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D:\LAURA\Trabajo\EAFIT\Proyectos\Provincias\git\Proyecto-Provincias-nuevo\01_Data\00_Inputs\"/>
    </mc:Choice>
  </mc:AlternateContent>
  <xr:revisionPtr revIDLastSave="0" documentId="13_ncr:1_{FA7265D9-6188-4F56-B886-B83E5D4FC482}" xr6:coauthVersionLast="47" xr6:coauthVersionMax="47" xr10:uidLastSave="{00000000-0000-0000-0000-000000000000}"/>
  <bookViews>
    <workbookView xWindow="-108" yWindow="-108" windowWidth="23256" windowHeight="12456" tabRatio="926" activeTab="2" xr2:uid="{00000000-000D-0000-FFFF-FFFF00000000}"/>
  </bookViews>
  <sheets>
    <sheet name="INDICE" sheetId="9" r:id="rId1"/>
    <sheet name="PIB-MPAL CORRRIENTES ANUAL" sheetId="3" r:id="rId2"/>
    <sheet name="PIB-MPAL CONSTANTES ANUAL" sheetId="5" r:id="rId3"/>
    <sheet name="SUBREGIONAL CORRRIENTES ANUAL" sheetId="6" r:id="rId4"/>
    <sheet name="Ficha Provincias" sheetId="12" r:id="rId5"/>
    <sheet name="Ficha Municipal (2)" sheetId="13" r:id="rId6"/>
    <sheet name="Ficha Municipal" sheetId="7" r:id="rId7"/>
    <sheet name="PIB-Mpal 2015-2024 Corrient" sheetId="1" r:id="rId8"/>
    <sheet name="PIB Mpal 2015-2024 Cons" sheetId="2" r:id="rId9"/>
    <sheet name="Ficha Subregional" sheetId="10" r:id="rId10"/>
    <sheet name="PIB_DEPTAL_DANE" sheetId="4" r:id="rId11"/>
    <sheet name="POBLACION" sheetId="8" r:id="rId12"/>
    <sheet name="Esquemas_NORM" sheetId="11" r:id="rId13"/>
  </sheets>
  <definedNames>
    <definedName name="_xlnm._FilterDatabase" localSheetId="12" hidden="1">Esquemas_NORM!$A$1:$K$126</definedName>
    <definedName name="_xlnm._FilterDatabase" localSheetId="8" hidden="1">'PIB Mpal 2015-2024 Cons'!$A$4:$AC$1264</definedName>
    <definedName name="_xlnm._FilterDatabase" localSheetId="7" hidden="1">'PIB-Mpal 2015-2024 Corrient'!$A$4:$AC$1138</definedName>
    <definedName name="_xlnm._FilterDatabase" localSheetId="2" hidden="1">'PIB-MPAL CONSTANTES ANUAL'!$A$4:$V$151</definedName>
    <definedName name="_xlnm._FilterDatabase" localSheetId="1" hidden="1">'PIB-MPAL CORRRIENTES ANUAL'!$A$4:$V$151</definedName>
    <definedName name="_xlnm._FilterDatabase" localSheetId="11" hidden="1">POBLACION!$A$3:$X$129</definedName>
  </definedNames>
  <calcPr calcId="191028"/>
  <pivotCaches>
    <pivotCache cacheId="1"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8" i="13" l="1"/>
  <c r="A130" i="13"/>
  <c r="A104" i="13"/>
  <c r="A87" i="13"/>
  <c r="A60" i="13"/>
  <c r="A52" i="13"/>
  <c r="A45" i="13"/>
  <c r="A37" i="13"/>
  <c r="A31" i="13"/>
  <c r="A30" i="13"/>
  <c r="K24" i="13"/>
  <c r="J24" i="13"/>
  <c r="I24" i="13"/>
  <c r="H24" i="13"/>
  <c r="G24" i="13"/>
  <c r="F24" i="13"/>
  <c r="E24" i="13"/>
  <c r="D24" i="13"/>
  <c r="C24" i="13"/>
  <c r="B24" i="13"/>
  <c r="A23" i="13"/>
  <c r="A22" i="13"/>
  <c r="A11" i="13"/>
  <c r="K8" i="13"/>
  <c r="J8" i="13"/>
  <c r="I8" i="13"/>
  <c r="H8" i="13"/>
  <c r="G8" i="13"/>
  <c r="F8" i="13"/>
  <c r="E8" i="13"/>
  <c r="D8" i="13"/>
  <c r="C8" i="13"/>
  <c r="B8" i="13"/>
  <c r="A7" i="13"/>
  <c r="A6" i="13"/>
  <c r="W1" i="13"/>
  <c r="V1" i="13"/>
  <c r="U1" i="13"/>
  <c r="T1" i="13"/>
  <c r="S1" i="13"/>
  <c r="R1" i="13"/>
  <c r="Q1" i="13"/>
  <c r="P1" i="13"/>
  <c r="O1" i="13"/>
  <c r="N1" i="13"/>
  <c r="M1" i="13"/>
  <c r="L1" i="13"/>
  <c r="K1" i="13"/>
  <c r="I1" i="13"/>
  <c r="D1" i="13"/>
  <c r="C1" i="13"/>
  <c r="M1" i="7"/>
  <c r="L1" i="7"/>
  <c r="K1" i="7"/>
  <c r="I1" i="7"/>
  <c r="D1" i="7"/>
  <c r="A7" i="7"/>
  <c r="C1" i="7"/>
  <c r="K144" i="13" l="1"/>
  <c r="J144" i="13"/>
  <c r="J162" i="13" s="1"/>
  <c r="I144" i="13"/>
  <c r="I162" i="13" s="1"/>
  <c r="H144" i="13"/>
  <c r="H162" i="13" s="1"/>
  <c r="G144" i="13"/>
  <c r="G162" i="13" s="1"/>
  <c r="F144" i="13"/>
  <c r="F162" i="13" s="1"/>
  <c r="E144" i="13"/>
  <c r="E162" i="13" s="1"/>
  <c r="D144" i="13"/>
  <c r="D162" i="13" s="1"/>
  <c r="C144" i="13"/>
  <c r="C162" i="13" s="1"/>
  <c r="B144" i="13"/>
  <c r="B162" i="13" s="1"/>
  <c r="K143" i="13"/>
  <c r="J143" i="13"/>
  <c r="J161" i="13" s="1"/>
  <c r="I143" i="13"/>
  <c r="I161" i="13" s="1"/>
  <c r="H143" i="13"/>
  <c r="H161" i="13" s="1"/>
  <c r="G143" i="13"/>
  <c r="G161" i="13" s="1"/>
  <c r="F143" i="13"/>
  <c r="F161" i="13" s="1"/>
  <c r="E143" i="13"/>
  <c r="E161" i="13" s="1"/>
  <c r="D143" i="13"/>
  <c r="D161" i="13" s="1"/>
  <c r="C143" i="13"/>
  <c r="C161" i="13" s="1"/>
  <c r="B143" i="13"/>
  <c r="B161" i="13" s="1"/>
  <c r="K142" i="13"/>
  <c r="J142" i="13"/>
  <c r="J160" i="13" s="1"/>
  <c r="I142" i="13"/>
  <c r="I160" i="13" s="1"/>
  <c r="H142" i="13"/>
  <c r="H160" i="13" s="1"/>
  <c r="G142" i="13"/>
  <c r="G160" i="13" s="1"/>
  <c r="F142" i="13"/>
  <c r="F160" i="13" s="1"/>
  <c r="E142" i="13"/>
  <c r="E160" i="13" s="1"/>
  <c r="D142" i="13"/>
  <c r="D160" i="13" s="1"/>
  <c r="C142" i="13"/>
  <c r="C160" i="13" s="1"/>
  <c r="B142" i="13"/>
  <c r="B160" i="13" s="1"/>
  <c r="K141" i="13"/>
  <c r="J141" i="13"/>
  <c r="J159" i="13" s="1"/>
  <c r="I141" i="13"/>
  <c r="I159" i="13" s="1"/>
  <c r="H141" i="13"/>
  <c r="H159" i="13" s="1"/>
  <c r="G141" i="13"/>
  <c r="G159" i="13" s="1"/>
  <c r="F141" i="13"/>
  <c r="F159" i="13" s="1"/>
  <c r="E141" i="13"/>
  <c r="E159" i="13" s="1"/>
  <c r="D141" i="13"/>
  <c r="D159" i="13" s="1"/>
  <c r="C141" i="13"/>
  <c r="C159" i="13" s="1"/>
  <c r="B141" i="13"/>
  <c r="B159" i="13" s="1"/>
  <c r="K140" i="13"/>
  <c r="J140" i="13"/>
  <c r="J158" i="13" s="1"/>
  <c r="I140" i="13"/>
  <c r="I158" i="13" s="1"/>
  <c r="H140" i="13"/>
  <c r="H158" i="13" s="1"/>
  <c r="G140" i="13"/>
  <c r="G158" i="13" s="1"/>
  <c r="F140" i="13"/>
  <c r="F158" i="13" s="1"/>
  <c r="E140" i="13"/>
  <c r="E158" i="13" s="1"/>
  <c r="D140" i="13"/>
  <c r="D158" i="13" s="1"/>
  <c r="C140" i="13"/>
  <c r="C158" i="13" s="1"/>
  <c r="B140" i="13"/>
  <c r="B158" i="13" s="1"/>
  <c r="K139" i="13"/>
  <c r="J139" i="13"/>
  <c r="J157" i="13" s="1"/>
  <c r="I139" i="13"/>
  <c r="I157" i="13" s="1"/>
  <c r="H139" i="13"/>
  <c r="H157" i="13" s="1"/>
  <c r="G139" i="13"/>
  <c r="G157" i="13" s="1"/>
  <c r="F139" i="13"/>
  <c r="F157" i="13" s="1"/>
  <c r="E139" i="13"/>
  <c r="E157" i="13" s="1"/>
  <c r="D139" i="13"/>
  <c r="D157" i="13" s="1"/>
  <c r="C139" i="13"/>
  <c r="C157" i="13" s="1"/>
  <c r="B139" i="13"/>
  <c r="B157" i="13" s="1"/>
  <c r="K138" i="13"/>
  <c r="J138" i="13"/>
  <c r="J156" i="13" s="1"/>
  <c r="I138" i="13"/>
  <c r="I156" i="13" s="1"/>
  <c r="H138" i="13"/>
  <c r="H156" i="13" s="1"/>
  <c r="G138" i="13"/>
  <c r="G156" i="13" s="1"/>
  <c r="F138" i="13"/>
  <c r="F156" i="13" s="1"/>
  <c r="E138" i="13"/>
  <c r="E156" i="13" s="1"/>
  <c r="D138" i="13"/>
  <c r="D156" i="13" s="1"/>
  <c r="C138" i="13"/>
  <c r="C156" i="13" s="1"/>
  <c r="B138" i="13"/>
  <c r="B156" i="13" s="1"/>
  <c r="K137" i="13"/>
  <c r="J137" i="13"/>
  <c r="J155" i="13" s="1"/>
  <c r="I137" i="13"/>
  <c r="I155" i="13" s="1"/>
  <c r="H137" i="13"/>
  <c r="H155" i="13" s="1"/>
  <c r="G137" i="13"/>
  <c r="G155" i="13" s="1"/>
  <c r="F137" i="13"/>
  <c r="F155" i="13" s="1"/>
  <c r="E137" i="13"/>
  <c r="E155" i="13" s="1"/>
  <c r="D137" i="13"/>
  <c r="D155" i="13" s="1"/>
  <c r="C137" i="13"/>
  <c r="C155" i="13" s="1"/>
  <c r="B137" i="13"/>
  <c r="B155" i="13" s="1"/>
  <c r="K136" i="13"/>
  <c r="J136" i="13"/>
  <c r="J154" i="13" s="1"/>
  <c r="I136" i="13"/>
  <c r="I154" i="13" s="1"/>
  <c r="H136" i="13"/>
  <c r="H154" i="13" s="1"/>
  <c r="G136" i="13"/>
  <c r="G154" i="13" s="1"/>
  <c r="F136" i="13"/>
  <c r="F154" i="13" s="1"/>
  <c r="E136" i="13"/>
  <c r="E154" i="13" s="1"/>
  <c r="D136" i="13"/>
  <c r="D154" i="13" s="1"/>
  <c r="C136" i="13"/>
  <c r="C154" i="13" s="1"/>
  <c r="B136" i="13"/>
  <c r="B154" i="13" s="1"/>
  <c r="K135" i="13"/>
  <c r="J135" i="13"/>
  <c r="J153" i="13" s="1"/>
  <c r="I135" i="13"/>
  <c r="I153" i="13" s="1"/>
  <c r="H135" i="13"/>
  <c r="H153" i="13" s="1"/>
  <c r="G135" i="13"/>
  <c r="G153" i="13" s="1"/>
  <c r="F135" i="13"/>
  <c r="F153" i="13" s="1"/>
  <c r="E135" i="13"/>
  <c r="E153" i="13" s="1"/>
  <c r="D135" i="13"/>
  <c r="D153" i="13" s="1"/>
  <c r="C135" i="13"/>
  <c r="C153" i="13" s="1"/>
  <c r="B135" i="13"/>
  <c r="B153" i="13" s="1"/>
  <c r="K134" i="13"/>
  <c r="J134" i="13"/>
  <c r="J152" i="13" s="1"/>
  <c r="I134" i="13"/>
  <c r="I152" i="13" s="1"/>
  <c r="H134" i="13"/>
  <c r="H152" i="13" s="1"/>
  <c r="G134" i="13"/>
  <c r="G152" i="13" s="1"/>
  <c r="F134" i="13"/>
  <c r="F152" i="13" s="1"/>
  <c r="E134" i="13"/>
  <c r="E152" i="13" s="1"/>
  <c r="D134" i="13"/>
  <c r="D152" i="13" s="1"/>
  <c r="C134" i="13"/>
  <c r="C152" i="13" s="1"/>
  <c r="B134" i="13"/>
  <c r="B152" i="13" s="1"/>
  <c r="K133" i="13"/>
  <c r="J133" i="13"/>
  <c r="J151" i="13" s="1"/>
  <c r="I133" i="13"/>
  <c r="I151" i="13" s="1"/>
  <c r="H133" i="13"/>
  <c r="H151" i="13" s="1"/>
  <c r="G133" i="13"/>
  <c r="G151" i="13" s="1"/>
  <c r="F133" i="13"/>
  <c r="F151" i="13" s="1"/>
  <c r="E133" i="13"/>
  <c r="E151" i="13" s="1"/>
  <c r="D133" i="13"/>
  <c r="D151" i="13" s="1"/>
  <c r="C133" i="13"/>
  <c r="C151" i="13" s="1"/>
  <c r="B133" i="13"/>
  <c r="B151" i="13" s="1"/>
  <c r="K132" i="13"/>
  <c r="J132" i="13"/>
  <c r="J150" i="13" s="1"/>
  <c r="I132" i="13"/>
  <c r="I150" i="13" s="1"/>
  <c r="H132" i="13"/>
  <c r="H150" i="13" s="1"/>
  <c r="G132" i="13"/>
  <c r="G150" i="13" s="1"/>
  <c r="F132" i="13"/>
  <c r="F150" i="13" s="1"/>
  <c r="E132" i="13"/>
  <c r="E150" i="13" s="1"/>
  <c r="D132" i="13"/>
  <c r="D150" i="13" s="1"/>
  <c r="C132" i="13"/>
  <c r="C150" i="13" s="1"/>
  <c r="B132" i="13"/>
  <c r="B150" i="13" s="1"/>
  <c r="K100" i="13"/>
  <c r="J100" i="13"/>
  <c r="I100" i="13"/>
  <c r="H100" i="13"/>
  <c r="G100" i="13"/>
  <c r="F100" i="13"/>
  <c r="E100" i="13"/>
  <c r="D100" i="13"/>
  <c r="C100" i="13"/>
  <c r="B100" i="13"/>
  <c r="K99" i="13"/>
  <c r="J99" i="13"/>
  <c r="I99" i="13"/>
  <c r="H99" i="13"/>
  <c r="G99" i="13"/>
  <c r="F99" i="13"/>
  <c r="E99" i="13"/>
  <c r="D99" i="13"/>
  <c r="C99" i="13"/>
  <c r="B99" i="13"/>
  <c r="K98" i="13"/>
  <c r="J98" i="13"/>
  <c r="I98" i="13"/>
  <c r="H98" i="13"/>
  <c r="G98" i="13"/>
  <c r="F98" i="13"/>
  <c r="E98" i="13"/>
  <c r="D98" i="13"/>
  <c r="C98" i="13"/>
  <c r="B98" i="13"/>
  <c r="K97" i="13"/>
  <c r="J97" i="13"/>
  <c r="I97" i="13"/>
  <c r="H97" i="13"/>
  <c r="G97" i="13"/>
  <c r="F97" i="13"/>
  <c r="E97" i="13"/>
  <c r="D97" i="13"/>
  <c r="C97" i="13"/>
  <c r="B97" i="13"/>
  <c r="K96" i="13"/>
  <c r="J96" i="13"/>
  <c r="I96" i="13"/>
  <c r="H96" i="13"/>
  <c r="G96" i="13"/>
  <c r="F96" i="13"/>
  <c r="E96" i="13"/>
  <c r="D96" i="13"/>
  <c r="C96" i="13"/>
  <c r="B96" i="13"/>
  <c r="K95" i="13"/>
  <c r="J95" i="13"/>
  <c r="I95" i="13"/>
  <c r="H95" i="13"/>
  <c r="G95" i="13"/>
  <c r="F95" i="13"/>
  <c r="E95" i="13"/>
  <c r="D95" i="13"/>
  <c r="C95" i="13"/>
  <c r="B95" i="13"/>
  <c r="K94" i="13"/>
  <c r="J94" i="13"/>
  <c r="I94" i="13"/>
  <c r="H94" i="13"/>
  <c r="G94" i="13"/>
  <c r="F94" i="13"/>
  <c r="E94" i="13"/>
  <c r="D94" i="13"/>
  <c r="C94" i="13"/>
  <c r="B94" i="13"/>
  <c r="K93" i="13"/>
  <c r="J93" i="13"/>
  <c r="I93" i="13"/>
  <c r="H93" i="13"/>
  <c r="G93" i="13"/>
  <c r="F93" i="13"/>
  <c r="E93" i="13"/>
  <c r="D93" i="13"/>
  <c r="C93" i="13"/>
  <c r="B93" i="13"/>
  <c r="K92" i="13"/>
  <c r="J92" i="13"/>
  <c r="I92" i="13"/>
  <c r="H92" i="13"/>
  <c r="G92" i="13"/>
  <c r="F92" i="13"/>
  <c r="E92" i="13"/>
  <c r="D92" i="13"/>
  <c r="C92" i="13"/>
  <c r="B92" i="13"/>
  <c r="K91" i="13"/>
  <c r="J91" i="13"/>
  <c r="I91" i="13"/>
  <c r="H91" i="13"/>
  <c r="G91" i="13"/>
  <c r="F91" i="13"/>
  <c r="E91" i="13"/>
  <c r="D91" i="13"/>
  <c r="C91" i="13"/>
  <c r="B91" i="13"/>
  <c r="K90" i="13"/>
  <c r="J90" i="13"/>
  <c r="I90" i="13"/>
  <c r="H90" i="13"/>
  <c r="G90" i="13"/>
  <c r="F90" i="13"/>
  <c r="E90" i="13"/>
  <c r="D90" i="13"/>
  <c r="C90" i="13"/>
  <c r="B90" i="13"/>
  <c r="K89" i="13"/>
  <c r="J89" i="13"/>
  <c r="I89" i="13"/>
  <c r="H89" i="13"/>
  <c r="G89" i="13"/>
  <c r="F89" i="13"/>
  <c r="E89" i="13"/>
  <c r="D89" i="13"/>
  <c r="C89" i="13"/>
  <c r="B89" i="13"/>
  <c r="K57" i="13"/>
  <c r="J57" i="13"/>
  <c r="I57" i="13"/>
  <c r="H57" i="13"/>
  <c r="G57" i="13"/>
  <c r="F57" i="13"/>
  <c r="E57" i="13"/>
  <c r="D57" i="13"/>
  <c r="C57" i="13"/>
  <c r="B57" i="13"/>
  <c r="K56" i="13"/>
  <c r="J56" i="13"/>
  <c r="I56" i="13"/>
  <c r="H56" i="13"/>
  <c r="G56" i="13"/>
  <c r="F56" i="13"/>
  <c r="E56" i="13"/>
  <c r="D56" i="13"/>
  <c r="C56" i="13"/>
  <c r="B56" i="13"/>
  <c r="K55" i="13"/>
  <c r="J55" i="13"/>
  <c r="I55" i="13"/>
  <c r="H55" i="13"/>
  <c r="G55" i="13"/>
  <c r="F55" i="13"/>
  <c r="E55" i="13"/>
  <c r="D55" i="13"/>
  <c r="C55" i="13"/>
  <c r="B55" i="13"/>
  <c r="K54" i="13"/>
  <c r="J54" i="13"/>
  <c r="I54" i="13"/>
  <c r="H54" i="13"/>
  <c r="G54" i="13"/>
  <c r="F54" i="13"/>
  <c r="E54" i="13"/>
  <c r="D54" i="13"/>
  <c r="C54" i="13"/>
  <c r="B54" i="13"/>
  <c r="K41" i="13"/>
  <c r="J41" i="13"/>
  <c r="I41" i="13"/>
  <c r="H41" i="13"/>
  <c r="G41" i="13"/>
  <c r="F41" i="13"/>
  <c r="E41" i="13"/>
  <c r="D41" i="13"/>
  <c r="C41" i="13"/>
  <c r="B41" i="13"/>
  <c r="K40" i="13"/>
  <c r="J40" i="13"/>
  <c r="I40" i="13"/>
  <c r="H40" i="13"/>
  <c r="G40" i="13"/>
  <c r="F40" i="13"/>
  <c r="E40" i="13"/>
  <c r="D40" i="13"/>
  <c r="C40" i="13"/>
  <c r="B40" i="13"/>
  <c r="K39" i="13"/>
  <c r="J39" i="13"/>
  <c r="I39" i="13"/>
  <c r="H39" i="13"/>
  <c r="G39" i="13"/>
  <c r="F39" i="13"/>
  <c r="E39" i="13"/>
  <c r="D39" i="13"/>
  <c r="C39" i="13"/>
  <c r="B39" i="13"/>
  <c r="K22" i="13"/>
  <c r="J22" i="13"/>
  <c r="I22" i="13"/>
  <c r="H22" i="13"/>
  <c r="G22" i="13"/>
  <c r="F22" i="13"/>
  <c r="E22" i="13"/>
  <c r="D22" i="13"/>
  <c r="C22" i="13"/>
  <c r="B22" i="13"/>
  <c r="K6" i="13"/>
  <c r="J6" i="13"/>
  <c r="I6" i="13"/>
  <c r="H6" i="13"/>
  <c r="G6" i="13"/>
  <c r="F6" i="13"/>
  <c r="E6" i="13"/>
  <c r="D6" i="13"/>
  <c r="C6" i="13"/>
  <c r="B6" i="13"/>
  <c r="K23" i="13"/>
  <c r="J23" i="13"/>
  <c r="I23" i="13"/>
  <c r="H23" i="13"/>
  <c r="G23" i="13"/>
  <c r="F23" i="13"/>
  <c r="E23" i="13"/>
  <c r="D23" i="13"/>
  <c r="C23" i="13"/>
  <c r="B23" i="13"/>
  <c r="K7" i="13"/>
  <c r="J7" i="13"/>
  <c r="I7" i="13"/>
  <c r="H7" i="13"/>
  <c r="G7" i="13"/>
  <c r="F7" i="13"/>
  <c r="E7" i="13"/>
  <c r="D7" i="13"/>
  <c r="C7" i="13"/>
  <c r="B7" i="13"/>
  <c r="B32" i="13"/>
  <c r="C32" i="13"/>
  <c r="D32" i="13"/>
  <c r="E32" i="13"/>
  <c r="F32" i="13"/>
  <c r="G32" i="13"/>
  <c r="H32" i="13"/>
  <c r="I32" i="13"/>
  <c r="J32" i="13"/>
  <c r="X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45" i="8"/>
  <c r="X46" i="8"/>
  <c r="X47" i="8"/>
  <c r="X48" i="8"/>
  <c r="X49" i="8"/>
  <c r="X50" i="8"/>
  <c r="X51" i="8"/>
  <c r="X52" i="8"/>
  <c r="X53" i="8"/>
  <c r="X54" i="8"/>
  <c r="X55" i="8"/>
  <c r="X56" i="8"/>
  <c r="X57" i="8"/>
  <c r="X58" i="8"/>
  <c r="X59" i="8"/>
  <c r="X60" i="8"/>
  <c r="X61" i="8"/>
  <c r="X62" i="8"/>
  <c r="X63" i="8"/>
  <c r="X64" i="8"/>
  <c r="X65" i="8"/>
  <c r="X66" i="8"/>
  <c r="X67" i="8"/>
  <c r="X68" i="8"/>
  <c r="X69" i="8"/>
  <c r="X70" i="8"/>
  <c r="X71" i="8"/>
  <c r="X72" i="8"/>
  <c r="X73" i="8"/>
  <c r="X74" i="8"/>
  <c r="X75" i="8"/>
  <c r="X76" i="8"/>
  <c r="X77" i="8"/>
  <c r="X78" i="8"/>
  <c r="X79" i="8"/>
  <c r="X80" i="8"/>
  <c r="X81" i="8"/>
  <c r="X82" i="8"/>
  <c r="X83" i="8"/>
  <c r="X84" i="8"/>
  <c r="X85" i="8"/>
  <c r="X86" i="8"/>
  <c r="X87" i="8"/>
  <c r="X88" i="8"/>
  <c r="X89" i="8"/>
  <c r="X90" i="8"/>
  <c r="X91" i="8"/>
  <c r="X92" i="8"/>
  <c r="X93" i="8"/>
  <c r="X94" i="8"/>
  <c r="X95" i="8"/>
  <c r="X96" i="8"/>
  <c r="X97" i="8"/>
  <c r="X98" i="8"/>
  <c r="X99" i="8"/>
  <c r="X100" i="8"/>
  <c r="X101" i="8"/>
  <c r="X102" i="8"/>
  <c r="X103" i="8"/>
  <c r="X104" i="8"/>
  <c r="X105" i="8"/>
  <c r="X106" i="8"/>
  <c r="X107" i="8"/>
  <c r="X108" i="8"/>
  <c r="X109" i="8"/>
  <c r="X110" i="8"/>
  <c r="X111" i="8"/>
  <c r="X112" i="8"/>
  <c r="X113" i="8"/>
  <c r="X114" i="8"/>
  <c r="X115" i="8"/>
  <c r="X116" i="8"/>
  <c r="X117" i="8"/>
  <c r="X118" i="8"/>
  <c r="X119" i="8"/>
  <c r="X120" i="8"/>
  <c r="X121" i="8"/>
  <c r="X122" i="8"/>
  <c r="X123" i="8"/>
  <c r="X124" i="8"/>
  <c r="X125" i="8"/>
  <c r="X126" i="8"/>
  <c r="X127" i="8"/>
  <c r="X128" i="8"/>
  <c r="X129" i="8"/>
  <c r="X4" i="8"/>
  <c r="A11" i="7"/>
  <c r="N151" i="12"/>
  <c r="A151" i="12"/>
  <c r="A117" i="12"/>
  <c r="N79" i="12"/>
  <c r="A97" i="12"/>
  <c r="A79" i="12"/>
  <c r="A63" i="12"/>
  <c r="N63" i="12"/>
  <c r="A4" i="10"/>
  <c r="L3" i="10" s="1"/>
  <c r="Z135" i="12"/>
  <c r="Z117" i="12"/>
  <c r="AK61" i="12"/>
  <c r="AK82" i="12"/>
  <c r="Y87" i="12"/>
  <c r="Y64" i="12"/>
  <c r="P15" i="12"/>
  <c r="Q15" i="12"/>
  <c r="R15" i="12"/>
  <c r="S15" i="12"/>
  <c r="T15" i="12"/>
  <c r="U15" i="12"/>
  <c r="V15" i="12"/>
  <c r="U31" i="12" s="1"/>
  <c r="W15" i="12"/>
  <c r="X15" i="12"/>
  <c r="W31" i="12" s="1"/>
  <c r="O15" i="12"/>
  <c r="N117" i="12"/>
  <c r="B31" i="13" l="1"/>
  <c r="C31" i="13"/>
  <c r="D31" i="13"/>
  <c r="E31" i="13"/>
  <c r="F31" i="13"/>
  <c r="G31" i="13"/>
  <c r="H31" i="13"/>
  <c r="I31" i="13"/>
  <c r="J31" i="13"/>
  <c r="B14" i="13"/>
  <c r="B13" i="13"/>
  <c r="C14" i="13"/>
  <c r="C13" i="13"/>
  <c r="D14" i="13"/>
  <c r="D13" i="13"/>
  <c r="E14" i="13"/>
  <c r="E13" i="13"/>
  <c r="F14" i="13"/>
  <c r="F13" i="13"/>
  <c r="G14" i="13"/>
  <c r="G13" i="13"/>
  <c r="H14" i="13"/>
  <c r="H13" i="13"/>
  <c r="I14" i="13"/>
  <c r="I13" i="13"/>
  <c r="J14" i="13"/>
  <c r="J13" i="13"/>
  <c r="K14" i="13"/>
  <c r="K13" i="13"/>
  <c r="B30" i="13"/>
  <c r="C30" i="13"/>
  <c r="D30" i="13"/>
  <c r="E30" i="13"/>
  <c r="F30" i="13"/>
  <c r="G30" i="13"/>
  <c r="H30" i="13"/>
  <c r="I30" i="13"/>
  <c r="J30" i="13"/>
  <c r="L22" i="13"/>
  <c r="B42" i="13"/>
  <c r="B47" i="13" s="1"/>
  <c r="C42" i="13"/>
  <c r="C47" i="13" s="1"/>
  <c r="D42" i="13"/>
  <c r="D47" i="13" s="1"/>
  <c r="E42" i="13"/>
  <c r="E47" i="13" s="1"/>
  <c r="F42" i="13"/>
  <c r="F47" i="13" s="1"/>
  <c r="G42" i="13"/>
  <c r="G47" i="13" s="1"/>
  <c r="H42" i="13"/>
  <c r="H47" i="13" s="1"/>
  <c r="I42" i="13"/>
  <c r="I47" i="13" s="1"/>
  <c r="J42" i="13"/>
  <c r="J47" i="13" s="1"/>
  <c r="K42" i="13"/>
  <c r="K47" i="13" s="1"/>
  <c r="B48" i="13"/>
  <c r="C48" i="13"/>
  <c r="D48" i="13"/>
  <c r="E48" i="13"/>
  <c r="F48" i="13"/>
  <c r="G48" i="13"/>
  <c r="H48" i="13"/>
  <c r="I48" i="13"/>
  <c r="J48" i="13"/>
  <c r="K48" i="13"/>
  <c r="B49" i="13"/>
  <c r="C49" i="13"/>
  <c r="D49" i="13"/>
  <c r="E49" i="13"/>
  <c r="F49" i="13"/>
  <c r="G49" i="13"/>
  <c r="H49" i="13"/>
  <c r="I49" i="13"/>
  <c r="J49" i="13"/>
  <c r="K49" i="13"/>
  <c r="B62" i="13"/>
  <c r="C62" i="13"/>
  <c r="D62" i="13"/>
  <c r="E62" i="13"/>
  <c r="F62" i="13"/>
  <c r="G62" i="13"/>
  <c r="H62" i="13"/>
  <c r="I62" i="13"/>
  <c r="J62" i="13"/>
  <c r="B63" i="13"/>
  <c r="C63" i="13"/>
  <c r="D63" i="13"/>
  <c r="E63" i="13"/>
  <c r="F63" i="13"/>
  <c r="G63" i="13"/>
  <c r="H63" i="13"/>
  <c r="I63" i="13"/>
  <c r="J63" i="13"/>
  <c r="B64" i="13"/>
  <c r="C64" i="13"/>
  <c r="D64" i="13"/>
  <c r="E64" i="13"/>
  <c r="F64" i="13"/>
  <c r="G64" i="13"/>
  <c r="H64" i="13"/>
  <c r="I64" i="13"/>
  <c r="J64" i="13"/>
  <c r="B65" i="13"/>
  <c r="C65" i="13"/>
  <c r="D65" i="13"/>
  <c r="E65" i="13"/>
  <c r="F65" i="13"/>
  <c r="G65" i="13"/>
  <c r="H65" i="13"/>
  <c r="I65" i="13"/>
  <c r="J65" i="13"/>
  <c r="B101" i="13"/>
  <c r="B106" i="13" s="1"/>
  <c r="C101" i="13"/>
  <c r="C106" i="13" s="1"/>
  <c r="D101" i="13"/>
  <c r="D106" i="13" s="1"/>
  <c r="E101" i="13"/>
  <c r="E106" i="13" s="1"/>
  <c r="F101" i="13"/>
  <c r="F106" i="13" s="1"/>
  <c r="G101" i="13"/>
  <c r="G106" i="13" s="1"/>
  <c r="H101" i="13"/>
  <c r="H106" i="13" s="1"/>
  <c r="I101" i="13"/>
  <c r="I106" i="13" s="1"/>
  <c r="J101" i="13"/>
  <c r="J106" i="13" s="1"/>
  <c r="K101" i="13"/>
  <c r="K106" i="13" s="1"/>
  <c r="L106" i="13" s="1"/>
  <c r="B107" i="13"/>
  <c r="C107" i="13"/>
  <c r="D107" i="13"/>
  <c r="E107" i="13"/>
  <c r="F107" i="13"/>
  <c r="G107" i="13"/>
  <c r="H107" i="13"/>
  <c r="I107" i="13"/>
  <c r="J107" i="13"/>
  <c r="K107" i="13"/>
  <c r="L107" i="13" s="1"/>
  <c r="B108" i="13"/>
  <c r="C108" i="13"/>
  <c r="D108" i="13"/>
  <c r="E108" i="13"/>
  <c r="F108" i="13"/>
  <c r="G108" i="13"/>
  <c r="H108" i="13"/>
  <c r="I108" i="13"/>
  <c r="J108" i="13"/>
  <c r="K108" i="13"/>
  <c r="L108" i="13" s="1"/>
  <c r="B109" i="13"/>
  <c r="C109" i="13"/>
  <c r="D109" i="13"/>
  <c r="E109" i="13"/>
  <c r="F109" i="13"/>
  <c r="G109" i="13"/>
  <c r="H109" i="13"/>
  <c r="I109" i="13"/>
  <c r="J109" i="13"/>
  <c r="K109" i="13"/>
  <c r="L109" i="13" s="1"/>
  <c r="B110" i="13"/>
  <c r="C110" i="13"/>
  <c r="D110" i="13"/>
  <c r="E110" i="13"/>
  <c r="F110" i="13"/>
  <c r="G110" i="13"/>
  <c r="H110" i="13"/>
  <c r="I110" i="13"/>
  <c r="J110" i="13"/>
  <c r="K110" i="13"/>
  <c r="L110" i="13" s="1"/>
  <c r="B111" i="13"/>
  <c r="C111" i="13"/>
  <c r="D111" i="13"/>
  <c r="E111" i="13"/>
  <c r="F111" i="13"/>
  <c r="G111" i="13"/>
  <c r="H111" i="13"/>
  <c r="I111" i="13"/>
  <c r="J111" i="13"/>
  <c r="K111" i="13"/>
  <c r="L111" i="13" s="1"/>
  <c r="B112" i="13"/>
  <c r="C112" i="13"/>
  <c r="D112" i="13"/>
  <c r="E112" i="13"/>
  <c r="F112" i="13"/>
  <c r="G112" i="13"/>
  <c r="H112" i="13"/>
  <c r="I112" i="13"/>
  <c r="J112" i="13"/>
  <c r="K112" i="13"/>
  <c r="L112" i="13" s="1"/>
  <c r="B113" i="13"/>
  <c r="C113" i="13"/>
  <c r="D113" i="13"/>
  <c r="E113" i="13"/>
  <c r="F113" i="13"/>
  <c r="G113" i="13"/>
  <c r="H113" i="13"/>
  <c r="I113" i="13"/>
  <c r="J113" i="13"/>
  <c r="K113" i="13"/>
  <c r="L113" i="13" s="1"/>
  <c r="B114" i="13"/>
  <c r="C114" i="13"/>
  <c r="D114" i="13"/>
  <c r="E114" i="13"/>
  <c r="F114" i="13"/>
  <c r="G114" i="13"/>
  <c r="H114" i="13"/>
  <c r="I114" i="13"/>
  <c r="J114" i="13"/>
  <c r="K114" i="13"/>
  <c r="L114" i="13" s="1"/>
  <c r="B115" i="13"/>
  <c r="C115" i="13"/>
  <c r="D115" i="13"/>
  <c r="E115" i="13"/>
  <c r="F115" i="13"/>
  <c r="G115" i="13"/>
  <c r="H115" i="13"/>
  <c r="I115" i="13"/>
  <c r="J115" i="13"/>
  <c r="K115" i="13"/>
  <c r="L115" i="13" s="1"/>
  <c r="B116" i="13"/>
  <c r="C116" i="13"/>
  <c r="D116" i="13"/>
  <c r="E116" i="13"/>
  <c r="F116" i="13"/>
  <c r="G116" i="13"/>
  <c r="H116" i="13"/>
  <c r="I116" i="13"/>
  <c r="J116" i="13"/>
  <c r="K116" i="13"/>
  <c r="L116" i="13" s="1"/>
  <c r="B117" i="13"/>
  <c r="C117" i="13"/>
  <c r="D117" i="13"/>
  <c r="E117" i="13"/>
  <c r="F117" i="13"/>
  <c r="G117" i="13"/>
  <c r="H117" i="13"/>
  <c r="I117" i="13"/>
  <c r="J117" i="13"/>
  <c r="K117" i="13"/>
  <c r="L117" i="13" s="1"/>
  <c r="S31" i="12"/>
  <c r="Q31" i="12"/>
  <c r="O31" i="12"/>
  <c r="R31" i="12"/>
  <c r="P31" i="12"/>
  <c r="T31" i="12"/>
  <c r="V31" i="12"/>
  <c r="X31" i="12" l="1"/>
  <c r="A104" i="7" l="1"/>
  <c r="K24" i="7"/>
  <c r="J24" i="7"/>
  <c r="I24" i="7"/>
  <c r="H24" i="7"/>
  <c r="G24" i="7"/>
  <c r="F24" i="7"/>
  <c r="E24" i="7"/>
  <c r="D24" i="7"/>
  <c r="C24" i="7"/>
  <c r="B24" i="7"/>
  <c r="K8" i="7"/>
  <c r="J8" i="7"/>
  <c r="I8" i="7"/>
  <c r="H8" i="7"/>
  <c r="G8" i="7"/>
  <c r="F8" i="7"/>
  <c r="E8" i="7"/>
  <c r="D8" i="7"/>
  <c r="C8" i="7"/>
  <c r="B8" i="7"/>
  <c r="W1" i="7"/>
  <c r="V1" i="7"/>
  <c r="U1" i="7"/>
  <c r="T1" i="7"/>
  <c r="S1" i="7"/>
  <c r="R1" i="7"/>
  <c r="Q1" i="7"/>
  <c r="P1" i="7"/>
  <c r="J32" i="7" l="1"/>
  <c r="M147" i="10"/>
  <c r="A147" i="10"/>
  <c r="A63" i="10"/>
  <c r="K84" i="10"/>
  <c r="J84" i="10"/>
  <c r="I84" i="10"/>
  <c r="H84" i="10"/>
  <c r="G84" i="10"/>
  <c r="F84" i="10"/>
  <c r="E84" i="10"/>
  <c r="D84" i="10"/>
  <c r="C84" i="10"/>
  <c r="B84" i="10"/>
  <c r="K7" i="10"/>
  <c r="J7" i="10"/>
  <c r="I7" i="10"/>
  <c r="H7" i="10"/>
  <c r="G7" i="10"/>
  <c r="F7" i="10"/>
  <c r="E7" i="10"/>
  <c r="D7" i="10"/>
  <c r="C7" i="10"/>
  <c r="B7" i="10"/>
  <c r="A2" i="5"/>
  <c r="T13" i="6"/>
  <c r="S13" i="6"/>
  <c r="R13" i="6"/>
  <c r="Q13" i="6"/>
  <c r="P13" i="6"/>
  <c r="O13" i="6"/>
  <c r="N13" i="6"/>
  <c r="M13" i="6"/>
  <c r="L13" i="6"/>
  <c r="K13" i="6"/>
  <c r="J13" i="6"/>
  <c r="I13" i="6"/>
  <c r="H13" i="6"/>
  <c r="G13" i="6"/>
  <c r="F13" i="6"/>
  <c r="E13" i="6"/>
  <c r="D13" i="6"/>
  <c r="C13" i="6"/>
  <c r="T12" i="6"/>
  <c r="S12" i="6"/>
  <c r="R12" i="6"/>
  <c r="Q12" i="6"/>
  <c r="P12" i="6"/>
  <c r="O12" i="6"/>
  <c r="N12" i="6"/>
  <c r="M12" i="6"/>
  <c r="L12" i="6"/>
  <c r="K12" i="6"/>
  <c r="J12" i="6"/>
  <c r="I12" i="6"/>
  <c r="H12" i="6"/>
  <c r="G12" i="6"/>
  <c r="F12" i="6"/>
  <c r="E12" i="6"/>
  <c r="D12" i="6"/>
  <c r="C12" i="6"/>
  <c r="T11" i="6"/>
  <c r="S11" i="6"/>
  <c r="R11" i="6"/>
  <c r="Q11" i="6"/>
  <c r="P11" i="6"/>
  <c r="O11" i="6"/>
  <c r="N11" i="6"/>
  <c r="M11" i="6"/>
  <c r="L11" i="6"/>
  <c r="K11" i="6"/>
  <c r="J11" i="6"/>
  <c r="I11" i="6"/>
  <c r="H11" i="6"/>
  <c r="G11" i="6"/>
  <c r="F11" i="6"/>
  <c r="E11" i="6"/>
  <c r="D11" i="6"/>
  <c r="C11" i="6"/>
  <c r="T10" i="6"/>
  <c r="S10" i="6"/>
  <c r="R10" i="6"/>
  <c r="Q10" i="6"/>
  <c r="P10" i="6"/>
  <c r="O10" i="6"/>
  <c r="N10" i="6"/>
  <c r="M10" i="6"/>
  <c r="L10" i="6"/>
  <c r="K10" i="6"/>
  <c r="J10" i="6"/>
  <c r="I10" i="6"/>
  <c r="H10" i="6"/>
  <c r="G10" i="6"/>
  <c r="F10" i="6"/>
  <c r="E10" i="6"/>
  <c r="D10" i="6"/>
  <c r="C10" i="6"/>
  <c r="T9" i="6"/>
  <c r="S9" i="6"/>
  <c r="R9" i="6"/>
  <c r="Q9" i="6"/>
  <c r="P9" i="6"/>
  <c r="O9" i="6"/>
  <c r="N9" i="6"/>
  <c r="M9" i="6"/>
  <c r="L9" i="6"/>
  <c r="K9" i="6"/>
  <c r="J9" i="6"/>
  <c r="I9" i="6"/>
  <c r="H9" i="6"/>
  <c r="G9" i="6"/>
  <c r="F9" i="6"/>
  <c r="E9" i="6"/>
  <c r="D9" i="6"/>
  <c r="C9" i="6"/>
  <c r="T8" i="6"/>
  <c r="S8" i="6"/>
  <c r="R8" i="6"/>
  <c r="Q8" i="6"/>
  <c r="P8" i="6"/>
  <c r="O8" i="6"/>
  <c r="N8" i="6"/>
  <c r="M8" i="6"/>
  <c r="L8" i="6"/>
  <c r="K8" i="6"/>
  <c r="J8" i="6"/>
  <c r="I8" i="6"/>
  <c r="H8" i="6"/>
  <c r="G8" i="6"/>
  <c r="F8" i="6"/>
  <c r="E8" i="6"/>
  <c r="D8" i="6"/>
  <c r="C8" i="6"/>
  <c r="T7" i="6"/>
  <c r="S7" i="6"/>
  <c r="R7" i="6"/>
  <c r="Q7" i="6"/>
  <c r="P7" i="6"/>
  <c r="O7" i="6"/>
  <c r="N7" i="6"/>
  <c r="M7" i="6"/>
  <c r="L7" i="6"/>
  <c r="K7" i="6"/>
  <c r="J7" i="6"/>
  <c r="I7" i="6"/>
  <c r="H7" i="6"/>
  <c r="G7" i="6"/>
  <c r="F7" i="6"/>
  <c r="E7" i="6"/>
  <c r="D7" i="6"/>
  <c r="C7" i="6"/>
  <c r="T6" i="6"/>
  <c r="S6" i="6"/>
  <c r="R6" i="6"/>
  <c r="Q6" i="6"/>
  <c r="P6" i="6"/>
  <c r="O6" i="6"/>
  <c r="N6" i="6"/>
  <c r="M6" i="6"/>
  <c r="L6" i="6"/>
  <c r="K6" i="6"/>
  <c r="J6" i="6"/>
  <c r="I6" i="6"/>
  <c r="H6" i="6"/>
  <c r="G6" i="6"/>
  <c r="F6" i="6"/>
  <c r="E6" i="6"/>
  <c r="D6" i="6"/>
  <c r="C6" i="6"/>
  <c r="T5" i="6"/>
  <c r="S5" i="6"/>
  <c r="R5" i="6"/>
  <c r="Q5" i="6"/>
  <c r="P5" i="6"/>
  <c r="O5" i="6"/>
  <c r="N5" i="6"/>
  <c r="M5" i="6"/>
  <c r="L5" i="6"/>
  <c r="K5" i="6"/>
  <c r="J5" i="6"/>
  <c r="I5" i="6"/>
  <c r="H5" i="6"/>
  <c r="G5" i="6"/>
  <c r="F5" i="6"/>
  <c r="E5" i="6"/>
  <c r="D5" i="6"/>
  <c r="C5" i="6"/>
  <c r="V139" i="5"/>
  <c r="U139" i="5"/>
  <c r="T139" i="5"/>
  <c r="S139" i="5"/>
  <c r="R139" i="5"/>
  <c r="Q139" i="5"/>
  <c r="P139" i="5"/>
  <c r="O139" i="5"/>
  <c r="N139" i="5"/>
  <c r="M139" i="5"/>
  <c r="L139" i="5"/>
  <c r="K139" i="5"/>
  <c r="J139" i="5"/>
  <c r="I139" i="5"/>
  <c r="H139" i="5"/>
  <c r="G139" i="5"/>
  <c r="F139" i="5"/>
  <c r="E139" i="5"/>
  <c r="V138" i="5"/>
  <c r="U138" i="5"/>
  <c r="T138" i="5"/>
  <c r="S138" i="5"/>
  <c r="R138" i="5"/>
  <c r="Q138" i="5"/>
  <c r="P138" i="5"/>
  <c r="O138" i="5"/>
  <c r="N138" i="5"/>
  <c r="M138" i="5"/>
  <c r="L138" i="5"/>
  <c r="K138" i="5"/>
  <c r="J138" i="5"/>
  <c r="I138" i="5"/>
  <c r="H138" i="5"/>
  <c r="G138" i="5"/>
  <c r="F138" i="5"/>
  <c r="E138" i="5"/>
  <c r="V137" i="5"/>
  <c r="U137" i="5"/>
  <c r="T137" i="5"/>
  <c r="S137" i="5"/>
  <c r="R137" i="5"/>
  <c r="Q137" i="5"/>
  <c r="P137" i="5"/>
  <c r="O137" i="5"/>
  <c r="N137" i="5"/>
  <c r="M137" i="5"/>
  <c r="L137" i="5"/>
  <c r="K137" i="5"/>
  <c r="J137" i="5"/>
  <c r="I137" i="5"/>
  <c r="H137" i="5"/>
  <c r="G137" i="5"/>
  <c r="F137" i="5"/>
  <c r="E137" i="5"/>
  <c r="V136" i="5"/>
  <c r="U136" i="5"/>
  <c r="T136" i="5"/>
  <c r="S136" i="5"/>
  <c r="R136" i="5"/>
  <c r="Q136" i="5"/>
  <c r="P136" i="5"/>
  <c r="O136" i="5"/>
  <c r="N136" i="5"/>
  <c r="M136" i="5"/>
  <c r="L136" i="5"/>
  <c r="K136" i="5"/>
  <c r="J136" i="5"/>
  <c r="I136" i="5"/>
  <c r="H136" i="5"/>
  <c r="G136" i="5"/>
  <c r="F136" i="5"/>
  <c r="E136" i="5"/>
  <c r="V135" i="5"/>
  <c r="U135" i="5"/>
  <c r="T135" i="5"/>
  <c r="S135" i="5"/>
  <c r="R135" i="5"/>
  <c r="Q135" i="5"/>
  <c r="P135" i="5"/>
  <c r="O135" i="5"/>
  <c r="N135" i="5"/>
  <c r="M135" i="5"/>
  <c r="L135" i="5"/>
  <c r="K135" i="5"/>
  <c r="J135" i="5"/>
  <c r="I135" i="5"/>
  <c r="H135" i="5"/>
  <c r="G135" i="5"/>
  <c r="F135" i="5"/>
  <c r="E135" i="5"/>
  <c r="V134" i="5"/>
  <c r="U134" i="5"/>
  <c r="T134" i="5"/>
  <c r="S134" i="5"/>
  <c r="R134" i="5"/>
  <c r="Q134" i="5"/>
  <c r="P134" i="5"/>
  <c r="O134" i="5"/>
  <c r="N134" i="5"/>
  <c r="M134" i="5"/>
  <c r="L134" i="5"/>
  <c r="K134" i="5"/>
  <c r="J134" i="5"/>
  <c r="I134" i="5"/>
  <c r="H134" i="5"/>
  <c r="G134" i="5"/>
  <c r="F134" i="5"/>
  <c r="E134" i="5"/>
  <c r="V133" i="5"/>
  <c r="U133" i="5"/>
  <c r="T133" i="5"/>
  <c r="S133" i="5"/>
  <c r="R133" i="5"/>
  <c r="Q133" i="5"/>
  <c r="P133" i="5"/>
  <c r="O133" i="5"/>
  <c r="N133" i="5"/>
  <c r="M133" i="5"/>
  <c r="L133" i="5"/>
  <c r="K133" i="5"/>
  <c r="J133" i="5"/>
  <c r="I133" i="5"/>
  <c r="H133" i="5"/>
  <c r="G133" i="5"/>
  <c r="F133" i="5"/>
  <c r="E133" i="5"/>
  <c r="V132" i="5"/>
  <c r="U132" i="5"/>
  <c r="T132" i="5"/>
  <c r="S132" i="5"/>
  <c r="R132" i="5"/>
  <c r="Q132" i="5"/>
  <c r="P132" i="5"/>
  <c r="O132" i="5"/>
  <c r="N132" i="5"/>
  <c r="M132" i="5"/>
  <c r="L132" i="5"/>
  <c r="K132" i="5"/>
  <c r="J132" i="5"/>
  <c r="I132" i="5"/>
  <c r="H132" i="5"/>
  <c r="G132" i="5"/>
  <c r="F132" i="5"/>
  <c r="E132" i="5"/>
  <c r="V131" i="5"/>
  <c r="U131" i="5"/>
  <c r="T131" i="5"/>
  <c r="S131" i="5"/>
  <c r="R131" i="5"/>
  <c r="Q131" i="5"/>
  <c r="P131" i="5"/>
  <c r="O131" i="5"/>
  <c r="N131" i="5"/>
  <c r="M131" i="5"/>
  <c r="L131" i="5"/>
  <c r="K131" i="5"/>
  <c r="J131" i="5"/>
  <c r="I131" i="5"/>
  <c r="H131" i="5"/>
  <c r="G131" i="5"/>
  <c r="F131" i="5"/>
  <c r="E131" i="5"/>
  <c r="V130" i="5"/>
  <c r="U130" i="5"/>
  <c r="T130" i="5"/>
  <c r="S130" i="5"/>
  <c r="R130" i="5"/>
  <c r="Q130" i="5"/>
  <c r="P130" i="5"/>
  <c r="O130" i="5"/>
  <c r="N130" i="5"/>
  <c r="M130" i="5"/>
  <c r="L130" i="5"/>
  <c r="K130" i="5"/>
  <c r="J130" i="5"/>
  <c r="I130" i="5"/>
  <c r="H130" i="5"/>
  <c r="G130" i="5"/>
  <c r="F130" i="5"/>
  <c r="E130" i="5"/>
  <c r="V129" i="5"/>
  <c r="U129" i="5"/>
  <c r="T129" i="5"/>
  <c r="S129" i="5"/>
  <c r="R129" i="5"/>
  <c r="Q129" i="5"/>
  <c r="P129" i="5"/>
  <c r="O129" i="5"/>
  <c r="N129" i="5"/>
  <c r="M129" i="5"/>
  <c r="L129" i="5"/>
  <c r="K129" i="5"/>
  <c r="J129" i="5"/>
  <c r="I129" i="5"/>
  <c r="H129" i="5"/>
  <c r="G129" i="5"/>
  <c r="F129" i="5"/>
  <c r="E129" i="5"/>
  <c r="V127" i="5"/>
  <c r="U127" i="5"/>
  <c r="T127" i="5"/>
  <c r="S127" i="5"/>
  <c r="R127" i="5"/>
  <c r="Q127" i="5"/>
  <c r="P127" i="5"/>
  <c r="O127" i="5"/>
  <c r="N127" i="5"/>
  <c r="M127" i="5"/>
  <c r="L127" i="5"/>
  <c r="K127" i="5"/>
  <c r="J127" i="5"/>
  <c r="I127" i="5"/>
  <c r="H127" i="5"/>
  <c r="G127" i="5"/>
  <c r="F127" i="5"/>
  <c r="E127" i="5"/>
  <c r="V126" i="5"/>
  <c r="U126" i="5"/>
  <c r="T126" i="5"/>
  <c r="S126" i="5"/>
  <c r="R126" i="5"/>
  <c r="Q126" i="5"/>
  <c r="P126" i="5"/>
  <c r="O126" i="5"/>
  <c r="N126" i="5"/>
  <c r="M126" i="5"/>
  <c r="L126" i="5"/>
  <c r="K126" i="5"/>
  <c r="J126" i="5"/>
  <c r="I126" i="5"/>
  <c r="H126" i="5"/>
  <c r="G126" i="5"/>
  <c r="F126" i="5"/>
  <c r="E126" i="5"/>
  <c r="V125" i="5"/>
  <c r="U125" i="5"/>
  <c r="T125" i="5"/>
  <c r="S125" i="5"/>
  <c r="R125" i="5"/>
  <c r="Q125" i="5"/>
  <c r="P125" i="5"/>
  <c r="O125" i="5"/>
  <c r="N125" i="5"/>
  <c r="M125" i="5"/>
  <c r="L125" i="5"/>
  <c r="K125" i="5"/>
  <c r="J125" i="5"/>
  <c r="I125" i="5"/>
  <c r="H125" i="5"/>
  <c r="G125" i="5"/>
  <c r="F125" i="5"/>
  <c r="E125" i="5"/>
  <c r="V124" i="5"/>
  <c r="U124" i="5"/>
  <c r="T124" i="5"/>
  <c r="S124" i="5"/>
  <c r="R124" i="5"/>
  <c r="Q124" i="5"/>
  <c r="P124" i="5"/>
  <c r="O124" i="5"/>
  <c r="N124" i="5"/>
  <c r="M124" i="5"/>
  <c r="L124" i="5"/>
  <c r="K124" i="5"/>
  <c r="J124" i="5"/>
  <c r="I124" i="5"/>
  <c r="H124" i="5"/>
  <c r="G124" i="5"/>
  <c r="F124" i="5"/>
  <c r="E124" i="5"/>
  <c r="V123" i="5"/>
  <c r="U123" i="5"/>
  <c r="T123" i="5"/>
  <c r="S123" i="5"/>
  <c r="R123" i="5"/>
  <c r="Q123" i="5"/>
  <c r="P123" i="5"/>
  <c r="O123" i="5"/>
  <c r="N123" i="5"/>
  <c r="M123" i="5"/>
  <c r="L123" i="5"/>
  <c r="K123" i="5"/>
  <c r="J123" i="5"/>
  <c r="I123" i="5"/>
  <c r="H123" i="5"/>
  <c r="G123" i="5"/>
  <c r="F123" i="5"/>
  <c r="E123" i="5"/>
  <c r="V122" i="5"/>
  <c r="U122" i="5"/>
  <c r="T122" i="5"/>
  <c r="S122" i="5"/>
  <c r="R122" i="5"/>
  <c r="Q122" i="5"/>
  <c r="P122" i="5"/>
  <c r="O122" i="5"/>
  <c r="N122" i="5"/>
  <c r="M122" i="5"/>
  <c r="L122" i="5"/>
  <c r="K122" i="5"/>
  <c r="J122" i="5"/>
  <c r="I122" i="5"/>
  <c r="H122" i="5"/>
  <c r="G122" i="5"/>
  <c r="F122" i="5"/>
  <c r="E122" i="5"/>
  <c r="V121" i="5"/>
  <c r="U121" i="5"/>
  <c r="T121" i="5"/>
  <c r="S121" i="5"/>
  <c r="R121" i="5"/>
  <c r="Q121" i="5"/>
  <c r="P121" i="5"/>
  <c r="O121" i="5"/>
  <c r="N121" i="5"/>
  <c r="M121" i="5"/>
  <c r="L121" i="5"/>
  <c r="K121" i="5"/>
  <c r="J121" i="5"/>
  <c r="I121" i="5"/>
  <c r="H121" i="5"/>
  <c r="G121" i="5"/>
  <c r="F121" i="5"/>
  <c r="E121" i="5"/>
  <c r="V120" i="5"/>
  <c r="U120" i="5"/>
  <c r="T120" i="5"/>
  <c r="S120" i="5"/>
  <c r="R120" i="5"/>
  <c r="Q120" i="5"/>
  <c r="P120" i="5"/>
  <c r="O120" i="5"/>
  <c r="N120" i="5"/>
  <c r="M120" i="5"/>
  <c r="L120" i="5"/>
  <c r="K120" i="5"/>
  <c r="J120" i="5"/>
  <c r="I120" i="5"/>
  <c r="H120" i="5"/>
  <c r="G120" i="5"/>
  <c r="F120" i="5"/>
  <c r="E120" i="5"/>
  <c r="V119" i="5"/>
  <c r="U119" i="5"/>
  <c r="T119" i="5"/>
  <c r="S119" i="5"/>
  <c r="R119" i="5"/>
  <c r="Q119" i="5"/>
  <c r="P119" i="5"/>
  <c r="O119" i="5"/>
  <c r="N119" i="5"/>
  <c r="M119" i="5"/>
  <c r="L119" i="5"/>
  <c r="K119" i="5"/>
  <c r="J119" i="5"/>
  <c r="I119" i="5"/>
  <c r="H119" i="5"/>
  <c r="G119" i="5"/>
  <c r="F119" i="5"/>
  <c r="E119" i="5"/>
  <c r="V118" i="5"/>
  <c r="U118" i="5"/>
  <c r="T118" i="5"/>
  <c r="S118" i="5"/>
  <c r="R118" i="5"/>
  <c r="Q118" i="5"/>
  <c r="P118" i="5"/>
  <c r="O118" i="5"/>
  <c r="N118" i="5"/>
  <c r="M118" i="5"/>
  <c r="L118" i="5"/>
  <c r="K118" i="5"/>
  <c r="J118" i="5"/>
  <c r="I118" i="5"/>
  <c r="H118" i="5"/>
  <c r="G118" i="5"/>
  <c r="F118" i="5"/>
  <c r="E118" i="5"/>
  <c r="V117" i="5"/>
  <c r="U117" i="5"/>
  <c r="T117" i="5"/>
  <c r="S117" i="5"/>
  <c r="R117" i="5"/>
  <c r="Q117" i="5"/>
  <c r="P117" i="5"/>
  <c r="O117" i="5"/>
  <c r="N117" i="5"/>
  <c r="M117" i="5"/>
  <c r="L117" i="5"/>
  <c r="K117" i="5"/>
  <c r="J117" i="5"/>
  <c r="I117" i="5"/>
  <c r="H117" i="5"/>
  <c r="G117" i="5"/>
  <c r="F117" i="5"/>
  <c r="E117" i="5"/>
  <c r="V116" i="5"/>
  <c r="U116" i="5"/>
  <c r="T116" i="5"/>
  <c r="S116" i="5"/>
  <c r="R116" i="5"/>
  <c r="Q116" i="5"/>
  <c r="P116" i="5"/>
  <c r="O116" i="5"/>
  <c r="N116" i="5"/>
  <c r="M116" i="5"/>
  <c r="L116" i="5"/>
  <c r="K116" i="5"/>
  <c r="J116" i="5"/>
  <c r="I116" i="5"/>
  <c r="H116" i="5"/>
  <c r="G116" i="5"/>
  <c r="F116" i="5"/>
  <c r="E116" i="5"/>
  <c r="V115" i="5"/>
  <c r="U115" i="5"/>
  <c r="T115" i="5"/>
  <c r="S115" i="5"/>
  <c r="R115" i="5"/>
  <c r="Q115" i="5"/>
  <c r="P115" i="5"/>
  <c r="O115" i="5"/>
  <c r="N115" i="5"/>
  <c r="M115" i="5"/>
  <c r="L115" i="5"/>
  <c r="K115" i="5"/>
  <c r="J115" i="5"/>
  <c r="I115" i="5"/>
  <c r="H115" i="5"/>
  <c r="G115" i="5"/>
  <c r="F115" i="5"/>
  <c r="E115" i="5"/>
  <c r="V114" i="5"/>
  <c r="U114" i="5"/>
  <c r="T114" i="5"/>
  <c r="S114" i="5"/>
  <c r="R114" i="5"/>
  <c r="Q114" i="5"/>
  <c r="P114" i="5"/>
  <c r="O114" i="5"/>
  <c r="N114" i="5"/>
  <c r="M114" i="5"/>
  <c r="L114" i="5"/>
  <c r="K114" i="5"/>
  <c r="J114" i="5"/>
  <c r="I114" i="5"/>
  <c r="H114" i="5"/>
  <c r="G114" i="5"/>
  <c r="F114" i="5"/>
  <c r="E114" i="5"/>
  <c r="V113" i="5"/>
  <c r="U113" i="5"/>
  <c r="T113" i="5"/>
  <c r="S113" i="5"/>
  <c r="R113" i="5"/>
  <c r="Q113" i="5"/>
  <c r="P113" i="5"/>
  <c r="O113" i="5"/>
  <c r="N113" i="5"/>
  <c r="M113" i="5"/>
  <c r="L113" i="5"/>
  <c r="K113" i="5"/>
  <c r="J113" i="5"/>
  <c r="I113" i="5"/>
  <c r="H113" i="5"/>
  <c r="G113" i="5"/>
  <c r="F113" i="5"/>
  <c r="E113" i="5"/>
  <c r="V112" i="5"/>
  <c r="U112" i="5"/>
  <c r="T112" i="5"/>
  <c r="S112" i="5"/>
  <c r="R112" i="5"/>
  <c r="Q112" i="5"/>
  <c r="P112" i="5"/>
  <c r="O112" i="5"/>
  <c r="N112" i="5"/>
  <c r="M112" i="5"/>
  <c r="L112" i="5"/>
  <c r="K112" i="5"/>
  <c r="J112" i="5"/>
  <c r="I112" i="5"/>
  <c r="H112" i="5"/>
  <c r="G112" i="5"/>
  <c r="F112" i="5"/>
  <c r="E112" i="5"/>
  <c r="V111" i="5"/>
  <c r="U111" i="5"/>
  <c r="T111" i="5"/>
  <c r="S111" i="5"/>
  <c r="R111" i="5"/>
  <c r="Q111" i="5"/>
  <c r="P111" i="5"/>
  <c r="O111" i="5"/>
  <c r="N111" i="5"/>
  <c r="M111" i="5"/>
  <c r="L111" i="5"/>
  <c r="K111" i="5"/>
  <c r="J111" i="5"/>
  <c r="I111" i="5"/>
  <c r="H111" i="5"/>
  <c r="G111" i="5"/>
  <c r="F111" i="5"/>
  <c r="E111" i="5"/>
  <c r="V110" i="5"/>
  <c r="U110" i="5"/>
  <c r="T110" i="5"/>
  <c r="S110" i="5"/>
  <c r="R110" i="5"/>
  <c r="Q110" i="5"/>
  <c r="P110" i="5"/>
  <c r="O110" i="5"/>
  <c r="N110" i="5"/>
  <c r="M110" i="5"/>
  <c r="L110" i="5"/>
  <c r="K110" i="5"/>
  <c r="J110" i="5"/>
  <c r="I110" i="5"/>
  <c r="H110" i="5"/>
  <c r="G110" i="5"/>
  <c r="F110" i="5"/>
  <c r="E110" i="5"/>
  <c r="V109" i="5"/>
  <c r="U109" i="5"/>
  <c r="T109" i="5"/>
  <c r="S109" i="5"/>
  <c r="R109" i="5"/>
  <c r="Q109" i="5"/>
  <c r="P109" i="5"/>
  <c r="O109" i="5"/>
  <c r="N109" i="5"/>
  <c r="M109" i="5"/>
  <c r="L109" i="5"/>
  <c r="K109" i="5"/>
  <c r="J109" i="5"/>
  <c r="I109" i="5"/>
  <c r="H109" i="5"/>
  <c r="G109" i="5"/>
  <c r="F109" i="5"/>
  <c r="E109" i="5"/>
  <c r="V108" i="5"/>
  <c r="U108" i="5"/>
  <c r="T108" i="5"/>
  <c r="S108" i="5"/>
  <c r="R108" i="5"/>
  <c r="Q108" i="5"/>
  <c r="P108" i="5"/>
  <c r="O108" i="5"/>
  <c r="N108" i="5"/>
  <c r="M108" i="5"/>
  <c r="L108" i="5"/>
  <c r="K108" i="5"/>
  <c r="J108" i="5"/>
  <c r="I108" i="5"/>
  <c r="H108" i="5"/>
  <c r="G108" i="5"/>
  <c r="F108" i="5"/>
  <c r="E108" i="5"/>
  <c r="V107" i="5"/>
  <c r="U107" i="5"/>
  <c r="T107" i="5"/>
  <c r="S107" i="5"/>
  <c r="R107" i="5"/>
  <c r="Q107" i="5"/>
  <c r="P107" i="5"/>
  <c r="O107" i="5"/>
  <c r="N107" i="5"/>
  <c r="M107" i="5"/>
  <c r="L107" i="5"/>
  <c r="K107" i="5"/>
  <c r="J107" i="5"/>
  <c r="I107" i="5"/>
  <c r="H107" i="5"/>
  <c r="G107" i="5"/>
  <c r="F107" i="5"/>
  <c r="E107" i="5"/>
  <c r="V106" i="5"/>
  <c r="U106" i="5"/>
  <c r="T106" i="5"/>
  <c r="S106" i="5"/>
  <c r="R106" i="5"/>
  <c r="Q106" i="5"/>
  <c r="P106" i="5"/>
  <c r="O106" i="5"/>
  <c r="N106" i="5"/>
  <c r="M106" i="5"/>
  <c r="L106" i="5"/>
  <c r="K106" i="5"/>
  <c r="J106" i="5"/>
  <c r="I106" i="5"/>
  <c r="H106" i="5"/>
  <c r="G106" i="5"/>
  <c r="F106" i="5"/>
  <c r="E106" i="5"/>
  <c r="V105" i="5"/>
  <c r="U105" i="5"/>
  <c r="T105" i="5"/>
  <c r="S105" i="5"/>
  <c r="R105" i="5"/>
  <c r="Q105" i="5"/>
  <c r="P105" i="5"/>
  <c r="O105" i="5"/>
  <c r="N105" i="5"/>
  <c r="M105" i="5"/>
  <c r="L105" i="5"/>
  <c r="K105" i="5"/>
  <c r="J105" i="5"/>
  <c r="I105" i="5"/>
  <c r="H105" i="5"/>
  <c r="G105" i="5"/>
  <c r="F105" i="5"/>
  <c r="E105" i="5"/>
  <c r="V103" i="5"/>
  <c r="U103" i="5"/>
  <c r="T103" i="5"/>
  <c r="S103" i="5"/>
  <c r="R103" i="5"/>
  <c r="Q103" i="5"/>
  <c r="P103" i="5"/>
  <c r="O103" i="5"/>
  <c r="N103" i="5"/>
  <c r="M103" i="5"/>
  <c r="L103" i="5"/>
  <c r="K103" i="5"/>
  <c r="J103" i="5"/>
  <c r="I103" i="5"/>
  <c r="H103" i="5"/>
  <c r="G103" i="5"/>
  <c r="F103" i="5"/>
  <c r="E103" i="5"/>
  <c r="V102" i="5"/>
  <c r="U102" i="5"/>
  <c r="T102" i="5"/>
  <c r="S102" i="5"/>
  <c r="R102" i="5"/>
  <c r="Q102" i="5"/>
  <c r="P102" i="5"/>
  <c r="O102" i="5"/>
  <c r="N102" i="5"/>
  <c r="M102" i="5"/>
  <c r="L102" i="5"/>
  <c r="K102" i="5"/>
  <c r="J102" i="5"/>
  <c r="I102" i="5"/>
  <c r="H102" i="5"/>
  <c r="G102" i="5"/>
  <c r="F102" i="5"/>
  <c r="E102" i="5"/>
  <c r="V101" i="5"/>
  <c r="U101" i="5"/>
  <c r="T101" i="5"/>
  <c r="S101" i="5"/>
  <c r="R101" i="5"/>
  <c r="Q101" i="5"/>
  <c r="P101" i="5"/>
  <c r="O101" i="5"/>
  <c r="N101" i="5"/>
  <c r="M101" i="5"/>
  <c r="L101" i="5"/>
  <c r="K101" i="5"/>
  <c r="J101" i="5"/>
  <c r="I101" i="5"/>
  <c r="H101" i="5"/>
  <c r="G101" i="5"/>
  <c r="F101" i="5"/>
  <c r="E101" i="5"/>
  <c r="V100" i="5"/>
  <c r="U100" i="5"/>
  <c r="T100" i="5"/>
  <c r="S100" i="5"/>
  <c r="R100" i="5"/>
  <c r="Q100" i="5"/>
  <c r="P100" i="5"/>
  <c r="O100" i="5"/>
  <c r="N100" i="5"/>
  <c r="M100" i="5"/>
  <c r="L100" i="5"/>
  <c r="K100" i="5"/>
  <c r="J100" i="5"/>
  <c r="I100" i="5"/>
  <c r="H100" i="5"/>
  <c r="G100" i="5"/>
  <c r="F100" i="5"/>
  <c r="E100" i="5"/>
  <c r="V99" i="5"/>
  <c r="U99" i="5"/>
  <c r="T99" i="5"/>
  <c r="S99" i="5"/>
  <c r="R99" i="5"/>
  <c r="Q99" i="5"/>
  <c r="P99" i="5"/>
  <c r="O99" i="5"/>
  <c r="N99" i="5"/>
  <c r="M99" i="5"/>
  <c r="L99" i="5"/>
  <c r="K99" i="5"/>
  <c r="J99" i="5"/>
  <c r="I99" i="5"/>
  <c r="H99" i="5"/>
  <c r="G99" i="5"/>
  <c r="F99" i="5"/>
  <c r="E99" i="5"/>
  <c r="V98" i="5"/>
  <c r="U98" i="5"/>
  <c r="T98" i="5"/>
  <c r="S98" i="5"/>
  <c r="R98" i="5"/>
  <c r="Q98" i="5"/>
  <c r="P98" i="5"/>
  <c r="O98" i="5"/>
  <c r="N98" i="5"/>
  <c r="M98" i="5"/>
  <c r="L98" i="5"/>
  <c r="K98" i="5"/>
  <c r="J98" i="5"/>
  <c r="I98" i="5"/>
  <c r="H98" i="5"/>
  <c r="G98" i="5"/>
  <c r="F98" i="5"/>
  <c r="E98" i="5"/>
  <c r="V97" i="5"/>
  <c r="U97" i="5"/>
  <c r="T97" i="5"/>
  <c r="S97" i="5"/>
  <c r="R97" i="5"/>
  <c r="Q97" i="5"/>
  <c r="P97" i="5"/>
  <c r="O97" i="5"/>
  <c r="N97" i="5"/>
  <c r="M97" i="5"/>
  <c r="L97" i="5"/>
  <c r="K97" i="5"/>
  <c r="J97" i="5"/>
  <c r="I97" i="5"/>
  <c r="H97" i="5"/>
  <c r="G97" i="5"/>
  <c r="F97" i="5"/>
  <c r="E97" i="5"/>
  <c r="V96" i="5"/>
  <c r="U96" i="5"/>
  <c r="T96" i="5"/>
  <c r="S96" i="5"/>
  <c r="R96" i="5"/>
  <c r="Q96" i="5"/>
  <c r="P96" i="5"/>
  <c r="O96" i="5"/>
  <c r="N96" i="5"/>
  <c r="M96" i="5"/>
  <c r="L96" i="5"/>
  <c r="K96" i="5"/>
  <c r="J96" i="5"/>
  <c r="I96" i="5"/>
  <c r="H96" i="5"/>
  <c r="G96" i="5"/>
  <c r="F96" i="5"/>
  <c r="E96" i="5"/>
  <c r="V95" i="5"/>
  <c r="U95" i="5"/>
  <c r="T95" i="5"/>
  <c r="S95" i="5"/>
  <c r="R95" i="5"/>
  <c r="Q95" i="5"/>
  <c r="P95" i="5"/>
  <c r="O95" i="5"/>
  <c r="N95" i="5"/>
  <c r="M95" i="5"/>
  <c r="L95" i="5"/>
  <c r="K95" i="5"/>
  <c r="J95" i="5"/>
  <c r="I95" i="5"/>
  <c r="H95" i="5"/>
  <c r="G95" i="5"/>
  <c r="F95" i="5"/>
  <c r="E95" i="5"/>
  <c r="V94" i="5"/>
  <c r="U94" i="5"/>
  <c r="T94" i="5"/>
  <c r="S94" i="5"/>
  <c r="R94" i="5"/>
  <c r="Q94" i="5"/>
  <c r="P94" i="5"/>
  <c r="O94" i="5"/>
  <c r="N94" i="5"/>
  <c r="M94" i="5"/>
  <c r="L94" i="5"/>
  <c r="K94" i="5"/>
  <c r="J94" i="5"/>
  <c r="I94" i="5"/>
  <c r="H94" i="5"/>
  <c r="G94" i="5"/>
  <c r="F94" i="5"/>
  <c r="E94" i="5"/>
  <c r="V93" i="5"/>
  <c r="U93" i="5"/>
  <c r="T93" i="5"/>
  <c r="S93" i="5"/>
  <c r="R93" i="5"/>
  <c r="Q93" i="5"/>
  <c r="P93" i="5"/>
  <c r="O93" i="5"/>
  <c r="N93" i="5"/>
  <c r="M93" i="5"/>
  <c r="L93" i="5"/>
  <c r="K93" i="5"/>
  <c r="J93" i="5"/>
  <c r="I93" i="5"/>
  <c r="H93" i="5"/>
  <c r="G93" i="5"/>
  <c r="F93" i="5"/>
  <c r="E93" i="5"/>
  <c r="V92" i="5"/>
  <c r="U92" i="5"/>
  <c r="T92" i="5"/>
  <c r="S92" i="5"/>
  <c r="R92" i="5"/>
  <c r="Q92" i="5"/>
  <c r="P92" i="5"/>
  <c r="O92" i="5"/>
  <c r="N92" i="5"/>
  <c r="M92" i="5"/>
  <c r="L92" i="5"/>
  <c r="K92" i="5"/>
  <c r="J92" i="5"/>
  <c r="I92" i="5"/>
  <c r="H92" i="5"/>
  <c r="G92" i="5"/>
  <c r="F92" i="5"/>
  <c r="E92" i="5"/>
  <c r="V91" i="5"/>
  <c r="U91" i="5"/>
  <c r="T91" i="5"/>
  <c r="S91" i="5"/>
  <c r="R91" i="5"/>
  <c r="Q91" i="5"/>
  <c r="P91" i="5"/>
  <c r="O91" i="5"/>
  <c r="N91" i="5"/>
  <c r="M91" i="5"/>
  <c r="L91" i="5"/>
  <c r="K91" i="5"/>
  <c r="J91" i="5"/>
  <c r="I91" i="5"/>
  <c r="H91" i="5"/>
  <c r="G91" i="5"/>
  <c r="F91" i="5"/>
  <c r="E91" i="5"/>
  <c r="V90" i="5"/>
  <c r="U90" i="5"/>
  <c r="T90" i="5"/>
  <c r="S90" i="5"/>
  <c r="R90" i="5"/>
  <c r="Q90" i="5"/>
  <c r="P90" i="5"/>
  <c r="O90" i="5"/>
  <c r="N90" i="5"/>
  <c r="M90" i="5"/>
  <c r="L90" i="5"/>
  <c r="K90" i="5"/>
  <c r="J90" i="5"/>
  <c r="I90" i="5"/>
  <c r="H90" i="5"/>
  <c r="G90" i="5"/>
  <c r="F90" i="5"/>
  <c r="E90" i="5"/>
  <c r="V89" i="5"/>
  <c r="U89" i="5"/>
  <c r="T89" i="5"/>
  <c r="S89" i="5"/>
  <c r="R89" i="5"/>
  <c r="Q89" i="5"/>
  <c r="P89" i="5"/>
  <c r="O89" i="5"/>
  <c r="N89" i="5"/>
  <c r="M89" i="5"/>
  <c r="L89" i="5"/>
  <c r="K89" i="5"/>
  <c r="J89" i="5"/>
  <c r="I89" i="5"/>
  <c r="H89" i="5"/>
  <c r="G89" i="5"/>
  <c r="F89" i="5"/>
  <c r="E89" i="5"/>
  <c r="V88" i="5"/>
  <c r="U88" i="5"/>
  <c r="T88" i="5"/>
  <c r="S88" i="5"/>
  <c r="R88" i="5"/>
  <c r="Q88" i="5"/>
  <c r="P88" i="5"/>
  <c r="O88" i="5"/>
  <c r="N88" i="5"/>
  <c r="M88" i="5"/>
  <c r="L88" i="5"/>
  <c r="K88" i="5"/>
  <c r="J88" i="5"/>
  <c r="I88" i="5"/>
  <c r="H88" i="5"/>
  <c r="G88" i="5"/>
  <c r="F88" i="5"/>
  <c r="E88" i="5"/>
  <c r="V87" i="5"/>
  <c r="U87" i="5"/>
  <c r="T87" i="5"/>
  <c r="S87" i="5"/>
  <c r="R87" i="5"/>
  <c r="Q87" i="5"/>
  <c r="P87" i="5"/>
  <c r="O87" i="5"/>
  <c r="N87" i="5"/>
  <c r="M87" i="5"/>
  <c r="L87" i="5"/>
  <c r="K87" i="5"/>
  <c r="J87" i="5"/>
  <c r="I87" i="5"/>
  <c r="H87" i="5"/>
  <c r="G87" i="5"/>
  <c r="F87" i="5"/>
  <c r="E87" i="5"/>
  <c r="V86" i="5"/>
  <c r="U86" i="5"/>
  <c r="T86" i="5"/>
  <c r="S86" i="5"/>
  <c r="R86" i="5"/>
  <c r="Q86" i="5"/>
  <c r="P86" i="5"/>
  <c r="O86" i="5"/>
  <c r="N86" i="5"/>
  <c r="M86" i="5"/>
  <c r="L86" i="5"/>
  <c r="K86" i="5"/>
  <c r="J86" i="5"/>
  <c r="I86" i="5"/>
  <c r="H86" i="5"/>
  <c r="G86" i="5"/>
  <c r="F86" i="5"/>
  <c r="E86" i="5"/>
  <c r="V85" i="5"/>
  <c r="U85" i="5"/>
  <c r="T85" i="5"/>
  <c r="S85" i="5"/>
  <c r="R85" i="5"/>
  <c r="Q85" i="5"/>
  <c r="P85" i="5"/>
  <c r="O85" i="5"/>
  <c r="N85" i="5"/>
  <c r="M85" i="5"/>
  <c r="L85" i="5"/>
  <c r="K85" i="5"/>
  <c r="J85" i="5"/>
  <c r="I85" i="5"/>
  <c r="H85" i="5"/>
  <c r="G85" i="5"/>
  <c r="F85" i="5"/>
  <c r="E85" i="5"/>
  <c r="V84" i="5"/>
  <c r="U84" i="5"/>
  <c r="T84" i="5"/>
  <c r="S84" i="5"/>
  <c r="R84" i="5"/>
  <c r="Q84" i="5"/>
  <c r="P84" i="5"/>
  <c r="O84" i="5"/>
  <c r="N84" i="5"/>
  <c r="M84" i="5"/>
  <c r="L84" i="5"/>
  <c r="K84" i="5"/>
  <c r="J84" i="5"/>
  <c r="I84" i="5"/>
  <c r="H84" i="5"/>
  <c r="G84" i="5"/>
  <c r="F84" i="5"/>
  <c r="E84" i="5"/>
  <c r="V83" i="5"/>
  <c r="U83" i="5"/>
  <c r="T83" i="5"/>
  <c r="S83" i="5"/>
  <c r="R83" i="5"/>
  <c r="Q83" i="5"/>
  <c r="P83" i="5"/>
  <c r="O83" i="5"/>
  <c r="N83" i="5"/>
  <c r="M83" i="5"/>
  <c r="L83" i="5"/>
  <c r="K83" i="5"/>
  <c r="J83" i="5"/>
  <c r="I83" i="5"/>
  <c r="H83" i="5"/>
  <c r="G83" i="5"/>
  <c r="F83" i="5"/>
  <c r="E83" i="5"/>
  <c r="V82" i="5"/>
  <c r="U82" i="5"/>
  <c r="T82" i="5"/>
  <c r="S82" i="5"/>
  <c r="R82" i="5"/>
  <c r="Q82" i="5"/>
  <c r="P82" i="5"/>
  <c r="O82" i="5"/>
  <c r="N82" i="5"/>
  <c r="M82" i="5"/>
  <c r="L82" i="5"/>
  <c r="K82" i="5"/>
  <c r="J82" i="5"/>
  <c r="I82" i="5"/>
  <c r="H82" i="5"/>
  <c r="G82" i="5"/>
  <c r="F82" i="5"/>
  <c r="E82" i="5"/>
  <c r="V81" i="5"/>
  <c r="U81" i="5"/>
  <c r="T81" i="5"/>
  <c r="S81" i="5"/>
  <c r="R81" i="5"/>
  <c r="Q81" i="5"/>
  <c r="P81" i="5"/>
  <c r="O81" i="5"/>
  <c r="N81" i="5"/>
  <c r="M81" i="5"/>
  <c r="L81" i="5"/>
  <c r="K81" i="5"/>
  <c r="J81" i="5"/>
  <c r="I81" i="5"/>
  <c r="H81" i="5"/>
  <c r="G81" i="5"/>
  <c r="F81" i="5"/>
  <c r="E81" i="5"/>
  <c r="V79" i="5"/>
  <c r="U79" i="5"/>
  <c r="T79" i="5"/>
  <c r="S79" i="5"/>
  <c r="R79" i="5"/>
  <c r="Q79" i="5"/>
  <c r="P79" i="5"/>
  <c r="O79" i="5"/>
  <c r="N79" i="5"/>
  <c r="M79" i="5"/>
  <c r="L79" i="5"/>
  <c r="K79" i="5"/>
  <c r="J79" i="5"/>
  <c r="I79" i="5"/>
  <c r="H79" i="5"/>
  <c r="G79" i="5"/>
  <c r="F79" i="5"/>
  <c r="E79" i="5"/>
  <c r="V78" i="5"/>
  <c r="U78" i="5"/>
  <c r="T78" i="5"/>
  <c r="S78" i="5"/>
  <c r="R78" i="5"/>
  <c r="Q78" i="5"/>
  <c r="P78" i="5"/>
  <c r="O78" i="5"/>
  <c r="N78" i="5"/>
  <c r="M78" i="5"/>
  <c r="L78" i="5"/>
  <c r="K78" i="5"/>
  <c r="J78" i="5"/>
  <c r="I78" i="5"/>
  <c r="H78" i="5"/>
  <c r="G78" i="5"/>
  <c r="F78" i="5"/>
  <c r="E78" i="5"/>
  <c r="V77" i="5"/>
  <c r="U77" i="5"/>
  <c r="T77" i="5"/>
  <c r="S77" i="5"/>
  <c r="R77" i="5"/>
  <c r="Q77" i="5"/>
  <c r="P77" i="5"/>
  <c r="O77" i="5"/>
  <c r="N77" i="5"/>
  <c r="M77" i="5"/>
  <c r="L77" i="5"/>
  <c r="K77" i="5"/>
  <c r="J77" i="5"/>
  <c r="I77" i="5"/>
  <c r="H77" i="5"/>
  <c r="G77" i="5"/>
  <c r="F77" i="5"/>
  <c r="E77" i="5"/>
  <c r="V76" i="5"/>
  <c r="U76" i="5"/>
  <c r="T76" i="5"/>
  <c r="S76" i="5"/>
  <c r="R76" i="5"/>
  <c r="Q76" i="5"/>
  <c r="P76" i="5"/>
  <c r="O76" i="5"/>
  <c r="N76" i="5"/>
  <c r="M76" i="5"/>
  <c r="L76" i="5"/>
  <c r="K76" i="5"/>
  <c r="J76" i="5"/>
  <c r="I76" i="5"/>
  <c r="H76" i="5"/>
  <c r="G76" i="5"/>
  <c r="F76" i="5"/>
  <c r="E76" i="5"/>
  <c r="V75" i="5"/>
  <c r="U75" i="5"/>
  <c r="T75" i="5"/>
  <c r="S75" i="5"/>
  <c r="R75" i="5"/>
  <c r="Q75" i="5"/>
  <c r="P75" i="5"/>
  <c r="O75" i="5"/>
  <c r="N75" i="5"/>
  <c r="M75" i="5"/>
  <c r="L75" i="5"/>
  <c r="K75" i="5"/>
  <c r="J75" i="5"/>
  <c r="I75" i="5"/>
  <c r="H75" i="5"/>
  <c r="G75" i="5"/>
  <c r="F75" i="5"/>
  <c r="E75" i="5"/>
  <c r="V74" i="5"/>
  <c r="U74" i="5"/>
  <c r="T74" i="5"/>
  <c r="S74" i="5"/>
  <c r="R74" i="5"/>
  <c r="Q74" i="5"/>
  <c r="P74" i="5"/>
  <c r="O74" i="5"/>
  <c r="N74" i="5"/>
  <c r="M74" i="5"/>
  <c r="L74" i="5"/>
  <c r="K74" i="5"/>
  <c r="J74" i="5"/>
  <c r="I74" i="5"/>
  <c r="H74" i="5"/>
  <c r="G74" i="5"/>
  <c r="F74" i="5"/>
  <c r="E74" i="5"/>
  <c r="V73" i="5"/>
  <c r="U73" i="5"/>
  <c r="T73" i="5"/>
  <c r="S73" i="5"/>
  <c r="R73" i="5"/>
  <c r="Q73" i="5"/>
  <c r="P73" i="5"/>
  <c r="O73" i="5"/>
  <c r="N73" i="5"/>
  <c r="M73" i="5"/>
  <c r="L73" i="5"/>
  <c r="K73" i="5"/>
  <c r="J73" i="5"/>
  <c r="I73" i="5"/>
  <c r="H73" i="5"/>
  <c r="G73" i="5"/>
  <c r="F73" i="5"/>
  <c r="E73" i="5"/>
  <c r="V72" i="5"/>
  <c r="U72" i="5"/>
  <c r="T72" i="5"/>
  <c r="S72" i="5"/>
  <c r="R72" i="5"/>
  <c r="Q72" i="5"/>
  <c r="P72" i="5"/>
  <c r="O72" i="5"/>
  <c r="N72" i="5"/>
  <c r="M72" i="5"/>
  <c r="L72" i="5"/>
  <c r="K72" i="5"/>
  <c r="J72" i="5"/>
  <c r="I72" i="5"/>
  <c r="H72" i="5"/>
  <c r="G72" i="5"/>
  <c r="F72" i="5"/>
  <c r="E72" i="5"/>
  <c r="V71" i="5"/>
  <c r="U71" i="5"/>
  <c r="T71" i="5"/>
  <c r="S71" i="5"/>
  <c r="R71" i="5"/>
  <c r="Q71" i="5"/>
  <c r="P71" i="5"/>
  <c r="O71" i="5"/>
  <c r="N71" i="5"/>
  <c r="M71" i="5"/>
  <c r="L71" i="5"/>
  <c r="K71" i="5"/>
  <c r="J71" i="5"/>
  <c r="I71" i="5"/>
  <c r="H71" i="5"/>
  <c r="G71" i="5"/>
  <c r="F71" i="5"/>
  <c r="E71" i="5"/>
  <c r="V70" i="5"/>
  <c r="U70" i="5"/>
  <c r="T70" i="5"/>
  <c r="S70" i="5"/>
  <c r="R70" i="5"/>
  <c r="Q70" i="5"/>
  <c r="P70" i="5"/>
  <c r="O70" i="5"/>
  <c r="N70" i="5"/>
  <c r="M70" i="5"/>
  <c r="L70" i="5"/>
  <c r="K70" i="5"/>
  <c r="J70" i="5"/>
  <c r="I70" i="5"/>
  <c r="H70" i="5"/>
  <c r="G70" i="5"/>
  <c r="F70" i="5"/>
  <c r="E70" i="5"/>
  <c r="V69" i="5"/>
  <c r="U69" i="5"/>
  <c r="T69" i="5"/>
  <c r="S69" i="5"/>
  <c r="R69" i="5"/>
  <c r="Q69" i="5"/>
  <c r="P69" i="5"/>
  <c r="O69" i="5"/>
  <c r="N69" i="5"/>
  <c r="M69" i="5"/>
  <c r="L69" i="5"/>
  <c r="K69" i="5"/>
  <c r="J69" i="5"/>
  <c r="I69" i="5"/>
  <c r="H69" i="5"/>
  <c r="G69" i="5"/>
  <c r="F69" i="5"/>
  <c r="E69" i="5"/>
  <c r="V68" i="5"/>
  <c r="U68" i="5"/>
  <c r="T68" i="5"/>
  <c r="S68" i="5"/>
  <c r="R68" i="5"/>
  <c r="Q68" i="5"/>
  <c r="P68" i="5"/>
  <c r="O68" i="5"/>
  <c r="N68" i="5"/>
  <c r="M68" i="5"/>
  <c r="L68" i="5"/>
  <c r="K68" i="5"/>
  <c r="J68" i="5"/>
  <c r="I68" i="5"/>
  <c r="H68" i="5"/>
  <c r="G68" i="5"/>
  <c r="F68" i="5"/>
  <c r="E68" i="5"/>
  <c r="V67" i="5"/>
  <c r="U67" i="5"/>
  <c r="T67" i="5"/>
  <c r="S67" i="5"/>
  <c r="R67" i="5"/>
  <c r="Q67" i="5"/>
  <c r="P67" i="5"/>
  <c r="O67" i="5"/>
  <c r="N67" i="5"/>
  <c r="M67" i="5"/>
  <c r="L67" i="5"/>
  <c r="K67" i="5"/>
  <c r="J67" i="5"/>
  <c r="I67" i="5"/>
  <c r="H67" i="5"/>
  <c r="G67" i="5"/>
  <c r="F67" i="5"/>
  <c r="E67" i="5"/>
  <c r="V66" i="5"/>
  <c r="U66" i="5"/>
  <c r="T66" i="5"/>
  <c r="S66" i="5"/>
  <c r="R66" i="5"/>
  <c r="Q66" i="5"/>
  <c r="P66" i="5"/>
  <c r="O66" i="5"/>
  <c r="N66" i="5"/>
  <c r="M66" i="5"/>
  <c r="L66" i="5"/>
  <c r="K66" i="5"/>
  <c r="J66" i="5"/>
  <c r="I66" i="5"/>
  <c r="H66" i="5"/>
  <c r="G66" i="5"/>
  <c r="F66" i="5"/>
  <c r="E66" i="5"/>
  <c r="V65" i="5"/>
  <c r="U65" i="5"/>
  <c r="T65" i="5"/>
  <c r="S65" i="5"/>
  <c r="R65" i="5"/>
  <c r="Q65" i="5"/>
  <c r="P65" i="5"/>
  <c r="O65" i="5"/>
  <c r="N65" i="5"/>
  <c r="M65" i="5"/>
  <c r="L65" i="5"/>
  <c r="K65" i="5"/>
  <c r="J65" i="5"/>
  <c r="I65" i="5"/>
  <c r="H65" i="5"/>
  <c r="G65" i="5"/>
  <c r="F65" i="5"/>
  <c r="E65" i="5"/>
  <c r="V64" i="5"/>
  <c r="U64" i="5"/>
  <c r="T64" i="5"/>
  <c r="S64" i="5"/>
  <c r="R64" i="5"/>
  <c r="Q64" i="5"/>
  <c r="P64" i="5"/>
  <c r="O64" i="5"/>
  <c r="N64" i="5"/>
  <c r="M64" i="5"/>
  <c r="L64" i="5"/>
  <c r="K64" i="5"/>
  <c r="J64" i="5"/>
  <c r="I64" i="5"/>
  <c r="H64" i="5"/>
  <c r="G64" i="5"/>
  <c r="F64" i="5"/>
  <c r="E64" i="5"/>
  <c r="V63" i="5"/>
  <c r="U63" i="5"/>
  <c r="T63" i="5"/>
  <c r="S63" i="5"/>
  <c r="R63" i="5"/>
  <c r="Q63" i="5"/>
  <c r="P63" i="5"/>
  <c r="O63" i="5"/>
  <c r="N63" i="5"/>
  <c r="M63" i="5"/>
  <c r="L63" i="5"/>
  <c r="K63" i="5"/>
  <c r="J63" i="5"/>
  <c r="I63" i="5"/>
  <c r="H63" i="5"/>
  <c r="G63" i="5"/>
  <c r="F63" i="5"/>
  <c r="E63" i="5"/>
  <c r="V62" i="5"/>
  <c r="U62" i="5"/>
  <c r="T62" i="5"/>
  <c r="S62" i="5"/>
  <c r="R62" i="5"/>
  <c r="Q62" i="5"/>
  <c r="P62" i="5"/>
  <c r="O62" i="5"/>
  <c r="N62" i="5"/>
  <c r="M62" i="5"/>
  <c r="L62" i="5"/>
  <c r="K62" i="5"/>
  <c r="J62" i="5"/>
  <c r="I62" i="5"/>
  <c r="H62" i="5"/>
  <c r="G62" i="5"/>
  <c r="F62" i="5"/>
  <c r="E62" i="5"/>
  <c r="V61" i="5"/>
  <c r="U61" i="5"/>
  <c r="T61" i="5"/>
  <c r="S61" i="5"/>
  <c r="R61" i="5"/>
  <c r="Q61" i="5"/>
  <c r="P61" i="5"/>
  <c r="O61" i="5"/>
  <c r="N61" i="5"/>
  <c r="M61" i="5"/>
  <c r="L61" i="5"/>
  <c r="K61" i="5"/>
  <c r="J61" i="5"/>
  <c r="I61" i="5"/>
  <c r="H61" i="5"/>
  <c r="G61" i="5"/>
  <c r="F61" i="5"/>
  <c r="E61" i="5"/>
  <c r="V59" i="5"/>
  <c r="U59" i="5"/>
  <c r="T59" i="5"/>
  <c r="S59" i="5"/>
  <c r="R59" i="5"/>
  <c r="Q59" i="5"/>
  <c r="P59" i="5"/>
  <c r="O59" i="5"/>
  <c r="N59" i="5"/>
  <c r="M59" i="5"/>
  <c r="L59" i="5"/>
  <c r="K59" i="5"/>
  <c r="J59" i="5"/>
  <c r="I59" i="5"/>
  <c r="H59" i="5"/>
  <c r="G59" i="5"/>
  <c r="F59" i="5"/>
  <c r="E59" i="5"/>
  <c r="V58" i="5"/>
  <c r="U58" i="5"/>
  <c r="T58" i="5"/>
  <c r="S58" i="5"/>
  <c r="R58" i="5"/>
  <c r="Q58" i="5"/>
  <c r="P58" i="5"/>
  <c r="O58" i="5"/>
  <c r="N58" i="5"/>
  <c r="M58" i="5"/>
  <c r="L58" i="5"/>
  <c r="K58" i="5"/>
  <c r="J58" i="5"/>
  <c r="I58" i="5"/>
  <c r="H58" i="5"/>
  <c r="G58" i="5"/>
  <c r="F58" i="5"/>
  <c r="E58" i="5"/>
  <c r="V57" i="5"/>
  <c r="U57" i="5"/>
  <c r="T57" i="5"/>
  <c r="S57" i="5"/>
  <c r="R57" i="5"/>
  <c r="Q57" i="5"/>
  <c r="P57" i="5"/>
  <c r="O57" i="5"/>
  <c r="N57" i="5"/>
  <c r="M57" i="5"/>
  <c r="L57" i="5"/>
  <c r="K57" i="5"/>
  <c r="J57" i="5"/>
  <c r="I57" i="5"/>
  <c r="H57" i="5"/>
  <c r="G57" i="5"/>
  <c r="F57" i="5"/>
  <c r="E57" i="5"/>
  <c r="V56" i="5"/>
  <c r="U56" i="5"/>
  <c r="T56" i="5"/>
  <c r="S56" i="5"/>
  <c r="R56" i="5"/>
  <c r="Q56" i="5"/>
  <c r="P56" i="5"/>
  <c r="O56" i="5"/>
  <c r="N56" i="5"/>
  <c r="M56" i="5"/>
  <c r="L56" i="5"/>
  <c r="K56" i="5"/>
  <c r="J56" i="5"/>
  <c r="I56" i="5"/>
  <c r="H56" i="5"/>
  <c r="G56" i="5"/>
  <c r="F56" i="5"/>
  <c r="E56" i="5"/>
  <c r="V55" i="5"/>
  <c r="U55" i="5"/>
  <c r="T55" i="5"/>
  <c r="S55" i="5"/>
  <c r="R55" i="5"/>
  <c r="Q55" i="5"/>
  <c r="P55" i="5"/>
  <c r="O55" i="5"/>
  <c r="N55" i="5"/>
  <c r="M55" i="5"/>
  <c r="L55" i="5"/>
  <c r="K55" i="5"/>
  <c r="J55" i="5"/>
  <c r="I55" i="5"/>
  <c r="H55" i="5"/>
  <c r="G55" i="5"/>
  <c r="F55" i="5"/>
  <c r="E55" i="5"/>
  <c r="V54" i="5"/>
  <c r="U54" i="5"/>
  <c r="T54" i="5"/>
  <c r="S54" i="5"/>
  <c r="R54" i="5"/>
  <c r="Q54" i="5"/>
  <c r="P54" i="5"/>
  <c r="O54" i="5"/>
  <c r="N54" i="5"/>
  <c r="M54" i="5"/>
  <c r="L54" i="5"/>
  <c r="K54" i="5"/>
  <c r="J54" i="5"/>
  <c r="I54" i="5"/>
  <c r="H54" i="5"/>
  <c r="G54" i="5"/>
  <c r="F54" i="5"/>
  <c r="E54" i="5"/>
  <c r="V53" i="5"/>
  <c r="U53" i="5"/>
  <c r="T53" i="5"/>
  <c r="S53" i="5"/>
  <c r="R53" i="5"/>
  <c r="Q53" i="5"/>
  <c r="P53" i="5"/>
  <c r="O53" i="5"/>
  <c r="N53" i="5"/>
  <c r="M53" i="5"/>
  <c r="L53" i="5"/>
  <c r="K53" i="5"/>
  <c r="J53" i="5"/>
  <c r="I53" i="5"/>
  <c r="H53" i="5"/>
  <c r="G53" i="5"/>
  <c r="F53" i="5"/>
  <c r="E53" i="5"/>
  <c r="V52" i="5"/>
  <c r="U52" i="5"/>
  <c r="T52" i="5"/>
  <c r="S52" i="5"/>
  <c r="R52" i="5"/>
  <c r="Q52" i="5"/>
  <c r="P52" i="5"/>
  <c r="O52" i="5"/>
  <c r="N52" i="5"/>
  <c r="M52" i="5"/>
  <c r="L52" i="5"/>
  <c r="K52" i="5"/>
  <c r="J52" i="5"/>
  <c r="I52" i="5"/>
  <c r="H52" i="5"/>
  <c r="G52" i="5"/>
  <c r="F52" i="5"/>
  <c r="E52" i="5"/>
  <c r="V51" i="5"/>
  <c r="U51" i="5"/>
  <c r="T51" i="5"/>
  <c r="S51" i="5"/>
  <c r="R51" i="5"/>
  <c r="Q51" i="5"/>
  <c r="P51" i="5"/>
  <c r="O51" i="5"/>
  <c r="N51" i="5"/>
  <c r="M51" i="5"/>
  <c r="L51" i="5"/>
  <c r="K51" i="5"/>
  <c r="J51" i="5"/>
  <c r="I51" i="5"/>
  <c r="H51" i="5"/>
  <c r="G51" i="5"/>
  <c r="F51" i="5"/>
  <c r="E51" i="5"/>
  <c r="V50" i="5"/>
  <c r="U50" i="5"/>
  <c r="T50" i="5"/>
  <c r="S50" i="5"/>
  <c r="R50" i="5"/>
  <c r="Q50" i="5"/>
  <c r="P50" i="5"/>
  <c r="O50" i="5"/>
  <c r="N50" i="5"/>
  <c r="M50" i="5"/>
  <c r="L50" i="5"/>
  <c r="K50" i="5"/>
  <c r="J50" i="5"/>
  <c r="I50" i="5"/>
  <c r="H50" i="5"/>
  <c r="G50" i="5"/>
  <c r="F50" i="5"/>
  <c r="E50" i="5"/>
  <c r="V49" i="5"/>
  <c r="U49" i="5"/>
  <c r="T49" i="5"/>
  <c r="S49" i="5"/>
  <c r="R49" i="5"/>
  <c r="Q49" i="5"/>
  <c r="P49" i="5"/>
  <c r="O49" i="5"/>
  <c r="N49" i="5"/>
  <c r="M49" i="5"/>
  <c r="L49" i="5"/>
  <c r="K49" i="5"/>
  <c r="J49" i="5"/>
  <c r="I49" i="5"/>
  <c r="H49" i="5"/>
  <c r="G49" i="5"/>
  <c r="F49" i="5"/>
  <c r="E49" i="5"/>
  <c r="V48" i="5"/>
  <c r="U48" i="5"/>
  <c r="T48" i="5"/>
  <c r="S48" i="5"/>
  <c r="R48" i="5"/>
  <c r="Q48" i="5"/>
  <c r="P48" i="5"/>
  <c r="O48" i="5"/>
  <c r="N48" i="5"/>
  <c r="M48" i="5"/>
  <c r="L48" i="5"/>
  <c r="K48" i="5"/>
  <c r="J48" i="5"/>
  <c r="I48" i="5"/>
  <c r="H48" i="5"/>
  <c r="G48" i="5"/>
  <c r="F48" i="5"/>
  <c r="E48" i="5"/>
  <c r="V47" i="5"/>
  <c r="U47" i="5"/>
  <c r="T47" i="5"/>
  <c r="S47" i="5"/>
  <c r="R47" i="5"/>
  <c r="Q47" i="5"/>
  <c r="P47" i="5"/>
  <c r="O47" i="5"/>
  <c r="N47" i="5"/>
  <c r="M47" i="5"/>
  <c r="L47" i="5"/>
  <c r="K47" i="5"/>
  <c r="J47" i="5"/>
  <c r="I47" i="5"/>
  <c r="H47" i="5"/>
  <c r="G47" i="5"/>
  <c r="F47" i="5"/>
  <c r="E47" i="5"/>
  <c r="V46" i="5"/>
  <c r="U46" i="5"/>
  <c r="T46" i="5"/>
  <c r="S46" i="5"/>
  <c r="R46" i="5"/>
  <c r="Q46" i="5"/>
  <c r="P46" i="5"/>
  <c r="O46" i="5"/>
  <c r="N46" i="5"/>
  <c r="M46" i="5"/>
  <c r="L46" i="5"/>
  <c r="K46" i="5"/>
  <c r="J46" i="5"/>
  <c r="I46" i="5"/>
  <c r="H46" i="5"/>
  <c r="G46" i="5"/>
  <c r="F46" i="5"/>
  <c r="E46" i="5"/>
  <c r="V45" i="5"/>
  <c r="U45" i="5"/>
  <c r="T45" i="5"/>
  <c r="S45" i="5"/>
  <c r="R45" i="5"/>
  <c r="Q45" i="5"/>
  <c r="P45" i="5"/>
  <c r="O45" i="5"/>
  <c r="N45" i="5"/>
  <c r="M45" i="5"/>
  <c r="L45" i="5"/>
  <c r="K45" i="5"/>
  <c r="J45" i="5"/>
  <c r="I45" i="5"/>
  <c r="H45" i="5"/>
  <c r="G45" i="5"/>
  <c r="F45" i="5"/>
  <c r="E45" i="5"/>
  <c r="V44" i="5"/>
  <c r="U44" i="5"/>
  <c r="T44" i="5"/>
  <c r="S44" i="5"/>
  <c r="R44" i="5"/>
  <c r="Q44" i="5"/>
  <c r="P44" i="5"/>
  <c r="O44" i="5"/>
  <c r="N44" i="5"/>
  <c r="M44" i="5"/>
  <c r="L44" i="5"/>
  <c r="K44" i="5"/>
  <c r="J44" i="5"/>
  <c r="I44" i="5"/>
  <c r="H44" i="5"/>
  <c r="G44" i="5"/>
  <c r="F44" i="5"/>
  <c r="E44" i="5"/>
  <c r="V43" i="5"/>
  <c r="U43" i="5"/>
  <c r="T43" i="5"/>
  <c r="S43" i="5"/>
  <c r="R43" i="5"/>
  <c r="Q43" i="5"/>
  <c r="P43" i="5"/>
  <c r="O43" i="5"/>
  <c r="N43" i="5"/>
  <c r="M43" i="5"/>
  <c r="L43" i="5"/>
  <c r="K43" i="5"/>
  <c r="J43" i="5"/>
  <c r="I43" i="5"/>
  <c r="H43" i="5"/>
  <c r="G43" i="5"/>
  <c r="F43" i="5"/>
  <c r="E43" i="5"/>
  <c r="V41" i="5"/>
  <c r="U41" i="5"/>
  <c r="T41" i="5"/>
  <c r="S41" i="5"/>
  <c r="R41" i="5"/>
  <c r="Q41" i="5"/>
  <c r="P41" i="5"/>
  <c r="O41" i="5"/>
  <c r="N41" i="5"/>
  <c r="M41" i="5"/>
  <c r="L41" i="5"/>
  <c r="K41" i="5"/>
  <c r="J41" i="5"/>
  <c r="I41" i="5"/>
  <c r="H41" i="5"/>
  <c r="G41" i="5"/>
  <c r="F41" i="5"/>
  <c r="E41" i="5"/>
  <c r="V40" i="5"/>
  <c r="U40" i="5"/>
  <c r="T40" i="5"/>
  <c r="S40" i="5"/>
  <c r="R40" i="5"/>
  <c r="Q40" i="5"/>
  <c r="P40" i="5"/>
  <c r="O40" i="5"/>
  <c r="N40" i="5"/>
  <c r="M40" i="5"/>
  <c r="L40" i="5"/>
  <c r="K40" i="5"/>
  <c r="J40" i="5"/>
  <c r="I40" i="5"/>
  <c r="H40" i="5"/>
  <c r="G40" i="5"/>
  <c r="F40" i="5"/>
  <c r="E40" i="5"/>
  <c r="V39" i="5"/>
  <c r="U39" i="5"/>
  <c r="T39" i="5"/>
  <c r="S39" i="5"/>
  <c r="R39" i="5"/>
  <c r="Q39" i="5"/>
  <c r="P39" i="5"/>
  <c r="O39" i="5"/>
  <c r="N39" i="5"/>
  <c r="M39" i="5"/>
  <c r="L39" i="5"/>
  <c r="K39" i="5"/>
  <c r="J39" i="5"/>
  <c r="I39" i="5"/>
  <c r="H39" i="5"/>
  <c r="G39" i="5"/>
  <c r="F39" i="5"/>
  <c r="E39" i="5"/>
  <c r="V38" i="5"/>
  <c r="U38" i="5"/>
  <c r="T38" i="5"/>
  <c r="S38" i="5"/>
  <c r="R38" i="5"/>
  <c r="Q38" i="5"/>
  <c r="P38" i="5"/>
  <c r="O38" i="5"/>
  <c r="N38" i="5"/>
  <c r="M38" i="5"/>
  <c r="L38" i="5"/>
  <c r="K38" i="5"/>
  <c r="J38" i="5"/>
  <c r="I38" i="5"/>
  <c r="H38" i="5"/>
  <c r="G38" i="5"/>
  <c r="F38" i="5"/>
  <c r="E38" i="5"/>
  <c r="V37" i="5"/>
  <c r="U37" i="5"/>
  <c r="T37" i="5"/>
  <c r="S37" i="5"/>
  <c r="R37" i="5"/>
  <c r="Q37" i="5"/>
  <c r="P37" i="5"/>
  <c r="O37" i="5"/>
  <c r="N37" i="5"/>
  <c r="M37" i="5"/>
  <c r="L37" i="5"/>
  <c r="K37" i="5"/>
  <c r="J37" i="5"/>
  <c r="I37" i="5"/>
  <c r="H37" i="5"/>
  <c r="G37" i="5"/>
  <c r="F37" i="5"/>
  <c r="E37" i="5"/>
  <c r="V36" i="5"/>
  <c r="U36" i="5"/>
  <c r="T36" i="5"/>
  <c r="S36" i="5"/>
  <c r="R36" i="5"/>
  <c r="Q36" i="5"/>
  <c r="P36" i="5"/>
  <c r="O36" i="5"/>
  <c r="N36" i="5"/>
  <c r="M36" i="5"/>
  <c r="L36" i="5"/>
  <c r="K36" i="5"/>
  <c r="J36" i="5"/>
  <c r="I36" i="5"/>
  <c r="H36" i="5"/>
  <c r="G36" i="5"/>
  <c r="F36" i="5"/>
  <c r="E36" i="5"/>
  <c r="V35" i="5"/>
  <c r="U35" i="5"/>
  <c r="T35" i="5"/>
  <c r="S35" i="5"/>
  <c r="R35" i="5"/>
  <c r="Q35" i="5"/>
  <c r="P35" i="5"/>
  <c r="O35" i="5"/>
  <c r="N35" i="5"/>
  <c r="M35" i="5"/>
  <c r="L35" i="5"/>
  <c r="K35" i="5"/>
  <c r="J35" i="5"/>
  <c r="I35" i="5"/>
  <c r="H35" i="5"/>
  <c r="G35" i="5"/>
  <c r="F35" i="5"/>
  <c r="E35" i="5"/>
  <c r="V34" i="5"/>
  <c r="U34" i="5"/>
  <c r="T34" i="5"/>
  <c r="S34" i="5"/>
  <c r="R34" i="5"/>
  <c r="Q34" i="5"/>
  <c r="P34" i="5"/>
  <c r="O34" i="5"/>
  <c r="N34" i="5"/>
  <c r="M34" i="5"/>
  <c r="L34" i="5"/>
  <c r="K34" i="5"/>
  <c r="J34" i="5"/>
  <c r="I34" i="5"/>
  <c r="H34" i="5"/>
  <c r="G34" i="5"/>
  <c r="F34" i="5"/>
  <c r="E34" i="5"/>
  <c r="V33" i="5"/>
  <c r="U33" i="5"/>
  <c r="T33" i="5"/>
  <c r="S33" i="5"/>
  <c r="R33" i="5"/>
  <c r="Q33" i="5"/>
  <c r="P33" i="5"/>
  <c r="O33" i="5"/>
  <c r="N33" i="5"/>
  <c r="M33" i="5"/>
  <c r="L33" i="5"/>
  <c r="K33" i="5"/>
  <c r="J33" i="5"/>
  <c r="I33" i="5"/>
  <c r="H33" i="5"/>
  <c r="G33" i="5"/>
  <c r="F33" i="5"/>
  <c r="E33" i="5"/>
  <c r="V32" i="5"/>
  <c r="U32" i="5"/>
  <c r="T32" i="5"/>
  <c r="S32" i="5"/>
  <c r="R32" i="5"/>
  <c r="Q32" i="5"/>
  <c r="P32" i="5"/>
  <c r="O32" i="5"/>
  <c r="N32" i="5"/>
  <c r="M32" i="5"/>
  <c r="L32" i="5"/>
  <c r="K32" i="5"/>
  <c r="J32" i="5"/>
  <c r="I32" i="5"/>
  <c r="H32" i="5"/>
  <c r="G32" i="5"/>
  <c r="F32" i="5"/>
  <c r="E32" i="5"/>
  <c r="V30" i="5"/>
  <c r="U30" i="5"/>
  <c r="T30" i="5"/>
  <c r="S30" i="5"/>
  <c r="R30" i="5"/>
  <c r="Q30" i="5"/>
  <c r="P30" i="5"/>
  <c r="O30" i="5"/>
  <c r="N30" i="5"/>
  <c r="M30" i="5"/>
  <c r="L30" i="5"/>
  <c r="K30" i="5"/>
  <c r="J30" i="5"/>
  <c r="I30" i="5"/>
  <c r="H30" i="5"/>
  <c r="G30" i="5"/>
  <c r="F30" i="5"/>
  <c r="E30" i="5"/>
  <c r="V29" i="5"/>
  <c r="U29" i="5"/>
  <c r="T29" i="5"/>
  <c r="S29" i="5"/>
  <c r="R29" i="5"/>
  <c r="Q29" i="5"/>
  <c r="P29" i="5"/>
  <c r="O29" i="5"/>
  <c r="N29" i="5"/>
  <c r="M29" i="5"/>
  <c r="L29" i="5"/>
  <c r="K29" i="5"/>
  <c r="J29" i="5"/>
  <c r="I29" i="5"/>
  <c r="H29" i="5"/>
  <c r="G29" i="5"/>
  <c r="F29" i="5"/>
  <c r="E29" i="5"/>
  <c r="V28" i="5"/>
  <c r="U28" i="5"/>
  <c r="T28" i="5"/>
  <c r="S28" i="5"/>
  <c r="R28" i="5"/>
  <c r="Q28" i="5"/>
  <c r="P28" i="5"/>
  <c r="O28" i="5"/>
  <c r="N28" i="5"/>
  <c r="M28" i="5"/>
  <c r="L28" i="5"/>
  <c r="K28" i="5"/>
  <c r="J28" i="5"/>
  <c r="I28" i="5"/>
  <c r="H28" i="5"/>
  <c r="G28" i="5"/>
  <c r="F28" i="5"/>
  <c r="E28" i="5"/>
  <c r="V27" i="5"/>
  <c r="U27" i="5"/>
  <c r="T27" i="5"/>
  <c r="S27" i="5"/>
  <c r="R27" i="5"/>
  <c r="Q27" i="5"/>
  <c r="P27" i="5"/>
  <c r="O27" i="5"/>
  <c r="N27" i="5"/>
  <c r="M27" i="5"/>
  <c r="L27" i="5"/>
  <c r="K27" i="5"/>
  <c r="J27" i="5"/>
  <c r="I27" i="5"/>
  <c r="H27" i="5"/>
  <c r="G27" i="5"/>
  <c r="F27" i="5"/>
  <c r="E27" i="5"/>
  <c r="V26" i="5"/>
  <c r="U26" i="5"/>
  <c r="T26" i="5"/>
  <c r="S26" i="5"/>
  <c r="R26" i="5"/>
  <c r="Q26" i="5"/>
  <c r="P26" i="5"/>
  <c r="O26" i="5"/>
  <c r="N26" i="5"/>
  <c r="M26" i="5"/>
  <c r="L26" i="5"/>
  <c r="K26" i="5"/>
  <c r="J26" i="5"/>
  <c r="I26" i="5"/>
  <c r="H26" i="5"/>
  <c r="G26" i="5"/>
  <c r="F26" i="5"/>
  <c r="E26" i="5"/>
  <c r="V25" i="5"/>
  <c r="U25" i="5"/>
  <c r="T25" i="5"/>
  <c r="S25" i="5"/>
  <c r="R25" i="5"/>
  <c r="Q25" i="5"/>
  <c r="P25" i="5"/>
  <c r="O25" i="5"/>
  <c r="N25" i="5"/>
  <c r="M25" i="5"/>
  <c r="L25" i="5"/>
  <c r="K25" i="5"/>
  <c r="J25" i="5"/>
  <c r="I25" i="5"/>
  <c r="H25" i="5"/>
  <c r="G25" i="5"/>
  <c r="F25" i="5"/>
  <c r="E25" i="5"/>
  <c r="V23" i="5"/>
  <c r="U23" i="5"/>
  <c r="T23" i="5"/>
  <c r="S23" i="5"/>
  <c r="R23" i="5"/>
  <c r="Q23" i="5"/>
  <c r="P23" i="5"/>
  <c r="O23" i="5"/>
  <c r="N23" i="5"/>
  <c r="M23" i="5"/>
  <c r="L23" i="5"/>
  <c r="K23" i="5"/>
  <c r="J23" i="5"/>
  <c r="I23" i="5"/>
  <c r="H23" i="5"/>
  <c r="G23" i="5"/>
  <c r="F23" i="5"/>
  <c r="E23" i="5"/>
  <c r="V22" i="5"/>
  <c r="U22" i="5"/>
  <c r="T22" i="5"/>
  <c r="S22" i="5"/>
  <c r="R22" i="5"/>
  <c r="Q22" i="5"/>
  <c r="P22" i="5"/>
  <c r="O22" i="5"/>
  <c r="N22" i="5"/>
  <c r="M22" i="5"/>
  <c r="L22" i="5"/>
  <c r="K22" i="5"/>
  <c r="J22" i="5"/>
  <c r="I22" i="5"/>
  <c r="H22" i="5"/>
  <c r="G22" i="5"/>
  <c r="F22" i="5"/>
  <c r="E22" i="5"/>
  <c r="V21" i="5"/>
  <c r="U21" i="5"/>
  <c r="T21" i="5"/>
  <c r="S21" i="5"/>
  <c r="R21" i="5"/>
  <c r="Q21" i="5"/>
  <c r="P21" i="5"/>
  <c r="O21" i="5"/>
  <c r="N21" i="5"/>
  <c r="M21" i="5"/>
  <c r="L21" i="5"/>
  <c r="K21" i="5"/>
  <c r="J21" i="5"/>
  <c r="I21" i="5"/>
  <c r="H21" i="5"/>
  <c r="G21" i="5"/>
  <c r="F21" i="5"/>
  <c r="E21" i="5"/>
  <c r="V20" i="5"/>
  <c r="U20" i="5"/>
  <c r="T20" i="5"/>
  <c r="S20" i="5"/>
  <c r="R20" i="5"/>
  <c r="Q20" i="5"/>
  <c r="P20" i="5"/>
  <c r="O20" i="5"/>
  <c r="N20" i="5"/>
  <c r="M20" i="5"/>
  <c r="L20" i="5"/>
  <c r="K20" i="5"/>
  <c r="J20" i="5"/>
  <c r="I20" i="5"/>
  <c r="H20" i="5"/>
  <c r="G20" i="5"/>
  <c r="F20" i="5"/>
  <c r="E20" i="5"/>
  <c r="V19" i="5"/>
  <c r="U19" i="5"/>
  <c r="T19" i="5"/>
  <c r="S19" i="5"/>
  <c r="R19" i="5"/>
  <c r="Q19" i="5"/>
  <c r="P19" i="5"/>
  <c r="O19" i="5"/>
  <c r="N19" i="5"/>
  <c r="M19" i="5"/>
  <c r="L19" i="5"/>
  <c r="K19" i="5"/>
  <c r="J19" i="5"/>
  <c r="I19" i="5"/>
  <c r="H19" i="5"/>
  <c r="G19" i="5"/>
  <c r="F19" i="5"/>
  <c r="E19" i="5"/>
  <c r="V18" i="5"/>
  <c r="U18" i="5"/>
  <c r="T18" i="5"/>
  <c r="S18" i="5"/>
  <c r="R18" i="5"/>
  <c r="Q18" i="5"/>
  <c r="P18" i="5"/>
  <c r="O18" i="5"/>
  <c r="N18" i="5"/>
  <c r="M18" i="5"/>
  <c r="L18" i="5"/>
  <c r="K18" i="5"/>
  <c r="J18" i="5"/>
  <c r="I18" i="5"/>
  <c r="H18" i="5"/>
  <c r="G18" i="5"/>
  <c r="F18" i="5"/>
  <c r="E18" i="5"/>
  <c r="V16" i="5"/>
  <c r="U16" i="5"/>
  <c r="T16" i="5"/>
  <c r="S16" i="5"/>
  <c r="R16" i="5"/>
  <c r="Q16" i="5"/>
  <c r="P16" i="5"/>
  <c r="O16" i="5"/>
  <c r="N16" i="5"/>
  <c r="M16" i="5"/>
  <c r="L16" i="5"/>
  <c r="K16" i="5"/>
  <c r="J16" i="5"/>
  <c r="I16" i="5"/>
  <c r="H16" i="5"/>
  <c r="G16" i="5"/>
  <c r="F16" i="5"/>
  <c r="E16" i="5"/>
  <c r="V15" i="5"/>
  <c r="U15" i="5"/>
  <c r="T15" i="5"/>
  <c r="S15" i="5"/>
  <c r="R15" i="5"/>
  <c r="Q15" i="5"/>
  <c r="P15" i="5"/>
  <c r="O15" i="5"/>
  <c r="N15" i="5"/>
  <c r="M15" i="5"/>
  <c r="L15" i="5"/>
  <c r="K15" i="5"/>
  <c r="J15" i="5"/>
  <c r="I15" i="5"/>
  <c r="H15" i="5"/>
  <c r="G15" i="5"/>
  <c r="F15" i="5"/>
  <c r="E15" i="5"/>
  <c r="V14" i="5"/>
  <c r="U14" i="5"/>
  <c r="T14" i="5"/>
  <c r="S14" i="5"/>
  <c r="R14" i="5"/>
  <c r="Q14" i="5"/>
  <c r="P14" i="5"/>
  <c r="O14" i="5"/>
  <c r="N14" i="5"/>
  <c r="M14" i="5"/>
  <c r="L14" i="5"/>
  <c r="K14" i="5"/>
  <c r="J14" i="5"/>
  <c r="I14" i="5"/>
  <c r="H14" i="5"/>
  <c r="G14" i="5"/>
  <c r="F14" i="5"/>
  <c r="E14" i="5"/>
  <c r="V13" i="5"/>
  <c r="U13" i="5"/>
  <c r="T13" i="5"/>
  <c r="S13" i="5"/>
  <c r="R13" i="5"/>
  <c r="Q13" i="5"/>
  <c r="P13" i="5"/>
  <c r="O13" i="5"/>
  <c r="N13" i="5"/>
  <c r="M13" i="5"/>
  <c r="L13" i="5"/>
  <c r="K13" i="5"/>
  <c r="J13" i="5"/>
  <c r="I13" i="5"/>
  <c r="H13" i="5"/>
  <c r="G13" i="5"/>
  <c r="F13" i="5"/>
  <c r="E13" i="5"/>
  <c r="V12" i="5"/>
  <c r="U12" i="5"/>
  <c r="T12" i="5"/>
  <c r="S12" i="5"/>
  <c r="R12" i="5"/>
  <c r="Q12" i="5"/>
  <c r="P12" i="5"/>
  <c r="O12" i="5"/>
  <c r="N12" i="5"/>
  <c r="M12" i="5"/>
  <c r="L12" i="5"/>
  <c r="K12" i="5"/>
  <c r="J12" i="5"/>
  <c r="I12" i="5"/>
  <c r="H12" i="5"/>
  <c r="G12" i="5"/>
  <c r="F12" i="5"/>
  <c r="E12" i="5"/>
  <c r="V11" i="5"/>
  <c r="U11" i="5"/>
  <c r="T11" i="5"/>
  <c r="S11" i="5"/>
  <c r="R11" i="5"/>
  <c r="Q11" i="5"/>
  <c r="P11" i="5"/>
  <c r="O11" i="5"/>
  <c r="N11" i="5"/>
  <c r="M11" i="5"/>
  <c r="L11" i="5"/>
  <c r="K11" i="5"/>
  <c r="J11" i="5"/>
  <c r="I11" i="5"/>
  <c r="H11" i="5"/>
  <c r="G11" i="5"/>
  <c r="F11" i="5"/>
  <c r="E11" i="5"/>
  <c r="V10" i="5"/>
  <c r="U10" i="5"/>
  <c r="T10" i="5"/>
  <c r="S10" i="5"/>
  <c r="R10" i="5"/>
  <c r="Q10" i="5"/>
  <c r="P10" i="5"/>
  <c r="O10" i="5"/>
  <c r="N10" i="5"/>
  <c r="M10" i="5"/>
  <c r="L10" i="5"/>
  <c r="K10" i="5"/>
  <c r="J10" i="5"/>
  <c r="I10" i="5"/>
  <c r="H10" i="5"/>
  <c r="G10" i="5"/>
  <c r="F10" i="5"/>
  <c r="E10" i="5"/>
  <c r="V9" i="5"/>
  <c r="U9" i="5"/>
  <c r="T9" i="5"/>
  <c r="S9" i="5"/>
  <c r="R9" i="5"/>
  <c r="Q9" i="5"/>
  <c r="P9" i="5"/>
  <c r="O9" i="5"/>
  <c r="N9" i="5"/>
  <c r="M9" i="5"/>
  <c r="L9" i="5"/>
  <c r="K9" i="5"/>
  <c r="J9" i="5"/>
  <c r="I9" i="5"/>
  <c r="H9" i="5"/>
  <c r="G9" i="5"/>
  <c r="F9" i="5"/>
  <c r="E9" i="5"/>
  <c r="V8" i="5"/>
  <c r="U8" i="5"/>
  <c r="T8" i="5"/>
  <c r="S8" i="5"/>
  <c r="R8" i="5"/>
  <c r="Q8" i="5"/>
  <c r="P8" i="5"/>
  <c r="O8" i="5"/>
  <c r="N8" i="5"/>
  <c r="M8" i="5"/>
  <c r="L8" i="5"/>
  <c r="K8" i="5"/>
  <c r="J8" i="5"/>
  <c r="I8" i="5"/>
  <c r="H8" i="5"/>
  <c r="G8" i="5"/>
  <c r="F8" i="5"/>
  <c r="E8" i="5"/>
  <c r="V7" i="5"/>
  <c r="U7" i="5"/>
  <c r="T7" i="5"/>
  <c r="S7" i="5"/>
  <c r="R7" i="5"/>
  <c r="Q7" i="5"/>
  <c r="P7" i="5"/>
  <c r="O7" i="5"/>
  <c r="N7" i="5"/>
  <c r="M7" i="5"/>
  <c r="L7" i="5"/>
  <c r="K7" i="5"/>
  <c r="J7" i="5"/>
  <c r="I7" i="5"/>
  <c r="H7" i="5"/>
  <c r="G7" i="5"/>
  <c r="F7" i="5"/>
  <c r="E7" i="5"/>
  <c r="A2" i="3"/>
  <c r="V139" i="3"/>
  <c r="U139" i="3"/>
  <c r="T139" i="3"/>
  <c r="S139" i="3"/>
  <c r="R139" i="3"/>
  <c r="Q139" i="3"/>
  <c r="P139" i="3"/>
  <c r="O139" i="3"/>
  <c r="N139" i="3"/>
  <c r="M139" i="3"/>
  <c r="L139" i="3"/>
  <c r="K139" i="3"/>
  <c r="J139" i="3"/>
  <c r="I139" i="3"/>
  <c r="H139" i="3"/>
  <c r="G139" i="3"/>
  <c r="F139" i="3"/>
  <c r="E139" i="3"/>
  <c r="V138" i="3"/>
  <c r="U138" i="3"/>
  <c r="T138" i="3"/>
  <c r="S138" i="3"/>
  <c r="R138" i="3"/>
  <c r="Q138" i="3"/>
  <c r="P138" i="3"/>
  <c r="O138" i="3"/>
  <c r="N138" i="3"/>
  <c r="M138" i="3"/>
  <c r="L138" i="3"/>
  <c r="K138" i="3"/>
  <c r="J138" i="3"/>
  <c r="I138" i="3"/>
  <c r="H138" i="3"/>
  <c r="G138" i="3"/>
  <c r="F138" i="3"/>
  <c r="E138" i="3"/>
  <c r="V137" i="3"/>
  <c r="U137" i="3"/>
  <c r="T137" i="3"/>
  <c r="S137" i="3"/>
  <c r="R137" i="3"/>
  <c r="Q137" i="3"/>
  <c r="P137" i="3"/>
  <c r="O137" i="3"/>
  <c r="N137" i="3"/>
  <c r="M137" i="3"/>
  <c r="L137" i="3"/>
  <c r="K137" i="3"/>
  <c r="J137" i="3"/>
  <c r="I137" i="3"/>
  <c r="H137" i="3"/>
  <c r="G137" i="3"/>
  <c r="F137" i="3"/>
  <c r="E137" i="3"/>
  <c r="V136" i="3"/>
  <c r="U136" i="3"/>
  <c r="T136" i="3"/>
  <c r="S136" i="3"/>
  <c r="R136" i="3"/>
  <c r="Q136" i="3"/>
  <c r="P136" i="3"/>
  <c r="O136" i="3"/>
  <c r="N136" i="3"/>
  <c r="M136" i="3"/>
  <c r="L136" i="3"/>
  <c r="K136" i="3"/>
  <c r="J136" i="3"/>
  <c r="I136" i="3"/>
  <c r="H136" i="3"/>
  <c r="G136" i="3"/>
  <c r="F136" i="3"/>
  <c r="E136" i="3"/>
  <c r="V135" i="3"/>
  <c r="U135" i="3"/>
  <c r="T135" i="3"/>
  <c r="S135" i="3"/>
  <c r="R135" i="3"/>
  <c r="Q135" i="3"/>
  <c r="P135" i="3"/>
  <c r="O135" i="3"/>
  <c r="N135" i="3"/>
  <c r="M135" i="3"/>
  <c r="L135" i="3"/>
  <c r="K135" i="3"/>
  <c r="J135" i="3"/>
  <c r="I135" i="3"/>
  <c r="H135" i="3"/>
  <c r="G135" i="3"/>
  <c r="F135" i="3"/>
  <c r="E135" i="3"/>
  <c r="V134" i="3"/>
  <c r="U134" i="3"/>
  <c r="T134" i="3"/>
  <c r="S134" i="3"/>
  <c r="R134" i="3"/>
  <c r="Q134" i="3"/>
  <c r="P134" i="3"/>
  <c r="O134" i="3"/>
  <c r="N134" i="3"/>
  <c r="M134" i="3"/>
  <c r="L134" i="3"/>
  <c r="K134" i="3"/>
  <c r="J134" i="3"/>
  <c r="I134" i="3"/>
  <c r="H134" i="3"/>
  <c r="G134" i="3"/>
  <c r="F134" i="3"/>
  <c r="E134" i="3"/>
  <c r="V133" i="3"/>
  <c r="U133" i="3"/>
  <c r="T133" i="3"/>
  <c r="S133" i="3"/>
  <c r="R133" i="3"/>
  <c r="Q133" i="3"/>
  <c r="P133" i="3"/>
  <c r="O133" i="3"/>
  <c r="N133" i="3"/>
  <c r="M133" i="3"/>
  <c r="L133" i="3"/>
  <c r="K133" i="3"/>
  <c r="J133" i="3"/>
  <c r="I133" i="3"/>
  <c r="H133" i="3"/>
  <c r="G133" i="3"/>
  <c r="F133" i="3"/>
  <c r="E133" i="3"/>
  <c r="V132" i="3"/>
  <c r="U132" i="3"/>
  <c r="T132" i="3"/>
  <c r="S132" i="3"/>
  <c r="R132" i="3"/>
  <c r="Q132" i="3"/>
  <c r="P132" i="3"/>
  <c r="O132" i="3"/>
  <c r="N132" i="3"/>
  <c r="M132" i="3"/>
  <c r="L132" i="3"/>
  <c r="K132" i="3"/>
  <c r="J132" i="3"/>
  <c r="I132" i="3"/>
  <c r="H132" i="3"/>
  <c r="G132" i="3"/>
  <c r="F132" i="3"/>
  <c r="E132" i="3"/>
  <c r="V131" i="3"/>
  <c r="U131" i="3"/>
  <c r="T131" i="3"/>
  <c r="S131" i="3"/>
  <c r="R131" i="3"/>
  <c r="Q131" i="3"/>
  <c r="P131" i="3"/>
  <c r="O131" i="3"/>
  <c r="N131" i="3"/>
  <c r="M131" i="3"/>
  <c r="L131" i="3"/>
  <c r="K131" i="3"/>
  <c r="J131" i="3"/>
  <c r="I131" i="3"/>
  <c r="H131" i="3"/>
  <c r="G131" i="3"/>
  <c r="F131" i="3"/>
  <c r="E131" i="3"/>
  <c r="V130" i="3"/>
  <c r="U130" i="3"/>
  <c r="T130" i="3"/>
  <c r="S130" i="3"/>
  <c r="R130" i="3"/>
  <c r="Q130" i="3"/>
  <c r="P130" i="3"/>
  <c r="O130" i="3"/>
  <c r="N130" i="3"/>
  <c r="M130" i="3"/>
  <c r="L130" i="3"/>
  <c r="K130" i="3"/>
  <c r="J130" i="3"/>
  <c r="I130" i="3"/>
  <c r="H130" i="3"/>
  <c r="G130" i="3"/>
  <c r="F130" i="3"/>
  <c r="E130" i="3"/>
  <c r="V129" i="3"/>
  <c r="U129" i="3"/>
  <c r="T129" i="3"/>
  <c r="S129" i="3"/>
  <c r="R129" i="3"/>
  <c r="Q129" i="3"/>
  <c r="P129" i="3"/>
  <c r="O129" i="3"/>
  <c r="N129" i="3"/>
  <c r="M129" i="3"/>
  <c r="L129" i="3"/>
  <c r="K129" i="3"/>
  <c r="J129" i="3"/>
  <c r="I129" i="3"/>
  <c r="H129" i="3"/>
  <c r="G129" i="3"/>
  <c r="F129" i="3"/>
  <c r="E129" i="3"/>
  <c r="V127" i="3"/>
  <c r="U127" i="3"/>
  <c r="T127" i="3"/>
  <c r="S127" i="3"/>
  <c r="R127" i="3"/>
  <c r="Q127" i="3"/>
  <c r="P127" i="3"/>
  <c r="O127" i="3"/>
  <c r="N127" i="3"/>
  <c r="M127" i="3"/>
  <c r="L127" i="3"/>
  <c r="K127" i="3"/>
  <c r="J127" i="3"/>
  <c r="I127" i="3"/>
  <c r="H127" i="3"/>
  <c r="G127" i="3"/>
  <c r="F127" i="3"/>
  <c r="E127" i="3"/>
  <c r="V126" i="3"/>
  <c r="U126" i="3"/>
  <c r="T126" i="3"/>
  <c r="S126" i="3"/>
  <c r="R126" i="3"/>
  <c r="Q126" i="3"/>
  <c r="P126" i="3"/>
  <c r="O126" i="3"/>
  <c r="N126" i="3"/>
  <c r="M126" i="3"/>
  <c r="L126" i="3"/>
  <c r="K126" i="3"/>
  <c r="J126" i="3"/>
  <c r="I126" i="3"/>
  <c r="H126" i="3"/>
  <c r="G126" i="3"/>
  <c r="F126" i="3"/>
  <c r="E126" i="3"/>
  <c r="V125" i="3"/>
  <c r="U125" i="3"/>
  <c r="T125" i="3"/>
  <c r="S125" i="3"/>
  <c r="R125" i="3"/>
  <c r="Q125" i="3"/>
  <c r="P125" i="3"/>
  <c r="O125" i="3"/>
  <c r="N125" i="3"/>
  <c r="M125" i="3"/>
  <c r="L125" i="3"/>
  <c r="K125" i="3"/>
  <c r="J125" i="3"/>
  <c r="I125" i="3"/>
  <c r="H125" i="3"/>
  <c r="G125" i="3"/>
  <c r="F125" i="3"/>
  <c r="E125" i="3"/>
  <c r="V124" i="3"/>
  <c r="U124" i="3"/>
  <c r="T124" i="3"/>
  <c r="S124" i="3"/>
  <c r="R124" i="3"/>
  <c r="Q124" i="3"/>
  <c r="P124" i="3"/>
  <c r="O124" i="3"/>
  <c r="N124" i="3"/>
  <c r="M124" i="3"/>
  <c r="L124" i="3"/>
  <c r="K124" i="3"/>
  <c r="J124" i="3"/>
  <c r="I124" i="3"/>
  <c r="H124" i="3"/>
  <c r="G124" i="3"/>
  <c r="F124" i="3"/>
  <c r="E124" i="3"/>
  <c r="V123" i="3"/>
  <c r="U123" i="3"/>
  <c r="T123" i="3"/>
  <c r="S123" i="3"/>
  <c r="R123" i="3"/>
  <c r="Q123" i="3"/>
  <c r="P123" i="3"/>
  <c r="O123" i="3"/>
  <c r="N123" i="3"/>
  <c r="M123" i="3"/>
  <c r="L123" i="3"/>
  <c r="K123" i="3"/>
  <c r="J123" i="3"/>
  <c r="I123" i="3"/>
  <c r="H123" i="3"/>
  <c r="G123" i="3"/>
  <c r="F123" i="3"/>
  <c r="E123" i="3"/>
  <c r="V122" i="3"/>
  <c r="U122" i="3"/>
  <c r="T122" i="3"/>
  <c r="S122" i="3"/>
  <c r="R122" i="3"/>
  <c r="Q122" i="3"/>
  <c r="P122" i="3"/>
  <c r="O122" i="3"/>
  <c r="N122" i="3"/>
  <c r="M122" i="3"/>
  <c r="L122" i="3"/>
  <c r="K122" i="3"/>
  <c r="J122" i="3"/>
  <c r="I122" i="3"/>
  <c r="H122" i="3"/>
  <c r="G122" i="3"/>
  <c r="F122" i="3"/>
  <c r="E122" i="3"/>
  <c r="V121" i="3"/>
  <c r="U121" i="3"/>
  <c r="T121" i="3"/>
  <c r="S121" i="3"/>
  <c r="R121" i="3"/>
  <c r="Q121" i="3"/>
  <c r="P121" i="3"/>
  <c r="O121" i="3"/>
  <c r="N121" i="3"/>
  <c r="M121" i="3"/>
  <c r="L121" i="3"/>
  <c r="K121" i="3"/>
  <c r="J121" i="3"/>
  <c r="I121" i="3"/>
  <c r="H121" i="3"/>
  <c r="G121" i="3"/>
  <c r="F121" i="3"/>
  <c r="E121" i="3"/>
  <c r="V120" i="3"/>
  <c r="U120" i="3"/>
  <c r="T120" i="3"/>
  <c r="S120" i="3"/>
  <c r="R120" i="3"/>
  <c r="Q120" i="3"/>
  <c r="P120" i="3"/>
  <c r="O120" i="3"/>
  <c r="N120" i="3"/>
  <c r="M120" i="3"/>
  <c r="L120" i="3"/>
  <c r="K120" i="3"/>
  <c r="J120" i="3"/>
  <c r="I120" i="3"/>
  <c r="H120" i="3"/>
  <c r="G120" i="3"/>
  <c r="F120" i="3"/>
  <c r="E120" i="3"/>
  <c r="V119" i="3"/>
  <c r="U119" i="3"/>
  <c r="T119" i="3"/>
  <c r="S119" i="3"/>
  <c r="R119" i="3"/>
  <c r="Q119" i="3"/>
  <c r="P119" i="3"/>
  <c r="O119" i="3"/>
  <c r="N119" i="3"/>
  <c r="M119" i="3"/>
  <c r="L119" i="3"/>
  <c r="K119" i="3"/>
  <c r="J119" i="3"/>
  <c r="I119" i="3"/>
  <c r="H119" i="3"/>
  <c r="G119" i="3"/>
  <c r="F119" i="3"/>
  <c r="E119" i="3"/>
  <c r="V118" i="3"/>
  <c r="U118" i="3"/>
  <c r="T118" i="3"/>
  <c r="S118" i="3"/>
  <c r="R118" i="3"/>
  <c r="Q118" i="3"/>
  <c r="P118" i="3"/>
  <c r="O118" i="3"/>
  <c r="N118" i="3"/>
  <c r="M118" i="3"/>
  <c r="L118" i="3"/>
  <c r="K118" i="3"/>
  <c r="J118" i="3"/>
  <c r="I118" i="3"/>
  <c r="H118" i="3"/>
  <c r="G118" i="3"/>
  <c r="F118" i="3"/>
  <c r="E118" i="3"/>
  <c r="V117" i="3"/>
  <c r="U117" i="3"/>
  <c r="T117" i="3"/>
  <c r="S117" i="3"/>
  <c r="R117" i="3"/>
  <c r="Q117" i="3"/>
  <c r="P117" i="3"/>
  <c r="O117" i="3"/>
  <c r="N117" i="3"/>
  <c r="M117" i="3"/>
  <c r="L117" i="3"/>
  <c r="K117" i="3"/>
  <c r="J117" i="3"/>
  <c r="I117" i="3"/>
  <c r="H117" i="3"/>
  <c r="G117" i="3"/>
  <c r="F117" i="3"/>
  <c r="E117" i="3"/>
  <c r="V116" i="3"/>
  <c r="U116" i="3"/>
  <c r="T116" i="3"/>
  <c r="S116" i="3"/>
  <c r="R116" i="3"/>
  <c r="Q116" i="3"/>
  <c r="P116" i="3"/>
  <c r="O116" i="3"/>
  <c r="N116" i="3"/>
  <c r="M116" i="3"/>
  <c r="L116" i="3"/>
  <c r="K116" i="3"/>
  <c r="J116" i="3"/>
  <c r="I116" i="3"/>
  <c r="H116" i="3"/>
  <c r="G116" i="3"/>
  <c r="F116" i="3"/>
  <c r="E116" i="3"/>
  <c r="V115" i="3"/>
  <c r="U115" i="3"/>
  <c r="T115" i="3"/>
  <c r="S115" i="3"/>
  <c r="R115" i="3"/>
  <c r="Q115" i="3"/>
  <c r="P115" i="3"/>
  <c r="O115" i="3"/>
  <c r="N115" i="3"/>
  <c r="M115" i="3"/>
  <c r="L115" i="3"/>
  <c r="K115" i="3"/>
  <c r="J115" i="3"/>
  <c r="I115" i="3"/>
  <c r="H115" i="3"/>
  <c r="G115" i="3"/>
  <c r="F115" i="3"/>
  <c r="E115" i="3"/>
  <c r="V114" i="3"/>
  <c r="U114" i="3"/>
  <c r="T114" i="3"/>
  <c r="S114" i="3"/>
  <c r="R114" i="3"/>
  <c r="Q114" i="3"/>
  <c r="P114" i="3"/>
  <c r="O114" i="3"/>
  <c r="N114" i="3"/>
  <c r="M114" i="3"/>
  <c r="L114" i="3"/>
  <c r="K114" i="3"/>
  <c r="J114" i="3"/>
  <c r="I114" i="3"/>
  <c r="H114" i="3"/>
  <c r="G114" i="3"/>
  <c r="F114" i="3"/>
  <c r="E114" i="3"/>
  <c r="V113" i="3"/>
  <c r="U113" i="3"/>
  <c r="T113" i="3"/>
  <c r="S113" i="3"/>
  <c r="R113" i="3"/>
  <c r="Q113" i="3"/>
  <c r="P113" i="3"/>
  <c r="O113" i="3"/>
  <c r="N113" i="3"/>
  <c r="M113" i="3"/>
  <c r="L113" i="3"/>
  <c r="K113" i="3"/>
  <c r="J113" i="3"/>
  <c r="I113" i="3"/>
  <c r="H113" i="3"/>
  <c r="G113" i="3"/>
  <c r="F113" i="3"/>
  <c r="E113" i="3"/>
  <c r="V112" i="3"/>
  <c r="U112" i="3"/>
  <c r="T112" i="3"/>
  <c r="S112" i="3"/>
  <c r="R112" i="3"/>
  <c r="Q112" i="3"/>
  <c r="P112" i="3"/>
  <c r="O112" i="3"/>
  <c r="N112" i="3"/>
  <c r="M112" i="3"/>
  <c r="L112" i="3"/>
  <c r="K112" i="3"/>
  <c r="J112" i="3"/>
  <c r="I112" i="3"/>
  <c r="H112" i="3"/>
  <c r="G112" i="3"/>
  <c r="F112" i="3"/>
  <c r="E112" i="3"/>
  <c r="V111" i="3"/>
  <c r="U111" i="3"/>
  <c r="T111" i="3"/>
  <c r="S111" i="3"/>
  <c r="R111" i="3"/>
  <c r="Q111" i="3"/>
  <c r="P111" i="3"/>
  <c r="O111" i="3"/>
  <c r="N111" i="3"/>
  <c r="M111" i="3"/>
  <c r="L111" i="3"/>
  <c r="K111" i="3"/>
  <c r="J111" i="3"/>
  <c r="I111" i="3"/>
  <c r="H111" i="3"/>
  <c r="G111" i="3"/>
  <c r="F111" i="3"/>
  <c r="E111" i="3"/>
  <c r="V110" i="3"/>
  <c r="U110" i="3"/>
  <c r="T110" i="3"/>
  <c r="S110" i="3"/>
  <c r="R110" i="3"/>
  <c r="Q110" i="3"/>
  <c r="P110" i="3"/>
  <c r="O110" i="3"/>
  <c r="N110" i="3"/>
  <c r="M110" i="3"/>
  <c r="L110" i="3"/>
  <c r="K110" i="3"/>
  <c r="J110" i="3"/>
  <c r="I110" i="3"/>
  <c r="H110" i="3"/>
  <c r="G110" i="3"/>
  <c r="F110" i="3"/>
  <c r="E110" i="3"/>
  <c r="V109" i="3"/>
  <c r="U109" i="3"/>
  <c r="T109" i="3"/>
  <c r="S109" i="3"/>
  <c r="R109" i="3"/>
  <c r="Q109" i="3"/>
  <c r="P109" i="3"/>
  <c r="O109" i="3"/>
  <c r="N109" i="3"/>
  <c r="M109" i="3"/>
  <c r="L109" i="3"/>
  <c r="K109" i="3"/>
  <c r="J109" i="3"/>
  <c r="I109" i="3"/>
  <c r="H109" i="3"/>
  <c r="G109" i="3"/>
  <c r="F109" i="3"/>
  <c r="E109" i="3"/>
  <c r="V108" i="3"/>
  <c r="U108" i="3"/>
  <c r="T108" i="3"/>
  <c r="S108" i="3"/>
  <c r="R108" i="3"/>
  <c r="Q108" i="3"/>
  <c r="P108" i="3"/>
  <c r="O108" i="3"/>
  <c r="N108" i="3"/>
  <c r="M108" i="3"/>
  <c r="L108" i="3"/>
  <c r="K108" i="3"/>
  <c r="J108" i="3"/>
  <c r="I108" i="3"/>
  <c r="H108" i="3"/>
  <c r="G108" i="3"/>
  <c r="F108" i="3"/>
  <c r="E108" i="3"/>
  <c r="V107" i="3"/>
  <c r="U107" i="3"/>
  <c r="T107" i="3"/>
  <c r="S107" i="3"/>
  <c r="R107" i="3"/>
  <c r="Q107" i="3"/>
  <c r="P107" i="3"/>
  <c r="O107" i="3"/>
  <c r="N107" i="3"/>
  <c r="M107" i="3"/>
  <c r="L107" i="3"/>
  <c r="K107" i="3"/>
  <c r="J107" i="3"/>
  <c r="I107" i="3"/>
  <c r="H107" i="3"/>
  <c r="G107" i="3"/>
  <c r="F107" i="3"/>
  <c r="E107" i="3"/>
  <c r="V106" i="3"/>
  <c r="U106" i="3"/>
  <c r="T106" i="3"/>
  <c r="S106" i="3"/>
  <c r="R106" i="3"/>
  <c r="Q106" i="3"/>
  <c r="P106" i="3"/>
  <c r="O106" i="3"/>
  <c r="N106" i="3"/>
  <c r="M106" i="3"/>
  <c r="L106" i="3"/>
  <c r="K106" i="3"/>
  <c r="J106" i="3"/>
  <c r="I106" i="3"/>
  <c r="H106" i="3"/>
  <c r="G106" i="3"/>
  <c r="F106" i="3"/>
  <c r="E106" i="3"/>
  <c r="V105" i="3"/>
  <c r="U105" i="3"/>
  <c r="T105" i="3"/>
  <c r="S105" i="3"/>
  <c r="R105" i="3"/>
  <c r="Q105" i="3"/>
  <c r="P105" i="3"/>
  <c r="O105" i="3"/>
  <c r="N105" i="3"/>
  <c r="M105" i="3"/>
  <c r="L105" i="3"/>
  <c r="K105" i="3"/>
  <c r="J105" i="3"/>
  <c r="I105" i="3"/>
  <c r="H105" i="3"/>
  <c r="G105" i="3"/>
  <c r="F105" i="3"/>
  <c r="E105" i="3"/>
  <c r="V103" i="3"/>
  <c r="U103" i="3"/>
  <c r="T103" i="3"/>
  <c r="S103" i="3"/>
  <c r="R103" i="3"/>
  <c r="Q103" i="3"/>
  <c r="P103" i="3"/>
  <c r="O103" i="3"/>
  <c r="N103" i="3"/>
  <c r="M103" i="3"/>
  <c r="L103" i="3"/>
  <c r="K103" i="3"/>
  <c r="J103" i="3"/>
  <c r="I103" i="3"/>
  <c r="H103" i="3"/>
  <c r="G103" i="3"/>
  <c r="F103" i="3"/>
  <c r="E103" i="3"/>
  <c r="V102" i="3"/>
  <c r="U102" i="3"/>
  <c r="T102" i="3"/>
  <c r="S102" i="3"/>
  <c r="R102" i="3"/>
  <c r="Q102" i="3"/>
  <c r="P102" i="3"/>
  <c r="O102" i="3"/>
  <c r="N102" i="3"/>
  <c r="M102" i="3"/>
  <c r="L102" i="3"/>
  <c r="K102" i="3"/>
  <c r="J102" i="3"/>
  <c r="I102" i="3"/>
  <c r="H102" i="3"/>
  <c r="G102" i="3"/>
  <c r="F102" i="3"/>
  <c r="E102" i="3"/>
  <c r="V101" i="3"/>
  <c r="U101" i="3"/>
  <c r="T101" i="3"/>
  <c r="S101" i="3"/>
  <c r="R101" i="3"/>
  <c r="Q101" i="3"/>
  <c r="P101" i="3"/>
  <c r="O101" i="3"/>
  <c r="N101" i="3"/>
  <c r="M101" i="3"/>
  <c r="L101" i="3"/>
  <c r="K101" i="3"/>
  <c r="J101" i="3"/>
  <c r="I101" i="3"/>
  <c r="H101" i="3"/>
  <c r="G101" i="3"/>
  <c r="F101" i="3"/>
  <c r="E101" i="3"/>
  <c r="V100" i="3"/>
  <c r="U100" i="3"/>
  <c r="T100" i="3"/>
  <c r="S100" i="3"/>
  <c r="R100" i="3"/>
  <c r="Q100" i="3"/>
  <c r="P100" i="3"/>
  <c r="O100" i="3"/>
  <c r="N100" i="3"/>
  <c r="M100" i="3"/>
  <c r="L100" i="3"/>
  <c r="K100" i="3"/>
  <c r="J100" i="3"/>
  <c r="I100" i="3"/>
  <c r="H100" i="3"/>
  <c r="G100" i="3"/>
  <c r="F100" i="3"/>
  <c r="E100" i="3"/>
  <c r="V99" i="3"/>
  <c r="U99" i="3"/>
  <c r="T99" i="3"/>
  <c r="S99" i="3"/>
  <c r="R99" i="3"/>
  <c r="Q99" i="3"/>
  <c r="P99" i="3"/>
  <c r="O99" i="3"/>
  <c r="N99" i="3"/>
  <c r="M99" i="3"/>
  <c r="L99" i="3"/>
  <c r="K99" i="3"/>
  <c r="J99" i="3"/>
  <c r="I99" i="3"/>
  <c r="H99" i="3"/>
  <c r="G99" i="3"/>
  <c r="F99" i="3"/>
  <c r="E99" i="3"/>
  <c r="V98" i="3"/>
  <c r="U98" i="3"/>
  <c r="T98" i="3"/>
  <c r="S98" i="3"/>
  <c r="R98" i="3"/>
  <c r="Q98" i="3"/>
  <c r="P98" i="3"/>
  <c r="O98" i="3"/>
  <c r="N98" i="3"/>
  <c r="M98" i="3"/>
  <c r="L98" i="3"/>
  <c r="K98" i="3"/>
  <c r="J98" i="3"/>
  <c r="I98" i="3"/>
  <c r="H98" i="3"/>
  <c r="G98" i="3"/>
  <c r="F98" i="3"/>
  <c r="E98" i="3"/>
  <c r="V97" i="3"/>
  <c r="U97" i="3"/>
  <c r="T97" i="3"/>
  <c r="S97" i="3"/>
  <c r="R97" i="3"/>
  <c r="Q97" i="3"/>
  <c r="P97" i="3"/>
  <c r="O97" i="3"/>
  <c r="N97" i="3"/>
  <c r="M97" i="3"/>
  <c r="L97" i="3"/>
  <c r="K97" i="3"/>
  <c r="J97" i="3"/>
  <c r="I97" i="3"/>
  <c r="H97" i="3"/>
  <c r="G97" i="3"/>
  <c r="F97" i="3"/>
  <c r="E97" i="3"/>
  <c r="V96" i="3"/>
  <c r="U96" i="3"/>
  <c r="T96" i="3"/>
  <c r="S96" i="3"/>
  <c r="R96" i="3"/>
  <c r="Q96" i="3"/>
  <c r="P96" i="3"/>
  <c r="O96" i="3"/>
  <c r="N96" i="3"/>
  <c r="M96" i="3"/>
  <c r="L96" i="3"/>
  <c r="K96" i="3"/>
  <c r="J96" i="3"/>
  <c r="I96" i="3"/>
  <c r="H96" i="3"/>
  <c r="G96" i="3"/>
  <c r="F96" i="3"/>
  <c r="E96" i="3"/>
  <c r="V95" i="3"/>
  <c r="U95" i="3"/>
  <c r="T95" i="3"/>
  <c r="S95" i="3"/>
  <c r="R95" i="3"/>
  <c r="Q95" i="3"/>
  <c r="P95" i="3"/>
  <c r="O95" i="3"/>
  <c r="N95" i="3"/>
  <c r="M95" i="3"/>
  <c r="L95" i="3"/>
  <c r="K95" i="3"/>
  <c r="J95" i="3"/>
  <c r="I95" i="3"/>
  <c r="H95" i="3"/>
  <c r="G95" i="3"/>
  <c r="F95" i="3"/>
  <c r="E95" i="3"/>
  <c r="V94" i="3"/>
  <c r="U94" i="3"/>
  <c r="T94" i="3"/>
  <c r="S94" i="3"/>
  <c r="R94" i="3"/>
  <c r="Q94" i="3"/>
  <c r="P94" i="3"/>
  <c r="O94" i="3"/>
  <c r="N94" i="3"/>
  <c r="M94" i="3"/>
  <c r="L94" i="3"/>
  <c r="K94" i="3"/>
  <c r="J94" i="3"/>
  <c r="I94" i="3"/>
  <c r="H94" i="3"/>
  <c r="G94" i="3"/>
  <c r="F94" i="3"/>
  <c r="E94" i="3"/>
  <c r="V93" i="3"/>
  <c r="U93" i="3"/>
  <c r="T93" i="3"/>
  <c r="S93" i="3"/>
  <c r="R93" i="3"/>
  <c r="Q93" i="3"/>
  <c r="P93" i="3"/>
  <c r="O93" i="3"/>
  <c r="N93" i="3"/>
  <c r="M93" i="3"/>
  <c r="L93" i="3"/>
  <c r="K93" i="3"/>
  <c r="J93" i="3"/>
  <c r="I93" i="3"/>
  <c r="H93" i="3"/>
  <c r="G93" i="3"/>
  <c r="F93" i="3"/>
  <c r="E93" i="3"/>
  <c r="V92" i="3"/>
  <c r="U92" i="3"/>
  <c r="T92" i="3"/>
  <c r="S92" i="3"/>
  <c r="R92" i="3"/>
  <c r="Q92" i="3"/>
  <c r="P92" i="3"/>
  <c r="O92" i="3"/>
  <c r="N92" i="3"/>
  <c r="M92" i="3"/>
  <c r="L92" i="3"/>
  <c r="K92" i="3"/>
  <c r="J92" i="3"/>
  <c r="I92" i="3"/>
  <c r="H92" i="3"/>
  <c r="G92" i="3"/>
  <c r="F92" i="3"/>
  <c r="E92" i="3"/>
  <c r="V91" i="3"/>
  <c r="U91" i="3"/>
  <c r="T91" i="3"/>
  <c r="S91" i="3"/>
  <c r="R91" i="3"/>
  <c r="Q91" i="3"/>
  <c r="P91" i="3"/>
  <c r="O91" i="3"/>
  <c r="N91" i="3"/>
  <c r="M91" i="3"/>
  <c r="L91" i="3"/>
  <c r="K91" i="3"/>
  <c r="J91" i="3"/>
  <c r="I91" i="3"/>
  <c r="H91" i="3"/>
  <c r="G91" i="3"/>
  <c r="F91" i="3"/>
  <c r="E91" i="3"/>
  <c r="V90" i="3"/>
  <c r="U90" i="3"/>
  <c r="T90" i="3"/>
  <c r="S90" i="3"/>
  <c r="R90" i="3"/>
  <c r="Q90" i="3"/>
  <c r="P90" i="3"/>
  <c r="O90" i="3"/>
  <c r="N90" i="3"/>
  <c r="M90" i="3"/>
  <c r="L90" i="3"/>
  <c r="K90" i="3"/>
  <c r="J90" i="3"/>
  <c r="I90" i="3"/>
  <c r="H90" i="3"/>
  <c r="G90" i="3"/>
  <c r="F90" i="3"/>
  <c r="E90" i="3"/>
  <c r="V89" i="3"/>
  <c r="U89" i="3"/>
  <c r="T89" i="3"/>
  <c r="S89" i="3"/>
  <c r="R89" i="3"/>
  <c r="Q89" i="3"/>
  <c r="P89" i="3"/>
  <c r="O89" i="3"/>
  <c r="N89" i="3"/>
  <c r="M89" i="3"/>
  <c r="L89" i="3"/>
  <c r="K89" i="3"/>
  <c r="J89" i="3"/>
  <c r="I89" i="3"/>
  <c r="H89" i="3"/>
  <c r="G89" i="3"/>
  <c r="F89" i="3"/>
  <c r="E89" i="3"/>
  <c r="V88" i="3"/>
  <c r="U88" i="3"/>
  <c r="T88" i="3"/>
  <c r="S88" i="3"/>
  <c r="R88" i="3"/>
  <c r="Q88" i="3"/>
  <c r="P88" i="3"/>
  <c r="O88" i="3"/>
  <c r="N88" i="3"/>
  <c r="M88" i="3"/>
  <c r="L88" i="3"/>
  <c r="K88" i="3"/>
  <c r="J88" i="3"/>
  <c r="I88" i="3"/>
  <c r="H88" i="3"/>
  <c r="G88" i="3"/>
  <c r="F88" i="3"/>
  <c r="E88" i="3"/>
  <c r="V87" i="3"/>
  <c r="U87" i="3"/>
  <c r="T87" i="3"/>
  <c r="S87" i="3"/>
  <c r="R87" i="3"/>
  <c r="Q87" i="3"/>
  <c r="P87" i="3"/>
  <c r="O87" i="3"/>
  <c r="N87" i="3"/>
  <c r="M87" i="3"/>
  <c r="L87" i="3"/>
  <c r="K87" i="3"/>
  <c r="J87" i="3"/>
  <c r="I87" i="3"/>
  <c r="H87" i="3"/>
  <c r="G87" i="3"/>
  <c r="F87" i="3"/>
  <c r="E87" i="3"/>
  <c r="V86" i="3"/>
  <c r="U86" i="3"/>
  <c r="T86" i="3"/>
  <c r="S86" i="3"/>
  <c r="R86" i="3"/>
  <c r="Q86" i="3"/>
  <c r="P86" i="3"/>
  <c r="O86" i="3"/>
  <c r="N86" i="3"/>
  <c r="M86" i="3"/>
  <c r="L86" i="3"/>
  <c r="K86" i="3"/>
  <c r="J86" i="3"/>
  <c r="I86" i="3"/>
  <c r="H86" i="3"/>
  <c r="G86" i="3"/>
  <c r="F86" i="3"/>
  <c r="E86" i="3"/>
  <c r="V85" i="3"/>
  <c r="U85" i="3"/>
  <c r="T85" i="3"/>
  <c r="S85" i="3"/>
  <c r="R85" i="3"/>
  <c r="Q85" i="3"/>
  <c r="P85" i="3"/>
  <c r="O85" i="3"/>
  <c r="N85" i="3"/>
  <c r="M85" i="3"/>
  <c r="L85" i="3"/>
  <c r="K85" i="3"/>
  <c r="J85" i="3"/>
  <c r="I85" i="3"/>
  <c r="H85" i="3"/>
  <c r="G85" i="3"/>
  <c r="F85" i="3"/>
  <c r="E85" i="3"/>
  <c r="V84" i="3"/>
  <c r="U84" i="3"/>
  <c r="T84" i="3"/>
  <c r="S84" i="3"/>
  <c r="R84" i="3"/>
  <c r="Q84" i="3"/>
  <c r="P84" i="3"/>
  <c r="O84" i="3"/>
  <c r="N84" i="3"/>
  <c r="M84" i="3"/>
  <c r="L84" i="3"/>
  <c r="K84" i="3"/>
  <c r="J84" i="3"/>
  <c r="I84" i="3"/>
  <c r="H84" i="3"/>
  <c r="G84" i="3"/>
  <c r="F84" i="3"/>
  <c r="E84" i="3"/>
  <c r="V83" i="3"/>
  <c r="U83" i="3"/>
  <c r="T83" i="3"/>
  <c r="S83" i="3"/>
  <c r="R83" i="3"/>
  <c r="Q83" i="3"/>
  <c r="P83" i="3"/>
  <c r="O83" i="3"/>
  <c r="N83" i="3"/>
  <c r="M83" i="3"/>
  <c r="L83" i="3"/>
  <c r="K83" i="3"/>
  <c r="J83" i="3"/>
  <c r="I83" i="3"/>
  <c r="H83" i="3"/>
  <c r="G83" i="3"/>
  <c r="F83" i="3"/>
  <c r="E83" i="3"/>
  <c r="V82" i="3"/>
  <c r="U82" i="3"/>
  <c r="T82" i="3"/>
  <c r="S82" i="3"/>
  <c r="R82" i="3"/>
  <c r="Q82" i="3"/>
  <c r="P82" i="3"/>
  <c r="O82" i="3"/>
  <c r="N82" i="3"/>
  <c r="M82" i="3"/>
  <c r="L82" i="3"/>
  <c r="K82" i="3"/>
  <c r="J82" i="3"/>
  <c r="I82" i="3"/>
  <c r="H82" i="3"/>
  <c r="G82" i="3"/>
  <c r="F82" i="3"/>
  <c r="E82" i="3"/>
  <c r="V81" i="3"/>
  <c r="U81" i="3"/>
  <c r="T81" i="3"/>
  <c r="S81" i="3"/>
  <c r="R81" i="3"/>
  <c r="Q81" i="3"/>
  <c r="P81" i="3"/>
  <c r="O81" i="3"/>
  <c r="N81" i="3"/>
  <c r="M81" i="3"/>
  <c r="L81" i="3"/>
  <c r="K81" i="3"/>
  <c r="J81" i="3"/>
  <c r="I81" i="3"/>
  <c r="H81" i="3"/>
  <c r="G81" i="3"/>
  <c r="F81" i="3"/>
  <c r="E81" i="3"/>
  <c r="V79" i="3"/>
  <c r="U79" i="3"/>
  <c r="T79" i="3"/>
  <c r="S79" i="3"/>
  <c r="R79" i="3"/>
  <c r="Q79" i="3"/>
  <c r="P79" i="3"/>
  <c r="O79" i="3"/>
  <c r="N79" i="3"/>
  <c r="M79" i="3"/>
  <c r="L79" i="3"/>
  <c r="K79" i="3"/>
  <c r="J79" i="3"/>
  <c r="I79" i="3"/>
  <c r="H79" i="3"/>
  <c r="G79" i="3"/>
  <c r="F79" i="3"/>
  <c r="E79" i="3"/>
  <c r="V78" i="3"/>
  <c r="U78" i="3"/>
  <c r="T78" i="3"/>
  <c r="S78" i="3"/>
  <c r="R78" i="3"/>
  <c r="Q78" i="3"/>
  <c r="P78" i="3"/>
  <c r="O78" i="3"/>
  <c r="N78" i="3"/>
  <c r="M78" i="3"/>
  <c r="L78" i="3"/>
  <c r="K78" i="3"/>
  <c r="J78" i="3"/>
  <c r="I78" i="3"/>
  <c r="H78" i="3"/>
  <c r="G78" i="3"/>
  <c r="F78" i="3"/>
  <c r="E78" i="3"/>
  <c r="V77" i="3"/>
  <c r="U77" i="3"/>
  <c r="T77" i="3"/>
  <c r="S77" i="3"/>
  <c r="R77" i="3"/>
  <c r="Q77" i="3"/>
  <c r="P77" i="3"/>
  <c r="O77" i="3"/>
  <c r="N77" i="3"/>
  <c r="M77" i="3"/>
  <c r="L77" i="3"/>
  <c r="K77" i="3"/>
  <c r="J77" i="3"/>
  <c r="I77" i="3"/>
  <c r="H77" i="3"/>
  <c r="G77" i="3"/>
  <c r="F77" i="3"/>
  <c r="E77" i="3"/>
  <c r="V76" i="3"/>
  <c r="U76" i="3"/>
  <c r="T76" i="3"/>
  <c r="S76" i="3"/>
  <c r="R76" i="3"/>
  <c r="Q76" i="3"/>
  <c r="P76" i="3"/>
  <c r="O76" i="3"/>
  <c r="N76" i="3"/>
  <c r="M76" i="3"/>
  <c r="L76" i="3"/>
  <c r="K76" i="3"/>
  <c r="J76" i="3"/>
  <c r="I76" i="3"/>
  <c r="H76" i="3"/>
  <c r="G76" i="3"/>
  <c r="F76" i="3"/>
  <c r="E76" i="3"/>
  <c r="V75" i="3"/>
  <c r="U75" i="3"/>
  <c r="T75" i="3"/>
  <c r="S75" i="3"/>
  <c r="R75" i="3"/>
  <c r="Q75" i="3"/>
  <c r="P75" i="3"/>
  <c r="O75" i="3"/>
  <c r="N75" i="3"/>
  <c r="M75" i="3"/>
  <c r="L75" i="3"/>
  <c r="K75" i="3"/>
  <c r="J75" i="3"/>
  <c r="I75" i="3"/>
  <c r="H75" i="3"/>
  <c r="G75" i="3"/>
  <c r="F75" i="3"/>
  <c r="E75" i="3"/>
  <c r="V74" i="3"/>
  <c r="U74" i="3"/>
  <c r="T74" i="3"/>
  <c r="S74" i="3"/>
  <c r="R74" i="3"/>
  <c r="Q74" i="3"/>
  <c r="P74" i="3"/>
  <c r="O74" i="3"/>
  <c r="N74" i="3"/>
  <c r="M74" i="3"/>
  <c r="L74" i="3"/>
  <c r="K74" i="3"/>
  <c r="J74" i="3"/>
  <c r="I74" i="3"/>
  <c r="H74" i="3"/>
  <c r="G74" i="3"/>
  <c r="F74" i="3"/>
  <c r="E74" i="3"/>
  <c r="V73" i="3"/>
  <c r="U73" i="3"/>
  <c r="T73" i="3"/>
  <c r="S73" i="3"/>
  <c r="R73" i="3"/>
  <c r="Q73" i="3"/>
  <c r="P73" i="3"/>
  <c r="O73" i="3"/>
  <c r="N73" i="3"/>
  <c r="M73" i="3"/>
  <c r="L73" i="3"/>
  <c r="K73" i="3"/>
  <c r="J73" i="3"/>
  <c r="I73" i="3"/>
  <c r="H73" i="3"/>
  <c r="G73" i="3"/>
  <c r="F73" i="3"/>
  <c r="E73" i="3"/>
  <c r="V72" i="3"/>
  <c r="U72" i="3"/>
  <c r="T72" i="3"/>
  <c r="S72" i="3"/>
  <c r="R72" i="3"/>
  <c r="Q72" i="3"/>
  <c r="P72" i="3"/>
  <c r="O72" i="3"/>
  <c r="N72" i="3"/>
  <c r="M72" i="3"/>
  <c r="L72" i="3"/>
  <c r="K72" i="3"/>
  <c r="J72" i="3"/>
  <c r="I72" i="3"/>
  <c r="H72" i="3"/>
  <c r="G72" i="3"/>
  <c r="F72" i="3"/>
  <c r="E72" i="3"/>
  <c r="V71" i="3"/>
  <c r="U71" i="3"/>
  <c r="T71" i="3"/>
  <c r="S71" i="3"/>
  <c r="R71" i="3"/>
  <c r="Q71" i="3"/>
  <c r="P71" i="3"/>
  <c r="O71" i="3"/>
  <c r="N71" i="3"/>
  <c r="M71" i="3"/>
  <c r="L71" i="3"/>
  <c r="K71" i="3"/>
  <c r="J71" i="3"/>
  <c r="I71" i="3"/>
  <c r="H71" i="3"/>
  <c r="G71" i="3"/>
  <c r="F71" i="3"/>
  <c r="E71" i="3"/>
  <c r="V70" i="3"/>
  <c r="U70" i="3"/>
  <c r="T70" i="3"/>
  <c r="S70" i="3"/>
  <c r="R70" i="3"/>
  <c r="Q70" i="3"/>
  <c r="P70" i="3"/>
  <c r="O70" i="3"/>
  <c r="N70" i="3"/>
  <c r="M70" i="3"/>
  <c r="L70" i="3"/>
  <c r="K70" i="3"/>
  <c r="J70" i="3"/>
  <c r="I70" i="3"/>
  <c r="H70" i="3"/>
  <c r="G70" i="3"/>
  <c r="F70" i="3"/>
  <c r="E70" i="3"/>
  <c r="V69" i="3"/>
  <c r="U69" i="3"/>
  <c r="T69" i="3"/>
  <c r="S69" i="3"/>
  <c r="R69" i="3"/>
  <c r="Q69" i="3"/>
  <c r="P69" i="3"/>
  <c r="O69" i="3"/>
  <c r="N69" i="3"/>
  <c r="M69" i="3"/>
  <c r="L69" i="3"/>
  <c r="K69" i="3"/>
  <c r="J69" i="3"/>
  <c r="I69" i="3"/>
  <c r="H69" i="3"/>
  <c r="G69" i="3"/>
  <c r="F69" i="3"/>
  <c r="E69" i="3"/>
  <c r="V68" i="3"/>
  <c r="U68" i="3"/>
  <c r="T68" i="3"/>
  <c r="S68" i="3"/>
  <c r="R68" i="3"/>
  <c r="Q68" i="3"/>
  <c r="P68" i="3"/>
  <c r="O68" i="3"/>
  <c r="N68" i="3"/>
  <c r="M68" i="3"/>
  <c r="L68" i="3"/>
  <c r="K68" i="3"/>
  <c r="J68" i="3"/>
  <c r="I68" i="3"/>
  <c r="H68" i="3"/>
  <c r="G68" i="3"/>
  <c r="F68" i="3"/>
  <c r="E68" i="3"/>
  <c r="V67" i="3"/>
  <c r="U67" i="3"/>
  <c r="T67" i="3"/>
  <c r="S67" i="3"/>
  <c r="R67" i="3"/>
  <c r="Q67" i="3"/>
  <c r="P67" i="3"/>
  <c r="O67" i="3"/>
  <c r="N67" i="3"/>
  <c r="M67" i="3"/>
  <c r="L67" i="3"/>
  <c r="K67" i="3"/>
  <c r="J67" i="3"/>
  <c r="I67" i="3"/>
  <c r="H67" i="3"/>
  <c r="G67" i="3"/>
  <c r="F67" i="3"/>
  <c r="E67" i="3"/>
  <c r="V66" i="3"/>
  <c r="U66" i="3"/>
  <c r="T66" i="3"/>
  <c r="S66" i="3"/>
  <c r="R66" i="3"/>
  <c r="Q66" i="3"/>
  <c r="P66" i="3"/>
  <c r="O66" i="3"/>
  <c r="N66" i="3"/>
  <c r="M66" i="3"/>
  <c r="L66" i="3"/>
  <c r="K66" i="3"/>
  <c r="J66" i="3"/>
  <c r="I66" i="3"/>
  <c r="H66" i="3"/>
  <c r="G66" i="3"/>
  <c r="F66" i="3"/>
  <c r="E66" i="3"/>
  <c r="V65" i="3"/>
  <c r="U65" i="3"/>
  <c r="T65" i="3"/>
  <c r="S65" i="3"/>
  <c r="R65" i="3"/>
  <c r="Q65" i="3"/>
  <c r="P65" i="3"/>
  <c r="O65" i="3"/>
  <c r="N65" i="3"/>
  <c r="M65" i="3"/>
  <c r="L65" i="3"/>
  <c r="K65" i="3"/>
  <c r="J65" i="3"/>
  <c r="I65" i="3"/>
  <c r="H65" i="3"/>
  <c r="G65" i="3"/>
  <c r="F65" i="3"/>
  <c r="E65" i="3"/>
  <c r="V64" i="3"/>
  <c r="U64" i="3"/>
  <c r="T64" i="3"/>
  <c r="S64" i="3"/>
  <c r="R64" i="3"/>
  <c r="Q64" i="3"/>
  <c r="P64" i="3"/>
  <c r="O64" i="3"/>
  <c r="N64" i="3"/>
  <c r="M64" i="3"/>
  <c r="L64" i="3"/>
  <c r="K64" i="3"/>
  <c r="J64" i="3"/>
  <c r="I64" i="3"/>
  <c r="H64" i="3"/>
  <c r="G64" i="3"/>
  <c r="F64" i="3"/>
  <c r="E64" i="3"/>
  <c r="V63" i="3"/>
  <c r="U63" i="3"/>
  <c r="T63" i="3"/>
  <c r="S63" i="3"/>
  <c r="R63" i="3"/>
  <c r="Q63" i="3"/>
  <c r="P63" i="3"/>
  <c r="O63" i="3"/>
  <c r="N63" i="3"/>
  <c r="M63" i="3"/>
  <c r="L63" i="3"/>
  <c r="K63" i="3"/>
  <c r="J63" i="3"/>
  <c r="I63" i="3"/>
  <c r="H63" i="3"/>
  <c r="G63" i="3"/>
  <c r="F63" i="3"/>
  <c r="E63" i="3"/>
  <c r="V62" i="3"/>
  <c r="U62" i="3"/>
  <c r="T62" i="3"/>
  <c r="S62" i="3"/>
  <c r="R62" i="3"/>
  <c r="Q62" i="3"/>
  <c r="P62" i="3"/>
  <c r="O62" i="3"/>
  <c r="N62" i="3"/>
  <c r="M62" i="3"/>
  <c r="L62" i="3"/>
  <c r="K62" i="3"/>
  <c r="J62" i="3"/>
  <c r="I62" i="3"/>
  <c r="H62" i="3"/>
  <c r="G62" i="3"/>
  <c r="F62" i="3"/>
  <c r="E62" i="3"/>
  <c r="V61" i="3"/>
  <c r="U61" i="3"/>
  <c r="T61" i="3"/>
  <c r="S61" i="3"/>
  <c r="R61" i="3"/>
  <c r="Q61" i="3"/>
  <c r="P61" i="3"/>
  <c r="O61" i="3"/>
  <c r="N61" i="3"/>
  <c r="M61" i="3"/>
  <c r="L61" i="3"/>
  <c r="K61" i="3"/>
  <c r="J61" i="3"/>
  <c r="I61" i="3"/>
  <c r="H61" i="3"/>
  <c r="G61" i="3"/>
  <c r="F61" i="3"/>
  <c r="E61" i="3"/>
  <c r="V59" i="3"/>
  <c r="U59" i="3"/>
  <c r="T59" i="3"/>
  <c r="S59" i="3"/>
  <c r="R59" i="3"/>
  <c r="Q59" i="3"/>
  <c r="P59" i="3"/>
  <c r="O59" i="3"/>
  <c r="N59" i="3"/>
  <c r="M59" i="3"/>
  <c r="L59" i="3"/>
  <c r="K59" i="3"/>
  <c r="J59" i="3"/>
  <c r="I59" i="3"/>
  <c r="H59" i="3"/>
  <c r="G59" i="3"/>
  <c r="F59" i="3"/>
  <c r="E59" i="3"/>
  <c r="V58" i="3"/>
  <c r="U58" i="3"/>
  <c r="T58" i="3"/>
  <c r="S58" i="3"/>
  <c r="R58" i="3"/>
  <c r="Q58" i="3"/>
  <c r="P58" i="3"/>
  <c r="O58" i="3"/>
  <c r="N58" i="3"/>
  <c r="M58" i="3"/>
  <c r="L58" i="3"/>
  <c r="K58" i="3"/>
  <c r="J58" i="3"/>
  <c r="I58" i="3"/>
  <c r="H58" i="3"/>
  <c r="G58" i="3"/>
  <c r="F58" i="3"/>
  <c r="E58" i="3"/>
  <c r="V57" i="3"/>
  <c r="U57" i="3"/>
  <c r="T57" i="3"/>
  <c r="S57" i="3"/>
  <c r="R57" i="3"/>
  <c r="Q57" i="3"/>
  <c r="P57" i="3"/>
  <c r="O57" i="3"/>
  <c r="N57" i="3"/>
  <c r="M57" i="3"/>
  <c r="L57" i="3"/>
  <c r="K57" i="3"/>
  <c r="J57" i="3"/>
  <c r="I57" i="3"/>
  <c r="H57" i="3"/>
  <c r="G57" i="3"/>
  <c r="F57" i="3"/>
  <c r="E57" i="3"/>
  <c r="V56" i="3"/>
  <c r="U56" i="3"/>
  <c r="T56" i="3"/>
  <c r="S56" i="3"/>
  <c r="R56" i="3"/>
  <c r="Q56" i="3"/>
  <c r="P56" i="3"/>
  <c r="O56" i="3"/>
  <c r="N56" i="3"/>
  <c r="M56" i="3"/>
  <c r="L56" i="3"/>
  <c r="K56" i="3"/>
  <c r="J56" i="3"/>
  <c r="I56" i="3"/>
  <c r="H56" i="3"/>
  <c r="G56" i="3"/>
  <c r="F56" i="3"/>
  <c r="E56" i="3"/>
  <c r="V55" i="3"/>
  <c r="U55" i="3"/>
  <c r="T55" i="3"/>
  <c r="S55" i="3"/>
  <c r="R55" i="3"/>
  <c r="Q55" i="3"/>
  <c r="P55" i="3"/>
  <c r="O55" i="3"/>
  <c r="N55" i="3"/>
  <c r="M55" i="3"/>
  <c r="L55" i="3"/>
  <c r="K55" i="3"/>
  <c r="J55" i="3"/>
  <c r="I55" i="3"/>
  <c r="H55" i="3"/>
  <c r="G55" i="3"/>
  <c r="F55" i="3"/>
  <c r="E55" i="3"/>
  <c r="V54" i="3"/>
  <c r="U54" i="3"/>
  <c r="T54" i="3"/>
  <c r="S54" i="3"/>
  <c r="R54" i="3"/>
  <c r="Q54" i="3"/>
  <c r="P54" i="3"/>
  <c r="O54" i="3"/>
  <c r="N54" i="3"/>
  <c r="M54" i="3"/>
  <c r="L54" i="3"/>
  <c r="K54" i="3"/>
  <c r="J54" i="3"/>
  <c r="I54" i="3"/>
  <c r="H54" i="3"/>
  <c r="G54" i="3"/>
  <c r="F54" i="3"/>
  <c r="E54" i="3"/>
  <c r="V53" i="3"/>
  <c r="U53" i="3"/>
  <c r="T53" i="3"/>
  <c r="S53" i="3"/>
  <c r="R53" i="3"/>
  <c r="Q53" i="3"/>
  <c r="P53" i="3"/>
  <c r="O53" i="3"/>
  <c r="N53" i="3"/>
  <c r="M53" i="3"/>
  <c r="L53" i="3"/>
  <c r="K53" i="3"/>
  <c r="J53" i="3"/>
  <c r="I53" i="3"/>
  <c r="H53" i="3"/>
  <c r="G53" i="3"/>
  <c r="F53" i="3"/>
  <c r="E53" i="3"/>
  <c r="V52" i="3"/>
  <c r="U52" i="3"/>
  <c r="T52" i="3"/>
  <c r="S52" i="3"/>
  <c r="R52" i="3"/>
  <c r="Q52" i="3"/>
  <c r="P52" i="3"/>
  <c r="O52" i="3"/>
  <c r="N52" i="3"/>
  <c r="M52" i="3"/>
  <c r="L52" i="3"/>
  <c r="K52" i="3"/>
  <c r="J52" i="3"/>
  <c r="I52" i="3"/>
  <c r="H52" i="3"/>
  <c r="G52" i="3"/>
  <c r="F52" i="3"/>
  <c r="E52" i="3"/>
  <c r="V51" i="3"/>
  <c r="U51" i="3"/>
  <c r="T51" i="3"/>
  <c r="S51" i="3"/>
  <c r="R51" i="3"/>
  <c r="Q51" i="3"/>
  <c r="P51" i="3"/>
  <c r="O51" i="3"/>
  <c r="N51" i="3"/>
  <c r="M51" i="3"/>
  <c r="L51" i="3"/>
  <c r="K51" i="3"/>
  <c r="J51" i="3"/>
  <c r="I51" i="3"/>
  <c r="H51" i="3"/>
  <c r="G51" i="3"/>
  <c r="F51" i="3"/>
  <c r="E51" i="3"/>
  <c r="V50" i="3"/>
  <c r="U50" i="3"/>
  <c r="T50" i="3"/>
  <c r="S50" i="3"/>
  <c r="R50" i="3"/>
  <c r="Q50" i="3"/>
  <c r="P50" i="3"/>
  <c r="O50" i="3"/>
  <c r="N50" i="3"/>
  <c r="M50" i="3"/>
  <c r="L50" i="3"/>
  <c r="K50" i="3"/>
  <c r="J50" i="3"/>
  <c r="I50" i="3"/>
  <c r="H50" i="3"/>
  <c r="G50" i="3"/>
  <c r="F50" i="3"/>
  <c r="E50" i="3"/>
  <c r="V49" i="3"/>
  <c r="U49" i="3"/>
  <c r="T49" i="3"/>
  <c r="S49" i="3"/>
  <c r="R49" i="3"/>
  <c r="Q49" i="3"/>
  <c r="P49" i="3"/>
  <c r="O49" i="3"/>
  <c r="N49" i="3"/>
  <c r="M49" i="3"/>
  <c r="L49" i="3"/>
  <c r="K49" i="3"/>
  <c r="J49" i="3"/>
  <c r="I49" i="3"/>
  <c r="H49" i="3"/>
  <c r="G49" i="3"/>
  <c r="F49" i="3"/>
  <c r="E49" i="3"/>
  <c r="V48" i="3"/>
  <c r="U48" i="3"/>
  <c r="T48" i="3"/>
  <c r="S48" i="3"/>
  <c r="R48" i="3"/>
  <c r="Q48" i="3"/>
  <c r="P48" i="3"/>
  <c r="O48" i="3"/>
  <c r="N48" i="3"/>
  <c r="M48" i="3"/>
  <c r="L48" i="3"/>
  <c r="K48" i="3"/>
  <c r="J48" i="3"/>
  <c r="I48" i="3"/>
  <c r="H48" i="3"/>
  <c r="G48" i="3"/>
  <c r="F48" i="3"/>
  <c r="E48" i="3"/>
  <c r="V47" i="3"/>
  <c r="U47" i="3"/>
  <c r="T47" i="3"/>
  <c r="S47" i="3"/>
  <c r="R47" i="3"/>
  <c r="Q47" i="3"/>
  <c r="P47" i="3"/>
  <c r="O47" i="3"/>
  <c r="N47" i="3"/>
  <c r="M47" i="3"/>
  <c r="L47" i="3"/>
  <c r="K47" i="3"/>
  <c r="J47" i="3"/>
  <c r="I47" i="3"/>
  <c r="H47" i="3"/>
  <c r="G47" i="3"/>
  <c r="F47" i="3"/>
  <c r="E47" i="3"/>
  <c r="V46" i="3"/>
  <c r="U46" i="3"/>
  <c r="T46" i="3"/>
  <c r="S46" i="3"/>
  <c r="R46" i="3"/>
  <c r="Q46" i="3"/>
  <c r="P46" i="3"/>
  <c r="O46" i="3"/>
  <c r="N46" i="3"/>
  <c r="M46" i="3"/>
  <c r="L46" i="3"/>
  <c r="K46" i="3"/>
  <c r="J46" i="3"/>
  <c r="I46" i="3"/>
  <c r="H46" i="3"/>
  <c r="G46" i="3"/>
  <c r="F46" i="3"/>
  <c r="E46" i="3"/>
  <c r="V45" i="3"/>
  <c r="U45" i="3"/>
  <c r="T45" i="3"/>
  <c r="S45" i="3"/>
  <c r="R45" i="3"/>
  <c r="Q45" i="3"/>
  <c r="P45" i="3"/>
  <c r="O45" i="3"/>
  <c r="N45" i="3"/>
  <c r="M45" i="3"/>
  <c r="L45" i="3"/>
  <c r="K45" i="3"/>
  <c r="J45" i="3"/>
  <c r="I45" i="3"/>
  <c r="H45" i="3"/>
  <c r="G45" i="3"/>
  <c r="F45" i="3"/>
  <c r="E45" i="3"/>
  <c r="V44" i="3"/>
  <c r="U44" i="3"/>
  <c r="T44" i="3"/>
  <c r="S44" i="3"/>
  <c r="R44" i="3"/>
  <c r="Q44" i="3"/>
  <c r="P44" i="3"/>
  <c r="O44" i="3"/>
  <c r="N44" i="3"/>
  <c r="M44" i="3"/>
  <c r="L44" i="3"/>
  <c r="K44" i="3"/>
  <c r="J44" i="3"/>
  <c r="I44" i="3"/>
  <c r="H44" i="3"/>
  <c r="G44" i="3"/>
  <c r="F44" i="3"/>
  <c r="E44" i="3"/>
  <c r="V43" i="3"/>
  <c r="U43" i="3"/>
  <c r="T43" i="3"/>
  <c r="S43" i="3"/>
  <c r="R43" i="3"/>
  <c r="Q43" i="3"/>
  <c r="P43" i="3"/>
  <c r="O43" i="3"/>
  <c r="N43" i="3"/>
  <c r="M43" i="3"/>
  <c r="L43" i="3"/>
  <c r="K43" i="3"/>
  <c r="J43" i="3"/>
  <c r="I43" i="3"/>
  <c r="H43" i="3"/>
  <c r="G43" i="3"/>
  <c r="F43" i="3"/>
  <c r="E43" i="3"/>
  <c r="V41" i="3"/>
  <c r="U41" i="3"/>
  <c r="T41" i="3"/>
  <c r="S41" i="3"/>
  <c r="R41" i="3"/>
  <c r="Q41" i="3"/>
  <c r="P41" i="3"/>
  <c r="O41" i="3"/>
  <c r="N41" i="3"/>
  <c r="M41" i="3"/>
  <c r="L41" i="3"/>
  <c r="K41" i="3"/>
  <c r="J41" i="3"/>
  <c r="I41" i="3"/>
  <c r="H41" i="3"/>
  <c r="G41" i="3"/>
  <c r="F41" i="3"/>
  <c r="E41" i="3"/>
  <c r="V40" i="3"/>
  <c r="U40" i="3"/>
  <c r="T40" i="3"/>
  <c r="S40" i="3"/>
  <c r="R40" i="3"/>
  <c r="Q40" i="3"/>
  <c r="P40" i="3"/>
  <c r="O40" i="3"/>
  <c r="N40" i="3"/>
  <c r="M40" i="3"/>
  <c r="L40" i="3"/>
  <c r="K40" i="3"/>
  <c r="J40" i="3"/>
  <c r="I40" i="3"/>
  <c r="H40" i="3"/>
  <c r="G40" i="3"/>
  <c r="F40" i="3"/>
  <c r="E40" i="3"/>
  <c r="V39" i="3"/>
  <c r="U39" i="3"/>
  <c r="T39" i="3"/>
  <c r="S39" i="3"/>
  <c r="R39" i="3"/>
  <c r="Q39" i="3"/>
  <c r="P39" i="3"/>
  <c r="O39" i="3"/>
  <c r="N39" i="3"/>
  <c r="M39" i="3"/>
  <c r="L39" i="3"/>
  <c r="K39" i="3"/>
  <c r="J39" i="3"/>
  <c r="I39" i="3"/>
  <c r="H39" i="3"/>
  <c r="G39" i="3"/>
  <c r="F39" i="3"/>
  <c r="E39" i="3"/>
  <c r="V38" i="3"/>
  <c r="U38" i="3"/>
  <c r="T38" i="3"/>
  <c r="S38" i="3"/>
  <c r="R38" i="3"/>
  <c r="Q38" i="3"/>
  <c r="P38" i="3"/>
  <c r="O38" i="3"/>
  <c r="N38" i="3"/>
  <c r="M38" i="3"/>
  <c r="L38" i="3"/>
  <c r="K38" i="3"/>
  <c r="J38" i="3"/>
  <c r="I38" i="3"/>
  <c r="H38" i="3"/>
  <c r="G38" i="3"/>
  <c r="F38" i="3"/>
  <c r="E38" i="3"/>
  <c r="V37" i="3"/>
  <c r="U37" i="3"/>
  <c r="T37" i="3"/>
  <c r="S37" i="3"/>
  <c r="R37" i="3"/>
  <c r="Q37" i="3"/>
  <c r="P37" i="3"/>
  <c r="O37" i="3"/>
  <c r="N37" i="3"/>
  <c r="M37" i="3"/>
  <c r="L37" i="3"/>
  <c r="K37" i="3"/>
  <c r="J37" i="3"/>
  <c r="I37" i="3"/>
  <c r="H37" i="3"/>
  <c r="G37" i="3"/>
  <c r="F37" i="3"/>
  <c r="E37" i="3"/>
  <c r="V36" i="3"/>
  <c r="U36" i="3"/>
  <c r="T36" i="3"/>
  <c r="S36" i="3"/>
  <c r="R36" i="3"/>
  <c r="Q36" i="3"/>
  <c r="P36" i="3"/>
  <c r="O36" i="3"/>
  <c r="N36" i="3"/>
  <c r="M36" i="3"/>
  <c r="L36" i="3"/>
  <c r="K36" i="3"/>
  <c r="J36" i="3"/>
  <c r="I36" i="3"/>
  <c r="H36" i="3"/>
  <c r="G36" i="3"/>
  <c r="F36" i="3"/>
  <c r="E36" i="3"/>
  <c r="V35" i="3"/>
  <c r="U35" i="3"/>
  <c r="T35" i="3"/>
  <c r="S35" i="3"/>
  <c r="R35" i="3"/>
  <c r="Q35" i="3"/>
  <c r="P35" i="3"/>
  <c r="O35" i="3"/>
  <c r="N35" i="3"/>
  <c r="M35" i="3"/>
  <c r="L35" i="3"/>
  <c r="K35" i="3"/>
  <c r="J35" i="3"/>
  <c r="I35" i="3"/>
  <c r="H35" i="3"/>
  <c r="G35" i="3"/>
  <c r="F35" i="3"/>
  <c r="E35" i="3"/>
  <c r="V34" i="3"/>
  <c r="U34" i="3"/>
  <c r="T34" i="3"/>
  <c r="S34" i="3"/>
  <c r="R34" i="3"/>
  <c r="Q34" i="3"/>
  <c r="P34" i="3"/>
  <c r="O34" i="3"/>
  <c r="N34" i="3"/>
  <c r="M34" i="3"/>
  <c r="L34" i="3"/>
  <c r="K34" i="3"/>
  <c r="J34" i="3"/>
  <c r="I34" i="3"/>
  <c r="H34" i="3"/>
  <c r="G34" i="3"/>
  <c r="F34" i="3"/>
  <c r="E34" i="3"/>
  <c r="V33" i="3"/>
  <c r="U33" i="3"/>
  <c r="T33" i="3"/>
  <c r="S33" i="3"/>
  <c r="R33" i="3"/>
  <c r="Q33" i="3"/>
  <c r="P33" i="3"/>
  <c r="O33" i="3"/>
  <c r="N33" i="3"/>
  <c r="M33" i="3"/>
  <c r="L33" i="3"/>
  <c r="K33" i="3"/>
  <c r="J33" i="3"/>
  <c r="I33" i="3"/>
  <c r="H33" i="3"/>
  <c r="G33" i="3"/>
  <c r="F33" i="3"/>
  <c r="E33" i="3"/>
  <c r="V32" i="3"/>
  <c r="U32" i="3"/>
  <c r="T32" i="3"/>
  <c r="S32" i="3"/>
  <c r="R32" i="3"/>
  <c r="Q32" i="3"/>
  <c r="P32" i="3"/>
  <c r="O32" i="3"/>
  <c r="N32" i="3"/>
  <c r="M32" i="3"/>
  <c r="L32" i="3"/>
  <c r="K32" i="3"/>
  <c r="J32" i="3"/>
  <c r="I32" i="3"/>
  <c r="H32" i="3"/>
  <c r="G32" i="3"/>
  <c r="F32" i="3"/>
  <c r="E32" i="3"/>
  <c r="V30" i="3"/>
  <c r="U30" i="3"/>
  <c r="T30" i="3"/>
  <c r="S30" i="3"/>
  <c r="R30" i="3"/>
  <c r="Q30" i="3"/>
  <c r="P30" i="3"/>
  <c r="O30" i="3"/>
  <c r="N30" i="3"/>
  <c r="M30" i="3"/>
  <c r="L30" i="3"/>
  <c r="K30" i="3"/>
  <c r="J30" i="3"/>
  <c r="I30" i="3"/>
  <c r="H30" i="3"/>
  <c r="G30" i="3"/>
  <c r="F30" i="3"/>
  <c r="E30" i="3"/>
  <c r="V29" i="3"/>
  <c r="U29" i="3"/>
  <c r="T29" i="3"/>
  <c r="S29" i="3"/>
  <c r="R29" i="3"/>
  <c r="Q29" i="3"/>
  <c r="P29" i="3"/>
  <c r="O29" i="3"/>
  <c r="N29" i="3"/>
  <c r="M29" i="3"/>
  <c r="L29" i="3"/>
  <c r="K29" i="3"/>
  <c r="J29" i="3"/>
  <c r="I29" i="3"/>
  <c r="H29" i="3"/>
  <c r="G29" i="3"/>
  <c r="F29" i="3"/>
  <c r="E29" i="3"/>
  <c r="V28" i="3"/>
  <c r="U28" i="3"/>
  <c r="T28" i="3"/>
  <c r="S28" i="3"/>
  <c r="R28" i="3"/>
  <c r="Q28" i="3"/>
  <c r="P28" i="3"/>
  <c r="O28" i="3"/>
  <c r="N28" i="3"/>
  <c r="M28" i="3"/>
  <c r="L28" i="3"/>
  <c r="K28" i="3"/>
  <c r="J28" i="3"/>
  <c r="I28" i="3"/>
  <c r="H28" i="3"/>
  <c r="G28" i="3"/>
  <c r="F28" i="3"/>
  <c r="E28" i="3"/>
  <c r="V27" i="3"/>
  <c r="U27" i="3"/>
  <c r="T27" i="3"/>
  <c r="S27" i="3"/>
  <c r="R27" i="3"/>
  <c r="Q27" i="3"/>
  <c r="P27" i="3"/>
  <c r="O27" i="3"/>
  <c r="N27" i="3"/>
  <c r="M27" i="3"/>
  <c r="L27" i="3"/>
  <c r="K27" i="3"/>
  <c r="J27" i="3"/>
  <c r="I27" i="3"/>
  <c r="H27" i="3"/>
  <c r="G27" i="3"/>
  <c r="F27" i="3"/>
  <c r="E27" i="3"/>
  <c r="V26" i="3"/>
  <c r="U26" i="3"/>
  <c r="T26" i="3"/>
  <c r="S26" i="3"/>
  <c r="R26" i="3"/>
  <c r="Q26" i="3"/>
  <c r="P26" i="3"/>
  <c r="O26" i="3"/>
  <c r="N26" i="3"/>
  <c r="M26" i="3"/>
  <c r="L26" i="3"/>
  <c r="K26" i="3"/>
  <c r="J26" i="3"/>
  <c r="I26" i="3"/>
  <c r="H26" i="3"/>
  <c r="G26" i="3"/>
  <c r="F26" i="3"/>
  <c r="E26" i="3"/>
  <c r="V25" i="3"/>
  <c r="U25" i="3"/>
  <c r="T25" i="3"/>
  <c r="S25" i="3"/>
  <c r="R25" i="3"/>
  <c r="Q25" i="3"/>
  <c r="P25" i="3"/>
  <c r="O25" i="3"/>
  <c r="N25" i="3"/>
  <c r="M25" i="3"/>
  <c r="L25" i="3"/>
  <c r="K25" i="3"/>
  <c r="J25" i="3"/>
  <c r="I25" i="3"/>
  <c r="H25" i="3"/>
  <c r="G25" i="3"/>
  <c r="F25" i="3"/>
  <c r="E25" i="3"/>
  <c r="V23" i="3"/>
  <c r="U23" i="3"/>
  <c r="T23" i="3"/>
  <c r="S23" i="3"/>
  <c r="R23" i="3"/>
  <c r="Q23" i="3"/>
  <c r="P23" i="3"/>
  <c r="O23" i="3"/>
  <c r="N23" i="3"/>
  <c r="M23" i="3"/>
  <c r="L23" i="3"/>
  <c r="K23" i="3"/>
  <c r="J23" i="3"/>
  <c r="I23" i="3"/>
  <c r="H23" i="3"/>
  <c r="G23" i="3"/>
  <c r="F23" i="3"/>
  <c r="E23" i="3"/>
  <c r="V22" i="3"/>
  <c r="U22" i="3"/>
  <c r="T22" i="3"/>
  <c r="S22" i="3"/>
  <c r="R22" i="3"/>
  <c r="Q22" i="3"/>
  <c r="P22" i="3"/>
  <c r="O22" i="3"/>
  <c r="N22" i="3"/>
  <c r="M22" i="3"/>
  <c r="L22" i="3"/>
  <c r="K22" i="3"/>
  <c r="J22" i="3"/>
  <c r="I22" i="3"/>
  <c r="H22" i="3"/>
  <c r="G22" i="3"/>
  <c r="F22" i="3"/>
  <c r="E22" i="3"/>
  <c r="V21" i="3"/>
  <c r="U21" i="3"/>
  <c r="T21" i="3"/>
  <c r="S21" i="3"/>
  <c r="R21" i="3"/>
  <c r="Q21" i="3"/>
  <c r="P21" i="3"/>
  <c r="O21" i="3"/>
  <c r="N21" i="3"/>
  <c r="M21" i="3"/>
  <c r="L21" i="3"/>
  <c r="K21" i="3"/>
  <c r="J21" i="3"/>
  <c r="I21" i="3"/>
  <c r="H21" i="3"/>
  <c r="G21" i="3"/>
  <c r="F21" i="3"/>
  <c r="E21" i="3"/>
  <c r="V20" i="3"/>
  <c r="U20" i="3"/>
  <c r="T20" i="3"/>
  <c r="S20" i="3"/>
  <c r="R20" i="3"/>
  <c r="Q20" i="3"/>
  <c r="P20" i="3"/>
  <c r="O20" i="3"/>
  <c r="N20" i="3"/>
  <c r="M20" i="3"/>
  <c r="L20" i="3"/>
  <c r="K20" i="3"/>
  <c r="J20" i="3"/>
  <c r="I20" i="3"/>
  <c r="H20" i="3"/>
  <c r="G20" i="3"/>
  <c r="F20" i="3"/>
  <c r="E20" i="3"/>
  <c r="V19" i="3"/>
  <c r="U19" i="3"/>
  <c r="T19" i="3"/>
  <c r="S19" i="3"/>
  <c r="R19" i="3"/>
  <c r="Q19" i="3"/>
  <c r="P19" i="3"/>
  <c r="O19" i="3"/>
  <c r="N19" i="3"/>
  <c r="M19" i="3"/>
  <c r="L19" i="3"/>
  <c r="K19" i="3"/>
  <c r="J19" i="3"/>
  <c r="I19" i="3"/>
  <c r="H19" i="3"/>
  <c r="G19" i="3"/>
  <c r="F19" i="3"/>
  <c r="E19" i="3"/>
  <c r="V18" i="3"/>
  <c r="U18" i="3"/>
  <c r="T18" i="3"/>
  <c r="S18" i="3"/>
  <c r="R18" i="3"/>
  <c r="Q18" i="3"/>
  <c r="P18" i="3"/>
  <c r="O18" i="3"/>
  <c r="N18" i="3"/>
  <c r="M18" i="3"/>
  <c r="L18" i="3"/>
  <c r="K18" i="3"/>
  <c r="J18" i="3"/>
  <c r="I18" i="3"/>
  <c r="H18" i="3"/>
  <c r="G18" i="3"/>
  <c r="F18" i="3"/>
  <c r="E18" i="3"/>
  <c r="V16" i="3"/>
  <c r="U16" i="3"/>
  <c r="T16" i="3"/>
  <c r="S16" i="3"/>
  <c r="R16" i="3"/>
  <c r="Q16" i="3"/>
  <c r="P16" i="3"/>
  <c r="O16" i="3"/>
  <c r="N16" i="3"/>
  <c r="M16" i="3"/>
  <c r="L16" i="3"/>
  <c r="K16" i="3"/>
  <c r="J16" i="3"/>
  <c r="I16" i="3"/>
  <c r="H16" i="3"/>
  <c r="G16" i="3"/>
  <c r="F16" i="3"/>
  <c r="E16" i="3"/>
  <c r="V15" i="3"/>
  <c r="U15" i="3"/>
  <c r="T15" i="3"/>
  <c r="S15" i="3"/>
  <c r="R15" i="3"/>
  <c r="Q15" i="3"/>
  <c r="P15" i="3"/>
  <c r="O15" i="3"/>
  <c r="N15" i="3"/>
  <c r="M15" i="3"/>
  <c r="L15" i="3"/>
  <c r="K15" i="3"/>
  <c r="J15" i="3"/>
  <c r="I15" i="3"/>
  <c r="H15" i="3"/>
  <c r="G15" i="3"/>
  <c r="F15" i="3"/>
  <c r="E15" i="3"/>
  <c r="V14" i="3"/>
  <c r="U14" i="3"/>
  <c r="T14" i="3"/>
  <c r="S14" i="3"/>
  <c r="R14" i="3"/>
  <c r="Q14" i="3"/>
  <c r="P14" i="3"/>
  <c r="O14" i="3"/>
  <c r="N14" i="3"/>
  <c r="M14" i="3"/>
  <c r="L14" i="3"/>
  <c r="K14" i="3"/>
  <c r="J14" i="3"/>
  <c r="I14" i="3"/>
  <c r="H14" i="3"/>
  <c r="G14" i="3"/>
  <c r="F14" i="3"/>
  <c r="E14" i="3"/>
  <c r="V13" i="3"/>
  <c r="U13" i="3"/>
  <c r="T13" i="3"/>
  <c r="S13" i="3"/>
  <c r="R13" i="3"/>
  <c r="Q13" i="3"/>
  <c r="P13" i="3"/>
  <c r="O13" i="3"/>
  <c r="N13" i="3"/>
  <c r="M13" i="3"/>
  <c r="L13" i="3"/>
  <c r="K13" i="3"/>
  <c r="J13" i="3"/>
  <c r="I13" i="3"/>
  <c r="H13" i="3"/>
  <c r="G13" i="3"/>
  <c r="F13" i="3"/>
  <c r="E13" i="3"/>
  <c r="V12" i="3"/>
  <c r="U12" i="3"/>
  <c r="T12" i="3"/>
  <c r="S12" i="3"/>
  <c r="R12" i="3"/>
  <c r="Q12" i="3"/>
  <c r="P12" i="3"/>
  <c r="O12" i="3"/>
  <c r="N12" i="3"/>
  <c r="M12" i="3"/>
  <c r="L12" i="3"/>
  <c r="K12" i="3"/>
  <c r="J12" i="3"/>
  <c r="I12" i="3"/>
  <c r="H12" i="3"/>
  <c r="G12" i="3"/>
  <c r="F12" i="3"/>
  <c r="E12" i="3"/>
  <c r="V11" i="3"/>
  <c r="U11" i="3"/>
  <c r="T11" i="3"/>
  <c r="S11" i="3"/>
  <c r="R11" i="3"/>
  <c r="Q11" i="3"/>
  <c r="P11" i="3"/>
  <c r="O11" i="3"/>
  <c r="N11" i="3"/>
  <c r="M11" i="3"/>
  <c r="L11" i="3"/>
  <c r="K11" i="3"/>
  <c r="J11" i="3"/>
  <c r="I11" i="3"/>
  <c r="H11" i="3"/>
  <c r="G11" i="3"/>
  <c r="F11" i="3"/>
  <c r="E11" i="3"/>
  <c r="V10" i="3"/>
  <c r="U10" i="3"/>
  <c r="T10" i="3"/>
  <c r="S10" i="3"/>
  <c r="R10" i="3"/>
  <c r="Q10" i="3"/>
  <c r="P10" i="3"/>
  <c r="O10" i="3"/>
  <c r="N10" i="3"/>
  <c r="M10" i="3"/>
  <c r="L10" i="3"/>
  <c r="K10" i="3"/>
  <c r="J10" i="3"/>
  <c r="I10" i="3"/>
  <c r="H10" i="3"/>
  <c r="G10" i="3"/>
  <c r="F10" i="3"/>
  <c r="E10" i="3"/>
  <c r="V9" i="3"/>
  <c r="U9" i="3"/>
  <c r="T9" i="3"/>
  <c r="S9" i="3"/>
  <c r="R9" i="3"/>
  <c r="Q9" i="3"/>
  <c r="P9" i="3"/>
  <c r="O9" i="3"/>
  <c r="N9" i="3"/>
  <c r="M9" i="3"/>
  <c r="L9" i="3"/>
  <c r="K9" i="3"/>
  <c r="J9" i="3"/>
  <c r="I9" i="3"/>
  <c r="H9" i="3"/>
  <c r="G9" i="3"/>
  <c r="F9" i="3"/>
  <c r="E9" i="3"/>
  <c r="V8" i="3"/>
  <c r="U8" i="3"/>
  <c r="T8" i="3"/>
  <c r="S8" i="3"/>
  <c r="R8" i="3"/>
  <c r="Q8" i="3"/>
  <c r="P8" i="3"/>
  <c r="O8" i="3"/>
  <c r="N8" i="3"/>
  <c r="M8" i="3"/>
  <c r="L8" i="3"/>
  <c r="K8" i="3"/>
  <c r="J8" i="3"/>
  <c r="I8" i="3"/>
  <c r="H8" i="3"/>
  <c r="G8" i="3"/>
  <c r="F8" i="3"/>
  <c r="E8" i="3"/>
  <c r="V7" i="3"/>
  <c r="U7" i="3"/>
  <c r="T7" i="3"/>
  <c r="S7" i="3"/>
  <c r="R7" i="3"/>
  <c r="Q7" i="3"/>
  <c r="P7" i="3"/>
  <c r="O7" i="3"/>
  <c r="N7" i="3"/>
  <c r="M7" i="3"/>
  <c r="L7" i="3"/>
  <c r="K7" i="3"/>
  <c r="J7" i="3"/>
  <c r="I7" i="3"/>
  <c r="H7" i="3"/>
  <c r="G7" i="3"/>
  <c r="F7" i="3"/>
  <c r="E7" i="3"/>
  <c r="Z1139" i="2"/>
  <c r="AA1139" i="2"/>
  <c r="AB1139" i="2"/>
  <c r="AC1139" i="2"/>
  <c r="Z1140" i="2"/>
  <c r="AA1140" i="2"/>
  <c r="AB1140" i="2"/>
  <c r="AC1140" i="2"/>
  <c r="Z1141" i="2"/>
  <c r="AA1141" i="2"/>
  <c r="AB1141" i="2"/>
  <c r="AC1141" i="2"/>
  <c r="Z1142" i="2"/>
  <c r="AA1142" i="2"/>
  <c r="AB1142" i="2"/>
  <c r="AC1142" i="2"/>
  <c r="Z1143" i="2"/>
  <c r="AA1143" i="2"/>
  <c r="AB1143" i="2"/>
  <c r="AC1143" i="2"/>
  <c r="Z1144" i="2"/>
  <c r="AA1144" i="2"/>
  <c r="AB1144" i="2"/>
  <c r="AC1144" i="2"/>
  <c r="Z1145" i="2"/>
  <c r="AA1145" i="2"/>
  <c r="AB1145" i="2"/>
  <c r="AC1145" i="2"/>
  <c r="Z1146" i="2"/>
  <c r="AA1146" i="2"/>
  <c r="AB1146" i="2"/>
  <c r="AC1146" i="2"/>
  <c r="Z1147" i="2"/>
  <c r="AA1147" i="2"/>
  <c r="AB1147" i="2"/>
  <c r="AC1147" i="2"/>
  <c r="Z1148" i="2"/>
  <c r="AA1148" i="2"/>
  <c r="AB1148" i="2"/>
  <c r="AC1148" i="2"/>
  <c r="Z1149" i="2"/>
  <c r="AA1149" i="2"/>
  <c r="AB1149" i="2"/>
  <c r="AC1149" i="2"/>
  <c r="Z1150" i="2"/>
  <c r="AA1150" i="2"/>
  <c r="AB1150" i="2"/>
  <c r="AC1150" i="2"/>
  <c r="Z1151" i="2"/>
  <c r="AA1151" i="2"/>
  <c r="AB1151" i="2"/>
  <c r="AC1151" i="2"/>
  <c r="Z1152" i="2"/>
  <c r="AA1152" i="2"/>
  <c r="AB1152" i="2"/>
  <c r="AC1152" i="2"/>
  <c r="Z1153" i="2"/>
  <c r="AA1153" i="2"/>
  <c r="AB1153" i="2"/>
  <c r="AC1153" i="2"/>
  <c r="Z1154" i="2"/>
  <c r="AA1154" i="2"/>
  <c r="AB1154" i="2"/>
  <c r="AC1154" i="2"/>
  <c r="Z1155" i="2"/>
  <c r="AA1155" i="2"/>
  <c r="AB1155" i="2"/>
  <c r="AC1155" i="2"/>
  <c r="Z1156" i="2"/>
  <c r="AA1156" i="2"/>
  <c r="AB1156" i="2"/>
  <c r="AC1156" i="2"/>
  <c r="Z1157" i="2"/>
  <c r="AA1157" i="2"/>
  <c r="AB1157" i="2"/>
  <c r="AC1157" i="2"/>
  <c r="Z1158" i="2"/>
  <c r="AA1158" i="2"/>
  <c r="AB1158" i="2"/>
  <c r="AC1158" i="2"/>
  <c r="Z1159" i="2"/>
  <c r="AA1159" i="2"/>
  <c r="AB1159" i="2"/>
  <c r="AC1159" i="2"/>
  <c r="Z1160" i="2"/>
  <c r="AA1160" i="2"/>
  <c r="AB1160" i="2"/>
  <c r="AC1160" i="2"/>
  <c r="Z1161" i="2"/>
  <c r="AA1161" i="2"/>
  <c r="AB1161" i="2"/>
  <c r="AC1161" i="2"/>
  <c r="Z1162" i="2"/>
  <c r="AA1162" i="2"/>
  <c r="AB1162" i="2"/>
  <c r="AC1162" i="2"/>
  <c r="Z1163" i="2"/>
  <c r="AA1163" i="2"/>
  <c r="AB1163" i="2"/>
  <c r="AC1163" i="2"/>
  <c r="Z1164" i="2"/>
  <c r="AA1164" i="2"/>
  <c r="AB1164" i="2"/>
  <c r="AC1164" i="2"/>
  <c r="Z1165" i="2"/>
  <c r="AA1165" i="2"/>
  <c r="AB1165" i="2"/>
  <c r="AC1165" i="2"/>
  <c r="Z1166" i="2"/>
  <c r="AA1166" i="2"/>
  <c r="AB1166" i="2"/>
  <c r="AC1166" i="2"/>
  <c r="Z1167" i="2"/>
  <c r="AA1167" i="2"/>
  <c r="AB1167" i="2"/>
  <c r="AC1167" i="2"/>
  <c r="Z1168" i="2"/>
  <c r="AA1168" i="2"/>
  <c r="AB1168" i="2"/>
  <c r="AC1168" i="2"/>
  <c r="Z1169" i="2"/>
  <c r="AA1169" i="2"/>
  <c r="AB1169" i="2"/>
  <c r="AC1169" i="2"/>
  <c r="Z1170" i="2"/>
  <c r="AA1170" i="2"/>
  <c r="AB1170" i="2"/>
  <c r="AC1170" i="2"/>
  <c r="Z1171" i="2"/>
  <c r="AA1171" i="2"/>
  <c r="AB1171" i="2"/>
  <c r="AC1171" i="2"/>
  <c r="Z1172" i="2"/>
  <c r="AA1172" i="2"/>
  <c r="AB1172" i="2"/>
  <c r="AC1172" i="2"/>
  <c r="Z1173" i="2"/>
  <c r="AA1173" i="2"/>
  <c r="AB1173" i="2"/>
  <c r="AC1173" i="2"/>
  <c r="Z1174" i="2"/>
  <c r="AA1174" i="2"/>
  <c r="AB1174" i="2"/>
  <c r="AC1174" i="2"/>
  <c r="Z1175" i="2"/>
  <c r="AA1175" i="2"/>
  <c r="AB1175" i="2"/>
  <c r="AC1175" i="2"/>
  <c r="Z1176" i="2"/>
  <c r="AA1176" i="2"/>
  <c r="AB1176" i="2"/>
  <c r="AC1176" i="2"/>
  <c r="Z1177" i="2"/>
  <c r="AA1177" i="2"/>
  <c r="AB1177" i="2"/>
  <c r="AC1177" i="2"/>
  <c r="Z1178" i="2"/>
  <c r="AA1178" i="2"/>
  <c r="AB1178" i="2"/>
  <c r="AC1178" i="2"/>
  <c r="Z1179" i="2"/>
  <c r="AA1179" i="2"/>
  <c r="AB1179" i="2"/>
  <c r="AC1179" i="2"/>
  <c r="Z1180" i="2"/>
  <c r="AA1180" i="2"/>
  <c r="AB1180" i="2"/>
  <c r="AC1180" i="2"/>
  <c r="Z1181" i="2"/>
  <c r="AA1181" i="2"/>
  <c r="AB1181" i="2"/>
  <c r="AC1181" i="2"/>
  <c r="Z1182" i="2"/>
  <c r="AA1182" i="2"/>
  <c r="AB1182" i="2"/>
  <c r="AC1182" i="2"/>
  <c r="Z1183" i="2"/>
  <c r="AA1183" i="2"/>
  <c r="AB1183" i="2"/>
  <c r="AC1183" i="2"/>
  <c r="Z1184" i="2"/>
  <c r="AA1184" i="2"/>
  <c r="AB1184" i="2"/>
  <c r="AC1184" i="2"/>
  <c r="Z1185" i="2"/>
  <c r="AA1185" i="2"/>
  <c r="AB1185" i="2"/>
  <c r="AC1185" i="2"/>
  <c r="Z1186" i="2"/>
  <c r="AA1186" i="2"/>
  <c r="AB1186" i="2"/>
  <c r="AC1186" i="2"/>
  <c r="Z1187" i="2"/>
  <c r="AA1187" i="2"/>
  <c r="AB1187" i="2"/>
  <c r="AC1187" i="2"/>
  <c r="Z1188" i="2"/>
  <c r="AA1188" i="2"/>
  <c r="AB1188" i="2"/>
  <c r="AC1188" i="2"/>
  <c r="Z1189" i="2"/>
  <c r="AA1189" i="2"/>
  <c r="AB1189" i="2"/>
  <c r="AC1189" i="2"/>
  <c r="Z1190" i="2"/>
  <c r="AA1190" i="2"/>
  <c r="AB1190" i="2"/>
  <c r="AC1190" i="2"/>
  <c r="Z1191" i="2"/>
  <c r="AA1191" i="2"/>
  <c r="AB1191" i="2"/>
  <c r="AC1191" i="2"/>
  <c r="Z1192" i="2"/>
  <c r="AA1192" i="2"/>
  <c r="AB1192" i="2"/>
  <c r="AC1192" i="2"/>
  <c r="Z1193" i="2"/>
  <c r="AA1193" i="2"/>
  <c r="AB1193" i="2"/>
  <c r="AC1193" i="2"/>
  <c r="Z1194" i="2"/>
  <c r="AA1194" i="2"/>
  <c r="AB1194" i="2"/>
  <c r="AC1194" i="2"/>
  <c r="Z1195" i="2"/>
  <c r="AA1195" i="2"/>
  <c r="AB1195" i="2"/>
  <c r="AC1195" i="2"/>
  <c r="Z1196" i="2"/>
  <c r="AA1196" i="2"/>
  <c r="AB1196" i="2"/>
  <c r="AC1196" i="2"/>
  <c r="Z1197" i="2"/>
  <c r="AA1197" i="2"/>
  <c r="AB1197" i="2"/>
  <c r="AC1197" i="2"/>
  <c r="Z1198" i="2"/>
  <c r="AA1198" i="2"/>
  <c r="AB1198" i="2"/>
  <c r="AC1198" i="2"/>
  <c r="Z1199" i="2"/>
  <c r="AA1199" i="2"/>
  <c r="AB1199" i="2"/>
  <c r="AC1199" i="2"/>
  <c r="Z1200" i="2"/>
  <c r="AA1200" i="2"/>
  <c r="AB1200" i="2"/>
  <c r="AC1200" i="2"/>
  <c r="Z1201" i="2"/>
  <c r="AA1201" i="2"/>
  <c r="AB1201" i="2"/>
  <c r="AC1201" i="2"/>
  <c r="Z1202" i="2"/>
  <c r="AA1202" i="2"/>
  <c r="AB1202" i="2"/>
  <c r="AC1202" i="2"/>
  <c r="Z1203" i="2"/>
  <c r="AA1203" i="2"/>
  <c r="AB1203" i="2"/>
  <c r="AC1203" i="2"/>
  <c r="Z1204" i="2"/>
  <c r="AA1204" i="2"/>
  <c r="AB1204" i="2"/>
  <c r="AC1204" i="2"/>
  <c r="Z1205" i="2"/>
  <c r="AA1205" i="2"/>
  <c r="AB1205" i="2"/>
  <c r="AC1205" i="2"/>
  <c r="Z1206" i="2"/>
  <c r="AA1206" i="2"/>
  <c r="AB1206" i="2"/>
  <c r="AC1206" i="2"/>
  <c r="Z1207" i="2"/>
  <c r="AA1207" i="2"/>
  <c r="AB1207" i="2"/>
  <c r="AC1207" i="2"/>
  <c r="Z1208" i="2"/>
  <c r="AA1208" i="2"/>
  <c r="AB1208" i="2"/>
  <c r="AC1208" i="2"/>
  <c r="Z1209" i="2"/>
  <c r="AA1209" i="2"/>
  <c r="AB1209" i="2"/>
  <c r="AC1209" i="2"/>
  <c r="Z1210" i="2"/>
  <c r="AA1210" i="2"/>
  <c r="AB1210" i="2"/>
  <c r="AC1210" i="2"/>
  <c r="Z1211" i="2"/>
  <c r="AA1211" i="2"/>
  <c r="AB1211" i="2"/>
  <c r="AC1211" i="2"/>
  <c r="Z1212" i="2"/>
  <c r="AA1212" i="2"/>
  <c r="AB1212" i="2"/>
  <c r="AC1212" i="2"/>
  <c r="Z1213" i="2"/>
  <c r="AA1213" i="2"/>
  <c r="AB1213" i="2"/>
  <c r="AC1213" i="2"/>
  <c r="Z1214" i="2"/>
  <c r="AA1214" i="2"/>
  <c r="AB1214" i="2"/>
  <c r="AC1214" i="2"/>
  <c r="Z1215" i="2"/>
  <c r="AA1215" i="2"/>
  <c r="AB1215" i="2"/>
  <c r="AC1215" i="2"/>
  <c r="Z1216" i="2"/>
  <c r="AA1216" i="2"/>
  <c r="AB1216" i="2"/>
  <c r="AC1216" i="2"/>
  <c r="Z1217" i="2"/>
  <c r="AA1217" i="2"/>
  <c r="AB1217" i="2"/>
  <c r="AC1217" i="2"/>
  <c r="Z1218" i="2"/>
  <c r="AA1218" i="2"/>
  <c r="AB1218" i="2"/>
  <c r="AC1218" i="2"/>
  <c r="Z1219" i="2"/>
  <c r="AA1219" i="2"/>
  <c r="AB1219" i="2"/>
  <c r="AC1219" i="2"/>
  <c r="Z1220" i="2"/>
  <c r="AA1220" i="2"/>
  <c r="AB1220" i="2"/>
  <c r="AC1220" i="2"/>
  <c r="Z1221" i="2"/>
  <c r="AA1221" i="2"/>
  <c r="AB1221" i="2"/>
  <c r="AC1221" i="2"/>
  <c r="Z1222" i="2"/>
  <c r="AA1222" i="2"/>
  <c r="AB1222" i="2"/>
  <c r="AC1222" i="2"/>
  <c r="Z1223" i="2"/>
  <c r="AA1223" i="2"/>
  <c r="AB1223" i="2"/>
  <c r="AC1223" i="2"/>
  <c r="Z1224" i="2"/>
  <c r="AA1224" i="2"/>
  <c r="AB1224" i="2"/>
  <c r="AC1224" i="2"/>
  <c r="Z1225" i="2"/>
  <c r="AA1225" i="2"/>
  <c r="AB1225" i="2"/>
  <c r="AC1225" i="2"/>
  <c r="Z1226" i="2"/>
  <c r="AA1226" i="2"/>
  <c r="AB1226" i="2"/>
  <c r="AC1226" i="2"/>
  <c r="Z1227" i="2"/>
  <c r="AA1227" i="2"/>
  <c r="AB1227" i="2"/>
  <c r="AC1227" i="2"/>
  <c r="Z1228" i="2"/>
  <c r="AA1228" i="2"/>
  <c r="AB1228" i="2"/>
  <c r="AC1228" i="2"/>
  <c r="Z1229" i="2"/>
  <c r="AA1229" i="2"/>
  <c r="AB1229" i="2"/>
  <c r="AC1229" i="2"/>
  <c r="Z1230" i="2"/>
  <c r="AA1230" i="2"/>
  <c r="AB1230" i="2"/>
  <c r="AC1230" i="2"/>
  <c r="Z1231" i="2"/>
  <c r="AA1231" i="2"/>
  <c r="AB1231" i="2"/>
  <c r="AC1231" i="2"/>
  <c r="Z1232" i="2"/>
  <c r="AA1232" i="2"/>
  <c r="AB1232" i="2"/>
  <c r="AC1232" i="2"/>
  <c r="Z1233" i="2"/>
  <c r="AA1233" i="2"/>
  <c r="AB1233" i="2"/>
  <c r="AC1233" i="2"/>
  <c r="Z1234" i="2"/>
  <c r="AA1234" i="2"/>
  <c r="AB1234" i="2"/>
  <c r="AC1234" i="2"/>
  <c r="Z1235" i="2"/>
  <c r="AA1235" i="2"/>
  <c r="AB1235" i="2"/>
  <c r="AC1235" i="2"/>
  <c r="Z1236" i="2"/>
  <c r="AA1236" i="2"/>
  <c r="AB1236" i="2"/>
  <c r="AC1236" i="2"/>
  <c r="Z1237" i="2"/>
  <c r="AA1237" i="2"/>
  <c r="AB1237" i="2"/>
  <c r="AC1237" i="2"/>
  <c r="Z1238" i="2"/>
  <c r="AA1238" i="2"/>
  <c r="AB1238" i="2"/>
  <c r="AC1238" i="2"/>
  <c r="Z1239" i="2"/>
  <c r="AA1239" i="2"/>
  <c r="AB1239" i="2"/>
  <c r="AC1239" i="2"/>
  <c r="Z1240" i="2"/>
  <c r="AA1240" i="2"/>
  <c r="AB1240" i="2"/>
  <c r="AC1240" i="2"/>
  <c r="Z1241" i="2"/>
  <c r="AA1241" i="2"/>
  <c r="AB1241" i="2"/>
  <c r="AC1241" i="2"/>
  <c r="Z1242" i="2"/>
  <c r="AA1242" i="2"/>
  <c r="AB1242" i="2"/>
  <c r="AC1242" i="2"/>
  <c r="Z1243" i="2"/>
  <c r="AA1243" i="2"/>
  <c r="AB1243" i="2"/>
  <c r="AC1243" i="2"/>
  <c r="Z1244" i="2"/>
  <c r="AA1244" i="2"/>
  <c r="AB1244" i="2"/>
  <c r="AC1244" i="2"/>
  <c r="Z1245" i="2"/>
  <c r="AA1245" i="2"/>
  <c r="AB1245" i="2"/>
  <c r="AC1245" i="2"/>
  <c r="Z1246" i="2"/>
  <c r="AA1246" i="2"/>
  <c r="AB1246" i="2"/>
  <c r="AC1246" i="2"/>
  <c r="Z1247" i="2"/>
  <c r="AA1247" i="2"/>
  <c r="AB1247" i="2"/>
  <c r="AC1247" i="2"/>
  <c r="Z1248" i="2"/>
  <c r="AA1248" i="2"/>
  <c r="AB1248" i="2"/>
  <c r="AC1248" i="2"/>
  <c r="Z1249" i="2"/>
  <c r="AA1249" i="2"/>
  <c r="AB1249" i="2"/>
  <c r="AC1249" i="2"/>
  <c r="Z1250" i="2"/>
  <c r="AA1250" i="2"/>
  <c r="AB1250" i="2"/>
  <c r="AC1250" i="2"/>
  <c r="Z1251" i="2"/>
  <c r="AA1251" i="2"/>
  <c r="AB1251" i="2"/>
  <c r="AC1251" i="2"/>
  <c r="Z1252" i="2"/>
  <c r="AA1252" i="2"/>
  <c r="AB1252" i="2"/>
  <c r="AC1252" i="2"/>
  <c r="Z1253" i="2"/>
  <c r="AA1253" i="2"/>
  <c r="AB1253" i="2"/>
  <c r="AC1253" i="2"/>
  <c r="Z1254" i="2"/>
  <c r="AA1254" i="2"/>
  <c r="AB1254" i="2"/>
  <c r="AC1254" i="2"/>
  <c r="Z1255" i="2"/>
  <c r="AA1255" i="2"/>
  <c r="AB1255" i="2"/>
  <c r="AC1255" i="2"/>
  <c r="Z1256" i="2"/>
  <c r="AA1256" i="2"/>
  <c r="AB1256" i="2"/>
  <c r="AC1256" i="2"/>
  <c r="Z1257" i="2"/>
  <c r="AA1257" i="2"/>
  <c r="AB1257" i="2"/>
  <c r="AC1257" i="2"/>
  <c r="Z1258" i="2"/>
  <c r="AA1258" i="2"/>
  <c r="AB1258" i="2"/>
  <c r="AC1258" i="2"/>
  <c r="Z1259" i="2"/>
  <c r="AA1259" i="2"/>
  <c r="AB1259" i="2"/>
  <c r="AC1259" i="2"/>
  <c r="Z1260" i="2"/>
  <c r="AA1260" i="2"/>
  <c r="AB1260" i="2"/>
  <c r="AC1260" i="2"/>
  <c r="Z1261" i="2"/>
  <c r="AA1261" i="2"/>
  <c r="AB1261" i="2"/>
  <c r="AC1261" i="2"/>
  <c r="Z1262" i="2"/>
  <c r="AA1262" i="2"/>
  <c r="AB1262" i="2"/>
  <c r="AC1262" i="2"/>
  <c r="Z1263" i="2"/>
  <c r="AA1263" i="2"/>
  <c r="AB1263" i="2"/>
  <c r="AC1263" i="2"/>
  <c r="Z1264" i="2"/>
  <c r="AA1264" i="2"/>
  <c r="AB1264" i="2"/>
  <c r="AC1264" i="2"/>
  <c r="Z1139" i="1"/>
  <c r="AA1139" i="1"/>
  <c r="AB1139" i="1"/>
  <c r="AC1139" i="1"/>
  <c r="Z1140" i="1"/>
  <c r="AA1140" i="1"/>
  <c r="AB1140" i="1"/>
  <c r="AC1140" i="1"/>
  <c r="Z1141" i="1"/>
  <c r="AA1141" i="1"/>
  <c r="AB1141" i="1"/>
  <c r="AC1141" i="1"/>
  <c r="Z1142" i="1"/>
  <c r="AA1142" i="1"/>
  <c r="AB1142" i="1"/>
  <c r="AC1142" i="1"/>
  <c r="Z1143" i="1"/>
  <c r="AA1143" i="1"/>
  <c r="AB1143" i="1"/>
  <c r="AC1143" i="1"/>
  <c r="Z1144" i="1"/>
  <c r="AA1144" i="1"/>
  <c r="AB1144" i="1"/>
  <c r="AC1144" i="1"/>
  <c r="Z1145" i="1"/>
  <c r="AA1145" i="1"/>
  <c r="AB1145" i="1"/>
  <c r="AC1145" i="1"/>
  <c r="Z1146" i="1"/>
  <c r="AA1146" i="1"/>
  <c r="AB1146" i="1"/>
  <c r="AC1146" i="1"/>
  <c r="Z1147" i="1"/>
  <c r="AA1147" i="1"/>
  <c r="AB1147" i="1"/>
  <c r="AC1147" i="1"/>
  <c r="Z1148" i="1"/>
  <c r="AA1148" i="1"/>
  <c r="AB1148" i="1"/>
  <c r="AC1148" i="1"/>
  <c r="Z1149" i="1"/>
  <c r="AA1149" i="1"/>
  <c r="AB1149" i="1"/>
  <c r="AC1149" i="1"/>
  <c r="Z1150" i="1"/>
  <c r="AA1150" i="1"/>
  <c r="AB1150" i="1"/>
  <c r="AC1150" i="1"/>
  <c r="Z1151" i="1"/>
  <c r="AA1151" i="1"/>
  <c r="AB1151" i="1"/>
  <c r="AC1151" i="1"/>
  <c r="Z1152" i="1"/>
  <c r="AA1152" i="1"/>
  <c r="AB1152" i="1"/>
  <c r="AC1152" i="1"/>
  <c r="Z1153" i="1"/>
  <c r="AA1153" i="1"/>
  <c r="AB1153" i="1"/>
  <c r="AC1153" i="1"/>
  <c r="Z1154" i="1"/>
  <c r="AA1154" i="1"/>
  <c r="AB1154" i="1"/>
  <c r="AC1154" i="1"/>
  <c r="Z1155" i="1"/>
  <c r="AA1155" i="1"/>
  <c r="AB1155" i="1"/>
  <c r="AC1155" i="1"/>
  <c r="Z1156" i="1"/>
  <c r="AA1156" i="1"/>
  <c r="AB1156" i="1"/>
  <c r="AC1156" i="1"/>
  <c r="Z1157" i="1"/>
  <c r="AA1157" i="1"/>
  <c r="AB1157" i="1"/>
  <c r="AC1157" i="1"/>
  <c r="Z1158" i="1"/>
  <c r="AA1158" i="1"/>
  <c r="AB1158" i="1"/>
  <c r="AC1158" i="1"/>
  <c r="Z1159" i="1"/>
  <c r="AA1159" i="1"/>
  <c r="AB1159" i="1"/>
  <c r="AC1159" i="1"/>
  <c r="Z1160" i="1"/>
  <c r="AA1160" i="1"/>
  <c r="AB1160" i="1"/>
  <c r="AC1160" i="1"/>
  <c r="Z1161" i="1"/>
  <c r="AA1161" i="1"/>
  <c r="AB1161" i="1"/>
  <c r="AC1161" i="1"/>
  <c r="Z1162" i="1"/>
  <c r="AA1162" i="1"/>
  <c r="AB1162" i="1"/>
  <c r="AC1162" i="1"/>
  <c r="Z1163" i="1"/>
  <c r="AA1163" i="1"/>
  <c r="AB1163" i="1"/>
  <c r="AC1163" i="1"/>
  <c r="Z1164" i="1"/>
  <c r="AA1164" i="1"/>
  <c r="AB1164" i="1"/>
  <c r="AC1164" i="1"/>
  <c r="Z1165" i="1"/>
  <c r="AA1165" i="1"/>
  <c r="AB1165" i="1"/>
  <c r="AC1165" i="1"/>
  <c r="Z1166" i="1"/>
  <c r="AA1166" i="1"/>
  <c r="AB1166" i="1"/>
  <c r="AC1166" i="1"/>
  <c r="Z1167" i="1"/>
  <c r="AA1167" i="1"/>
  <c r="AB1167" i="1"/>
  <c r="AC1167" i="1"/>
  <c r="Z1168" i="1"/>
  <c r="AA1168" i="1"/>
  <c r="AB1168" i="1"/>
  <c r="AC1168" i="1"/>
  <c r="Z1169" i="1"/>
  <c r="AA1169" i="1"/>
  <c r="AB1169" i="1"/>
  <c r="AC1169" i="1"/>
  <c r="Z1170" i="1"/>
  <c r="AA1170" i="1"/>
  <c r="AB1170" i="1"/>
  <c r="AC1170" i="1"/>
  <c r="Z1171" i="1"/>
  <c r="AA1171" i="1"/>
  <c r="AB1171" i="1"/>
  <c r="AC1171" i="1"/>
  <c r="Z1172" i="1"/>
  <c r="AA1172" i="1"/>
  <c r="AB1172" i="1"/>
  <c r="AC1172" i="1"/>
  <c r="Z1173" i="1"/>
  <c r="AA1173" i="1"/>
  <c r="AB1173" i="1"/>
  <c r="AC1173" i="1"/>
  <c r="Z1174" i="1"/>
  <c r="AA1174" i="1"/>
  <c r="AB1174" i="1"/>
  <c r="AC1174" i="1"/>
  <c r="Z1175" i="1"/>
  <c r="AA1175" i="1"/>
  <c r="AB1175" i="1"/>
  <c r="AC1175" i="1"/>
  <c r="Z1176" i="1"/>
  <c r="AA1176" i="1"/>
  <c r="AB1176" i="1"/>
  <c r="AC1176" i="1"/>
  <c r="Z1177" i="1"/>
  <c r="AA1177" i="1"/>
  <c r="AB1177" i="1"/>
  <c r="AC1177" i="1"/>
  <c r="Z1178" i="1"/>
  <c r="AA1178" i="1"/>
  <c r="AB1178" i="1"/>
  <c r="AC1178" i="1"/>
  <c r="Z1179" i="1"/>
  <c r="AA1179" i="1"/>
  <c r="AB1179" i="1"/>
  <c r="AC1179" i="1"/>
  <c r="Z1180" i="1"/>
  <c r="AA1180" i="1"/>
  <c r="AB1180" i="1"/>
  <c r="AC1180" i="1"/>
  <c r="Z1181" i="1"/>
  <c r="AA1181" i="1"/>
  <c r="AB1181" i="1"/>
  <c r="AC1181" i="1"/>
  <c r="Z1182" i="1"/>
  <c r="AA1182" i="1"/>
  <c r="AB1182" i="1"/>
  <c r="AC1182" i="1"/>
  <c r="Z1183" i="1"/>
  <c r="AA1183" i="1"/>
  <c r="AB1183" i="1"/>
  <c r="AC1183" i="1"/>
  <c r="Z1184" i="1"/>
  <c r="AA1184" i="1"/>
  <c r="AB1184" i="1"/>
  <c r="AC1184" i="1"/>
  <c r="Z1185" i="1"/>
  <c r="AA1185" i="1"/>
  <c r="AB1185" i="1"/>
  <c r="AC1185" i="1"/>
  <c r="Z1186" i="1"/>
  <c r="AA1186" i="1"/>
  <c r="AB1186" i="1"/>
  <c r="AC1186" i="1"/>
  <c r="Z1187" i="1"/>
  <c r="AA1187" i="1"/>
  <c r="AB1187" i="1"/>
  <c r="AC1187" i="1"/>
  <c r="Z1188" i="1"/>
  <c r="AA1188" i="1"/>
  <c r="AB1188" i="1"/>
  <c r="AC1188" i="1"/>
  <c r="Z1189" i="1"/>
  <c r="AA1189" i="1"/>
  <c r="AB1189" i="1"/>
  <c r="AC1189" i="1"/>
  <c r="Z1190" i="1"/>
  <c r="AA1190" i="1"/>
  <c r="AB1190" i="1"/>
  <c r="AC1190" i="1"/>
  <c r="Z1191" i="1"/>
  <c r="AA1191" i="1"/>
  <c r="AB1191" i="1"/>
  <c r="AC1191" i="1"/>
  <c r="Z1192" i="1"/>
  <c r="AA1192" i="1"/>
  <c r="AB1192" i="1"/>
  <c r="AC1192" i="1"/>
  <c r="Z1193" i="1"/>
  <c r="AA1193" i="1"/>
  <c r="AB1193" i="1"/>
  <c r="AC1193" i="1"/>
  <c r="Z1194" i="1"/>
  <c r="AA1194" i="1"/>
  <c r="AB1194" i="1"/>
  <c r="AC1194" i="1"/>
  <c r="Z1195" i="1"/>
  <c r="AA1195" i="1"/>
  <c r="AB1195" i="1"/>
  <c r="AC1195" i="1"/>
  <c r="Z1196" i="1"/>
  <c r="AA1196" i="1"/>
  <c r="AB1196" i="1"/>
  <c r="AC1196" i="1"/>
  <c r="Z1197" i="1"/>
  <c r="AA1197" i="1"/>
  <c r="AB1197" i="1"/>
  <c r="AC1197" i="1"/>
  <c r="Z1198" i="1"/>
  <c r="AA1198" i="1"/>
  <c r="AB1198" i="1"/>
  <c r="AC1198" i="1"/>
  <c r="Z1199" i="1"/>
  <c r="AA1199" i="1"/>
  <c r="AB1199" i="1"/>
  <c r="AC1199" i="1"/>
  <c r="Z1200" i="1"/>
  <c r="AA1200" i="1"/>
  <c r="AB1200" i="1"/>
  <c r="AC1200" i="1"/>
  <c r="Z1201" i="1"/>
  <c r="AA1201" i="1"/>
  <c r="AB1201" i="1"/>
  <c r="AC1201" i="1"/>
  <c r="Z1202" i="1"/>
  <c r="AA1202" i="1"/>
  <c r="AB1202" i="1"/>
  <c r="AC1202" i="1"/>
  <c r="Z1203" i="1"/>
  <c r="AA1203" i="1"/>
  <c r="AB1203" i="1"/>
  <c r="AC1203" i="1"/>
  <c r="Z1204" i="1"/>
  <c r="AA1204" i="1"/>
  <c r="AB1204" i="1"/>
  <c r="AC1204" i="1"/>
  <c r="Z1205" i="1"/>
  <c r="AA1205" i="1"/>
  <c r="AB1205" i="1"/>
  <c r="AC1205" i="1"/>
  <c r="Z1206" i="1"/>
  <c r="AA1206" i="1"/>
  <c r="AB1206" i="1"/>
  <c r="AC1206" i="1"/>
  <c r="Z1207" i="1"/>
  <c r="AA1207" i="1"/>
  <c r="AB1207" i="1"/>
  <c r="AC1207" i="1"/>
  <c r="Z1208" i="1"/>
  <c r="AA1208" i="1"/>
  <c r="AB1208" i="1"/>
  <c r="AC1208" i="1"/>
  <c r="Z1209" i="1"/>
  <c r="AA1209" i="1"/>
  <c r="AB1209" i="1"/>
  <c r="AC1209" i="1"/>
  <c r="Z1210" i="1"/>
  <c r="AA1210" i="1"/>
  <c r="AB1210" i="1"/>
  <c r="AC1210" i="1"/>
  <c r="Z1211" i="1"/>
  <c r="AA1211" i="1"/>
  <c r="AB1211" i="1"/>
  <c r="AC1211" i="1"/>
  <c r="Z1212" i="1"/>
  <c r="AA1212" i="1"/>
  <c r="AB1212" i="1"/>
  <c r="AC1212" i="1"/>
  <c r="Z1213" i="1"/>
  <c r="AA1213" i="1"/>
  <c r="AB1213" i="1"/>
  <c r="AC1213" i="1"/>
  <c r="Z1214" i="1"/>
  <c r="AA1214" i="1"/>
  <c r="AB1214" i="1"/>
  <c r="AC1214" i="1"/>
  <c r="Z1215" i="1"/>
  <c r="AA1215" i="1"/>
  <c r="AB1215" i="1"/>
  <c r="AC1215" i="1"/>
  <c r="Z1216" i="1"/>
  <c r="AA1216" i="1"/>
  <c r="AB1216" i="1"/>
  <c r="AC1216" i="1"/>
  <c r="Z1217" i="1"/>
  <c r="AA1217" i="1"/>
  <c r="AB1217" i="1"/>
  <c r="AC1217" i="1"/>
  <c r="Z1218" i="1"/>
  <c r="AA1218" i="1"/>
  <c r="AB1218" i="1"/>
  <c r="AC1218" i="1"/>
  <c r="Z1219" i="1"/>
  <c r="AA1219" i="1"/>
  <c r="AB1219" i="1"/>
  <c r="AC1219" i="1"/>
  <c r="Z1220" i="1"/>
  <c r="AA1220" i="1"/>
  <c r="AB1220" i="1"/>
  <c r="AC1220" i="1"/>
  <c r="Z1221" i="1"/>
  <c r="AA1221" i="1"/>
  <c r="AB1221" i="1"/>
  <c r="AC1221" i="1"/>
  <c r="Z1222" i="1"/>
  <c r="AA1222" i="1"/>
  <c r="AB1222" i="1"/>
  <c r="AC1222" i="1"/>
  <c r="Z1223" i="1"/>
  <c r="AA1223" i="1"/>
  <c r="AB1223" i="1"/>
  <c r="AC1223" i="1"/>
  <c r="Z1224" i="1"/>
  <c r="AA1224" i="1"/>
  <c r="AB1224" i="1"/>
  <c r="AC1224" i="1"/>
  <c r="Z1225" i="1"/>
  <c r="AA1225" i="1"/>
  <c r="AB1225" i="1"/>
  <c r="AC1225" i="1"/>
  <c r="Z1226" i="1"/>
  <c r="AA1226" i="1"/>
  <c r="AB1226" i="1"/>
  <c r="AC1226" i="1"/>
  <c r="Z1227" i="1"/>
  <c r="AA1227" i="1"/>
  <c r="AB1227" i="1"/>
  <c r="AC1227" i="1"/>
  <c r="Z1228" i="1"/>
  <c r="AA1228" i="1"/>
  <c r="AB1228" i="1"/>
  <c r="AC1228" i="1"/>
  <c r="Z1229" i="1"/>
  <c r="AA1229" i="1"/>
  <c r="AB1229" i="1"/>
  <c r="AC1229" i="1"/>
  <c r="Z1230" i="1"/>
  <c r="AA1230" i="1"/>
  <c r="AB1230" i="1"/>
  <c r="AC1230" i="1"/>
  <c r="Z1231" i="1"/>
  <c r="AA1231" i="1"/>
  <c r="AB1231" i="1"/>
  <c r="AC1231" i="1"/>
  <c r="Z1232" i="1"/>
  <c r="AA1232" i="1"/>
  <c r="AB1232" i="1"/>
  <c r="AC1232" i="1"/>
  <c r="Z1233" i="1"/>
  <c r="AA1233" i="1"/>
  <c r="AB1233" i="1"/>
  <c r="AC1233" i="1"/>
  <c r="Z1234" i="1"/>
  <c r="AA1234" i="1"/>
  <c r="AB1234" i="1"/>
  <c r="AC1234" i="1"/>
  <c r="Z1235" i="1"/>
  <c r="AA1235" i="1"/>
  <c r="AB1235" i="1"/>
  <c r="AC1235" i="1"/>
  <c r="Z1236" i="1"/>
  <c r="AA1236" i="1"/>
  <c r="AB1236" i="1"/>
  <c r="AC1236" i="1"/>
  <c r="Z1237" i="1"/>
  <c r="AA1237" i="1"/>
  <c r="AB1237" i="1"/>
  <c r="AC1237" i="1"/>
  <c r="Z1238" i="1"/>
  <c r="AA1238" i="1"/>
  <c r="AB1238" i="1"/>
  <c r="AC1238" i="1"/>
  <c r="Z1239" i="1"/>
  <c r="AA1239" i="1"/>
  <c r="AB1239" i="1"/>
  <c r="AC1239" i="1"/>
  <c r="Z1240" i="1"/>
  <c r="AA1240" i="1"/>
  <c r="AB1240" i="1"/>
  <c r="AC1240" i="1"/>
  <c r="Z1241" i="1"/>
  <c r="AA1241" i="1"/>
  <c r="AB1241" i="1"/>
  <c r="AC1241" i="1"/>
  <c r="Z1242" i="1"/>
  <c r="AA1242" i="1"/>
  <c r="AB1242" i="1"/>
  <c r="AC1242" i="1"/>
  <c r="Z1243" i="1"/>
  <c r="AA1243" i="1"/>
  <c r="AB1243" i="1"/>
  <c r="AC1243" i="1"/>
  <c r="Z1244" i="1"/>
  <c r="AA1244" i="1"/>
  <c r="AB1244" i="1"/>
  <c r="AC1244" i="1"/>
  <c r="Z1245" i="1"/>
  <c r="AA1245" i="1"/>
  <c r="AB1245" i="1"/>
  <c r="AC1245" i="1"/>
  <c r="Z1246" i="1"/>
  <c r="AA1246" i="1"/>
  <c r="AB1246" i="1"/>
  <c r="AC1246" i="1"/>
  <c r="Z1247" i="1"/>
  <c r="AA1247" i="1"/>
  <c r="AB1247" i="1"/>
  <c r="AC1247" i="1"/>
  <c r="Z1248" i="1"/>
  <c r="AA1248" i="1"/>
  <c r="AB1248" i="1"/>
  <c r="AC1248" i="1"/>
  <c r="Z1249" i="1"/>
  <c r="AA1249" i="1"/>
  <c r="AB1249" i="1"/>
  <c r="AC1249" i="1"/>
  <c r="Z1250" i="1"/>
  <c r="AA1250" i="1"/>
  <c r="AB1250" i="1"/>
  <c r="AC1250" i="1"/>
  <c r="Z1251" i="1"/>
  <c r="AA1251" i="1"/>
  <c r="AB1251" i="1"/>
  <c r="AC1251" i="1"/>
  <c r="Z1252" i="1"/>
  <c r="AA1252" i="1"/>
  <c r="AB1252" i="1"/>
  <c r="AC1252" i="1"/>
  <c r="Z1253" i="1"/>
  <c r="AA1253" i="1"/>
  <c r="AB1253" i="1"/>
  <c r="AC1253" i="1"/>
  <c r="Z1254" i="1"/>
  <c r="AA1254" i="1"/>
  <c r="AB1254" i="1"/>
  <c r="AC1254" i="1"/>
  <c r="Z1255" i="1"/>
  <c r="AA1255" i="1"/>
  <c r="AB1255" i="1"/>
  <c r="AC1255" i="1"/>
  <c r="Z1256" i="1"/>
  <c r="AA1256" i="1"/>
  <c r="AB1256" i="1"/>
  <c r="AC1256" i="1"/>
  <c r="Z1257" i="1"/>
  <c r="AA1257" i="1"/>
  <c r="AB1257" i="1"/>
  <c r="AC1257" i="1"/>
  <c r="Z1258" i="1"/>
  <c r="AA1258" i="1"/>
  <c r="AB1258" i="1"/>
  <c r="AC1258" i="1"/>
  <c r="Z1259" i="1"/>
  <c r="AA1259" i="1"/>
  <c r="AB1259" i="1"/>
  <c r="AC1259" i="1"/>
  <c r="Z1260" i="1"/>
  <c r="AA1260" i="1"/>
  <c r="AB1260" i="1"/>
  <c r="AC1260" i="1"/>
  <c r="Z1261" i="1"/>
  <c r="AA1261" i="1"/>
  <c r="AB1261" i="1"/>
  <c r="AC1261" i="1"/>
  <c r="Z1262" i="1"/>
  <c r="AA1262" i="1"/>
  <c r="AB1262" i="1"/>
  <c r="AC1262" i="1"/>
  <c r="Z1263" i="1"/>
  <c r="AA1263" i="1"/>
  <c r="AB1263" i="1"/>
  <c r="AC1263" i="1"/>
  <c r="Z1264" i="1"/>
  <c r="AA1264" i="1"/>
  <c r="AB1264" i="1"/>
  <c r="AC1264" i="1"/>
  <c r="Z5" i="1"/>
  <c r="AA5" i="1"/>
  <c r="Z6" i="1"/>
  <c r="AA6" i="1"/>
  <c r="Z7" i="1"/>
  <c r="AA7" i="1"/>
  <c r="Z8" i="1"/>
  <c r="AA8" i="1"/>
  <c r="Z9" i="1"/>
  <c r="AA9" i="1"/>
  <c r="Z10" i="1"/>
  <c r="AA10" i="1"/>
  <c r="Z11" i="1"/>
  <c r="AA11" i="1"/>
  <c r="Z12" i="1"/>
  <c r="AA12" i="1"/>
  <c r="Z13" i="1"/>
  <c r="AA13" i="1"/>
  <c r="Z14" i="1"/>
  <c r="AA14" i="1"/>
  <c r="Z15" i="1"/>
  <c r="AA15" i="1"/>
  <c r="Z16" i="1"/>
  <c r="AA16" i="1"/>
  <c r="Z17" i="1"/>
  <c r="AA17" i="1"/>
  <c r="Z18" i="1"/>
  <c r="AA18" i="1"/>
  <c r="Z19" i="1"/>
  <c r="AA19" i="1"/>
  <c r="Z20" i="1"/>
  <c r="AA20" i="1"/>
  <c r="Z21" i="1"/>
  <c r="AA21" i="1"/>
  <c r="Z22" i="1"/>
  <c r="AA22" i="1"/>
  <c r="Z23" i="1"/>
  <c r="AA23" i="1"/>
  <c r="Z24" i="1"/>
  <c r="AA24" i="1"/>
  <c r="Z25" i="1"/>
  <c r="AA25" i="1"/>
  <c r="Z26" i="1"/>
  <c r="AA26" i="1"/>
  <c r="Z27" i="1"/>
  <c r="AA27" i="1"/>
  <c r="Z28" i="1"/>
  <c r="AA28" i="1"/>
  <c r="Z29" i="1"/>
  <c r="AA29" i="1"/>
  <c r="Z30" i="1"/>
  <c r="AA30" i="1"/>
  <c r="Z31" i="1"/>
  <c r="AA31" i="1"/>
  <c r="Z32" i="1"/>
  <c r="AA32" i="1"/>
  <c r="Z33" i="1"/>
  <c r="AA33" i="1"/>
  <c r="Z34" i="1"/>
  <c r="AA34" i="1"/>
  <c r="Z35" i="1"/>
  <c r="AA35" i="1"/>
  <c r="Z36" i="1"/>
  <c r="AA36" i="1"/>
  <c r="Z37" i="1"/>
  <c r="AA37" i="1"/>
  <c r="Z38" i="1"/>
  <c r="AA38" i="1"/>
  <c r="Z39" i="1"/>
  <c r="AA39" i="1"/>
  <c r="Z40" i="1"/>
  <c r="AA40" i="1"/>
  <c r="Z41" i="1"/>
  <c r="AA41" i="1"/>
  <c r="Z42" i="1"/>
  <c r="AA42" i="1"/>
  <c r="Z43" i="1"/>
  <c r="AA43" i="1"/>
  <c r="Z44" i="1"/>
  <c r="AA44" i="1"/>
  <c r="Z45" i="1"/>
  <c r="AA45" i="1"/>
  <c r="Z46" i="1"/>
  <c r="AA46" i="1"/>
  <c r="Z47" i="1"/>
  <c r="AA47" i="1"/>
  <c r="Z48" i="1"/>
  <c r="AA48" i="1"/>
  <c r="Z49" i="1"/>
  <c r="AA49" i="1"/>
  <c r="Z50" i="1"/>
  <c r="AA50" i="1"/>
  <c r="Z51" i="1"/>
  <c r="AA51" i="1"/>
  <c r="Z52" i="1"/>
  <c r="AA52" i="1"/>
  <c r="Z53" i="1"/>
  <c r="AA53" i="1"/>
  <c r="Z54" i="1"/>
  <c r="AA54" i="1"/>
  <c r="Z55" i="1"/>
  <c r="AA55" i="1"/>
  <c r="Z56" i="1"/>
  <c r="AA56" i="1"/>
  <c r="Z57" i="1"/>
  <c r="AA57" i="1"/>
  <c r="Z58" i="1"/>
  <c r="AA58" i="1"/>
  <c r="Z59" i="1"/>
  <c r="AA59" i="1"/>
  <c r="Z60" i="1"/>
  <c r="AA60" i="1"/>
  <c r="Z61" i="1"/>
  <c r="AA61" i="1"/>
  <c r="Z62" i="1"/>
  <c r="AA62" i="1"/>
  <c r="Z63" i="1"/>
  <c r="AA63" i="1"/>
  <c r="Z64" i="1"/>
  <c r="AA64" i="1"/>
  <c r="Z65" i="1"/>
  <c r="AA65" i="1"/>
  <c r="Z66" i="1"/>
  <c r="AA66" i="1"/>
  <c r="Z67" i="1"/>
  <c r="AA67" i="1"/>
  <c r="Z68" i="1"/>
  <c r="AA68" i="1"/>
  <c r="Z69" i="1"/>
  <c r="AA69" i="1"/>
  <c r="Z70" i="1"/>
  <c r="AA70" i="1"/>
  <c r="Z71" i="1"/>
  <c r="AA71" i="1"/>
  <c r="Z72" i="1"/>
  <c r="AA72" i="1"/>
  <c r="Z73" i="1"/>
  <c r="AA73" i="1"/>
  <c r="Z74" i="1"/>
  <c r="AA74" i="1"/>
  <c r="Z75" i="1"/>
  <c r="AA75" i="1"/>
  <c r="Z76" i="1"/>
  <c r="AA76" i="1"/>
  <c r="Z77" i="1"/>
  <c r="AA77" i="1"/>
  <c r="Z78" i="1"/>
  <c r="AA78" i="1"/>
  <c r="Z79" i="1"/>
  <c r="AA79" i="1"/>
  <c r="Z80" i="1"/>
  <c r="AA80" i="1"/>
  <c r="Z81" i="1"/>
  <c r="AA81" i="1"/>
  <c r="Z82" i="1"/>
  <c r="AA82" i="1"/>
  <c r="Z83" i="1"/>
  <c r="AA83" i="1"/>
  <c r="Z84" i="1"/>
  <c r="AA84" i="1"/>
  <c r="Z85" i="1"/>
  <c r="AA85" i="1"/>
  <c r="Z86" i="1"/>
  <c r="AA86" i="1"/>
  <c r="Z87" i="1"/>
  <c r="AA87" i="1"/>
  <c r="Z88" i="1"/>
  <c r="AA88" i="1"/>
  <c r="Z89" i="1"/>
  <c r="AA89" i="1"/>
  <c r="Z90" i="1"/>
  <c r="AA90" i="1"/>
  <c r="Z91" i="1"/>
  <c r="AA91" i="1"/>
  <c r="Z92" i="1"/>
  <c r="AA92" i="1"/>
  <c r="Z93" i="1"/>
  <c r="AA93" i="1"/>
  <c r="Z94" i="1"/>
  <c r="AA94" i="1"/>
  <c r="Z95" i="1"/>
  <c r="AA95" i="1"/>
  <c r="Z96" i="1"/>
  <c r="AA96" i="1"/>
  <c r="Z97" i="1"/>
  <c r="AA97" i="1"/>
  <c r="Z98" i="1"/>
  <c r="AA98" i="1"/>
  <c r="Z99" i="1"/>
  <c r="AA99" i="1"/>
  <c r="Z100" i="1"/>
  <c r="AA100" i="1"/>
  <c r="Z101" i="1"/>
  <c r="AA101" i="1"/>
  <c r="Z102" i="1"/>
  <c r="AA102" i="1"/>
  <c r="Z103" i="1"/>
  <c r="AA103" i="1"/>
  <c r="Z104" i="1"/>
  <c r="AA104" i="1"/>
  <c r="Z105" i="1"/>
  <c r="AA105" i="1"/>
  <c r="Z106" i="1"/>
  <c r="AA106" i="1"/>
  <c r="Z107" i="1"/>
  <c r="AA107" i="1"/>
  <c r="Z108" i="1"/>
  <c r="AA108" i="1"/>
  <c r="Z109" i="1"/>
  <c r="AA109" i="1"/>
  <c r="Z110" i="1"/>
  <c r="AA110" i="1"/>
  <c r="Z111" i="1"/>
  <c r="AA111" i="1"/>
  <c r="Z112" i="1"/>
  <c r="AA112" i="1"/>
  <c r="Z113" i="1"/>
  <c r="AA113" i="1"/>
  <c r="Z114" i="1"/>
  <c r="AA114" i="1"/>
  <c r="Z115" i="1"/>
  <c r="AA115" i="1"/>
  <c r="Z116" i="1"/>
  <c r="AA116" i="1"/>
  <c r="Z117" i="1"/>
  <c r="AA117" i="1"/>
  <c r="Z118" i="1"/>
  <c r="AA118" i="1"/>
  <c r="Z119" i="1"/>
  <c r="AA119" i="1"/>
  <c r="Z120" i="1"/>
  <c r="AA120" i="1"/>
  <c r="Z121" i="1"/>
  <c r="AA121" i="1"/>
  <c r="Z122" i="1"/>
  <c r="AA122" i="1"/>
  <c r="Z123" i="1"/>
  <c r="AA123" i="1"/>
  <c r="Z124" i="1"/>
  <c r="AA124" i="1"/>
  <c r="Z125" i="1"/>
  <c r="AA125" i="1"/>
  <c r="Z126" i="1"/>
  <c r="AA126" i="1"/>
  <c r="Z127" i="1"/>
  <c r="AA127" i="1"/>
  <c r="Z128" i="1"/>
  <c r="AA128" i="1"/>
  <c r="Z129" i="1"/>
  <c r="AA129" i="1"/>
  <c r="Z130" i="1"/>
  <c r="AA130" i="1"/>
  <c r="Z131" i="1"/>
  <c r="AA131" i="1"/>
  <c r="Z132" i="1"/>
  <c r="AA132" i="1"/>
  <c r="Z133" i="1"/>
  <c r="AA133" i="1"/>
  <c r="Z134" i="1"/>
  <c r="AA134" i="1"/>
  <c r="Z135" i="1"/>
  <c r="AA135" i="1"/>
  <c r="Z136" i="1"/>
  <c r="AA136" i="1"/>
  <c r="Z137" i="1"/>
  <c r="AA137" i="1"/>
  <c r="Z138" i="1"/>
  <c r="AA138" i="1"/>
  <c r="Z139" i="1"/>
  <c r="AA139" i="1"/>
  <c r="Z140" i="1"/>
  <c r="AA140" i="1"/>
  <c r="Z141" i="1"/>
  <c r="AA141" i="1"/>
  <c r="Z142" i="1"/>
  <c r="AA142" i="1"/>
  <c r="Z143" i="1"/>
  <c r="AA143" i="1"/>
  <c r="Z144" i="1"/>
  <c r="AA144" i="1"/>
  <c r="Z145" i="1"/>
  <c r="AA145" i="1"/>
  <c r="Z146" i="1"/>
  <c r="AA146" i="1"/>
  <c r="Z147" i="1"/>
  <c r="AA147" i="1"/>
  <c r="Z148" i="1"/>
  <c r="AA148" i="1"/>
  <c r="Z149" i="1"/>
  <c r="AA149" i="1"/>
  <c r="Z150" i="1"/>
  <c r="AA150" i="1"/>
  <c r="Z151" i="1"/>
  <c r="AA151" i="1"/>
  <c r="Z152" i="1"/>
  <c r="AA152" i="1"/>
  <c r="Z153" i="1"/>
  <c r="AA153" i="1"/>
  <c r="Z154" i="1"/>
  <c r="AA154" i="1"/>
  <c r="Z155" i="1"/>
  <c r="AA155" i="1"/>
  <c r="Z156" i="1"/>
  <c r="AA156" i="1"/>
  <c r="Z157" i="1"/>
  <c r="AA157" i="1"/>
  <c r="Z158" i="1"/>
  <c r="AA158" i="1"/>
  <c r="Z159" i="1"/>
  <c r="AA159" i="1"/>
  <c r="Z160" i="1"/>
  <c r="AA160" i="1"/>
  <c r="Z161" i="1"/>
  <c r="AA161" i="1"/>
  <c r="Z162" i="1"/>
  <c r="AA162" i="1"/>
  <c r="Z163" i="1"/>
  <c r="AA163" i="1"/>
  <c r="Z164" i="1"/>
  <c r="AA164" i="1"/>
  <c r="Z165" i="1"/>
  <c r="AA165" i="1"/>
  <c r="Z166" i="1"/>
  <c r="AA166" i="1"/>
  <c r="Z167" i="1"/>
  <c r="AA167" i="1"/>
  <c r="Z168" i="1"/>
  <c r="AA168" i="1"/>
  <c r="Z169" i="1"/>
  <c r="AA169" i="1"/>
  <c r="Z170" i="1"/>
  <c r="AA170" i="1"/>
  <c r="Z171" i="1"/>
  <c r="AA171" i="1"/>
  <c r="Z172" i="1"/>
  <c r="AA172" i="1"/>
  <c r="Z173" i="1"/>
  <c r="AA173" i="1"/>
  <c r="Z174" i="1"/>
  <c r="AA174" i="1"/>
  <c r="Z175" i="1"/>
  <c r="AA175" i="1"/>
  <c r="Z176" i="1"/>
  <c r="AA176" i="1"/>
  <c r="Z177" i="1"/>
  <c r="AA177" i="1"/>
  <c r="Z178" i="1"/>
  <c r="AA178" i="1"/>
  <c r="Z179" i="1"/>
  <c r="AA179" i="1"/>
  <c r="Z180" i="1"/>
  <c r="AA180" i="1"/>
  <c r="Z181" i="1"/>
  <c r="AA181" i="1"/>
  <c r="Z182" i="1"/>
  <c r="AA182" i="1"/>
  <c r="Z183" i="1"/>
  <c r="AA183" i="1"/>
  <c r="Z184" i="1"/>
  <c r="AA184" i="1"/>
  <c r="Z185" i="1"/>
  <c r="AA185" i="1"/>
  <c r="Z186" i="1"/>
  <c r="AA186" i="1"/>
  <c r="Z187" i="1"/>
  <c r="AA187" i="1"/>
  <c r="Z188" i="1"/>
  <c r="AA188" i="1"/>
  <c r="Z189" i="1"/>
  <c r="AA189" i="1"/>
  <c r="Z190" i="1"/>
  <c r="AA190" i="1"/>
  <c r="Z191" i="1"/>
  <c r="AA191" i="1"/>
  <c r="Z192" i="1"/>
  <c r="AA192" i="1"/>
  <c r="Z193" i="1"/>
  <c r="AA193" i="1"/>
  <c r="Z194" i="1"/>
  <c r="AA194" i="1"/>
  <c r="Z195" i="1"/>
  <c r="AA195" i="1"/>
  <c r="Z196" i="1"/>
  <c r="AA196" i="1"/>
  <c r="Z197" i="1"/>
  <c r="AA197" i="1"/>
  <c r="Z198" i="1"/>
  <c r="AA198" i="1"/>
  <c r="Z199" i="1"/>
  <c r="AA199" i="1"/>
  <c r="Z200" i="1"/>
  <c r="AA200" i="1"/>
  <c r="Z201" i="1"/>
  <c r="AA201" i="1"/>
  <c r="Z202" i="1"/>
  <c r="AA202" i="1"/>
  <c r="Z203" i="1"/>
  <c r="AA203" i="1"/>
  <c r="Z204" i="1"/>
  <c r="AA204" i="1"/>
  <c r="Z205" i="1"/>
  <c r="AA205" i="1"/>
  <c r="Z206" i="1"/>
  <c r="AA206" i="1"/>
  <c r="Z207" i="1"/>
  <c r="AA207" i="1"/>
  <c r="Z208" i="1"/>
  <c r="AA208" i="1"/>
  <c r="Z209" i="1"/>
  <c r="AA209" i="1"/>
  <c r="Z210" i="1"/>
  <c r="AA210" i="1"/>
  <c r="Z211" i="1"/>
  <c r="AA211" i="1"/>
  <c r="Z212" i="1"/>
  <c r="AA212" i="1"/>
  <c r="Z213" i="1"/>
  <c r="AA213" i="1"/>
  <c r="Z214" i="1"/>
  <c r="AA214" i="1"/>
  <c r="Z215" i="1"/>
  <c r="AA215" i="1"/>
  <c r="Z216" i="1"/>
  <c r="AA216" i="1"/>
  <c r="Z217" i="1"/>
  <c r="AA217" i="1"/>
  <c r="Z218" i="1"/>
  <c r="AA218" i="1"/>
  <c r="Z219" i="1"/>
  <c r="AA219" i="1"/>
  <c r="Z220" i="1"/>
  <c r="AA220" i="1"/>
  <c r="Z221" i="1"/>
  <c r="AA221" i="1"/>
  <c r="Z222" i="1"/>
  <c r="AA222" i="1"/>
  <c r="Z223" i="1"/>
  <c r="AA223" i="1"/>
  <c r="Z224" i="1"/>
  <c r="AA224" i="1"/>
  <c r="Z225" i="1"/>
  <c r="AA225" i="1"/>
  <c r="Z226" i="1"/>
  <c r="AA226" i="1"/>
  <c r="Z227" i="1"/>
  <c r="AA227" i="1"/>
  <c r="Z228" i="1"/>
  <c r="AA228" i="1"/>
  <c r="Z229" i="1"/>
  <c r="AA229" i="1"/>
  <c r="Z230" i="1"/>
  <c r="AA230" i="1"/>
  <c r="Z231" i="1"/>
  <c r="AA231" i="1"/>
  <c r="Z232" i="1"/>
  <c r="AA232" i="1"/>
  <c r="Z233" i="1"/>
  <c r="AA233" i="1"/>
  <c r="Z234" i="1"/>
  <c r="AA234" i="1"/>
  <c r="Z235" i="1"/>
  <c r="AA235" i="1"/>
  <c r="Z236" i="1"/>
  <c r="AA236" i="1"/>
  <c r="Z237" i="1"/>
  <c r="AA237" i="1"/>
  <c r="Z238" i="1"/>
  <c r="AA238" i="1"/>
  <c r="Z239" i="1"/>
  <c r="AA239" i="1"/>
  <c r="Z240" i="1"/>
  <c r="AA240" i="1"/>
  <c r="Z241" i="1"/>
  <c r="AA241" i="1"/>
  <c r="Z242" i="1"/>
  <c r="AA242" i="1"/>
  <c r="Z243" i="1"/>
  <c r="AA243" i="1"/>
  <c r="Z244" i="1"/>
  <c r="AA244" i="1"/>
  <c r="Z245" i="1"/>
  <c r="AA245" i="1"/>
  <c r="Z246" i="1"/>
  <c r="AA246" i="1"/>
  <c r="Z247" i="1"/>
  <c r="AA247" i="1"/>
  <c r="Z248" i="1"/>
  <c r="AA248" i="1"/>
  <c r="Z249" i="1"/>
  <c r="AA249" i="1"/>
  <c r="Z250" i="1"/>
  <c r="AA250" i="1"/>
  <c r="Z251" i="1"/>
  <c r="AA251" i="1"/>
  <c r="Z252" i="1"/>
  <c r="AA252" i="1"/>
  <c r="Z253" i="1"/>
  <c r="AA253" i="1"/>
  <c r="Z254" i="1"/>
  <c r="AA254" i="1"/>
  <c r="Z255" i="1"/>
  <c r="AA255" i="1"/>
  <c r="Z256" i="1"/>
  <c r="AA256" i="1"/>
  <c r="Z257" i="1"/>
  <c r="AA257" i="1"/>
  <c r="Z258" i="1"/>
  <c r="AA258" i="1"/>
  <c r="Z259" i="1"/>
  <c r="AA259" i="1"/>
  <c r="Z260" i="1"/>
  <c r="AA260" i="1"/>
  <c r="Z261" i="1"/>
  <c r="AA261" i="1"/>
  <c r="Z262" i="1"/>
  <c r="AA262" i="1"/>
  <c r="Z263" i="1"/>
  <c r="AA263" i="1"/>
  <c r="Z264" i="1"/>
  <c r="AA264" i="1"/>
  <c r="Z265" i="1"/>
  <c r="AA265" i="1"/>
  <c r="Z266" i="1"/>
  <c r="AA266" i="1"/>
  <c r="Z267" i="1"/>
  <c r="AA267" i="1"/>
  <c r="Z268" i="1"/>
  <c r="AA268" i="1"/>
  <c r="Z269" i="1"/>
  <c r="AA269" i="1"/>
  <c r="Z270" i="1"/>
  <c r="AA270" i="1"/>
  <c r="Z271" i="1"/>
  <c r="AA271" i="1"/>
  <c r="Z272" i="1"/>
  <c r="AA272" i="1"/>
  <c r="Z273" i="1"/>
  <c r="AA273" i="1"/>
  <c r="Z274" i="1"/>
  <c r="AA274" i="1"/>
  <c r="Z275" i="1"/>
  <c r="AA275" i="1"/>
  <c r="Z276" i="1"/>
  <c r="AA276" i="1"/>
  <c r="Z277" i="1"/>
  <c r="AA277" i="1"/>
  <c r="Z278" i="1"/>
  <c r="AA278" i="1"/>
  <c r="Z279" i="1"/>
  <c r="AA279" i="1"/>
  <c r="Z280" i="1"/>
  <c r="AA280" i="1"/>
  <c r="Z281" i="1"/>
  <c r="AA281" i="1"/>
  <c r="Z282" i="1"/>
  <c r="AA282" i="1"/>
  <c r="Z283" i="1"/>
  <c r="AA283" i="1"/>
  <c r="Z284" i="1"/>
  <c r="AA284" i="1"/>
  <c r="Z285" i="1"/>
  <c r="AA285" i="1"/>
  <c r="Z286" i="1"/>
  <c r="AA286" i="1"/>
  <c r="Z287" i="1"/>
  <c r="AA287" i="1"/>
  <c r="Z288" i="1"/>
  <c r="AA288" i="1"/>
  <c r="Z289" i="1"/>
  <c r="AA289" i="1"/>
  <c r="Z290" i="1"/>
  <c r="AA290" i="1"/>
  <c r="Z291" i="1"/>
  <c r="AA291" i="1"/>
  <c r="Z292" i="1"/>
  <c r="AA292" i="1"/>
  <c r="Z293" i="1"/>
  <c r="AA293" i="1"/>
  <c r="Z294" i="1"/>
  <c r="AA294" i="1"/>
  <c r="Z295" i="1"/>
  <c r="AA295" i="1"/>
  <c r="Z296" i="1"/>
  <c r="AA296" i="1"/>
  <c r="Z297" i="1"/>
  <c r="AA297" i="1"/>
  <c r="Z298" i="1"/>
  <c r="AA298" i="1"/>
  <c r="Z299" i="1"/>
  <c r="AA299" i="1"/>
  <c r="Z300" i="1"/>
  <c r="AA300" i="1"/>
  <c r="Z301" i="1"/>
  <c r="AA301" i="1"/>
  <c r="Z302" i="1"/>
  <c r="AA302" i="1"/>
  <c r="Z303" i="1"/>
  <c r="AA303" i="1"/>
  <c r="Z304" i="1"/>
  <c r="AA304" i="1"/>
  <c r="Z305" i="1"/>
  <c r="AA305" i="1"/>
  <c r="Z306" i="1"/>
  <c r="AA306" i="1"/>
  <c r="Z307" i="1"/>
  <c r="AA307" i="1"/>
  <c r="Z308" i="1"/>
  <c r="AA308" i="1"/>
  <c r="Z309" i="1"/>
  <c r="AA309" i="1"/>
  <c r="Z310" i="1"/>
  <c r="AA310" i="1"/>
  <c r="Z311" i="1"/>
  <c r="AA311" i="1"/>
  <c r="Z312" i="1"/>
  <c r="AA312" i="1"/>
  <c r="Z313" i="1"/>
  <c r="AA313" i="1"/>
  <c r="Z314" i="1"/>
  <c r="AA314" i="1"/>
  <c r="Z315" i="1"/>
  <c r="AA315" i="1"/>
  <c r="Z316" i="1"/>
  <c r="AA316" i="1"/>
  <c r="Z317" i="1"/>
  <c r="AA317" i="1"/>
  <c r="Z318" i="1"/>
  <c r="AA318" i="1"/>
  <c r="Z319" i="1"/>
  <c r="AA319" i="1"/>
  <c r="Z320" i="1"/>
  <c r="AA320" i="1"/>
  <c r="Z321" i="1"/>
  <c r="AA321" i="1"/>
  <c r="Z322" i="1"/>
  <c r="AA322" i="1"/>
  <c r="Z323" i="1"/>
  <c r="AA323" i="1"/>
  <c r="Z324" i="1"/>
  <c r="AA324" i="1"/>
  <c r="Z325" i="1"/>
  <c r="AA325" i="1"/>
  <c r="Z326" i="1"/>
  <c r="AA326" i="1"/>
  <c r="Z327" i="1"/>
  <c r="AA327" i="1"/>
  <c r="Z328" i="1"/>
  <c r="AA328" i="1"/>
  <c r="Z329" i="1"/>
  <c r="AA329" i="1"/>
  <c r="Z330" i="1"/>
  <c r="AA330" i="1"/>
  <c r="Z331" i="1"/>
  <c r="AA331" i="1"/>
  <c r="Z332" i="1"/>
  <c r="AA332" i="1"/>
  <c r="Z333" i="1"/>
  <c r="AA333" i="1"/>
  <c r="Z334" i="1"/>
  <c r="AA334" i="1"/>
  <c r="Z335" i="1"/>
  <c r="AA335" i="1"/>
  <c r="Z336" i="1"/>
  <c r="AA336" i="1"/>
  <c r="Z337" i="1"/>
  <c r="AA337" i="1"/>
  <c r="Z338" i="1"/>
  <c r="AA338" i="1"/>
  <c r="Z339" i="1"/>
  <c r="AA339" i="1"/>
  <c r="Z340" i="1"/>
  <c r="AA340" i="1"/>
  <c r="Z341" i="1"/>
  <c r="AA341" i="1"/>
  <c r="Z342" i="1"/>
  <c r="AA342" i="1"/>
  <c r="Z343" i="1"/>
  <c r="AA343" i="1"/>
  <c r="Z344" i="1"/>
  <c r="AA344" i="1"/>
  <c r="Z345" i="1"/>
  <c r="AA345" i="1"/>
  <c r="Z346" i="1"/>
  <c r="AA346" i="1"/>
  <c r="Z347" i="1"/>
  <c r="AA347" i="1"/>
  <c r="Z348" i="1"/>
  <c r="AA348" i="1"/>
  <c r="Z349" i="1"/>
  <c r="AA349" i="1"/>
  <c r="Z350" i="1"/>
  <c r="AA350" i="1"/>
  <c r="Z351" i="1"/>
  <c r="AA351" i="1"/>
  <c r="Z352" i="1"/>
  <c r="AA352" i="1"/>
  <c r="Z353" i="1"/>
  <c r="AA353" i="1"/>
  <c r="Z354" i="1"/>
  <c r="AA354" i="1"/>
  <c r="Z355" i="1"/>
  <c r="AA355" i="1"/>
  <c r="Z356" i="1"/>
  <c r="AA356" i="1"/>
  <c r="Z357" i="1"/>
  <c r="AA357" i="1"/>
  <c r="Z358" i="1"/>
  <c r="AA358" i="1"/>
  <c r="Z359" i="1"/>
  <c r="AA359" i="1"/>
  <c r="Z360" i="1"/>
  <c r="AA360" i="1"/>
  <c r="Z361" i="1"/>
  <c r="AA361" i="1"/>
  <c r="Z362" i="1"/>
  <c r="AA362" i="1"/>
  <c r="Z363" i="1"/>
  <c r="AA363" i="1"/>
  <c r="Z364" i="1"/>
  <c r="AA364" i="1"/>
  <c r="Z365" i="1"/>
  <c r="AA365" i="1"/>
  <c r="Z366" i="1"/>
  <c r="AA366" i="1"/>
  <c r="Z367" i="1"/>
  <c r="AA367" i="1"/>
  <c r="Z368" i="1"/>
  <c r="AA368" i="1"/>
  <c r="Z369" i="1"/>
  <c r="AA369" i="1"/>
  <c r="Z370" i="1"/>
  <c r="AA370" i="1"/>
  <c r="Z371" i="1"/>
  <c r="AA371" i="1"/>
  <c r="Z372" i="1"/>
  <c r="AA372" i="1"/>
  <c r="Z373" i="1"/>
  <c r="AA373" i="1"/>
  <c r="Z374" i="1"/>
  <c r="AA374" i="1"/>
  <c r="Z375" i="1"/>
  <c r="AA375" i="1"/>
  <c r="Z376" i="1"/>
  <c r="AA376" i="1"/>
  <c r="Z377" i="1"/>
  <c r="AA377" i="1"/>
  <c r="Z378" i="1"/>
  <c r="AA378" i="1"/>
  <c r="Z379" i="1"/>
  <c r="AA379" i="1"/>
  <c r="Z380" i="1"/>
  <c r="AA380" i="1"/>
  <c r="Z381" i="1"/>
  <c r="AA381" i="1"/>
  <c r="Z382" i="1"/>
  <c r="AA382" i="1"/>
  <c r="Z383" i="1"/>
  <c r="AA383" i="1"/>
  <c r="Z384" i="1"/>
  <c r="AA384" i="1"/>
  <c r="Z385" i="1"/>
  <c r="AA385" i="1"/>
  <c r="Z386" i="1"/>
  <c r="AA386" i="1"/>
  <c r="Z387" i="1"/>
  <c r="AA387" i="1"/>
  <c r="Z388" i="1"/>
  <c r="AA388" i="1"/>
  <c r="Z389" i="1"/>
  <c r="AA389" i="1"/>
  <c r="Z390" i="1"/>
  <c r="AA390" i="1"/>
  <c r="Z391" i="1"/>
  <c r="AA391" i="1"/>
  <c r="Z392" i="1"/>
  <c r="AA392" i="1"/>
  <c r="Z393" i="1"/>
  <c r="AA393" i="1"/>
  <c r="Z394" i="1"/>
  <c r="AA394" i="1"/>
  <c r="Z395" i="1"/>
  <c r="AA395" i="1"/>
  <c r="Z396" i="1"/>
  <c r="AA396" i="1"/>
  <c r="Z397" i="1"/>
  <c r="AA397" i="1"/>
  <c r="Z398" i="1"/>
  <c r="AA398" i="1"/>
  <c r="Z399" i="1"/>
  <c r="AA399" i="1"/>
  <c r="Z400" i="1"/>
  <c r="AA400" i="1"/>
  <c r="Z401" i="1"/>
  <c r="AA401" i="1"/>
  <c r="Z402" i="1"/>
  <c r="AA402" i="1"/>
  <c r="Z403" i="1"/>
  <c r="AA403" i="1"/>
  <c r="Z404" i="1"/>
  <c r="AA404" i="1"/>
  <c r="Z405" i="1"/>
  <c r="AA405" i="1"/>
  <c r="Z406" i="1"/>
  <c r="AA406" i="1"/>
  <c r="Z407" i="1"/>
  <c r="AA407" i="1"/>
  <c r="Z408" i="1"/>
  <c r="AA408" i="1"/>
  <c r="Z409" i="1"/>
  <c r="AA409" i="1"/>
  <c r="Z410" i="1"/>
  <c r="AA410" i="1"/>
  <c r="Z411" i="1"/>
  <c r="AA411" i="1"/>
  <c r="Z412" i="1"/>
  <c r="AA412" i="1"/>
  <c r="Z413" i="1"/>
  <c r="AA413" i="1"/>
  <c r="Z414" i="1"/>
  <c r="AA414" i="1"/>
  <c r="Z415" i="1"/>
  <c r="AA415" i="1"/>
  <c r="Z416" i="1"/>
  <c r="AA416" i="1"/>
  <c r="Z417" i="1"/>
  <c r="AA417" i="1"/>
  <c r="Z418" i="1"/>
  <c r="AA418" i="1"/>
  <c r="Z419" i="1"/>
  <c r="AA419" i="1"/>
  <c r="Z420" i="1"/>
  <c r="AA420" i="1"/>
  <c r="Z421" i="1"/>
  <c r="AA421" i="1"/>
  <c r="Z422" i="1"/>
  <c r="AA422" i="1"/>
  <c r="Z423" i="1"/>
  <c r="AA423" i="1"/>
  <c r="Z424" i="1"/>
  <c r="AA424" i="1"/>
  <c r="Z425" i="1"/>
  <c r="AA425" i="1"/>
  <c r="Z426" i="1"/>
  <c r="AA426" i="1"/>
  <c r="Z427" i="1"/>
  <c r="AA427" i="1"/>
  <c r="Z428" i="1"/>
  <c r="AA428" i="1"/>
  <c r="Z429" i="1"/>
  <c r="AA429" i="1"/>
  <c r="Z430" i="1"/>
  <c r="AA430" i="1"/>
  <c r="Z431" i="1"/>
  <c r="AA431" i="1"/>
  <c r="Z432" i="1"/>
  <c r="AA432" i="1"/>
  <c r="Z433" i="1"/>
  <c r="AA433" i="1"/>
  <c r="Z434" i="1"/>
  <c r="AA434" i="1"/>
  <c r="Z435" i="1"/>
  <c r="AA435" i="1"/>
  <c r="Z436" i="1"/>
  <c r="AA436" i="1"/>
  <c r="Z437" i="1"/>
  <c r="AA437" i="1"/>
  <c r="Z438" i="1"/>
  <c r="AA438" i="1"/>
  <c r="Z439" i="1"/>
  <c r="AA439" i="1"/>
  <c r="Z440" i="1"/>
  <c r="AA440" i="1"/>
  <c r="Z441" i="1"/>
  <c r="AA441" i="1"/>
  <c r="Z442" i="1"/>
  <c r="AA442" i="1"/>
  <c r="Z443" i="1"/>
  <c r="AA443" i="1"/>
  <c r="Z444" i="1"/>
  <c r="AA444" i="1"/>
  <c r="Z445" i="1"/>
  <c r="AA445" i="1"/>
  <c r="Z446" i="1"/>
  <c r="AA446" i="1"/>
  <c r="Z447" i="1"/>
  <c r="AA447" i="1"/>
  <c r="Z448" i="1"/>
  <c r="AA448" i="1"/>
  <c r="Z449" i="1"/>
  <c r="AA449" i="1"/>
  <c r="Z450" i="1"/>
  <c r="AA450" i="1"/>
  <c r="Z451" i="1"/>
  <c r="AA451" i="1"/>
  <c r="Z452" i="1"/>
  <c r="AA452" i="1"/>
  <c r="Z453" i="1"/>
  <c r="AA453" i="1"/>
  <c r="Z454" i="1"/>
  <c r="AA454" i="1"/>
  <c r="Z455" i="1"/>
  <c r="AA455" i="1"/>
  <c r="Z456" i="1"/>
  <c r="AA456" i="1"/>
  <c r="Z457" i="1"/>
  <c r="AA457" i="1"/>
  <c r="Z458" i="1"/>
  <c r="AA458" i="1"/>
  <c r="Z459" i="1"/>
  <c r="AA459" i="1"/>
  <c r="Z460" i="1"/>
  <c r="AA460" i="1"/>
  <c r="Z461" i="1"/>
  <c r="AA461" i="1"/>
  <c r="Z462" i="1"/>
  <c r="AA462" i="1"/>
  <c r="Z463" i="1"/>
  <c r="AA463" i="1"/>
  <c r="Z464" i="1"/>
  <c r="AA464" i="1"/>
  <c r="Z465" i="1"/>
  <c r="AA465" i="1"/>
  <c r="Z466" i="1"/>
  <c r="AA466" i="1"/>
  <c r="Z467" i="1"/>
  <c r="AA467" i="1"/>
  <c r="Z468" i="1"/>
  <c r="AA468" i="1"/>
  <c r="Z469" i="1"/>
  <c r="AA469" i="1"/>
  <c r="Z470" i="1"/>
  <c r="AA470" i="1"/>
  <c r="Z471" i="1"/>
  <c r="AA471" i="1"/>
  <c r="Z472" i="1"/>
  <c r="AA472" i="1"/>
  <c r="Z473" i="1"/>
  <c r="AA473" i="1"/>
  <c r="Z474" i="1"/>
  <c r="AA474" i="1"/>
  <c r="Z475" i="1"/>
  <c r="AA475" i="1"/>
  <c r="Z476" i="1"/>
  <c r="AA476" i="1"/>
  <c r="Z477" i="1"/>
  <c r="AA477" i="1"/>
  <c r="Z478" i="1"/>
  <c r="AA478" i="1"/>
  <c r="Z479" i="1"/>
  <c r="AA479" i="1"/>
  <c r="Z480" i="1"/>
  <c r="AA480" i="1"/>
  <c r="Z481" i="1"/>
  <c r="AA481" i="1"/>
  <c r="Z482" i="1"/>
  <c r="AA482" i="1"/>
  <c r="Z483" i="1"/>
  <c r="AA483" i="1"/>
  <c r="Z484" i="1"/>
  <c r="AA484" i="1"/>
  <c r="Z485" i="1"/>
  <c r="AA485" i="1"/>
  <c r="Z486" i="1"/>
  <c r="AA486" i="1"/>
  <c r="Z487" i="1"/>
  <c r="AA487" i="1"/>
  <c r="Z488" i="1"/>
  <c r="AA488" i="1"/>
  <c r="Z489" i="1"/>
  <c r="AA489" i="1"/>
  <c r="Z490" i="1"/>
  <c r="AA490" i="1"/>
  <c r="Z491" i="1"/>
  <c r="AA491" i="1"/>
  <c r="Z492" i="1"/>
  <c r="AA492" i="1"/>
  <c r="Z493" i="1"/>
  <c r="AA493" i="1"/>
  <c r="Z494" i="1"/>
  <c r="AA494" i="1"/>
  <c r="Z495" i="1"/>
  <c r="AA495" i="1"/>
  <c r="Z496" i="1"/>
  <c r="AA496" i="1"/>
  <c r="Z497" i="1"/>
  <c r="AA497" i="1"/>
  <c r="Z498" i="1"/>
  <c r="AA498" i="1"/>
  <c r="Z499" i="1"/>
  <c r="AA499" i="1"/>
  <c r="Z500" i="1"/>
  <c r="AA500" i="1"/>
  <c r="Z501" i="1"/>
  <c r="AA501" i="1"/>
  <c r="Z502" i="1"/>
  <c r="AA502" i="1"/>
  <c r="Z503" i="1"/>
  <c r="AA503" i="1"/>
  <c r="Z504" i="1"/>
  <c r="AA504" i="1"/>
  <c r="Z505" i="1"/>
  <c r="AA505" i="1"/>
  <c r="Z506" i="1"/>
  <c r="AA506" i="1"/>
  <c r="Z507" i="1"/>
  <c r="AA507" i="1"/>
  <c r="Z508" i="1"/>
  <c r="AA508" i="1"/>
  <c r="Z509" i="1"/>
  <c r="AA509" i="1"/>
  <c r="Z510" i="1"/>
  <c r="AA510" i="1"/>
  <c r="Z511" i="1"/>
  <c r="AA511" i="1"/>
  <c r="Z512" i="1"/>
  <c r="AA512" i="1"/>
  <c r="Z513" i="1"/>
  <c r="AA513" i="1"/>
  <c r="Z514" i="1"/>
  <c r="AA514" i="1"/>
  <c r="Z515" i="1"/>
  <c r="AA515" i="1"/>
  <c r="Z516" i="1"/>
  <c r="AA516" i="1"/>
  <c r="Z517" i="1"/>
  <c r="AA517" i="1"/>
  <c r="Z518" i="1"/>
  <c r="AA518" i="1"/>
  <c r="Z519" i="1"/>
  <c r="AA519" i="1"/>
  <c r="Z520" i="1"/>
  <c r="AA520" i="1"/>
  <c r="Z521" i="1"/>
  <c r="AA521" i="1"/>
  <c r="Z522" i="1"/>
  <c r="AA522" i="1"/>
  <c r="Z523" i="1"/>
  <c r="AA523" i="1"/>
  <c r="Z524" i="1"/>
  <c r="AA524" i="1"/>
  <c r="Z525" i="1"/>
  <c r="AA525" i="1"/>
  <c r="Z526" i="1"/>
  <c r="AA526" i="1"/>
  <c r="Z527" i="1"/>
  <c r="AA527" i="1"/>
  <c r="Z528" i="1"/>
  <c r="AA528" i="1"/>
  <c r="Z529" i="1"/>
  <c r="AA529" i="1"/>
  <c r="Z530" i="1"/>
  <c r="AA530" i="1"/>
  <c r="Z531" i="1"/>
  <c r="AA531" i="1"/>
  <c r="Z532" i="1"/>
  <c r="AA532" i="1"/>
  <c r="Z533" i="1"/>
  <c r="AA533" i="1"/>
  <c r="Z534" i="1"/>
  <c r="AA534" i="1"/>
  <c r="Z535" i="1"/>
  <c r="AA535" i="1"/>
  <c r="Z536" i="1"/>
  <c r="AA536" i="1"/>
  <c r="Z537" i="1"/>
  <c r="AA537" i="1"/>
  <c r="Z538" i="1"/>
  <c r="AA538" i="1"/>
  <c r="Z539" i="1"/>
  <c r="AA539" i="1"/>
  <c r="Z540" i="1"/>
  <c r="AA540" i="1"/>
  <c r="Z541" i="1"/>
  <c r="AA541" i="1"/>
  <c r="Z542" i="1"/>
  <c r="AA542" i="1"/>
  <c r="Z543" i="1"/>
  <c r="AA543" i="1"/>
  <c r="Z544" i="1"/>
  <c r="AA544" i="1"/>
  <c r="Z545" i="1"/>
  <c r="AA545" i="1"/>
  <c r="Z546" i="1"/>
  <c r="AA546" i="1"/>
  <c r="Z547" i="1"/>
  <c r="AA547" i="1"/>
  <c r="Z548" i="1"/>
  <c r="AA548" i="1"/>
  <c r="Z549" i="1"/>
  <c r="AA549" i="1"/>
  <c r="Z550" i="1"/>
  <c r="AA550" i="1"/>
  <c r="Z551" i="1"/>
  <c r="AA551" i="1"/>
  <c r="Z552" i="1"/>
  <c r="AA552" i="1"/>
  <c r="Z553" i="1"/>
  <c r="AA553" i="1"/>
  <c r="Z554" i="1"/>
  <c r="AA554" i="1"/>
  <c r="Z555" i="1"/>
  <c r="AA555" i="1"/>
  <c r="Z556" i="1"/>
  <c r="AA556" i="1"/>
  <c r="Z557" i="1"/>
  <c r="AA557" i="1"/>
  <c r="Z558" i="1"/>
  <c r="AA558" i="1"/>
  <c r="Z559" i="1"/>
  <c r="AA559" i="1"/>
  <c r="Z560" i="1"/>
  <c r="AA560" i="1"/>
  <c r="Z561" i="1"/>
  <c r="AA561" i="1"/>
  <c r="Z562" i="1"/>
  <c r="AA562" i="1"/>
  <c r="Z563" i="1"/>
  <c r="AA563" i="1"/>
  <c r="Z564" i="1"/>
  <c r="AA564" i="1"/>
  <c r="Z565" i="1"/>
  <c r="AA565" i="1"/>
  <c r="Z566" i="1"/>
  <c r="AA566" i="1"/>
  <c r="Z567" i="1"/>
  <c r="AA567" i="1"/>
  <c r="Z568" i="1"/>
  <c r="AA568" i="1"/>
  <c r="Z569" i="1"/>
  <c r="AA569" i="1"/>
  <c r="Z570" i="1"/>
  <c r="AA570" i="1"/>
  <c r="Z571" i="1"/>
  <c r="AA571" i="1"/>
  <c r="Z572" i="1"/>
  <c r="AA572" i="1"/>
  <c r="Z573" i="1"/>
  <c r="AA573" i="1"/>
  <c r="Z574" i="1"/>
  <c r="AA574" i="1"/>
  <c r="Z575" i="1"/>
  <c r="AA575" i="1"/>
  <c r="Z576" i="1"/>
  <c r="AA576" i="1"/>
  <c r="Z577" i="1"/>
  <c r="AA577" i="1"/>
  <c r="Z578" i="1"/>
  <c r="AA578" i="1"/>
  <c r="Z579" i="1"/>
  <c r="AA579" i="1"/>
  <c r="Z580" i="1"/>
  <c r="AA580" i="1"/>
  <c r="Z581" i="1"/>
  <c r="AA581" i="1"/>
  <c r="Z582" i="1"/>
  <c r="AA582" i="1"/>
  <c r="Z583" i="1"/>
  <c r="AA583" i="1"/>
  <c r="Z584" i="1"/>
  <c r="AA584" i="1"/>
  <c r="Z585" i="1"/>
  <c r="AA585" i="1"/>
  <c r="Z586" i="1"/>
  <c r="AA586" i="1"/>
  <c r="Z587" i="1"/>
  <c r="AA587" i="1"/>
  <c r="Z588" i="1"/>
  <c r="AA588" i="1"/>
  <c r="Z589" i="1"/>
  <c r="AA589" i="1"/>
  <c r="Z590" i="1"/>
  <c r="AA590" i="1"/>
  <c r="Z591" i="1"/>
  <c r="AA591" i="1"/>
  <c r="Z592" i="1"/>
  <c r="AA592" i="1"/>
  <c r="Z593" i="1"/>
  <c r="AA593" i="1"/>
  <c r="Z594" i="1"/>
  <c r="AA594" i="1"/>
  <c r="Z595" i="1"/>
  <c r="AA595" i="1"/>
  <c r="Z596" i="1"/>
  <c r="AA596" i="1"/>
  <c r="Z597" i="1"/>
  <c r="AA597" i="1"/>
  <c r="Z598" i="1"/>
  <c r="AA598" i="1"/>
  <c r="Z599" i="1"/>
  <c r="AA599" i="1"/>
  <c r="Z600" i="1"/>
  <c r="AA600" i="1"/>
  <c r="Z601" i="1"/>
  <c r="AA601" i="1"/>
  <c r="Z602" i="1"/>
  <c r="AA602" i="1"/>
  <c r="Z603" i="1"/>
  <c r="AA603" i="1"/>
  <c r="Z604" i="1"/>
  <c r="AA604" i="1"/>
  <c r="Z605" i="1"/>
  <c r="AA605" i="1"/>
  <c r="Z606" i="1"/>
  <c r="AA606" i="1"/>
  <c r="Z607" i="1"/>
  <c r="AA607" i="1"/>
  <c r="Z608" i="1"/>
  <c r="AA608" i="1"/>
  <c r="Z609" i="1"/>
  <c r="AA609" i="1"/>
  <c r="Z610" i="1"/>
  <c r="AA610" i="1"/>
  <c r="Z611" i="1"/>
  <c r="AA611" i="1"/>
  <c r="Z612" i="1"/>
  <c r="AA612" i="1"/>
  <c r="Z613" i="1"/>
  <c r="AA613" i="1"/>
  <c r="Z614" i="1"/>
  <c r="AA614" i="1"/>
  <c r="Z615" i="1"/>
  <c r="AA615" i="1"/>
  <c r="Z616" i="1"/>
  <c r="AA616" i="1"/>
  <c r="Z617" i="1"/>
  <c r="AA617" i="1"/>
  <c r="Z618" i="1"/>
  <c r="AA618" i="1"/>
  <c r="Z619" i="1"/>
  <c r="AA619" i="1"/>
  <c r="Z620" i="1"/>
  <c r="AA620" i="1"/>
  <c r="Z621" i="1"/>
  <c r="AA621" i="1"/>
  <c r="Z622" i="1"/>
  <c r="AA622" i="1"/>
  <c r="Z623" i="1"/>
  <c r="AA623" i="1"/>
  <c r="Z624" i="1"/>
  <c r="AA624" i="1"/>
  <c r="Z625" i="1"/>
  <c r="AA625" i="1"/>
  <c r="Z626" i="1"/>
  <c r="AA626" i="1"/>
  <c r="Z627" i="1"/>
  <c r="AA627" i="1"/>
  <c r="Z628" i="1"/>
  <c r="AA628" i="1"/>
  <c r="Z629" i="1"/>
  <c r="AA629" i="1"/>
  <c r="Z630" i="1"/>
  <c r="AA630" i="1"/>
  <c r="Z631" i="1"/>
  <c r="AA631" i="1"/>
  <c r="Z632" i="1"/>
  <c r="AA632" i="1"/>
  <c r="Z633" i="1"/>
  <c r="AA633" i="1"/>
  <c r="Z634" i="1"/>
  <c r="AA634" i="1"/>
  <c r="Z635" i="1"/>
  <c r="AA635" i="1"/>
  <c r="Z636" i="1"/>
  <c r="AA636" i="1"/>
  <c r="Z637" i="1"/>
  <c r="AA637" i="1"/>
  <c r="Z638" i="1"/>
  <c r="AA638" i="1"/>
  <c r="Z639" i="1"/>
  <c r="AA639" i="1"/>
  <c r="Z640" i="1"/>
  <c r="AA640" i="1"/>
  <c r="Z641" i="1"/>
  <c r="AA641" i="1"/>
  <c r="Z642" i="1"/>
  <c r="AA642" i="1"/>
  <c r="Z643" i="1"/>
  <c r="AA643" i="1"/>
  <c r="Z644" i="1"/>
  <c r="AA644" i="1"/>
  <c r="Z645" i="1"/>
  <c r="AA645" i="1"/>
  <c r="Z646" i="1"/>
  <c r="AA646" i="1"/>
  <c r="Z647" i="1"/>
  <c r="AA647" i="1"/>
  <c r="Z648" i="1"/>
  <c r="AA648" i="1"/>
  <c r="Z649" i="1"/>
  <c r="AA649" i="1"/>
  <c r="Z650" i="1"/>
  <c r="AA650" i="1"/>
  <c r="Z651" i="1"/>
  <c r="AA651" i="1"/>
  <c r="Z652" i="1"/>
  <c r="AA652" i="1"/>
  <c r="Z653" i="1"/>
  <c r="AA653" i="1"/>
  <c r="Z654" i="1"/>
  <c r="AA654" i="1"/>
  <c r="Z655" i="1"/>
  <c r="AA655" i="1"/>
  <c r="Z656" i="1"/>
  <c r="AA656" i="1"/>
  <c r="Z657" i="1"/>
  <c r="AA657" i="1"/>
  <c r="Z658" i="1"/>
  <c r="AA658" i="1"/>
  <c r="Z659" i="1"/>
  <c r="AA659" i="1"/>
  <c r="Z660" i="1"/>
  <c r="AA660" i="1"/>
  <c r="Z661" i="1"/>
  <c r="AA661" i="1"/>
  <c r="Z662" i="1"/>
  <c r="AA662" i="1"/>
  <c r="Z663" i="1"/>
  <c r="AA663" i="1"/>
  <c r="Z664" i="1"/>
  <c r="AA664" i="1"/>
  <c r="Z665" i="1"/>
  <c r="AA665" i="1"/>
  <c r="Z666" i="1"/>
  <c r="AA666" i="1"/>
  <c r="Z667" i="1"/>
  <c r="AA667" i="1"/>
  <c r="Z668" i="1"/>
  <c r="AA668" i="1"/>
  <c r="Z669" i="1"/>
  <c r="AA669" i="1"/>
  <c r="Z670" i="1"/>
  <c r="AA670" i="1"/>
  <c r="Z671" i="1"/>
  <c r="AA671" i="1"/>
  <c r="Z672" i="1"/>
  <c r="AA672" i="1"/>
  <c r="Z673" i="1"/>
  <c r="AA673" i="1"/>
  <c r="Z674" i="1"/>
  <c r="AA674" i="1"/>
  <c r="Z675" i="1"/>
  <c r="AA675" i="1"/>
  <c r="Z676" i="1"/>
  <c r="AA676" i="1"/>
  <c r="Z677" i="1"/>
  <c r="AA677" i="1"/>
  <c r="Z678" i="1"/>
  <c r="AA678" i="1"/>
  <c r="Z679" i="1"/>
  <c r="AA679" i="1"/>
  <c r="Z680" i="1"/>
  <c r="AA680" i="1"/>
  <c r="Z681" i="1"/>
  <c r="AA681" i="1"/>
  <c r="Z682" i="1"/>
  <c r="AA682" i="1"/>
  <c r="Z683" i="1"/>
  <c r="AA683" i="1"/>
  <c r="Z684" i="1"/>
  <c r="AA684" i="1"/>
  <c r="Z685" i="1"/>
  <c r="AA685" i="1"/>
  <c r="Z686" i="1"/>
  <c r="AA686" i="1"/>
  <c r="Z687" i="1"/>
  <c r="AA687" i="1"/>
  <c r="Z688" i="1"/>
  <c r="AA688" i="1"/>
  <c r="Z689" i="1"/>
  <c r="AA689" i="1"/>
  <c r="Z690" i="1"/>
  <c r="AA690" i="1"/>
  <c r="Z691" i="1"/>
  <c r="AA691" i="1"/>
  <c r="Z692" i="1"/>
  <c r="AA692" i="1"/>
  <c r="Z693" i="1"/>
  <c r="AA693" i="1"/>
  <c r="Z694" i="1"/>
  <c r="AA694" i="1"/>
  <c r="Z695" i="1"/>
  <c r="AA695" i="1"/>
  <c r="Z696" i="1"/>
  <c r="AA696" i="1"/>
  <c r="Z697" i="1"/>
  <c r="AA697" i="1"/>
  <c r="Z698" i="1"/>
  <c r="AA698" i="1"/>
  <c r="Z699" i="1"/>
  <c r="AA699" i="1"/>
  <c r="Z700" i="1"/>
  <c r="AA700" i="1"/>
  <c r="Z701" i="1"/>
  <c r="AA701" i="1"/>
  <c r="Z702" i="1"/>
  <c r="AA702" i="1"/>
  <c r="Z703" i="1"/>
  <c r="AA703" i="1"/>
  <c r="Z704" i="1"/>
  <c r="AA704" i="1"/>
  <c r="Z705" i="1"/>
  <c r="AA705" i="1"/>
  <c r="Z706" i="1"/>
  <c r="AA706" i="1"/>
  <c r="Z707" i="1"/>
  <c r="AA707" i="1"/>
  <c r="Z708" i="1"/>
  <c r="AA708" i="1"/>
  <c r="Z709" i="1"/>
  <c r="AA709" i="1"/>
  <c r="Z710" i="1"/>
  <c r="AA710" i="1"/>
  <c r="Z711" i="1"/>
  <c r="AA711" i="1"/>
  <c r="Z712" i="1"/>
  <c r="AA712" i="1"/>
  <c r="Z713" i="1"/>
  <c r="AA713" i="1"/>
  <c r="Z714" i="1"/>
  <c r="AA714" i="1"/>
  <c r="Z715" i="1"/>
  <c r="AA715" i="1"/>
  <c r="Z716" i="1"/>
  <c r="AA716" i="1"/>
  <c r="Z717" i="1"/>
  <c r="AA717" i="1"/>
  <c r="Z718" i="1"/>
  <c r="AA718" i="1"/>
  <c r="Z719" i="1"/>
  <c r="AA719" i="1"/>
  <c r="Z720" i="1"/>
  <c r="AA720" i="1"/>
  <c r="Z721" i="1"/>
  <c r="AA721" i="1"/>
  <c r="Z722" i="1"/>
  <c r="AA722" i="1"/>
  <c r="Z723" i="1"/>
  <c r="AA723" i="1"/>
  <c r="Z724" i="1"/>
  <c r="AA724" i="1"/>
  <c r="Z725" i="1"/>
  <c r="AA725" i="1"/>
  <c r="Z726" i="1"/>
  <c r="AA726" i="1"/>
  <c r="Z727" i="1"/>
  <c r="AA727" i="1"/>
  <c r="Z728" i="1"/>
  <c r="AA728" i="1"/>
  <c r="Z729" i="1"/>
  <c r="AA729" i="1"/>
  <c r="Z730" i="1"/>
  <c r="AA730" i="1"/>
  <c r="Z731" i="1"/>
  <c r="AA731" i="1"/>
  <c r="Z732" i="1"/>
  <c r="AA732" i="1"/>
  <c r="Z733" i="1"/>
  <c r="AA733" i="1"/>
  <c r="Z734" i="1"/>
  <c r="AA734" i="1"/>
  <c r="Z735" i="1"/>
  <c r="AA735" i="1"/>
  <c r="Z736" i="1"/>
  <c r="AA736" i="1"/>
  <c r="Z737" i="1"/>
  <c r="AA737" i="1"/>
  <c r="Z738" i="1"/>
  <c r="AA738" i="1"/>
  <c r="Z739" i="1"/>
  <c r="AA739" i="1"/>
  <c r="Z740" i="1"/>
  <c r="AA740" i="1"/>
  <c r="Z741" i="1"/>
  <c r="AA741" i="1"/>
  <c r="Z742" i="1"/>
  <c r="AA742" i="1"/>
  <c r="Z743" i="1"/>
  <c r="AA743" i="1"/>
  <c r="Z744" i="1"/>
  <c r="AA744" i="1"/>
  <c r="Z745" i="1"/>
  <c r="AA745" i="1"/>
  <c r="Z746" i="1"/>
  <c r="AA746" i="1"/>
  <c r="Z747" i="1"/>
  <c r="AA747" i="1"/>
  <c r="Z748" i="1"/>
  <c r="AA748" i="1"/>
  <c r="Z749" i="1"/>
  <c r="AA749" i="1"/>
  <c r="Z750" i="1"/>
  <c r="AA750" i="1"/>
  <c r="Z751" i="1"/>
  <c r="AA751" i="1"/>
  <c r="Z752" i="1"/>
  <c r="AA752" i="1"/>
  <c r="Z753" i="1"/>
  <c r="AA753" i="1"/>
  <c r="Z754" i="1"/>
  <c r="AA754" i="1"/>
  <c r="Z755" i="1"/>
  <c r="AA755" i="1"/>
  <c r="Z756" i="1"/>
  <c r="AA756" i="1"/>
  <c r="Z757" i="1"/>
  <c r="AA757" i="1"/>
  <c r="Z758" i="1"/>
  <c r="AA758" i="1"/>
  <c r="Z759" i="1"/>
  <c r="AA759" i="1"/>
  <c r="Z760" i="1"/>
  <c r="AA760" i="1"/>
  <c r="Z761" i="1"/>
  <c r="AA761" i="1"/>
  <c r="Z762" i="1"/>
  <c r="AA762" i="1"/>
  <c r="Z763" i="1"/>
  <c r="AA763" i="1"/>
  <c r="Z764" i="1"/>
  <c r="AA764" i="1"/>
  <c r="Z765" i="1"/>
  <c r="AA765" i="1"/>
  <c r="Z766" i="1"/>
  <c r="AA766" i="1"/>
  <c r="Z767" i="1"/>
  <c r="AA767" i="1"/>
  <c r="Z768" i="1"/>
  <c r="AA768" i="1"/>
  <c r="Z769" i="1"/>
  <c r="AA769" i="1"/>
  <c r="Z770" i="1"/>
  <c r="AA770" i="1"/>
  <c r="Z771" i="1"/>
  <c r="AA771" i="1"/>
  <c r="Z772" i="1"/>
  <c r="AA772" i="1"/>
  <c r="Z773" i="1"/>
  <c r="AA773" i="1"/>
  <c r="Z774" i="1"/>
  <c r="AA774" i="1"/>
  <c r="Z775" i="1"/>
  <c r="AA775" i="1"/>
  <c r="Z776" i="1"/>
  <c r="AA776" i="1"/>
  <c r="Z777" i="1"/>
  <c r="AA777" i="1"/>
  <c r="Z778" i="1"/>
  <c r="AA778" i="1"/>
  <c r="Z779" i="1"/>
  <c r="AA779" i="1"/>
  <c r="Z780" i="1"/>
  <c r="AA780" i="1"/>
  <c r="Z781" i="1"/>
  <c r="AA781" i="1"/>
  <c r="Z782" i="1"/>
  <c r="AA782" i="1"/>
  <c r="Z783" i="1"/>
  <c r="AA783" i="1"/>
  <c r="Z784" i="1"/>
  <c r="AA784" i="1"/>
  <c r="Z785" i="1"/>
  <c r="AA785" i="1"/>
  <c r="Z786" i="1"/>
  <c r="AA786" i="1"/>
  <c r="Z787" i="1"/>
  <c r="AA787" i="1"/>
  <c r="Z788" i="1"/>
  <c r="AA788" i="1"/>
  <c r="Z789" i="1"/>
  <c r="AA789" i="1"/>
  <c r="Z790" i="1"/>
  <c r="AA790" i="1"/>
  <c r="Z791" i="1"/>
  <c r="AA791" i="1"/>
  <c r="Z792" i="1"/>
  <c r="AA792" i="1"/>
  <c r="Z793" i="1"/>
  <c r="AA793" i="1"/>
  <c r="Z794" i="1"/>
  <c r="AA794" i="1"/>
  <c r="Z795" i="1"/>
  <c r="AA795" i="1"/>
  <c r="Z796" i="1"/>
  <c r="AA796" i="1"/>
  <c r="Z797" i="1"/>
  <c r="AA797" i="1"/>
  <c r="Z798" i="1"/>
  <c r="AA798" i="1"/>
  <c r="Z799" i="1"/>
  <c r="AA799" i="1"/>
  <c r="Z800" i="1"/>
  <c r="AA800" i="1"/>
  <c r="Z801" i="1"/>
  <c r="AA801" i="1"/>
  <c r="Z802" i="1"/>
  <c r="AA802" i="1"/>
  <c r="Z803" i="1"/>
  <c r="AA803" i="1"/>
  <c r="Z804" i="1"/>
  <c r="AA804" i="1"/>
  <c r="Z805" i="1"/>
  <c r="AA805" i="1"/>
  <c r="Z806" i="1"/>
  <c r="AA806" i="1"/>
  <c r="Z807" i="1"/>
  <c r="AA807" i="1"/>
  <c r="Z808" i="1"/>
  <c r="AA808" i="1"/>
  <c r="Z809" i="1"/>
  <c r="AA809" i="1"/>
  <c r="Z810" i="1"/>
  <c r="AA810" i="1"/>
  <c r="Z811" i="1"/>
  <c r="AA811" i="1"/>
  <c r="Z812" i="1"/>
  <c r="AA812" i="1"/>
  <c r="Z813" i="1"/>
  <c r="AA813" i="1"/>
  <c r="Z814" i="1"/>
  <c r="AA814" i="1"/>
  <c r="Z815" i="1"/>
  <c r="AA815" i="1"/>
  <c r="Z816" i="1"/>
  <c r="AA816" i="1"/>
  <c r="Z817" i="1"/>
  <c r="AA817" i="1"/>
  <c r="Z818" i="1"/>
  <c r="AA818" i="1"/>
  <c r="Z819" i="1"/>
  <c r="AA819" i="1"/>
  <c r="Z820" i="1"/>
  <c r="AA820" i="1"/>
  <c r="Z821" i="1"/>
  <c r="AA821" i="1"/>
  <c r="Z822" i="1"/>
  <c r="AA822" i="1"/>
  <c r="Z823" i="1"/>
  <c r="AA823" i="1"/>
  <c r="Z824" i="1"/>
  <c r="AA824" i="1"/>
  <c r="Z825" i="1"/>
  <c r="AA825" i="1"/>
  <c r="Z826" i="1"/>
  <c r="AA826" i="1"/>
  <c r="Z827" i="1"/>
  <c r="AA827" i="1"/>
  <c r="Z828" i="1"/>
  <c r="AA828" i="1"/>
  <c r="Z829" i="1"/>
  <c r="AA829" i="1"/>
  <c r="Z830" i="1"/>
  <c r="AA830" i="1"/>
  <c r="Z831" i="1"/>
  <c r="AA831" i="1"/>
  <c r="Z832" i="1"/>
  <c r="AA832" i="1"/>
  <c r="Z833" i="1"/>
  <c r="AA833" i="1"/>
  <c r="Z834" i="1"/>
  <c r="AA834" i="1"/>
  <c r="Z835" i="1"/>
  <c r="AA835" i="1"/>
  <c r="Z836" i="1"/>
  <c r="AA836" i="1"/>
  <c r="Z837" i="1"/>
  <c r="AA837" i="1"/>
  <c r="Z838" i="1"/>
  <c r="AA838" i="1"/>
  <c r="Z839" i="1"/>
  <c r="AA839" i="1"/>
  <c r="Z840" i="1"/>
  <c r="AA840" i="1"/>
  <c r="Z841" i="1"/>
  <c r="AA841" i="1"/>
  <c r="Z842" i="1"/>
  <c r="AA842" i="1"/>
  <c r="Z843" i="1"/>
  <c r="AA843" i="1"/>
  <c r="Z844" i="1"/>
  <c r="AA844" i="1"/>
  <c r="Z845" i="1"/>
  <c r="AA845" i="1"/>
  <c r="Z846" i="1"/>
  <c r="AA846" i="1"/>
  <c r="Z847" i="1"/>
  <c r="AA847" i="1"/>
  <c r="Z848" i="1"/>
  <c r="AA848" i="1"/>
  <c r="Z849" i="1"/>
  <c r="AA849" i="1"/>
  <c r="Z850" i="1"/>
  <c r="AA850" i="1"/>
  <c r="Z851" i="1"/>
  <c r="AA851" i="1"/>
  <c r="Z852" i="1"/>
  <c r="AA852" i="1"/>
  <c r="Z853" i="1"/>
  <c r="AA853" i="1"/>
  <c r="Z854" i="1"/>
  <c r="AA854" i="1"/>
  <c r="Z855" i="1"/>
  <c r="AA855" i="1"/>
  <c r="Z856" i="1"/>
  <c r="AA856" i="1"/>
  <c r="Z857" i="1"/>
  <c r="AA857" i="1"/>
  <c r="Z858" i="1"/>
  <c r="AA858" i="1"/>
  <c r="Z859" i="1"/>
  <c r="AA859" i="1"/>
  <c r="Z860" i="1"/>
  <c r="AA860" i="1"/>
  <c r="Z861" i="1"/>
  <c r="AA861" i="1"/>
  <c r="Z862" i="1"/>
  <c r="AA862" i="1"/>
  <c r="Z863" i="1"/>
  <c r="AA863" i="1"/>
  <c r="Z864" i="1"/>
  <c r="AA864" i="1"/>
  <c r="Z865" i="1"/>
  <c r="AA865" i="1"/>
  <c r="Z866" i="1"/>
  <c r="AA866" i="1"/>
  <c r="Z867" i="1"/>
  <c r="AA867" i="1"/>
  <c r="Z868" i="1"/>
  <c r="AA868" i="1"/>
  <c r="Z869" i="1"/>
  <c r="AA869" i="1"/>
  <c r="Z870" i="1"/>
  <c r="AA870" i="1"/>
  <c r="Z871" i="1"/>
  <c r="AA871" i="1"/>
  <c r="Z872" i="1"/>
  <c r="AA872" i="1"/>
  <c r="Z873" i="1"/>
  <c r="AA873" i="1"/>
  <c r="Z874" i="1"/>
  <c r="AA874" i="1"/>
  <c r="Z875" i="1"/>
  <c r="AA875" i="1"/>
  <c r="Z876" i="1"/>
  <c r="AA876" i="1"/>
  <c r="Z877" i="1"/>
  <c r="AA877" i="1"/>
  <c r="Z878" i="1"/>
  <c r="AA878" i="1"/>
  <c r="Z879" i="1"/>
  <c r="AA879" i="1"/>
  <c r="Z880" i="1"/>
  <c r="AA880" i="1"/>
  <c r="Z881" i="1"/>
  <c r="AA881" i="1"/>
  <c r="Z882" i="1"/>
  <c r="AA882" i="1"/>
  <c r="Z883" i="1"/>
  <c r="AA883" i="1"/>
  <c r="Z884" i="1"/>
  <c r="AA884" i="1"/>
  <c r="Z885" i="1"/>
  <c r="AA885" i="1"/>
  <c r="Z886" i="1"/>
  <c r="AA886" i="1"/>
  <c r="Z887" i="1"/>
  <c r="AA887" i="1"/>
  <c r="Z888" i="1"/>
  <c r="AA888" i="1"/>
  <c r="Z889" i="1"/>
  <c r="AA889" i="1"/>
  <c r="Z890" i="1"/>
  <c r="AA890" i="1"/>
  <c r="Z891" i="1"/>
  <c r="AA891" i="1"/>
  <c r="Z892" i="1"/>
  <c r="AA892" i="1"/>
  <c r="Z893" i="1"/>
  <c r="AA893" i="1"/>
  <c r="Z894" i="1"/>
  <c r="AA894" i="1"/>
  <c r="Z895" i="1"/>
  <c r="AA895" i="1"/>
  <c r="Z896" i="1"/>
  <c r="AA896" i="1"/>
  <c r="Z897" i="1"/>
  <c r="AA897" i="1"/>
  <c r="Z898" i="1"/>
  <c r="AA898" i="1"/>
  <c r="Z899" i="1"/>
  <c r="AA899" i="1"/>
  <c r="Z900" i="1"/>
  <c r="AA900" i="1"/>
  <c r="Z901" i="1"/>
  <c r="AA901" i="1"/>
  <c r="Z902" i="1"/>
  <c r="AA902" i="1"/>
  <c r="Z903" i="1"/>
  <c r="AA903" i="1"/>
  <c r="Z904" i="1"/>
  <c r="AA904" i="1"/>
  <c r="Z905" i="1"/>
  <c r="AA905" i="1"/>
  <c r="Z906" i="1"/>
  <c r="AA906" i="1"/>
  <c r="Z907" i="1"/>
  <c r="AA907" i="1"/>
  <c r="Z908" i="1"/>
  <c r="AA908" i="1"/>
  <c r="Z909" i="1"/>
  <c r="AA909" i="1"/>
  <c r="Z910" i="1"/>
  <c r="AA910" i="1"/>
  <c r="Z911" i="1"/>
  <c r="AA911" i="1"/>
  <c r="Z912" i="1"/>
  <c r="AA912" i="1"/>
  <c r="Z913" i="1"/>
  <c r="AA913" i="1"/>
  <c r="Z914" i="1"/>
  <c r="AA914" i="1"/>
  <c r="Z915" i="1"/>
  <c r="AA915" i="1"/>
  <c r="Z916" i="1"/>
  <c r="AA916" i="1"/>
  <c r="Z917" i="1"/>
  <c r="AA917" i="1"/>
  <c r="Z918" i="1"/>
  <c r="AA918" i="1"/>
  <c r="Z919" i="1"/>
  <c r="AA919" i="1"/>
  <c r="Z920" i="1"/>
  <c r="AA920" i="1"/>
  <c r="Z921" i="1"/>
  <c r="AA921" i="1"/>
  <c r="Z922" i="1"/>
  <c r="AA922" i="1"/>
  <c r="Z923" i="1"/>
  <c r="AA923" i="1"/>
  <c r="Z924" i="1"/>
  <c r="AA924" i="1"/>
  <c r="Z925" i="1"/>
  <c r="AA925" i="1"/>
  <c r="Z926" i="1"/>
  <c r="AA926" i="1"/>
  <c r="Z927" i="1"/>
  <c r="AA927" i="1"/>
  <c r="Z928" i="1"/>
  <c r="AA928" i="1"/>
  <c r="Z929" i="1"/>
  <c r="AA929" i="1"/>
  <c r="Z930" i="1"/>
  <c r="AA930" i="1"/>
  <c r="Z931" i="1"/>
  <c r="AA931" i="1"/>
  <c r="Z932" i="1"/>
  <c r="AA932" i="1"/>
  <c r="Z933" i="1"/>
  <c r="AA933" i="1"/>
  <c r="Z934" i="1"/>
  <c r="AA934" i="1"/>
  <c r="Z935" i="1"/>
  <c r="AA935" i="1"/>
  <c r="Z936" i="1"/>
  <c r="AA936" i="1"/>
  <c r="Z937" i="1"/>
  <c r="AA937" i="1"/>
  <c r="Z938" i="1"/>
  <c r="AA938" i="1"/>
  <c r="Z939" i="1"/>
  <c r="AA939" i="1"/>
  <c r="Z940" i="1"/>
  <c r="AA940" i="1"/>
  <c r="Z941" i="1"/>
  <c r="AA941" i="1"/>
  <c r="Z942" i="1"/>
  <c r="AA942" i="1"/>
  <c r="Z943" i="1"/>
  <c r="AA943" i="1"/>
  <c r="Z944" i="1"/>
  <c r="AA944" i="1"/>
  <c r="Z945" i="1"/>
  <c r="AA945" i="1"/>
  <c r="Z946" i="1"/>
  <c r="AA946" i="1"/>
  <c r="Z947" i="1"/>
  <c r="AA947" i="1"/>
  <c r="Z948" i="1"/>
  <c r="AA948" i="1"/>
  <c r="Z949" i="1"/>
  <c r="AA949" i="1"/>
  <c r="Z950" i="1"/>
  <c r="AA950" i="1"/>
  <c r="Z951" i="1"/>
  <c r="AA951" i="1"/>
  <c r="Z952" i="1"/>
  <c r="AA952" i="1"/>
  <c r="Z953" i="1"/>
  <c r="AA953" i="1"/>
  <c r="Z954" i="1"/>
  <c r="AA954" i="1"/>
  <c r="Z955" i="1"/>
  <c r="AA955" i="1"/>
  <c r="Z956" i="1"/>
  <c r="AA956" i="1"/>
  <c r="Z957" i="1"/>
  <c r="AA957" i="1"/>
  <c r="Z958" i="1"/>
  <c r="AA958" i="1"/>
  <c r="Z959" i="1"/>
  <c r="AA959" i="1"/>
  <c r="Z960" i="1"/>
  <c r="AA960" i="1"/>
  <c r="Z961" i="1"/>
  <c r="AA961" i="1"/>
  <c r="Z962" i="1"/>
  <c r="AA962" i="1"/>
  <c r="Z963" i="1"/>
  <c r="AA963" i="1"/>
  <c r="Z964" i="1"/>
  <c r="AA964" i="1"/>
  <c r="Z965" i="1"/>
  <c r="AA965" i="1"/>
  <c r="Z966" i="1"/>
  <c r="AA966" i="1"/>
  <c r="Z967" i="1"/>
  <c r="AA967" i="1"/>
  <c r="Z968" i="1"/>
  <c r="AA968" i="1"/>
  <c r="Z969" i="1"/>
  <c r="AA969" i="1"/>
  <c r="Z970" i="1"/>
  <c r="AA970" i="1"/>
  <c r="Z971" i="1"/>
  <c r="AA971" i="1"/>
  <c r="Z972" i="1"/>
  <c r="AA972" i="1"/>
  <c r="Z973" i="1"/>
  <c r="AA973" i="1"/>
  <c r="Z974" i="1"/>
  <c r="AA974" i="1"/>
  <c r="Z975" i="1"/>
  <c r="AA975" i="1"/>
  <c r="Z976" i="1"/>
  <c r="AA976" i="1"/>
  <c r="Z977" i="1"/>
  <c r="AA977" i="1"/>
  <c r="Z978" i="1"/>
  <c r="AA978" i="1"/>
  <c r="Z979" i="1"/>
  <c r="AA979" i="1"/>
  <c r="Z980" i="1"/>
  <c r="AA980" i="1"/>
  <c r="Z981" i="1"/>
  <c r="AA981" i="1"/>
  <c r="Z982" i="1"/>
  <c r="AA982" i="1"/>
  <c r="Z983" i="1"/>
  <c r="AA983" i="1"/>
  <c r="Z984" i="1"/>
  <c r="AA984" i="1"/>
  <c r="Z985" i="1"/>
  <c r="AA985" i="1"/>
  <c r="Z986" i="1"/>
  <c r="AA986" i="1"/>
  <c r="Z987" i="1"/>
  <c r="AA987" i="1"/>
  <c r="Z988" i="1"/>
  <c r="AA988" i="1"/>
  <c r="Z989" i="1"/>
  <c r="AA989" i="1"/>
  <c r="Z990" i="1"/>
  <c r="AA990" i="1"/>
  <c r="Z991" i="1"/>
  <c r="AA991" i="1"/>
  <c r="Z992" i="1"/>
  <c r="AA992" i="1"/>
  <c r="Z993" i="1"/>
  <c r="AA993" i="1"/>
  <c r="Z994" i="1"/>
  <c r="AA994" i="1"/>
  <c r="Z995" i="1"/>
  <c r="AA995" i="1"/>
  <c r="Z996" i="1"/>
  <c r="AA996" i="1"/>
  <c r="Z997" i="1"/>
  <c r="AA997" i="1"/>
  <c r="Z998" i="1"/>
  <c r="AA998" i="1"/>
  <c r="Z999" i="1"/>
  <c r="AA999" i="1"/>
  <c r="Z1000" i="1"/>
  <c r="AA1000" i="1"/>
  <c r="Z1001" i="1"/>
  <c r="AA1001" i="1"/>
  <c r="Z1002" i="1"/>
  <c r="AA1002" i="1"/>
  <c r="Z1003" i="1"/>
  <c r="AA1003" i="1"/>
  <c r="Z1004" i="1"/>
  <c r="AA1004" i="1"/>
  <c r="Z1005" i="1"/>
  <c r="AA1005" i="1"/>
  <c r="Z1006" i="1"/>
  <c r="AA1006" i="1"/>
  <c r="Z1007" i="1"/>
  <c r="AA1007" i="1"/>
  <c r="Z1008" i="1"/>
  <c r="AA1008" i="1"/>
  <c r="Z1009" i="1"/>
  <c r="AA1009" i="1"/>
  <c r="Z1010" i="1"/>
  <c r="AA1010" i="1"/>
  <c r="Z1011" i="1"/>
  <c r="AA1011" i="1"/>
  <c r="Z1012" i="1"/>
  <c r="AA1012" i="1"/>
  <c r="Z1013" i="1"/>
  <c r="AA1013" i="1"/>
  <c r="Z1014" i="1"/>
  <c r="AA1014" i="1"/>
  <c r="Z1015" i="1"/>
  <c r="AA1015" i="1"/>
  <c r="Z1016" i="1"/>
  <c r="AA1016" i="1"/>
  <c r="Z1017" i="1"/>
  <c r="AA1017" i="1"/>
  <c r="Z1018" i="1"/>
  <c r="AA1018" i="1"/>
  <c r="Z1019" i="1"/>
  <c r="AA1019" i="1"/>
  <c r="Z1020" i="1"/>
  <c r="AA1020" i="1"/>
  <c r="Z1021" i="1"/>
  <c r="AA1021" i="1"/>
  <c r="Z1022" i="1"/>
  <c r="AA1022" i="1"/>
  <c r="Z1023" i="1"/>
  <c r="AA1023" i="1"/>
  <c r="Z1024" i="1"/>
  <c r="AA1024" i="1"/>
  <c r="Z1025" i="1"/>
  <c r="AA1025" i="1"/>
  <c r="Z1026" i="1"/>
  <c r="AA1026" i="1"/>
  <c r="Z1027" i="1"/>
  <c r="AA1027" i="1"/>
  <c r="Z1028" i="1"/>
  <c r="AA1028" i="1"/>
  <c r="Z1029" i="1"/>
  <c r="AA1029" i="1"/>
  <c r="Z1030" i="1"/>
  <c r="AA1030" i="1"/>
  <c r="Z1031" i="1"/>
  <c r="AA1031" i="1"/>
  <c r="Z1032" i="1"/>
  <c r="AA1032" i="1"/>
  <c r="Z1033" i="1"/>
  <c r="AA1033" i="1"/>
  <c r="Z1034" i="1"/>
  <c r="AA1034" i="1"/>
  <c r="Z1035" i="1"/>
  <c r="AA1035" i="1"/>
  <c r="Z1036" i="1"/>
  <c r="AA1036" i="1"/>
  <c r="Z1037" i="1"/>
  <c r="AA1037" i="1"/>
  <c r="Z1038" i="1"/>
  <c r="AA1038" i="1"/>
  <c r="Z1039" i="1"/>
  <c r="AA1039" i="1"/>
  <c r="Z1040" i="1"/>
  <c r="AA1040" i="1"/>
  <c r="Z1041" i="1"/>
  <c r="AA1041" i="1"/>
  <c r="Z1042" i="1"/>
  <c r="AA1042" i="1"/>
  <c r="Z1043" i="1"/>
  <c r="AA1043" i="1"/>
  <c r="Z1044" i="1"/>
  <c r="AA1044" i="1"/>
  <c r="Z1045" i="1"/>
  <c r="AA1045" i="1"/>
  <c r="Z1046" i="1"/>
  <c r="AA1046" i="1"/>
  <c r="Z1047" i="1"/>
  <c r="AA1047" i="1"/>
  <c r="Z1048" i="1"/>
  <c r="AA1048" i="1"/>
  <c r="Z1049" i="1"/>
  <c r="AA1049" i="1"/>
  <c r="Z1050" i="1"/>
  <c r="AA1050" i="1"/>
  <c r="Z1051" i="1"/>
  <c r="AA1051" i="1"/>
  <c r="Z1052" i="1"/>
  <c r="AA1052" i="1"/>
  <c r="Z1053" i="1"/>
  <c r="AA1053" i="1"/>
  <c r="Z1054" i="1"/>
  <c r="AA1054" i="1"/>
  <c r="Z1055" i="1"/>
  <c r="AA1055" i="1"/>
  <c r="Z1056" i="1"/>
  <c r="AA1056" i="1"/>
  <c r="Z1057" i="1"/>
  <c r="AA1057" i="1"/>
  <c r="Z1058" i="1"/>
  <c r="AA1058" i="1"/>
  <c r="Z1059" i="1"/>
  <c r="AA1059" i="1"/>
  <c r="Z1060" i="1"/>
  <c r="AA1060" i="1"/>
  <c r="Z1061" i="1"/>
  <c r="AA1061" i="1"/>
  <c r="Z1062" i="1"/>
  <c r="AA1062" i="1"/>
  <c r="Z1063" i="1"/>
  <c r="AA1063" i="1"/>
  <c r="Z1064" i="1"/>
  <c r="AA1064" i="1"/>
  <c r="Z1065" i="1"/>
  <c r="AA1065" i="1"/>
  <c r="Z1066" i="1"/>
  <c r="AA1066" i="1"/>
  <c r="Z1067" i="1"/>
  <c r="AA1067" i="1"/>
  <c r="Z1068" i="1"/>
  <c r="AA1068" i="1"/>
  <c r="Z1069" i="1"/>
  <c r="AA1069" i="1"/>
  <c r="Z1070" i="1"/>
  <c r="AA1070" i="1"/>
  <c r="Z1071" i="1"/>
  <c r="AA1071" i="1"/>
  <c r="Z1072" i="1"/>
  <c r="AA1072" i="1"/>
  <c r="Z1073" i="1"/>
  <c r="AA1073" i="1"/>
  <c r="Z1074" i="1"/>
  <c r="AA1074" i="1"/>
  <c r="Z1075" i="1"/>
  <c r="AA1075" i="1"/>
  <c r="Z1076" i="1"/>
  <c r="AA1076" i="1"/>
  <c r="Z1077" i="1"/>
  <c r="AA1077" i="1"/>
  <c r="Z1078" i="1"/>
  <c r="AA1078" i="1"/>
  <c r="Z1079" i="1"/>
  <c r="AA1079" i="1"/>
  <c r="Z1080" i="1"/>
  <c r="AA1080" i="1"/>
  <c r="Z1081" i="1"/>
  <c r="AA1081" i="1"/>
  <c r="Z1082" i="1"/>
  <c r="AA1082" i="1"/>
  <c r="Z1083" i="1"/>
  <c r="AA1083" i="1"/>
  <c r="Z1084" i="1"/>
  <c r="AA1084" i="1"/>
  <c r="Z1085" i="1"/>
  <c r="AA1085" i="1"/>
  <c r="Z1086" i="1"/>
  <c r="AA1086" i="1"/>
  <c r="Z1087" i="1"/>
  <c r="AA1087" i="1"/>
  <c r="Z1088" i="1"/>
  <c r="AA1088" i="1"/>
  <c r="Z1089" i="1"/>
  <c r="AA1089" i="1"/>
  <c r="Z1090" i="1"/>
  <c r="AA1090" i="1"/>
  <c r="Z1091" i="1"/>
  <c r="AA1091" i="1"/>
  <c r="Z1092" i="1"/>
  <c r="AA1092" i="1"/>
  <c r="Z1093" i="1"/>
  <c r="AA1093" i="1"/>
  <c r="Z1094" i="1"/>
  <c r="AA1094" i="1"/>
  <c r="Z1095" i="1"/>
  <c r="AA1095" i="1"/>
  <c r="Z1096" i="1"/>
  <c r="AA1096" i="1"/>
  <c r="Z1097" i="1"/>
  <c r="AA1097" i="1"/>
  <c r="Z1098" i="1"/>
  <c r="AA1098" i="1"/>
  <c r="Z1099" i="1"/>
  <c r="AA1099" i="1"/>
  <c r="Z1100" i="1"/>
  <c r="AA1100" i="1"/>
  <c r="Z1101" i="1"/>
  <c r="AA1101" i="1"/>
  <c r="Z1102" i="1"/>
  <c r="AA1102" i="1"/>
  <c r="Z1103" i="1"/>
  <c r="AA1103" i="1"/>
  <c r="Z1104" i="1"/>
  <c r="AA1104" i="1"/>
  <c r="Z1105" i="1"/>
  <c r="AA1105" i="1"/>
  <c r="Z1106" i="1"/>
  <c r="AA1106" i="1"/>
  <c r="Z1107" i="1"/>
  <c r="AA1107" i="1"/>
  <c r="Z1108" i="1"/>
  <c r="AA1108" i="1"/>
  <c r="Z1109" i="1"/>
  <c r="AA1109" i="1"/>
  <c r="Z1110" i="1"/>
  <c r="AA1110" i="1"/>
  <c r="Z1111" i="1"/>
  <c r="AA1111" i="1"/>
  <c r="Z1112" i="1"/>
  <c r="AA1112" i="1"/>
  <c r="Z1113" i="1"/>
  <c r="AA1113" i="1"/>
  <c r="Z1114" i="1"/>
  <c r="AA1114" i="1"/>
  <c r="Z1115" i="1"/>
  <c r="AA1115" i="1"/>
  <c r="Z1116" i="1"/>
  <c r="AA1116" i="1"/>
  <c r="Z1117" i="1"/>
  <c r="AA1117" i="1"/>
  <c r="Z1118" i="1"/>
  <c r="AA1118" i="1"/>
  <c r="Z1119" i="1"/>
  <c r="AA1119" i="1"/>
  <c r="Z1120" i="1"/>
  <c r="AA1120" i="1"/>
  <c r="Z1121" i="1"/>
  <c r="AA1121" i="1"/>
  <c r="Z1122" i="1"/>
  <c r="AA1122" i="1"/>
  <c r="Z1123" i="1"/>
  <c r="AA1123" i="1"/>
  <c r="Z1124" i="1"/>
  <c r="AA1124" i="1"/>
  <c r="Z1125" i="1"/>
  <c r="AA1125" i="1"/>
  <c r="Z1126" i="1"/>
  <c r="AA1126" i="1"/>
  <c r="Z1127" i="1"/>
  <c r="AA1127" i="1"/>
  <c r="Z1128" i="1"/>
  <c r="AA1128" i="1"/>
  <c r="Z1129" i="1"/>
  <c r="AA1129" i="1"/>
  <c r="Z1130" i="1"/>
  <c r="AA1130" i="1"/>
  <c r="Z1131" i="1"/>
  <c r="AA1131" i="1"/>
  <c r="Z1132" i="1"/>
  <c r="AA1132" i="1"/>
  <c r="Z1133" i="1"/>
  <c r="AA1133" i="1"/>
  <c r="Z1134" i="1"/>
  <c r="AA1134" i="1"/>
  <c r="Z1135" i="1"/>
  <c r="AA1135" i="1"/>
  <c r="Z1136" i="1"/>
  <c r="AA1136" i="1"/>
  <c r="Z1137" i="1"/>
  <c r="AA1137" i="1"/>
  <c r="Z1138" i="1"/>
  <c r="AA1138" i="1"/>
  <c r="X132" i="12" l="1"/>
  <c r="X131" i="12"/>
  <c r="X133" i="12"/>
  <c r="I126" i="12"/>
  <c r="I71" i="12"/>
  <c r="I121" i="12"/>
  <c r="I73" i="12"/>
  <c r="I123" i="12"/>
  <c r="I10" i="12"/>
  <c r="V44" i="12" s="1"/>
  <c r="I5" i="12"/>
  <c r="V39" i="12" s="1"/>
  <c r="I132" i="12"/>
  <c r="I119" i="12"/>
  <c r="I6" i="12"/>
  <c r="V40" i="12" s="1"/>
  <c r="I66" i="12"/>
  <c r="I75" i="12"/>
  <c r="I13" i="12"/>
  <c r="V47" i="12" s="1"/>
  <c r="I128" i="12"/>
  <c r="I8" i="12"/>
  <c r="V42" i="12" s="1"/>
  <c r="I68" i="12"/>
  <c r="I130" i="12"/>
  <c r="I125" i="12"/>
  <c r="I70" i="12"/>
  <c r="I12" i="12"/>
  <c r="V46" i="12" s="1"/>
  <c r="I65" i="12"/>
  <c r="I127" i="12"/>
  <c r="I129" i="12"/>
  <c r="I7" i="12"/>
  <c r="V41" i="12" s="1"/>
  <c r="I74" i="12"/>
  <c r="I11" i="12"/>
  <c r="V45" i="12" s="1"/>
  <c r="I120" i="12"/>
  <c r="I72" i="12"/>
  <c r="I14" i="12"/>
  <c r="V48" i="12" s="1"/>
  <c r="I122" i="12"/>
  <c r="I9" i="12"/>
  <c r="V43" i="12" s="1"/>
  <c r="I4" i="12"/>
  <c r="V38" i="12" s="1"/>
  <c r="I69" i="12"/>
  <c r="I67" i="12"/>
  <c r="I124" i="12"/>
  <c r="G66" i="12"/>
  <c r="G68" i="12"/>
  <c r="G124" i="12"/>
  <c r="G69" i="12"/>
  <c r="G11" i="12"/>
  <c r="T45" i="12" s="1"/>
  <c r="G119" i="12"/>
  <c r="G128" i="12"/>
  <c r="G71" i="12"/>
  <c r="G132" i="12"/>
  <c r="G6" i="12"/>
  <c r="T40" i="12" s="1"/>
  <c r="G126" i="12"/>
  <c r="G8" i="12"/>
  <c r="T42" i="12" s="1"/>
  <c r="G73" i="12"/>
  <c r="G13" i="12"/>
  <c r="T47" i="12" s="1"/>
  <c r="G121" i="12"/>
  <c r="G130" i="12"/>
  <c r="G75" i="12"/>
  <c r="G5" i="12"/>
  <c r="T39" i="12" s="1"/>
  <c r="G127" i="12"/>
  <c r="G72" i="12"/>
  <c r="G67" i="12"/>
  <c r="G129" i="12"/>
  <c r="G125" i="12"/>
  <c r="G70" i="12"/>
  <c r="G10" i="12"/>
  <c r="T44" i="12" s="1"/>
  <c r="G12" i="12"/>
  <c r="T46" i="12" s="1"/>
  <c r="G7" i="12"/>
  <c r="T41" i="12" s="1"/>
  <c r="G14" i="12"/>
  <c r="T48" i="12" s="1"/>
  <c r="G120" i="12"/>
  <c r="G65" i="12"/>
  <c r="G122" i="12"/>
  <c r="G9" i="12"/>
  <c r="T43" i="12" s="1"/>
  <c r="G74" i="12"/>
  <c r="G4" i="12"/>
  <c r="T38" i="12" s="1"/>
  <c r="G123" i="12"/>
  <c r="E132" i="12"/>
  <c r="E126" i="12"/>
  <c r="E129" i="12"/>
  <c r="E74" i="12"/>
  <c r="E4" i="12"/>
  <c r="R38" i="12" s="1"/>
  <c r="E124" i="12"/>
  <c r="E69" i="12"/>
  <c r="E11" i="12"/>
  <c r="R45" i="12" s="1"/>
  <c r="E6" i="12"/>
  <c r="R40" i="12" s="1"/>
  <c r="E71" i="12"/>
  <c r="E13" i="12"/>
  <c r="R47" i="12" s="1"/>
  <c r="E121" i="12"/>
  <c r="E119" i="12"/>
  <c r="E66" i="12"/>
  <c r="E8" i="12"/>
  <c r="R42" i="12" s="1"/>
  <c r="E128" i="12"/>
  <c r="E123" i="12"/>
  <c r="E68" i="12"/>
  <c r="E10" i="12"/>
  <c r="R44" i="12" s="1"/>
  <c r="E5" i="12"/>
  <c r="R39" i="12" s="1"/>
  <c r="E65" i="12"/>
  <c r="E7" i="12"/>
  <c r="R41" i="12" s="1"/>
  <c r="E73" i="12"/>
  <c r="E75" i="12"/>
  <c r="E70" i="12"/>
  <c r="E12" i="12"/>
  <c r="R46" i="12" s="1"/>
  <c r="E127" i="12"/>
  <c r="E130" i="12"/>
  <c r="E72" i="12"/>
  <c r="E14" i="12"/>
  <c r="R48" i="12" s="1"/>
  <c r="E122" i="12"/>
  <c r="E9" i="12"/>
  <c r="R43" i="12" s="1"/>
  <c r="E125" i="12"/>
  <c r="E120" i="12"/>
  <c r="E67" i="12"/>
  <c r="C11" i="12"/>
  <c r="P45" i="12" s="1"/>
  <c r="C6" i="12"/>
  <c r="P40" i="12" s="1"/>
  <c r="C13" i="12"/>
  <c r="P47" i="12" s="1"/>
  <c r="C122" i="12"/>
  <c r="C67" i="12"/>
  <c r="C9" i="12"/>
  <c r="P43" i="12" s="1"/>
  <c r="C4" i="12"/>
  <c r="P38" i="12" s="1"/>
  <c r="C132" i="12"/>
  <c r="C71" i="12"/>
  <c r="C8" i="12"/>
  <c r="P42" i="12" s="1"/>
  <c r="C126" i="12"/>
  <c r="C129" i="12"/>
  <c r="C74" i="12"/>
  <c r="C69" i="12"/>
  <c r="C119" i="12"/>
  <c r="C124" i="12"/>
  <c r="C121" i="12"/>
  <c r="C66" i="12"/>
  <c r="C128" i="12"/>
  <c r="C73" i="12"/>
  <c r="C123" i="12"/>
  <c r="C68" i="12"/>
  <c r="C10" i="12"/>
  <c r="P44" i="12" s="1"/>
  <c r="C75" i="12"/>
  <c r="C5" i="12"/>
  <c r="P39" i="12" s="1"/>
  <c r="C120" i="12"/>
  <c r="C72" i="12"/>
  <c r="C14" i="12"/>
  <c r="P48" i="12" s="1"/>
  <c r="C130" i="12"/>
  <c r="C125" i="12"/>
  <c r="C12" i="12"/>
  <c r="P46" i="12" s="1"/>
  <c r="C65" i="12"/>
  <c r="C7" i="12"/>
  <c r="P41" i="12" s="1"/>
  <c r="C127" i="12"/>
  <c r="C70" i="12"/>
  <c r="J132" i="12"/>
  <c r="J119" i="12"/>
  <c r="J6" i="12"/>
  <c r="W40" i="12" s="1"/>
  <c r="J13" i="12"/>
  <c r="W47" i="12" s="1"/>
  <c r="J66" i="12"/>
  <c r="J126" i="12"/>
  <c r="J71" i="12"/>
  <c r="J8" i="12"/>
  <c r="W42" i="12" s="1"/>
  <c r="J128" i="12"/>
  <c r="J73" i="12"/>
  <c r="J121" i="12"/>
  <c r="J130" i="12"/>
  <c r="J123" i="12"/>
  <c r="J68" i="12"/>
  <c r="J10" i="12"/>
  <c r="W44" i="12" s="1"/>
  <c r="J75" i="12"/>
  <c r="J120" i="12"/>
  <c r="J65" i="12"/>
  <c r="J7" i="12"/>
  <c r="W41" i="12" s="1"/>
  <c r="J9" i="12"/>
  <c r="W43" i="12" s="1"/>
  <c r="J129" i="12"/>
  <c r="J124" i="12"/>
  <c r="J69" i="12"/>
  <c r="J11" i="12"/>
  <c r="W45" i="12" s="1"/>
  <c r="J5" i="12"/>
  <c r="W39" i="12" s="1"/>
  <c r="J70" i="12"/>
  <c r="J67" i="12"/>
  <c r="J74" i="12"/>
  <c r="J4" i="12"/>
  <c r="W38" i="12" s="1"/>
  <c r="J12" i="12"/>
  <c r="W46" i="12" s="1"/>
  <c r="J127" i="12"/>
  <c r="J72" i="12"/>
  <c r="J14" i="12"/>
  <c r="W48" i="12" s="1"/>
  <c r="J122" i="12"/>
  <c r="J125" i="12"/>
  <c r="H124" i="12"/>
  <c r="H69" i="12"/>
  <c r="H11" i="12"/>
  <c r="U45" i="12" s="1"/>
  <c r="H6" i="12"/>
  <c r="U40" i="12" s="1"/>
  <c r="H71" i="12"/>
  <c r="H10" i="12"/>
  <c r="U44" i="12" s="1"/>
  <c r="H119" i="12"/>
  <c r="H8" i="12"/>
  <c r="U42" i="12" s="1"/>
  <c r="H68" i="12"/>
  <c r="H132" i="12"/>
  <c r="H123" i="12"/>
  <c r="H75" i="12"/>
  <c r="H13" i="12"/>
  <c r="U47" i="12" s="1"/>
  <c r="H66" i="12"/>
  <c r="H5" i="12"/>
  <c r="U39" i="12" s="1"/>
  <c r="H126" i="12"/>
  <c r="H121" i="12"/>
  <c r="H128" i="12"/>
  <c r="H73" i="12"/>
  <c r="H14" i="12"/>
  <c r="U48" i="12" s="1"/>
  <c r="H129" i="12"/>
  <c r="H125" i="12"/>
  <c r="H70" i="12"/>
  <c r="H12" i="12"/>
  <c r="U46" i="12" s="1"/>
  <c r="H7" i="12"/>
  <c r="U41" i="12" s="1"/>
  <c r="H9" i="12"/>
  <c r="U43" i="12" s="1"/>
  <c r="H4" i="12"/>
  <c r="U38" i="12" s="1"/>
  <c r="H127" i="12"/>
  <c r="H67" i="12"/>
  <c r="H74" i="12"/>
  <c r="H130" i="12"/>
  <c r="H120" i="12"/>
  <c r="H65" i="12"/>
  <c r="H72" i="12"/>
  <c r="H122" i="12"/>
  <c r="F129" i="12"/>
  <c r="F74" i="12"/>
  <c r="F4" i="12"/>
  <c r="S38" i="12" s="1"/>
  <c r="F68" i="12"/>
  <c r="F124" i="12"/>
  <c r="F69" i="12"/>
  <c r="F11" i="12"/>
  <c r="S45" i="12" s="1"/>
  <c r="F13" i="12"/>
  <c r="S47" i="12" s="1"/>
  <c r="F71" i="12"/>
  <c r="F6" i="12"/>
  <c r="S40" i="12" s="1"/>
  <c r="F126" i="12"/>
  <c r="F128" i="12"/>
  <c r="F123" i="12"/>
  <c r="F132" i="12"/>
  <c r="F119" i="12"/>
  <c r="F121" i="12"/>
  <c r="F66" i="12"/>
  <c r="F8" i="12"/>
  <c r="S42" i="12" s="1"/>
  <c r="F127" i="12"/>
  <c r="F10" i="12"/>
  <c r="S44" i="12" s="1"/>
  <c r="F130" i="12"/>
  <c r="F75" i="12"/>
  <c r="F5" i="12"/>
  <c r="S39" i="12" s="1"/>
  <c r="F120" i="12"/>
  <c r="F65" i="12"/>
  <c r="F14" i="12"/>
  <c r="S48" i="12" s="1"/>
  <c r="F73" i="12"/>
  <c r="F7" i="12"/>
  <c r="S41" i="12" s="1"/>
  <c r="F122" i="12"/>
  <c r="F67" i="12"/>
  <c r="F125" i="12"/>
  <c r="F70" i="12"/>
  <c r="F12" i="12"/>
  <c r="S46" i="12" s="1"/>
  <c r="F72" i="12"/>
  <c r="F9" i="12"/>
  <c r="S43" i="12" s="1"/>
  <c r="D122" i="12"/>
  <c r="D67" i="12"/>
  <c r="D9" i="12"/>
  <c r="Q43" i="12" s="1"/>
  <c r="D74" i="12"/>
  <c r="D132" i="12"/>
  <c r="D121" i="12"/>
  <c r="D129" i="12"/>
  <c r="D4" i="12"/>
  <c r="Q38" i="12" s="1"/>
  <c r="D69" i="12"/>
  <c r="D119" i="12"/>
  <c r="D6" i="12"/>
  <c r="Q40" i="12" s="1"/>
  <c r="D124" i="12"/>
  <c r="D11" i="12"/>
  <c r="Q45" i="12" s="1"/>
  <c r="D73" i="12"/>
  <c r="D126" i="12"/>
  <c r="D71" i="12"/>
  <c r="D13" i="12"/>
  <c r="Q47" i="12" s="1"/>
  <c r="D125" i="12"/>
  <c r="D70" i="12"/>
  <c r="D72" i="12"/>
  <c r="D66" i="12"/>
  <c r="D128" i="12"/>
  <c r="D123" i="12"/>
  <c r="D68" i="12"/>
  <c r="D10" i="12"/>
  <c r="Q44" i="12" s="1"/>
  <c r="D120" i="12"/>
  <c r="D130" i="12"/>
  <c r="D75" i="12"/>
  <c r="D5" i="12"/>
  <c r="Q39" i="12" s="1"/>
  <c r="D12" i="12"/>
  <c r="Q46" i="12" s="1"/>
  <c r="D65" i="12"/>
  <c r="D7" i="12"/>
  <c r="Q41" i="12" s="1"/>
  <c r="D127" i="12"/>
  <c r="D14" i="12"/>
  <c r="Q48" i="12" s="1"/>
  <c r="D8" i="12"/>
  <c r="Q42" i="12" s="1"/>
  <c r="B127" i="12"/>
  <c r="B72" i="12"/>
  <c r="B14" i="12"/>
  <c r="O48" i="12" s="1"/>
  <c r="B122" i="12"/>
  <c r="B67" i="12"/>
  <c r="B124" i="12"/>
  <c r="B9" i="12"/>
  <c r="O43" i="12" s="1"/>
  <c r="B69" i="12"/>
  <c r="B126" i="12"/>
  <c r="B121" i="12"/>
  <c r="B4" i="12"/>
  <c r="O38" i="12" s="1"/>
  <c r="B74" i="12"/>
  <c r="B71" i="12"/>
  <c r="B129" i="12"/>
  <c r="B11" i="12"/>
  <c r="O45" i="12" s="1"/>
  <c r="B132" i="12"/>
  <c r="B119" i="12"/>
  <c r="B6" i="12"/>
  <c r="O40" i="12" s="1"/>
  <c r="B66" i="12"/>
  <c r="B5" i="12"/>
  <c r="O39" i="12" s="1"/>
  <c r="B70" i="12"/>
  <c r="B12" i="12"/>
  <c r="O46" i="12" s="1"/>
  <c r="B65" i="12"/>
  <c r="B7" i="12"/>
  <c r="O41" i="12" s="1"/>
  <c r="B128" i="12"/>
  <c r="B73" i="12"/>
  <c r="B130" i="12"/>
  <c r="B75" i="12"/>
  <c r="B125" i="12"/>
  <c r="B13" i="12"/>
  <c r="O47" i="12" s="1"/>
  <c r="B123" i="12"/>
  <c r="B68" i="12"/>
  <c r="B10" i="12"/>
  <c r="O44" i="12" s="1"/>
  <c r="B120" i="12"/>
  <c r="B8" i="12"/>
  <c r="O42" i="12" s="1"/>
  <c r="K121" i="12"/>
  <c r="K8" i="12"/>
  <c r="X42" i="12" s="1"/>
  <c r="K126" i="12"/>
  <c r="K71" i="12"/>
  <c r="K13" i="12"/>
  <c r="X47" i="12" s="1"/>
  <c r="K128" i="12"/>
  <c r="K73" i="12"/>
  <c r="K5" i="12"/>
  <c r="X39" i="12" s="1"/>
  <c r="K66" i="12"/>
  <c r="K123" i="12"/>
  <c r="K68" i="12"/>
  <c r="K125" i="12"/>
  <c r="K10" i="12"/>
  <c r="X44" i="12" s="1"/>
  <c r="K75" i="12"/>
  <c r="K130" i="12"/>
  <c r="K12" i="12"/>
  <c r="X46" i="12" s="1"/>
  <c r="K120" i="12"/>
  <c r="K65" i="12"/>
  <c r="K7" i="12"/>
  <c r="X41" i="12" s="1"/>
  <c r="K72" i="12"/>
  <c r="K67" i="12"/>
  <c r="K11" i="12"/>
  <c r="X45" i="12" s="1"/>
  <c r="K6" i="12"/>
  <c r="X40" i="12" s="1"/>
  <c r="K14" i="12"/>
  <c r="X48" i="12" s="1"/>
  <c r="K122" i="12"/>
  <c r="K74" i="12"/>
  <c r="K119" i="12"/>
  <c r="K127" i="12"/>
  <c r="K124" i="12"/>
  <c r="K132" i="12"/>
  <c r="K70" i="12"/>
  <c r="K9" i="12"/>
  <c r="X43" i="12" s="1"/>
  <c r="K129" i="12"/>
  <c r="K4" i="12"/>
  <c r="X38" i="12" s="1"/>
  <c r="K69" i="12"/>
  <c r="X125" i="12"/>
  <c r="X119" i="12"/>
  <c r="X70" i="12"/>
  <c r="X10" i="12"/>
  <c r="X4" i="12"/>
  <c r="X130" i="12"/>
  <c r="X9" i="12"/>
  <c r="X65" i="12"/>
  <c r="X12" i="12"/>
  <c r="X7" i="12"/>
  <c r="X126" i="12"/>
  <c r="X120" i="12"/>
  <c r="X71" i="12"/>
  <c r="X124" i="12"/>
  <c r="X11" i="12"/>
  <c r="X5" i="12"/>
  <c r="X66" i="12"/>
  <c r="X6" i="12"/>
  <c r="X127" i="12"/>
  <c r="X121" i="12"/>
  <c r="X72" i="12"/>
  <c r="X13" i="12"/>
  <c r="X128" i="12"/>
  <c r="X122" i="12"/>
  <c r="X73" i="12"/>
  <c r="X67" i="12"/>
  <c r="X68" i="12"/>
  <c r="X8" i="12"/>
  <c r="X69" i="12"/>
  <c r="X129" i="12"/>
  <c r="X123" i="12"/>
  <c r="X74" i="12"/>
  <c r="X14" i="12"/>
  <c r="X75" i="12"/>
  <c r="Z6" i="2"/>
  <c r="AA6" i="2"/>
  <c r="AB6" i="2"/>
  <c r="AC6" i="2"/>
  <c r="Z7" i="2"/>
  <c r="AA7" i="2"/>
  <c r="AB7" i="2"/>
  <c r="AC7" i="2"/>
  <c r="Z8" i="2"/>
  <c r="AA8" i="2"/>
  <c r="AB8" i="2"/>
  <c r="AC8" i="2"/>
  <c r="Z9" i="2"/>
  <c r="AA9" i="2"/>
  <c r="AB9" i="2"/>
  <c r="AC9" i="2"/>
  <c r="Z10" i="2"/>
  <c r="AA10" i="2"/>
  <c r="AB10" i="2"/>
  <c r="AC10" i="2"/>
  <c r="Z11" i="2"/>
  <c r="AA11" i="2"/>
  <c r="AB11" i="2"/>
  <c r="AC11" i="2"/>
  <c r="Z12" i="2"/>
  <c r="AA12" i="2"/>
  <c r="AB12" i="2"/>
  <c r="AC12" i="2"/>
  <c r="Z13" i="2"/>
  <c r="AA13" i="2"/>
  <c r="AB13" i="2"/>
  <c r="AC13" i="2"/>
  <c r="Z14" i="2"/>
  <c r="AA14" i="2"/>
  <c r="AB14" i="2"/>
  <c r="AC14" i="2"/>
  <c r="Z15" i="2"/>
  <c r="AA15" i="2"/>
  <c r="AB15" i="2"/>
  <c r="AC15" i="2"/>
  <c r="Z16" i="2"/>
  <c r="AA16" i="2"/>
  <c r="AB16" i="2"/>
  <c r="AC16" i="2"/>
  <c r="Z17" i="2"/>
  <c r="AA17" i="2"/>
  <c r="AB17" i="2"/>
  <c r="AC17" i="2"/>
  <c r="Z18" i="2"/>
  <c r="AA18" i="2"/>
  <c r="AB18" i="2"/>
  <c r="AC18" i="2"/>
  <c r="Z19" i="2"/>
  <c r="AA19" i="2"/>
  <c r="AB19" i="2"/>
  <c r="AC19" i="2"/>
  <c r="Z20" i="2"/>
  <c r="AA20" i="2"/>
  <c r="AB20" i="2"/>
  <c r="AC20" i="2"/>
  <c r="Z21" i="2"/>
  <c r="AA21" i="2"/>
  <c r="AB21" i="2"/>
  <c r="AC21" i="2"/>
  <c r="Z22" i="2"/>
  <c r="AA22" i="2"/>
  <c r="AB22" i="2"/>
  <c r="AC22" i="2"/>
  <c r="Z23" i="2"/>
  <c r="AA23" i="2"/>
  <c r="AB23" i="2"/>
  <c r="AC23" i="2"/>
  <c r="Z24" i="2"/>
  <c r="AA24" i="2"/>
  <c r="AB24" i="2"/>
  <c r="AC24" i="2"/>
  <c r="Z25" i="2"/>
  <c r="AA25" i="2"/>
  <c r="AB25" i="2"/>
  <c r="AC25" i="2"/>
  <c r="Z26" i="2"/>
  <c r="AA26" i="2"/>
  <c r="AB26" i="2"/>
  <c r="AC26" i="2"/>
  <c r="Z27" i="2"/>
  <c r="AA27" i="2"/>
  <c r="AB27" i="2"/>
  <c r="AC27" i="2"/>
  <c r="Z28" i="2"/>
  <c r="AA28" i="2"/>
  <c r="AB28" i="2"/>
  <c r="AC28" i="2"/>
  <c r="Z29" i="2"/>
  <c r="AA29" i="2"/>
  <c r="AB29" i="2"/>
  <c r="AC29" i="2"/>
  <c r="Z30" i="2"/>
  <c r="AA30" i="2"/>
  <c r="AB30" i="2"/>
  <c r="AC30" i="2"/>
  <c r="Z31" i="2"/>
  <c r="AA31" i="2"/>
  <c r="AB31" i="2"/>
  <c r="AC31" i="2"/>
  <c r="Z32" i="2"/>
  <c r="AA32" i="2"/>
  <c r="AB32" i="2"/>
  <c r="AC32" i="2"/>
  <c r="Z33" i="2"/>
  <c r="AA33" i="2"/>
  <c r="AB33" i="2"/>
  <c r="AC33" i="2"/>
  <c r="Z34" i="2"/>
  <c r="AA34" i="2"/>
  <c r="AB34" i="2"/>
  <c r="AC34" i="2"/>
  <c r="Z35" i="2"/>
  <c r="AA35" i="2"/>
  <c r="AB35" i="2"/>
  <c r="AC35" i="2"/>
  <c r="Z36" i="2"/>
  <c r="AA36" i="2"/>
  <c r="AB36" i="2"/>
  <c r="AC36" i="2"/>
  <c r="Z37" i="2"/>
  <c r="AA37" i="2"/>
  <c r="AB37" i="2"/>
  <c r="AC37" i="2"/>
  <c r="Z38" i="2"/>
  <c r="AA38" i="2"/>
  <c r="AB38" i="2"/>
  <c r="AC38" i="2"/>
  <c r="Z39" i="2"/>
  <c r="AA39" i="2"/>
  <c r="AB39" i="2"/>
  <c r="AC39" i="2"/>
  <c r="Z40" i="2"/>
  <c r="AA40" i="2"/>
  <c r="AB40" i="2"/>
  <c r="AC40" i="2"/>
  <c r="Z41" i="2"/>
  <c r="AA41" i="2"/>
  <c r="AB41" i="2"/>
  <c r="AC41" i="2"/>
  <c r="Z42" i="2"/>
  <c r="AA42" i="2"/>
  <c r="AB42" i="2"/>
  <c r="AC42" i="2"/>
  <c r="Z43" i="2"/>
  <c r="AA43" i="2"/>
  <c r="AB43" i="2"/>
  <c r="AC43" i="2"/>
  <c r="Z44" i="2"/>
  <c r="AA44" i="2"/>
  <c r="AB44" i="2"/>
  <c r="AC44" i="2"/>
  <c r="Z45" i="2"/>
  <c r="AA45" i="2"/>
  <c r="AB45" i="2"/>
  <c r="AC45" i="2"/>
  <c r="Z46" i="2"/>
  <c r="AA46" i="2"/>
  <c r="AB46" i="2"/>
  <c r="AC46" i="2"/>
  <c r="Z47" i="2"/>
  <c r="AA47" i="2"/>
  <c r="AB47" i="2"/>
  <c r="AC47" i="2"/>
  <c r="Z48" i="2"/>
  <c r="AA48" i="2"/>
  <c r="AB48" i="2"/>
  <c r="AC48" i="2"/>
  <c r="Z49" i="2"/>
  <c r="AA49" i="2"/>
  <c r="AB49" i="2"/>
  <c r="AC49" i="2"/>
  <c r="Z50" i="2"/>
  <c r="AA50" i="2"/>
  <c r="AB50" i="2"/>
  <c r="AC50" i="2"/>
  <c r="Z51" i="2"/>
  <c r="AA51" i="2"/>
  <c r="AB51" i="2"/>
  <c r="AC51" i="2"/>
  <c r="Z52" i="2"/>
  <c r="AA52" i="2"/>
  <c r="AB52" i="2"/>
  <c r="AC52" i="2"/>
  <c r="Z53" i="2"/>
  <c r="AA53" i="2"/>
  <c r="AB53" i="2"/>
  <c r="AC53" i="2"/>
  <c r="Z54" i="2"/>
  <c r="AA54" i="2"/>
  <c r="AB54" i="2"/>
  <c r="AC54" i="2"/>
  <c r="Z55" i="2"/>
  <c r="AA55" i="2"/>
  <c r="AB55" i="2"/>
  <c r="AC55" i="2"/>
  <c r="Z56" i="2"/>
  <c r="AA56" i="2"/>
  <c r="AB56" i="2"/>
  <c r="AC56" i="2"/>
  <c r="Z57" i="2"/>
  <c r="AA57" i="2"/>
  <c r="AB57" i="2"/>
  <c r="AC57" i="2"/>
  <c r="Z58" i="2"/>
  <c r="AA58" i="2"/>
  <c r="AB58" i="2"/>
  <c r="AC58" i="2"/>
  <c r="Z59" i="2"/>
  <c r="AA59" i="2"/>
  <c r="AB59" i="2"/>
  <c r="AC59" i="2"/>
  <c r="Z60" i="2"/>
  <c r="AA60" i="2"/>
  <c r="AB60" i="2"/>
  <c r="AC60" i="2"/>
  <c r="Z61" i="2"/>
  <c r="AA61" i="2"/>
  <c r="AB61" i="2"/>
  <c r="AC61" i="2"/>
  <c r="Z62" i="2"/>
  <c r="AA62" i="2"/>
  <c r="AB62" i="2"/>
  <c r="AC62" i="2"/>
  <c r="Z63" i="2"/>
  <c r="AA63" i="2"/>
  <c r="AB63" i="2"/>
  <c r="AC63" i="2"/>
  <c r="Z64" i="2"/>
  <c r="AA64" i="2"/>
  <c r="AB64" i="2"/>
  <c r="AC64" i="2"/>
  <c r="Z65" i="2"/>
  <c r="AA65" i="2"/>
  <c r="AB65" i="2"/>
  <c r="AC65" i="2"/>
  <c r="Z66" i="2"/>
  <c r="AA66" i="2"/>
  <c r="AB66" i="2"/>
  <c r="AC66" i="2"/>
  <c r="Z67" i="2"/>
  <c r="AA67" i="2"/>
  <c r="AB67" i="2"/>
  <c r="AC67" i="2"/>
  <c r="Z68" i="2"/>
  <c r="AA68" i="2"/>
  <c r="AB68" i="2"/>
  <c r="AC68" i="2"/>
  <c r="Z69" i="2"/>
  <c r="AA69" i="2"/>
  <c r="AB69" i="2"/>
  <c r="AC69" i="2"/>
  <c r="Z70" i="2"/>
  <c r="AA70" i="2"/>
  <c r="AB70" i="2"/>
  <c r="AC70" i="2"/>
  <c r="Z71" i="2"/>
  <c r="AA71" i="2"/>
  <c r="AB71" i="2"/>
  <c r="AC71" i="2"/>
  <c r="Z72" i="2"/>
  <c r="AA72" i="2"/>
  <c r="AB72" i="2"/>
  <c r="AC72" i="2"/>
  <c r="Z73" i="2"/>
  <c r="AA73" i="2"/>
  <c r="AB73" i="2"/>
  <c r="AC73" i="2"/>
  <c r="Z74" i="2"/>
  <c r="AA74" i="2"/>
  <c r="AB74" i="2"/>
  <c r="AC74" i="2"/>
  <c r="Z75" i="2"/>
  <c r="AA75" i="2"/>
  <c r="AB75" i="2"/>
  <c r="AC75" i="2"/>
  <c r="Z76" i="2"/>
  <c r="AA76" i="2"/>
  <c r="AB76" i="2"/>
  <c r="AC76" i="2"/>
  <c r="Z77" i="2"/>
  <c r="AA77" i="2"/>
  <c r="AB77" i="2"/>
  <c r="AC77" i="2"/>
  <c r="Z78" i="2"/>
  <c r="AA78" i="2"/>
  <c r="AB78" i="2"/>
  <c r="AC78" i="2"/>
  <c r="Z79" i="2"/>
  <c r="AA79" i="2"/>
  <c r="AB79" i="2"/>
  <c r="AC79" i="2"/>
  <c r="Z80" i="2"/>
  <c r="AA80" i="2"/>
  <c r="AB80" i="2"/>
  <c r="AC80" i="2"/>
  <c r="Z81" i="2"/>
  <c r="AA81" i="2"/>
  <c r="AB81" i="2"/>
  <c r="AC81" i="2"/>
  <c r="Z82" i="2"/>
  <c r="AA82" i="2"/>
  <c r="AB82" i="2"/>
  <c r="AC82" i="2"/>
  <c r="Z83" i="2"/>
  <c r="AA83" i="2"/>
  <c r="AB83" i="2"/>
  <c r="AC83" i="2"/>
  <c r="Z84" i="2"/>
  <c r="AA84" i="2"/>
  <c r="AB84" i="2"/>
  <c r="AC84" i="2"/>
  <c r="Z85" i="2"/>
  <c r="AA85" i="2"/>
  <c r="AB85" i="2"/>
  <c r="AC85" i="2"/>
  <c r="Z86" i="2"/>
  <c r="AA86" i="2"/>
  <c r="AB86" i="2"/>
  <c r="AC86" i="2"/>
  <c r="Z87" i="2"/>
  <c r="AA87" i="2"/>
  <c r="AB87" i="2"/>
  <c r="AC87" i="2"/>
  <c r="Z88" i="2"/>
  <c r="AA88" i="2"/>
  <c r="AB88" i="2"/>
  <c r="AC88" i="2"/>
  <c r="Z89" i="2"/>
  <c r="AA89" i="2"/>
  <c r="AB89" i="2"/>
  <c r="AC89" i="2"/>
  <c r="Z90" i="2"/>
  <c r="AA90" i="2"/>
  <c r="AB90" i="2"/>
  <c r="AC90" i="2"/>
  <c r="Z91" i="2"/>
  <c r="AA91" i="2"/>
  <c r="AB91" i="2"/>
  <c r="AC91" i="2"/>
  <c r="Z92" i="2"/>
  <c r="AA92" i="2"/>
  <c r="AB92" i="2"/>
  <c r="AC92" i="2"/>
  <c r="Z93" i="2"/>
  <c r="AA93" i="2"/>
  <c r="AB93" i="2"/>
  <c r="AC93" i="2"/>
  <c r="Z94" i="2"/>
  <c r="AA94" i="2"/>
  <c r="AB94" i="2"/>
  <c r="AC94" i="2"/>
  <c r="Z95" i="2"/>
  <c r="AA95" i="2"/>
  <c r="AB95" i="2"/>
  <c r="AC95" i="2"/>
  <c r="Z96" i="2"/>
  <c r="AA96" i="2"/>
  <c r="AB96" i="2"/>
  <c r="AC96" i="2"/>
  <c r="Z97" i="2"/>
  <c r="AA97" i="2"/>
  <c r="AB97" i="2"/>
  <c r="AC97" i="2"/>
  <c r="Z98" i="2"/>
  <c r="AA98" i="2"/>
  <c r="AB98" i="2"/>
  <c r="AC98" i="2"/>
  <c r="Z99" i="2"/>
  <c r="AA99" i="2"/>
  <c r="AB99" i="2"/>
  <c r="AC99" i="2"/>
  <c r="Z100" i="2"/>
  <c r="AA100" i="2"/>
  <c r="AB100" i="2"/>
  <c r="AC100" i="2"/>
  <c r="Z101" i="2"/>
  <c r="AA101" i="2"/>
  <c r="AB101" i="2"/>
  <c r="AC101" i="2"/>
  <c r="Z102" i="2"/>
  <c r="AA102" i="2"/>
  <c r="AB102" i="2"/>
  <c r="AC102" i="2"/>
  <c r="Z103" i="2"/>
  <c r="AA103" i="2"/>
  <c r="AB103" i="2"/>
  <c r="AC103" i="2"/>
  <c r="Z104" i="2"/>
  <c r="AA104" i="2"/>
  <c r="AB104" i="2"/>
  <c r="AC104" i="2"/>
  <c r="Z105" i="2"/>
  <c r="AA105" i="2"/>
  <c r="AB105" i="2"/>
  <c r="AC105" i="2"/>
  <c r="Z106" i="2"/>
  <c r="AA106" i="2"/>
  <c r="AB106" i="2"/>
  <c r="AC106" i="2"/>
  <c r="Z107" i="2"/>
  <c r="AA107" i="2"/>
  <c r="AB107" i="2"/>
  <c r="AC107" i="2"/>
  <c r="Z108" i="2"/>
  <c r="AA108" i="2"/>
  <c r="AB108" i="2"/>
  <c r="AC108" i="2"/>
  <c r="Z109" i="2"/>
  <c r="AA109" i="2"/>
  <c r="AB109" i="2"/>
  <c r="AC109" i="2"/>
  <c r="Z110" i="2"/>
  <c r="AA110" i="2"/>
  <c r="AB110" i="2"/>
  <c r="AC110" i="2"/>
  <c r="Z111" i="2"/>
  <c r="AA111" i="2"/>
  <c r="AB111" i="2"/>
  <c r="AC111" i="2"/>
  <c r="Z112" i="2"/>
  <c r="AA112" i="2"/>
  <c r="AB112" i="2"/>
  <c r="AC112" i="2"/>
  <c r="Z113" i="2"/>
  <c r="AA113" i="2"/>
  <c r="AB113" i="2"/>
  <c r="AC113" i="2"/>
  <c r="Z114" i="2"/>
  <c r="AA114" i="2"/>
  <c r="AB114" i="2"/>
  <c r="AC114" i="2"/>
  <c r="Z115" i="2"/>
  <c r="AA115" i="2"/>
  <c r="AB115" i="2"/>
  <c r="AC115" i="2"/>
  <c r="Z116" i="2"/>
  <c r="AA116" i="2"/>
  <c r="AB116" i="2"/>
  <c r="AC116" i="2"/>
  <c r="Z117" i="2"/>
  <c r="AA117" i="2"/>
  <c r="AB117" i="2"/>
  <c r="AC117" i="2"/>
  <c r="Z118" i="2"/>
  <c r="AA118" i="2"/>
  <c r="AB118" i="2"/>
  <c r="AC118" i="2"/>
  <c r="Z119" i="2"/>
  <c r="AA119" i="2"/>
  <c r="AB119" i="2"/>
  <c r="AC119" i="2"/>
  <c r="Z120" i="2"/>
  <c r="AA120" i="2"/>
  <c r="AB120" i="2"/>
  <c r="AC120" i="2"/>
  <c r="Z121" i="2"/>
  <c r="AA121" i="2"/>
  <c r="AB121" i="2"/>
  <c r="AC121" i="2"/>
  <c r="Z122" i="2"/>
  <c r="AA122" i="2"/>
  <c r="AB122" i="2"/>
  <c r="AC122" i="2"/>
  <c r="Z123" i="2"/>
  <c r="AA123" i="2"/>
  <c r="AB123" i="2"/>
  <c r="AC123" i="2"/>
  <c r="Z124" i="2"/>
  <c r="AA124" i="2"/>
  <c r="AB124" i="2"/>
  <c r="AC124" i="2"/>
  <c r="Z125" i="2"/>
  <c r="AA125" i="2"/>
  <c r="AB125" i="2"/>
  <c r="AC125" i="2"/>
  <c r="Z126" i="2"/>
  <c r="AA126" i="2"/>
  <c r="AB126" i="2"/>
  <c r="AC126" i="2"/>
  <c r="Z127" i="2"/>
  <c r="AA127" i="2"/>
  <c r="AB127" i="2"/>
  <c r="AC127" i="2"/>
  <c r="Z128" i="2"/>
  <c r="AA128" i="2"/>
  <c r="AB128" i="2"/>
  <c r="AC128" i="2"/>
  <c r="Z129" i="2"/>
  <c r="AA129" i="2"/>
  <c r="AB129" i="2"/>
  <c r="AC129" i="2"/>
  <c r="Z130" i="2"/>
  <c r="AA130" i="2"/>
  <c r="AB130" i="2"/>
  <c r="AC130" i="2"/>
  <c r="Z131" i="2"/>
  <c r="AA131" i="2"/>
  <c r="AB131" i="2"/>
  <c r="AC131" i="2"/>
  <c r="Z132" i="2"/>
  <c r="AA132" i="2"/>
  <c r="AB132" i="2"/>
  <c r="AC132" i="2"/>
  <c r="Z133" i="2"/>
  <c r="AA133" i="2"/>
  <c r="AB133" i="2"/>
  <c r="AC133" i="2"/>
  <c r="Z134" i="2"/>
  <c r="AA134" i="2"/>
  <c r="AB134" i="2"/>
  <c r="AC134" i="2"/>
  <c r="Z135" i="2"/>
  <c r="AA135" i="2"/>
  <c r="AB135" i="2"/>
  <c r="AC135" i="2"/>
  <c r="Z136" i="2"/>
  <c r="AA136" i="2"/>
  <c r="AB136" i="2"/>
  <c r="AC136" i="2"/>
  <c r="Z137" i="2"/>
  <c r="AA137" i="2"/>
  <c r="AB137" i="2"/>
  <c r="AC137" i="2"/>
  <c r="Z138" i="2"/>
  <c r="AA138" i="2"/>
  <c r="AB138" i="2"/>
  <c r="AC138" i="2"/>
  <c r="Z139" i="2"/>
  <c r="AA139" i="2"/>
  <c r="AB139" i="2"/>
  <c r="AC139" i="2"/>
  <c r="Z140" i="2"/>
  <c r="AA140" i="2"/>
  <c r="AB140" i="2"/>
  <c r="AC140" i="2"/>
  <c r="Z141" i="2"/>
  <c r="AA141" i="2"/>
  <c r="AB141" i="2"/>
  <c r="AC141" i="2"/>
  <c r="Z142" i="2"/>
  <c r="AA142" i="2"/>
  <c r="AB142" i="2"/>
  <c r="AC142" i="2"/>
  <c r="Z143" i="2"/>
  <c r="AA143" i="2"/>
  <c r="AB143" i="2"/>
  <c r="AC143" i="2"/>
  <c r="Z144" i="2"/>
  <c r="AA144" i="2"/>
  <c r="AB144" i="2"/>
  <c r="AC144" i="2"/>
  <c r="Z145" i="2"/>
  <c r="AA145" i="2"/>
  <c r="AB145" i="2"/>
  <c r="AC145" i="2"/>
  <c r="Z146" i="2"/>
  <c r="AA146" i="2"/>
  <c r="AB146" i="2"/>
  <c r="AC146" i="2"/>
  <c r="Z147" i="2"/>
  <c r="AA147" i="2"/>
  <c r="AB147" i="2"/>
  <c r="AC147" i="2"/>
  <c r="Z148" i="2"/>
  <c r="AA148" i="2"/>
  <c r="AB148" i="2"/>
  <c r="AC148" i="2"/>
  <c r="Z149" i="2"/>
  <c r="AA149" i="2"/>
  <c r="AB149" i="2"/>
  <c r="AC149" i="2"/>
  <c r="Z150" i="2"/>
  <c r="AA150" i="2"/>
  <c r="AB150" i="2"/>
  <c r="AC150" i="2"/>
  <c r="Z151" i="2"/>
  <c r="AA151" i="2"/>
  <c r="AB151" i="2"/>
  <c r="AC151" i="2"/>
  <c r="Z152" i="2"/>
  <c r="AA152" i="2"/>
  <c r="AB152" i="2"/>
  <c r="AC152" i="2"/>
  <c r="Z153" i="2"/>
  <c r="AA153" i="2"/>
  <c r="AB153" i="2"/>
  <c r="AC153" i="2"/>
  <c r="Z154" i="2"/>
  <c r="AA154" i="2"/>
  <c r="AB154" i="2"/>
  <c r="AC154" i="2"/>
  <c r="Z155" i="2"/>
  <c r="AA155" i="2"/>
  <c r="AB155" i="2"/>
  <c r="AC155" i="2"/>
  <c r="Z156" i="2"/>
  <c r="AA156" i="2"/>
  <c r="AB156" i="2"/>
  <c r="AC156" i="2"/>
  <c r="Z157" i="2"/>
  <c r="AA157" i="2"/>
  <c r="AB157" i="2"/>
  <c r="AC157" i="2"/>
  <c r="Z158" i="2"/>
  <c r="AA158" i="2"/>
  <c r="AB158" i="2"/>
  <c r="AC158" i="2"/>
  <c r="Z159" i="2"/>
  <c r="AA159" i="2"/>
  <c r="AB159" i="2"/>
  <c r="AC159" i="2"/>
  <c r="Z160" i="2"/>
  <c r="AA160" i="2"/>
  <c r="AB160" i="2"/>
  <c r="AC160" i="2"/>
  <c r="Z161" i="2"/>
  <c r="AA161" i="2"/>
  <c r="AB161" i="2"/>
  <c r="AC161" i="2"/>
  <c r="Z162" i="2"/>
  <c r="AA162" i="2"/>
  <c r="AB162" i="2"/>
  <c r="AC162" i="2"/>
  <c r="Z163" i="2"/>
  <c r="AA163" i="2"/>
  <c r="AB163" i="2"/>
  <c r="AC163" i="2"/>
  <c r="Z164" i="2"/>
  <c r="AA164" i="2"/>
  <c r="AB164" i="2"/>
  <c r="AC164" i="2"/>
  <c r="Z165" i="2"/>
  <c r="AA165" i="2"/>
  <c r="AB165" i="2"/>
  <c r="AC165" i="2"/>
  <c r="Z166" i="2"/>
  <c r="AA166" i="2"/>
  <c r="AB166" i="2"/>
  <c r="AC166" i="2"/>
  <c r="Z167" i="2"/>
  <c r="AA167" i="2"/>
  <c r="AB167" i="2"/>
  <c r="AC167" i="2"/>
  <c r="Z168" i="2"/>
  <c r="AA168" i="2"/>
  <c r="AB168" i="2"/>
  <c r="AC168" i="2"/>
  <c r="Z169" i="2"/>
  <c r="AA169" i="2"/>
  <c r="AB169" i="2"/>
  <c r="AC169" i="2"/>
  <c r="Z170" i="2"/>
  <c r="AA170" i="2"/>
  <c r="AB170" i="2"/>
  <c r="AC170" i="2"/>
  <c r="Z171" i="2"/>
  <c r="AA171" i="2"/>
  <c r="AB171" i="2"/>
  <c r="AC171" i="2"/>
  <c r="Z172" i="2"/>
  <c r="AA172" i="2"/>
  <c r="AB172" i="2"/>
  <c r="AC172" i="2"/>
  <c r="Z173" i="2"/>
  <c r="AA173" i="2"/>
  <c r="AB173" i="2"/>
  <c r="AC173" i="2"/>
  <c r="Z174" i="2"/>
  <c r="AA174" i="2"/>
  <c r="AB174" i="2"/>
  <c r="AC174" i="2"/>
  <c r="Z175" i="2"/>
  <c r="AA175" i="2"/>
  <c r="AB175" i="2"/>
  <c r="AC175" i="2"/>
  <c r="Z176" i="2"/>
  <c r="AA176" i="2"/>
  <c r="AB176" i="2"/>
  <c r="AC176" i="2"/>
  <c r="Z177" i="2"/>
  <c r="AA177" i="2"/>
  <c r="AB177" i="2"/>
  <c r="AC177" i="2"/>
  <c r="Z178" i="2"/>
  <c r="AA178" i="2"/>
  <c r="AB178" i="2"/>
  <c r="AC178" i="2"/>
  <c r="Z179" i="2"/>
  <c r="AA179" i="2"/>
  <c r="AB179" i="2"/>
  <c r="AC179" i="2"/>
  <c r="Z180" i="2"/>
  <c r="AA180" i="2"/>
  <c r="AB180" i="2"/>
  <c r="AC180" i="2"/>
  <c r="Z181" i="2"/>
  <c r="AA181" i="2"/>
  <c r="AB181" i="2"/>
  <c r="AC181" i="2"/>
  <c r="Z182" i="2"/>
  <c r="AA182" i="2"/>
  <c r="AB182" i="2"/>
  <c r="AC182" i="2"/>
  <c r="Z183" i="2"/>
  <c r="AA183" i="2"/>
  <c r="AB183" i="2"/>
  <c r="AC183" i="2"/>
  <c r="Z184" i="2"/>
  <c r="AA184" i="2"/>
  <c r="AB184" i="2"/>
  <c r="AC184" i="2"/>
  <c r="Z185" i="2"/>
  <c r="AA185" i="2"/>
  <c r="AB185" i="2"/>
  <c r="AC185" i="2"/>
  <c r="Z186" i="2"/>
  <c r="AA186" i="2"/>
  <c r="AB186" i="2"/>
  <c r="AC186" i="2"/>
  <c r="Z187" i="2"/>
  <c r="AA187" i="2"/>
  <c r="AB187" i="2"/>
  <c r="AC187" i="2"/>
  <c r="Z188" i="2"/>
  <c r="AA188" i="2"/>
  <c r="AB188" i="2"/>
  <c r="AC188" i="2"/>
  <c r="Z189" i="2"/>
  <c r="AA189" i="2"/>
  <c r="AB189" i="2"/>
  <c r="AC189" i="2"/>
  <c r="Z190" i="2"/>
  <c r="AA190" i="2"/>
  <c r="AB190" i="2"/>
  <c r="AC190" i="2"/>
  <c r="Z191" i="2"/>
  <c r="AA191" i="2"/>
  <c r="AB191" i="2"/>
  <c r="AC191" i="2"/>
  <c r="Z192" i="2"/>
  <c r="AA192" i="2"/>
  <c r="AB192" i="2"/>
  <c r="AC192" i="2"/>
  <c r="Z193" i="2"/>
  <c r="AA193" i="2"/>
  <c r="AB193" i="2"/>
  <c r="AC193" i="2"/>
  <c r="Z194" i="2"/>
  <c r="AA194" i="2"/>
  <c r="AB194" i="2"/>
  <c r="AC194" i="2"/>
  <c r="Z195" i="2"/>
  <c r="AA195" i="2"/>
  <c r="AB195" i="2"/>
  <c r="AC195" i="2"/>
  <c r="Z196" i="2"/>
  <c r="AA196" i="2"/>
  <c r="AB196" i="2"/>
  <c r="AC196" i="2"/>
  <c r="Z197" i="2"/>
  <c r="AA197" i="2"/>
  <c r="AB197" i="2"/>
  <c r="AC197" i="2"/>
  <c r="Z198" i="2"/>
  <c r="AA198" i="2"/>
  <c r="AB198" i="2"/>
  <c r="AC198" i="2"/>
  <c r="Z199" i="2"/>
  <c r="AA199" i="2"/>
  <c r="AB199" i="2"/>
  <c r="AC199" i="2"/>
  <c r="Z200" i="2"/>
  <c r="AA200" i="2"/>
  <c r="AB200" i="2"/>
  <c r="AC200" i="2"/>
  <c r="Z201" i="2"/>
  <c r="AA201" i="2"/>
  <c r="AB201" i="2"/>
  <c r="AC201" i="2"/>
  <c r="Z202" i="2"/>
  <c r="AA202" i="2"/>
  <c r="AB202" i="2"/>
  <c r="AC202" i="2"/>
  <c r="Z203" i="2"/>
  <c r="AA203" i="2"/>
  <c r="AB203" i="2"/>
  <c r="AC203" i="2"/>
  <c r="Z204" i="2"/>
  <c r="AA204" i="2"/>
  <c r="AB204" i="2"/>
  <c r="AC204" i="2"/>
  <c r="Z205" i="2"/>
  <c r="AA205" i="2"/>
  <c r="AB205" i="2"/>
  <c r="AC205" i="2"/>
  <c r="Z206" i="2"/>
  <c r="AA206" i="2"/>
  <c r="AB206" i="2"/>
  <c r="AC206" i="2"/>
  <c r="Z207" i="2"/>
  <c r="AA207" i="2"/>
  <c r="AB207" i="2"/>
  <c r="AC207" i="2"/>
  <c r="Z208" i="2"/>
  <c r="AA208" i="2"/>
  <c r="AB208" i="2"/>
  <c r="AC208" i="2"/>
  <c r="Z209" i="2"/>
  <c r="AA209" i="2"/>
  <c r="AB209" i="2"/>
  <c r="AC209" i="2"/>
  <c r="Z210" i="2"/>
  <c r="AA210" i="2"/>
  <c r="AB210" i="2"/>
  <c r="AC210" i="2"/>
  <c r="Z211" i="2"/>
  <c r="AA211" i="2"/>
  <c r="AB211" i="2"/>
  <c r="AC211" i="2"/>
  <c r="Z212" i="2"/>
  <c r="AA212" i="2"/>
  <c r="AB212" i="2"/>
  <c r="AC212" i="2"/>
  <c r="Z213" i="2"/>
  <c r="AA213" i="2"/>
  <c r="AB213" i="2"/>
  <c r="AC213" i="2"/>
  <c r="Z214" i="2"/>
  <c r="AA214" i="2"/>
  <c r="AB214" i="2"/>
  <c r="AC214" i="2"/>
  <c r="Z215" i="2"/>
  <c r="AA215" i="2"/>
  <c r="AB215" i="2"/>
  <c r="AC215" i="2"/>
  <c r="Z216" i="2"/>
  <c r="AA216" i="2"/>
  <c r="AB216" i="2"/>
  <c r="AC216" i="2"/>
  <c r="Z217" i="2"/>
  <c r="AA217" i="2"/>
  <c r="AB217" i="2"/>
  <c r="AC217" i="2"/>
  <c r="Z218" i="2"/>
  <c r="AA218" i="2"/>
  <c r="AB218" i="2"/>
  <c r="AC218" i="2"/>
  <c r="Z219" i="2"/>
  <c r="AA219" i="2"/>
  <c r="AB219" i="2"/>
  <c r="AC219" i="2"/>
  <c r="Z220" i="2"/>
  <c r="AA220" i="2"/>
  <c r="AB220" i="2"/>
  <c r="AC220" i="2"/>
  <c r="Z221" i="2"/>
  <c r="AA221" i="2"/>
  <c r="AB221" i="2"/>
  <c r="AC221" i="2"/>
  <c r="Z222" i="2"/>
  <c r="AA222" i="2"/>
  <c r="AB222" i="2"/>
  <c r="AC222" i="2"/>
  <c r="Z223" i="2"/>
  <c r="AA223" i="2"/>
  <c r="AB223" i="2"/>
  <c r="AC223" i="2"/>
  <c r="Z224" i="2"/>
  <c r="AA224" i="2"/>
  <c r="AB224" i="2"/>
  <c r="AC224" i="2"/>
  <c r="Z225" i="2"/>
  <c r="AA225" i="2"/>
  <c r="AB225" i="2"/>
  <c r="AC225" i="2"/>
  <c r="Z226" i="2"/>
  <c r="AA226" i="2"/>
  <c r="AB226" i="2"/>
  <c r="AC226" i="2"/>
  <c r="Z227" i="2"/>
  <c r="AA227" i="2"/>
  <c r="AB227" i="2"/>
  <c r="AC227" i="2"/>
  <c r="Z228" i="2"/>
  <c r="AA228" i="2"/>
  <c r="AB228" i="2"/>
  <c r="AC228" i="2"/>
  <c r="Z229" i="2"/>
  <c r="AA229" i="2"/>
  <c r="AB229" i="2"/>
  <c r="AC229" i="2"/>
  <c r="Z230" i="2"/>
  <c r="AA230" i="2"/>
  <c r="AB230" i="2"/>
  <c r="AC230" i="2"/>
  <c r="Z231" i="2"/>
  <c r="AA231" i="2"/>
  <c r="AB231" i="2"/>
  <c r="AC231" i="2"/>
  <c r="Z232" i="2"/>
  <c r="AA232" i="2"/>
  <c r="AB232" i="2"/>
  <c r="AC232" i="2"/>
  <c r="Z233" i="2"/>
  <c r="AA233" i="2"/>
  <c r="AB233" i="2"/>
  <c r="AC233" i="2"/>
  <c r="Z234" i="2"/>
  <c r="AA234" i="2"/>
  <c r="AB234" i="2"/>
  <c r="AC234" i="2"/>
  <c r="Z235" i="2"/>
  <c r="AA235" i="2"/>
  <c r="AB235" i="2"/>
  <c r="AC235" i="2"/>
  <c r="Z236" i="2"/>
  <c r="AA236" i="2"/>
  <c r="AB236" i="2"/>
  <c r="AC236" i="2"/>
  <c r="Z237" i="2"/>
  <c r="AA237" i="2"/>
  <c r="AB237" i="2"/>
  <c r="AC237" i="2"/>
  <c r="Z238" i="2"/>
  <c r="AA238" i="2"/>
  <c r="AB238" i="2"/>
  <c r="AC238" i="2"/>
  <c r="Z239" i="2"/>
  <c r="AA239" i="2"/>
  <c r="AB239" i="2"/>
  <c r="AC239" i="2"/>
  <c r="Z240" i="2"/>
  <c r="AA240" i="2"/>
  <c r="AB240" i="2"/>
  <c r="AC240" i="2"/>
  <c r="Z241" i="2"/>
  <c r="AA241" i="2"/>
  <c r="AB241" i="2"/>
  <c r="AC241" i="2"/>
  <c r="Z242" i="2"/>
  <c r="AA242" i="2"/>
  <c r="AB242" i="2"/>
  <c r="AC242" i="2"/>
  <c r="Z243" i="2"/>
  <c r="AA243" i="2"/>
  <c r="AB243" i="2"/>
  <c r="AC243" i="2"/>
  <c r="Z244" i="2"/>
  <c r="AA244" i="2"/>
  <c r="AB244" i="2"/>
  <c r="AC244" i="2"/>
  <c r="Z245" i="2"/>
  <c r="AA245" i="2"/>
  <c r="AB245" i="2"/>
  <c r="AC245" i="2"/>
  <c r="Z246" i="2"/>
  <c r="AA246" i="2"/>
  <c r="AB246" i="2"/>
  <c r="AC246" i="2"/>
  <c r="Z247" i="2"/>
  <c r="AA247" i="2"/>
  <c r="AB247" i="2"/>
  <c r="AC247" i="2"/>
  <c r="Z248" i="2"/>
  <c r="AA248" i="2"/>
  <c r="AB248" i="2"/>
  <c r="AC248" i="2"/>
  <c r="Z249" i="2"/>
  <c r="AA249" i="2"/>
  <c r="AB249" i="2"/>
  <c r="AC249" i="2"/>
  <c r="Z250" i="2"/>
  <c r="AA250" i="2"/>
  <c r="AB250" i="2"/>
  <c r="AC250" i="2"/>
  <c r="Z251" i="2"/>
  <c r="AA251" i="2"/>
  <c r="AB251" i="2"/>
  <c r="AC251" i="2"/>
  <c r="Z252" i="2"/>
  <c r="AA252" i="2"/>
  <c r="AB252" i="2"/>
  <c r="AC252" i="2"/>
  <c r="Z253" i="2"/>
  <c r="AA253" i="2"/>
  <c r="AB253" i="2"/>
  <c r="AC253" i="2"/>
  <c r="Z254" i="2"/>
  <c r="AA254" i="2"/>
  <c r="AB254" i="2"/>
  <c r="AC254" i="2"/>
  <c r="Z255" i="2"/>
  <c r="AA255" i="2"/>
  <c r="AB255" i="2"/>
  <c r="AC255" i="2"/>
  <c r="Z256" i="2"/>
  <c r="AA256" i="2"/>
  <c r="AB256" i="2"/>
  <c r="AC256" i="2"/>
  <c r="Z257" i="2"/>
  <c r="AA257" i="2"/>
  <c r="AB257" i="2"/>
  <c r="AC257" i="2"/>
  <c r="Z258" i="2"/>
  <c r="AA258" i="2"/>
  <c r="AB258" i="2"/>
  <c r="AC258" i="2"/>
  <c r="Z259" i="2"/>
  <c r="AA259" i="2"/>
  <c r="AB259" i="2"/>
  <c r="AC259" i="2"/>
  <c r="Z260" i="2"/>
  <c r="AA260" i="2"/>
  <c r="AB260" i="2"/>
  <c r="AC260" i="2"/>
  <c r="Z261" i="2"/>
  <c r="AA261" i="2"/>
  <c r="AB261" i="2"/>
  <c r="AC261" i="2"/>
  <c r="Z262" i="2"/>
  <c r="AA262" i="2"/>
  <c r="AB262" i="2"/>
  <c r="AC262" i="2"/>
  <c r="Z263" i="2"/>
  <c r="AA263" i="2"/>
  <c r="AB263" i="2"/>
  <c r="AC263" i="2"/>
  <c r="Z264" i="2"/>
  <c r="AA264" i="2"/>
  <c r="AB264" i="2"/>
  <c r="AC264" i="2"/>
  <c r="Z265" i="2"/>
  <c r="AA265" i="2"/>
  <c r="AB265" i="2"/>
  <c r="AC265" i="2"/>
  <c r="Z266" i="2"/>
  <c r="AA266" i="2"/>
  <c r="AB266" i="2"/>
  <c r="AC266" i="2"/>
  <c r="Z267" i="2"/>
  <c r="AA267" i="2"/>
  <c r="AB267" i="2"/>
  <c r="AC267" i="2"/>
  <c r="Z268" i="2"/>
  <c r="AA268" i="2"/>
  <c r="AB268" i="2"/>
  <c r="AC268" i="2"/>
  <c r="Z269" i="2"/>
  <c r="AA269" i="2"/>
  <c r="AB269" i="2"/>
  <c r="AC269" i="2"/>
  <c r="Z270" i="2"/>
  <c r="AA270" i="2"/>
  <c r="AB270" i="2"/>
  <c r="AC270" i="2"/>
  <c r="Z271" i="2"/>
  <c r="AA271" i="2"/>
  <c r="AB271" i="2"/>
  <c r="AC271" i="2"/>
  <c r="Z272" i="2"/>
  <c r="AA272" i="2"/>
  <c r="AB272" i="2"/>
  <c r="AC272" i="2"/>
  <c r="Z273" i="2"/>
  <c r="AA273" i="2"/>
  <c r="AB273" i="2"/>
  <c r="AC273" i="2"/>
  <c r="Z274" i="2"/>
  <c r="AA274" i="2"/>
  <c r="AB274" i="2"/>
  <c r="AC274" i="2"/>
  <c r="Z275" i="2"/>
  <c r="AA275" i="2"/>
  <c r="AB275" i="2"/>
  <c r="AC275" i="2"/>
  <c r="Z276" i="2"/>
  <c r="AA276" i="2"/>
  <c r="AB276" i="2"/>
  <c r="AC276" i="2"/>
  <c r="Z277" i="2"/>
  <c r="AA277" i="2"/>
  <c r="AB277" i="2"/>
  <c r="AC277" i="2"/>
  <c r="Z278" i="2"/>
  <c r="AA278" i="2"/>
  <c r="AB278" i="2"/>
  <c r="AC278" i="2"/>
  <c r="Z279" i="2"/>
  <c r="AA279" i="2"/>
  <c r="AB279" i="2"/>
  <c r="AC279" i="2"/>
  <c r="Z280" i="2"/>
  <c r="AA280" i="2"/>
  <c r="AB280" i="2"/>
  <c r="AC280" i="2"/>
  <c r="Z281" i="2"/>
  <c r="AA281" i="2"/>
  <c r="AB281" i="2"/>
  <c r="AC281" i="2"/>
  <c r="Z282" i="2"/>
  <c r="AA282" i="2"/>
  <c r="AB282" i="2"/>
  <c r="AC282" i="2"/>
  <c r="Z283" i="2"/>
  <c r="AA283" i="2"/>
  <c r="AB283" i="2"/>
  <c r="AC283" i="2"/>
  <c r="Z284" i="2"/>
  <c r="AA284" i="2"/>
  <c r="AB284" i="2"/>
  <c r="AC284" i="2"/>
  <c r="Z285" i="2"/>
  <c r="AA285" i="2"/>
  <c r="AB285" i="2"/>
  <c r="AC285" i="2"/>
  <c r="Z286" i="2"/>
  <c r="AA286" i="2"/>
  <c r="AB286" i="2"/>
  <c r="AC286" i="2"/>
  <c r="Z287" i="2"/>
  <c r="AA287" i="2"/>
  <c r="AB287" i="2"/>
  <c r="AC287" i="2"/>
  <c r="Z288" i="2"/>
  <c r="AA288" i="2"/>
  <c r="AB288" i="2"/>
  <c r="AC288" i="2"/>
  <c r="Z289" i="2"/>
  <c r="AA289" i="2"/>
  <c r="AB289" i="2"/>
  <c r="AC289" i="2"/>
  <c r="Z290" i="2"/>
  <c r="AA290" i="2"/>
  <c r="AB290" i="2"/>
  <c r="AC290" i="2"/>
  <c r="Z291" i="2"/>
  <c r="AA291" i="2"/>
  <c r="AB291" i="2"/>
  <c r="AC291" i="2"/>
  <c r="Z292" i="2"/>
  <c r="AA292" i="2"/>
  <c r="AB292" i="2"/>
  <c r="AC292" i="2"/>
  <c r="Z293" i="2"/>
  <c r="AA293" i="2"/>
  <c r="AB293" i="2"/>
  <c r="AC293" i="2"/>
  <c r="Z294" i="2"/>
  <c r="AA294" i="2"/>
  <c r="AB294" i="2"/>
  <c r="AC294" i="2"/>
  <c r="Z295" i="2"/>
  <c r="AA295" i="2"/>
  <c r="AB295" i="2"/>
  <c r="AC295" i="2"/>
  <c r="Z296" i="2"/>
  <c r="AA296" i="2"/>
  <c r="AB296" i="2"/>
  <c r="AC296" i="2"/>
  <c r="Z297" i="2"/>
  <c r="AA297" i="2"/>
  <c r="AB297" i="2"/>
  <c r="AC297" i="2"/>
  <c r="Z298" i="2"/>
  <c r="AA298" i="2"/>
  <c r="AB298" i="2"/>
  <c r="AC298" i="2"/>
  <c r="Z299" i="2"/>
  <c r="AA299" i="2"/>
  <c r="AB299" i="2"/>
  <c r="AC299" i="2"/>
  <c r="Z300" i="2"/>
  <c r="AA300" i="2"/>
  <c r="AB300" i="2"/>
  <c r="AC300" i="2"/>
  <c r="Z301" i="2"/>
  <c r="AA301" i="2"/>
  <c r="AB301" i="2"/>
  <c r="AC301" i="2"/>
  <c r="Z302" i="2"/>
  <c r="AA302" i="2"/>
  <c r="AB302" i="2"/>
  <c r="AC302" i="2"/>
  <c r="Z303" i="2"/>
  <c r="AA303" i="2"/>
  <c r="AB303" i="2"/>
  <c r="AC303" i="2"/>
  <c r="Z304" i="2"/>
  <c r="AA304" i="2"/>
  <c r="AB304" i="2"/>
  <c r="AC304" i="2"/>
  <c r="Z305" i="2"/>
  <c r="AA305" i="2"/>
  <c r="AB305" i="2"/>
  <c r="AC305" i="2"/>
  <c r="Z306" i="2"/>
  <c r="AA306" i="2"/>
  <c r="AB306" i="2"/>
  <c r="AC306" i="2"/>
  <c r="Z307" i="2"/>
  <c r="AA307" i="2"/>
  <c r="AB307" i="2"/>
  <c r="AC307" i="2"/>
  <c r="Z308" i="2"/>
  <c r="AA308" i="2"/>
  <c r="AB308" i="2"/>
  <c r="AC308" i="2"/>
  <c r="Z309" i="2"/>
  <c r="AA309" i="2"/>
  <c r="AB309" i="2"/>
  <c r="AC309" i="2"/>
  <c r="Z310" i="2"/>
  <c r="AA310" i="2"/>
  <c r="AB310" i="2"/>
  <c r="AC310" i="2"/>
  <c r="Z311" i="2"/>
  <c r="AA311" i="2"/>
  <c r="AB311" i="2"/>
  <c r="AC311" i="2"/>
  <c r="Z312" i="2"/>
  <c r="AA312" i="2"/>
  <c r="AB312" i="2"/>
  <c r="AC312" i="2"/>
  <c r="Z313" i="2"/>
  <c r="AA313" i="2"/>
  <c r="AB313" i="2"/>
  <c r="AC313" i="2"/>
  <c r="Z314" i="2"/>
  <c r="AA314" i="2"/>
  <c r="AB314" i="2"/>
  <c r="AC314" i="2"/>
  <c r="Z315" i="2"/>
  <c r="AA315" i="2"/>
  <c r="AB315" i="2"/>
  <c r="AC315" i="2"/>
  <c r="Z316" i="2"/>
  <c r="AA316" i="2"/>
  <c r="AB316" i="2"/>
  <c r="AC316" i="2"/>
  <c r="Z317" i="2"/>
  <c r="AA317" i="2"/>
  <c r="AB317" i="2"/>
  <c r="AC317" i="2"/>
  <c r="Z318" i="2"/>
  <c r="AA318" i="2"/>
  <c r="AB318" i="2"/>
  <c r="AC318" i="2"/>
  <c r="Z319" i="2"/>
  <c r="AA319" i="2"/>
  <c r="AB319" i="2"/>
  <c r="AC319" i="2"/>
  <c r="Z320" i="2"/>
  <c r="AA320" i="2"/>
  <c r="AB320" i="2"/>
  <c r="AC320" i="2"/>
  <c r="Z321" i="2"/>
  <c r="AA321" i="2"/>
  <c r="AB321" i="2"/>
  <c r="AC321" i="2"/>
  <c r="Z322" i="2"/>
  <c r="AA322" i="2"/>
  <c r="AB322" i="2"/>
  <c r="AC322" i="2"/>
  <c r="Z323" i="2"/>
  <c r="AA323" i="2"/>
  <c r="AB323" i="2"/>
  <c r="AC323" i="2"/>
  <c r="Z324" i="2"/>
  <c r="AA324" i="2"/>
  <c r="AB324" i="2"/>
  <c r="AC324" i="2"/>
  <c r="Z325" i="2"/>
  <c r="AA325" i="2"/>
  <c r="AB325" i="2"/>
  <c r="AC325" i="2"/>
  <c r="Z326" i="2"/>
  <c r="AA326" i="2"/>
  <c r="AB326" i="2"/>
  <c r="AC326" i="2"/>
  <c r="Z327" i="2"/>
  <c r="AA327" i="2"/>
  <c r="AB327" i="2"/>
  <c r="AC327" i="2"/>
  <c r="Z328" i="2"/>
  <c r="AA328" i="2"/>
  <c r="AB328" i="2"/>
  <c r="AC328" i="2"/>
  <c r="Z329" i="2"/>
  <c r="AA329" i="2"/>
  <c r="AB329" i="2"/>
  <c r="AC329" i="2"/>
  <c r="Z330" i="2"/>
  <c r="AA330" i="2"/>
  <c r="AB330" i="2"/>
  <c r="AC330" i="2"/>
  <c r="Z331" i="2"/>
  <c r="AA331" i="2"/>
  <c r="AB331" i="2"/>
  <c r="AC331" i="2"/>
  <c r="Z332" i="2"/>
  <c r="AA332" i="2"/>
  <c r="AB332" i="2"/>
  <c r="AC332" i="2"/>
  <c r="Z333" i="2"/>
  <c r="AA333" i="2"/>
  <c r="AB333" i="2"/>
  <c r="AC333" i="2"/>
  <c r="Z334" i="2"/>
  <c r="AA334" i="2"/>
  <c r="AB334" i="2"/>
  <c r="AC334" i="2"/>
  <c r="Z335" i="2"/>
  <c r="AA335" i="2"/>
  <c r="AB335" i="2"/>
  <c r="AC335" i="2"/>
  <c r="Z336" i="2"/>
  <c r="AA336" i="2"/>
  <c r="AB336" i="2"/>
  <c r="AC336" i="2"/>
  <c r="Z337" i="2"/>
  <c r="AA337" i="2"/>
  <c r="AB337" i="2"/>
  <c r="AC337" i="2"/>
  <c r="Z338" i="2"/>
  <c r="AA338" i="2"/>
  <c r="AB338" i="2"/>
  <c r="AC338" i="2"/>
  <c r="Z339" i="2"/>
  <c r="AA339" i="2"/>
  <c r="AB339" i="2"/>
  <c r="AC339" i="2"/>
  <c r="Z340" i="2"/>
  <c r="AA340" i="2"/>
  <c r="AB340" i="2"/>
  <c r="AC340" i="2"/>
  <c r="Z341" i="2"/>
  <c r="AA341" i="2"/>
  <c r="AB341" i="2"/>
  <c r="AC341" i="2"/>
  <c r="Z342" i="2"/>
  <c r="AA342" i="2"/>
  <c r="AB342" i="2"/>
  <c r="AC342" i="2"/>
  <c r="Z343" i="2"/>
  <c r="AA343" i="2"/>
  <c r="AB343" i="2"/>
  <c r="AC343" i="2"/>
  <c r="Z344" i="2"/>
  <c r="AA344" i="2"/>
  <c r="AB344" i="2"/>
  <c r="AC344" i="2"/>
  <c r="Z345" i="2"/>
  <c r="AA345" i="2"/>
  <c r="AB345" i="2"/>
  <c r="AC345" i="2"/>
  <c r="Z346" i="2"/>
  <c r="AA346" i="2"/>
  <c r="AB346" i="2"/>
  <c r="AC346" i="2"/>
  <c r="Z347" i="2"/>
  <c r="AA347" i="2"/>
  <c r="AB347" i="2"/>
  <c r="AC347" i="2"/>
  <c r="Z348" i="2"/>
  <c r="AA348" i="2"/>
  <c r="AB348" i="2"/>
  <c r="AC348" i="2"/>
  <c r="Z349" i="2"/>
  <c r="AA349" i="2"/>
  <c r="AB349" i="2"/>
  <c r="AC349" i="2"/>
  <c r="Z350" i="2"/>
  <c r="AA350" i="2"/>
  <c r="AB350" i="2"/>
  <c r="AC350" i="2"/>
  <c r="Z351" i="2"/>
  <c r="AA351" i="2"/>
  <c r="AB351" i="2"/>
  <c r="AC351" i="2"/>
  <c r="Z352" i="2"/>
  <c r="AA352" i="2"/>
  <c r="AB352" i="2"/>
  <c r="AC352" i="2"/>
  <c r="Z353" i="2"/>
  <c r="AA353" i="2"/>
  <c r="AB353" i="2"/>
  <c r="AC353" i="2"/>
  <c r="Z354" i="2"/>
  <c r="AA354" i="2"/>
  <c r="AB354" i="2"/>
  <c r="AC354" i="2"/>
  <c r="Z355" i="2"/>
  <c r="AA355" i="2"/>
  <c r="AB355" i="2"/>
  <c r="AC355" i="2"/>
  <c r="Z356" i="2"/>
  <c r="AA356" i="2"/>
  <c r="AB356" i="2"/>
  <c r="AC356" i="2"/>
  <c r="Z357" i="2"/>
  <c r="AA357" i="2"/>
  <c r="AB357" i="2"/>
  <c r="AC357" i="2"/>
  <c r="Z358" i="2"/>
  <c r="AA358" i="2"/>
  <c r="AB358" i="2"/>
  <c r="AC358" i="2"/>
  <c r="Z359" i="2"/>
  <c r="AA359" i="2"/>
  <c r="AB359" i="2"/>
  <c r="AC359" i="2"/>
  <c r="Z360" i="2"/>
  <c r="AA360" i="2"/>
  <c r="AB360" i="2"/>
  <c r="AC360" i="2"/>
  <c r="Z361" i="2"/>
  <c r="AA361" i="2"/>
  <c r="AB361" i="2"/>
  <c r="AC361" i="2"/>
  <c r="Z362" i="2"/>
  <c r="AA362" i="2"/>
  <c r="AB362" i="2"/>
  <c r="AC362" i="2"/>
  <c r="Z363" i="2"/>
  <c r="AA363" i="2"/>
  <c r="AB363" i="2"/>
  <c r="AC363" i="2"/>
  <c r="Z364" i="2"/>
  <c r="AA364" i="2"/>
  <c r="AB364" i="2"/>
  <c r="AC364" i="2"/>
  <c r="Z365" i="2"/>
  <c r="AA365" i="2"/>
  <c r="AB365" i="2"/>
  <c r="AC365" i="2"/>
  <c r="Z366" i="2"/>
  <c r="AA366" i="2"/>
  <c r="AB366" i="2"/>
  <c r="AC366" i="2"/>
  <c r="Z367" i="2"/>
  <c r="AA367" i="2"/>
  <c r="AB367" i="2"/>
  <c r="AC367" i="2"/>
  <c r="Z368" i="2"/>
  <c r="AA368" i="2"/>
  <c r="AB368" i="2"/>
  <c r="AC368" i="2"/>
  <c r="Z369" i="2"/>
  <c r="AA369" i="2"/>
  <c r="AB369" i="2"/>
  <c r="AC369" i="2"/>
  <c r="Z370" i="2"/>
  <c r="AA370" i="2"/>
  <c r="AB370" i="2"/>
  <c r="AC370" i="2"/>
  <c r="Z371" i="2"/>
  <c r="AA371" i="2"/>
  <c r="AB371" i="2"/>
  <c r="AC371" i="2"/>
  <c r="Z372" i="2"/>
  <c r="AA372" i="2"/>
  <c r="AB372" i="2"/>
  <c r="AC372" i="2"/>
  <c r="Z373" i="2"/>
  <c r="AA373" i="2"/>
  <c r="AB373" i="2"/>
  <c r="AC373" i="2"/>
  <c r="Z374" i="2"/>
  <c r="AA374" i="2"/>
  <c r="AB374" i="2"/>
  <c r="AC374" i="2"/>
  <c r="Z375" i="2"/>
  <c r="AA375" i="2"/>
  <c r="AB375" i="2"/>
  <c r="AC375" i="2"/>
  <c r="Z376" i="2"/>
  <c r="AA376" i="2"/>
  <c r="AB376" i="2"/>
  <c r="AC376" i="2"/>
  <c r="Z377" i="2"/>
  <c r="AA377" i="2"/>
  <c r="AB377" i="2"/>
  <c r="AC377" i="2"/>
  <c r="Z378" i="2"/>
  <c r="AA378" i="2"/>
  <c r="AB378" i="2"/>
  <c r="AC378" i="2"/>
  <c r="Z379" i="2"/>
  <c r="AA379" i="2"/>
  <c r="AB379" i="2"/>
  <c r="AC379" i="2"/>
  <c r="Z380" i="2"/>
  <c r="AA380" i="2"/>
  <c r="AB380" i="2"/>
  <c r="AC380" i="2"/>
  <c r="Z381" i="2"/>
  <c r="AA381" i="2"/>
  <c r="AB381" i="2"/>
  <c r="AC381" i="2"/>
  <c r="Z382" i="2"/>
  <c r="AA382" i="2"/>
  <c r="AB382" i="2"/>
  <c r="AC382" i="2"/>
  <c r="Z383" i="2"/>
  <c r="AA383" i="2"/>
  <c r="AB383" i="2"/>
  <c r="AC383" i="2"/>
  <c r="Z384" i="2"/>
  <c r="AA384" i="2"/>
  <c r="AB384" i="2"/>
  <c r="AC384" i="2"/>
  <c r="Z385" i="2"/>
  <c r="AA385" i="2"/>
  <c r="AB385" i="2"/>
  <c r="AC385" i="2"/>
  <c r="Z386" i="2"/>
  <c r="AA386" i="2"/>
  <c r="AB386" i="2"/>
  <c r="AC386" i="2"/>
  <c r="Z387" i="2"/>
  <c r="AA387" i="2"/>
  <c r="AB387" i="2"/>
  <c r="AC387" i="2"/>
  <c r="Z388" i="2"/>
  <c r="AA388" i="2"/>
  <c r="AB388" i="2"/>
  <c r="AC388" i="2"/>
  <c r="Z389" i="2"/>
  <c r="AA389" i="2"/>
  <c r="AB389" i="2"/>
  <c r="AC389" i="2"/>
  <c r="Z390" i="2"/>
  <c r="AA390" i="2"/>
  <c r="AB390" i="2"/>
  <c r="AC390" i="2"/>
  <c r="Z391" i="2"/>
  <c r="AA391" i="2"/>
  <c r="AB391" i="2"/>
  <c r="AC391" i="2"/>
  <c r="Z392" i="2"/>
  <c r="AA392" i="2"/>
  <c r="AB392" i="2"/>
  <c r="AC392" i="2"/>
  <c r="Z393" i="2"/>
  <c r="AA393" i="2"/>
  <c r="AB393" i="2"/>
  <c r="AC393" i="2"/>
  <c r="Z394" i="2"/>
  <c r="AA394" i="2"/>
  <c r="AB394" i="2"/>
  <c r="AC394" i="2"/>
  <c r="Z395" i="2"/>
  <c r="AA395" i="2"/>
  <c r="AB395" i="2"/>
  <c r="AC395" i="2"/>
  <c r="Z396" i="2"/>
  <c r="AA396" i="2"/>
  <c r="AB396" i="2"/>
  <c r="AC396" i="2"/>
  <c r="Z397" i="2"/>
  <c r="AA397" i="2"/>
  <c r="AB397" i="2"/>
  <c r="AC397" i="2"/>
  <c r="Z398" i="2"/>
  <c r="AA398" i="2"/>
  <c r="AB398" i="2"/>
  <c r="AC398" i="2"/>
  <c r="Z399" i="2"/>
  <c r="AA399" i="2"/>
  <c r="AB399" i="2"/>
  <c r="AC399" i="2"/>
  <c r="Z400" i="2"/>
  <c r="AA400" i="2"/>
  <c r="AB400" i="2"/>
  <c r="AC400" i="2"/>
  <c r="Z401" i="2"/>
  <c r="AA401" i="2"/>
  <c r="AB401" i="2"/>
  <c r="AC401" i="2"/>
  <c r="Z402" i="2"/>
  <c r="AA402" i="2"/>
  <c r="AB402" i="2"/>
  <c r="AC402" i="2"/>
  <c r="Z403" i="2"/>
  <c r="AA403" i="2"/>
  <c r="AB403" i="2"/>
  <c r="AC403" i="2"/>
  <c r="Z404" i="2"/>
  <c r="AA404" i="2"/>
  <c r="AB404" i="2"/>
  <c r="AC404" i="2"/>
  <c r="Z405" i="2"/>
  <c r="AA405" i="2"/>
  <c r="AB405" i="2"/>
  <c r="AC405" i="2"/>
  <c r="Z406" i="2"/>
  <c r="AA406" i="2"/>
  <c r="AB406" i="2"/>
  <c r="AC406" i="2"/>
  <c r="Z407" i="2"/>
  <c r="AA407" i="2"/>
  <c r="AB407" i="2"/>
  <c r="AC407" i="2"/>
  <c r="Z408" i="2"/>
  <c r="AA408" i="2"/>
  <c r="AB408" i="2"/>
  <c r="AC408" i="2"/>
  <c r="Z409" i="2"/>
  <c r="AA409" i="2"/>
  <c r="AB409" i="2"/>
  <c r="AC409" i="2"/>
  <c r="Z410" i="2"/>
  <c r="AA410" i="2"/>
  <c r="AB410" i="2"/>
  <c r="AC410" i="2"/>
  <c r="Z411" i="2"/>
  <c r="AA411" i="2"/>
  <c r="AB411" i="2"/>
  <c r="AC411" i="2"/>
  <c r="Z412" i="2"/>
  <c r="AA412" i="2"/>
  <c r="AB412" i="2"/>
  <c r="AC412" i="2"/>
  <c r="Z413" i="2"/>
  <c r="AA413" i="2"/>
  <c r="AB413" i="2"/>
  <c r="AC413" i="2"/>
  <c r="Z414" i="2"/>
  <c r="AA414" i="2"/>
  <c r="AB414" i="2"/>
  <c r="AC414" i="2"/>
  <c r="Z415" i="2"/>
  <c r="AA415" i="2"/>
  <c r="AB415" i="2"/>
  <c r="AC415" i="2"/>
  <c r="Z416" i="2"/>
  <c r="AA416" i="2"/>
  <c r="AB416" i="2"/>
  <c r="AC416" i="2"/>
  <c r="Z417" i="2"/>
  <c r="AA417" i="2"/>
  <c r="AB417" i="2"/>
  <c r="AC417" i="2"/>
  <c r="Z418" i="2"/>
  <c r="AA418" i="2"/>
  <c r="AB418" i="2"/>
  <c r="AC418" i="2"/>
  <c r="Z419" i="2"/>
  <c r="AA419" i="2"/>
  <c r="AB419" i="2"/>
  <c r="AC419" i="2"/>
  <c r="Z420" i="2"/>
  <c r="AA420" i="2"/>
  <c r="AB420" i="2"/>
  <c r="AC420" i="2"/>
  <c r="Z421" i="2"/>
  <c r="AA421" i="2"/>
  <c r="AB421" i="2"/>
  <c r="AC421" i="2"/>
  <c r="Z422" i="2"/>
  <c r="AA422" i="2"/>
  <c r="AB422" i="2"/>
  <c r="AC422" i="2"/>
  <c r="Z423" i="2"/>
  <c r="AA423" i="2"/>
  <c r="AB423" i="2"/>
  <c r="AC423" i="2"/>
  <c r="Z424" i="2"/>
  <c r="AA424" i="2"/>
  <c r="AB424" i="2"/>
  <c r="AC424" i="2"/>
  <c r="Z425" i="2"/>
  <c r="AA425" i="2"/>
  <c r="AB425" i="2"/>
  <c r="AC425" i="2"/>
  <c r="Z426" i="2"/>
  <c r="AA426" i="2"/>
  <c r="AB426" i="2"/>
  <c r="AC426" i="2"/>
  <c r="Z427" i="2"/>
  <c r="AA427" i="2"/>
  <c r="AB427" i="2"/>
  <c r="AC427" i="2"/>
  <c r="Z428" i="2"/>
  <c r="AA428" i="2"/>
  <c r="AB428" i="2"/>
  <c r="AC428" i="2"/>
  <c r="Z429" i="2"/>
  <c r="AA429" i="2"/>
  <c r="AB429" i="2"/>
  <c r="AC429" i="2"/>
  <c r="Z430" i="2"/>
  <c r="AA430" i="2"/>
  <c r="AB430" i="2"/>
  <c r="AC430" i="2"/>
  <c r="Z431" i="2"/>
  <c r="AA431" i="2"/>
  <c r="AB431" i="2"/>
  <c r="AC431" i="2"/>
  <c r="Z432" i="2"/>
  <c r="AA432" i="2"/>
  <c r="AB432" i="2"/>
  <c r="AC432" i="2"/>
  <c r="Z433" i="2"/>
  <c r="AA433" i="2"/>
  <c r="AB433" i="2"/>
  <c r="AC433" i="2"/>
  <c r="Z434" i="2"/>
  <c r="AA434" i="2"/>
  <c r="AB434" i="2"/>
  <c r="AC434" i="2"/>
  <c r="Z435" i="2"/>
  <c r="AA435" i="2"/>
  <c r="AB435" i="2"/>
  <c r="AC435" i="2"/>
  <c r="Z436" i="2"/>
  <c r="AA436" i="2"/>
  <c r="AB436" i="2"/>
  <c r="AC436" i="2"/>
  <c r="Z437" i="2"/>
  <c r="AA437" i="2"/>
  <c r="AB437" i="2"/>
  <c r="AC437" i="2"/>
  <c r="Z438" i="2"/>
  <c r="AA438" i="2"/>
  <c r="AB438" i="2"/>
  <c r="AC438" i="2"/>
  <c r="Z439" i="2"/>
  <c r="AA439" i="2"/>
  <c r="AB439" i="2"/>
  <c r="AC439" i="2"/>
  <c r="Z440" i="2"/>
  <c r="AA440" i="2"/>
  <c r="AB440" i="2"/>
  <c r="AC440" i="2"/>
  <c r="Z441" i="2"/>
  <c r="AA441" i="2"/>
  <c r="AB441" i="2"/>
  <c r="AC441" i="2"/>
  <c r="Z442" i="2"/>
  <c r="AA442" i="2"/>
  <c r="AB442" i="2"/>
  <c r="AC442" i="2"/>
  <c r="Z443" i="2"/>
  <c r="AA443" i="2"/>
  <c r="AB443" i="2"/>
  <c r="AC443" i="2"/>
  <c r="Z444" i="2"/>
  <c r="AA444" i="2"/>
  <c r="AB444" i="2"/>
  <c r="AC444" i="2"/>
  <c r="Z445" i="2"/>
  <c r="AA445" i="2"/>
  <c r="AB445" i="2"/>
  <c r="AC445" i="2"/>
  <c r="Z446" i="2"/>
  <c r="AA446" i="2"/>
  <c r="AB446" i="2"/>
  <c r="AC446" i="2"/>
  <c r="Z447" i="2"/>
  <c r="AA447" i="2"/>
  <c r="AB447" i="2"/>
  <c r="AC447" i="2"/>
  <c r="Z448" i="2"/>
  <c r="AA448" i="2"/>
  <c r="AB448" i="2"/>
  <c r="AC448" i="2"/>
  <c r="Z449" i="2"/>
  <c r="AA449" i="2"/>
  <c r="AB449" i="2"/>
  <c r="AC449" i="2"/>
  <c r="Z450" i="2"/>
  <c r="AA450" i="2"/>
  <c r="AB450" i="2"/>
  <c r="AC450" i="2"/>
  <c r="Z451" i="2"/>
  <c r="AA451" i="2"/>
  <c r="AB451" i="2"/>
  <c r="AC451" i="2"/>
  <c r="Z452" i="2"/>
  <c r="AA452" i="2"/>
  <c r="AB452" i="2"/>
  <c r="AC452" i="2"/>
  <c r="Z453" i="2"/>
  <c r="AA453" i="2"/>
  <c r="AB453" i="2"/>
  <c r="AC453" i="2"/>
  <c r="Z454" i="2"/>
  <c r="AA454" i="2"/>
  <c r="AB454" i="2"/>
  <c r="AC454" i="2"/>
  <c r="Z455" i="2"/>
  <c r="AA455" i="2"/>
  <c r="AB455" i="2"/>
  <c r="AC455" i="2"/>
  <c r="Z456" i="2"/>
  <c r="AA456" i="2"/>
  <c r="AB456" i="2"/>
  <c r="AC456" i="2"/>
  <c r="Z457" i="2"/>
  <c r="AA457" i="2"/>
  <c r="AB457" i="2"/>
  <c r="AC457" i="2"/>
  <c r="Z458" i="2"/>
  <c r="AA458" i="2"/>
  <c r="AB458" i="2"/>
  <c r="AC458" i="2"/>
  <c r="Z459" i="2"/>
  <c r="AA459" i="2"/>
  <c r="AB459" i="2"/>
  <c r="AC459" i="2"/>
  <c r="Z460" i="2"/>
  <c r="AA460" i="2"/>
  <c r="AB460" i="2"/>
  <c r="AC460" i="2"/>
  <c r="Z461" i="2"/>
  <c r="AA461" i="2"/>
  <c r="AB461" i="2"/>
  <c r="AC461" i="2"/>
  <c r="Z462" i="2"/>
  <c r="AA462" i="2"/>
  <c r="AB462" i="2"/>
  <c r="AC462" i="2"/>
  <c r="Z463" i="2"/>
  <c r="AA463" i="2"/>
  <c r="AB463" i="2"/>
  <c r="AC463" i="2"/>
  <c r="Z464" i="2"/>
  <c r="AA464" i="2"/>
  <c r="AB464" i="2"/>
  <c r="AC464" i="2"/>
  <c r="Z465" i="2"/>
  <c r="AA465" i="2"/>
  <c r="AB465" i="2"/>
  <c r="AC465" i="2"/>
  <c r="Z466" i="2"/>
  <c r="AA466" i="2"/>
  <c r="AB466" i="2"/>
  <c r="AC466" i="2"/>
  <c r="Z467" i="2"/>
  <c r="AA467" i="2"/>
  <c r="AB467" i="2"/>
  <c r="AC467" i="2"/>
  <c r="Z468" i="2"/>
  <c r="AA468" i="2"/>
  <c r="AB468" i="2"/>
  <c r="AC468" i="2"/>
  <c r="Z469" i="2"/>
  <c r="AA469" i="2"/>
  <c r="AB469" i="2"/>
  <c r="AC469" i="2"/>
  <c r="Z470" i="2"/>
  <c r="AA470" i="2"/>
  <c r="AB470" i="2"/>
  <c r="AC470" i="2"/>
  <c r="Z471" i="2"/>
  <c r="AA471" i="2"/>
  <c r="AB471" i="2"/>
  <c r="AC471" i="2"/>
  <c r="Z472" i="2"/>
  <c r="AA472" i="2"/>
  <c r="AB472" i="2"/>
  <c r="AC472" i="2"/>
  <c r="Z473" i="2"/>
  <c r="AA473" i="2"/>
  <c r="AB473" i="2"/>
  <c r="AC473" i="2"/>
  <c r="Z474" i="2"/>
  <c r="AA474" i="2"/>
  <c r="AB474" i="2"/>
  <c r="AC474" i="2"/>
  <c r="Z475" i="2"/>
  <c r="AA475" i="2"/>
  <c r="AB475" i="2"/>
  <c r="AC475" i="2"/>
  <c r="Z476" i="2"/>
  <c r="AA476" i="2"/>
  <c r="AB476" i="2"/>
  <c r="AC476" i="2"/>
  <c r="Z477" i="2"/>
  <c r="AA477" i="2"/>
  <c r="AB477" i="2"/>
  <c r="AC477" i="2"/>
  <c r="Z478" i="2"/>
  <c r="AA478" i="2"/>
  <c r="AB478" i="2"/>
  <c r="AC478" i="2"/>
  <c r="Z479" i="2"/>
  <c r="AA479" i="2"/>
  <c r="AB479" i="2"/>
  <c r="AC479" i="2"/>
  <c r="Z480" i="2"/>
  <c r="AA480" i="2"/>
  <c r="AB480" i="2"/>
  <c r="AC480" i="2"/>
  <c r="Z481" i="2"/>
  <c r="AA481" i="2"/>
  <c r="AB481" i="2"/>
  <c r="AC481" i="2"/>
  <c r="Z482" i="2"/>
  <c r="AA482" i="2"/>
  <c r="AB482" i="2"/>
  <c r="AC482" i="2"/>
  <c r="Z483" i="2"/>
  <c r="AA483" i="2"/>
  <c r="AB483" i="2"/>
  <c r="AC483" i="2"/>
  <c r="Z484" i="2"/>
  <c r="AA484" i="2"/>
  <c r="AB484" i="2"/>
  <c r="AC484" i="2"/>
  <c r="Z485" i="2"/>
  <c r="AA485" i="2"/>
  <c r="AB485" i="2"/>
  <c r="AC485" i="2"/>
  <c r="Z486" i="2"/>
  <c r="AA486" i="2"/>
  <c r="AB486" i="2"/>
  <c r="AC486" i="2"/>
  <c r="Z487" i="2"/>
  <c r="AA487" i="2"/>
  <c r="AB487" i="2"/>
  <c r="AC487" i="2"/>
  <c r="Z488" i="2"/>
  <c r="AA488" i="2"/>
  <c r="AB488" i="2"/>
  <c r="AC488" i="2"/>
  <c r="Z489" i="2"/>
  <c r="AA489" i="2"/>
  <c r="AB489" i="2"/>
  <c r="AC489" i="2"/>
  <c r="Z490" i="2"/>
  <c r="AA490" i="2"/>
  <c r="AB490" i="2"/>
  <c r="AC490" i="2"/>
  <c r="Z491" i="2"/>
  <c r="AA491" i="2"/>
  <c r="AB491" i="2"/>
  <c r="AC491" i="2"/>
  <c r="Z492" i="2"/>
  <c r="AA492" i="2"/>
  <c r="AB492" i="2"/>
  <c r="AC492" i="2"/>
  <c r="Z493" i="2"/>
  <c r="AA493" i="2"/>
  <c r="AB493" i="2"/>
  <c r="AC493" i="2"/>
  <c r="Z494" i="2"/>
  <c r="AA494" i="2"/>
  <c r="AB494" i="2"/>
  <c r="AC494" i="2"/>
  <c r="Z495" i="2"/>
  <c r="AA495" i="2"/>
  <c r="AB495" i="2"/>
  <c r="AC495" i="2"/>
  <c r="Z496" i="2"/>
  <c r="AA496" i="2"/>
  <c r="AB496" i="2"/>
  <c r="AC496" i="2"/>
  <c r="Z497" i="2"/>
  <c r="AA497" i="2"/>
  <c r="AB497" i="2"/>
  <c r="AC497" i="2"/>
  <c r="Z498" i="2"/>
  <c r="AA498" i="2"/>
  <c r="AB498" i="2"/>
  <c r="AC498" i="2"/>
  <c r="Z499" i="2"/>
  <c r="AA499" i="2"/>
  <c r="AB499" i="2"/>
  <c r="AC499" i="2"/>
  <c r="Z500" i="2"/>
  <c r="AA500" i="2"/>
  <c r="AB500" i="2"/>
  <c r="AC500" i="2"/>
  <c r="Z501" i="2"/>
  <c r="AA501" i="2"/>
  <c r="AB501" i="2"/>
  <c r="AC501" i="2"/>
  <c r="Z502" i="2"/>
  <c r="AA502" i="2"/>
  <c r="AB502" i="2"/>
  <c r="AC502" i="2"/>
  <c r="Z503" i="2"/>
  <c r="AA503" i="2"/>
  <c r="AB503" i="2"/>
  <c r="AC503" i="2"/>
  <c r="Z504" i="2"/>
  <c r="AA504" i="2"/>
  <c r="AB504" i="2"/>
  <c r="AC504" i="2"/>
  <c r="Z505" i="2"/>
  <c r="AA505" i="2"/>
  <c r="AB505" i="2"/>
  <c r="AC505" i="2"/>
  <c r="Z506" i="2"/>
  <c r="AA506" i="2"/>
  <c r="AB506" i="2"/>
  <c r="AC506" i="2"/>
  <c r="Z507" i="2"/>
  <c r="AA507" i="2"/>
  <c r="AB507" i="2"/>
  <c r="AC507" i="2"/>
  <c r="Z508" i="2"/>
  <c r="AA508" i="2"/>
  <c r="AB508" i="2"/>
  <c r="AC508" i="2"/>
  <c r="Z509" i="2"/>
  <c r="AA509" i="2"/>
  <c r="AB509" i="2"/>
  <c r="AC509" i="2"/>
  <c r="Z510" i="2"/>
  <c r="AA510" i="2"/>
  <c r="AB510" i="2"/>
  <c r="AC510" i="2"/>
  <c r="Z511" i="2"/>
  <c r="AA511" i="2"/>
  <c r="AB511" i="2"/>
  <c r="AC511" i="2"/>
  <c r="Z512" i="2"/>
  <c r="AA512" i="2"/>
  <c r="AB512" i="2"/>
  <c r="AC512" i="2"/>
  <c r="Z513" i="2"/>
  <c r="AA513" i="2"/>
  <c r="AB513" i="2"/>
  <c r="AC513" i="2"/>
  <c r="Z514" i="2"/>
  <c r="AA514" i="2"/>
  <c r="AB514" i="2"/>
  <c r="AC514" i="2"/>
  <c r="Z515" i="2"/>
  <c r="AA515" i="2"/>
  <c r="AB515" i="2"/>
  <c r="AC515" i="2"/>
  <c r="Z516" i="2"/>
  <c r="AA516" i="2"/>
  <c r="AB516" i="2"/>
  <c r="AC516" i="2"/>
  <c r="Z517" i="2"/>
  <c r="AA517" i="2"/>
  <c r="AB517" i="2"/>
  <c r="AC517" i="2"/>
  <c r="Z518" i="2"/>
  <c r="AA518" i="2"/>
  <c r="AB518" i="2"/>
  <c r="AC518" i="2"/>
  <c r="Z519" i="2"/>
  <c r="AA519" i="2"/>
  <c r="AB519" i="2"/>
  <c r="AC519" i="2"/>
  <c r="Z520" i="2"/>
  <c r="AA520" i="2"/>
  <c r="AB520" i="2"/>
  <c r="AC520" i="2"/>
  <c r="Z521" i="2"/>
  <c r="AA521" i="2"/>
  <c r="AB521" i="2"/>
  <c r="AC521" i="2"/>
  <c r="Z522" i="2"/>
  <c r="AA522" i="2"/>
  <c r="AB522" i="2"/>
  <c r="AC522" i="2"/>
  <c r="Z523" i="2"/>
  <c r="AA523" i="2"/>
  <c r="AB523" i="2"/>
  <c r="AC523" i="2"/>
  <c r="Z524" i="2"/>
  <c r="AA524" i="2"/>
  <c r="AB524" i="2"/>
  <c r="AC524" i="2"/>
  <c r="Z525" i="2"/>
  <c r="AA525" i="2"/>
  <c r="AB525" i="2"/>
  <c r="AC525" i="2"/>
  <c r="Z526" i="2"/>
  <c r="AA526" i="2"/>
  <c r="AB526" i="2"/>
  <c r="AC526" i="2"/>
  <c r="Z527" i="2"/>
  <c r="AA527" i="2"/>
  <c r="AB527" i="2"/>
  <c r="AC527" i="2"/>
  <c r="Z528" i="2"/>
  <c r="AA528" i="2"/>
  <c r="AB528" i="2"/>
  <c r="AC528" i="2"/>
  <c r="Z529" i="2"/>
  <c r="AA529" i="2"/>
  <c r="AB529" i="2"/>
  <c r="AC529" i="2"/>
  <c r="Z530" i="2"/>
  <c r="AA530" i="2"/>
  <c r="AB530" i="2"/>
  <c r="AC530" i="2"/>
  <c r="Z531" i="2"/>
  <c r="AA531" i="2"/>
  <c r="AB531" i="2"/>
  <c r="AC531" i="2"/>
  <c r="Z532" i="2"/>
  <c r="AA532" i="2"/>
  <c r="AB532" i="2"/>
  <c r="AC532" i="2"/>
  <c r="Z533" i="2"/>
  <c r="AA533" i="2"/>
  <c r="AB533" i="2"/>
  <c r="AC533" i="2"/>
  <c r="Z534" i="2"/>
  <c r="AA534" i="2"/>
  <c r="AB534" i="2"/>
  <c r="AC534" i="2"/>
  <c r="Z535" i="2"/>
  <c r="AA535" i="2"/>
  <c r="AB535" i="2"/>
  <c r="AC535" i="2"/>
  <c r="Z536" i="2"/>
  <c r="AA536" i="2"/>
  <c r="AB536" i="2"/>
  <c r="AC536" i="2"/>
  <c r="Z537" i="2"/>
  <c r="AA537" i="2"/>
  <c r="AB537" i="2"/>
  <c r="AC537" i="2"/>
  <c r="Z538" i="2"/>
  <c r="AA538" i="2"/>
  <c r="AB538" i="2"/>
  <c r="AC538" i="2"/>
  <c r="Z539" i="2"/>
  <c r="AA539" i="2"/>
  <c r="AB539" i="2"/>
  <c r="AC539" i="2"/>
  <c r="Z540" i="2"/>
  <c r="AA540" i="2"/>
  <c r="AB540" i="2"/>
  <c r="AC540" i="2"/>
  <c r="Z541" i="2"/>
  <c r="AA541" i="2"/>
  <c r="AB541" i="2"/>
  <c r="AC541" i="2"/>
  <c r="Z542" i="2"/>
  <c r="AA542" i="2"/>
  <c r="AB542" i="2"/>
  <c r="AC542" i="2"/>
  <c r="Z543" i="2"/>
  <c r="AA543" i="2"/>
  <c r="AB543" i="2"/>
  <c r="AC543" i="2"/>
  <c r="Z544" i="2"/>
  <c r="AA544" i="2"/>
  <c r="AB544" i="2"/>
  <c r="AC544" i="2"/>
  <c r="Z545" i="2"/>
  <c r="AA545" i="2"/>
  <c r="AB545" i="2"/>
  <c r="AC545" i="2"/>
  <c r="Z546" i="2"/>
  <c r="AA546" i="2"/>
  <c r="AB546" i="2"/>
  <c r="AC546" i="2"/>
  <c r="Z547" i="2"/>
  <c r="AA547" i="2"/>
  <c r="AB547" i="2"/>
  <c r="AC547" i="2"/>
  <c r="Z548" i="2"/>
  <c r="AA548" i="2"/>
  <c r="AB548" i="2"/>
  <c r="AC548" i="2"/>
  <c r="Z549" i="2"/>
  <c r="AA549" i="2"/>
  <c r="AB549" i="2"/>
  <c r="AC549" i="2"/>
  <c r="Z550" i="2"/>
  <c r="AA550" i="2"/>
  <c r="AB550" i="2"/>
  <c r="AC550" i="2"/>
  <c r="Z551" i="2"/>
  <c r="AA551" i="2"/>
  <c r="AB551" i="2"/>
  <c r="AC551" i="2"/>
  <c r="Z552" i="2"/>
  <c r="AA552" i="2"/>
  <c r="AB552" i="2"/>
  <c r="AC552" i="2"/>
  <c r="Z553" i="2"/>
  <c r="AA553" i="2"/>
  <c r="AB553" i="2"/>
  <c r="AC553" i="2"/>
  <c r="Z554" i="2"/>
  <c r="AA554" i="2"/>
  <c r="AB554" i="2"/>
  <c r="AC554" i="2"/>
  <c r="Z555" i="2"/>
  <c r="AA555" i="2"/>
  <c r="AB555" i="2"/>
  <c r="AC555" i="2"/>
  <c r="Z556" i="2"/>
  <c r="AA556" i="2"/>
  <c r="AB556" i="2"/>
  <c r="AC556" i="2"/>
  <c r="Z557" i="2"/>
  <c r="AA557" i="2"/>
  <c r="AB557" i="2"/>
  <c r="AC557" i="2"/>
  <c r="Z558" i="2"/>
  <c r="AA558" i="2"/>
  <c r="AB558" i="2"/>
  <c r="AC558" i="2"/>
  <c r="Z559" i="2"/>
  <c r="AA559" i="2"/>
  <c r="AB559" i="2"/>
  <c r="AC559" i="2"/>
  <c r="Z560" i="2"/>
  <c r="AA560" i="2"/>
  <c r="AB560" i="2"/>
  <c r="AC560" i="2"/>
  <c r="Z561" i="2"/>
  <c r="AA561" i="2"/>
  <c r="AB561" i="2"/>
  <c r="AC561" i="2"/>
  <c r="Z562" i="2"/>
  <c r="AA562" i="2"/>
  <c r="AB562" i="2"/>
  <c r="AC562" i="2"/>
  <c r="Z563" i="2"/>
  <c r="AA563" i="2"/>
  <c r="AB563" i="2"/>
  <c r="AC563" i="2"/>
  <c r="Z564" i="2"/>
  <c r="AA564" i="2"/>
  <c r="AB564" i="2"/>
  <c r="AC564" i="2"/>
  <c r="Z565" i="2"/>
  <c r="AA565" i="2"/>
  <c r="AB565" i="2"/>
  <c r="AC565" i="2"/>
  <c r="Z566" i="2"/>
  <c r="AA566" i="2"/>
  <c r="AB566" i="2"/>
  <c r="AC566" i="2"/>
  <c r="Z567" i="2"/>
  <c r="AA567" i="2"/>
  <c r="AB567" i="2"/>
  <c r="AC567" i="2"/>
  <c r="Z568" i="2"/>
  <c r="AA568" i="2"/>
  <c r="AB568" i="2"/>
  <c r="AC568" i="2"/>
  <c r="Z569" i="2"/>
  <c r="AA569" i="2"/>
  <c r="AB569" i="2"/>
  <c r="AC569" i="2"/>
  <c r="Z570" i="2"/>
  <c r="AA570" i="2"/>
  <c r="AB570" i="2"/>
  <c r="AC570" i="2"/>
  <c r="Z571" i="2"/>
  <c r="AA571" i="2"/>
  <c r="AB571" i="2"/>
  <c r="AC571" i="2"/>
  <c r="Z572" i="2"/>
  <c r="AA572" i="2"/>
  <c r="AB572" i="2"/>
  <c r="AC572" i="2"/>
  <c r="Z573" i="2"/>
  <c r="AA573" i="2"/>
  <c r="AB573" i="2"/>
  <c r="AC573" i="2"/>
  <c r="Z574" i="2"/>
  <c r="AA574" i="2"/>
  <c r="AB574" i="2"/>
  <c r="AC574" i="2"/>
  <c r="Z575" i="2"/>
  <c r="AA575" i="2"/>
  <c r="AB575" i="2"/>
  <c r="AC575" i="2"/>
  <c r="Z576" i="2"/>
  <c r="AA576" i="2"/>
  <c r="AB576" i="2"/>
  <c r="AC576" i="2"/>
  <c r="Z577" i="2"/>
  <c r="AA577" i="2"/>
  <c r="AB577" i="2"/>
  <c r="AC577" i="2"/>
  <c r="Z578" i="2"/>
  <c r="AA578" i="2"/>
  <c r="AB578" i="2"/>
  <c r="AC578" i="2"/>
  <c r="Z579" i="2"/>
  <c r="AA579" i="2"/>
  <c r="AB579" i="2"/>
  <c r="AC579" i="2"/>
  <c r="Z580" i="2"/>
  <c r="AA580" i="2"/>
  <c r="AB580" i="2"/>
  <c r="AC580" i="2"/>
  <c r="Z581" i="2"/>
  <c r="AA581" i="2"/>
  <c r="AB581" i="2"/>
  <c r="AC581" i="2"/>
  <c r="Z582" i="2"/>
  <c r="AA582" i="2"/>
  <c r="AB582" i="2"/>
  <c r="AC582" i="2"/>
  <c r="Z583" i="2"/>
  <c r="AA583" i="2"/>
  <c r="AB583" i="2"/>
  <c r="AC583" i="2"/>
  <c r="Z584" i="2"/>
  <c r="AA584" i="2"/>
  <c r="AB584" i="2"/>
  <c r="AC584" i="2"/>
  <c r="Z585" i="2"/>
  <c r="AA585" i="2"/>
  <c r="AB585" i="2"/>
  <c r="AC585" i="2"/>
  <c r="Z586" i="2"/>
  <c r="AA586" i="2"/>
  <c r="AB586" i="2"/>
  <c r="AC586" i="2"/>
  <c r="Z587" i="2"/>
  <c r="AA587" i="2"/>
  <c r="AB587" i="2"/>
  <c r="AC587" i="2"/>
  <c r="Z588" i="2"/>
  <c r="AA588" i="2"/>
  <c r="AB588" i="2"/>
  <c r="AC588" i="2"/>
  <c r="Z589" i="2"/>
  <c r="AA589" i="2"/>
  <c r="AB589" i="2"/>
  <c r="AC589" i="2"/>
  <c r="Z590" i="2"/>
  <c r="AA590" i="2"/>
  <c r="AB590" i="2"/>
  <c r="AC590" i="2"/>
  <c r="Z591" i="2"/>
  <c r="AA591" i="2"/>
  <c r="AB591" i="2"/>
  <c r="AC591" i="2"/>
  <c r="Z592" i="2"/>
  <c r="AA592" i="2"/>
  <c r="AB592" i="2"/>
  <c r="AC592" i="2"/>
  <c r="Z593" i="2"/>
  <c r="AA593" i="2"/>
  <c r="AB593" i="2"/>
  <c r="AC593" i="2"/>
  <c r="Z594" i="2"/>
  <c r="AA594" i="2"/>
  <c r="AB594" i="2"/>
  <c r="AC594" i="2"/>
  <c r="Z595" i="2"/>
  <c r="AA595" i="2"/>
  <c r="AB595" i="2"/>
  <c r="AC595" i="2"/>
  <c r="Z596" i="2"/>
  <c r="AA596" i="2"/>
  <c r="AB596" i="2"/>
  <c r="AC596" i="2"/>
  <c r="Z597" i="2"/>
  <c r="AA597" i="2"/>
  <c r="AB597" i="2"/>
  <c r="AC597" i="2"/>
  <c r="Z598" i="2"/>
  <c r="AA598" i="2"/>
  <c r="AB598" i="2"/>
  <c r="AC598" i="2"/>
  <c r="Z599" i="2"/>
  <c r="AA599" i="2"/>
  <c r="AB599" i="2"/>
  <c r="AC599" i="2"/>
  <c r="Z600" i="2"/>
  <c r="AA600" i="2"/>
  <c r="AB600" i="2"/>
  <c r="AC600" i="2"/>
  <c r="Z601" i="2"/>
  <c r="AA601" i="2"/>
  <c r="AB601" i="2"/>
  <c r="AC601" i="2"/>
  <c r="Z602" i="2"/>
  <c r="AA602" i="2"/>
  <c r="AB602" i="2"/>
  <c r="AC602" i="2"/>
  <c r="Z603" i="2"/>
  <c r="AA603" i="2"/>
  <c r="AB603" i="2"/>
  <c r="AC603" i="2"/>
  <c r="Z604" i="2"/>
  <c r="AA604" i="2"/>
  <c r="AB604" i="2"/>
  <c r="AC604" i="2"/>
  <c r="Z605" i="2"/>
  <c r="AA605" i="2"/>
  <c r="AB605" i="2"/>
  <c r="AC605" i="2"/>
  <c r="Z606" i="2"/>
  <c r="AA606" i="2"/>
  <c r="AB606" i="2"/>
  <c r="AC606" i="2"/>
  <c r="Z607" i="2"/>
  <c r="AA607" i="2"/>
  <c r="AB607" i="2"/>
  <c r="AC607" i="2"/>
  <c r="Z608" i="2"/>
  <c r="AA608" i="2"/>
  <c r="AB608" i="2"/>
  <c r="AC608" i="2"/>
  <c r="Z609" i="2"/>
  <c r="AA609" i="2"/>
  <c r="AB609" i="2"/>
  <c r="AC609" i="2"/>
  <c r="Z610" i="2"/>
  <c r="AA610" i="2"/>
  <c r="AB610" i="2"/>
  <c r="AC610" i="2"/>
  <c r="Z611" i="2"/>
  <c r="AA611" i="2"/>
  <c r="AB611" i="2"/>
  <c r="AC611" i="2"/>
  <c r="Z612" i="2"/>
  <c r="AA612" i="2"/>
  <c r="AB612" i="2"/>
  <c r="AC612" i="2"/>
  <c r="Z613" i="2"/>
  <c r="AA613" i="2"/>
  <c r="AB613" i="2"/>
  <c r="AC613" i="2"/>
  <c r="Z614" i="2"/>
  <c r="AA614" i="2"/>
  <c r="AB614" i="2"/>
  <c r="AC614" i="2"/>
  <c r="Z615" i="2"/>
  <c r="AA615" i="2"/>
  <c r="AB615" i="2"/>
  <c r="AC615" i="2"/>
  <c r="Z616" i="2"/>
  <c r="AA616" i="2"/>
  <c r="AB616" i="2"/>
  <c r="AC616" i="2"/>
  <c r="Z617" i="2"/>
  <c r="AA617" i="2"/>
  <c r="AB617" i="2"/>
  <c r="AC617" i="2"/>
  <c r="Z618" i="2"/>
  <c r="AA618" i="2"/>
  <c r="AB618" i="2"/>
  <c r="AC618" i="2"/>
  <c r="Z619" i="2"/>
  <c r="AA619" i="2"/>
  <c r="AB619" i="2"/>
  <c r="AC619" i="2"/>
  <c r="Z620" i="2"/>
  <c r="AA620" i="2"/>
  <c r="AB620" i="2"/>
  <c r="AC620" i="2"/>
  <c r="Z621" i="2"/>
  <c r="AA621" i="2"/>
  <c r="AB621" i="2"/>
  <c r="AC621" i="2"/>
  <c r="Z622" i="2"/>
  <c r="AA622" i="2"/>
  <c r="AB622" i="2"/>
  <c r="AC622" i="2"/>
  <c r="Z623" i="2"/>
  <c r="AA623" i="2"/>
  <c r="AB623" i="2"/>
  <c r="AC623" i="2"/>
  <c r="Z624" i="2"/>
  <c r="AA624" i="2"/>
  <c r="AB624" i="2"/>
  <c r="AC624" i="2"/>
  <c r="Z625" i="2"/>
  <c r="AA625" i="2"/>
  <c r="AB625" i="2"/>
  <c r="AC625" i="2"/>
  <c r="Z626" i="2"/>
  <c r="AA626" i="2"/>
  <c r="AB626" i="2"/>
  <c r="AC626" i="2"/>
  <c r="Z627" i="2"/>
  <c r="AA627" i="2"/>
  <c r="AB627" i="2"/>
  <c r="AC627" i="2"/>
  <c r="Z628" i="2"/>
  <c r="AA628" i="2"/>
  <c r="AB628" i="2"/>
  <c r="AC628" i="2"/>
  <c r="Z629" i="2"/>
  <c r="AA629" i="2"/>
  <c r="AB629" i="2"/>
  <c r="AC629" i="2"/>
  <c r="Z630" i="2"/>
  <c r="AA630" i="2"/>
  <c r="AB630" i="2"/>
  <c r="AC630" i="2"/>
  <c r="Z631" i="2"/>
  <c r="AA631" i="2"/>
  <c r="AB631" i="2"/>
  <c r="AC631" i="2"/>
  <c r="Z632" i="2"/>
  <c r="AA632" i="2"/>
  <c r="AB632" i="2"/>
  <c r="AC632" i="2"/>
  <c r="Z633" i="2"/>
  <c r="AA633" i="2"/>
  <c r="AB633" i="2"/>
  <c r="AC633" i="2"/>
  <c r="Z634" i="2"/>
  <c r="AA634" i="2"/>
  <c r="AB634" i="2"/>
  <c r="AC634" i="2"/>
  <c r="Z635" i="2"/>
  <c r="AA635" i="2"/>
  <c r="AB635" i="2"/>
  <c r="AC635" i="2"/>
  <c r="Z636" i="2"/>
  <c r="AA636" i="2"/>
  <c r="AB636" i="2"/>
  <c r="AC636" i="2"/>
  <c r="Z637" i="2"/>
  <c r="AA637" i="2"/>
  <c r="AB637" i="2"/>
  <c r="AC637" i="2"/>
  <c r="Z638" i="2"/>
  <c r="AA638" i="2"/>
  <c r="AB638" i="2"/>
  <c r="AC638" i="2"/>
  <c r="Z639" i="2"/>
  <c r="AA639" i="2"/>
  <c r="AB639" i="2"/>
  <c r="AC639" i="2"/>
  <c r="Z640" i="2"/>
  <c r="AA640" i="2"/>
  <c r="AB640" i="2"/>
  <c r="AC640" i="2"/>
  <c r="Z641" i="2"/>
  <c r="AA641" i="2"/>
  <c r="AB641" i="2"/>
  <c r="AC641" i="2"/>
  <c r="Z642" i="2"/>
  <c r="AA642" i="2"/>
  <c r="AB642" i="2"/>
  <c r="AC642" i="2"/>
  <c r="Z643" i="2"/>
  <c r="AA643" i="2"/>
  <c r="AB643" i="2"/>
  <c r="AC643" i="2"/>
  <c r="Z644" i="2"/>
  <c r="AA644" i="2"/>
  <c r="AB644" i="2"/>
  <c r="AC644" i="2"/>
  <c r="Z645" i="2"/>
  <c r="AA645" i="2"/>
  <c r="AB645" i="2"/>
  <c r="AC645" i="2"/>
  <c r="Z646" i="2"/>
  <c r="AA646" i="2"/>
  <c r="AB646" i="2"/>
  <c r="AC646" i="2"/>
  <c r="Z647" i="2"/>
  <c r="AA647" i="2"/>
  <c r="AB647" i="2"/>
  <c r="AC647" i="2"/>
  <c r="Z648" i="2"/>
  <c r="AA648" i="2"/>
  <c r="AB648" i="2"/>
  <c r="AC648" i="2"/>
  <c r="Z649" i="2"/>
  <c r="AA649" i="2"/>
  <c r="AB649" i="2"/>
  <c r="AC649" i="2"/>
  <c r="Z650" i="2"/>
  <c r="AA650" i="2"/>
  <c r="AB650" i="2"/>
  <c r="AC650" i="2"/>
  <c r="Z651" i="2"/>
  <c r="AA651" i="2"/>
  <c r="AB651" i="2"/>
  <c r="AC651" i="2"/>
  <c r="Z652" i="2"/>
  <c r="AA652" i="2"/>
  <c r="AB652" i="2"/>
  <c r="AC652" i="2"/>
  <c r="Z653" i="2"/>
  <c r="AA653" i="2"/>
  <c r="AB653" i="2"/>
  <c r="AC653" i="2"/>
  <c r="Z654" i="2"/>
  <c r="AA654" i="2"/>
  <c r="AB654" i="2"/>
  <c r="AC654" i="2"/>
  <c r="Z655" i="2"/>
  <c r="AA655" i="2"/>
  <c r="AB655" i="2"/>
  <c r="AC655" i="2"/>
  <c r="Z656" i="2"/>
  <c r="AA656" i="2"/>
  <c r="AB656" i="2"/>
  <c r="AC656" i="2"/>
  <c r="Z657" i="2"/>
  <c r="AA657" i="2"/>
  <c r="AB657" i="2"/>
  <c r="AC657" i="2"/>
  <c r="Z658" i="2"/>
  <c r="AA658" i="2"/>
  <c r="AB658" i="2"/>
  <c r="AC658" i="2"/>
  <c r="Z659" i="2"/>
  <c r="AA659" i="2"/>
  <c r="AB659" i="2"/>
  <c r="AC659" i="2"/>
  <c r="Z660" i="2"/>
  <c r="AA660" i="2"/>
  <c r="AB660" i="2"/>
  <c r="AC660" i="2"/>
  <c r="Z661" i="2"/>
  <c r="AA661" i="2"/>
  <c r="AB661" i="2"/>
  <c r="AC661" i="2"/>
  <c r="Z662" i="2"/>
  <c r="AA662" i="2"/>
  <c r="AB662" i="2"/>
  <c r="AC662" i="2"/>
  <c r="Z663" i="2"/>
  <c r="AA663" i="2"/>
  <c r="AB663" i="2"/>
  <c r="AC663" i="2"/>
  <c r="Z664" i="2"/>
  <c r="AA664" i="2"/>
  <c r="AB664" i="2"/>
  <c r="AC664" i="2"/>
  <c r="Z665" i="2"/>
  <c r="AA665" i="2"/>
  <c r="AB665" i="2"/>
  <c r="AC665" i="2"/>
  <c r="Z666" i="2"/>
  <c r="AA666" i="2"/>
  <c r="AB666" i="2"/>
  <c r="AC666" i="2"/>
  <c r="Z667" i="2"/>
  <c r="AA667" i="2"/>
  <c r="AB667" i="2"/>
  <c r="AC667" i="2"/>
  <c r="Z668" i="2"/>
  <c r="AA668" i="2"/>
  <c r="AB668" i="2"/>
  <c r="AC668" i="2"/>
  <c r="Z669" i="2"/>
  <c r="AA669" i="2"/>
  <c r="AB669" i="2"/>
  <c r="AC669" i="2"/>
  <c r="Z670" i="2"/>
  <c r="AA670" i="2"/>
  <c r="AB670" i="2"/>
  <c r="AC670" i="2"/>
  <c r="Z671" i="2"/>
  <c r="AA671" i="2"/>
  <c r="AB671" i="2"/>
  <c r="AC671" i="2"/>
  <c r="Z672" i="2"/>
  <c r="AA672" i="2"/>
  <c r="AB672" i="2"/>
  <c r="AC672" i="2"/>
  <c r="Z673" i="2"/>
  <c r="AA673" i="2"/>
  <c r="AB673" i="2"/>
  <c r="AC673" i="2"/>
  <c r="Z674" i="2"/>
  <c r="AA674" i="2"/>
  <c r="AB674" i="2"/>
  <c r="AC674" i="2"/>
  <c r="Z675" i="2"/>
  <c r="AA675" i="2"/>
  <c r="AB675" i="2"/>
  <c r="AC675" i="2"/>
  <c r="Z676" i="2"/>
  <c r="AA676" i="2"/>
  <c r="AB676" i="2"/>
  <c r="AC676" i="2"/>
  <c r="Z677" i="2"/>
  <c r="AA677" i="2"/>
  <c r="AB677" i="2"/>
  <c r="AC677" i="2"/>
  <c r="Z678" i="2"/>
  <c r="AA678" i="2"/>
  <c r="AB678" i="2"/>
  <c r="AC678" i="2"/>
  <c r="Z679" i="2"/>
  <c r="AA679" i="2"/>
  <c r="AB679" i="2"/>
  <c r="AC679" i="2"/>
  <c r="Z680" i="2"/>
  <c r="AA680" i="2"/>
  <c r="AB680" i="2"/>
  <c r="AC680" i="2"/>
  <c r="Z681" i="2"/>
  <c r="AA681" i="2"/>
  <c r="AB681" i="2"/>
  <c r="AC681" i="2"/>
  <c r="Z682" i="2"/>
  <c r="AA682" i="2"/>
  <c r="AB682" i="2"/>
  <c r="AC682" i="2"/>
  <c r="Z683" i="2"/>
  <c r="AA683" i="2"/>
  <c r="AB683" i="2"/>
  <c r="AC683" i="2"/>
  <c r="Z684" i="2"/>
  <c r="AA684" i="2"/>
  <c r="AB684" i="2"/>
  <c r="AC684" i="2"/>
  <c r="Z685" i="2"/>
  <c r="AA685" i="2"/>
  <c r="AB685" i="2"/>
  <c r="AC685" i="2"/>
  <c r="Z686" i="2"/>
  <c r="AA686" i="2"/>
  <c r="AB686" i="2"/>
  <c r="AC686" i="2"/>
  <c r="Z687" i="2"/>
  <c r="AA687" i="2"/>
  <c r="AB687" i="2"/>
  <c r="AC687" i="2"/>
  <c r="Z688" i="2"/>
  <c r="AA688" i="2"/>
  <c r="AB688" i="2"/>
  <c r="AC688" i="2"/>
  <c r="Z689" i="2"/>
  <c r="AA689" i="2"/>
  <c r="AB689" i="2"/>
  <c r="AC689" i="2"/>
  <c r="Z690" i="2"/>
  <c r="AA690" i="2"/>
  <c r="AB690" i="2"/>
  <c r="AC690" i="2"/>
  <c r="Z691" i="2"/>
  <c r="AA691" i="2"/>
  <c r="AB691" i="2"/>
  <c r="AC691" i="2"/>
  <c r="Z692" i="2"/>
  <c r="AA692" i="2"/>
  <c r="AB692" i="2"/>
  <c r="AC692" i="2"/>
  <c r="Z693" i="2"/>
  <c r="AA693" i="2"/>
  <c r="AB693" i="2"/>
  <c r="AC693" i="2"/>
  <c r="Z694" i="2"/>
  <c r="AA694" i="2"/>
  <c r="AB694" i="2"/>
  <c r="AC694" i="2"/>
  <c r="Z695" i="2"/>
  <c r="AA695" i="2"/>
  <c r="AB695" i="2"/>
  <c r="AC695" i="2"/>
  <c r="Z696" i="2"/>
  <c r="AA696" i="2"/>
  <c r="AB696" i="2"/>
  <c r="AC696" i="2"/>
  <c r="Z697" i="2"/>
  <c r="AA697" i="2"/>
  <c r="AB697" i="2"/>
  <c r="AC697" i="2"/>
  <c r="Z698" i="2"/>
  <c r="AA698" i="2"/>
  <c r="AB698" i="2"/>
  <c r="AC698" i="2"/>
  <c r="Z699" i="2"/>
  <c r="AA699" i="2"/>
  <c r="AB699" i="2"/>
  <c r="AC699" i="2"/>
  <c r="Z700" i="2"/>
  <c r="AA700" i="2"/>
  <c r="AB700" i="2"/>
  <c r="AC700" i="2"/>
  <c r="Z701" i="2"/>
  <c r="AA701" i="2"/>
  <c r="AB701" i="2"/>
  <c r="AC701" i="2"/>
  <c r="Z702" i="2"/>
  <c r="AA702" i="2"/>
  <c r="AB702" i="2"/>
  <c r="AC702" i="2"/>
  <c r="Z703" i="2"/>
  <c r="AA703" i="2"/>
  <c r="AB703" i="2"/>
  <c r="AC703" i="2"/>
  <c r="Z704" i="2"/>
  <c r="AA704" i="2"/>
  <c r="AB704" i="2"/>
  <c r="AC704" i="2"/>
  <c r="Z705" i="2"/>
  <c r="AA705" i="2"/>
  <c r="AB705" i="2"/>
  <c r="AC705" i="2"/>
  <c r="Z706" i="2"/>
  <c r="AA706" i="2"/>
  <c r="AB706" i="2"/>
  <c r="AC706" i="2"/>
  <c r="Z707" i="2"/>
  <c r="AA707" i="2"/>
  <c r="AB707" i="2"/>
  <c r="AC707" i="2"/>
  <c r="Z708" i="2"/>
  <c r="AA708" i="2"/>
  <c r="AB708" i="2"/>
  <c r="AC708" i="2"/>
  <c r="Z709" i="2"/>
  <c r="AA709" i="2"/>
  <c r="AB709" i="2"/>
  <c r="AC709" i="2"/>
  <c r="Z710" i="2"/>
  <c r="AA710" i="2"/>
  <c r="AB710" i="2"/>
  <c r="AC710" i="2"/>
  <c r="Z711" i="2"/>
  <c r="AA711" i="2"/>
  <c r="AB711" i="2"/>
  <c r="AC711" i="2"/>
  <c r="Z712" i="2"/>
  <c r="AA712" i="2"/>
  <c r="AB712" i="2"/>
  <c r="AC712" i="2"/>
  <c r="Z713" i="2"/>
  <c r="AA713" i="2"/>
  <c r="AB713" i="2"/>
  <c r="AC713" i="2"/>
  <c r="Z714" i="2"/>
  <c r="AA714" i="2"/>
  <c r="AB714" i="2"/>
  <c r="AC714" i="2"/>
  <c r="Z715" i="2"/>
  <c r="AA715" i="2"/>
  <c r="AB715" i="2"/>
  <c r="AC715" i="2"/>
  <c r="Z716" i="2"/>
  <c r="AA716" i="2"/>
  <c r="AB716" i="2"/>
  <c r="AC716" i="2"/>
  <c r="Z717" i="2"/>
  <c r="AA717" i="2"/>
  <c r="AB717" i="2"/>
  <c r="AC717" i="2"/>
  <c r="Z718" i="2"/>
  <c r="AA718" i="2"/>
  <c r="AB718" i="2"/>
  <c r="AC718" i="2"/>
  <c r="Z719" i="2"/>
  <c r="AA719" i="2"/>
  <c r="AB719" i="2"/>
  <c r="AC719" i="2"/>
  <c r="Z720" i="2"/>
  <c r="AA720" i="2"/>
  <c r="AB720" i="2"/>
  <c r="AC720" i="2"/>
  <c r="Z721" i="2"/>
  <c r="AA721" i="2"/>
  <c r="AB721" i="2"/>
  <c r="AC721" i="2"/>
  <c r="Z722" i="2"/>
  <c r="AA722" i="2"/>
  <c r="AB722" i="2"/>
  <c r="AC722" i="2"/>
  <c r="Z723" i="2"/>
  <c r="AA723" i="2"/>
  <c r="AB723" i="2"/>
  <c r="AC723" i="2"/>
  <c r="Z724" i="2"/>
  <c r="AA724" i="2"/>
  <c r="AB724" i="2"/>
  <c r="AC724" i="2"/>
  <c r="Z725" i="2"/>
  <c r="AA725" i="2"/>
  <c r="AB725" i="2"/>
  <c r="AC725" i="2"/>
  <c r="Z726" i="2"/>
  <c r="AA726" i="2"/>
  <c r="AB726" i="2"/>
  <c r="AC726" i="2"/>
  <c r="Z727" i="2"/>
  <c r="AA727" i="2"/>
  <c r="AB727" i="2"/>
  <c r="AC727" i="2"/>
  <c r="Z728" i="2"/>
  <c r="AA728" i="2"/>
  <c r="AB728" i="2"/>
  <c r="AC728" i="2"/>
  <c r="Z729" i="2"/>
  <c r="AA729" i="2"/>
  <c r="AB729" i="2"/>
  <c r="AC729" i="2"/>
  <c r="Z730" i="2"/>
  <c r="AA730" i="2"/>
  <c r="AB730" i="2"/>
  <c r="AC730" i="2"/>
  <c r="Z731" i="2"/>
  <c r="AA731" i="2"/>
  <c r="AB731" i="2"/>
  <c r="AC731" i="2"/>
  <c r="Z732" i="2"/>
  <c r="AA732" i="2"/>
  <c r="AB732" i="2"/>
  <c r="AC732" i="2"/>
  <c r="Z733" i="2"/>
  <c r="AA733" i="2"/>
  <c r="AB733" i="2"/>
  <c r="AC733" i="2"/>
  <c r="Z734" i="2"/>
  <c r="AA734" i="2"/>
  <c r="AB734" i="2"/>
  <c r="AC734" i="2"/>
  <c r="Z735" i="2"/>
  <c r="AA735" i="2"/>
  <c r="AB735" i="2"/>
  <c r="AC735" i="2"/>
  <c r="Z736" i="2"/>
  <c r="AA736" i="2"/>
  <c r="AB736" i="2"/>
  <c r="AC736" i="2"/>
  <c r="Z737" i="2"/>
  <c r="AA737" i="2"/>
  <c r="AB737" i="2"/>
  <c r="AC737" i="2"/>
  <c r="Z738" i="2"/>
  <c r="AA738" i="2"/>
  <c r="AB738" i="2"/>
  <c r="AC738" i="2"/>
  <c r="Z739" i="2"/>
  <c r="AA739" i="2"/>
  <c r="AB739" i="2"/>
  <c r="AC739" i="2"/>
  <c r="Z740" i="2"/>
  <c r="AA740" i="2"/>
  <c r="AB740" i="2"/>
  <c r="AC740" i="2"/>
  <c r="Z741" i="2"/>
  <c r="AA741" i="2"/>
  <c r="AB741" i="2"/>
  <c r="AC741" i="2"/>
  <c r="Z742" i="2"/>
  <c r="AA742" i="2"/>
  <c r="AB742" i="2"/>
  <c r="AC742" i="2"/>
  <c r="Z743" i="2"/>
  <c r="AA743" i="2"/>
  <c r="AB743" i="2"/>
  <c r="AC743" i="2"/>
  <c r="Z744" i="2"/>
  <c r="AA744" i="2"/>
  <c r="AB744" i="2"/>
  <c r="AC744" i="2"/>
  <c r="Z745" i="2"/>
  <c r="AA745" i="2"/>
  <c r="AB745" i="2"/>
  <c r="AC745" i="2"/>
  <c r="Z746" i="2"/>
  <c r="AA746" i="2"/>
  <c r="AB746" i="2"/>
  <c r="AC746" i="2"/>
  <c r="Z747" i="2"/>
  <c r="AA747" i="2"/>
  <c r="AB747" i="2"/>
  <c r="AC747" i="2"/>
  <c r="Z748" i="2"/>
  <c r="AA748" i="2"/>
  <c r="AB748" i="2"/>
  <c r="AC748" i="2"/>
  <c r="Z749" i="2"/>
  <c r="AA749" i="2"/>
  <c r="AB749" i="2"/>
  <c r="AC749" i="2"/>
  <c r="Z750" i="2"/>
  <c r="AA750" i="2"/>
  <c r="AB750" i="2"/>
  <c r="AC750" i="2"/>
  <c r="Z751" i="2"/>
  <c r="AA751" i="2"/>
  <c r="AB751" i="2"/>
  <c r="AC751" i="2"/>
  <c r="Z752" i="2"/>
  <c r="AA752" i="2"/>
  <c r="AB752" i="2"/>
  <c r="AC752" i="2"/>
  <c r="Z753" i="2"/>
  <c r="AA753" i="2"/>
  <c r="AB753" i="2"/>
  <c r="AC753" i="2"/>
  <c r="Z754" i="2"/>
  <c r="AA754" i="2"/>
  <c r="AB754" i="2"/>
  <c r="AC754" i="2"/>
  <c r="Z755" i="2"/>
  <c r="AA755" i="2"/>
  <c r="AB755" i="2"/>
  <c r="AC755" i="2"/>
  <c r="Z756" i="2"/>
  <c r="AA756" i="2"/>
  <c r="AB756" i="2"/>
  <c r="AC756" i="2"/>
  <c r="Z757" i="2"/>
  <c r="AA757" i="2"/>
  <c r="AB757" i="2"/>
  <c r="AC757" i="2"/>
  <c r="Z758" i="2"/>
  <c r="AA758" i="2"/>
  <c r="AB758" i="2"/>
  <c r="AC758" i="2"/>
  <c r="Z759" i="2"/>
  <c r="AA759" i="2"/>
  <c r="AB759" i="2"/>
  <c r="AC759" i="2"/>
  <c r="Z760" i="2"/>
  <c r="AA760" i="2"/>
  <c r="AB760" i="2"/>
  <c r="AC760" i="2"/>
  <c r="Z761" i="2"/>
  <c r="AA761" i="2"/>
  <c r="AB761" i="2"/>
  <c r="AC761" i="2"/>
  <c r="Z762" i="2"/>
  <c r="AA762" i="2"/>
  <c r="AB762" i="2"/>
  <c r="AC762" i="2"/>
  <c r="Z763" i="2"/>
  <c r="AA763" i="2"/>
  <c r="AB763" i="2"/>
  <c r="AC763" i="2"/>
  <c r="Z764" i="2"/>
  <c r="AA764" i="2"/>
  <c r="AB764" i="2"/>
  <c r="AC764" i="2"/>
  <c r="Z765" i="2"/>
  <c r="AA765" i="2"/>
  <c r="AB765" i="2"/>
  <c r="AC765" i="2"/>
  <c r="Z766" i="2"/>
  <c r="AA766" i="2"/>
  <c r="AB766" i="2"/>
  <c r="AC766" i="2"/>
  <c r="Z767" i="2"/>
  <c r="AA767" i="2"/>
  <c r="AB767" i="2"/>
  <c r="AC767" i="2"/>
  <c r="Z768" i="2"/>
  <c r="AA768" i="2"/>
  <c r="AB768" i="2"/>
  <c r="AC768" i="2"/>
  <c r="Z769" i="2"/>
  <c r="AA769" i="2"/>
  <c r="AB769" i="2"/>
  <c r="AC769" i="2"/>
  <c r="Z770" i="2"/>
  <c r="AA770" i="2"/>
  <c r="AB770" i="2"/>
  <c r="AC770" i="2"/>
  <c r="Z771" i="2"/>
  <c r="AA771" i="2"/>
  <c r="AB771" i="2"/>
  <c r="AC771" i="2"/>
  <c r="Z772" i="2"/>
  <c r="AA772" i="2"/>
  <c r="AB772" i="2"/>
  <c r="AC772" i="2"/>
  <c r="Z773" i="2"/>
  <c r="AA773" i="2"/>
  <c r="AB773" i="2"/>
  <c r="AC773" i="2"/>
  <c r="Z774" i="2"/>
  <c r="AA774" i="2"/>
  <c r="AB774" i="2"/>
  <c r="AC774" i="2"/>
  <c r="Z775" i="2"/>
  <c r="AA775" i="2"/>
  <c r="AB775" i="2"/>
  <c r="AC775" i="2"/>
  <c r="Z776" i="2"/>
  <c r="AA776" i="2"/>
  <c r="AB776" i="2"/>
  <c r="AC776" i="2"/>
  <c r="Z777" i="2"/>
  <c r="AA777" i="2"/>
  <c r="AB777" i="2"/>
  <c r="AC777" i="2"/>
  <c r="Z778" i="2"/>
  <c r="AA778" i="2"/>
  <c r="AB778" i="2"/>
  <c r="AC778" i="2"/>
  <c r="Z779" i="2"/>
  <c r="AA779" i="2"/>
  <c r="AB779" i="2"/>
  <c r="AC779" i="2"/>
  <c r="Z780" i="2"/>
  <c r="AA780" i="2"/>
  <c r="AB780" i="2"/>
  <c r="AC780" i="2"/>
  <c r="Z781" i="2"/>
  <c r="AA781" i="2"/>
  <c r="AB781" i="2"/>
  <c r="AC781" i="2"/>
  <c r="Z782" i="2"/>
  <c r="AA782" i="2"/>
  <c r="AB782" i="2"/>
  <c r="AC782" i="2"/>
  <c r="Z783" i="2"/>
  <c r="AA783" i="2"/>
  <c r="AB783" i="2"/>
  <c r="AC783" i="2"/>
  <c r="Z784" i="2"/>
  <c r="AA784" i="2"/>
  <c r="AB784" i="2"/>
  <c r="AC784" i="2"/>
  <c r="Z785" i="2"/>
  <c r="AA785" i="2"/>
  <c r="AB785" i="2"/>
  <c r="AC785" i="2"/>
  <c r="Z786" i="2"/>
  <c r="AA786" i="2"/>
  <c r="AB786" i="2"/>
  <c r="AC786" i="2"/>
  <c r="Z787" i="2"/>
  <c r="AA787" i="2"/>
  <c r="AB787" i="2"/>
  <c r="AC787" i="2"/>
  <c r="Z788" i="2"/>
  <c r="AA788" i="2"/>
  <c r="AB788" i="2"/>
  <c r="AC788" i="2"/>
  <c r="Z789" i="2"/>
  <c r="AA789" i="2"/>
  <c r="AB789" i="2"/>
  <c r="AC789" i="2"/>
  <c r="Z790" i="2"/>
  <c r="AA790" i="2"/>
  <c r="AB790" i="2"/>
  <c r="AC790" i="2"/>
  <c r="Z791" i="2"/>
  <c r="AA791" i="2"/>
  <c r="AB791" i="2"/>
  <c r="AC791" i="2"/>
  <c r="Z792" i="2"/>
  <c r="AA792" i="2"/>
  <c r="AB792" i="2"/>
  <c r="AC792" i="2"/>
  <c r="Z793" i="2"/>
  <c r="AA793" i="2"/>
  <c r="AB793" i="2"/>
  <c r="AC793" i="2"/>
  <c r="Z794" i="2"/>
  <c r="AA794" i="2"/>
  <c r="AB794" i="2"/>
  <c r="AC794" i="2"/>
  <c r="Z795" i="2"/>
  <c r="AA795" i="2"/>
  <c r="AB795" i="2"/>
  <c r="AC795" i="2"/>
  <c r="Z796" i="2"/>
  <c r="AA796" i="2"/>
  <c r="AB796" i="2"/>
  <c r="AC796" i="2"/>
  <c r="Z797" i="2"/>
  <c r="AA797" i="2"/>
  <c r="AB797" i="2"/>
  <c r="AC797" i="2"/>
  <c r="Z798" i="2"/>
  <c r="AA798" i="2"/>
  <c r="AB798" i="2"/>
  <c r="AC798" i="2"/>
  <c r="Z799" i="2"/>
  <c r="AA799" i="2"/>
  <c r="AB799" i="2"/>
  <c r="AC799" i="2"/>
  <c r="Z800" i="2"/>
  <c r="AA800" i="2"/>
  <c r="AB800" i="2"/>
  <c r="AC800" i="2"/>
  <c r="Z801" i="2"/>
  <c r="AA801" i="2"/>
  <c r="AB801" i="2"/>
  <c r="AC801" i="2"/>
  <c r="Z802" i="2"/>
  <c r="AA802" i="2"/>
  <c r="AB802" i="2"/>
  <c r="AC802" i="2"/>
  <c r="Z803" i="2"/>
  <c r="AA803" i="2"/>
  <c r="AB803" i="2"/>
  <c r="AC803" i="2"/>
  <c r="Z804" i="2"/>
  <c r="AA804" i="2"/>
  <c r="AB804" i="2"/>
  <c r="AC804" i="2"/>
  <c r="Z805" i="2"/>
  <c r="AA805" i="2"/>
  <c r="AB805" i="2"/>
  <c r="AC805" i="2"/>
  <c r="Z806" i="2"/>
  <c r="AA806" i="2"/>
  <c r="AB806" i="2"/>
  <c r="AC806" i="2"/>
  <c r="Z807" i="2"/>
  <c r="AA807" i="2"/>
  <c r="AB807" i="2"/>
  <c r="AC807" i="2"/>
  <c r="Z808" i="2"/>
  <c r="AA808" i="2"/>
  <c r="AB808" i="2"/>
  <c r="AC808" i="2"/>
  <c r="Z809" i="2"/>
  <c r="AA809" i="2"/>
  <c r="AB809" i="2"/>
  <c r="AC809" i="2"/>
  <c r="Z810" i="2"/>
  <c r="AA810" i="2"/>
  <c r="AB810" i="2"/>
  <c r="AC810" i="2"/>
  <c r="Z811" i="2"/>
  <c r="AA811" i="2"/>
  <c r="AB811" i="2"/>
  <c r="AC811" i="2"/>
  <c r="Z812" i="2"/>
  <c r="AA812" i="2"/>
  <c r="AB812" i="2"/>
  <c r="AC812" i="2"/>
  <c r="Z813" i="2"/>
  <c r="AA813" i="2"/>
  <c r="AB813" i="2"/>
  <c r="AC813" i="2"/>
  <c r="Z814" i="2"/>
  <c r="AA814" i="2"/>
  <c r="AB814" i="2"/>
  <c r="AC814" i="2"/>
  <c r="Z815" i="2"/>
  <c r="AA815" i="2"/>
  <c r="AB815" i="2"/>
  <c r="AC815" i="2"/>
  <c r="Z816" i="2"/>
  <c r="AA816" i="2"/>
  <c r="AB816" i="2"/>
  <c r="AC816" i="2"/>
  <c r="Z817" i="2"/>
  <c r="AA817" i="2"/>
  <c r="AB817" i="2"/>
  <c r="AC817" i="2"/>
  <c r="Z818" i="2"/>
  <c r="AA818" i="2"/>
  <c r="AB818" i="2"/>
  <c r="AC818" i="2"/>
  <c r="Z819" i="2"/>
  <c r="AA819" i="2"/>
  <c r="AB819" i="2"/>
  <c r="AC819" i="2"/>
  <c r="Z820" i="2"/>
  <c r="AA820" i="2"/>
  <c r="AB820" i="2"/>
  <c r="AC820" i="2"/>
  <c r="Z821" i="2"/>
  <c r="AA821" i="2"/>
  <c r="AB821" i="2"/>
  <c r="AC821" i="2"/>
  <c r="Z822" i="2"/>
  <c r="AA822" i="2"/>
  <c r="AB822" i="2"/>
  <c r="AC822" i="2"/>
  <c r="Z823" i="2"/>
  <c r="AA823" i="2"/>
  <c r="AB823" i="2"/>
  <c r="AC823" i="2"/>
  <c r="Z824" i="2"/>
  <c r="AA824" i="2"/>
  <c r="AB824" i="2"/>
  <c r="AC824" i="2"/>
  <c r="Z825" i="2"/>
  <c r="AA825" i="2"/>
  <c r="AB825" i="2"/>
  <c r="AC825" i="2"/>
  <c r="Z826" i="2"/>
  <c r="AA826" i="2"/>
  <c r="AB826" i="2"/>
  <c r="AC826" i="2"/>
  <c r="Z827" i="2"/>
  <c r="AA827" i="2"/>
  <c r="AB827" i="2"/>
  <c r="AC827" i="2"/>
  <c r="Z828" i="2"/>
  <c r="AA828" i="2"/>
  <c r="AB828" i="2"/>
  <c r="AC828" i="2"/>
  <c r="Z829" i="2"/>
  <c r="AA829" i="2"/>
  <c r="AB829" i="2"/>
  <c r="AC829" i="2"/>
  <c r="Z830" i="2"/>
  <c r="AA830" i="2"/>
  <c r="AB830" i="2"/>
  <c r="AC830" i="2"/>
  <c r="Z831" i="2"/>
  <c r="AA831" i="2"/>
  <c r="AB831" i="2"/>
  <c r="AC831" i="2"/>
  <c r="Z832" i="2"/>
  <c r="AA832" i="2"/>
  <c r="AB832" i="2"/>
  <c r="AC832" i="2"/>
  <c r="Z833" i="2"/>
  <c r="AA833" i="2"/>
  <c r="AB833" i="2"/>
  <c r="AC833" i="2"/>
  <c r="Z834" i="2"/>
  <c r="AA834" i="2"/>
  <c r="AB834" i="2"/>
  <c r="AC834" i="2"/>
  <c r="Z835" i="2"/>
  <c r="AA835" i="2"/>
  <c r="AB835" i="2"/>
  <c r="AC835" i="2"/>
  <c r="Z836" i="2"/>
  <c r="AA836" i="2"/>
  <c r="AB836" i="2"/>
  <c r="AC836" i="2"/>
  <c r="Z837" i="2"/>
  <c r="AA837" i="2"/>
  <c r="AB837" i="2"/>
  <c r="AC837" i="2"/>
  <c r="Z838" i="2"/>
  <c r="AA838" i="2"/>
  <c r="AB838" i="2"/>
  <c r="AC838" i="2"/>
  <c r="Z839" i="2"/>
  <c r="AA839" i="2"/>
  <c r="AB839" i="2"/>
  <c r="AC839" i="2"/>
  <c r="Z840" i="2"/>
  <c r="AA840" i="2"/>
  <c r="AB840" i="2"/>
  <c r="AC840" i="2"/>
  <c r="Z841" i="2"/>
  <c r="AA841" i="2"/>
  <c r="AB841" i="2"/>
  <c r="AC841" i="2"/>
  <c r="Z842" i="2"/>
  <c r="AA842" i="2"/>
  <c r="AB842" i="2"/>
  <c r="AC842" i="2"/>
  <c r="Z843" i="2"/>
  <c r="AA843" i="2"/>
  <c r="AB843" i="2"/>
  <c r="AC843" i="2"/>
  <c r="Z844" i="2"/>
  <c r="AA844" i="2"/>
  <c r="AB844" i="2"/>
  <c r="AC844" i="2"/>
  <c r="Z845" i="2"/>
  <c r="AA845" i="2"/>
  <c r="AB845" i="2"/>
  <c r="AC845" i="2"/>
  <c r="Z846" i="2"/>
  <c r="AA846" i="2"/>
  <c r="AB846" i="2"/>
  <c r="AC846" i="2"/>
  <c r="Z847" i="2"/>
  <c r="AA847" i="2"/>
  <c r="AB847" i="2"/>
  <c r="AC847" i="2"/>
  <c r="Z848" i="2"/>
  <c r="AA848" i="2"/>
  <c r="AB848" i="2"/>
  <c r="AC848" i="2"/>
  <c r="Z849" i="2"/>
  <c r="AA849" i="2"/>
  <c r="AB849" i="2"/>
  <c r="AC849" i="2"/>
  <c r="Z850" i="2"/>
  <c r="AA850" i="2"/>
  <c r="AB850" i="2"/>
  <c r="AC850" i="2"/>
  <c r="Z851" i="2"/>
  <c r="AA851" i="2"/>
  <c r="AB851" i="2"/>
  <c r="AC851" i="2"/>
  <c r="Z852" i="2"/>
  <c r="AA852" i="2"/>
  <c r="AB852" i="2"/>
  <c r="AC852" i="2"/>
  <c r="Z853" i="2"/>
  <c r="AA853" i="2"/>
  <c r="AB853" i="2"/>
  <c r="AC853" i="2"/>
  <c r="Z854" i="2"/>
  <c r="AA854" i="2"/>
  <c r="AB854" i="2"/>
  <c r="AC854" i="2"/>
  <c r="Z855" i="2"/>
  <c r="AA855" i="2"/>
  <c r="AB855" i="2"/>
  <c r="AC855" i="2"/>
  <c r="Z856" i="2"/>
  <c r="AA856" i="2"/>
  <c r="AB856" i="2"/>
  <c r="AC856" i="2"/>
  <c r="Z857" i="2"/>
  <c r="AA857" i="2"/>
  <c r="AB857" i="2"/>
  <c r="AC857" i="2"/>
  <c r="Z858" i="2"/>
  <c r="AA858" i="2"/>
  <c r="AB858" i="2"/>
  <c r="AC858" i="2"/>
  <c r="Z859" i="2"/>
  <c r="AA859" i="2"/>
  <c r="AB859" i="2"/>
  <c r="AC859" i="2"/>
  <c r="Z860" i="2"/>
  <c r="AA860" i="2"/>
  <c r="AB860" i="2"/>
  <c r="AC860" i="2"/>
  <c r="Z861" i="2"/>
  <c r="AA861" i="2"/>
  <c r="AB861" i="2"/>
  <c r="AC861" i="2"/>
  <c r="Z862" i="2"/>
  <c r="AA862" i="2"/>
  <c r="AB862" i="2"/>
  <c r="AC862" i="2"/>
  <c r="Z863" i="2"/>
  <c r="AA863" i="2"/>
  <c r="AB863" i="2"/>
  <c r="AC863" i="2"/>
  <c r="Z864" i="2"/>
  <c r="AA864" i="2"/>
  <c r="AB864" i="2"/>
  <c r="AC864" i="2"/>
  <c r="Z865" i="2"/>
  <c r="AA865" i="2"/>
  <c r="AB865" i="2"/>
  <c r="AC865" i="2"/>
  <c r="Z866" i="2"/>
  <c r="AA866" i="2"/>
  <c r="AB866" i="2"/>
  <c r="AC866" i="2"/>
  <c r="Z867" i="2"/>
  <c r="AA867" i="2"/>
  <c r="AB867" i="2"/>
  <c r="AC867" i="2"/>
  <c r="Z868" i="2"/>
  <c r="AA868" i="2"/>
  <c r="AB868" i="2"/>
  <c r="AC868" i="2"/>
  <c r="Z869" i="2"/>
  <c r="AA869" i="2"/>
  <c r="AB869" i="2"/>
  <c r="AC869" i="2"/>
  <c r="Z870" i="2"/>
  <c r="AA870" i="2"/>
  <c r="AB870" i="2"/>
  <c r="AC870" i="2"/>
  <c r="Z871" i="2"/>
  <c r="AA871" i="2"/>
  <c r="AB871" i="2"/>
  <c r="AC871" i="2"/>
  <c r="Z872" i="2"/>
  <c r="AA872" i="2"/>
  <c r="AB872" i="2"/>
  <c r="AC872" i="2"/>
  <c r="Z873" i="2"/>
  <c r="AA873" i="2"/>
  <c r="AB873" i="2"/>
  <c r="AC873" i="2"/>
  <c r="Z874" i="2"/>
  <c r="AA874" i="2"/>
  <c r="AB874" i="2"/>
  <c r="AC874" i="2"/>
  <c r="Z875" i="2"/>
  <c r="AA875" i="2"/>
  <c r="AB875" i="2"/>
  <c r="AC875" i="2"/>
  <c r="Z876" i="2"/>
  <c r="AA876" i="2"/>
  <c r="AB876" i="2"/>
  <c r="AC876" i="2"/>
  <c r="Z877" i="2"/>
  <c r="AA877" i="2"/>
  <c r="AB877" i="2"/>
  <c r="AC877" i="2"/>
  <c r="Z878" i="2"/>
  <c r="AA878" i="2"/>
  <c r="AB878" i="2"/>
  <c r="AC878" i="2"/>
  <c r="Z879" i="2"/>
  <c r="AA879" i="2"/>
  <c r="AB879" i="2"/>
  <c r="AC879" i="2"/>
  <c r="Z880" i="2"/>
  <c r="AA880" i="2"/>
  <c r="AB880" i="2"/>
  <c r="AC880" i="2"/>
  <c r="Z881" i="2"/>
  <c r="AA881" i="2"/>
  <c r="AB881" i="2"/>
  <c r="AC881" i="2"/>
  <c r="Z882" i="2"/>
  <c r="AA882" i="2"/>
  <c r="AB882" i="2"/>
  <c r="AC882" i="2"/>
  <c r="Z883" i="2"/>
  <c r="AA883" i="2"/>
  <c r="AB883" i="2"/>
  <c r="AC883" i="2"/>
  <c r="Z884" i="2"/>
  <c r="AA884" i="2"/>
  <c r="AB884" i="2"/>
  <c r="AC884" i="2"/>
  <c r="Z885" i="2"/>
  <c r="AA885" i="2"/>
  <c r="AB885" i="2"/>
  <c r="AC885" i="2"/>
  <c r="Z886" i="2"/>
  <c r="AA886" i="2"/>
  <c r="AB886" i="2"/>
  <c r="AC886" i="2"/>
  <c r="Z887" i="2"/>
  <c r="AA887" i="2"/>
  <c r="AB887" i="2"/>
  <c r="AC887" i="2"/>
  <c r="Z888" i="2"/>
  <c r="AA888" i="2"/>
  <c r="AB888" i="2"/>
  <c r="AC888" i="2"/>
  <c r="Z889" i="2"/>
  <c r="AA889" i="2"/>
  <c r="AB889" i="2"/>
  <c r="AC889" i="2"/>
  <c r="Z890" i="2"/>
  <c r="AA890" i="2"/>
  <c r="AB890" i="2"/>
  <c r="AC890" i="2"/>
  <c r="Z891" i="2"/>
  <c r="AA891" i="2"/>
  <c r="AB891" i="2"/>
  <c r="AC891" i="2"/>
  <c r="Z892" i="2"/>
  <c r="AA892" i="2"/>
  <c r="AB892" i="2"/>
  <c r="AC892" i="2"/>
  <c r="Z893" i="2"/>
  <c r="AA893" i="2"/>
  <c r="AB893" i="2"/>
  <c r="AC893" i="2"/>
  <c r="Z894" i="2"/>
  <c r="AA894" i="2"/>
  <c r="AB894" i="2"/>
  <c r="AC894" i="2"/>
  <c r="Z895" i="2"/>
  <c r="AA895" i="2"/>
  <c r="AB895" i="2"/>
  <c r="AC895" i="2"/>
  <c r="Z896" i="2"/>
  <c r="AA896" i="2"/>
  <c r="AB896" i="2"/>
  <c r="AC896" i="2"/>
  <c r="Z897" i="2"/>
  <c r="AA897" i="2"/>
  <c r="AB897" i="2"/>
  <c r="AC897" i="2"/>
  <c r="Z898" i="2"/>
  <c r="AA898" i="2"/>
  <c r="AB898" i="2"/>
  <c r="AC898" i="2"/>
  <c r="Z899" i="2"/>
  <c r="AA899" i="2"/>
  <c r="AB899" i="2"/>
  <c r="AC899" i="2"/>
  <c r="Z900" i="2"/>
  <c r="AA900" i="2"/>
  <c r="AB900" i="2"/>
  <c r="AC900" i="2"/>
  <c r="Z901" i="2"/>
  <c r="AA901" i="2"/>
  <c r="AB901" i="2"/>
  <c r="AC901" i="2"/>
  <c r="Z902" i="2"/>
  <c r="AA902" i="2"/>
  <c r="AB902" i="2"/>
  <c r="AC902" i="2"/>
  <c r="Z903" i="2"/>
  <c r="AA903" i="2"/>
  <c r="AB903" i="2"/>
  <c r="AC903" i="2"/>
  <c r="Z904" i="2"/>
  <c r="AA904" i="2"/>
  <c r="AB904" i="2"/>
  <c r="AC904" i="2"/>
  <c r="Z905" i="2"/>
  <c r="AA905" i="2"/>
  <c r="AB905" i="2"/>
  <c r="AC905" i="2"/>
  <c r="Z906" i="2"/>
  <c r="AA906" i="2"/>
  <c r="AB906" i="2"/>
  <c r="AC906" i="2"/>
  <c r="Z907" i="2"/>
  <c r="AA907" i="2"/>
  <c r="AB907" i="2"/>
  <c r="AC907" i="2"/>
  <c r="Z908" i="2"/>
  <c r="AA908" i="2"/>
  <c r="AB908" i="2"/>
  <c r="AC908" i="2"/>
  <c r="Z909" i="2"/>
  <c r="AA909" i="2"/>
  <c r="AB909" i="2"/>
  <c r="AC909" i="2"/>
  <c r="Z910" i="2"/>
  <c r="AA910" i="2"/>
  <c r="AB910" i="2"/>
  <c r="AC910" i="2"/>
  <c r="Z911" i="2"/>
  <c r="AA911" i="2"/>
  <c r="AB911" i="2"/>
  <c r="AC911" i="2"/>
  <c r="Z912" i="2"/>
  <c r="AA912" i="2"/>
  <c r="AB912" i="2"/>
  <c r="AC912" i="2"/>
  <c r="Z913" i="2"/>
  <c r="AA913" i="2"/>
  <c r="AB913" i="2"/>
  <c r="AC913" i="2"/>
  <c r="Z914" i="2"/>
  <c r="AA914" i="2"/>
  <c r="AB914" i="2"/>
  <c r="AC914" i="2"/>
  <c r="Z915" i="2"/>
  <c r="AA915" i="2"/>
  <c r="AB915" i="2"/>
  <c r="AC915" i="2"/>
  <c r="Z916" i="2"/>
  <c r="AA916" i="2"/>
  <c r="AB916" i="2"/>
  <c r="AC916" i="2"/>
  <c r="Z917" i="2"/>
  <c r="AA917" i="2"/>
  <c r="AB917" i="2"/>
  <c r="AC917" i="2"/>
  <c r="Z918" i="2"/>
  <c r="AA918" i="2"/>
  <c r="AB918" i="2"/>
  <c r="AC918" i="2"/>
  <c r="Z919" i="2"/>
  <c r="AA919" i="2"/>
  <c r="AB919" i="2"/>
  <c r="AC919" i="2"/>
  <c r="Z920" i="2"/>
  <c r="AA920" i="2"/>
  <c r="AB920" i="2"/>
  <c r="AC920" i="2"/>
  <c r="Z921" i="2"/>
  <c r="AA921" i="2"/>
  <c r="AB921" i="2"/>
  <c r="AC921" i="2"/>
  <c r="Z922" i="2"/>
  <c r="AA922" i="2"/>
  <c r="AB922" i="2"/>
  <c r="AC922" i="2"/>
  <c r="Z923" i="2"/>
  <c r="AA923" i="2"/>
  <c r="AB923" i="2"/>
  <c r="AC923" i="2"/>
  <c r="Z924" i="2"/>
  <c r="AA924" i="2"/>
  <c r="AB924" i="2"/>
  <c r="AC924" i="2"/>
  <c r="Z925" i="2"/>
  <c r="AA925" i="2"/>
  <c r="AB925" i="2"/>
  <c r="AC925" i="2"/>
  <c r="Z926" i="2"/>
  <c r="AA926" i="2"/>
  <c r="AB926" i="2"/>
  <c r="AC926" i="2"/>
  <c r="Z927" i="2"/>
  <c r="AA927" i="2"/>
  <c r="AB927" i="2"/>
  <c r="AC927" i="2"/>
  <c r="Z928" i="2"/>
  <c r="AA928" i="2"/>
  <c r="AB928" i="2"/>
  <c r="AC928" i="2"/>
  <c r="Z929" i="2"/>
  <c r="AA929" i="2"/>
  <c r="AB929" i="2"/>
  <c r="AC929" i="2"/>
  <c r="Z930" i="2"/>
  <c r="AA930" i="2"/>
  <c r="AB930" i="2"/>
  <c r="AC930" i="2"/>
  <c r="Z931" i="2"/>
  <c r="AA931" i="2"/>
  <c r="AB931" i="2"/>
  <c r="AC931" i="2"/>
  <c r="Z932" i="2"/>
  <c r="AA932" i="2"/>
  <c r="AB932" i="2"/>
  <c r="AC932" i="2"/>
  <c r="Z933" i="2"/>
  <c r="AA933" i="2"/>
  <c r="AB933" i="2"/>
  <c r="AC933" i="2"/>
  <c r="Z934" i="2"/>
  <c r="AA934" i="2"/>
  <c r="AB934" i="2"/>
  <c r="AC934" i="2"/>
  <c r="Z935" i="2"/>
  <c r="AA935" i="2"/>
  <c r="AB935" i="2"/>
  <c r="AC935" i="2"/>
  <c r="Z936" i="2"/>
  <c r="AA936" i="2"/>
  <c r="AB936" i="2"/>
  <c r="AC936" i="2"/>
  <c r="Z937" i="2"/>
  <c r="AA937" i="2"/>
  <c r="AB937" i="2"/>
  <c r="AC937" i="2"/>
  <c r="Z938" i="2"/>
  <c r="AA938" i="2"/>
  <c r="AB938" i="2"/>
  <c r="AC938" i="2"/>
  <c r="Z939" i="2"/>
  <c r="AA939" i="2"/>
  <c r="AB939" i="2"/>
  <c r="AC939" i="2"/>
  <c r="Z940" i="2"/>
  <c r="AA940" i="2"/>
  <c r="AB940" i="2"/>
  <c r="AC940" i="2"/>
  <c r="Z941" i="2"/>
  <c r="AA941" i="2"/>
  <c r="AB941" i="2"/>
  <c r="AC941" i="2"/>
  <c r="Z942" i="2"/>
  <c r="AA942" i="2"/>
  <c r="AB942" i="2"/>
  <c r="AC942" i="2"/>
  <c r="Z943" i="2"/>
  <c r="AA943" i="2"/>
  <c r="AB943" i="2"/>
  <c r="AC943" i="2"/>
  <c r="Z944" i="2"/>
  <c r="AA944" i="2"/>
  <c r="AB944" i="2"/>
  <c r="AC944" i="2"/>
  <c r="Z945" i="2"/>
  <c r="AA945" i="2"/>
  <c r="AB945" i="2"/>
  <c r="AC945" i="2"/>
  <c r="Z946" i="2"/>
  <c r="AA946" i="2"/>
  <c r="AB946" i="2"/>
  <c r="AC946" i="2"/>
  <c r="Z947" i="2"/>
  <c r="AA947" i="2"/>
  <c r="AB947" i="2"/>
  <c r="AC947" i="2"/>
  <c r="Z948" i="2"/>
  <c r="AA948" i="2"/>
  <c r="AB948" i="2"/>
  <c r="AC948" i="2"/>
  <c r="Z949" i="2"/>
  <c r="AA949" i="2"/>
  <c r="AB949" i="2"/>
  <c r="AC949" i="2"/>
  <c r="Z950" i="2"/>
  <c r="AA950" i="2"/>
  <c r="AB950" i="2"/>
  <c r="AC950" i="2"/>
  <c r="Z951" i="2"/>
  <c r="AA951" i="2"/>
  <c r="AB951" i="2"/>
  <c r="AC951" i="2"/>
  <c r="Z952" i="2"/>
  <c r="AA952" i="2"/>
  <c r="AB952" i="2"/>
  <c r="AC952" i="2"/>
  <c r="Z953" i="2"/>
  <c r="AA953" i="2"/>
  <c r="AB953" i="2"/>
  <c r="AC953" i="2"/>
  <c r="Z954" i="2"/>
  <c r="AA954" i="2"/>
  <c r="AB954" i="2"/>
  <c r="AC954" i="2"/>
  <c r="Z955" i="2"/>
  <c r="AA955" i="2"/>
  <c r="AB955" i="2"/>
  <c r="AC955" i="2"/>
  <c r="Z956" i="2"/>
  <c r="AA956" i="2"/>
  <c r="AB956" i="2"/>
  <c r="AC956" i="2"/>
  <c r="Z957" i="2"/>
  <c r="AA957" i="2"/>
  <c r="AB957" i="2"/>
  <c r="AC957" i="2"/>
  <c r="Z958" i="2"/>
  <c r="AA958" i="2"/>
  <c r="AB958" i="2"/>
  <c r="AC958" i="2"/>
  <c r="Z959" i="2"/>
  <c r="AA959" i="2"/>
  <c r="AB959" i="2"/>
  <c r="AC959" i="2"/>
  <c r="Z960" i="2"/>
  <c r="AA960" i="2"/>
  <c r="AB960" i="2"/>
  <c r="AC960" i="2"/>
  <c r="Z961" i="2"/>
  <c r="AA961" i="2"/>
  <c r="AB961" i="2"/>
  <c r="AC961" i="2"/>
  <c r="Z962" i="2"/>
  <c r="AA962" i="2"/>
  <c r="AB962" i="2"/>
  <c r="AC962" i="2"/>
  <c r="Z963" i="2"/>
  <c r="AA963" i="2"/>
  <c r="AB963" i="2"/>
  <c r="AC963" i="2"/>
  <c r="Z964" i="2"/>
  <c r="AA964" i="2"/>
  <c r="AB964" i="2"/>
  <c r="AC964" i="2"/>
  <c r="Z965" i="2"/>
  <c r="AA965" i="2"/>
  <c r="AB965" i="2"/>
  <c r="AC965" i="2"/>
  <c r="Z966" i="2"/>
  <c r="AA966" i="2"/>
  <c r="AB966" i="2"/>
  <c r="AC966" i="2"/>
  <c r="Z967" i="2"/>
  <c r="AA967" i="2"/>
  <c r="AB967" i="2"/>
  <c r="AC967" i="2"/>
  <c r="Z968" i="2"/>
  <c r="AA968" i="2"/>
  <c r="AB968" i="2"/>
  <c r="AC968" i="2"/>
  <c r="Z969" i="2"/>
  <c r="AA969" i="2"/>
  <c r="AB969" i="2"/>
  <c r="AC969" i="2"/>
  <c r="Z970" i="2"/>
  <c r="AA970" i="2"/>
  <c r="AB970" i="2"/>
  <c r="AC970" i="2"/>
  <c r="Z971" i="2"/>
  <c r="AA971" i="2"/>
  <c r="AB971" i="2"/>
  <c r="AC971" i="2"/>
  <c r="Z972" i="2"/>
  <c r="AA972" i="2"/>
  <c r="AB972" i="2"/>
  <c r="AC972" i="2"/>
  <c r="Z973" i="2"/>
  <c r="AA973" i="2"/>
  <c r="AB973" i="2"/>
  <c r="AC973" i="2"/>
  <c r="Z974" i="2"/>
  <c r="AA974" i="2"/>
  <c r="AB974" i="2"/>
  <c r="AC974" i="2"/>
  <c r="Z975" i="2"/>
  <c r="AA975" i="2"/>
  <c r="AB975" i="2"/>
  <c r="AC975" i="2"/>
  <c r="Z976" i="2"/>
  <c r="AA976" i="2"/>
  <c r="AB976" i="2"/>
  <c r="AC976" i="2"/>
  <c r="Z977" i="2"/>
  <c r="AA977" i="2"/>
  <c r="AB977" i="2"/>
  <c r="AC977" i="2"/>
  <c r="Z978" i="2"/>
  <c r="AA978" i="2"/>
  <c r="AB978" i="2"/>
  <c r="AC978" i="2"/>
  <c r="Z979" i="2"/>
  <c r="AA979" i="2"/>
  <c r="AB979" i="2"/>
  <c r="AC979" i="2"/>
  <c r="Z980" i="2"/>
  <c r="AA980" i="2"/>
  <c r="AB980" i="2"/>
  <c r="AC980" i="2"/>
  <c r="Z981" i="2"/>
  <c r="AA981" i="2"/>
  <c r="AB981" i="2"/>
  <c r="AC981" i="2"/>
  <c r="Z982" i="2"/>
  <c r="AA982" i="2"/>
  <c r="AB982" i="2"/>
  <c r="AC982" i="2"/>
  <c r="Z983" i="2"/>
  <c r="AA983" i="2"/>
  <c r="AB983" i="2"/>
  <c r="AC983" i="2"/>
  <c r="Z984" i="2"/>
  <c r="AA984" i="2"/>
  <c r="AB984" i="2"/>
  <c r="AC984" i="2"/>
  <c r="Z985" i="2"/>
  <c r="AA985" i="2"/>
  <c r="AB985" i="2"/>
  <c r="AC985" i="2"/>
  <c r="Z986" i="2"/>
  <c r="AA986" i="2"/>
  <c r="AB986" i="2"/>
  <c r="AC986" i="2"/>
  <c r="Z987" i="2"/>
  <c r="AA987" i="2"/>
  <c r="AB987" i="2"/>
  <c r="AC987" i="2"/>
  <c r="Z988" i="2"/>
  <c r="AA988" i="2"/>
  <c r="AB988" i="2"/>
  <c r="AC988" i="2"/>
  <c r="Z989" i="2"/>
  <c r="AA989" i="2"/>
  <c r="AB989" i="2"/>
  <c r="AC989" i="2"/>
  <c r="Z990" i="2"/>
  <c r="AA990" i="2"/>
  <c r="AB990" i="2"/>
  <c r="AC990" i="2"/>
  <c r="Z991" i="2"/>
  <c r="AA991" i="2"/>
  <c r="AB991" i="2"/>
  <c r="AC991" i="2"/>
  <c r="Z992" i="2"/>
  <c r="AA992" i="2"/>
  <c r="AB992" i="2"/>
  <c r="AC992" i="2"/>
  <c r="Z993" i="2"/>
  <c r="AA993" i="2"/>
  <c r="AB993" i="2"/>
  <c r="AC993" i="2"/>
  <c r="Z994" i="2"/>
  <c r="AA994" i="2"/>
  <c r="AB994" i="2"/>
  <c r="AC994" i="2"/>
  <c r="Z995" i="2"/>
  <c r="AA995" i="2"/>
  <c r="AB995" i="2"/>
  <c r="AC995" i="2"/>
  <c r="Z996" i="2"/>
  <c r="AA996" i="2"/>
  <c r="AB996" i="2"/>
  <c r="AC996" i="2"/>
  <c r="Z997" i="2"/>
  <c r="AA997" i="2"/>
  <c r="AB997" i="2"/>
  <c r="AC997" i="2"/>
  <c r="Z998" i="2"/>
  <c r="AA998" i="2"/>
  <c r="AB998" i="2"/>
  <c r="AC998" i="2"/>
  <c r="Z999" i="2"/>
  <c r="AA999" i="2"/>
  <c r="AB999" i="2"/>
  <c r="AC999" i="2"/>
  <c r="Z1000" i="2"/>
  <c r="AA1000" i="2"/>
  <c r="AB1000" i="2"/>
  <c r="AC1000" i="2"/>
  <c r="Z1001" i="2"/>
  <c r="AA1001" i="2"/>
  <c r="AB1001" i="2"/>
  <c r="AC1001" i="2"/>
  <c r="Z1002" i="2"/>
  <c r="AA1002" i="2"/>
  <c r="AB1002" i="2"/>
  <c r="AC1002" i="2"/>
  <c r="Z1003" i="2"/>
  <c r="AA1003" i="2"/>
  <c r="AB1003" i="2"/>
  <c r="AC1003" i="2"/>
  <c r="Z1004" i="2"/>
  <c r="AA1004" i="2"/>
  <c r="AB1004" i="2"/>
  <c r="AC1004" i="2"/>
  <c r="Z1005" i="2"/>
  <c r="AA1005" i="2"/>
  <c r="AB1005" i="2"/>
  <c r="AC1005" i="2"/>
  <c r="Z1006" i="2"/>
  <c r="AA1006" i="2"/>
  <c r="AB1006" i="2"/>
  <c r="AC1006" i="2"/>
  <c r="Z1007" i="2"/>
  <c r="AA1007" i="2"/>
  <c r="AB1007" i="2"/>
  <c r="AC1007" i="2"/>
  <c r="Z1008" i="2"/>
  <c r="AA1008" i="2"/>
  <c r="AB1008" i="2"/>
  <c r="AC1008" i="2"/>
  <c r="Z1009" i="2"/>
  <c r="AA1009" i="2"/>
  <c r="AB1009" i="2"/>
  <c r="AC1009" i="2"/>
  <c r="Z1010" i="2"/>
  <c r="AA1010" i="2"/>
  <c r="AB1010" i="2"/>
  <c r="AC1010" i="2"/>
  <c r="Z1011" i="2"/>
  <c r="AA1011" i="2"/>
  <c r="AB1011" i="2"/>
  <c r="AC1011" i="2"/>
  <c r="Z1012" i="2"/>
  <c r="AA1012" i="2"/>
  <c r="AB1012" i="2"/>
  <c r="AC1012" i="2"/>
  <c r="Z1013" i="2"/>
  <c r="AA1013" i="2"/>
  <c r="AB1013" i="2"/>
  <c r="AC1013" i="2"/>
  <c r="Z1014" i="2"/>
  <c r="AA1014" i="2"/>
  <c r="AB1014" i="2"/>
  <c r="AC1014" i="2"/>
  <c r="Z1015" i="2"/>
  <c r="AA1015" i="2"/>
  <c r="AB1015" i="2"/>
  <c r="AC1015" i="2"/>
  <c r="Z1016" i="2"/>
  <c r="AA1016" i="2"/>
  <c r="AB1016" i="2"/>
  <c r="AC1016" i="2"/>
  <c r="Z1017" i="2"/>
  <c r="AA1017" i="2"/>
  <c r="AB1017" i="2"/>
  <c r="AC1017" i="2"/>
  <c r="Z1018" i="2"/>
  <c r="AA1018" i="2"/>
  <c r="AB1018" i="2"/>
  <c r="AC1018" i="2"/>
  <c r="Z1019" i="2"/>
  <c r="AA1019" i="2"/>
  <c r="AB1019" i="2"/>
  <c r="AC1019" i="2"/>
  <c r="Z1020" i="2"/>
  <c r="AA1020" i="2"/>
  <c r="AB1020" i="2"/>
  <c r="AC1020" i="2"/>
  <c r="Z1021" i="2"/>
  <c r="AA1021" i="2"/>
  <c r="AB1021" i="2"/>
  <c r="AC1021" i="2"/>
  <c r="Z1022" i="2"/>
  <c r="AA1022" i="2"/>
  <c r="AB1022" i="2"/>
  <c r="AC1022" i="2"/>
  <c r="Z1023" i="2"/>
  <c r="AA1023" i="2"/>
  <c r="AB1023" i="2"/>
  <c r="AC1023" i="2"/>
  <c r="Z1024" i="2"/>
  <c r="AA1024" i="2"/>
  <c r="AB1024" i="2"/>
  <c r="AC1024" i="2"/>
  <c r="Z1025" i="2"/>
  <c r="AA1025" i="2"/>
  <c r="AB1025" i="2"/>
  <c r="AC1025" i="2"/>
  <c r="Z1026" i="2"/>
  <c r="AA1026" i="2"/>
  <c r="AB1026" i="2"/>
  <c r="AC1026" i="2"/>
  <c r="Z1027" i="2"/>
  <c r="AA1027" i="2"/>
  <c r="AB1027" i="2"/>
  <c r="AC1027" i="2"/>
  <c r="Z1028" i="2"/>
  <c r="AA1028" i="2"/>
  <c r="AB1028" i="2"/>
  <c r="AC1028" i="2"/>
  <c r="Z1029" i="2"/>
  <c r="AA1029" i="2"/>
  <c r="AB1029" i="2"/>
  <c r="AC1029" i="2"/>
  <c r="Z1030" i="2"/>
  <c r="AA1030" i="2"/>
  <c r="AB1030" i="2"/>
  <c r="AC1030" i="2"/>
  <c r="Z1031" i="2"/>
  <c r="AA1031" i="2"/>
  <c r="AB1031" i="2"/>
  <c r="AC1031" i="2"/>
  <c r="Z1032" i="2"/>
  <c r="AA1032" i="2"/>
  <c r="AB1032" i="2"/>
  <c r="AC1032" i="2"/>
  <c r="Z1033" i="2"/>
  <c r="AA1033" i="2"/>
  <c r="AB1033" i="2"/>
  <c r="AC1033" i="2"/>
  <c r="Z1034" i="2"/>
  <c r="AA1034" i="2"/>
  <c r="AB1034" i="2"/>
  <c r="AC1034" i="2"/>
  <c r="Z1035" i="2"/>
  <c r="AA1035" i="2"/>
  <c r="AB1035" i="2"/>
  <c r="AC1035" i="2"/>
  <c r="Z1036" i="2"/>
  <c r="AA1036" i="2"/>
  <c r="AB1036" i="2"/>
  <c r="AC1036" i="2"/>
  <c r="Z1037" i="2"/>
  <c r="AA1037" i="2"/>
  <c r="AB1037" i="2"/>
  <c r="AC1037" i="2"/>
  <c r="Z1038" i="2"/>
  <c r="AA1038" i="2"/>
  <c r="AB1038" i="2"/>
  <c r="AC1038" i="2"/>
  <c r="Z1039" i="2"/>
  <c r="AA1039" i="2"/>
  <c r="AB1039" i="2"/>
  <c r="AC1039" i="2"/>
  <c r="Z1040" i="2"/>
  <c r="AA1040" i="2"/>
  <c r="AB1040" i="2"/>
  <c r="AC1040" i="2"/>
  <c r="Z1041" i="2"/>
  <c r="AA1041" i="2"/>
  <c r="AB1041" i="2"/>
  <c r="AC1041" i="2"/>
  <c r="Z1042" i="2"/>
  <c r="AA1042" i="2"/>
  <c r="AB1042" i="2"/>
  <c r="AC1042" i="2"/>
  <c r="Z1043" i="2"/>
  <c r="AA1043" i="2"/>
  <c r="AB1043" i="2"/>
  <c r="AC1043" i="2"/>
  <c r="Z1044" i="2"/>
  <c r="AA1044" i="2"/>
  <c r="AB1044" i="2"/>
  <c r="AC1044" i="2"/>
  <c r="Z1045" i="2"/>
  <c r="AA1045" i="2"/>
  <c r="AB1045" i="2"/>
  <c r="AC1045" i="2"/>
  <c r="Z1046" i="2"/>
  <c r="AA1046" i="2"/>
  <c r="AB1046" i="2"/>
  <c r="AC1046" i="2"/>
  <c r="Z1047" i="2"/>
  <c r="AA1047" i="2"/>
  <c r="AB1047" i="2"/>
  <c r="AC1047" i="2"/>
  <c r="Z1048" i="2"/>
  <c r="AA1048" i="2"/>
  <c r="AB1048" i="2"/>
  <c r="AC1048" i="2"/>
  <c r="Z1049" i="2"/>
  <c r="AA1049" i="2"/>
  <c r="AB1049" i="2"/>
  <c r="AC1049" i="2"/>
  <c r="Z1050" i="2"/>
  <c r="AA1050" i="2"/>
  <c r="AB1050" i="2"/>
  <c r="AC1050" i="2"/>
  <c r="Z1051" i="2"/>
  <c r="AA1051" i="2"/>
  <c r="AB1051" i="2"/>
  <c r="AC1051" i="2"/>
  <c r="Z1052" i="2"/>
  <c r="AA1052" i="2"/>
  <c r="AB1052" i="2"/>
  <c r="AC1052" i="2"/>
  <c r="Z1053" i="2"/>
  <c r="AA1053" i="2"/>
  <c r="AB1053" i="2"/>
  <c r="AC1053" i="2"/>
  <c r="Z1054" i="2"/>
  <c r="AA1054" i="2"/>
  <c r="AB1054" i="2"/>
  <c r="AC1054" i="2"/>
  <c r="Z1055" i="2"/>
  <c r="AA1055" i="2"/>
  <c r="AB1055" i="2"/>
  <c r="AC1055" i="2"/>
  <c r="Z1056" i="2"/>
  <c r="AA1056" i="2"/>
  <c r="AB1056" i="2"/>
  <c r="AC1056" i="2"/>
  <c r="Z1057" i="2"/>
  <c r="AA1057" i="2"/>
  <c r="AB1057" i="2"/>
  <c r="AC1057" i="2"/>
  <c r="Z1058" i="2"/>
  <c r="AA1058" i="2"/>
  <c r="AB1058" i="2"/>
  <c r="AC1058" i="2"/>
  <c r="Z1059" i="2"/>
  <c r="AA1059" i="2"/>
  <c r="AB1059" i="2"/>
  <c r="AC1059" i="2"/>
  <c r="Z1060" i="2"/>
  <c r="AA1060" i="2"/>
  <c r="AB1060" i="2"/>
  <c r="AC1060" i="2"/>
  <c r="Z1061" i="2"/>
  <c r="AA1061" i="2"/>
  <c r="AB1061" i="2"/>
  <c r="AC1061" i="2"/>
  <c r="Z1062" i="2"/>
  <c r="AA1062" i="2"/>
  <c r="AB1062" i="2"/>
  <c r="AC1062" i="2"/>
  <c r="Z1063" i="2"/>
  <c r="AA1063" i="2"/>
  <c r="AB1063" i="2"/>
  <c r="AC1063" i="2"/>
  <c r="Z1064" i="2"/>
  <c r="AA1064" i="2"/>
  <c r="AB1064" i="2"/>
  <c r="AC1064" i="2"/>
  <c r="Z1065" i="2"/>
  <c r="AA1065" i="2"/>
  <c r="AB1065" i="2"/>
  <c r="AC1065" i="2"/>
  <c r="Z1066" i="2"/>
  <c r="AA1066" i="2"/>
  <c r="AB1066" i="2"/>
  <c r="AC1066" i="2"/>
  <c r="Z1067" i="2"/>
  <c r="AA1067" i="2"/>
  <c r="AB1067" i="2"/>
  <c r="AC1067" i="2"/>
  <c r="Z1068" i="2"/>
  <c r="AA1068" i="2"/>
  <c r="AB1068" i="2"/>
  <c r="AC1068" i="2"/>
  <c r="Z1069" i="2"/>
  <c r="AA1069" i="2"/>
  <c r="AB1069" i="2"/>
  <c r="AC1069" i="2"/>
  <c r="Z1070" i="2"/>
  <c r="AA1070" i="2"/>
  <c r="AB1070" i="2"/>
  <c r="AC1070" i="2"/>
  <c r="Z1071" i="2"/>
  <c r="AA1071" i="2"/>
  <c r="AB1071" i="2"/>
  <c r="AC1071" i="2"/>
  <c r="Z1072" i="2"/>
  <c r="AA1072" i="2"/>
  <c r="AB1072" i="2"/>
  <c r="AC1072" i="2"/>
  <c r="Z1073" i="2"/>
  <c r="AA1073" i="2"/>
  <c r="AB1073" i="2"/>
  <c r="AC1073" i="2"/>
  <c r="Z1074" i="2"/>
  <c r="AA1074" i="2"/>
  <c r="AB1074" i="2"/>
  <c r="AC1074" i="2"/>
  <c r="Z1075" i="2"/>
  <c r="AA1075" i="2"/>
  <c r="AB1075" i="2"/>
  <c r="AC1075" i="2"/>
  <c r="Z1076" i="2"/>
  <c r="AA1076" i="2"/>
  <c r="AB1076" i="2"/>
  <c r="AC1076" i="2"/>
  <c r="Z1077" i="2"/>
  <c r="AA1077" i="2"/>
  <c r="AB1077" i="2"/>
  <c r="AC1077" i="2"/>
  <c r="Z1078" i="2"/>
  <c r="AA1078" i="2"/>
  <c r="AB1078" i="2"/>
  <c r="AC1078" i="2"/>
  <c r="Z1079" i="2"/>
  <c r="AA1079" i="2"/>
  <c r="AB1079" i="2"/>
  <c r="AC1079" i="2"/>
  <c r="Z1080" i="2"/>
  <c r="AA1080" i="2"/>
  <c r="AB1080" i="2"/>
  <c r="AC1080" i="2"/>
  <c r="Z1081" i="2"/>
  <c r="AA1081" i="2"/>
  <c r="AB1081" i="2"/>
  <c r="AC1081" i="2"/>
  <c r="Z1082" i="2"/>
  <c r="AA1082" i="2"/>
  <c r="AB1082" i="2"/>
  <c r="AC1082" i="2"/>
  <c r="Z1083" i="2"/>
  <c r="AA1083" i="2"/>
  <c r="AB1083" i="2"/>
  <c r="AC1083" i="2"/>
  <c r="Z1084" i="2"/>
  <c r="AA1084" i="2"/>
  <c r="AB1084" i="2"/>
  <c r="AC1084" i="2"/>
  <c r="Z1085" i="2"/>
  <c r="AA1085" i="2"/>
  <c r="AB1085" i="2"/>
  <c r="AC1085" i="2"/>
  <c r="Z1086" i="2"/>
  <c r="AA1086" i="2"/>
  <c r="AB1086" i="2"/>
  <c r="AC1086" i="2"/>
  <c r="Z1087" i="2"/>
  <c r="AA1087" i="2"/>
  <c r="AB1087" i="2"/>
  <c r="AC1087" i="2"/>
  <c r="Z1088" i="2"/>
  <c r="AA1088" i="2"/>
  <c r="AB1088" i="2"/>
  <c r="AC1088" i="2"/>
  <c r="Z1089" i="2"/>
  <c r="AA1089" i="2"/>
  <c r="AB1089" i="2"/>
  <c r="AC1089" i="2"/>
  <c r="Z1090" i="2"/>
  <c r="AA1090" i="2"/>
  <c r="AB1090" i="2"/>
  <c r="AC1090" i="2"/>
  <c r="Z1091" i="2"/>
  <c r="AA1091" i="2"/>
  <c r="AB1091" i="2"/>
  <c r="AC1091" i="2"/>
  <c r="Z1092" i="2"/>
  <c r="AA1092" i="2"/>
  <c r="AB1092" i="2"/>
  <c r="AC1092" i="2"/>
  <c r="Z1093" i="2"/>
  <c r="AA1093" i="2"/>
  <c r="AB1093" i="2"/>
  <c r="AC1093" i="2"/>
  <c r="Z1094" i="2"/>
  <c r="AA1094" i="2"/>
  <c r="AB1094" i="2"/>
  <c r="AC1094" i="2"/>
  <c r="Z1095" i="2"/>
  <c r="AA1095" i="2"/>
  <c r="AB1095" i="2"/>
  <c r="AC1095" i="2"/>
  <c r="Z1096" i="2"/>
  <c r="AA1096" i="2"/>
  <c r="AB1096" i="2"/>
  <c r="AC1096" i="2"/>
  <c r="Z1097" i="2"/>
  <c r="AA1097" i="2"/>
  <c r="AB1097" i="2"/>
  <c r="AC1097" i="2"/>
  <c r="Z1098" i="2"/>
  <c r="AA1098" i="2"/>
  <c r="AB1098" i="2"/>
  <c r="AC1098" i="2"/>
  <c r="Z1099" i="2"/>
  <c r="AA1099" i="2"/>
  <c r="AB1099" i="2"/>
  <c r="AC1099" i="2"/>
  <c r="Z1100" i="2"/>
  <c r="AA1100" i="2"/>
  <c r="AB1100" i="2"/>
  <c r="AC1100" i="2"/>
  <c r="Z1101" i="2"/>
  <c r="AA1101" i="2"/>
  <c r="AB1101" i="2"/>
  <c r="AC1101" i="2"/>
  <c r="Z1102" i="2"/>
  <c r="AA1102" i="2"/>
  <c r="AB1102" i="2"/>
  <c r="AC1102" i="2"/>
  <c r="Z1103" i="2"/>
  <c r="AA1103" i="2"/>
  <c r="AB1103" i="2"/>
  <c r="AC1103" i="2"/>
  <c r="Z1104" i="2"/>
  <c r="AA1104" i="2"/>
  <c r="AB1104" i="2"/>
  <c r="AC1104" i="2"/>
  <c r="Z1105" i="2"/>
  <c r="AA1105" i="2"/>
  <c r="AB1105" i="2"/>
  <c r="AC1105" i="2"/>
  <c r="Z1106" i="2"/>
  <c r="AA1106" i="2"/>
  <c r="AB1106" i="2"/>
  <c r="AC1106" i="2"/>
  <c r="Z1107" i="2"/>
  <c r="AA1107" i="2"/>
  <c r="AB1107" i="2"/>
  <c r="AC1107" i="2"/>
  <c r="Z1108" i="2"/>
  <c r="AA1108" i="2"/>
  <c r="AB1108" i="2"/>
  <c r="AC1108" i="2"/>
  <c r="Z1109" i="2"/>
  <c r="AA1109" i="2"/>
  <c r="AB1109" i="2"/>
  <c r="AC1109" i="2"/>
  <c r="Z1110" i="2"/>
  <c r="AA1110" i="2"/>
  <c r="AB1110" i="2"/>
  <c r="AC1110" i="2"/>
  <c r="Z1111" i="2"/>
  <c r="AA1111" i="2"/>
  <c r="AB1111" i="2"/>
  <c r="AC1111" i="2"/>
  <c r="Z1112" i="2"/>
  <c r="AA1112" i="2"/>
  <c r="AB1112" i="2"/>
  <c r="AC1112" i="2"/>
  <c r="Z1113" i="2"/>
  <c r="AA1113" i="2"/>
  <c r="AB1113" i="2"/>
  <c r="AC1113" i="2"/>
  <c r="Z1114" i="2"/>
  <c r="AA1114" i="2"/>
  <c r="AB1114" i="2"/>
  <c r="AC1114" i="2"/>
  <c r="Z1115" i="2"/>
  <c r="AA1115" i="2"/>
  <c r="AB1115" i="2"/>
  <c r="AC1115" i="2"/>
  <c r="Z1116" i="2"/>
  <c r="AA1116" i="2"/>
  <c r="AB1116" i="2"/>
  <c r="AC1116" i="2"/>
  <c r="Z1117" i="2"/>
  <c r="AA1117" i="2"/>
  <c r="AB1117" i="2"/>
  <c r="AC1117" i="2"/>
  <c r="Z1118" i="2"/>
  <c r="AA1118" i="2"/>
  <c r="AB1118" i="2"/>
  <c r="AC1118" i="2"/>
  <c r="Z1119" i="2"/>
  <c r="AA1119" i="2"/>
  <c r="AB1119" i="2"/>
  <c r="AC1119" i="2"/>
  <c r="Z1120" i="2"/>
  <c r="AA1120" i="2"/>
  <c r="AB1120" i="2"/>
  <c r="AC1120" i="2"/>
  <c r="Z1121" i="2"/>
  <c r="AA1121" i="2"/>
  <c r="AB1121" i="2"/>
  <c r="AC1121" i="2"/>
  <c r="Z1122" i="2"/>
  <c r="AA1122" i="2"/>
  <c r="AB1122" i="2"/>
  <c r="AC1122" i="2"/>
  <c r="Z1123" i="2"/>
  <c r="AA1123" i="2"/>
  <c r="AB1123" i="2"/>
  <c r="AC1123" i="2"/>
  <c r="Z1124" i="2"/>
  <c r="AA1124" i="2"/>
  <c r="AB1124" i="2"/>
  <c r="AC1124" i="2"/>
  <c r="Z1125" i="2"/>
  <c r="AA1125" i="2"/>
  <c r="AB1125" i="2"/>
  <c r="AC1125" i="2"/>
  <c r="Z1126" i="2"/>
  <c r="AA1126" i="2"/>
  <c r="AB1126" i="2"/>
  <c r="AC1126" i="2"/>
  <c r="Z1127" i="2"/>
  <c r="AA1127" i="2"/>
  <c r="AB1127" i="2"/>
  <c r="AC1127" i="2"/>
  <c r="Z1128" i="2"/>
  <c r="AA1128" i="2"/>
  <c r="AB1128" i="2"/>
  <c r="AC1128" i="2"/>
  <c r="Z1129" i="2"/>
  <c r="AA1129" i="2"/>
  <c r="AB1129" i="2"/>
  <c r="AC1129" i="2"/>
  <c r="Z1130" i="2"/>
  <c r="AA1130" i="2"/>
  <c r="AB1130" i="2"/>
  <c r="AC1130" i="2"/>
  <c r="Z1131" i="2"/>
  <c r="AA1131" i="2"/>
  <c r="AB1131" i="2"/>
  <c r="AC1131" i="2"/>
  <c r="Z1132" i="2"/>
  <c r="AA1132" i="2"/>
  <c r="AB1132" i="2"/>
  <c r="AC1132" i="2"/>
  <c r="Z1133" i="2"/>
  <c r="AA1133" i="2"/>
  <c r="AB1133" i="2"/>
  <c r="AC1133" i="2"/>
  <c r="Z1134" i="2"/>
  <c r="AA1134" i="2"/>
  <c r="AB1134" i="2"/>
  <c r="AC1134" i="2"/>
  <c r="Z1135" i="2"/>
  <c r="AA1135" i="2"/>
  <c r="AB1135" i="2"/>
  <c r="AC1135" i="2"/>
  <c r="Z1136" i="2"/>
  <c r="AA1136" i="2"/>
  <c r="AB1136" i="2"/>
  <c r="AC1136" i="2"/>
  <c r="Z1137" i="2"/>
  <c r="AA1137" i="2"/>
  <c r="AB1137" i="2"/>
  <c r="AC1137" i="2"/>
  <c r="Z1138" i="2"/>
  <c r="AA1138" i="2"/>
  <c r="AB1138" i="2"/>
  <c r="AC1138" i="2"/>
  <c r="AC5" i="2"/>
  <c r="AB5" i="2"/>
  <c r="AA5" i="2"/>
  <c r="Z5" i="2"/>
  <c r="AB6" i="1"/>
  <c r="AC6" i="1"/>
  <c r="AB7" i="1"/>
  <c r="AC7" i="1"/>
  <c r="AB8" i="1"/>
  <c r="AC8" i="1"/>
  <c r="AB9" i="1"/>
  <c r="AC9" i="1"/>
  <c r="AB10" i="1"/>
  <c r="AC10" i="1"/>
  <c r="AB11" i="1"/>
  <c r="AC11" i="1"/>
  <c r="AB12" i="1"/>
  <c r="AC12" i="1"/>
  <c r="AB13" i="1"/>
  <c r="AC13" i="1"/>
  <c r="AB14" i="1"/>
  <c r="AC14" i="1"/>
  <c r="AB15" i="1"/>
  <c r="AC15" i="1"/>
  <c r="AB16" i="1"/>
  <c r="AC16" i="1"/>
  <c r="AB17" i="1"/>
  <c r="AC17" i="1"/>
  <c r="AB18" i="1"/>
  <c r="AC18" i="1"/>
  <c r="AB19" i="1"/>
  <c r="AC19" i="1"/>
  <c r="AB20" i="1"/>
  <c r="AC20" i="1"/>
  <c r="AB21" i="1"/>
  <c r="AC21" i="1"/>
  <c r="AB22" i="1"/>
  <c r="AC22" i="1"/>
  <c r="AB23" i="1"/>
  <c r="AC23" i="1"/>
  <c r="AB24" i="1"/>
  <c r="AC24" i="1"/>
  <c r="AB25" i="1"/>
  <c r="AC25" i="1"/>
  <c r="AB26" i="1"/>
  <c r="AC26" i="1"/>
  <c r="AB27" i="1"/>
  <c r="AC27" i="1"/>
  <c r="AB28" i="1"/>
  <c r="AC28" i="1"/>
  <c r="AB29" i="1"/>
  <c r="AC29" i="1"/>
  <c r="AB30" i="1"/>
  <c r="AC30" i="1"/>
  <c r="AB31" i="1"/>
  <c r="AC31" i="1"/>
  <c r="AB32" i="1"/>
  <c r="AC32" i="1"/>
  <c r="AB33" i="1"/>
  <c r="AC33" i="1"/>
  <c r="AB34" i="1"/>
  <c r="AC34" i="1"/>
  <c r="AB35" i="1"/>
  <c r="AC35" i="1"/>
  <c r="AB36" i="1"/>
  <c r="AC36" i="1"/>
  <c r="AB37" i="1"/>
  <c r="AC37" i="1"/>
  <c r="AB38" i="1"/>
  <c r="AC38" i="1"/>
  <c r="AB39" i="1"/>
  <c r="AC39" i="1"/>
  <c r="AB40" i="1"/>
  <c r="AC40" i="1"/>
  <c r="AB41" i="1"/>
  <c r="AC41" i="1"/>
  <c r="AB42" i="1"/>
  <c r="AC42" i="1"/>
  <c r="AB43" i="1"/>
  <c r="AC43" i="1"/>
  <c r="AB44" i="1"/>
  <c r="AC44" i="1"/>
  <c r="AB45" i="1"/>
  <c r="AC45" i="1"/>
  <c r="AB46" i="1"/>
  <c r="AC46" i="1"/>
  <c r="AB47" i="1"/>
  <c r="AC47" i="1"/>
  <c r="AB48" i="1"/>
  <c r="AC48" i="1"/>
  <c r="AB49" i="1"/>
  <c r="AC49" i="1"/>
  <c r="AB50" i="1"/>
  <c r="AC50" i="1"/>
  <c r="AB51" i="1"/>
  <c r="AC51" i="1"/>
  <c r="AB52" i="1"/>
  <c r="AC52" i="1"/>
  <c r="AB53" i="1"/>
  <c r="AC53" i="1"/>
  <c r="AB54" i="1"/>
  <c r="AC54" i="1"/>
  <c r="AB55" i="1"/>
  <c r="AC55" i="1"/>
  <c r="AB56" i="1"/>
  <c r="AC56" i="1"/>
  <c r="AB57" i="1"/>
  <c r="AC57" i="1"/>
  <c r="AB58" i="1"/>
  <c r="AC58" i="1"/>
  <c r="AB59" i="1"/>
  <c r="AC59" i="1"/>
  <c r="AB60" i="1"/>
  <c r="AC60" i="1"/>
  <c r="AB61" i="1"/>
  <c r="AC61" i="1"/>
  <c r="AB62" i="1"/>
  <c r="AC62" i="1"/>
  <c r="AB63" i="1"/>
  <c r="AC63" i="1"/>
  <c r="AB64" i="1"/>
  <c r="AC64" i="1"/>
  <c r="AB65" i="1"/>
  <c r="AC65" i="1"/>
  <c r="AB66" i="1"/>
  <c r="AC66" i="1"/>
  <c r="AB67" i="1"/>
  <c r="AC67" i="1"/>
  <c r="AB68" i="1"/>
  <c r="AC68" i="1"/>
  <c r="AB69" i="1"/>
  <c r="AC69" i="1"/>
  <c r="AB70" i="1"/>
  <c r="AC70" i="1"/>
  <c r="AB71" i="1"/>
  <c r="AC71" i="1"/>
  <c r="AB72" i="1"/>
  <c r="AC72" i="1"/>
  <c r="AB73" i="1"/>
  <c r="AC73" i="1"/>
  <c r="AB74" i="1"/>
  <c r="AC74" i="1"/>
  <c r="AB75" i="1"/>
  <c r="AC75" i="1"/>
  <c r="AB76" i="1"/>
  <c r="AC76" i="1"/>
  <c r="AB77" i="1"/>
  <c r="AC77" i="1"/>
  <c r="AB78" i="1"/>
  <c r="AC78" i="1"/>
  <c r="AB79" i="1"/>
  <c r="AC79" i="1"/>
  <c r="AB80" i="1"/>
  <c r="AC80" i="1"/>
  <c r="AB81" i="1"/>
  <c r="AC81" i="1"/>
  <c r="AB82" i="1"/>
  <c r="AC82" i="1"/>
  <c r="AB83" i="1"/>
  <c r="AC83" i="1"/>
  <c r="AB84" i="1"/>
  <c r="AC84" i="1"/>
  <c r="AB85" i="1"/>
  <c r="AC85" i="1"/>
  <c r="AB86" i="1"/>
  <c r="AC86" i="1"/>
  <c r="AB87" i="1"/>
  <c r="AC87" i="1"/>
  <c r="AB88" i="1"/>
  <c r="AC88" i="1"/>
  <c r="AB89" i="1"/>
  <c r="AC89" i="1"/>
  <c r="AB90" i="1"/>
  <c r="AC90" i="1"/>
  <c r="AB91" i="1"/>
  <c r="AC91" i="1"/>
  <c r="AB92" i="1"/>
  <c r="AC92" i="1"/>
  <c r="AB93" i="1"/>
  <c r="AC93" i="1"/>
  <c r="AB94" i="1"/>
  <c r="AC94" i="1"/>
  <c r="AB95" i="1"/>
  <c r="AC95" i="1"/>
  <c r="AB96" i="1"/>
  <c r="AC96" i="1"/>
  <c r="AB97" i="1"/>
  <c r="AC97" i="1"/>
  <c r="AB98" i="1"/>
  <c r="AC98" i="1"/>
  <c r="AB99" i="1"/>
  <c r="AC99" i="1"/>
  <c r="AB100" i="1"/>
  <c r="AC100" i="1"/>
  <c r="AB101" i="1"/>
  <c r="AC101" i="1"/>
  <c r="AB102" i="1"/>
  <c r="AC102" i="1"/>
  <c r="AB103" i="1"/>
  <c r="AC103" i="1"/>
  <c r="AB104" i="1"/>
  <c r="AC104" i="1"/>
  <c r="AB105" i="1"/>
  <c r="AC105" i="1"/>
  <c r="AB106" i="1"/>
  <c r="AC106" i="1"/>
  <c r="AB107" i="1"/>
  <c r="AC107" i="1"/>
  <c r="AB108" i="1"/>
  <c r="AC108" i="1"/>
  <c r="AB109" i="1"/>
  <c r="AC109" i="1"/>
  <c r="AB110" i="1"/>
  <c r="AC110" i="1"/>
  <c r="AB111" i="1"/>
  <c r="AC111" i="1"/>
  <c r="AB112" i="1"/>
  <c r="AC112" i="1"/>
  <c r="AB113" i="1"/>
  <c r="AC113" i="1"/>
  <c r="AB114" i="1"/>
  <c r="AC114" i="1"/>
  <c r="AB115" i="1"/>
  <c r="AC115" i="1"/>
  <c r="AB116" i="1"/>
  <c r="AC116" i="1"/>
  <c r="AB117" i="1"/>
  <c r="AC117" i="1"/>
  <c r="AB118" i="1"/>
  <c r="AC118" i="1"/>
  <c r="AB119" i="1"/>
  <c r="AC119" i="1"/>
  <c r="AB120" i="1"/>
  <c r="AC120" i="1"/>
  <c r="AB121" i="1"/>
  <c r="AC121" i="1"/>
  <c r="AB122" i="1"/>
  <c r="AC122" i="1"/>
  <c r="AB123" i="1"/>
  <c r="AC123" i="1"/>
  <c r="AB124" i="1"/>
  <c r="AC124" i="1"/>
  <c r="AB125" i="1"/>
  <c r="AC125" i="1"/>
  <c r="AB126" i="1"/>
  <c r="AC126" i="1"/>
  <c r="AB127" i="1"/>
  <c r="AC127" i="1"/>
  <c r="AB128" i="1"/>
  <c r="AC128" i="1"/>
  <c r="AB129" i="1"/>
  <c r="AC129" i="1"/>
  <c r="AB130" i="1"/>
  <c r="AC130" i="1"/>
  <c r="AB131" i="1"/>
  <c r="AC131" i="1"/>
  <c r="AB132" i="1"/>
  <c r="AC132" i="1"/>
  <c r="AB133" i="1"/>
  <c r="AC133" i="1"/>
  <c r="AB134" i="1"/>
  <c r="AC134" i="1"/>
  <c r="AB135" i="1"/>
  <c r="AC135" i="1"/>
  <c r="AB136" i="1"/>
  <c r="AC136" i="1"/>
  <c r="AB137" i="1"/>
  <c r="AC137" i="1"/>
  <c r="AB138" i="1"/>
  <c r="AC138" i="1"/>
  <c r="AB139" i="1"/>
  <c r="AC139" i="1"/>
  <c r="AB140" i="1"/>
  <c r="AC140" i="1"/>
  <c r="AB141" i="1"/>
  <c r="AC141" i="1"/>
  <c r="AB142" i="1"/>
  <c r="AC142" i="1"/>
  <c r="AB143" i="1"/>
  <c r="AC143" i="1"/>
  <c r="AB144" i="1"/>
  <c r="AC144" i="1"/>
  <c r="AB145" i="1"/>
  <c r="AC145" i="1"/>
  <c r="AB146" i="1"/>
  <c r="AC146" i="1"/>
  <c r="AB147" i="1"/>
  <c r="AC147" i="1"/>
  <c r="AB148" i="1"/>
  <c r="AC148" i="1"/>
  <c r="AB149" i="1"/>
  <c r="AC149" i="1"/>
  <c r="AB150" i="1"/>
  <c r="AC150" i="1"/>
  <c r="AB151" i="1"/>
  <c r="AC151" i="1"/>
  <c r="AB152" i="1"/>
  <c r="AC152" i="1"/>
  <c r="AB153" i="1"/>
  <c r="AC153" i="1"/>
  <c r="AB154" i="1"/>
  <c r="AC154" i="1"/>
  <c r="AB155" i="1"/>
  <c r="AC155" i="1"/>
  <c r="AB156" i="1"/>
  <c r="AC156" i="1"/>
  <c r="AB157" i="1"/>
  <c r="AC157" i="1"/>
  <c r="AB158" i="1"/>
  <c r="AC158" i="1"/>
  <c r="AB159" i="1"/>
  <c r="AC159" i="1"/>
  <c r="AB160" i="1"/>
  <c r="AC160" i="1"/>
  <c r="AB161" i="1"/>
  <c r="AC161" i="1"/>
  <c r="AB162" i="1"/>
  <c r="AC162" i="1"/>
  <c r="AB163" i="1"/>
  <c r="AC163" i="1"/>
  <c r="AB164" i="1"/>
  <c r="AC164" i="1"/>
  <c r="AB165" i="1"/>
  <c r="AC165" i="1"/>
  <c r="AB166" i="1"/>
  <c r="AC166" i="1"/>
  <c r="AB167" i="1"/>
  <c r="AC167" i="1"/>
  <c r="AB168" i="1"/>
  <c r="AC168" i="1"/>
  <c r="AB169" i="1"/>
  <c r="AC169" i="1"/>
  <c r="AB170" i="1"/>
  <c r="AC170" i="1"/>
  <c r="AB171" i="1"/>
  <c r="AC171" i="1"/>
  <c r="AB172" i="1"/>
  <c r="AC172" i="1"/>
  <c r="AB173" i="1"/>
  <c r="AC173" i="1"/>
  <c r="AB174" i="1"/>
  <c r="AC174" i="1"/>
  <c r="AB175" i="1"/>
  <c r="AC175" i="1"/>
  <c r="AB176" i="1"/>
  <c r="AC176" i="1"/>
  <c r="AB177" i="1"/>
  <c r="AC177" i="1"/>
  <c r="AB178" i="1"/>
  <c r="AC178" i="1"/>
  <c r="AB179" i="1"/>
  <c r="AC179" i="1"/>
  <c r="AB180" i="1"/>
  <c r="AC180" i="1"/>
  <c r="AB181" i="1"/>
  <c r="AC181" i="1"/>
  <c r="AB182" i="1"/>
  <c r="AC182" i="1"/>
  <c r="AB183" i="1"/>
  <c r="AC183" i="1"/>
  <c r="AB184" i="1"/>
  <c r="AC184" i="1"/>
  <c r="AB185" i="1"/>
  <c r="AC185" i="1"/>
  <c r="AB186" i="1"/>
  <c r="AC186" i="1"/>
  <c r="AB187" i="1"/>
  <c r="AC187" i="1"/>
  <c r="AB188" i="1"/>
  <c r="AC188" i="1"/>
  <c r="AB189" i="1"/>
  <c r="AC189" i="1"/>
  <c r="AB190" i="1"/>
  <c r="AC190" i="1"/>
  <c r="AB191" i="1"/>
  <c r="AC191" i="1"/>
  <c r="AB192" i="1"/>
  <c r="AC192" i="1"/>
  <c r="AB193" i="1"/>
  <c r="AC193" i="1"/>
  <c r="AB194" i="1"/>
  <c r="AC194" i="1"/>
  <c r="AB195" i="1"/>
  <c r="AC195" i="1"/>
  <c r="AB196" i="1"/>
  <c r="AC196" i="1"/>
  <c r="AB197" i="1"/>
  <c r="AC197" i="1"/>
  <c r="AB198" i="1"/>
  <c r="AC198" i="1"/>
  <c r="AB199" i="1"/>
  <c r="AC199" i="1"/>
  <c r="AB200" i="1"/>
  <c r="AC200" i="1"/>
  <c r="AB201" i="1"/>
  <c r="AC201" i="1"/>
  <c r="AB202" i="1"/>
  <c r="AC202" i="1"/>
  <c r="AB203" i="1"/>
  <c r="AC203" i="1"/>
  <c r="AB204" i="1"/>
  <c r="AC204" i="1"/>
  <c r="AB205" i="1"/>
  <c r="AC205" i="1"/>
  <c r="AB206" i="1"/>
  <c r="AC206" i="1"/>
  <c r="AB207" i="1"/>
  <c r="AC207" i="1"/>
  <c r="AB208" i="1"/>
  <c r="AC208" i="1"/>
  <c r="AB209" i="1"/>
  <c r="AC209" i="1"/>
  <c r="AB210" i="1"/>
  <c r="AC210" i="1"/>
  <c r="AB211" i="1"/>
  <c r="AC211" i="1"/>
  <c r="AB212" i="1"/>
  <c r="AC212" i="1"/>
  <c r="AB213" i="1"/>
  <c r="AC213" i="1"/>
  <c r="AB214" i="1"/>
  <c r="AC214" i="1"/>
  <c r="AB215" i="1"/>
  <c r="AC215" i="1"/>
  <c r="AB216" i="1"/>
  <c r="AC216" i="1"/>
  <c r="AB217" i="1"/>
  <c r="AC217" i="1"/>
  <c r="AB218" i="1"/>
  <c r="AC218" i="1"/>
  <c r="AB219" i="1"/>
  <c r="AC219" i="1"/>
  <c r="AB220" i="1"/>
  <c r="AC220" i="1"/>
  <c r="AB221" i="1"/>
  <c r="AC221" i="1"/>
  <c r="AB222" i="1"/>
  <c r="AC222" i="1"/>
  <c r="AB223" i="1"/>
  <c r="AC223" i="1"/>
  <c r="AB224" i="1"/>
  <c r="AC224" i="1"/>
  <c r="AB225" i="1"/>
  <c r="AC225" i="1"/>
  <c r="AB226" i="1"/>
  <c r="AC226" i="1"/>
  <c r="AB227" i="1"/>
  <c r="AC227" i="1"/>
  <c r="AB228" i="1"/>
  <c r="AC228" i="1"/>
  <c r="AB229" i="1"/>
  <c r="AC229" i="1"/>
  <c r="AB230" i="1"/>
  <c r="AC230" i="1"/>
  <c r="AB231" i="1"/>
  <c r="AC231" i="1"/>
  <c r="AB232" i="1"/>
  <c r="AC232" i="1"/>
  <c r="AB233" i="1"/>
  <c r="AC233" i="1"/>
  <c r="AB234" i="1"/>
  <c r="AC234" i="1"/>
  <c r="AB235" i="1"/>
  <c r="AC235" i="1"/>
  <c r="AB236" i="1"/>
  <c r="AC236" i="1"/>
  <c r="AB237" i="1"/>
  <c r="AC237" i="1"/>
  <c r="AB238" i="1"/>
  <c r="AC238" i="1"/>
  <c r="AB239" i="1"/>
  <c r="AC239" i="1"/>
  <c r="AB240" i="1"/>
  <c r="AC240" i="1"/>
  <c r="AB241" i="1"/>
  <c r="AC241" i="1"/>
  <c r="AB242" i="1"/>
  <c r="AC242" i="1"/>
  <c r="AB243" i="1"/>
  <c r="AC243" i="1"/>
  <c r="AB244" i="1"/>
  <c r="AC244" i="1"/>
  <c r="AB245" i="1"/>
  <c r="AC245" i="1"/>
  <c r="AB246" i="1"/>
  <c r="AC246" i="1"/>
  <c r="AB247" i="1"/>
  <c r="AC247" i="1"/>
  <c r="AB248" i="1"/>
  <c r="AC248" i="1"/>
  <c r="AB249" i="1"/>
  <c r="AC249" i="1"/>
  <c r="AB250" i="1"/>
  <c r="AC250" i="1"/>
  <c r="AB251" i="1"/>
  <c r="AC251" i="1"/>
  <c r="AB252" i="1"/>
  <c r="AC252" i="1"/>
  <c r="AB253" i="1"/>
  <c r="AC253" i="1"/>
  <c r="AB254" i="1"/>
  <c r="AC254" i="1"/>
  <c r="AB255" i="1"/>
  <c r="AC255" i="1"/>
  <c r="AB256" i="1"/>
  <c r="AC256" i="1"/>
  <c r="AB257" i="1"/>
  <c r="AC257" i="1"/>
  <c r="AB258" i="1"/>
  <c r="AC258" i="1"/>
  <c r="AB259" i="1"/>
  <c r="AC259" i="1"/>
  <c r="AB260" i="1"/>
  <c r="AC260" i="1"/>
  <c r="AB261" i="1"/>
  <c r="AC261" i="1"/>
  <c r="AB262" i="1"/>
  <c r="AC262" i="1"/>
  <c r="AB263" i="1"/>
  <c r="AC263" i="1"/>
  <c r="AB264" i="1"/>
  <c r="AC264" i="1"/>
  <c r="AB265" i="1"/>
  <c r="AC265" i="1"/>
  <c r="AB266" i="1"/>
  <c r="AC266" i="1"/>
  <c r="AB267" i="1"/>
  <c r="AC267" i="1"/>
  <c r="AB268" i="1"/>
  <c r="AC268" i="1"/>
  <c r="AB269" i="1"/>
  <c r="AC269" i="1"/>
  <c r="AB270" i="1"/>
  <c r="AC270" i="1"/>
  <c r="AB271" i="1"/>
  <c r="AC271" i="1"/>
  <c r="AB272" i="1"/>
  <c r="AC272" i="1"/>
  <c r="AB273" i="1"/>
  <c r="AC273" i="1"/>
  <c r="AB274" i="1"/>
  <c r="AC274" i="1"/>
  <c r="AB275" i="1"/>
  <c r="AC275" i="1"/>
  <c r="AB276" i="1"/>
  <c r="AC276" i="1"/>
  <c r="AB277" i="1"/>
  <c r="AC277" i="1"/>
  <c r="AB278" i="1"/>
  <c r="AC278" i="1"/>
  <c r="AB279" i="1"/>
  <c r="AC279" i="1"/>
  <c r="AB280" i="1"/>
  <c r="AC280" i="1"/>
  <c r="AB281" i="1"/>
  <c r="AC281" i="1"/>
  <c r="AB282" i="1"/>
  <c r="AC282" i="1"/>
  <c r="AB283" i="1"/>
  <c r="AC283" i="1"/>
  <c r="AB284" i="1"/>
  <c r="AC284" i="1"/>
  <c r="AB285" i="1"/>
  <c r="AC285" i="1"/>
  <c r="AB286" i="1"/>
  <c r="AC286" i="1"/>
  <c r="AB287" i="1"/>
  <c r="AC287" i="1"/>
  <c r="AB288" i="1"/>
  <c r="AC288" i="1"/>
  <c r="AB289" i="1"/>
  <c r="AC289" i="1"/>
  <c r="AB290" i="1"/>
  <c r="AC290" i="1"/>
  <c r="AB291" i="1"/>
  <c r="AC291" i="1"/>
  <c r="AB292" i="1"/>
  <c r="AC292" i="1"/>
  <c r="AB293" i="1"/>
  <c r="AC293" i="1"/>
  <c r="AB294" i="1"/>
  <c r="AC294" i="1"/>
  <c r="AB295" i="1"/>
  <c r="AC295" i="1"/>
  <c r="AB296" i="1"/>
  <c r="AC296" i="1"/>
  <c r="AB297" i="1"/>
  <c r="AC297" i="1"/>
  <c r="AB298" i="1"/>
  <c r="AC298" i="1"/>
  <c r="AB299" i="1"/>
  <c r="AC299" i="1"/>
  <c r="AB300" i="1"/>
  <c r="AC300" i="1"/>
  <c r="AB301" i="1"/>
  <c r="AC301" i="1"/>
  <c r="AB302" i="1"/>
  <c r="AC302" i="1"/>
  <c r="AB303" i="1"/>
  <c r="AC303" i="1"/>
  <c r="AB304" i="1"/>
  <c r="AC304" i="1"/>
  <c r="AB305" i="1"/>
  <c r="AC305" i="1"/>
  <c r="AB306" i="1"/>
  <c r="AC306" i="1"/>
  <c r="AB307" i="1"/>
  <c r="AC307" i="1"/>
  <c r="AB308" i="1"/>
  <c r="AC308" i="1"/>
  <c r="AB309" i="1"/>
  <c r="AC309" i="1"/>
  <c r="AB310" i="1"/>
  <c r="AC310" i="1"/>
  <c r="AB311" i="1"/>
  <c r="AC311" i="1"/>
  <c r="AB312" i="1"/>
  <c r="AC312" i="1"/>
  <c r="AB313" i="1"/>
  <c r="AC313" i="1"/>
  <c r="AB314" i="1"/>
  <c r="AC314" i="1"/>
  <c r="AB315" i="1"/>
  <c r="AC315" i="1"/>
  <c r="AB316" i="1"/>
  <c r="AC316" i="1"/>
  <c r="AB317" i="1"/>
  <c r="AC317" i="1"/>
  <c r="AB318" i="1"/>
  <c r="AC318" i="1"/>
  <c r="AB319" i="1"/>
  <c r="AC319" i="1"/>
  <c r="AB320" i="1"/>
  <c r="AC320" i="1"/>
  <c r="AB321" i="1"/>
  <c r="AC321" i="1"/>
  <c r="AB322" i="1"/>
  <c r="AC322" i="1"/>
  <c r="AB323" i="1"/>
  <c r="AC323" i="1"/>
  <c r="AB324" i="1"/>
  <c r="AC324" i="1"/>
  <c r="AB325" i="1"/>
  <c r="AC325" i="1"/>
  <c r="AB326" i="1"/>
  <c r="AC326" i="1"/>
  <c r="AB327" i="1"/>
  <c r="AC327" i="1"/>
  <c r="AB328" i="1"/>
  <c r="AC328" i="1"/>
  <c r="AB329" i="1"/>
  <c r="AC329" i="1"/>
  <c r="AB330" i="1"/>
  <c r="AC330" i="1"/>
  <c r="AB331" i="1"/>
  <c r="AC331" i="1"/>
  <c r="AB332" i="1"/>
  <c r="AC332" i="1"/>
  <c r="AB333" i="1"/>
  <c r="AC333" i="1"/>
  <c r="AB334" i="1"/>
  <c r="AC334" i="1"/>
  <c r="AB335" i="1"/>
  <c r="AC335" i="1"/>
  <c r="AB336" i="1"/>
  <c r="AC336" i="1"/>
  <c r="AB337" i="1"/>
  <c r="AC337" i="1"/>
  <c r="AB338" i="1"/>
  <c r="AC338" i="1"/>
  <c r="AB339" i="1"/>
  <c r="AC339" i="1"/>
  <c r="AB340" i="1"/>
  <c r="AC340" i="1"/>
  <c r="AB341" i="1"/>
  <c r="AC341" i="1"/>
  <c r="AB342" i="1"/>
  <c r="AC342" i="1"/>
  <c r="AB343" i="1"/>
  <c r="AC343" i="1"/>
  <c r="AB344" i="1"/>
  <c r="AC344" i="1"/>
  <c r="AB345" i="1"/>
  <c r="AC345" i="1"/>
  <c r="AB346" i="1"/>
  <c r="AC346" i="1"/>
  <c r="AB347" i="1"/>
  <c r="AC347" i="1"/>
  <c r="AB348" i="1"/>
  <c r="AC348" i="1"/>
  <c r="AB349" i="1"/>
  <c r="AC349" i="1"/>
  <c r="AB350" i="1"/>
  <c r="AC350" i="1"/>
  <c r="AB351" i="1"/>
  <c r="AC351" i="1"/>
  <c r="AB352" i="1"/>
  <c r="AC352" i="1"/>
  <c r="AB353" i="1"/>
  <c r="AC353" i="1"/>
  <c r="AB354" i="1"/>
  <c r="AC354" i="1"/>
  <c r="AB355" i="1"/>
  <c r="AC355" i="1"/>
  <c r="AB356" i="1"/>
  <c r="AC356" i="1"/>
  <c r="AB357" i="1"/>
  <c r="AC357" i="1"/>
  <c r="AB358" i="1"/>
  <c r="AC358" i="1"/>
  <c r="AB359" i="1"/>
  <c r="AC359" i="1"/>
  <c r="AB360" i="1"/>
  <c r="AC360" i="1"/>
  <c r="AB361" i="1"/>
  <c r="AC361" i="1"/>
  <c r="AB362" i="1"/>
  <c r="AC362" i="1"/>
  <c r="AB363" i="1"/>
  <c r="AC363" i="1"/>
  <c r="AB364" i="1"/>
  <c r="AC364" i="1"/>
  <c r="AB365" i="1"/>
  <c r="AC365" i="1"/>
  <c r="AB366" i="1"/>
  <c r="AC366" i="1"/>
  <c r="AB367" i="1"/>
  <c r="AC367" i="1"/>
  <c r="AB368" i="1"/>
  <c r="AC368" i="1"/>
  <c r="AB369" i="1"/>
  <c r="AC369" i="1"/>
  <c r="AB370" i="1"/>
  <c r="AC370" i="1"/>
  <c r="AB371" i="1"/>
  <c r="AC371" i="1"/>
  <c r="AB372" i="1"/>
  <c r="AC372" i="1"/>
  <c r="AB373" i="1"/>
  <c r="AC373" i="1"/>
  <c r="AB374" i="1"/>
  <c r="AC374" i="1"/>
  <c r="AB375" i="1"/>
  <c r="AC375" i="1"/>
  <c r="AB376" i="1"/>
  <c r="AC376" i="1"/>
  <c r="AB377" i="1"/>
  <c r="AC377" i="1"/>
  <c r="AB378" i="1"/>
  <c r="AC378" i="1"/>
  <c r="AB379" i="1"/>
  <c r="AC379" i="1"/>
  <c r="AB380" i="1"/>
  <c r="AC380" i="1"/>
  <c r="AB381" i="1"/>
  <c r="AC381" i="1"/>
  <c r="AB382" i="1"/>
  <c r="AC382" i="1"/>
  <c r="AB383" i="1"/>
  <c r="AC383" i="1"/>
  <c r="AB384" i="1"/>
  <c r="AC384" i="1"/>
  <c r="AB385" i="1"/>
  <c r="AC385" i="1"/>
  <c r="AB386" i="1"/>
  <c r="AC386" i="1"/>
  <c r="AB387" i="1"/>
  <c r="AC387" i="1"/>
  <c r="AB388" i="1"/>
  <c r="AC388" i="1"/>
  <c r="AB389" i="1"/>
  <c r="AC389" i="1"/>
  <c r="AB390" i="1"/>
  <c r="AC390" i="1"/>
  <c r="AB391" i="1"/>
  <c r="AC391" i="1"/>
  <c r="AB392" i="1"/>
  <c r="AC392" i="1"/>
  <c r="AB393" i="1"/>
  <c r="AC393" i="1"/>
  <c r="AB394" i="1"/>
  <c r="AC394" i="1"/>
  <c r="AB395" i="1"/>
  <c r="AC395" i="1"/>
  <c r="AB396" i="1"/>
  <c r="AC396" i="1"/>
  <c r="AB397" i="1"/>
  <c r="AC397" i="1"/>
  <c r="AB398" i="1"/>
  <c r="AC398" i="1"/>
  <c r="AB399" i="1"/>
  <c r="AC399" i="1"/>
  <c r="AB400" i="1"/>
  <c r="AC400" i="1"/>
  <c r="AB401" i="1"/>
  <c r="AC401" i="1"/>
  <c r="AB402" i="1"/>
  <c r="AC402" i="1"/>
  <c r="AB403" i="1"/>
  <c r="AC403" i="1"/>
  <c r="AB404" i="1"/>
  <c r="AC404" i="1"/>
  <c r="AB405" i="1"/>
  <c r="AC405" i="1"/>
  <c r="AB406" i="1"/>
  <c r="AC406" i="1"/>
  <c r="AB407" i="1"/>
  <c r="AC407" i="1"/>
  <c r="AB408" i="1"/>
  <c r="AC408" i="1"/>
  <c r="AB409" i="1"/>
  <c r="AC409" i="1"/>
  <c r="AB410" i="1"/>
  <c r="AC410" i="1"/>
  <c r="AB411" i="1"/>
  <c r="AC411" i="1"/>
  <c r="AB412" i="1"/>
  <c r="AC412" i="1"/>
  <c r="AB413" i="1"/>
  <c r="AC413" i="1"/>
  <c r="AB414" i="1"/>
  <c r="AC414" i="1"/>
  <c r="AB415" i="1"/>
  <c r="AC415" i="1"/>
  <c r="AB416" i="1"/>
  <c r="AC416" i="1"/>
  <c r="AB417" i="1"/>
  <c r="AC417" i="1"/>
  <c r="AB418" i="1"/>
  <c r="AC418" i="1"/>
  <c r="AB419" i="1"/>
  <c r="AC419" i="1"/>
  <c r="AB420" i="1"/>
  <c r="AC420" i="1"/>
  <c r="AB421" i="1"/>
  <c r="AC421" i="1"/>
  <c r="AB422" i="1"/>
  <c r="AC422" i="1"/>
  <c r="AB423" i="1"/>
  <c r="AC423" i="1"/>
  <c r="AB424" i="1"/>
  <c r="AC424" i="1"/>
  <c r="AB425" i="1"/>
  <c r="AC425" i="1"/>
  <c r="AB426" i="1"/>
  <c r="AC426" i="1"/>
  <c r="AB427" i="1"/>
  <c r="AC427" i="1"/>
  <c r="AB428" i="1"/>
  <c r="AC428" i="1"/>
  <c r="AB429" i="1"/>
  <c r="AC429" i="1"/>
  <c r="AB430" i="1"/>
  <c r="AC430" i="1"/>
  <c r="AB431" i="1"/>
  <c r="AC431" i="1"/>
  <c r="AB432" i="1"/>
  <c r="AC432" i="1"/>
  <c r="AB433" i="1"/>
  <c r="AC433" i="1"/>
  <c r="AB434" i="1"/>
  <c r="AC434" i="1"/>
  <c r="AB435" i="1"/>
  <c r="AC435" i="1"/>
  <c r="AB436" i="1"/>
  <c r="AC436" i="1"/>
  <c r="AB437" i="1"/>
  <c r="AC437" i="1"/>
  <c r="AB438" i="1"/>
  <c r="AC438" i="1"/>
  <c r="AB439" i="1"/>
  <c r="AC439" i="1"/>
  <c r="AB440" i="1"/>
  <c r="AC440" i="1"/>
  <c r="AB441" i="1"/>
  <c r="AC441" i="1"/>
  <c r="AB442" i="1"/>
  <c r="AC442" i="1"/>
  <c r="AB443" i="1"/>
  <c r="AC443" i="1"/>
  <c r="AB444" i="1"/>
  <c r="AC444" i="1"/>
  <c r="AB445" i="1"/>
  <c r="AC445" i="1"/>
  <c r="AB446" i="1"/>
  <c r="AC446" i="1"/>
  <c r="AB447" i="1"/>
  <c r="AC447" i="1"/>
  <c r="AB448" i="1"/>
  <c r="AC448" i="1"/>
  <c r="AB449" i="1"/>
  <c r="AC449" i="1"/>
  <c r="AB450" i="1"/>
  <c r="AC450" i="1"/>
  <c r="AB451" i="1"/>
  <c r="AC451" i="1"/>
  <c r="AB452" i="1"/>
  <c r="AC452" i="1"/>
  <c r="AB453" i="1"/>
  <c r="AC453" i="1"/>
  <c r="AB454" i="1"/>
  <c r="AC454" i="1"/>
  <c r="AB455" i="1"/>
  <c r="AC455" i="1"/>
  <c r="AB456" i="1"/>
  <c r="AC456" i="1"/>
  <c r="AB457" i="1"/>
  <c r="AC457" i="1"/>
  <c r="AB458" i="1"/>
  <c r="AC458" i="1"/>
  <c r="AB459" i="1"/>
  <c r="AC459" i="1"/>
  <c r="AB460" i="1"/>
  <c r="AC460" i="1"/>
  <c r="AB461" i="1"/>
  <c r="AC461" i="1"/>
  <c r="AB462" i="1"/>
  <c r="AC462" i="1"/>
  <c r="AB463" i="1"/>
  <c r="AC463" i="1"/>
  <c r="AB464" i="1"/>
  <c r="AC464" i="1"/>
  <c r="AB465" i="1"/>
  <c r="AC465" i="1"/>
  <c r="AB466" i="1"/>
  <c r="AC466" i="1"/>
  <c r="AB467" i="1"/>
  <c r="AC467" i="1"/>
  <c r="AB468" i="1"/>
  <c r="AC468" i="1"/>
  <c r="AB469" i="1"/>
  <c r="AC469" i="1"/>
  <c r="AB470" i="1"/>
  <c r="AC470" i="1"/>
  <c r="AB471" i="1"/>
  <c r="AC471" i="1"/>
  <c r="AB472" i="1"/>
  <c r="AC472" i="1"/>
  <c r="AB473" i="1"/>
  <c r="AC473" i="1"/>
  <c r="AB474" i="1"/>
  <c r="AC474" i="1"/>
  <c r="AB475" i="1"/>
  <c r="AC475" i="1"/>
  <c r="AB476" i="1"/>
  <c r="AC476" i="1"/>
  <c r="AB477" i="1"/>
  <c r="AC477" i="1"/>
  <c r="AB478" i="1"/>
  <c r="AC478" i="1"/>
  <c r="AB479" i="1"/>
  <c r="AC479" i="1"/>
  <c r="AB480" i="1"/>
  <c r="AC480" i="1"/>
  <c r="AB481" i="1"/>
  <c r="AC481" i="1"/>
  <c r="AB482" i="1"/>
  <c r="AC482" i="1"/>
  <c r="AB483" i="1"/>
  <c r="AC483" i="1"/>
  <c r="AB484" i="1"/>
  <c r="AC484" i="1"/>
  <c r="AB485" i="1"/>
  <c r="AC485" i="1"/>
  <c r="AB486" i="1"/>
  <c r="AC486" i="1"/>
  <c r="AB487" i="1"/>
  <c r="AC487" i="1"/>
  <c r="AB488" i="1"/>
  <c r="AC488" i="1"/>
  <c r="AB489" i="1"/>
  <c r="AC489" i="1"/>
  <c r="AB490" i="1"/>
  <c r="AC490" i="1"/>
  <c r="AB491" i="1"/>
  <c r="AC491" i="1"/>
  <c r="AB492" i="1"/>
  <c r="AC492" i="1"/>
  <c r="AB493" i="1"/>
  <c r="AC493" i="1"/>
  <c r="AB494" i="1"/>
  <c r="AC494" i="1"/>
  <c r="AB495" i="1"/>
  <c r="AC495" i="1"/>
  <c r="AB496" i="1"/>
  <c r="AC496" i="1"/>
  <c r="AB497" i="1"/>
  <c r="AC497" i="1"/>
  <c r="AB498" i="1"/>
  <c r="AC498" i="1"/>
  <c r="AB499" i="1"/>
  <c r="AC499" i="1"/>
  <c r="AB500" i="1"/>
  <c r="AC500" i="1"/>
  <c r="AB501" i="1"/>
  <c r="AC501" i="1"/>
  <c r="AB502" i="1"/>
  <c r="AC502" i="1"/>
  <c r="AB503" i="1"/>
  <c r="AC503" i="1"/>
  <c r="AB504" i="1"/>
  <c r="AC504" i="1"/>
  <c r="AB505" i="1"/>
  <c r="AC505" i="1"/>
  <c r="AB506" i="1"/>
  <c r="AC506" i="1"/>
  <c r="AB507" i="1"/>
  <c r="AC507" i="1"/>
  <c r="AB508" i="1"/>
  <c r="AC508" i="1"/>
  <c r="AB509" i="1"/>
  <c r="AC509" i="1"/>
  <c r="AB510" i="1"/>
  <c r="AC510" i="1"/>
  <c r="AB511" i="1"/>
  <c r="AC511" i="1"/>
  <c r="AB512" i="1"/>
  <c r="AC512" i="1"/>
  <c r="AB513" i="1"/>
  <c r="AC513" i="1"/>
  <c r="AB514" i="1"/>
  <c r="AC514" i="1"/>
  <c r="AB515" i="1"/>
  <c r="AC515" i="1"/>
  <c r="AB516" i="1"/>
  <c r="AC516" i="1"/>
  <c r="AB517" i="1"/>
  <c r="AC517" i="1"/>
  <c r="AB518" i="1"/>
  <c r="AC518" i="1"/>
  <c r="AB519" i="1"/>
  <c r="AC519" i="1"/>
  <c r="AB520" i="1"/>
  <c r="AC520" i="1"/>
  <c r="AB521" i="1"/>
  <c r="AC521" i="1"/>
  <c r="AB522" i="1"/>
  <c r="AC522" i="1"/>
  <c r="AB523" i="1"/>
  <c r="AC523" i="1"/>
  <c r="AB524" i="1"/>
  <c r="AC524" i="1"/>
  <c r="AB525" i="1"/>
  <c r="AC525" i="1"/>
  <c r="AB526" i="1"/>
  <c r="AC526" i="1"/>
  <c r="AB527" i="1"/>
  <c r="AC527" i="1"/>
  <c r="AB528" i="1"/>
  <c r="AC528" i="1"/>
  <c r="AB529" i="1"/>
  <c r="AC529" i="1"/>
  <c r="AB530" i="1"/>
  <c r="AC530" i="1"/>
  <c r="AB531" i="1"/>
  <c r="AC531" i="1"/>
  <c r="AB532" i="1"/>
  <c r="AC532" i="1"/>
  <c r="AB533" i="1"/>
  <c r="AC533" i="1"/>
  <c r="AB534" i="1"/>
  <c r="AC534" i="1"/>
  <c r="AB535" i="1"/>
  <c r="AC535" i="1"/>
  <c r="AB536" i="1"/>
  <c r="AC536" i="1"/>
  <c r="AB537" i="1"/>
  <c r="AC537" i="1"/>
  <c r="AB538" i="1"/>
  <c r="AC538" i="1"/>
  <c r="AB539" i="1"/>
  <c r="AC539" i="1"/>
  <c r="AB540" i="1"/>
  <c r="AC540" i="1"/>
  <c r="AB541" i="1"/>
  <c r="AC541" i="1"/>
  <c r="AB542" i="1"/>
  <c r="AC542" i="1"/>
  <c r="AB543" i="1"/>
  <c r="AC543" i="1"/>
  <c r="AB544" i="1"/>
  <c r="AC544" i="1"/>
  <c r="AB545" i="1"/>
  <c r="AC545" i="1"/>
  <c r="AB546" i="1"/>
  <c r="AC546" i="1"/>
  <c r="AB547" i="1"/>
  <c r="AC547" i="1"/>
  <c r="AB548" i="1"/>
  <c r="AC548" i="1"/>
  <c r="AB549" i="1"/>
  <c r="AC549" i="1"/>
  <c r="AB550" i="1"/>
  <c r="AC550" i="1"/>
  <c r="AB551" i="1"/>
  <c r="AC551" i="1"/>
  <c r="AB552" i="1"/>
  <c r="AC552" i="1"/>
  <c r="AB553" i="1"/>
  <c r="AC553" i="1"/>
  <c r="AB554" i="1"/>
  <c r="AC554" i="1"/>
  <c r="AB555" i="1"/>
  <c r="AC555" i="1"/>
  <c r="AB556" i="1"/>
  <c r="AC556" i="1"/>
  <c r="AB557" i="1"/>
  <c r="AC557" i="1"/>
  <c r="AB558" i="1"/>
  <c r="AC558" i="1"/>
  <c r="AB559" i="1"/>
  <c r="AC559" i="1"/>
  <c r="AB560" i="1"/>
  <c r="AC560" i="1"/>
  <c r="AB561" i="1"/>
  <c r="AC561" i="1"/>
  <c r="AB562" i="1"/>
  <c r="AC562" i="1"/>
  <c r="AB563" i="1"/>
  <c r="AC563" i="1"/>
  <c r="AB564" i="1"/>
  <c r="AC564" i="1"/>
  <c r="AB565" i="1"/>
  <c r="AC565" i="1"/>
  <c r="AB566" i="1"/>
  <c r="AC566" i="1"/>
  <c r="AB567" i="1"/>
  <c r="AC567" i="1"/>
  <c r="AB568" i="1"/>
  <c r="AC568" i="1"/>
  <c r="AB569" i="1"/>
  <c r="AC569" i="1"/>
  <c r="AB570" i="1"/>
  <c r="AC570" i="1"/>
  <c r="AB571" i="1"/>
  <c r="AC571" i="1"/>
  <c r="AB572" i="1"/>
  <c r="AC572" i="1"/>
  <c r="AB573" i="1"/>
  <c r="AC573" i="1"/>
  <c r="AB574" i="1"/>
  <c r="AC574" i="1"/>
  <c r="AB575" i="1"/>
  <c r="AC575" i="1"/>
  <c r="AB576" i="1"/>
  <c r="AC576" i="1"/>
  <c r="AB577" i="1"/>
  <c r="AC577" i="1"/>
  <c r="AB578" i="1"/>
  <c r="AC578" i="1"/>
  <c r="AB579" i="1"/>
  <c r="AC579" i="1"/>
  <c r="AB580" i="1"/>
  <c r="AC580" i="1"/>
  <c r="AB581" i="1"/>
  <c r="AC581" i="1"/>
  <c r="AB582" i="1"/>
  <c r="AC582" i="1"/>
  <c r="AB583" i="1"/>
  <c r="AC583" i="1"/>
  <c r="AB584" i="1"/>
  <c r="AC584" i="1"/>
  <c r="AB585" i="1"/>
  <c r="AC585" i="1"/>
  <c r="AB586" i="1"/>
  <c r="AC586" i="1"/>
  <c r="AB587" i="1"/>
  <c r="AC587" i="1"/>
  <c r="AB588" i="1"/>
  <c r="AC588" i="1"/>
  <c r="AB589" i="1"/>
  <c r="AC589" i="1"/>
  <c r="AB590" i="1"/>
  <c r="AC590" i="1"/>
  <c r="AB591" i="1"/>
  <c r="AC591" i="1"/>
  <c r="AB592" i="1"/>
  <c r="AC592" i="1"/>
  <c r="AB593" i="1"/>
  <c r="AC593" i="1"/>
  <c r="AB594" i="1"/>
  <c r="AC594" i="1"/>
  <c r="AB595" i="1"/>
  <c r="AC595" i="1"/>
  <c r="AB596" i="1"/>
  <c r="AC596" i="1"/>
  <c r="AB597" i="1"/>
  <c r="AC597" i="1"/>
  <c r="AB598" i="1"/>
  <c r="AC598" i="1"/>
  <c r="AB599" i="1"/>
  <c r="AC599" i="1"/>
  <c r="AB600" i="1"/>
  <c r="AC600" i="1"/>
  <c r="AB601" i="1"/>
  <c r="AC601" i="1"/>
  <c r="AB602" i="1"/>
  <c r="AC602" i="1"/>
  <c r="AB603" i="1"/>
  <c r="AC603" i="1"/>
  <c r="AB604" i="1"/>
  <c r="AC604" i="1"/>
  <c r="AB605" i="1"/>
  <c r="AC605" i="1"/>
  <c r="AB606" i="1"/>
  <c r="AC606" i="1"/>
  <c r="AB607" i="1"/>
  <c r="AC607" i="1"/>
  <c r="AB608" i="1"/>
  <c r="AC608" i="1"/>
  <c r="AB609" i="1"/>
  <c r="AC609" i="1"/>
  <c r="AB610" i="1"/>
  <c r="AC610" i="1"/>
  <c r="AB611" i="1"/>
  <c r="AC611" i="1"/>
  <c r="AB612" i="1"/>
  <c r="AC612" i="1"/>
  <c r="AB613" i="1"/>
  <c r="AC613" i="1"/>
  <c r="AB614" i="1"/>
  <c r="AC614" i="1"/>
  <c r="AB615" i="1"/>
  <c r="AC615" i="1"/>
  <c r="AB616" i="1"/>
  <c r="AC616" i="1"/>
  <c r="AB617" i="1"/>
  <c r="AC617" i="1"/>
  <c r="AB618" i="1"/>
  <c r="AC618" i="1"/>
  <c r="AB619" i="1"/>
  <c r="AC619" i="1"/>
  <c r="AB620" i="1"/>
  <c r="AC620" i="1"/>
  <c r="AB621" i="1"/>
  <c r="AC621" i="1"/>
  <c r="AB622" i="1"/>
  <c r="AC622" i="1"/>
  <c r="AB623" i="1"/>
  <c r="AC623" i="1"/>
  <c r="AB624" i="1"/>
  <c r="AC624" i="1"/>
  <c r="AB625" i="1"/>
  <c r="AC625" i="1"/>
  <c r="AB626" i="1"/>
  <c r="AC626" i="1"/>
  <c r="AB627" i="1"/>
  <c r="AC627" i="1"/>
  <c r="AB628" i="1"/>
  <c r="AC628" i="1"/>
  <c r="AB629" i="1"/>
  <c r="AC629" i="1"/>
  <c r="AB630" i="1"/>
  <c r="AC630" i="1"/>
  <c r="AB631" i="1"/>
  <c r="AC631" i="1"/>
  <c r="AB632" i="1"/>
  <c r="AC632" i="1"/>
  <c r="AB633" i="1"/>
  <c r="AC633" i="1"/>
  <c r="AB634" i="1"/>
  <c r="AC634" i="1"/>
  <c r="AB635" i="1"/>
  <c r="AC635" i="1"/>
  <c r="AB636" i="1"/>
  <c r="AC636" i="1"/>
  <c r="AB637" i="1"/>
  <c r="AC637" i="1"/>
  <c r="AB638" i="1"/>
  <c r="AC638" i="1"/>
  <c r="AB639" i="1"/>
  <c r="AC639" i="1"/>
  <c r="AB640" i="1"/>
  <c r="AC640" i="1"/>
  <c r="AB641" i="1"/>
  <c r="AC641" i="1"/>
  <c r="AB642" i="1"/>
  <c r="AC642" i="1"/>
  <c r="AB643" i="1"/>
  <c r="AC643" i="1"/>
  <c r="AB644" i="1"/>
  <c r="AC644" i="1"/>
  <c r="AB645" i="1"/>
  <c r="AC645" i="1"/>
  <c r="AB646" i="1"/>
  <c r="AC646" i="1"/>
  <c r="AB647" i="1"/>
  <c r="AC647" i="1"/>
  <c r="AB648" i="1"/>
  <c r="AC648" i="1"/>
  <c r="AB649" i="1"/>
  <c r="AC649" i="1"/>
  <c r="AB650" i="1"/>
  <c r="AC650" i="1"/>
  <c r="AB651" i="1"/>
  <c r="AC651" i="1"/>
  <c r="AB652" i="1"/>
  <c r="AC652" i="1"/>
  <c r="AB653" i="1"/>
  <c r="AC653" i="1"/>
  <c r="AB654" i="1"/>
  <c r="AC654" i="1"/>
  <c r="AB655" i="1"/>
  <c r="AC655" i="1"/>
  <c r="AB656" i="1"/>
  <c r="AC656" i="1"/>
  <c r="AB657" i="1"/>
  <c r="AC657" i="1"/>
  <c r="AB658" i="1"/>
  <c r="AC658" i="1"/>
  <c r="AB659" i="1"/>
  <c r="AC659" i="1"/>
  <c r="AB660" i="1"/>
  <c r="AC660" i="1"/>
  <c r="AB661" i="1"/>
  <c r="AC661" i="1"/>
  <c r="AB662" i="1"/>
  <c r="AC662" i="1"/>
  <c r="AB663" i="1"/>
  <c r="AC663" i="1"/>
  <c r="AB664" i="1"/>
  <c r="AC664" i="1"/>
  <c r="AB665" i="1"/>
  <c r="AC665" i="1"/>
  <c r="AB666" i="1"/>
  <c r="AC666" i="1"/>
  <c r="AB667" i="1"/>
  <c r="AC667" i="1"/>
  <c r="AB668" i="1"/>
  <c r="AC668" i="1"/>
  <c r="AB669" i="1"/>
  <c r="AC669" i="1"/>
  <c r="AB670" i="1"/>
  <c r="AC670" i="1"/>
  <c r="AB671" i="1"/>
  <c r="AC671" i="1"/>
  <c r="AB672" i="1"/>
  <c r="AC672" i="1"/>
  <c r="AB673" i="1"/>
  <c r="AC673" i="1"/>
  <c r="AB674" i="1"/>
  <c r="AC674" i="1"/>
  <c r="AB675" i="1"/>
  <c r="AC675" i="1"/>
  <c r="AB676" i="1"/>
  <c r="AC676" i="1"/>
  <c r="AB677" i="1"/>
  <c r="AC677" i="1"/>
  <c r="AB678" i="1"/>
  <c r="AC678" i="1"/>
  <c r="AB679" i="1"/>
  <c r="AC679" i="1"/>
  <c r="AB680" i="1"/>
  <c r="AC680" i="1"/>
  <c r="AB681" i="1"/>
  <c r="AC681" i="1"/>
  <c r="AB682" i="1"/>
  <c r="AC682" i="1"/>
  <c r="AB683" i="1"/>
  <c r="AC683" i="1"/>
  <c r="AB684" i="1"/>
  <c r="AC684" i="1"/>
  <c r="AB685" i="1"/>
  <c r="AC685" i="1"/>
  <c r="AB686" i="1"/>
  <c r="AC686" i="1"/>
  <c r="AB687" i="1"/>
  <c r="AC687" i="1"/>
  <c r="AB688" i="1"/>
  <c r="AC688" i="1"/>
  <c r="AB689" i="1"/>
  <c r="AC689" i="1"/>
  <c r="AB690" i="1"/>
  <c r="AC690" i="1"/>
  <c r="AB691" i="1"/>
  <c r="AC691" i="1"/>
  <c r="AB692" i="1"/>
  <c r="AC692" i="1"/>
  <c r="AB693" i="1"/>
  <c r="AC693" i="1"/>
  <c r="AB694" i="1"/>
  <c r="AC694" i="1"/>
  <c r="AB695" i="1"/>
  <c r="AC695" i="1"/>
  <c r="AB696" i="1"/>
  <c r="AC696" i="1"/>
  <c r="AB697" i="1"/>
  <c r="AC697" i="1"/>
  <c r="AB698" i="1"/>
  <c r="AC698" i="1"/>
  <c r="AB699" i="1"/>
  <c r="AC699" i="1"/>
  <c r="AB700" i="1"/>
  <c r="AC700" i="1"/>
  <c r="AB701" i="1"/>
  <c r="AC701" i="1"/>
  <c r="AB702" i="1"/>
  <c r="AC702" i="1"/>
  <c r="AB703" i="1"/>
  <c r="AC703" i="1"/>
  <c r="AB704" i="1"/>
  <c r="AC704" i="1"/>
  <c r="AB705" i="1"/>
  <c r="AC705" i="1"/>
  <c r="AB706" i="1"/>
  <c r="AC706" i="1"/>
  <c r="AB707" i="1"/>
  <c r="AC707" i="1"/>
  <c r="AB708" i="1"/>
  <c r="AC708" i="1"/>
  <c r="AB709" i="1"/>
  <c r="AC709" i="1"/>
  <c r="AB710" i="1"/>
  <c r="AC710" i="1"/>
  <c r="AB711" i="1"/>
  <c r="AC711" i="1"/>
  <c r="AB712" i="1"/>
  <c r="AC712" i="1"/>
  <c r="AB713" i="1"/>
  <c r="AC713" i="1"/>
  <c r="AB714" i="1"/>
  <c r="AC714" i="1"/>
  <c r="AB715" i="1"/>
  <c r="AC715" i="1"/>
  <c r="AB716" i="1"/>
  <c r="AC716" i="1"/>
  <c r="AB717" i="1"/>
  <c r="AC717" i="1"/>
  <c r="AB718" i="1"/>
  <c r="AC718" i="1"/>
  <c r="AB719" i="1"/>
  <c r="AC719" i="1"/>
  <c r="AB720" i="1"/>
  <c r="AC720" i="1"/>
  <c r="AB721" i="1"/>
  <c r="AC721" i="1"/>
  <c r="AB722" i="1"/>
  <c r="AC722" i="1"/>
  <c r="AB723" i="1"/>
  <c r="AC723" i="1"/>
  <c r="AB724" i="1"/>
  <c r="AC724" i="1"/>
  <c r="AB725" i="1"/>
  <c r="AC725" i="1"/>
  <c r="AB726" i="1"/>
  <c r="AC726" i="1"/>
  <c r="AB727" i="1"/>
  <c r="AC727" i="1"/>
  <c r="AB728" i="1"/>
  <c r="AC728" i="1"/>
  <c r="AB729" i="1"/>
  <c r="AC729" i="1"/>
  <c r="AB730" i="1"/>
  <c r="AC730" i="1"/>
  <c r="AB731" i="1"/>
  <c r="AC731" i="1"/>
  <c r="AB732" i="1"/>
  <c r="AC732" i="1"/>
  <c r="AB733" i="1"/>
  <c r="AC733" i="1"/>
  <c r="AB734" i="1"/>
  <c r="AC734" i="1"/>
  <c r="AB735" i="1"/>
  <c r="AC735" i="1"/>
  <c r="AB736" i="1"/>
  <c r="AC736" i="1"/>
  <c r="AB737" i="1"/>
  <c r="AC737" i="1"/>
  <c r="AB738" i="1"/>
  <c r="AC738" i="1"/>
  <c r="AB739" i="1"/>
  <c r="AC739" i="1"/>
  <c r="AB740" i="1"/>
  <c r="AC740" i="1"/>
  <c r="AB741" i="1"/>
  <c r="AC741" i="1"/>
  <c r="AB742" i="1"/>
  <c r="AC742" i="1"/>
  <c r="AB743" i="1"/>
  <c r="AC743" i="1"/>
  <c r="AB744" i="1"/>
  <c r="AC744" i="1"/>
  <c r="AB745" i="1"/>
  <c r="AC745" i="1"/>
  <c r="AB746" i="1"/>
  <c r="AC746" i="1"/>
  <c r="AB747" i="1"/>
  <c r="AC747" i="1"/>
  <c r="AB748" i="1"/>
  <c r="AC748" i="1"/>
  <c r="AB749" i="1"/>
  <c r="AC749" i="1"/>
  <c r="AB750" i="1"/>
  <c r="AC750" i="1"/>
  <c r="AB751" i="1"/>
  <c r="AC751" i="1"/>
  <c r="AB752" i="1"/>
  <c r="AC752" i="1"/>
  <c r="AB753" i="1"/>
  <c r="AC753" i="1"/>
  <c r="AB754" i="1"/>
  <c r="AC754" i="1"/>
  <c r="AB755" i="1"/>
  <c r="AC755" i="1"/>
  <c r="AB756" i="1"/>
  <c r="AC756" i="1"/>
  <c r="AB757" i="1"/>
  <c r="AC757" i="1"/>
  <c r="AB758" i="1"/>
  <c r="AC758" i="1"/>
  <c r="AB759" i="1"/>
  <c r="AC759" i="1"/>
  <c r="AB760" i="1"/>
  <c r="AC760" i="1"/>
  <c r="AB761" i="1"/>
  <c r="AC761" i="1"/>
  <c r="AB762" i="1"/>
  <c r="AC762" i="1"/>
  <c r="AB763" i="1"/>
  <c r="AC763" i="1"/>
  <c r="AB764" i="1"/>
  <c r="AC764" i="1"/>
  <c r="AB765" i="1"/>
  <c r="AC765" i="1"/>
  <c r="AB766" i="1"/>
  <c r="AC766" i="1"/>
  <c r="AB767" i="1"/>
  <c r="AC767" i="1"/>
  <c r="AB768" i="1"/>
  <c r="AC768" i="1"/>
  <c r="AB769" i="1"/>
  <c r="AC769" i="1"/>
  <c r="AB770" i="1"/>
  <c r="AC770" i="1"/>
  <c r="AB771" i="1"/>
  <c r="AC771" i="1"/>
  <c r="AB772" i="1"/>
  <c r="AC772" i="1"/>
  <c r="AB773" i="1"/>
  <c r="AC773" i="1"/>
  <c r="AB774" i="1"/>
  <c r="AC774" i="1"/>
  <c r="AB775" i="1"/>
  <c r="AC775" i="1"/>
  <c r="AB776" i="1"/>
  <c r="AC776" i="1"/>
  <c r="AB777" i="1"/>
  <c r="AC777" i="1"/>
  <c r="AB778" i="1"/>
  <c r="AC778" i="1"/>
  <c r="AB779" i="1"/>
  <c r="AC779" i="1"/>
  <c r="AB780" i="1"/>
  <c r="AC780" i="1"/>
  <c r="AB781" i="1"/>
  <c r="AC781" i="1"/>
  <c r="AB782" i="1"/>
  <c r="AC782" i="1"/>
  <c r="AB783" i="1"/>
  <c r="AC783" i="1"/>
  <c r="AB784" i="1"/>
  <c r="AC784" i="1"/>
  <c r="AB785" i="1"/>
  <c r="AC785" i="1"/>
  <c r="AB786" i="1"/>
  <c r="AC786" i="1"/>
  <c r="AB787" i="1"/>
  <c r="AC787" i="1"/>
  <c r="AB788" i="1"/>
  <c r="AC788" i="1"/>
  <c r="AB789" i="1"/>
  <c r="AC789" i="1"/>
  <c r="AB790" i="1"/>
  <c r="AC790" i="1"/>
  <c r="AB791" i="1"/>
  <c r="AC791" i="1"/>
  <c r="AB792" i="1"/>
  <c r="AC792" i="1"/>
  <c r="AB793" i="1"/>
  <c r="AC793" i="1"/>
  <c r="AB794" i="1"/>
  <c r="AC794" i="1"/>
  <c r="AB795" i="1"/>
  <c r="AC795" i="1"/>
  <c r="AB796" i="1"/>
  <c r="AC796" i="1"/>
  <c r="AB797" i="1"/>
  <c r="AC797" i="1"/>
  <c r="AB798" i="1"/>
  <c r="AC798" i="1"/>
  <c r="AB799" i="1"/>
  <c r="AC799" i="1"/>
  <c r="AB800" i="1"/>
  <c r="AC800" i="1"/>
  <c r="AB801" i="1"/>
  <c r="AC801" i="1"/>
  <c r="AB802" i="1"/>
  <c r="AC802" i="1"/>
  <c r="AB803" i="1"/>
  <c r="AC803" i="1"/>
  <c r="AB804" i="1"/>
  <c r="AC804" i="1"/>
  <c r="AB805" i="1"/>
  <c r="AC805" i="1"/>
  <c r="AB806" i="1"/>
  <c r="AC806" i="1"/>
  <c r="AB807" i="1"/>
  <c r="AC807" i="1"/>
  <c r="AB808" i="1"/>
  <c r="AC808" i="1"/>
  <c r="AB809" i="1"/>
  <c r="AC809" i="1"/>
  <c r="AB810" i="1"/>
  <c r="AC810" i="1"/>
  <c r="AB811" i="1"/>
  <c r="AC811" i="1"/>
  <c r="AB812" i="1"/>
  <c r="AC812" i="1"/>
  <c r="AB813" i="1"/>
  <c r="AC813" i="1"/>
  <c r="AB814" i="1"/>
  <c r="AC814" i="1"/>
  <c r="AB815" i="1"/>
  <c r="AC815" i="1"/>
  <c r="AB816" i="1"/>
  <c r="AC816" i="1"/>
  <c r="AB817" i="1"/>
  <c r="AC817" i="1"/>
  <c r="AB818" i="1"/>
  <c r="AC818" i="1"/>
  <c r="AB819" i="1"/>
  <c r="AC819" i="1"/>
  <c r="AB820" i="1"/>
  <c r="AC820" i="1"/>
  <c r="AB821" i="1"/>
  <c r="AC821" i="1"/>
  <c r="AB822" i="1"/>
  <c r="AC822" i="1"/>
  <c r="AB823" i="1"/>
  <c r="AC823" i="1"/>
  <c r="AB824" i="1"/>
  <c r="AC824" i="1"/>
  <c r="AB825" i="1"/>
  <c r="AC825" i="1"/>
  <c r="AB826" i="1"/>
  <c r="AC826" i="1"/>
  <c r="AB827" i="1"/>
  <c r="AC827" i="1"/>
  <c r="AB828" i="1"/>
  <c r="AC828" i="1"/>
  <c r="AB829" i="1"/>
  <c r="AC829" i="1"/>
  <c r="AB830" i="1"/>
  <c r="AC830" i="1"/>
  <c r="AB831" i="1"/>
  <c r="AC831" i="1"/>
  <c r="AB832" i="1"/>
  <c r="AC832" i="1"/>
  <c r="AB833" i="1"/>
  <c r="AC833" i="1"/>
  <c r="AB834" i="1"/>
  <c r="AC834" i="1"/>
  <c r="AB835" i="1"/>
  <c r="AC835" i="1"/>
  <c r="AB836" i="1"/>
  <c r="AC836" i="1"/>
  <c r="AB837" i="1"/>
  <c r="AC837" i="1"/>
  <c r="AB838" i="1"/>
  <c r="AC838" i="1"/>
  <c r="AB839" i="1"/>
  <c r="AC839" i="1"/>
  <c r="AB840" i="1"/>
  <c r="AC840" i="1"/>
  <c r="AB841" i="1"/>
  <c r="AC841" i="1"/>
  <c r="AB842" i="1"/>
  <c r="AC842" i="1"/>
  <c r="AB843" i="1"/>
  <c r="AC843" i="1"/>
  <c r="AB844" i="1"/>
  <c r="AC844" i="1"/>
  <c r="AB845" i="1"/>
  <c r="AC845" i="1"/>
  <c r="AB846" i="1"/>
  <c r="AC846" i="1"/>
  <c r="AB847" i="1"/>
  <c r="AC847" i="1"/>
  <c r="AB848" i="1"/>
  <c r="AC848" i="1"/>
  <c r="AB849" i="1"/>
  <c r="AC849" i="1"/>
  <c r="AB850" i="1"/>
  <c r="AC850" i="1"/>
  <c r="AB851" i="1"/>
  <c r="AC851" i="1"/>
  <c r="AB852" i="1"/>
  <c r="AC852" i="1"/>
  <c r="AB853" i="1"/>
  <c r="AC853" i="1"/>
  <c r="AB854" i="1"/>
  <c r="AC854" i="1"/>
  <c r="AB855" i="1"/>
  <c r="AC855" i="1"/>
  <c r="AB856" i="1"/>
  <c r="AC856" i="1"/>
  <c r="AB857" i="1"/>
  <c r="AC857" i="1"/>
  <c r="AB858" i="1"/>
  <c r="AC858" i="1"/>
  <c r="AB859" i="1"/>
  <c r="AC859" i="1"/>
  <c r="AB860" i="1"/>
  <c r="AC860" i="1"/>
  <c r="AB861" i="1"/>
  <c r="AC861" i="1"/>
  <c r="AB862" i="1"/>
  <c r="AC862" i="1"/>
  <c r="AB863" i="1"/>
  <c r="AC863" i="1"/>
  <c r="AB864" i="1"/>
  <c r="AC864" i="1"/>
  <c r="AB865" i="1"/>
  <c r="AC865" i="1"/>
  <c r="AB866" i="1"/>
  <c r="AC866" i="1"/>
  <c r="AB867" i="1"/>
  <c r="AC867" i="1"/>
  <c r="AB868" i="1"/>
  <c r="AC868" i="1"/>
  <c r="AB869" i="1"/>
  <c r="AC869" i="1"/>
  <c r="AB870" i="1"/>
  <c r="AC870" i="1"/>
  <c r="AB871" i="1"/>
  <c r="AC871" i="1"/>
  <c r="AB872" i="1"/>
  <c r="AC872" i="1"/>
  <c r="AB873" i="1"/>
  <c r="AC873" i="1"/>
  <c r="AB874" i="1"/>
  <c r="AC874" i="1"/>
  <c r="AB875" i="1"/>
  <c r="AC875" i="1"/>
  <c r="AB876" i="1"/>
  <c r="AC876" i="1"/>
  <c r="AB877" i="1"/>
  <c r="AC877" i="1"/>
  <c r="AB878" i="1"/>
  <c r="AC878" i="1"/>
  <c r="AB879" i="1"/>
  <c r="AC879" i="1"/>
  <c r="AB880" i="1"/>
  <c r="AC880" i="1"/>
  <c r="AB881" i="1"/>
  <c r="AC881" i="1"/>
  <c r="AB882" i="1"/>
  <c r="AC882" i="1"/>
  <c r="AB883" i="1"/>
  <c r="AC883" i="1"/>
  <c r="AB884" i="1"/>
  <c r="AC884" i="1"/>
  <c r="AB885" i="1"/>
  <c r="AC885" i="1"/>
  <c r="AB886" i="1"/>
  <c r="AC886" i="1"/>
  <c r="AB887" i="1"/>
  <c r="AC887" i="1"/>
  <c r="AB888" i="1"/>
  <c r="AC888" i="1"/>
  <c r="AB889" i="1"/>
  <c r="AC889" i="1"/>
  <c r="AB890" i="1"/>
  <c r="AC890" i="1"/>
  <c r="AB891" i="1"/>
  <c r="AC891" i="1"/>
  <c r="AB892" i="1"/>
  <c r="AC892" i="1"/>
  <c r="AB893" i="1"/>
  <c r="AC893" i="1"/>
  <c r="AB894" i="1"/>
  <c r="AC894" i="1"/>
  <c r="AB895" i="1"/>
  <c r="AC895" i="1"/>
  <c r="AB896" i="1"/>
  <c r="AC896" i="1"/>
  <c r="AB897" i="1"/>
  <c r="AC897" i="1"/>
  <c r="AB898" i="1"/>
  <c r="AC898" i="1"/>
  <c r="AB899" i="1"/>
  <c r="AC899" i="1"/>
  <c r="AB900" i="1"/>
  <c r="AC900" i="1"/>
  <c r="AB901" i="1"/>
  <c r="AC901" i="1"/>
  <c r="AB902" i="1"/>
  <c r="AC902" i="1"/>
  <c r="AB903" i="1"/>
  <c r="AC903" i="1"/>
  <c r="AB904" i="1"/>
  <c r="AC904" i="1"/>
  <c r="AB905" i="1"/>
  <c r="AC905" i="1"/>
  <c r="AB906" i="1"/>
  <c r="AC906" i="1"/>
  <c r="AB907" i="1"/>
  <c r="AC907" i="1"/>
  <c r="AB908" i="1"/>
  <c r="AC908" i="1"/>
  <c r="AB909" i="1"/>
  <c r="AC909" i="1"/>
  <c r="AB910" i="1"/>
  <c r="AC910" i="1"/>
  <c r="AB911" i="1"/>
  <c r="AC911" i="1"/>
  <c r="AB912" i="1"/>
  <c r="AC912" i="1"/>
  <c r="AB913" i="1"/>
  <c r="AC913" i="1"/>
  <c r="AB914" i="1"/>
  <c r="AC914" i="1"/>
  <c r="AB915" i="1"/>
  <c r="AC915" i="1"/>
  <c r="AB916" i="1"/>
  <c r="AC916" i="1"/>
  <c r="AB917" i="1"/>
  <c r="AC917" i="1"/>
  <c r="AB918" i="1"/>
  <c r="AC918" i="1"/>
  <c r="AB919" i="1"/>
  <c r="AC919" i="1"/>
  <c r="AB920" i="1"/>
  <c r="AC920" i="1"/>
  <c r="AB921" i="1"/>
  <c r="AC921" i="1"/>
  <c r="AB922" i="1"/>
  <c r="AC922" i="1"/>
  <c r="AB923" i="1"/>
  <c r="AC923" i="1"/>
  <c r="AB924" i="1"/>
  <c r="AC924" i="1"/>
  <c r="AB925" i="1"/>
  <c r="AC925" i="1"/>
  <c r="AB926" i="1"/>
  <c r="AC926" i="1"/>
  <c r="AB927" i="1"/>
  <c r="AC927" i="1"/>
  <c r="AB928" i="1"/>
  <c r="AC928" i="1"/>
  <c r="AB929" i="1"/>
  <c r="AC929" i="1"/>
  <c r="AB930" i="1"/>
  <c r="AC930" i="1"/>
  <c r="AB931" i="1"/>
  <c r="AC931" i="1"/>
  <c r="AB932" i="1"/>
  <c r="AC932" i="1"/>
  <c r="AB933" i="1"/>
  <c r="AC933" i="1"/>
  <c r="AB934" i="1"/>
  <c r="AC934" i="1"/>
  <c r="AB935" i="1"/>
  <c r="AC935" i="1"/>
  <c r="AB936" i="1"/>
  <c r="AC936" i="1"/>
  <c r="AB937" i="1"/>
  <c r="AC937" i="1"/>
  <c r="AB938" i="1"/>
  <c r="AC938" i="1"/>
  <c r="AB939" i="1"/>
  <c r="AC939" i="1"/>
  <c r="AB940" i="1"/>
  <c r="AC940" i="1"/>
  <c r="AB941" i="1"/>
  <c r="AC941" i="1"/>
  <c r="AB942" i="1"/>
  <c r="AC942" i="1"/>
  <c r="AB943" i="1"/>
  <c r="AC943" i="1"/>
  <c r="AB944" i="1"/>
  <c r="AC944" i="1"/>
  <c r="AB945" i="1"/>
  <c r="AC945" i="1"/>
  <c r="AB946" i="1"/>
  <c r="AC946" i="1"/>
  <c r="AB947" i="1"/>
  <c r="AC947" i="1"/>
  <c r="AB948" i="1"/>
  <c r="AC948" i="1"/>
  <c r="AB949" i="1"/>
  <c r="AC949" i="1"/>
  <c r="AB950" i="1"/>
  <c r="AC950" i="1"/>
  <c r="AB951" i="1"/>
  <c r="AC951" i="1"/>
  <c r="AB952" i="1"/>
  <c r="AC952" i="1"/>
  <c r="AB953" i="1"/>
  <c r="AC953" i="1"/>
  <c r="AB954" i="1"/>
  <c r="AC954" i="1"/>
  <c r="AB955" i="1"/>
  <c r="AC955" i="1"/>
  <c r="AB956" i="1"/>
  <c r="AC956" i="1"/>
  <c r="AB957" i="1"/>
  <c r="AC957" i="1"/>
  <c r="AB958" i="1"/>
  <c r="AC958" i="1"/>
  <c r="AB959" i="1"/>
  <c r="AC959" i="1"/>
  <c r="AB960" i="1"/>
  <c r="AC960" i="1"/>
  <c r="AB961" i="1"/>
  <c r="AC961" i="1"/>
  <c r="AB962" i="1"/>
  <c r="AC962" i="1"/>
  <c r="AB963" i="1"/>
  <c r="AC963" i="1"/>
  <c r="AB964" i="1"/>
  <c r="AC964" i="1"/>
  <c r="AB965" i="1"/>
  <c r="AC965" i="1"/>
  <c r="AB966" i="1"/>
  <c r="AC966" i="1"/>
  <c r="AB967" i="1"/>
  <c r="AC967" i="1"/>
  <c r="AB968" i="1"/>
  <c r="AC968" i="1"/>
  <c r="AB969" i="1"/>
  <c r="AC969" i="1"/>
  <c r="AB970" i="1"/>
  <c r="AC970" i="1"/>
  <c r="AB971" i="1"/>
  <c r="AC971" i="1"/>
  <c r="AB972" i="1"/>
  <c r="AC972" i="1"/>
  <c r="AB973" i="1"/>
  <c r="AC973" i="1"/>
  <c r="AB974" i="1"/>
  <c r="AC974" i="1"/>
  <c r="AB975" i="1"/>
  <c r="AC975" i="1"/>
  <c r="AB976" i="1"/>
  <c r="AC976" i="1"/>
  <c r="AB977" i="1"/>
  <c r="AC977" i="1"/>
  <c r="AB978" i="1"/>
  <c r="AC978" i="1"/>
  <c r="AB979" i="1"/>
  <c r="AC979" i="1"/>
  <c r="AB980" i="1"/>
  <c r="AC980" i="1"/>
  <c r="AB981" i="1"/>
  <c r="AC981" i="1"/>
  <c r="AB982" i="1"/>
  <c r="AC982" i="1"/>
  <c r="AB983" i="1"/>
  <c r="AC983" i="1"/>
  <c r="AB984" i="1"/>
  <c r="AC984" i="1"/>
  <c r="AB985" i="1"/>
  <c r="AC985" i="1"/>
  <c r="AB986" i="1"/>
  <c r="AC986" i="1"/>
  <c r="AB987" i="1"/>
  <c r="AC987" i="1"/>
  <c r="AB988" i="1"/>
  <c r="AC988" i="1"/>
  <c r="AB989" i="1"/>
  <c r="AC989" i="1"/>
  <c r="AB990" i="1"/>
  <c r="AC990" i="1"/>
  <c r="AB991" i="1"/>
  <c r="AC991" i="1"/>
  <c r="AB992" i="1"/>
  <c r="AC992" i="1"/>
  <c r="AB993" i="1"/>
  <c r="AC993" i="1"/>
  <c r="AB994" i="1"/>
  <c r="AC994" i="1"/>
  <c r="AB995" i="1"/>
  <c r="AC995" i="1"/>
  <c r="AB996" i="1"/>
  <c r="AC996" i="1"/>
  <c r="AB997" i="1"/>
  <c r="AC997" i="1"/>
  <c r="AB998" i="1"/>
  <c r="AC998" i="1"/>
  <c r="AB999" i="1"/>
  <c r="AC999" i="1"/>
  <c r="AB1000" i="1"/>
  <c r="AC1000" i="1"/>
  <c r="AB1001" i="1"/>
  <c r="AC1001" i="1"/>
  <c r="AB1002" i="1"/>
  <c r="AC1002" i="1"/>
  <c r="AB1003" i="1"/>
  <c r="AC1003" i="1"/>
  <c r="AB1004" i="1"/>
  <c r="AC1004" i="1"/>
  <c r="AB1005" i="1"/>
  <c r="AC1005" i="1"/>
  <c r="AB1006" i="1"/>
  <c r="AC1006" i="1"/>
  <c r="AB1007" i="1"/>
  <c r="AC1007" i="1"/>
  <c r="AB1008" i="1"/>
  <c r="AC1008" i="1"/>
  <c r="AB1009" i="1"/>
  <c r="AC1009" i="1"/>
  <c r="AB1010" i="1"/>
  <c r="AC1010" i="1"/>
  <c r="AB1011" i="1"/>
  <c r="AC1011" i="1"/>
  <c r="AB1012" i="1"/>
  <c r="AC1012" i="1"/>
  <c r="AB1013" i="1"/>
  <c r="AC1013" i="1"/>
  <c r="AB1014" i="1"/>
  <c r="AC1014" i="1"/>
  <c r="AB1015" i="1"/>
  <c r="AC1015" i="1"/>
  <c r="AB1016" i="1"/>
  <c r="AC1016" i="1"/>
  <c r="AB1017" i="1"/>
  <c r="AC1017" i="1"/>
  <c r="AB1018" i="1"/>
  <c r="AC1018" i="1"/>
  <c r="AB1019" i="1"/>
  <c r="AC1019" i="1"/>
  <c r="AB1020" i="1"/>
  <c r="AC1020" i="1"/>
  <c r="AB1021" i="1"/>
  <c r="AC1021" i="1"/>
  <c r="AB1022" i="1"/>
  <c r="AC1022" i="1"/>
  <c r="AB1023" i="1"/>
  <c r="AC1023" i="1"/>
  <c r="AB1024" i="1"/>
  <c r="AC1024" i="1"/>
  <c r="AB1025" i="1"/>
  <c r="AC1025" i="1"/>
  <c r="AB1026" i="1"/>
  <c r="AC1026" i="1"/>
  <c r="AB1027" i="1"/>
  <c r="AC1027" i="1"/>
  <c r="AB1028" i="1"/>
  <c r="AC1028" i="1"/>
  <c r="AB1029" i="1"/>
  <c r="AC1029" i="1"/>
  <c r="AB1030" i="1"/>
  <c r="AC1030" i="1"/>
  <c r="AB1031" i="1"/>
  <c r="AC1031" i="1"/>
  <c r="AB1032" i="1"/>
  <c r="AC1032" i="1"/>
  <c r="AB1033" i="1"/>
  <c r="AC1033" i="1"/>
  <c r="AB1034" i="1"/>
  <c r="AC1034" i="1"/>
  <c r="AB1035" i="1"/>
  <c r="AC1035" i="1"/>
  <c r="AB1036" i="1"/>
  <c r="AC1036" i="1"/>
  <c r="AB1037" i="1"/>
  <c r="AC1037" i="1"/>
  <c r="AB1038" i="1"/>
  <c r="AC1038" i="1"/>
  <c r="AB1039" i="1"/>
  <c r="AC1039" i="1"/>
  <c r="AB1040" i="1"/>
  <c r="AC1040" i="1"/>
  <c r="AB1041" i="1"/>
  <c r="AC1041" i="1"/>
  <c r="AB1042" i="1"/>
  <c r="AC1042" i="1"/>
  <c r="AB1043" i="1"/>
  <c r="AC1043" i="1"/>
  <c r="AB1044" i="1"/>
  <c r="AC1044" i="1"/>
  <c r="AB1045" i="1"/>
  <c r="AC1045" i="1"/>
  <c r="AB1046" i="1"/>
  <c r="AC1046" i="1"/>
  <c r="AB1047" i="1"/>
  <c r="AC1047" i="1"/>
  <c r="AB1048" i="1"/>
  <c r="AC1048" i="1"/>
  <c r="AB1049" i="1"/>
  <c r="AC1049" i="1"/>
  <c r="AB1050" i="1"/>
  <c r="AC1050" i="1"/>
  <c r="AB1051" i="1"/>
  <c r="AC1051" i="1"/>
  <c r="AB1052" i="1"/>
  <c r="AC1052" i="1"/>
  <c r="AB1053" i="1"/>
  <c r="AC1053" i="1"/>
  <c r="AB1054" i="1"/>
  <c r="AC1054" i="1"/>
  <c r="AB1055" i="1"/>
  <c r="AC1055" i="1"/>
  <c r="AB1056" i="1"/>
  <c r="AC1056" i="1"/>
  <c r="AB1057" i="1"/>
  <c r="AC1057" i="1"/>
  <c r="AB1058" i="1"/>
  <c r="AC1058" i="1"/>
  <c r="AB1059" i="1"/>
  <c r="AC1059" i="1"/>
  <c r="AB1060" i="1"/>
  <c r="AC1060" i="1"/>
  <c r="AB1061" i="1"/>
  <c r="AC1061" i="1"/>
  <c r="AB1062" i="1"/>
  <c r="AC1062" i="1"/>
  <c r="AB1063" i="1"/>
  <c r="AC1063" i="1"/>
  <c r="AB1064" i="1"/>
  <c r="AC1064" i="1"/>
  <c r="AB1065" i="1"/>
  <c r="AC1065" i="1"/>
  <c r="AB1066" i="1"/>
  <c r="AC1066" i="1"/>
  <c r="AB1067" i="1"/>
  <c r="AC1067" i="1"/>
  <c r="AB1068" i="1"/>
  <c r="AC1068" i="1"/>
  <c r="AB1069" i="1"/>
  <c r="AC1069" i="1"/>
  <c r="AB1070" i="1"/>
  <c r="AC1070" i="1"/>
  <c r="AB1071" i="1"/>
  <c r="AC1071" i="1"/>
  <c r="AB1072" i="1"/>
  <c r="AC1072" i="1"/>
  <c r="AB1073" i="1"/>
  <c r="AC1073" i="1"/>
  <c r="AB1074" i="1"/>
  <c r="AC1074" i="1"/>
  <c r="AB1075" i="1"/>
  <c r="AC1075" i="1"/>
  <c r="AB1076" i="1"/>
  <c r="AC1076" i="1"/>
  <c r="AB1077" i="1"/>
  <c r="AC1077" i="1"/>
  <c r="AB1078" i="1"/>
  <c r="AC1078" i="1"/>
  <c r="AB1079" i="1"/>
  <c r="AC1079" i="1"/>
  <c r="AB1080" i="1"/>
  <c r="AC1080" i="1"/>
  <c r="AB1081" i="1"/>
  <c r="AC1081" i="1"/>
  <c r="AB1082" i="1"/>
  <c r="AC1082" i="1"/>
  <c r="AB1083" i="1"/>
  <c r="AC1083" i="1"/>
  <c r="AB1084" i="1"/>
  <c r="AC1084" i="1"/>
  <c r="AB1085" i="1"/>
  <c r="AC1085" i="1"/>
  <c r="AB1086" i="1"/>
  <c r="AC1086" i="1"/>
  <c r="AB1087" i="1"/>
  <c r="AC1087" i="1"/>
  <c r="AB1088" i="1"/>
  <c r="AC1088" i="1"/>
  <c r="AB1089" i="1"/>
  <c r="AC1089" i="1"/>
  <c r="AB1090" i="1"/>
  <c r="AC1090" i="1"/>
  <c r="AB1091" i="1"/>
  <c r="AC1091" i="1"/>
  <c r="AB1092" i="1"/>
  <c r="AC1092" i="1"/>
  <c r="AB1093" i="1"/>
  <c r="AC1093" i="1"/>
  <c r="AB1094" i="1"/>
  <c r="AC1094" i="1"/>
  <c r="AB1095" i="1"/>
  <c r="AC1095" i="1"/>
  <c r="AB1096" i="1"/>
  <c r="AC1096" i="1"/>
  <c r="AB1097" i="1"/>
  <c r="AC1097" i="1"/>
  <c r="AB1098" i="1"/>
  <c r="AC1098" i="1"/>
  <c r="AB1099" i="1"/>
  <c r="AC1099" i="1"/>
  <c r="AB1100" i="1"/>
  <c r="AC1100" i="1"/>
  <c r="AB1101" i="1"/>
  <c r="AC1101" i="1"/>
  <c r="AB1102" i="1"/>
  <c r="AC1102" i="1"/>
  <c r="AB1103" i="1"/>
  <c r="AC1103" i="1"/>
  <c r="AB1104" i="1"/>
  <c r="AC1104" i="1"/>
  <c r="AB1105" i="1"/>
  <c r="AC1105" i="1"/>
  <c r="AB1106" i="1"/>
  <c r="AC1106" i="1"/>
  <c r="AB1107" i="1"/>
  <c r="AC1107" i="1"/>
  <c r="AB1108" i="1"/>
  <c r="AC1108" i="1"/>
  <c r="AB1109" i="1"/>
  <c r="AC1109" i="1"/>
  <c r="AB1110" i="1"/>
  <c r="AC1110" i="1"/>
  <c r="AB1111" i="1"/>
  <c r="AC1111" i="1"/>
  <c r="AB1112" i="1"/>
  <c r="AC1112" i="1"/>
  <c r="AB1113" i="1"/>
  <c r="AC1113" i="1"/>
  <c r="AB1114" i="1"/>
  <c r="AC1114" i="1"/>
  <c r="AB1115" i="1"/>
  <c r="AC1115" i="1"/>
  <c r="AB1116" i="1"/>
  <c r="AC1116" i="1"/>
  <c r="AB1117" i="1"/>
  <c r="AC1117" i="1"/>
  <c r="AB1118" i="1"/>
  <c r="AC1118" i="1"/>
  <c r="AB1119" i="1"/>
  <c r="AC1119" i="1"/>
  <c r="AB1120" i="1"/>
  <c r="AC1120" i="1"/>
  <c r="AB1121" i="1"/>
  <c r="AC1121" i="1"/>
  <c r="AB1122" i="1"/>
  <c r="AC1122" i="1"/>
  <c r="AB1123" i="1"/>
  <c r="AC1123" i="1"/>
  <c r="AB1124" i="1"/>
  <c r="AC1124" i="1"/>
  <c r="AB1125" i="1"/>
  <c r="AC1125" i="1"/>
  <c r="AB1126" i="1"/>
  <c r="AC1126" i="1"/>
  <c r="AB1127" i="1"/>
  <c r="AC1127" i="1"/>
  <c r="AB1128" i="1"/>
  <c r="AC1128" i="1"/>
  <c r="AB1129" i="1"/>
  <c r="AC1129" i="1"/>
  <c r="AB1130" i="1"/>
  <c r="AC1130" i="1"/>
  <c r="AB1131" i="1"/>
  <c r="AC1131" i="1"/>
  <c r="AB1132" i="1"/>
  <c r="AC1132" i="1"/>
  <c r="AB1133" i="1"/>
  <c r="AC1133" i="1"/>
  <c r="AB1134" i="1"/>
  <c r="AC1134" i="1"/>
  <c r="AB1135" i="1"/>
  <c r="AC1135" i="1"/>
  <c r="AB1136" i="1"/>
  <c r="AC1136" i="1"/>
  <c r="AB1137" i="1"/>
  <c r="AC1137" i="1"/>
  <c r="AB1138" i="1"/>
  <c r="AC1138" i="1"/>
  <c r="AB5" i="1"/>
  <c r="AC5" i="1"/>
  <c r="Q3" i="11"/>
  <c r="Q4" i="11"/>
  <c r="Q5" i="11"/>
  <c r="Q6" i="11"/>
  <c r="Q7" i="11"/>
  <c r="Q8" i="11"/>
  <c r="Q9" i="11"/>
  <c r="Q10" i="11"/>
  <c r="Q11" i="11"/>
  <c r="Q12" i="11"/>
  <c r="W132" i="12" l="1"/>
  <c r="W166" i="12" s="1"/>
  <c r="W131" i="12"/>
  <c r="W133" i="12"/>
  <c r="U131" i="12"/>
  <c r="U133" i="12"/>
  <c r="U132" i="12"/>
  <c r="T133" i="12"/>
  <c r="T131" i="12"/>
  <c r="T132" i="12"/>
  <c r="S131" i="12"/>
  <c r="S133" i="12"/>
  <c r="S132" i="12"/>
  <c r="R132" i="12"/>
  <c r="R133" i="12"/>
  <c r="R131" i="12"/>
  <c r="Q131" i="12"/>
  <c r="Q133" i="12"/>
  <c r="Q132" i="12"/>
  <c r="P131" i="12"/>
  <c r="P133" i="12"/>
  <c r="P132" i="12"/>
  <c r="O131" i="12"/>
  <c r="O130" i="12"/>
  <c r="O133" i="12"/>
  <c r="O132" i="12"/>
  <c r="V131" i="12"/>
  <c r="V133" i="12"/>
  <c r="V132" i="12"/>
  <c r="H39" i="12"/>
  <c r="K101" i="12"/>
  <c r="B102" i="12"/>
  <c r="B103" i="12"/>
  <c r="D104" i="12"/>
  <c r="F101" i="12"/>
  <c r="F103" i="12"/>
  <c r="J108" i="12"/>
  <c r="J41" i="12"/>
  <c r="C131" i="12"/>
  <c r="C154" i="12" s="1"/>
  <c r="E45" i="12"/>
  <c r="G107" i="12"/>
  <c r="I47" i="12"/>
  <c r="K106" i="12"/>
  <c r="B43" i="12"/>
  <c r="J101" i="12"/>
  <c r="J40" i="12"/>
  <c r="C103" i="12"/>
  <c r="E104" i="12"/>
  <c r="G42" i="12"/>
  <c r="K47" i="12"/>
  <c r="B41" i="12"/>
  <c r="D41" i="12"/>
  <c r="F47" i="12"/>
  <c r="F102" i="12"/>
  <c r="J104" i="12"/>
  <c r="J131" i="12"/>
  <c r="J163" i="12" s="1"/>
  <c r="C108" i="12"/>
  <c r="K99" i="12"/>
  <c r="K76" i="12"/>
  <c r="K85" i="12" s="1"/>
  <c r="B101" i="12"/>
  <c r="D105" i="12"/>
  <c r="F107" i="12"/>
  <c r="F15" i="12"/>
  <c r="F29" i="12" s="1"/>
  <c r="F44" i="12"/>
  <c r="H100" i="12"/>
  <c r="J39" i="12"/>
  <c r="E107" i="12"/>
  <c r="G44" i="12"/>
  <c r="G15" i="12"/>
  <c r="G20" i="12" s="1"/>
  <c r="G40" i="12"/>
  <c r="I99" i="12"/>
  <c r="I76" i="12"/>
  <c r="I87" i="12" s="1"/>
  <c r="F108" i="12"/>
  <c r="H41" i="12"/>
  <c r="J46" i="12"/>
  <c r="C104" i="12"/>
  <c r="E47" i="12"/>
  <c r="G108" i="12"/>
  <c r="I45" i="12"/>
  <c r="G43" i="12"/>
  <c r="G105" i="12"/>
  <c r="I104" i="12"/>
  <c r="B107" i="12"/>
  <c r="B106" i="12"/>
  <c r="D46" i="12"/>
  <c r="C47" i="12"/>
  <c r="C105" i="12"/>
  <c r="E39" i="12"/>
  <c r="F39" i="12"/>
  <c r="H106" i="12"/>
  <c r="C99" i="12"/>
  <c r="C76" i="12"/>
  <c r="C82" i="12" s="1"/>
  <c r="E38" i="12"/>
  <c r="G99" i="12"/>
  <c r="G76" i="12"/>
  <c r="G81" i="12" s="1"/>
  <c r="G131" i="12"/>
  <c r="G163" i="12" s="1"/>
  <c r="K45" i="12"/>
  <c r="K38" i="12"/>
  <c r="B47" i="12"/>
  <c r="D42" i="12"/>
  <c r="D40" i="12"/>
  <c r="H76" i="12"/>
  <c r="H90" i="12" s="1"/>
  <c r="H99" i="12"/>
  <c r="H102" i="12"/>
  <c r="J43" i="12"/>
  <c r="C45" i="12"/>
  <c r="C44" i="12"/>
  <c r="C15" i="12"/>
  <c r="C25" i="12" s="1"/>
  <c r="E102" i="12"/>
  <c r="G46" i="12"/>
  <c r="I102" i="12"/>
  <c r="C42" i="12"/>
  <c r="B99" i="12"/>
  <c r="B76" i="12"/>
  <c r="B81" i="12" s="1"/>
  <c r="D131" i="12"/>
  <c r="D162" i="12" s="1"/>
  <c r="H42" i="12"/>
  <c r="J47" i="12"/>
  <c r="C43" i="12"/>
  <c r="G103" i="12"/>
  <c r="I42" i="12"/>
  <c r="K103" i="12"/>
  <c r="K102" i="12"/>
  <c r="B45" i="12"/>
  <c r="D103" i="12"/>
  <c r="F38" i="12"/>
  <c r="H131" i="12"/>
  <c r="H153" i="12" s="1"/>
  <c r="J76" i="12"/>
  <c r="J85" i="12" s="1"/>
  <c r="J99" i="12"/>
  <c r="C101" i="12"/>
  <c r="G47" i="12"/>
  <c r="F99" i="12"/>
  <c r="F76" i="12"/>
  <c r="F81" i="12" s="1"/>
  <c r="G102" i="12"/>
  <c r="K100" i="12"/>
  <c r="B39" i="12"/>
  <c r="D76" i="12"/>
  <c r="D86" i="12" s="1"/>
  <c r="D99" i="12"/>
  <c r="F42" i="12"/>
  <c r="H101" i="12"/>
  <c r="H105" i="12"/>
  <c r="C106" i="12"/>
  <c r="C41" i="12"/>
  <c r="E100" i="12"/>
  <c r="G38" i="12"/>
  <c r="G100" i="12"/>
  <c r="D107" i="12"/>
  <c r="K43" i="12"/>
  <c r="K39" i="12"/>
  <c r="B100" i="12"/>
  <c r="D45" i="12"/>
  <c r="F100" i="12"/>
  <c r="H40" i="12"/>
  <c r="J38" i="12"/>
  <c r="C40" i="12"/>
  <c r="E131" i="12"/>
  <c r="E157" i="12" s="1"/>
  <c r="G104" i="12"/>
  <c r="I100" i="12"/>
  <c r="H108" i="12"/>
  <c r="K104" i="12"/>
  <c r="K107" i="12"/>
  <c r="B40" i="12"/>
  <c r="D39" i="12"/>
  <c r="H44" i="12"/>
  <c r="H15" i="12"/>
  <c r="H21" i="12" s="1"/>
  <c r="H46" i="12"/>
  <c r="J102" i="12"/>
  <c r="C39" i="12"/>
  <c r="C46" i="12"/>
  <c r="I101" i="12"/>
  <c r="I40" i="12"/>
  <c r="D47" i="12"/>
  <c r="I41" i="12"/>
  <c r="B131" i="12"/>
  <c r="B154" i="12" s="1"/>
  <c r="D108" i="12"/>
  <c r="F131" i="12"/>
  <c r="F153" i="12" s="1"/>
  <c r="H43" i="12"/>
  <c r="H103" i="12"/>
  <c r="E101" i="12"/>
  <c r="E41" i="12"/>
  <c r="I103" i="12"/>
  <c r="I131" i="12"/>
  <c r="I155" i="12" s="1"/>
  <c r="K41" i="12"/>
  <c r="D43" i="12"/>
  <c r="H47" i="12"/>
  <c r="C38" i="12"/>
  <c r="E105" i="12"/>
  <c r="G101" i="12"/>
  <c r="I15" i="12"/>
  <c r="I26" i="12" s="1"/>
  <c r="I44" i="12"/>
  <c r="E99" i="12"/>
  <c r="E76" i="12"/>
  <c r="E89" i="12" s="1"/>
  <c r="E42" i="12"/>
  <c r="K105" i="12"/>
  <c r="B46" i="12"/>
  <c r="D101" i="12"/>
  <c r="H45" i="12"/>
  <c r="C102" i="12"/>
  <c r="E40" i="12"/>
  <c r="G106" i="12"/>
  <c r="I43" i="12"/>
  <c r="I39" i="12"/>
  <c r="G45" i="12"/>
  <c r="K131" i="12"/>
  <c r="K164" i="12" s="1"/>
  <c r="D38" i="12"/>
  <c r="H104" i="12"/>
  <c r="J107" i="12"/>
  <c r="E43" i="12"/>
  <c r="E46" i="12"/>
  <c r="I38" i="12"/>
  <c r="J103" i="12"/>
  <c r="H38" i="12"/>
  <c r="K108" i="12"/>
  <c r="K42" i="12"/>
  <c r="B105" i="12"/>
  <c r="D102" i="12"/>
  <c r="F43" i="12"/>
  <c r="C107" i="12"/>
  <c r="E103" i="12"/>
  <c r="G39" i="12"/>
  <c r="K44" i="12"/>
  <c r="K15" i="12"/>
  <c r="K24" i="12" s="1"/>
  <c r="D44" i="12"/>
  <c r="D15" i="12"/>
  <c r="D21" i="12" s="1"/>
  <c r="B108" i="12"/>
  <c r="F106" i="12"/>
  <c r="F40" i="12"/>
  <c r="J106" i="12"/>
  <c r="J42" i="12"/>
  <c r="I106" i="12"/>
  <c r="I107" i="12"/>
  <c r="B104" i="12"/>
  <c r="B42" i="12"/>
  <c r="B15" i="12"/>
  <c r="B31" i="12" s="1"/>
  <c r="B44" i="12"/>
  <c r="F45" i="12"/>
  <c r="F105" i="12"/>
  <c r="J105" i="12"/>
  <c r="C100" i="12"/>
  <c r="E106" i="12"/>
  <c r="E15" i="12"/>
  <c r="E29" i="12" s="1"/>
  <c r="E44" i="12"/>
  <c r="K40" i="12"/>
  <c r="D100" i="12"/>
  <c r="F104" i="12"/>
  <c r="F41" i="12"/>
  <c r="H107" i="12"/>
  <c r="J45" i="12"/>
  <c r="E108" i="12"/>
  <c r="I46" i="12"/>
  <c r="I105" i="12"/>
  <c r="K46" i="12"/>
  <c r="B38" i="12"/>
  <c r="D106" i="12"/>
  <c r="F46" i="12"/>
  <c r="J15" i="12"/>
  <c r="J26" i="12" s="1"/>
  <c r="J44" i="12"/>
  <c r="J100" i="12"/>
  <c r="G41" i="12"/>
  <c r="I108" i="12"/>
  <c r="O129" i="12"/>
  <c r="O123" i="12"/>
  <c r="O74" i="12"/>
  <c r="O68" i="12"/>
  <c r="O9" i="12"/>
  <c r="O6" i="12"/>
  <c r="O14" i="12"/>
  <c r="O8" i="12"/>
  <c r="O11" i="12"/>
  <c r="O122" i="12"/>
  <c r="O13" i="12"/>
  <c r="O7" i="12"/>
  <c r="O124" i="12"/>
  <c r="O75" i="12"/>
  <c r="O69" i="12"/>
  <c r="O5" i="12"/>
  <c r="O4" i="12"/>
  <c r="O10" i="12"/>
  <c r="O125" i="12"/>
  <c r="O119" i="12"/>
  <c r="O70" i="12"/>
  <c r="O126" i="12"/>
  <c r="O120" i="12"/>
  <c r="O71" i="12"/>
  <c r="O65" i="12"/>
  <c r="O12" i="12"/>
  <c r="O128" i="12"/>
  <c r="O73" i="12"/>
  <c r="O66" i="12"/>
  <c r="O67" i="12"/>
  <c r="O127" i="12"/>
  <c r="O121" i="12"/>
  <c r="O72" i="12"/>
  <c r="X76" i="12"/>
  <c r="W69" i="12"/>
  <c r="W85" i="12" s="1"/>
  <c r="W125" i="12"/>
  <c r="W119" i="12"/>
  <c r="W153" i="12" s="1"/>
  <c r="W70" i="12"/>
  <c r="W86" i="12" s="1"/>
  <c r="W4" i="12"/>
  <c r="W6" i="12"/>
  <c r="W10" i="12"/>
  <c r="W26" i="12" s="1"/>
  <c r="W8" i="12"/>
  <c r="W24" i="12" s="1"/>
  <c r="W11" i="12"/>
  <c r="W5" i="12"/>
  <c r="W75" i="12"/>
  <c r="W126" i="12"/>
  <c r="W120" i="12"/>
  <c r="W71" i="12"/>
  <c r="W65" i="12"/>
  <c r="W124" i="12"/>
  <c r="W14" i="12"/>
  <c r="W9" i="12"/>
  <c r="W127" i="12"/>
  <c r="W161" i="12" s="1"/>
  <c r="W121" i="12"/>
  <c r="W72" i="12"/>
  <c r="W88" i="12" s="1"/>
  <c r="W66" i="12"/>
  <c r="W12" i="12"/>
  <c r="W67" i="12"/>
  <c r="W83" i="12" s="1"/>
  <c r="W7" i="12"/>
  <c r="W23" i="12" s="1"/>
  <c r="W128" i="12"/>
  <c r="W122" i="12"/>
  <c r="W156" i="12" s="1"/>
  <c r="W73" i="12"/>
  <c r="W89" i="12" s="1"/>
  <c r="W13" i="12"/>
  <c r="W68" i="12"/>
  <c r="W84" i="12" s="1"/>
  <c r="W130" i="12"/>
  <c r="W164" i="12" s="1"/>
  <c r="W129" i="12"/>
  <c r="W123" i="12"/>
  <c r="W157" i="12" s="1"/>
  <c r="W74" i="12"/>
  <c r="V4" i="12"/>
  <c r="V69" i="12"/>
  <c r="V10" i="12"/>
  <c r="V65" i="12"/>
  <c r="V125" i="12"/>
  <c r="V119" i="12"/>
  <c r="V70" i="12"/>
  <c r="V5" i="12"/>
  <c r="V75" i="12"/>
  <c r="V120" i="12"/>
  <c r="V11" i="12"/>
  <c r="V126" i="12"/>
  <c r="V71" i="12"/>
  <c r="V121" i="12"/>
  <c r="V66" i="12"/>
  <c r="V72" i="12"/>
  <c r="V127" i="12"/>
  <c r="V12" i="12"/>
  <c r="V6" i="12"/>
  <c r="V8" i="12"/>
  <c r="V9" i="12"/>
  <c r="V128" i="12"/>
  <c r="V122" i="12"/>
  <c r="V73" i="12"/>
  <c r="V67" i="12"/>
  <c r="V13" i="12"/>
  <c r="V7" i="12"/>
  <c r="V74" i="12"/>
  <c r="V129" i="12"/>
  <c r="V123" i="12"/>
  <c r="V68" i="12"/>
  <c r="V14" i="12"/>
  <c r="V130" i="12"/>
  <c r="V124" i="12"/>
  <c r="U9" i="12"/>
  <c r="U70" i="12"/>
  <c r="U11" i="12"/>
  <c r="U124" i="12"/>
  <c r="U125" i="12"/>
  <c r="U119" i="12"/>
  <c r="U4" i="12"/>
  <c r="U130" i="12"/>
  <c r="U10" i="12"/>
  <c r="U65" i="12"/>
  <c r="U75" i="12"/>
  <c r="U5" i="12"/>
  <c r="U126" i="12"/>
  <c r="U120" i="12"/>
  <c r="U71" i="12"/>
  <c r="U127" i="12"/>
  <c r="U121" i="12"/>
  <c r="U72" i="12"/>
  <c r="U66" i="12"/>
  <c r="U12" i="12"/>
  <c r="U6" i="12"/>
  <c r="U14" i="12"/>
  <c r="U128" i="12"/>
  <c r="U122" i="12"/>
  <c r="U73" i="12"/>
  <c r="U67" i="12"/>
  <c r="U7" i="12"/>
  <c r="U8" i="12"/>
  <c r="U13" i="12"/>
  <c r="U129" i="12"/>
  <c r="U123" i="12"/>
  <c r="U74" i="12"/>
  <c r="U68" i="12"/>
  <c r="U69" i="12"/>
  <c r="T130" i="12"/>
  <c r="T124" i="12"/>
  <c r="T75" i="12"/>
  <c r="T69" i="12"/>
  <c r="T9" i="12"/>
  <c r="T6" i="12"/>
  <c r="T5" i="12"/>
  <c r="T129" i="12"/>
  <c r="T125" i="12"/>
  <c r="T119" i="12"/>
  <c r="T70" i="12"/>
  <c r="T65" i="12"/>
  <c r="T10" i="12"/>
  <c r="T4" i="12"/>
  <c r="T11" i="12"/>
  <c r="T126" i="12"/>
  <c r="T120" i="12"/>
  <c r="T71" i="12"/>
  <c r="T68" i="12"/>
  <c r="T12" i="12"/>
  <c r="T127" i="12"/>
  <c r="T121" i="12"/>
  <c r="T72" i="12"/>
  <c r="T66" i="12"/>
  <c r="T123" i="12"/>
  <c r="T67" i="12"/>
  <c r="T7" i="12"/>
  <c r="T128" i="12"/>
  <c r="T122" i="12"/>
  <c r="T73" i="12"/>
  <c r="T74" i="12"/>
  <c r="T13" i="12"/>
  <c r="T8" i="12"/>
  <c r="T14" i="12"/>
  <c r="S4" i="12"/>
  <c r="S130" i="12"/>
  <c r="S124" i="12"/>
  <c r="S75" i="12"/>
  <c r="S69" i="12"/>
  <c r="S9" i="12"/>
  <c r="S10" i="12"/>
  <c r="S12" i="12"/>
  <c r="S8" i="12"/>
  <c r="S74" i="12"/>
  <c r="S11" i="12"/>
  <c r="S7" i="12"/>
  <c r="S125" i="12"/>
  <c r="S119" i="12"/>
  <c r="S70" i="12"/>
  <c r="S5" i="12"/>
  <c r="S6" i="12"/>
  <c r="S65" i="12"/>
  <c r="S126" i="12"/>
  <c r="S120" i="12"/>
  <c r="S71" i="12"/>
  <c r="S13" i="12"/>
  <c r="S129" i="12"/>
  <c r="S68" i="12"/>
  <c r="S127" i="12"/>
  <c r="S121" i="12"/>
  <c r="S72" i="12"/>
  <c r="S66" i="12"/>
  <c r="S67" i="12"/>
  <c r="S123" i="12"/>
  <c r="S14" i="12"/>
  <c r="S128" i="12"/>
  <c r="S122" i="12"/>
  <c r="S73" i="12"/>
  <c r="R4" i="12"/>
  <c r="R74" i="12"/>
  <c r="R68" i="12"/>
  <c r="R130" i="12"/>
  <c r="R124" i="12"/>
  <c r="R75" i="12"/>
  <c r="R69" i="12"/>
  <c r="R9" i="12"/>
  <c r="R120" i="12"/>
  <c r="R125" i="12"/>
  <c r="R119" i="12"/>
  <c r="R70" i="12"/>
  <c r="R10" i="12"/>
  <c r="R71" i="12"/>
  <c r="R126" i="12"/>
  <c r="R65" i="12"/>
  <c r="R66" i="12"/>
  <c r="R7" i="12"/>
  <c r="R11" i="12"/>
  <c r="R5" i="12"/>
  <c r="R13" i="12"/>
  <c r="R127" i="12"/>
  <c r="R121" i="12"/>
  <c r="R72" i="12"/>
  <c r="R12" i="12"/>
  <c r="R6" i="12"/>
  <c r="R122" i="12"/>
  <c r="R73" i="12"/>
  <c r="R67" i="12"/>
  <c r="R8" i="12"/>
  <c r="R128" i="12"/>
  <c r="R14" i="12"/>
  <c r="R129" i="12"/>
  <c r="R123" i="12"/>
  <c r="Q14" i="12"/>
  <c r="Q8" i="12"/>
  <c r="Q124" i="12"/>
  <c r="Q75" i="12"/>
  <c r="Q13" i="12"/>
  <c r="Q74" i="12"/>
  <c r="Q130" i="12"/>
  <c r="Q69" i="12"/>
  <c r="Q9" i="12"/>
  <c r="Q10" i="12"/>
  <c r="Q4" i="12"/>
  <c r="Q7" i="12"/>
  <c r="Q125" i="12"/>
  <c r="Q119" i="12"/>
  <c r="Q70" i="12"/>
  <c r="Q68" i="12"/>
  <c r="Q126" i="12"/>
  <c r="Q120" i="12"/>
  <c r="Q71" i="12"/>
  <c r="Q65" i="12"/>
  <c r="Q11" i="12"/>
  <c r="Q5" i="12"/>
  <c r="Q127" i="12"/>
  <c r="Q121" i="12"/>
  <c r="Q72" i="12"/>
  <c r="Q66" i="12"/>
  <c r="Q129" i="12"/>
  <c r="Q12" i="12"/>
  <c r="Q6" i="12"/>
  <c r="Q128" i="12"/>
  <c r="Q122" i="12"/>
  <c r="Q73" i="12"/>
  <c r="Q67" i="12"/>
  <c r="Q123" i="12"/>
  <c r="P129" i="12"/>
  <c r="P123" i="12"/>
  <c r="P74" i="12"/>
  <c r="P68" i="12"/>
  <c r="P14" i="12"/>
  <c r="P8" i="12"/>
  <c r="P73" i="12"/>
  <c r="P4" i="12"/>
  <c r="P130" i="12"/>
  <c r="P124" i="12"/>
  <c r="P75" i="12"/>
  <c r="P69" i="12"/>
  <c r="P10" i="12"/>
  <c r="P5" i="12"/>
  <c r="O21" i="12" s="1"/>
  <c r="P9" i="12"/>
  <c r="P128" i="12"/>
  <c r="P67" i="12"/>
  <c r="P13" i="12"/>
  <c r="P125" i="12"/>
  <c r="P119" i="12"/>
  <c r="P70" i="12"/>
  <c r="P122" i="12"/>
  <c r="P7" i="12"/>
  <c r="P126" i="12"/>
  <c r="P120" i="12"/>
  <c r="P71" i="12"/>
  <c r="P65" i="12"/>
  <c r="P11" i="12"/>
  <c r="P127" i="12"/>
  <c r="P121" i="12"/>
  <c r="P72" i="12"/>
  <c r="P66" i="12"/>
  <c r="P12" i="12"/>
  <c r="P6" i="12"/>
  <c r="A126" i="10"/>
  <c r="A107" i="10"/>
  <c r="A97" i="10"/>
  <c r="A89" i="10"/>
  <c r="A81" i="10"/>
  <c r="A28" i="10"/>
  <c r="A85" i="10"/>
  <c r="L64" i="10"/>
  <c r="K86" i="10"/>
  <c r="O29" i="12" l="1"/>
  <c r="G153" i="12"/>
  <c r="O25" i="12"/>
  <c r="O22" i="12"/>
  <c r="O27" i="12"/>
  <c r="F28" i="12"/>
  <c r="J21" i="12"/>
  <c r="C28" i="12"/>
  <c r="D163" i="12"/>
  <c r="F24" i="12"/>
  <c r="K23" i="12"/>
  <c r="D20" i="12"/>
  <c r="G24" i="12"/>
  <c r="K20" i="12"/>
  <c r="C22" i="12"/>
  <c r="C24" i="12"/>
  <c r="B27" i="12"/>
  <c r="I29" i="12"/>
  <c r="D28" i="12"/>
  <c r="C23" i="12"/>
  <c r="B20" i="12"/>
  <c r="B28" i="12"/>
  <c r="C26" i="12"/>
  <c r="C29" i="12"/>
  <c r="O23" i="12"/>
  <c r="B22" i="12"/>
  <c r="O30" i="12"/>
  <c r="F22" i="12"/>
  <c r="J83" i="12"/>
  <c r="H161" i="12"/>
  <c r="H89" i="12"/>
  <c r="H92" i="12"/>
  <c r="E161" i="12"/>
  <c r="D83" i="12"/>
  <c r="E156" i="12"/>
  <c r="D158" i="12"/>
  <c r="E158" i="12"/>
  <c r="E160" i="12"/>
  <c r="J88" i="12"/>
  <c r="I88" i="12"/>
  <c r="H84" i="12"/>
  <c r="H86" i="12"/>
  <c r="H83" i="12"/>
  <c r="D88" i="12"/>
  <c r="J82" i="12"/>
  <c r="B153" i="12"/>
  <c r="H163" i="12"/>
  <c r="B161" i="12"/>
  <c r="J164" i="12"/>
  <c r="B163" i="12"/>
  <c r="B159" i="12"/>
  <c r="H87" i="12"/>
  <c r="H162" i="12"/>
  <c r="B160" i="12"/>
  <c r="D90" i="12"/>
  <c r="H156" i="12"/>
  <c r="F20" i="12"/>
  <c r="J23" i="12"/>
  <c r="D24" i="12"/>
  <c r="D159" i="12"/>
  <c r="F27" i="12"/>
  <c r="H31" i="12"/>
  <c r="G28" i="12"/>
  <c r="I22" i="12"/>
  <c r="H22" i="12"/>
  <c r="D153" i="12"/>
  <c r="B157" i="12"/>
  <c r="H23" i="12"/>
  <c r="D25" i="12"/>
  <c r="D155" i="12"/>
  <c r="C90" i="12"/>
  <c r="E159" i="12"/>
  <c r="D164" i="12"/>
  <c r="H27" i="12"/>
  <c r="C86" i="12"/>
  <c r="C84" i="12"/>
  <c r="B133" i="12"/>
  <c r="J153" i="12"/>
  <c r="I27" i="12"/>
  <c r="H20" i="12"/>
  <c r="C83" i="12"/>
  <c r="G27" i="12"/>
  <c r="C81" i="12"/>
  <c r="J28" i="12"/>
  <c r="D133" i="12"/>
  <c r="C20" i="12"/>
  <c r="H26" i="12"/>
  <c r="D154" i="12"/>
  <c r="F21" i="12"/>
  <c r="G158" i="12"/>
  <c r="D89" i="12"/>
  <c r="G164" i="12"/>
  <c r="G133" i="12"/>
  <c r="G161" i="12"/>
  <c r="D157" i="12"/>
  <c r="G160" i="12"/>
  <c r="G157" i="12"/>
  <c r="B162" i="12"/>
  <c r="B164" i="12"/>
  <c r="B156" i="12"/>
  <c r="G162" i="12"/>
  <c r="G156" i="12"/>
  <c r="B92" i="12"/>
  <c r="G155" i="12"/>
  <c r="C89" i="12"/>
  <c r="H158" i="12"/>
  <c r="E164" i="12"/>
  <c r="H159" i="12"/>
  <c r="H154" i="12"/>
  <c r="H157" i="12"/>
  <c r="I160" i="12"/>
  <c r="B87" i="12"/>
  <c r="C159" i="12"/>
  <c r="I154" i="12"/>
  <c r="B82" i="12"/>
  <c r="D160" i="12"/>
  <c r="B90" i="12"/>
  <c r="H155" i="12"/>
  <c r="J89" i="12"/>
  <c r="G82" i="12"/>
  <c r="B88" i="12"/>
  <c r="B89" i="12"/>
  <c r="J133" i="12"/>
  <c r="E82" i="12"/>
  <c r="B85" i="12"/>
  <c r="D92" i="12"/>
  <c r="C133" i="12"/>
  <c r="C161" i="12"/>
  <c r="H164" i="12"/>
  <c r="G154" i="12"/>
  <c r="H82" i="12"/>
  <c r="B84" i="12"/>
  <c r="E153" i="12"/>
  <c r="G87" i="12"/>
  <c r="J160" i="12"/>
  <c r="B86" i="12"/>
  <c r="K27" i="12"/>
  <c r="I89" i="12"/>
  <c r="K160" i="12"/>
  <c r="H25" i="12"/>
  <c r="J84" i="12"/>
  <c r="K163" i="12"/>
  <c r="I86" i="12"/>
  <c r="G89" i="12"/>
  <c r="E20" i="12"/>
  <c r="K90" i="12"/>
  <c r="K153" i="12"/>
  <c r="G26" i="12"/>
  <c r="G84" i="12"/>
  <c r="K84" i="12"/>
  <c r="I84" i="12"/>
  <c r="B23" i="12"/>
  <c r="I81" i="12"/>
  <c r="K81" i="12"/>
  <c r="I163" i="12"/>
  <c r="E88" i="12"/>
  <c r="G92" i="12"/>
  <c r="K87" i="12"/>
  <c r="I24" i="12"/>
  <c r="I159" i="12"/>
  <c r="G25" i="12"/>
  <c r="G22" i="12"/>
  <c r="I161" i="12"/>
  <c r="E133" i="12"/>
  <c r="G29" i="12"/>
  <c r="I157" i="12"/>
  <c r="F163" i="12"/>
  <c r="I162" i="12"/>
  <c r="K28" i="12"/>
  <c r="E86" i="12"/>
  <c r="C153" i="12"/>
  <c r="K92" i="12"/>
  <c r="E90" i="12"/>
  <c r="E31" i="12"/>
  <c r="I31" i="12"/>
  <c r="K161" i="12"/>
  <c r="G85" i="12"/>
  <c r="E84" i="12"/>
  <c r="I28" i="12"/>
  <c r="E163" i="12"/>
  <c r="J87" i="12"/>
  <c r="C162" i="12"/>
  <c r="G21" i="12"/>
  <c r="I156" i="12"/>
  <c r="I21" i="12"/>
  <c r="E24" i="12"/>
  <c r="F155" i="12"/>
  <c r="F82" i="12"/>
  <c r="C88" i="12"/>
  <c r="G23" i="12"/>
  <c r="I164" i="12"/>
  <c r="E21" i="12"/>
  <c r="E92" i="12"/>
  <c r="C85" i="12"/>
  <c r="J29" i="12"/>
  <c r="J24" i="12"/>
  <c r="K29" i="12"/>
  <c r="K162" i="12"/>
  <c r="G31" i="12"/>
  <c r="C158" i="12"/>
  <c r="C155" i="12"/>
  <c r="J161" i="12"/>
  <c r="E85" i="12"/>
  <c r="E27" i="12"/>
  <c r="I25" i="12"/>
  <c r="E81" i="12"/>
  <c r="K133" i="12"/>
  <c r="J92" i="12"/>
  <c r="E162" i="12"/>
  <c r="C87" i="12"/>
  <c r="G90" i="12"/>
  <c r="C163" i="12"/>
  <c r="J22" i="12"/>
  <c r="J90" i="12"/>
  <c r="J20" i="12"/>
  <c r="I133" i="12"/>
  <c r="D23" i="12"/>
  <c r="K89" i="12"/>
  <c r="C164" i="12"/>
  <c r="E26" i="12"/>
  <c r="J86" i="12"/>
  <c r="F85" i="12"/>
  <c r="C157" i="12"/>
  <c r="E22" i="12"/>
  <c r="I20" i="12"/>
  <c r="I153" i="12"/>
  <c r="J81" i="12"/>
  <c r="H24" i="12"/>
  <c r="J25" i="12"/>
  <c r="J158" i="12"/>
  <c r="C160" i="12"/>
  <c r="H160" i="12"/>
  <c r="K158" i="12"/>
  <c r="I85" i="12"/>
  <c r="F156" i="12"/>
  <c r="F86" i="12"/>
  <c r="J156" i="12"/>
  <c r="G83" i="12"/>
  <c r="I83" i="12"/>
  <c r="K25" i="12"/>
  <c r="F164" i="12"/>
  <c r="F154" i="12"/>
  <c r="J27" i="12"/>
  <c r="F23" i="12"/>
  <c r="O28" i="12"/>
  <c r="F83" i="12"/>
  <c r="F160" i="12"/>
  <c r="K157" i="12"/>
  <c r="D81" i="12"/>
  <c r="H81" i="12"/>
  <c r="D27" i="12"/>
  <c r="B25" i="12"/>
  <c r="E25" i="12"/>
  <c r="G88" i="12"/>
  <c r="F161" i="12"/>
  <c r="E23" i="12"/>
  <c r="F159" i="12"/>
  <c r="D82" i="12"/>
  <c r="B24" i="12"/>
  <c r="F25" i="12"/>
  <c r="J155" i="12"/>
  <c r="E87" i="12"/>
  <c r="E83" i="12"/>
  <c r="G159" i="12"/>
  <c r="I82" i="12"/>
  <c r="C31" i="12"/>
  <c r="F26" i="12"/>
  <c r="H133" i="12"/>
  <c r="H29" i="12"/>
  <c r="F89" i="12"/>
  <c r="D29" i="12"/>
  <c r="I90" i="12"/>
  <c r="F133" i="12"/>
  <c r="K26" i="12"/>
  <c r="E28" i="12"/>
  <c r="F162" i="12"/>
  <c r="J159" i="12"/>
  <c r="E155" i="12"/>
  <c r="D31" i="12"/>
  <c r="H88" i="12"/>
  <c r="J162" i="12"/>
  <c r="K86" i="12"/>
  <c r="K21" i="12"/>
  <c r="F84" i="12"/>
  <c r="F158" i="12"/>
  <c r="F88" i="12"/>
  <c r="J31" i="12"/>
  <c r="B155" i="12"/>
  <c r="K31" i="12"/>
  <c r="K155" i="12"/>
  <c r="D84" i="12"/>
  <c r="D156" i="12"/>
  <c r="H28" i="12"/>
  <c r="E154" i="12"/>
  <c r="C92" i="12"/>
  <c r="C27" i="12"/>
  <c r="I158" i="12"/>
  <c r="B21" i="12"/>
  <c r="D85" i="12"/>
  <c r="F92" i="12"/>
  <c r="F90" i="12"/>
  <c r="D87" i="12"/>
  <c r="B158" i="12"/>
  <c r="K88" i="12"/>
  <c r="F87" i="12"/>
  <c r="K22" i="12"/>
  <c r="J154" i="12"/>
  <c r="K156" i="12"/>
  <c r="D26" i="12"/>
  <c r="J157" i="12"/>
  <c r="G86" i="12"/>
  <c r="K154" i="12"/>
  <c r="D22" i="12"/>
  <c r="B29" i="12"/>
  <c r="K83" i="12"/>
  <c r="B26" i="12"/>
  <c r="C156" i="12"/>
  <c r="F157" i="12"/>
  <c r="H85" i="12"/>
  <c r="C21" i="12"/>
  <c r="I92" i="12"/>
  <c r="K82" i="12"/>
  <c r="D161" i="12"/>
  <c r="K159" i="12"/>
  <c r="F31" i="12"/>
  <c r="B83" i="12"/>
  <c r="I23" i="12"/>
  <c r="O20" i="12"/>
  <c r="Q28" i="12"/>
  <c r="O24" i="12"/>
  <c r="U25" i="12"/>
  <c r="O84" i="12"/>
  <c r="O162" i="12"/>
  <c r="O90" i="12"/>
  <c r="O154" i="12"/>
  <c r="U22" i="12"/>
  <c r="S28" i="12"/>
  <c r="P25" i="12"/>
  <c r="S22" i="12"/>
  <c r="O161" i="12"/>
  <c r="O87" i="12"/>
  <c r="O82" i="12"/>
  <c r="U23" i="12"/>
  <c r="U28" i="12"/>
  <c r="Q30" i="12"/>
  <c r="V21" i="12"/>
  <c r="V27" i="12"/>
  <c r="Q20" i="12"/>
  <c r="T26" i="12"/>
  <c r="Q29" i="12"/>
  <c r="T24" i="12"/>
  <c r="Q23" i="12"/>
  <c r="V28" i="12"/>
  <c r="Q26" i="12"/>
  <c r="T30" i="12"/>
  <c r="O26" i="12"/>
  <c r="V30" i="12"/>
  <c r="S21" i="12"/>
  <c r="P27" i="12"/>
  <c r="Q25" i="12"/>
  <c r="Q24" i="12"/>
  <c r="R22" i="12"/>
  <c r="S25" i="12"/>
  <c r="U29" i="12"/>
  <c r="U26" i="12"/>
  <c r="R21" i="12"/>
  <c r="U20" i="12"/>
  <c r="W21" i="12"/>
  <c r="O160" i="12"/>
  <c r="O163" i="12"/>
  <c r="O164" i="12"/>
  <c r="Q90" i="12"/>
  <c r="O157" i="12"/>
  <c r="O83" i="12"/>
  <c r="Q88" i="12"/>
  <c r="O158" i="12"/>
  <c r="O85" i="12"/>
  <c r="O155" i="12"/>
  <c r="S163" i="12"/>
  <c r="O156" i="12"/>
  <c r="O88" i="12"/>
  <c r="P166" i="12"/>
  <c r="P159" i="12"/>
  <c r="O91" i="12"/>
  <c r="T90" i="12"/>
  <c r="U156" i="12"/>
  <c r="R160" i="12"/>
  <c r="T87" i="12"/>
  <c r="S164" i="12"/>
  <c r="U162" i="12"/>
  <c r="V163" i="12"/>
  <c r="T84" i="12"/>
  <c r="P89" i="12"/>
  <c r="S154" i="12"/>
  <c r="T159" i="12"/>
  <c r="U82" i="12"/>
  <c r="V159" i="12"/>
  <c r="U164" i="12"/>
  <c r="S89" i="12"/>
  <c r="T155" i="12"/>
  <c r="U90" i="12"/>
  <c r="Q162" i="12"/>
  <c r="S156" i="12"/>
  <c r="T161" i="12"/>
  <c r="V87" i="12"/>
  <c r="Q85" i="12"/>
  <c r="S162" i="12"/>
  <c r="V154" i="12"/>
  <c r="P160" i="12"/>
  <c r="R86" i="12"/>
  <c r="S155" i="12"/>
  <c r="S161" i="12"/>
  <c r="V84" i="12"/>
  <c r="W159" i="12"/>
  <c r="T164" i="12"/>
  <c r="Q155" i="12"/>
  <c r="P83" i="12"/>
  <c r="R157" i="12"/>
  <c r="V162" i="12"/>
  <c r="P156" i="12"/>
  <c r="P85" i="12"/>
  <c r="T158" i="12"/>
  <c r="O86" i="12"/>
  <c r="O159" i="12"/>
  <c r="R88" i="12"/>
  <c r="R84" i="12"/>
  <c r="U91" i="12"/>
  <c r="R87" i="12"/>
  <c r="W163" i="12"/>
  <c r="Q163" i="12"/>
  <c r="V158" i="12"/>
  <c r="P87" i="12"/>
  <c r="P154" i="12"/>
  <c r="Q83" i="12"/>
  <c r="Q91" i="12"/>
  <c r="U166" i="12"/>
  <c r="P162" i="12"/>
  <c r="P161" i="12"/>
  <c r="Q157" i="12"/>
  <c r="Q159" i="12"/>
  <c r="S29" i="12"/>
  <c r="S166" i="12"/>
  <c r="T82" i="12"/>
  <c r="U157" i="12"/>
  <c r="U153" i="12"/>
  <c r="Q76" i="12"/>
  <c r="P81" i="12"/>
  <c r="P21" i="12"/>
  <c r="Q166" i="12"/>
  <c r="R154" i="12"/>
  <c r="S90" i="12"/>
  <c r="T88" i="12"/>
  <c r="U163" i="12"/>
  <c r="U159" i="12"/>
  <c r="V76" i="12"/>
  <c r="U81" i="12"/>
  <c r="S23" i="12"/>
  <c r="S85" i="12"/>
  <c r="T154" i="12"/>
  <c r="U83" i="12"/>
  <c r="U85" i="12"/>
  <c r="V160" i="12"/>
  <c r="O76" i="12"/>
  <c r="Q89" i="12"/>
  <c r="S83" i="12"/>
  <c r="S91" i="12"/>
  <c r="T160" i="12"/>
  <c r="U89" i="12"/>
  <c r="V91" i="12"/>
  <c r="O89" i="12"/>
  <c r="P84" i="12"/>
  <c r="Q156" i="12"/>
  <c r="Q164" i="12"/>
  <c r="R153" i="12"/>
  <c r="S157" i="12"/>
  <c r="S158" i="12"/>
  <c r="T21" i="12"/>
  <c r="V90" i="12"/>
  <c r="Q158" i="12"/>
  <c r="P86" i="12"/>
  <c r="Q22" i="12"/>
  <c r="Q84" i="12"/>
  <c r="R159" i="12"/>
  <c r="S82" i="12"/>
  <c r="T91" i="12"/>
  <c r="V157" i="12"/>
  <c r="W28" i="12"/>
  <c r="R81" i="12"/>
  <c r="S76" i="12"/>
  <c r="P153" i="12"/>
  <c r="R166" i="12"/>
  <c r="S88" i="12"/>
  <c r="T85" i="12"/>
  <c r="U76" i="12"/>
  <c r="T81" i="12"/>
  <c r="V24" i="12"/>
  <c r="W30" i="12"/>
  <c r="R23" i="12"/>
  <c r="U24" i="12"/>
  <c r="V164" i="12"/>
  <c r="V26" i="12"/>
  <c r="V81" i="12"/>
  <c r="W76" i="12"/>
  <c r="W92" i="12" s="1"/>
  <c r="R89" i="12"/>
  <c r="R27" i="12"/>
  <c r="T166" i="12"/>
  <c r="V22" i="12"/>
  <c r="W91" i="12"/>
  <c r="P23" i="12"/>
  <c r="Q161" i="12"/>
  <c r="R156" i="12"/>
  <c r="R90" i="12"/>
  <c r="T157" i="12"/>
  <c r="V29" i="12"/>
  <c r="W20" i="12"/>
  <c r="V20" i="12"/>
  <c r="W160" i="12"/>
  <c r="P157" i="12"/>
  <c r="P20" i="12"/>
  <c r="R162" i="12"/>
  <c r="R24" i="12"/>
  <c r="S84" i="12"/>
  <c r="T163" i="12"/>
  <c r="T20" i="12"/>
  <c r="U161" i="12"/>
  <c r="V89" i="12"/>
  <c r="V86" i="12"/>
  <c r="P26" i="12"/>
  <c r="Q21" i="12"/>
  <c r="R30" i="12"/>
  <c r="R28" i="12"/>
  <c r="S87" i="12"/>
  <c r="T29" i="12"/>
  <c r="T153" i="12"/>
  <c r="U88" i="12"/>
  <c r="V156" i="12"/>
  <c r="V153" i="12"/>
  <c r="W165" i="12"/>
  <c r="W154" i="12"/>
  <c r="Q27" i="12"/>
  <c r="R26" i="12"/>
  <c r="W87" i="12"/>
  <c r="R83" i="12"/>
  <c r="R25" i="12"/>
  <c r="S160" i="12"/>
  <c r="T23" i="12"/>
  <c r="U155" i="12"/>
  <c r="V23" i="12"/>
  <c r="V166" i="12"/>
  <c r="W158" i="12"/>
  <c r="P164" i="12"/>
  <c r="Q82" i="12"/>
  <c r="R82" i="12"/>
  <c r="R85" i="12"/>
  <c r="S27" i="12"/>
  <c r="T83" i="12"/>
  <c r="T27" i="12"/>
  <c r="U87" i="12"/>
  <c r="V83" i="12"/>
  <c r="V85" i="12"/>
  <c r="W27" i="12"/>
  <c r="O153" i="12"/>
  <c r="O166" i="12"/>
  <c r="Q81" i="12"/>
  <c r="R76" i="12"/>
  <c r="S20" i="12"/>
  <c r="T89" i="12"/>
  <c r="T86" i="12"/>
  <c r="U160" i="12"/>
  <c r="P28" i="12"/>
  <c r="P29" i="12"/>
  <c r="Q160" i="12"/>
  <c r="R155" i="12"/>
  <c r="R158" i="12"/>
  <c r="S26" i="12"/>
  <c r="T156" i="12"/>
  <c r="T25" i="12"/>
  <c r="U27" i="12"/>
  <c r="V82" i="12"/>
  <c r="W81" i="12"/>
  <c r="W82" i="12"/>
  <c r="P22" i="12"/>
  <c r="P90" i="12"/>
  <c r="R91" i="12"/>
  <c r="P163" i="12"/>
  <c r="P91" i="12"/>
  <c r="Q87" i="12"/>
  <c r="R161" i="12"/>
  <c r="R164" i="12"/>
  <c r="T76" i="12"/>
  <c r="S81" i="12"/>
  <c r="T162" i="12"/>
  <c r="U158" i="12"/>
  <c r="U154" i="12"/>
  <c r="V88" i="12"/>
  <c r="W90" i="12"/>
  <c r="W22" i="12"/>
  <c r="P158" i="12"/>
  <c r="S86" i="12"/>
  <c r="V155" i="12"/>
  <c r="W155" i="12"/>
  <c r="P82" i="12"/>
  <c r="R20" i="12"/>
  <c r="P88" i="12"/>
  <c r="P24" i="12"/>
  <c r="Q86" i="12"/>
  <c r="R163" i="12"/>
  <c r="S30" i="12"/>
  <c r="S153" i="12"/>
  <c r="T22" i="12"/>
  <c r="U30" i="12"/>
  <c r="U21" i="12"/>
  <c r="V161" i="12"/>
  <c r="W29" i="12"/>
  <c r="Q154" i="12"/>
  <c r="O81" i="12"/>
  <c r="P76" i="12"/>
  <c r="P155" i="12"/>
  <c r="P30" i="12"/>
  <c r="Q153" i="12"/>
  <c r="R29" i="12"/>
  <c r="S24" i="12"/>
  <c r="S159" i="12"/>
  <c r="T28" i="12"/>
  <c r="U84" i="12"/>
  <c r="U86" i="12"/>
  <c r="W25" i="12"/>
  <c r="V25" i="12"/>
  <c r="W162" i="12"/>
  <c r="A83" i="10"/>
  <c r="A19" i="10"/>
  <c r="A11" i="10"/>
  <c r="A6" i="10"/>
  <c r="D1" i="10"/>
  <c r="A2" i="6"/>
  <c r="F30" i="12" l="1"/>
  <c r="F32" i="12" s="1"/>
  <c r="G30" i="12"/>
  <c r="G32" i="12" s="1"/>
  <c r="C30" i="12"/>
  <c r="C32" i="12" s="1"/>
  <c r="C91" i="12"/>
  <c r="C93" i="12" s="1"/>
  <c r="D30" i="12"/>
  <c r="D32" i="12" s="1"/>
  <c r="K30" i="12"/>
  <c r="K32" i="12" s="1"/>
  <c r="H30" i="12"/>
  <c r="H32" i="12" s="1"/>
  <c r="B30" i="12"/>
  <c r="B32" i="12" s="1"/>
  <c r="D91" i="12"/>
  <c r="D93" i="12" s="1"/>
  <c r="G91" i="12"/>
  <c r="G93" i="12" s="1"/>
  <c r="F91" i="12"/>
  <c r="F93" i="12" s="1"/>
  <c r="B91" i="12"/>
  <c r="B93" i="12" s="1"/>
  <c r="I91" i="12"/>
  <c r="I93" i="12" s="1"/>
  <c r="I30" i="12"/>
  <c r="I32" i="12" s="1"/>
  <c r="K91" i="12"/>
  <c r="K93" i="12" s="1"/>
  <c r="J91" i="12"/>
  <c r="J93" i="12" s="1"/>
  <c r="J30" i="12"/>
  <c r="J32" i="12" s="1"/>
  <c r="E30" i="12"/>
  <c r="E32" i="12" s="1"/>
  <c r="H91" i="12"/>
  <c r="H93" i="12" s="1"/>
  <c r="E91" i="12"/>
  <c r="E93" i="12" s="1"/>
  <c r="I121" i="10"/>
  <c r="C123" i="10"/>
  <c r="D123" i="10"/>
  <c r="E123" i="10"/>
  <c r="F123" i="10"/>
  <c r="G123" i="10"/>
  <c r="H123" i="10"/>
  <c r="I123" i="10"/>
  <c r="J123" i="10"/>
  <c r="K123" i="10"/>
  <c r="B123" i="10"/>
  <c r="B120" i="10"/>
  <c r="C121" i="10"/>
  <c r="J121" i="10"/>
  <c r="D121" i="10"/>
  <c r="E121" i="10"/>
  <c r="F121" i="10"/>
  <c r="G121" i="10"/>
  <c r="H121" i="10"/>
  <c r="K121" i="10"/>
  <c r="B121" i="10"/>
  <c r="X30" i="12"/>
  <c r="X24" i="12"/>
  <c r="X29" i="12"/>
  <c r="X26" i="12"/>
  <c r="X20" i="12"/>
  <c r="X28" i="12"/>
  <c r="X27" i="12"/>
  <c r="X25" i="12"/>
  <c r="X22" i="12"/>
  <c r="X21" i="12"/>
  <c r="X23" i="12"/>
  <c r="R167" i="12"/>
  <c r="X88" i="12"/>
  <c r="X87" i="12"/>
  <c r="X91" i="12"/>
  <c r="X86" i="12"/>
  <c r="S165" i="12"/>
  <c r="X89" i="12"/>
  <c r="P92" i="12"/>
  <c r="X90" i="12"/>
  <c r="R92" i="12"/>
  <c r="X83" i="12"/>
  <c r="V92" i="12"/>
  <c r="X84" i="12"/>
  <c r="X85" i="12"/>
  <c r="U165" i="12"/>
  <c r="X82" i="12"/>
  <c r="X81" i="12"/>
  <c r="Q92" i="12"/>
  <c r="Q165" i="12"/>
  <c r="S167" i="12"/>
  <c r="U92" i="12"/>
  <c r="Q167" i="12"/>
  <c r="P165" i="12"/>
  <c r="O167" i="12"/>
  <c r="W167" i="12"/>
  <c r="V165" i="12"/>
  <c r="T165" i="12"/>
  <c r="S92" i="12"/>
  <c r="O165" i="12"/>
  <c r="T92" i="12"/>
  <c r="O92" i="12"/>
  <c r="R165" i="12"/>
  <c r="H117" i="10"/>
  <c r="D115" i="10"/>
  <c r="J112" i="10"/>
  <c r="F110" i="10"/>
  <c r="H41" i="10"/>
  <c r="D39" i="10"/>
  <c r="J36" i="10"/>
  <c r="F34" i="10"/>
  <c r="B32" i="10"/>
  <c r="G117" i="10"/>
  <c r="C115" i="10"/>
  <c r="I112" i="10"/>
  <c r="E110" i="10"/>
  <c r="K83" i="10"/>
  <c r="G41" i="10"/>
  <c r="C39" i="10"/>
  <c r="I36" i="10"/>
  <c r="E34" i="10"/>
  <c r="K31" i="10"/>
  <c r="K112" i="10"/>
  <c r="K119" i="10"/>
  <c r="J119" i="10"/>
  <c r="F117" i="10"/>
  <c r="B115" i="10"/>
  <c r="H112" i="10"/>
  <c r="D110" i="10"/>
  <c r="J83" i="10"/>
  <c r="F41" i="10"/>
  <c r="B39" i="10"/>
  <c r="H36" i="10"/>
  <c r="D34" i="10"/>
  <c r="J31" i="10"/>
  <c r="I119" i="10"/>
  <c r="E117" i="10"/>
  <c r="K114" i="10"/>
  <c r="G112" i="10"/>
  <c r="C110" i="10"/>
  <c r="I83" i="10"/>
  <c r="E41" i="10"/>
  <c r="K38" i="10"/>
  <c r="G36" i="10"/>
  <c r="C34" i="10"/>
  <c r="I31" i="10"/>
  <c r="J122" i="10"/>
  <c r="B117" i="10"/>
  <c r="H114" i="10"/>
  <c r="D112" i="10"/>
  <c r="J109" i="10"/>
  <c r="F83" i="10"/>
  <c r="B41" i="10"/>
  <c r="H38" i="10"/>
  <c r="D36" i="10"/>
  <c r="J33" i="10"/>
  <c r="F31" i="10"/>
  <c r="I122" i="10"/>
  <c r="E119" i="10"/>
  <c r="K116" i="10"/>
  <c r="G114" i="10"/>
  <c r="C112" i="10"/>
  <c r="I109" i="10"/>
  <c r="E83" i="10"/>
  <c r="K40" i="10"/>
  <c r="G38" i="10"/>
  <c r="C36" i="10"/>
  <c r="I33" i="10"/>
  <c r="E31" i="10"/>
  <c r="K6" i="10"/>
  <c r="K8" i="10" s="1"/>
  <c r="H122" i="10"/>
  <c r="J116" i="10"/>
  <c r="F114" i="10"/>
  <c r="B112" i="10"/>
  <c r="H109" i="10"/>
  <c r="D83" i="10"/>
  <c r="J40" i="10"/>
  <c r="F38" i="10"/>
  <c r="B36" i="10"/>
  <c r="H33" i="10"/>
  <c r="D31" i="10"/>
  <c r="J6" i="10"/>
  <c r="J8" i="10" s="1"/>
  <c r="D120" i="10"/>
  <c r="J41" i="10"/>
  <c r="F39" i="10"/>
  <c r="B37" i="10"/>
  <c r="E115" i="10"/>
  <c r="C32" i="10"/>
  <c r="H119" i="10"/>
  <c r="D117" i="10"/>
  <c r="J114" i="10"/>
  <c r="F112" i="10"/>
  <c r="B110" i="10"/>
  <c r="H83" i="10"/>
  <c r="D41" i="10"/>
  <c r="J38" i="10"/>
  <c r="F36" i="10"/>
  <c r="B34" i="10"/>
  <c r="H31" i="10"/>
  <c r="K122" i="10"/>
  <c r="G119" i="10"/>
  <c r="C117" i="10"/>
  <c r="I114" i="10"/>
  <c r="E112" i="10"/>
  <c r="K109" i="10"/>
  <c r="G83" i="10"/>
  <c r="C41" i="10"/>
  <c r="I38" i="10"/>
  <c r="E36" i="10"/>
  <c r="K33" i="10"/>
  <c r="G31" i="10"/>
  <c r="F119" i="10"/>
  <c r="D119" i="10"/>
  <c r="B113" i="10"/>
  <c r="G122" i="10"/>
  <c r="C119" i="10"/>
  <c r="I116" i="10"/>
  <c r="E114" i="10"/>
  <c r="K111" i="10"/>
  <c r="G109" i="10"/>
  <c r="C83" i="10"/>
  <c r="I40" i="10"/>
  <c r="E38" i="10"/>
  <c r="K35" i="10"/>
  <c r="G33" i="10"/>
  <c r="C31" i="10"/>
  <c r="I6" i="10"/>
  <c r="I8" i="10" s="1"/>
  <c r="F122" i="10"/>
  <c r="B119" i="10"/>
  <c r="H116" i="10"/>
  <c r="D114" i="10"/>
  <c r="J111" i="10"/>
  <c r="F109" i="10"/>
  <c r="B83" i="10"/>
  <c r="H40" i="10"/>
  <c r="D38" i="10"/>
  <c r="J35" i="10"/>
  <c r="F33" i="10"/>
  <c r="B31" i="10"/>
  <c r="H6" i="10"/>
  <c r="E122" i="10"/>
  <c r="K118" i="10"/>
  <c r="G116" i="10"/>
  <c r="C114" i="10"/>
  <c r="I111" i="10"/>
  <c r="E109" i="10"/>
  <c r="K43" i="10"/>
  <c r="G40" i="10"/>
  <c r="C38" i="10"/>
  <c r="I35" i="10"/>
  <c r="E33" i="10"/>
  <c r="K30" i="10"/>
  <c r="G6" i="10"/>
  <c r="G8" i="10" s="1"/>
  <c r="D122" i="10"/>
  <c r="J118" i="10"/>
  <c r="F116" i="10"/>
  <c r="B114" i="10"/>
  <c r="H111" i="10"/>
  <c r="D109" i="10"/>
  <c r="J43" i="10"/>
  <c r="F40" i="10"/>
  <c r="B38" i="10"/>
  <c r="H35" i="10"/>
  <c r="D33" i="10"/>
  <c r="J30" i="10"/>
  <c r="F6" i="10"/>
  <c r="F8" i="10" s="1"/>
  <c r="C122" i="10"/>
  <c r="I118" i="10"/>
  <c r="E116" i="10"/>
  <c r="K113" i="10"/>
  <c r="G111" i="10"/>
  <c r="C109" i="10"/>
  <c r="I43" i="10"/>
  <c r="E40" i="10"/>
  <c r="K37" i="10"/>
  <c r="G35" i="10"/>
  <c r="C33" i="10"/>
  <c r="I30" i="10"/>
  <c r="E6" i="10"/>
  <c r="E8" i="10" s="1"/>
  <c r="B122" i="10"/>
  <c r="H118" i="10"/>
  <c r="D116" i="10"/>
  <c r="J113" i="10"/>
  <c r="F111" i="10"/>
  <c r="B109" i="10"/>
  <c r="H43" i="10"/>
  <c r="D40" i="10"/>
  <c r="J37" i="10"/>
  <c r="F35" i="10"/>
  <c r="B33" i="10"/>
  <c r="H30" i="10"/>
  <c r="D6" i="10"/>
  <c r="D8" i="10" s="1"/>
  <c r="H110" i="10"/>
  <c r="G110" i="10"/>
  <c r="K120" i="10"/>
  <c r="G118" i="10"/>
  <c r="C116" i="10"/>
  <c r="I113" i="10"/>
  <c r="E111" i="10"/>
  <c r="G43" i="10"/>
  <c r="C40" i="10"/>
  <c r="I37" i="10"/>
  <c r="E35" i="10"/>
  <c r="K32" i="10"/>
  <c r="G30" i="10"/>
  <c r="C6" i="10"/>
  <c r="C8" i="10" s="1"/>
  <c r="E118" i="10"/>
  <c r="D118" i="10"/>
  <c r="G120" i="10"/>
  <c r="E113" i="10"/>
  <c r="I39" i="10"/>
  <c r="K34" i="10"/>
  <c r="C30" i="10"/>
  <c r="B118" i="10"/>
  <c r="H115" i="10"/>
  <c r="J110" i="10"/>
  <c r="H39" i="10"/>
  <c r="J34" i="10"/>
  <c r="F32" i="10"/>
  <c r="K117" i="10"/>
  <c r="G115" i="10"/>
  <c r="I110" i="10"/>
  <c r="G39" i="10"/>
  <c r="E32" i="10"/>
  <c r="J117" i="10"/>
  <c r="H34" i="10"/>
  <c r="C120" i="10"/>
  <c r="I41" i="10"/>
  <c r="K36" i="10"/>
  <c r="J120" i="10"/>
  <c r="F118" i="10"/>
  <c r="B116" i="10"/>
  <c r="H113" i="10"/>
  <c r="D111" i="10"/>
  <c r="F43" i="10"/>
  <c r="B40" i="10"/>
  <c r="H37" i="10"/>
  <c r="D35" i="10"/>
  <c r="J32" i="10"/>
  <c r="F30" i="10"/>
  <c r="B6" i="10"/>
  <c r="B8" i="10" s="1"/>
  <c r="I120" i="10"/>
  <c r="K115" i="10"/>
  <c r="G113" i="10"/>
  <c r="C111" i="10"/>
  <c r="E43" i="10"/>
  <c r="K39" i="10"/>
  <c r="G37" i="10"/>
  <c r="C35" i="10"/>
  <c r="I32" i="10"/>
  <c r="E30" i="10"/>
  <c r="H120" i="10"/>
  <c r="J115" i="10"/>
  <c r="F113" i="10"/>
  <c r="B111" i="10"/>
  <c r="D43" i="10"/>
  <c r="J39" i="10"/>
  <c r="F37" i="10"/>
  <c r="B35" i="10"/>
  <c r="H32" i="10"/>
  <c r="D30" i="10"/>
  <c r="C118" i="10"/>
  <c r="I115" i="10"/>
  <c r="K110" i="10"/>
  <c r="C43" i="10"/>
  <c r="E37" i="10"/>
  <c r="G32" i="10"/>
  <c r="F120" i="10"/>
  <c r="D113" i="10"/>
  <c r="B43" i="10"/>
  <c r="D37" i="10"/>
  <c r="B30" i="10"/>
  <c r="E120" i="10"/>
  <c r="C113" i="10"/>
  <c r="K41" i="10"/>
  <c r="C37" i="10"/>
  <c r="I34" i="10"/>
  <c r="F115" i="10"/>
  <c r="D32" i="10"/>
  <c r="I117" i="10"/>
  <c r="E39" i="10"/>
  <c r="G34" i="10"/>
  <c r="I32" i="7"/>
  <c r="H8" i="10"/>
  <c r="I86" i="10"/>
  <c r="J86" i="10"/>
  <c r="F86" i="10"/>
  <c r="G86" i="10"/>
  <c r="D86" i="10"/>
  <c r="E86" i="10"/>
  <c r="C86" i="10"/>
  <c r="H86" i="10"/>
  <c r="H32" i="7"/>
  <c r="K85" i="10" l="1"/>
  <c r="P167" i="12"/>
  <c r="J136" i="10"/>
  <c r="J135" i="10"/>
  <c r="J137" i="10"/>
  <c r="T167" i="12"/>
  <c r="X92" i="12"/>
  <c r="J138" i="10"/>
  <c r="J131" i="10"/>
  <c r="V167" i="12"/>
  <c r="U167" i="12"/>
  <c r="J134" i="10"/>
  <c r="K15" i="10"/>
  <c r="J133" i="10"/>
  <c r="K14" i="10"/>
  <c r="K91" i="10"/>
  <c r="J128" i="10"/>
  <c r="K42" i="10"/>
  <c r="K69" i="10" s="1"/>
  <c r="K65" i="10"/>
  <c r="K13" i="10"/>
  <c r="K16" i="10" s="1"/>
  <c r="K21" i="10" s="1"/>
  <c r="J129" i="10"/>
  <c r="K74" i="10"/>
  <c r="K72" i="10"/>
  <c r="K66" i="10"/>
  <c r="K93" i="10"/>
  <c r="J132" i="10"/>
  <c r="J130" i="10"/>
  <c r="K92" i="10"/>
  <c r="J141" i="10"/>
  <c r="J139" i="10"/>
  <c r="D141" i="10"/>
  <c r="H135" i="10"/>
  <c r="H136" i="10"/>
  <c r="E139" i="10"/>
  <c r="I136" i="10"/>
  <c r="F139" i="10"/>
  <c r="E138" i="10"/>
  <c r="C138" i="10"/>
  <c r="I141" i="10"/>
  <c r="C85" i="10"/>
  <c r="F134" i="10"/>
  <c r="G141" i="10"/>
  <c r="E133" i="10"/>
  <c r="G14" i="10"/>
  <c r="I137" i="10"/>
  <c r="H92" i="10"/>
  <c r="I130" i="10"/>
  <c r="H138" i="10"/>
  <c r="J92" i="10"/>
  <c r="D136" i="10"/>
  <c r="C133" i="10"/>
  <c r="F138" i="10"/>
  <c r="E85" i="10"/>
  <c r="C131" i="10"/>
  <c r="D132" i="10"/>
  <c r="E14" i="10"/>
  <c r="B138" i="10"/>
  <c r="D131" i="10"/>
  <c r="J93" i="10"/>
  <c r="I129" i="10"/>
  <c r="H129" i="10"/>
  <c r="H133" i="10"/>
  <c r="H139" i="10"/>
  <c r="J13" i="10"/>
  <c r="C136" i="10"/>
  <c r="B135" i="10"/>
  <c r="E136" i="10"/>
  <c r="C139" i="10"/>
  <c r="I138" i="10"/>
  <c r="F137" i="10"/>
  <c r="B139" i="10"/>
  <c r="E130" i="10"/>
  <c r="F136" i="10"/>
  <c r="C134" i="10"/>
  <c r="C135" i="10"/>
  <c r="G85" i="10"/>
  <c r="J91" i="10"/>
  <c r="I132" i="10"/>
  <c r="H137" i="10"/>
  <c r="J15" i="10"/>
  <c r="D133" i="10"/>
  <c r="H130" i="10"/>
  <c r="F131" i="10"/>
  <c r="D129" i="10"/>
  <c r="F135" i="10"/>
  <c r="J42" i="10"/>
  <c r="J70" i="10" s="1"/>
  <c r="D130" i="10"/>
  <c r="I139" i="10"/>
  <c r="I135" i="10"/>
  <c r="F15" i="10"/>
  <c r="F133" i="10"/>
  <c r="G139" i="10"/>
  <c r="E135" i="10"/>
  <c r="I133" i="10"/>
  <c r="F92" i="10"/>
  <c r="B129" i="10"/>
  <c r="I134" i="10"/>
  <c r="E129" i="10"/>
  <c r="I14" i="10"/>
  <c r="E15" i="10"/>
  <c r="I85" i="10"/>
  <c r="C13" i="10"/>
  <c r="F129" i="10"/>
  <c r="D139" i="10"/>
  <c r="I128" i="10"/>
  <c r="C129" i="10"/>
  <c r="I131" i="10"/>
  <c r="J85" i="10"/>
  <c r="C130" i="10"/>
  <c r="J14" i="10"/>
  <c r="H131" i="10"/>
  <c r="H134" i="10"/>
  <c r="I15" i="10"/>
  <c r="B93" i="10"/>
  <c r="D135" i="10"/>
  <c r="B42" i="10"/>
  <c r="B66" i="10" s="1"/>
  <c r="C42" i="10"/>
  <c r="C76" i="10" s="1"/>
  <c r="H85" i="10"/>
  <c r="D137" i="10"/>
  <c r="D134" i="10"/>
  <c r="G129" i="10"/>
  <c r="D15" i="10"/>
  <c r="E93" i="10"/>
  <c r="G91" i="10"/>
  <c r="F128" i="10"/>
  <c r="B91" i="10"/>
  <c r="B14" i="10"/>
  <c r="E132" i="10"/>
  <c r="F93" i="10"/>
  <c r="I91" i="10"/>
  <c r="H128" i="10"/>
  <c r="F13" i="10"/>
  <c r="F42" i="10"/>
  <c r="F71" i="10" s="1"/>
  <c r="C137" i="10"/>
  <c r="D14" i="10"/>
  <c r="C141" i="10"/>
  <c r="H13" i="10"/>
  <c r="H42" i="10"/>
  <c r="H67" i="10" s="1"/>
  <c r="E141" i="10"/>
  <c r="G137" i="10"/>
  <c r="D91" i="10"/>
  <c r="C128" i="10"/>
  <c r="H91" i="10"/>
  <c r="G128" i="10"/>
  <c r="E13" i="10"/>
  <c r="E42" i="10"/>
  <c r="E71" i="10" s="1"/>
  <c r="G13" i="10"/>
  <c r="G42" i="10"/>
  <c r="G71" i="10" s="1"/>
  <c r="D13" i="10"/>
  <c r="D42" i="10"/>
  <c r="D73" i="10" s="1"/>
  <c r="E92" i="10"/>
  <c r="H141" i="10"/>
  <c r="G135" i="10"/>
  <c r="H93" i="10"/>
  <c r="G134" i="10"/>
  <c r="E137" i="10"/>
  <c r="E134" i="10"/>
  <c r="F85" i="10"/>
  <c r="E131" i="10"/>
  <c r="I92" i="10"/>
  <c r="G138" i="10"/>
  <c r="B132" i="10"/>
  <c r="C93" i="10"/>
  <c r="F91" i="10"/>
  <c r="E128" i="10"/>
  <c r="B137" i="10"/>
  <c r="F132" i="10"/>
  <c r="G93" i="10"/>
  <c r="E91" i="10"/>
  <c r="D128" i="10"/>
  <c r="B13" i="10"/>
  <c r="B141" i="10"/>
  <c r="H15" i="10"/>
  <c r="B15" i="10"/>
  <c r="G133" i="10"/>
  <c r="B92" i="10"/>
  <c r="D92" i="10"/>
  <c r="G131" i="10"/>
  <c r="D85" i="10"/>
  <c r="B133" i="10"/>
  <c r="H14" i="10"/>
  <c r="I42" i="10"/>
  <c r="I68" i="10" s="1"/>
  <c r="I13" i="10"/>
  <c r="C91" i="10"/>
  <c r="B128" i="10"/>
  <c r="G136" i="10"/>
  <c r="F14" i="10"/>
  <c r="G15" i="10"/>
  <c r="C132" i="10"/>
  <c r="D93" i="10"/>
  <c r="G130" i="10"/>
  <c r="G92" i="10"/>
  <c r="F130" i="10"/>
  <c r="C14" i="10"/>
  <c r="B136" i="10"/>
  <c r="B134" i="10"/>
  <c r="D138" i="10"/>
  <c r="H132" i="10"/>
  <c r="I93" i="10"/>
  <c r="B131" i="10"/>
  <c r="B130" i="10"/>
  <c r="C92" i="10"/>
  <c r="F141" i="10"/>
  <c r="C15" i="10"/>
  <c r="G132" i="10"/>
  <c r="G32" i="7"/>
  <c r="AA1" i="6"/>
  <c r="Y1" i="6"/>
  <c r="X1" i="6"/>
  <c r="A52" i="6"/>
  <c r="A34" i="6"/>
  <c r="A18" i="6"/>
  <c r="K68" i="10" l="1"/>
  <c r="K71" i="10"/>
  <c r="K94" i="10"/>
  <c r="K22" i="10"/>
  <c r="K67" i="10"/>
  <c r="J101" i="10"/>
  <c r="J99" i="10"/>
  <c r="K44" i="10"/>
  <c r="K73" i="10"/>
  <c r="K76" i="10"/>
  <c r="K75" i="10"/>
  <c r="K23" i="10"/>
  <c r="J100" i="10"/>
  <c r="K70" i="10"/>
  <c r="J142" i="10"/>
  <c r="J140" i="10"/>
  <c r="I101" i="10"/>
  <c r="I140" i="10"/>
  <c r="J94" i="10"/>
  <c r="J44" i="10"/>
  <c r="J76" i="10"/>
  <c r="J71" i="10"/>
  <c r="J65" i="10"/>
  <c r="J67" i="10"/>
  <c r="J73" i="10"/>
  <c r="J68" i="10"/>
  <c r="J66" i="10"/>
  <c r="J72" i="10"/>
  <c r="J69" i="10"/>
  <c r="J74" i="10"/>
  <c r="J75" i="10"/>
  <c r="I99" i="10"/>
  <c r="J16" i="10"/>
  <c r="J22" i="10" s="1"/>
  <c r="F100" i="10"/>
  <c r="J21" i="10"/>
  <c r="J23" i="10"/>
  <c r="D76" i="10"/>
  <c r="B100" i="10"/>
  <c r="B67" i="10"/>
  <c r="F101" i="10"/>
  <c r="D101" i="10"/>
  <c r="B101" i="10"/>
  <c r="B69" i="10"/>
  <c r="C74" i="10"/>
  <c r="B70" i="10"/>
  <c r="B76" i="10"/>
  <c r="B71" i="10"/>
  <c r="B68" i="10"/>
  <c r="B72" i="10"/>
  <c r="B65" i="10"/>
  <c r="C70" i="10"/>
  <c r="C65" i="10"/>
  <c r="C44" i="10"/>
  <c r="C73" i="10"/>
  <c r="B74" i="10"/>
  <c r="C67" i="10"/>
  <c r="C71" i="10"/>
  <c r="B44" i="10"/>
  <c r="C72" i="10"/>
  <c r="B73" i="10"/>
  <c r="C75" i="10"/>
  <c r="C69" i="10"/>
  <c r="C68" i="10"/>
  <c r="C66" i="10"/>
  <c r="H100" i="10"/>
  <c r="I100" i="10"/>
  <c r="H70" i="10"/>
  <c r="H71" i="10"/>
  <c r="H76" i="10"/>
  <c r="H74" i="10"/>
  <c r="D68" i="10"/>
  <c r="D44" i="10"/>
  <c r="D71" i="10"/>
  <c r="D69" i="10"/>
  <c r="E65" i="10"/>
  <c r="E74" i="10"/>
  <c r="D74" i="10"/>
  <c r="B140" i="10"/>
  <c r="F140" i="10"/>
  <c r="B75" i="10"/>
  <c r="G74" i="10"/>
  <c r="E68" i="10"/>
  <c r="D66" i="10"/>
  <c r="G100" i="10"/>
  <c r="G101" i="10"/>
  <c r="G68" i="10"/>
  <c r="D100" i="10"/>
  <c r="D75" i="10"/>
  <c r="D72" i="10"/>
  <c r="E16" i="10"/>
  <c r="E21" i="10" s="1"/>
  <c r="H94" i="10"/>
  <c r="G99" i="10"/>
  <c r="G94" i="10"/>
  <c r="F99" i="10"/>
  <c r="C94" i="10"/>
  <c r="B99" i="10"/>
  <c r="C140" i="10"/>
  <c r="I65" i="10"/>
  <c r="B16" i="10"/>
  <c r="B23" i="10" s="1"/>
  <c r="F68" i="10"/>
  <c r="H140" i="10"/>
  <c r="I94" i="10"/>
  <c r="H99" i="10"/>
  <c r="E101" i="10"/>
  <c r="H66" i="10"/>
  <c r="H72" i="10"/>
  <c r="H69" i="10"/>
  <c r="H44" i="10"/>
  <c r="H75" i="10"/>
  <c r="H16" i="10"/>
  <c r="H23" i="10" s="1"/>
  <c r="C100" i="10"/>
  <c r="H65" i="10"/>
  <c r="C16" i="10"/>
  <c r="C21" i="10" s="1"/>
  <c r="D16" i="10"/>
  <c r="D22" i="10" s="1"/>
  <c r="F142" i="10"/>
  <c r="B142" i="10"/>
  <c r="F65" i="10"/>
  <c r="I75" i="10"/>
  <c r="I73" i="10"/>
  <c r="I72" i="10"/>
  <c r="I76" i="10"/>
  <c r="I69" i="10"/>
  <c r="I70" i="10"/>
  <c r="I44" i="10"/>
  <c r="I67" i="10"/>
  <c r="I66" i="10"/>
  <c r="D94" i="10"/>
  <c r="C99" i="10"/>
  <c r="D140" i="10"/>
  <c r="E142" i="10"/>
  <c r="H73" i="10"/>
  <c r="D65" i="10"/>
  <c r="E100" i="10"/>
  <c r="G75" i="10"/>
  <c r="G44" i="10"/>
  <c r="G76" i="10"/>
  <c r="G73" i="10"/>
  <c r="G66" i="10"/>
  <c r="G67" i="10"/>
  <c r="G70" i="10"/>
  <c r="G72" i="10"/>
  <c r="G69" i="10"/>
  <c r="I71" i="10"/>
  <c r="B94" i="10"/>
  <c r="G140" i="10"/>
  <c r="F44" i="10"/>
  <c r="F76" i="10"/>
  <c r="F70" i="10"/>
  <c r="F72" i="10"/>
  <c r="F74" i="10"/>
  <c r="F67" i="10"/>
  <c r="F69" i="10"/>
  <c r="F75" i="10"/>
  <c r="F66" i="10"/>
  <c r="F73" i="10"/>
  <c r="I16" i="10"/>
  <c r="I21" i="10" s="1"/>
  <c r="F16" i="10"/>
  <c r="F23" i="10" s="1"/>
  <c r="H101" i="10"/>
  <c r="E94" i="10"/>
  <c r="D99" i="10"/>
  <c r="E140" i="10"/>
  <c r="H68" i="10"/>
  <c r="D70" i="10"/>
  <c r="F94" i="10"/>
  <c r="E99" i="10"/>
  <c r="I74" i="10"/>
  <c r="G65" i="10"/>
  <c r="C101" i="10"/>
  <c r="G16" i="10"/>
  <c r="G22" i="10" s="1"/>
  <c r="E44" i="10"/>
  <c r="E72" i="10"/>
  <c r="E70" i="10"/>
  <c r="E67" i="10"/>
  <c r="E66" i="10"/>
  <c r="E76" i="10"/>
  <c r="E75" i="10"/>
  <c r="E69" i="10"/>
  <c r="E73" i="10"/>
  <c r="D67" i="10"/>
  <c r="A130" i="7"/>
  <c r="J102" i="10" l="1"/>
  <c r="I142" i="10"/>
  <c r="B21" i="10"/>
  <c r="D21" i="10"/>
  <c r="H21" i="10"/>
  <c r="I102" i="10"/>
  <c r="F21" i="10"/>
  <c r="C142" i="10"/>
  <c r="D23" i="10"/>
  <c r="B22" i="10"/>
  <c r="E102" i="10"/>
  <c r="C23" i="10"/>
  <c r="C102" i="10"/>
  <c r="G142" i="10"/>
  <c r="G21" i="10"/>
  <c r="G23" i="10"/>
  <c r="H102" i="10"/>
  <c r="H22" i="10"/>
  <c r="B102" i="10"/>
  <c r="C22" i="10"/>
  <c r="F102" i="10"/>
  <c r="H142" i="10"/>
  <c r="D102" i="10"/>
  <c r="I22" i="10"/>
  <c r="I23" i="10"/>
  <c r="F22" i="10"/>
  <c r="D142" i="10"/>
  <c r="G102" i="10"/>
  <c r="E23" i="10"/>
  <c r="E22" i="10"/>
  <c r="A87" i="7"/>
  <c r="A52" i="7"/>
  <c r="A37" i="7"/>
  <c r="A148" i="7"/>
  <c r="A60" i="7"/>
  <c r="O1" i="7" l="1"/>
  <c r="N1" i="7"/>
  <c r="X139" i="5"/>
  <c r="X138" i="5"/>
  <c r="X137" i="5"/>
  <c r="X136" i="5"/>
  <c r="X135" i="5"/>
  <c r="X134" i="5"/>
  <c r="X133" i="5"/>
  <c r="X132" i="5"/>
  <c r="X131" i="5"/>
  <c r="X130" i="5"/>
  <c r="X129" i="5"/>
  <c r="X127" i="5"/>
  <c r="X126" i="5"/>
  <c r="X125" i="5"/>
  <c r="X124" i="5"/>
  <c r="X123" i="5"/>
  <c r="X122" i="5"/>
  <c r="X121" i="5"/>
  <c r="X120" i="5"/>
  <c r="X119" i="5"/>
  <c r="X118" i="5"/>
  <c r="X117" i="5"/>
  <c r="X116" i="5"/>
  <c r="X115" i="5"/>
  <c r="X114" i="5"/>
  <c r="X113" i="5"/>
  <c r="X112" i="5"/>
  <c r="X111" i="5"/>
  <c r="X110" i="5"/>
  <c r="X109" i="5"/>
  <c r="X108" i="5"/>
  <c r="X107" i="5"/>
  <c r="X106" i="5"/>
  <c r="X105" i="5"/>
  <c r="X103" i="5"/>
  <c r="X102" i="5"/>
  <c r="X101" i="5"/>
  <c r="X100" i="5"/>
  <c r="X99" i="5"/>
  <c r="X98" i="5"/>
  <c r="X97" i="5"/>
  <c r="X96" i="5"/>
  <c r="X95" i="5"/>
  <c r="X94" i="5"/>
  <c r="X93" i="5"/>
  <c r="X92" i="5"/>
  <c r="X91" i="5"/>
  <c r="X90" i="5"/>
  <c r="X89" i="5"/>
  <c r="X88" i="5"/>
  <c r="X87" i="5"/>
  <c r="X86" i="5"/>
  <c r="X85" i="5"/>
  <c r="X84" i="5"/>
  <c r="X83" i="5"/>
  <c r="X82" i="5"/>
  <c r="X81" i="5"/>
  <c r="X79" i="5"/>
  <c r="X78" i="5"/>
  <c r="X77" i="5"/>
  <c r="X76" i="5"/>
  <c r="X75" i="5"/>
  <c r="X74" i="5"/>
  <c r="X73" i="5"/>
  <c r="X72" i="5"/>
  <c r="X71" i="5"/>
  <c r="X70" i="5"/>
  <c r="X69" i="5"/>
  <c r="X68" i="5"/>
  <c r="X67" i="5"/>
  <c r="X66" i="5"/>
  <c r="X65" i="5"/>
  <c r="X64" i="5"/>
  <c r="X63" i="5"/>
  <c r="X62" i="5"/>
  <c r="X61" i="5"/>
  <c r="X59" i="5"/>
  <c r="X58" i="5"/>
  <c r="X57" i="5"/>
  <c r="X56" i="5"/>
  <c r="X55" i="5"/>
  <c r="X54" i="5"/>
  <c r="X53" i="5"/>
  <c r="X52" i="5"/>
  <c r="X51" i="5"/>
  <c r="X50" i="5"/>
  <c r="X49" i="5"/>
  <c r="X48" i="5"/>
  <c r="X47" i="5"/>
  <c r="X46" i="5"/>
  <c r="X45" i="5"/>
  <c r="X44" i="5"/>
  <c r="X43" i="5"/>
  <c r="X41" i="5"/>
  <c r="X40" i="5"/>
  <c r="X39" i="5"/>
  <c r="X38" i="5"/>
  <c r="X37" i="5"/>
  <c r="X36" i="5"/>
  <c r="X35" i="5"/>
  <c r="X34" i="5"/>
  <c r="X33" i="5"/>
  <c r="X32" i="5"/>
  <c r="X30" i="5"/>
  <c r="X29" i="5"/>
  <c r="X28" i="5"/>
  <c r="X27" i="5"/>
  <c r="X26" i="5"/>
  <c r="X25" i="5"/>
  <c r="X23" i="5"/>
  <c r="X22" i="5"/>
  <c r="X21" i="5"/>
  <c r="X20" i="5"/>
  <c r="X19" i="5"/>
  <c r="X18" i="5"/>
  <c r="X16" i="5"/>
  <c r="X15" i="5"/>
  <c r="X14" i="5"/>
  <c r="X13" i="5"/>
  <c r="X12" i="5"/>
  <c r="X11" i="5"/>
  <c r="X10" i="5"/>
  <c r="X9" i="5"/>
  <c r="X8" i="5"/>
  <c r="X7" i="5"/>
  <c r="X146" i="5" l="1"/>
  <c r="X6" i="5"/>
  <c r="X17" i="5"/>
  <c r="X31" i="5"/>
  <c r="X150" i="5"/>
  <c r="X145" i="5"/>
  <c r="X104" i="5"/>
  <c r="X141" i="5"/>
  <c r="X42" i="5"/>
  <c r="X142" i="5"/>
  <c r="X143" i="5"/>
  <c r="X148" i="5"/>
  <c r="X60" i="5"/>
  <c r="X144" i="5"/>
  <c r="X80" i="5"/>
  <c r="X151" i="5"/>
  <c r="X128" i="5"/>
  <c r="X149" i="5"/>
  <c r="X24" i="5"/>
  <c r="X5" i="5" l="1"/>
  <c r="X139" i="3" l="1"/>
  <c r="X138" i="3"/>
  <c r="X137" i="3"/>
  <c r="X136" i="3"/>
  <c r="X135" i="3"/>
  <c r="X134" i="3"/>
  <c r="X133" i="3"/>
  <c r="X132" i="3"/>
  <c r="X131" i="3"/>
  <c r="X130" i="3"/>
  <c r="X129" i="3"/>
  <c r="X127" i="3"/>
  <c r="X126" i="3"/>
  <c r="X125" i="3"/>
  <c r="X124" i="3"/>
  <c r="X123" i="3"/>
  <c r="X122" i="3"/>
  <c r="X121" i="3"/>
  <c r="X120" i="3"/>
  <c r="X119" i="3"/>
  <c r="X118" i="3"/>
  <c r="X117" i="3"/>
  <c r="X116" i="3"/>
  <c r="X115" i="3"/>
  <c r="X143" i="3" s="1"/>
  <c r="X114" i="3"/>
  <c r="X113" i="3"/>
  <c r="X112" i="3"/>
  <c r="X111" i="3"/>
  <c r="X110" i="3"/>
  <c r="X109" i="3"/>
  <c r="X108" i="3"/>
  <c r="X107" i="3"/>
  <c r="X106" i="3"/>
  <c r="X105" i="3"/>
  <c r="X103" i="3"/>
  <c r="X102" i="3"/>
  <c r="X101" i="3"/>
  <c r="X100" i="3"/>
  <c r="X99" i="3"/>
  <c r="X98" i="3"/>
  <c r="X97" i="3"/>
  <c r="X96" i="3"/>
  <c r="X95" i="3"/>
  <c r="X94" i="3"/>
  <c r="X93" i="3"/>
  <c r="X92" i="3"/>
  <c r="X91" i="3"/>
  <c r="X90" i="3"/>
  <c r="X145" i="3" s="1"/>
  <c r="X89" i="3"/>
  <c r="X88" i="3"/>
  <c r="X87" i="3"/>
  <c r="X86" i="3"/>
  <c r="X85" i="3"/>
  <c r="X84" i="3"/>
  <c r="X83" i="3"/>
  <c r="X82" i="3"/>
  <c r="X81" i="3"/>
  <c r="X79" i="3"/>
  <c r="X78" i="3"/>
  <c r="X77" i="3"/>
  <c r="X76" i="3"/>
  <c r="X75" i="3"/>
  <c r="X74" i="3"/>
  <c r="X73" i="3"/>
  <c r="X72" i="3"/>
  <c r="X71" i="3"/>
  <c r="X70" i="3"/>
  <c r="X69" i="3"/>
  <c r="X68" i="3"/>
  <c r="X67" i="3"/>
  <c r="X66" i="3"/>
  <c r="X65" i="3"/>
  <c r="X64" i="3"/>
  <c r="X63" i="3"/>
  <c r="X62" i="3"/>
  <c r="X61" i="3"/>
  <c r="X59" i="3"/>
  <c r="X58" i="3"/>
  <c r="X57" i="3"/>
  <c r="X56" i="3"/>
  <c r="X55" i="3"/>
  <c r="X54" i="3"/>
  <c r="X53" i="3"/>
  <c r="X52" i="3"/>
  <c r="X51" i="3"/>
  <c r="X50" i="3"/>
  <c r="X49" i="3"/>
  <c r="X48" i="3"/>
  <c r="X47" i="3"/>
  <c r="X46" i="3"/>
  <c r="X45" i="3"/>
  <c r="X44" i="3"/>
  <c r="X43" i="3"/>
  <c r="X41" i="3"/>
  <c r="X40" i="3"/>
  <c r="X39" i="3"/>
  <c r="X38" i="3"/>
  <c r="X37" i="3"/>
  <c r="X36" i="3"/>
  <c r="X35" i="3"/>
  <c r="X34" i="3"/>
  <c r="X33" i="3"/>
  <c r="X32" i="3"/>
  <c r="X30" i="3"/>
  <c r="X29" i="3"/>
  <c r="X28" i="3"/>
  <c r="X27" i="3"/>
  <c r="X26" i="3"/>
  <c r="X25" i="3"/>
  <c r="X23" i="3"/>
  <c r="X22" i="3"/>
  <c r="X21" i="3"/>
  <c r="X20" i="3"/>
  <c r="X19" i="3"/>
  <c r="X18" i="3"/>
  <c r="X8" i="3"/>
  <c r="X9" i="3"/>
  <c r="X10" i="3"/>
  <c r="X11" i="3"/>
  <c r="X12" i="3"/>
  <c r="X13" i="3"/>
  <c r="X14" i="3"/>
  <c r="X15" i="3"/>
  <c r="X16" i="3"/>
  <c r="X7" i="3"/>
  <c r="X144" i="3"/>
  <c r="X141" i="3"/>
  <c r="X151" i="3" l="1"/>
  <c r="X149" i="3"/>
  <c r="X146" i="3"/>
  <c r="X60" i="3"/>
  <c r="X150" i="3"/>
  <c r="X17" i="3"/>
  <c r="X24" i="3"/>
  <c r="X148" i="3"/>
  <c r="X31" i="3"/>
  <c r="X42" i="3"/>
  <c r="X6" i="3"/>
  <c r="X80" i="3"/>
  <c r="X104" i="3"/>
  <c r="X128" i="3"/>
  <c r="X142" i="3"/>
  <c r="X5" i="3" l="1"/>
  <c r="A45" i="7"/>
  <c r="A31" i="7" l="1"/>
  <c r="A23" i="7"/>
  <c r="A30" i="7"/>
  <c r="F32" i="7" l="1"/>
  <c r="D32" i="7"/>
  <c r="B32" i="7"/>
  <c r="E32" i="7"/>
  <c r="C32" i="7"/>
  <c r="D57" i="7" l="1"/>
  <c r="F57" i="7"/>
  <c r="G57" i="7"/>
  <c r="H57" i="7"/>
  <c r="I57" i="7"/>
  <c r="J57" i="7"/>
  <c r="B57" i="7"/>
  <c r="E57" i="7"/>
  <c r="K57" i="7"/>
  <c r="B56" i="7"/>
  <c r="C57" i="7"/>
  <c r="C144" i="7"/>
  <c r="D144" i="7"/>
  <c r="E144" i="7"/>
  <c r="F144" i="7"/>
  <c r="G144" i="7"/>
  <c r="H144" i="7"/>
  <c r="I144" i="7"/>
  <c r="J144" i="7"/>
  <c r="K144" i="7"/>
  <c r="B144" i="7"/>
  <c r="B143" i="7"/>
  <c r="J142" i="7"/>
  <c r="F140" i="7"/>
  <c r="B138" i="7"/>
  <c r="H135" i="7"/>
  <c r="D133" i="7"/>
  <c r="J99" i="7"/>
  <c r="F97" i="7"/>
  <c r="B95" i="7"/>
  <c r="H92" i="7"/>
  <c r="D90" i="7"/>
  <c r="J55" i="7"/>
  <c r="F41" i="7"/>
  <c r="B39" i="7"/>
  <c r="H22" i="7"/>
  <c r="I142" i="7"/>
  <c r="E140" i="7"/>
  <c r="K137" i="7"/>
  <c r="G135" i="7"/>
  <c r="C133" i="7"/>
  <c r="I99" i="7"/>
  <c r="E97" i="7"/>
  <c r="K94" i="7"/>
  <c r="G92" i="7"/>
  <c r="C90" i="7"/>
  <c r="I55" i="7"/>
  <c r="E41" i="7"/>
  <c r="G22" i="7"/>
  <c r="D140" i="7"/>
  <c r="J137" i="7"/>
  <c r="F135" i="7"/>
  <c r="B133" i="7"/>
  <c r="H99" i="7"/>
  <c r="D97" i="7"/>
  <c r="J94" i="7"/>
  <c r="F92" i="7"/>
  <c r="B90" i="7"/>
  <c r="H55" i="7"/>
  <c r="D41" i="7"/>
  <c r="F22" i="7"/>
  <c r="G142" i="7"/>
  <c r="C140" i="7"/>
  <c r="I137" i="7"/>
  <c r="E135" i="7"/>
  <c r="K132" i="7"/>
  <c r="G99" i="7"/>
  <c r="C97" i="7"/>
  <c r="I94" i="7"/>
  <c r="E92" i="7"/>
  <c r="K89" i="7"/>
  <c r="G55" i="7"/>
  <c r="C41" i="7"/>
  <c r="E22" i="7"/>
  <c r="K6" i="7"/>
  <c r="F142" i="7"/>
  <c r="B140" i="7"/>
  <c r="H137" i="7"/>
  <c r="D135" i="7"/>
  <c r="J132" i="7"/>
  <c r="F99" i="7"/>
  <c r="B97" i="7"/>
  <c r="H94" i="7"/>
  <c r="D92" i="7"/>
  <c r="J89" i="7"/>
  <c r="F55" i="7"/>
  <c r="B41" i="7"/>
  <c r="D22" i="7"/>
  <c r="J6" i="7"/>
  <c r="J14" i="7" s="1"/>
  <c r="E142" i="7"/>
  <c r="K139" i="7"/>
  <c r="G137" i="7"/>
  <c r="C135" i="7"/>
  <c r="I132" i="7"/>
  <c r="E99" i="7"/>
  <c r="K96" i="7"/>
  <c r="H142" i="7"/>
  <c r="B142" i="7"/>
  <c r="H139" i="7"/>
  <c r="D137" i="7"/>
  <c r="J134" i="7"/>
  <c r="F132" i="7"/>
  <c r="B99" i="7"/>
  <c r="H96" i="7"/>
  <c r="D94" i="7"/>
  <c r="J91" i="7"/>
  <c r="F89" i="7"/>
  <c r="B55" i="7"/>
  <c r="H40" i="7"/>
  <c r="F6" i="7"/>
  <c r="K141" i="7"/>
  <c r="G139" i="7"/>
  <c r="C137" i="7"/>
  <c r="I134" i="7"/>
  <c r="E132" i="7"/>
  <c r="K98" i="7"/>
  <c r="G96" i="7"/>
  <c r="C94" i="7"/>
  <c r="I91" i="7"/>
  <c r="E89" i="7"/>
  <c r="K54" i="7"/>
  <c r="G40" i="7"/>
  <c r="E6" i="7"/>
  <c r="J141" i="7"/>
  <c r="F139" i="7"/>
  <c r="B137" i="7"/>
  <c r="H134" i="7"/>
  <c r="D132" i="7"/>
  <c r="J98" i="7"/>
  <c r="F96" i="7"/>
  <c r="B94" i="7"/>
  <c r="H91" i="7"/>
  <c r="D89" i="7"/>
  <c r="J54" i="7"/>
  <c r="F40" i="7"/>
  <c r="D6" i="7"/>
  <c r="I141" i="7"/>
  <c r="E139" i="7"/>
  <c r="K136" i="7"/>
  <c r="G134" i="7"/>
  <c r="C132" i="7"/>
  <c r="I98" i="7"/>
  <c r="E96" i="7"/>
  <c r="K93" i="7"/>
  <c r="G91" i="7"/>
  <c r="C89" i="7"/>
  <c r="I54" i="7"/>
  <c r="E40" i="7"/>
  <c r="C6" i="7"/>
  <c r="H141" i="7"/>
  <c r="D139" i="7"/>
  <c r="J136" i="7"/>
  <c r="F134" i="7"/>
  <c r="B132" i="7"/>
  <c r="H98" i="7"/>
  <c r="D96" i="7"/>
  <c r="J93" i="7"/>
  <c r="F91" i="7"/>
  <c r="B89" i="7"/>
  <c r="H54" i="7"/>
  <c r="D40" i="7"/>
  <c r="B6" i="7"/>
  <c r="K143" i="7"/>
  <c r="G141" i="7"/>
  <c r="C139" i="7"/>
  <c r="I136" i="7"/>
  <c r="E134" i="7"/>
  <c r="J143" i="7"/>
  <c r="F141" i="7"/>
  <c r="B139" i="7"/>
  <c r="H136" i="7"/>
  <c r="D134" i="7"/>
  <c r="J100" i="7"/>
  <c r="F98" i="7"/>
  <c r="B96" i="7"/>
  <c r="H93" i="7"/>
  <c r="D91" i="7"/>
  <c r="J56" i="7"/>
  <c r="F54" i="7"/>
  <c r="B40" i="7"/>
  <c r="I143" i="7"/>
  <c r="E141" i="7"/>
  <c r="K138" i="7"/>
  <c r="G136" i="7"/>
  <c r="C134" i="7"/>
  <c r="I100" i="7"/>
  <c r="E98" i="7"/>
  <c r="K95" i="7"/>
  <c r="G93" i="7"/>
  <c r="C91" i="7"/>
  <c r="I56" i="7"/>
  <c r="E54" i="7"/>
  <c r="K39" i="7"/>
  <c r="H143" i="7"/>
  <c r="D141" i="7"/>
  <c r="J138" i="7"/>
  <c r="F136" i="7"/>
  <c r="B134" i="7"/>
  <c r="H100" i="7"/>
  <c r="D98" i="7"/>
  <c r="J95" i="7"/>
  <c r="F93" i="7"/>
  <c r="B91" i="7"/>
  <c r="H56" i="7"/>
  <c r="D54" i="7"/>
  <c r="J39" i="7"/>
  <c r="G143" i="7"/>
  <c r="C141" i="7"/>
  <c r="I138" i="7"/>
  <c r="E136" i="7"/>
  <c r="K133" i="7"/>
  <c r="G100" i="7"/>
  <c r="C98" i="7"/>
  <c r="I95" i="7"/>
  <c r="E93" i="7"/>
  <c r="K90" i="7"/>
  <c r="G56" i="7"/>
  <c r="C54" i="7"/>
  <c r="I39" i="7"/>
  <c r="F143" i="7"/>
  <c r="B141" i="7"/>
  <c r="H138" i="7"/>
  <c r="D136" i="7"/>
  <c r="J133" i="7"/>
  <c r="F100" i="7"/>
  <c r="B98" i="7"/>
  <c r="H95" i="7"/>
  <c r="D93" i="7"/>
  <c r="J90" i="7"/>
  <c r="F56" i="7"/>
  <c r="B54" i="7"/>
  <c r="H39" i="7"/>
  <c r="C136" i="7"/>
  <c r="J97" i="7"/>
  <c r="E91" i="7"/>
  <c r="K40" i="7"/>
  <c r="I22" i="7"/>
  <c r="B136" i="7"/>
  <c r="I97" i="7"/>
  <c r="I90" i="7"/>
  <c r="J40" i="7"/>
  <c r="C22" i="7"/>
  <c r="K135" i="7"/>
  <c r="H97" i="7"/>
  <c r="H90" i="7"/>
  <c r="I40" i="7"/>
  <c r="B22" i="7"/>
  <c r="G90" i="7"/>
  <c r="C40" i="7"/>
  <c r="D143" i="7"/>
  <c r="I135" i="7"/>
  <c r="J96" i="7"/>
  <c r="F90" i="7"/>
  <c r="G39" i="7"/>
  <c r="C143" i="7"/>
  <c r="B135" i="7"/>
  <c r="E90" i="7"/>
  <c r="K142" i="7"/>
  <c r="I133" i="7"/>
  <c r="G95" i="7"/>
  <c r="H89" i="7"/>
  <c r="D39" i="7"/>
  <c r="F95" i="7"/>
  <c r="C142" i="7"/>
  <c r="E95" i="7"/>
  <c r="F133" i="7"/>
  <c r="E56" i="7"/>
  <c r="E133" i="7"/>
  <c r="I140" i="7"/>
  <c r="G94" i="7"/>
  <c r="H140" i="7"/>
  <c r="F94" i="7"/>
  <c r="K100" i="7"/>
  <c r="K55" i="7"/>
  <c r="J139" i="7"/>
  <c r="I93" i="7"/>
  <c r="C93" i="7"/>
  <c r="B93" i="7"/>
  <c r="F138" i="7"/>
  <c r="G54" i="7"/>
  <c r="K99" i="7"/>
  <c r="D138" i="7"/>
  <c r="J41" i="7"/>
  <c r="C99" i="7"/>
  <c r="I41" i="7"/>
  <c r="F137" i="7"/>
  <c r="B92" i="7"/>
  <c r="E137" i="7"/>
  <c r="G41" i="7"/>
  <c r="E143" i="7"/>
  <c r="J135" i="7"/>
  <c r="G97" i="7"/>
  <c r="I96" i="7"/>
  <c r="F39" i="7"/>
  <c r="K134" i="7"/>
  <c r="C96" i="7"/>
  <c r="I89" i="7"/>
  <c r="E39" i="7"/>
  <c r="D142" i="7"/>
  <c r="H133" i="7"/>
  <c r="G89" i="7"/>
  <c r="C39" i="7"/>
  <c r="G133" i="7"/>
  <c r="K56" i="7"/>
  <c r="K140" i="7"/>
  <c r="D95" i="7"/>
  <c r="J140" i="7"/>
  <c r="C95" i="7"/>
  <c r="D56" i="7"/>
  <c r="H132" i="7"/>
  <c r="C56" i="7"/>
  <c r="G132" i="7"/>
  <c r="G140" i="7"/>
  <c r="E94" i="7"/>
  <c r="E100" i="7"/>
  <c r="E55" i="7"/>
  <c r="D100" i="7"/>
  <c r="D55" i="7"/>
  <c r="G138" i="7"/>
  <c r="C100" i="7"/>
  <c r="C55" i="7"/>
  <c r="K92" i="7"/>
  <c r="I6" i="7"/>
  <c r="J92" i="7"/>
  <c r="H6" i="7"/>
  <c r="I92" i="7"/>
  <c r="G6" i="7"/>
  <c r="C138" i="7"/>
  <c r="K22" i="7"/>
  <c r="K91" i="7"/>
  <c r="I139" i="7"/>
  <c r="B100" i="7"/>
  <c r="E138" i="7"/>
  <c r="K41" i="7"/>
  <c r="D99" i="7"/>
  <c r="C92" i="7"/>
  <c r="G98" i="7"/>
  <c r="H41" i="7"/>
  <c r="K97" i="7"/>
  <c r="J22" i="7"/>
  <c r="D7" i="7"/>
  <c r="C7" i="7"/>
  <c r="B7" i="7"/>
  <c r="K23" i="7"/>
  <c r="J23" i="7"/>
  <c r="H23" i="7"/>
  <c r="G23" i="7"/>
  <c r="F23" i="7"/>
  <c r="E23" i="7"/>
  <c r="K7" i="7"/>
  <c r="D23" i="7"/>
  <c r="J7" i="7"/>
  <c r="I7" i="7"/>
  <c r="G7" i="7"/>
  <c r="F7" i="7"/>
  <c r="I23" i="7"/>
  <c r="H7" i="7"/>
  <c r="E7" i="7"/>
  <c r="C23" i="7"/>
  <c r="B23" i="7"/>
  <c r="L22" i="7" l="1"/>
  <c r="J153" i="7"/>
  <c r="J64" i="7"/>
  <c r="J63" i="7"/>
  <c r="J30" i="7"/>
  <c r="F156" i="7"/>
  <c r="J156" i="7"/>
  <c r="J159" i="7"/>
  <c r="J161" i="7"/>
  <c r="J158" i="7"/>
  <c r="J151" i="7"/>
  <c r="J154" i="7"/>
  <c r="J150" i="7"/>
  <c r="J157" i="7"/>
  <c r="J152" i="7"/>
  <c r="K14" i="7"/>
  <c r="K13" i="7"/>
  <c r="J155" i="7"/>
  <c r="J31" i="7"/>
  <c r="K42" i="7"/>
  <c r="K49" i="7" s="1"/>
  <c r="K47" i="7"/>
  <c r="J62" i="7"/>
  <c r="K101" i="7"/>
  <c r="K106" i="7"/>
  <c r="L106" i="7" s="1"/>
  <c r="J160" i="7"/>
  <c r="H158" i="7"/>
  <c r="I64" i="7"/>
  <c r="I159" i="7"/>
  <c r="I30" i="7"/>
  <c r="J101" i="7"/>
  <c r="J106" i="7" s="1"/>
  <c r="G157" i="7"/>
  <c r="I150" i="7"/>
  <c r="I158" i="7"/>
  <c r="I63" i="7"/>
  <c r="I156" i="7"/>
  <c r="I155" i="7"/>
  <c r="J42" i="7"/>
  <c r="J49" i="7" s="1"/>
  <c r="I151" i="7"/>
  <c r="J162" i="7"/>
  <c r="J13" i="7"/>
  <c r="I152" i="7"/>
  <c r="I62" i="7"/>
  <c r="I153" i="7"/>
  <c r="I31" i="7"/>
  <c r="I154" i="7"/>
  <c r="I157" i="7"/>
  <c r="I161" i="7"/>
  <c r="I160" i="7"/>
  <c r="H160" i="7"/>
  <c r="E160" i="7"/>
  <c r="E161" i="7"/>
  <c r="G62" i="7"/>
  <c r="B152" i="7"/>
  <c r="G151" i="7"/>
  <c r="B160" i="7"/>
  <c r="E153" i="7"/>
  <c r="H63" i="7"/>
  <c r="C156" i="7"/>
  <c r="G63" i="7"/>
  <c r="H150" i="7"/>
  <c r="G30" i="7"/>
  <c r="C155" i="7"/>
  <c r="G150" i="7"/>
  <c r="F151" i="7"/>
  <c r="E101" i="7"/>
  <c r="E113" i="7" s="1"/>
  <c r="H152" i="7"/>
  <c r="H31" i="7"/>
  <c r="H159" i="7"/>
  <c r="H161" i="7"/>
  <c r="G152" i="7"/>
  <c r="H154" i="7"/>
  <c r="C101" i="7"/>
  <c r="C117" i="7" s="1"/>
  <c r="G160" i="7"/>
  <c r="G153" i="7"/>
  <c r="H157" i="7"/>
  <c r="G161" i="7"/>
  <c r="G156" i="7"/>
  <c r="H101" i="7"/>
  <c r="H108" i="7" s="1"/>
  <c r="H64" i="7"/>
  <c r="H155" i="7"/>
  <c r="G154" i="7"/>
  <c r="H62" i="7"/>
  <c r="H151" i="7"/>
  <c r="G101" i="7"/>
  <c r="G106" i="7" s="1"/>
  <c r="H30" i="7"/>
  <c r="F42" i="7"/>
  <c r="F49" i="7" s="1"/>
  <c r="D101" i="7"/>
  <c r="D109" i="7" s="1"/>
  <c r="H156" i="7"/>
  <c r="I101" i="7"/>
  <c r="I106" i="7" s="1"/>
  <c r="G64" i="7"/>
  <c r="G159" i="7"/>
  <c r="H153" i="7"/>
  <c r="G158" i="7"/>
  <c r="G155" i="7"/>
  <c r="F101" i="7"/>
  <c r="F114" i="7" s="1"/>
  <c r="E42" i="7"/>
  <c r="E48" i="7" s="1"/>
  <c r="G31" i="7"/>
  <c r="D42" i="7"/>
  <c r="D49" i="7" s="1"/>
  <c r="H42" i="7"/>
  <c r="H47" i="7" s="1"/>
  <c r="G42" i="7"/>
  <c r="G49" i="7" s="1"/>
  <c r="C42" i="7"/>
  <c r="C48" i="7" s="1"/>
  <c r="I42" i="7"/>
  <c r="I49" i="7" s="1"/>
  <c r="H13" i="7"/>
  <c r="H14" i="7"/>
  <c r="I13" i="7"/>
  <c r="I14" i="7"/>
  <c r="D150" i="7"/>
  <c r="F62" i="7"/>
  <c r="B62" i="7"/>
  <c r="D159" i="7"/>
  <c r="B154" i="7"/>
  <c r="B151" i="7"/>
  <c r="C161" i="7"/>
  <c r="B158" i="7"/>
  <c r="B157" i="7"/>
  <c r="D158" i="7"/>
  <c r="B159" i="7"/>
  <c r="B150" i="7"/>
  <c r="F159" i="7"/>
  <c r="D161" i="7"/>
  <c r="B153" i="7"/>
  <c r="E151" i="7"/>
  <c r="C154" i="7"/>
  <c r="E155" i="7"/>
  <c r="C150" i="7"/>
  <c r="C159" i="7"/>
  <c r="F155" i="7"/>
  <c r="C157" i="7"/>
  <c r="E158" i="7"/>
  <c r="E157" i="7"/>
  <c r="F157" i="7"/>
  <c r="E159" i="7"/>
  <c r="E152" i="7"/>
  <c r="D155" i="7"/>
  <c r="D156" i="7"/>
  <c r="D154" i="7"/>
  <c r="D152" i="7"/>
  <c r="F153" i="7"/>
  <c r="F154" i="7"/>
  <c r="E154" i="7"/>
  <c r="C153" i="7"/>
  <c r="F152" i="7"/>
  <c r="B155" i="7"/>
  <c r="F150" i="7"/>
  <c r="C152" i="7"/>
  <c r="C151" i="7"/>
  <c r="B156" i="7"/>
  <c r="E150" i="7"/>
  <c r="E156" i="7"/>
  <c r="D151" i="7"/>
  <c r="C158" i="7"/>
  <c r="B161" i="7"/>
  <c r="D160" i="7"/>
  <c r="F161" i="7"/>
  <c r="D153" i="7"/>
  <c r="F160" i="7"/>
  <c r="D157" i="7"/>
  <c r="F158" i="7"/>
  <c r="C160" i="7"/>
  <c r="D64" i="7"/>
  <c r="E63" i="7"/>
  <c r="E62" i="7"/>
  <c r="D63" i="7"/>
  <c r="C64" i="7"/>
  <c r="F64" i="7"/>
  <c r="C63" i="7"/>
  <c r="B64" i="7"/>
  <c r="D62" i="7"/>
  <c r="E64" i="7"/>
  <c r="F63" i="7"/>
  <c r="B63" i="7"/>
  <c r="C62" i="7"/>
  <c r="B101" i="7"/>
  <c r="B111" i="7" s="1"/>
  <c r="B42" i="7"/>
  <c r="B49" i="7" s="1"/>
  <c r="F30" i="7"/>
  <c r="F31" i="7"/>
  <c r="E30" i="7"/>
  <c r="B31" i="7"/>
  <c r="C30" i="7"/>
  <c r="B30" i="7"/>
  <c r="D30" i="7"/>
  <c r="D31" i="7"/>
  <c r="C31" i="7"/>
  <c r="E31" i="7"/>
  <c r="G14" i="7"/>
  <c r="G13" i="7"/>
  <c r="D13" i="7"/>
  <c r="D14" i="7"/>
  <c r="B14" i="7"/>
  <c r="B13" i="7"/>
  <c r="F14" i="7"/>
  <c r="F13" i="7"/>
  <c r="E14" i="7"/>
  <c r="E13" i="7"/>
  <c r="C13" i="7"/>
  <c r="C14" i="7"/>
  <c r="K113" i="7" l="1"/>
  <c r="L113" i="7" s="1"/>
  <c r="K115" i="7"/>
  <c r="L115" i="7" s="1"/>
  <c r="K111" i="7"/>
  <c r="L111" i="7" s="1"/>
  <c r="K110" i="7"/>
  <c r="L110" i="7" s="1"/>
  <c r="K109" i="7"/>
  <c r="L109" i="7" s="1"/>
  <c r="K117" i="7"/>
  <c r="L117" i="7" s="1"/>
  <c r="K107" i="7"/>
  <c r="L107" i="7" s="1"/>
  <c r="K114" i="7"/>
  <c r="L114" i="7" s="1"/>
  <c r="I110" i="7"/>
  <c r="K48" i="7"/>
  <c r="J65" i="7"/>
  <c r="J115" i="7"/>
  <c r="K116" i="7"/>
  <c r="L116" i="7" s="1"/>
  <c r="K112" i="7"/>
  <c r="L112" i="7" s="1"/>
  <c r="J113" i="7"/>
  <c r="J110" i="7"/>
  <c r="K108" i="7"/>
  <c r="L108" i="7" s="1"/>
  <c r="J111" i="7"/>
  <c r="J108" i="7"/>
  <c r="I114" i="7"/>
  <c r="J107" i="7"/>
  <c r="H112" i="7"/>
  <c r="H113" i="7"/>
  <c r="J114" i="7"/>
  <c r="J109" i="7"/>
  <c r="J117" i="7"/>
  <c r="J116" i="7"/>
  <c r="J112" i="7"/>
  <c r="I108" i="7"/>
  <c r="I65" i="7"/>
  <c r="I162" i="7"/>
  <c r="J47" i="7"/>
  <c r="I109" i="7"/>
  <c r="J48" i="7"/>
  <c r="I116" i="7"/>
  <c r="I47" i="7"/>
  <c r="H48" i="7"/>
  <c r="I112" i="7"/>
  <c r="I113" i="7"/>
  <c r="I111" i="7"/>
  <c r="H115" i="7"/>
  <c r="I107" i="7"/>
  <c r="H111" i="7"/>
  <c r="H116" i="7"/>
  <c r="G65" i="7"/>
  <c r="H114" i="7"/>
  <c r="H107" i="7"/>
  <c r="H110" i="7"/>
  <c r="H65" i="7"/>
  <c r="H117" i="7"/>
  <c r="H106" i="7"/>
  <c r="H109" i="7"/>
  <c r="I117" i="7"/>
  <c r="I115" i="7"/>
  <c r="H162" i="7"/>
  <c r="G162" i="7"/>
  <c r="H49" i="7"/>
  <c r="I48" i="7"/>
  <c r="F162" i="7"/>
  <c r="B162" i="7"/>
  <c r="D162" i="7"/>
  <c r="C162" i="7"/>
  <c r="E162" i="7"/>
  <c r="C65" i="7"/>
  <c r="E65" i="7"/>
  <c r="F65" i="7"/>
  <c r="B65" i="7"/>
  <c r="D65" i="7"/>
  <c r="F108" i="7"/>
  <c r="B112" i="7"/>
  <c r="C113" i="7"/>
  <c r="C112" i="7"/>
  <c r="C111" i="7"/>
  <c r="C108" i="7"/>
  <c r="C114" i="7"/>
  <c r="C116" i="7"/>
  <c r="B115" i="7"/>
  <c r="C115" i="7"/>
  <c r="B117" i="7"/>
  <c r="B114" i="7"/>
  <c r="E109" i="7"/>
  <c r="B106" i="7"/>
  <c r="E115" i="7"/>
  <c r="E107" i="7"/>
  <c r="F117" i="7"/>
  <c r="B110" i="7"/>
  <c r="B107" i="7"/>
  <c r="C107" i="7"/>
  <c r="B113" i="7"/>
  <c r="C110" i="7"/>
  <c r="G115" i="7"/>
  <c r="E108" i="7"/>
  <c r="D107" i="7"/>
  <c r="F106" i="7"/>
  <c r="E117" i="7"/>
  <c r="E116" i="7"/>
  <c r="D108" i="7"/>
  <c r="C106" i="7"/>
  <c r="C109" i="7"/>
  <c r="B109" i="7"/>
  <c r="B108" i="7"/>
  <c r="D110" i="7"/>
  <c r="F109" i="7"/>
  <c r="D106" i="7"/>
  <c r="E114" i="7"/>
  <c r="G117" i="7"/>
  <c r="F110" i="7"/>
  <c r="F111" i="7"/>
  <c r="G108" i="7"/>
  <c r="G109" i="7"/>
  <c r="F113" i="7"/>
  <c r="D116" i="7"/>
  <c r="E111" i="7"/>
  <c r="B116" i="7"/>
  <c r="E112" i="7"/>
  <c r="D112" i="7"/>
  <c r="F107" i="7"/>
  <c r="G111" i="7"/>
  <c r="D111" i="7"/>
  <c r="G107" i="7"/>
  <c r="F116" i="7"/>
  <c r="G114" i="7"/>
  <c r="G116" i="7"/>
  <c r="G110" i="7"/>
  <c r="D114" i="7"/>
  <c r="D117" i="7"/>
  <c r="D113" i="7"/>
  <c r="E110" i="7"/>
  <c r="G112" i="7"/>
  <c r="D115" i="7"/>
  <c r="F112" i="7"/>
  <c r="E106" i="7"/>
  <c r="F115" i="7"/>
  <c r="G113" i="7"/>
  <c r="D48" i="7"/>
  <c r="D47" i="7"/>
  <c r="E47" i="7"/>
  <c r="E49" i="7"/>
  <c r="F47" i="7"/>
  <c r="G47" i="7"/>
  <c r="B47" i="7"/>
  <c r="G48" i="7"/>
  <c r="C49" i="7"/>
  <c r="C47" i="7"/>
  <c r="F48" i="7"/>
  <c r="B48" i="7"/>
  <c r="A22" i="7"/>
  <c r="A6" i="7"/>
  <c r="Z1" i="6" l="1"/>
  <c r="P14" i="6" l="1"/>
  <c r="P27" i="6" s="1"/>
  <c r="O14" i="6"/>
  <c r="O27" i="6" s="1"/>
  <c r="Q149" i="3"/>
  <c r="Q141" i="3"/>
  <c r="R141" i="3"/>
  <c r="Q145" i="3" l="1"/>
  <c r="R143" i="3"/>
  <c r="Q128" i="3"/>
  <c r="R145" i="3"/>
  <c r="R149" i="5"/>
  <c r="Q149" i="5"/>
  <c r="Q143" i="5"/>
  <c r="R143" i="5"/>
  <c r="R6" i="3"/>
  <c r="R146" i="3"/>
  <c r="R42" i="3"/>
  <c r="R24" i="3"/>
  <c r="R60" i="3"/>
  <c r="R144" i="3"/>
  <c r="R151" i="3"/>
  <c r="Q144" i="3"/>
  <c r="R141" i="5"/>
  <c r="R142" i="5"/>
  <c r="R144" i="5"/>
  <c r="R151" i="5"/>
  <c r="P25" i="6"/>
  <c r="O26" i="6"/>
  <c r="P26" i="6"/>
  <c r="O23" i="6"/>
  <c r="O22" i="6"/>
  <c r="O25" i="6"/>
  <c r="P30" i="6"/>
  <c r="P24" i="6"/>
  <c r="P28" i="6"/>
  <c r="P21" i="6"/>
  <c r="P22" i="6"/>
  <c r="O21" i="6"/>
  <c r="O30" i="6"/>
  <c r="O24" i="6"/>
  <c r="P29" i="6"/>
  <c r="P23" i="6"/>
  <c r="O28" i="6"/>
  <c r="O29" i="6"/>
  <c r="Q142" i="5"/>
  <c r="Q144" i="5"/>
  <c r="Q128" i="5"/>
  <c r="Q141" i="5"/>
  <c r="Q104" i="5"/>
  <c r="Q17" i="5"/>
  <c r="R148" i="5"/>
  <c r="R31" i="5"/>
  <c r="R60" i="5"/>
  <c r="Q146" i="5"/>
  <c r="Q150" i="5"/>
  <c r="Q145" i="5"/>
  <c r="R146" i="5"/>
  <c r="R150" i="5"/>
  <c r="R145" i="5"/>
  <c r="Q151" i="5"/>
  <c r="Q31" i="5"/>
  <c r="Q60" i="5"/>
  <c r="Q24" i="5"/>
  <c r="Q42" i="5"/>
  <c r="Q80" i="5"/>
  <c r="R24" i="5"/>
  <c r="R42" i="5"/>
  <c r="R80" i="5"/>
  <c r="R104" i="5"/>
  <c r="R17" i="5"/>
  <c r="R128" i="5"/>
  <c r="Q148" i="5"/>
  <c r="Q6" i="5"/>
  <c r="R6" i="5"/>
  <c r="Q150" i="3"/>
  <c r="Q80" i="3"/>
  <c r="R31" i="3"/>
  <c r="Q6" i="3"/>
  <c r="R128" i="3"/>
  <c r="Q146" i="3"/>
  <c r="Q60" i="3"/>
  <c r="Q143" i="3"/>
  <c r="Q151" i="3"/>
  <c r="Q31" i="3"/>
  <c r="Q17" i="3"/>
  <c r="Q24" i="3"/>
  <c r="R149" i="3"/>
  <c r="R80" i="3"/>
  <c r="R104" i="3"/>
  <c r="R142" i="3"/>
  <c r="Q148" i="3"/>
  <c r="Q104" i="3"/>
  <c r="R148" i="3"/>
  <c r="R17" i="3"/>
  <c r="R150" i="3"/>
  <c r="Q42" i="3"/>
  <c r="Q142" i="3"/>
  <c r="R5" i="3" l="1"/>
  <c r="Q5" i="3"/>
  <c r="Q5" i="5"/>
  <c r="R5" i="5"/>
  <c r="C40" i="6"/>
  <c r="C41" i="6"/>
  <c r="C39" i="6" l="1"/>
  <c r="C43" i="6"/>
  <c r="R44" i="6"/>
  <c r="O44" i="6"/>
  <c r="P44" i="6"/>
  <c r="R43" i="6"/>
  <c r="O43" i="6"/>
  <c r="P43" i="6"/>
  <c r="R42" i="6"/>
  <c r="O42" i="6"/>
  <c r="P42" i="6"/>
  <c r="R41" i="6"/>
  <c r="P41" i="6"/>
  <c r="O41" i="6"/>
  <c r="R40" i="6"/>
  <c r="O40" i="6"/>
  <c r="P40" i="6"/>
  <c r="R39" i="6"/>
  <c r="P39" i="6"/>
  <c r="O39" i="6"/>
  <c r="O38" i="6"/>
  <c r="P38" i="6"/>
  <c r="R37" i="6"/>
  <c r="O37" i="6"/>
  <c r="P37" i="6"/>
  <c r="R45" i="6"/>
  <c r="P45" i="6"/>
  <c r="O45" i="6"/>
  <c r="C37" i="6"/>
  <c r="C44" i="6"/>
  <c r="L45" i="6"/>
  <c r="C45" i="6"/>
  <c r="Q45" i="6"/>
  <c r="C38" i="6"/>
  <c r="K40" i="6"/>
  <c r="L39" i="6"/>
  <c r="E39" i="6"/>
  <c r="E45" i="6"/>
  <c r="Q42" i="6"/>
  <c r="L44" i="6"/>
  <c r="E44" i="6"/>
  <c r="J45" i="6"/>
  <c r="L43" i="6"/>
  <c r="E43" i="6"/>
  <c r="M42" i="6"/>
  <c r="F42" i="6"/>
  <c r="N41" i="6"/>
  <c r="Q40" i="6"/>
  <c r="G40" i="6"/>
  <c r="I38" i="6"/>
  <c r="J37" i="6"/>
  <c r="D37" i="6"/>
  <c r="K43" i="6"/>
  <c r="M41" i="6"/>
  <c r="F41" i="6"/>
  <c r="N40" i="6"/>
  <c r="I37" i="6"/>
  <c r="J43" i="6"/>
  <c r="K42" i="6"/>
  <c r="L41" i="6"/>
  <c r="E41" i="6"/>
  <c r="M40" i="6"/>
  <c r="F40" i="6"/>
  <c r="C42" i="6"/>
  <c r="G45" i="6"/>
  <c r="I43" i="6"/>
  <c r="J42" i="6"/>
  <c r="D42" i="6"/>
  <c r="K41" i="6"/>
  <c r="L40" i="6"/>
  <c r="E40" i="6"/>
  <c r="D45" i="6"/>
  <c r="K44" i="6"/>
  <c r="H39" i="6"/>
  <c r="I45" i="6"/>
  <c r="J44" i="6"/>
  <c r="D44" i="6"/>
  <c r="Q39" i="6"/>
  <c r="H45" i="6"/>
  <c r="I44" i="6"/>
  <c r="D43" i="6"/>
  <c r="N39" i="6"/>
  <c r="Q38" i="6"/>
  <c r="G38" i="6"/>
  <c r="H37" i="6"/>
  <c r="M39" i="6"/>
  <c r="F39" i="6"/>
  <c r="N38" i="6"/>
  <c r="Q37" i="6"/>
  <c r="N45" i="6"/>
  <c r="Q44" i="6"/>
  <c r="G44" i="6"/>
  <c r="H43" i="6"/>
  <c r="I42" i="6"/>
  <c r="J41" i="6"/>
  <c r="D41" i="6"/>
  <c r="M38" i="6"/>
  <c r="F38" i="6"/>
  <c r="N37" i="6"/>
  <c r="M45" i="6"/>
  <c r="F45" i="6"/>
  <c r="N44" i="6"/>
  <c r="Q43" i="6"/>
  <c r="G43" i="6"/>
  <c r="H42" i="6"/>
  <c r="I41" i="6"/>
  <c r="J40" i="6"/>
  <c r="D40" i="6"/>
  <c r="K39" i="6"/>
  <c r="L38" i="6"/>
  <c r="E38" i="6"/>
  <c r="M37" i="6"/>
  <c r="F37" i="6"/>
  <c r="M44" i="6"/>
  <c r="F44" i="6"/>
  <c r="N43" i="6"/>
  <c r="G42" i="6"/>
  <c r="H41" i="6"/>
  <c r="I40" i="6"/>
  <c r="J39" i="6"/>
  <c r="D39" i="6"/>
  <c r="K38" i="6"/>
  <c r="L37" i="6"/>
  <c r="E37" i="6"/>
  <c r="H44" i="6"/>
  <c r="K45" i="6"/>
  <c r="M43" i="6"/>
  <c r="F43" i="6"/>
  <c r="N42" i="6"/>
  <c r="Q41" i="6"/>
  <c r="G41" i="6"/>
  <c r="H40" i="6"/>
  <c r="I39" i="6"/>
  <c r="J38" i="6"/>
  <c r="D38" i="6"/>
  <c r="K37" i="6"/>
  <c r="L42" i="6"/>
  <c r="E42" i="6"/>
  <c r="R38" i="6"/>
  <c r="H38" i="6"/>
  <c r="G39" i="6"/>
  <c r="Q14" i="6"/>
  <c r="Q25" i="6" s="1"/>
  <c r="R14" i="6"/>
  <c r="H14" i="6"/>
  <c r="D14" i="6"/>
  <c r="D29" i="6" s="1"/>
  <c r="G14" i="6"/>
  <c r="G23" i="6" s="1"/>
  <c r="G37" i="6"/>
  <c r="N14" i="6"/>
  <c r="N24" i="6" s="1"/>
  <c r="L14" i="6"/>
  <c r="T14" i="6"/>
  <c r="T21" i="6" s="1"/>
  <c r="J14" i="6"/>
  <c r="J23" i="6" s="1"/>
  <c r="C14" i="6"/>
  <c r="S14" i="6"/>
  <c r="I14" i="6"/>
  <c r="E14" i="6"/>
  <c r="M14" i="6"/>
  <c r="F14" i="6"/>
  <c r="K14" i="6"/>
  <c r="R46" i="6" l="1"/>
  <c r="R64" i="6" s="1"/>
  <c r="O46" i="6"/>
  <c r="O64" i="6" s="1"/>
  <c r="P46" i="6"/>
  <c r="P64" i="6" s="1"/>
  <c r="G29" i="6"/>
  <c r="Q29" i="6"/>
  <c r="N29" i="6"/>
  <c r="Q22" i="6"/>
  <c r="Q21" i="6"/>
  <c r="N23" i="6"/>
  <c r="J24" i="6"/>
  <c r="J26" i="6"/>
  <c r="D25" i="6"/>
  <c r="D30" i="6"/>
  <c r="D23" i="6"/>
  <c r="D27" i="6"/>
  <c r="D22" i="6"/>
  <c r="D24" i="6"/>
  <c r="Q27" i="6"/>
  <c r="G25" i="6"/>
  <c r="G26" i="6"/>
  <c r="G21" i="6"/>
  <c r="R21" i="6"/>
  <c r="Q30" i="6"/>
  <c r="Q24" i="6"/>
  <c r="R30" i="6"/>
  <c r="H46" i="6"/>
  <c r="H64" i="6" s="1"/>
  <c r="J30" i="6"/>
  <c r="M46" i="6"/>
  <c r="M64" i="6" s="1"/>
  <c r="J25" i="6"/>
  <c r="H28" i="6"/>
  <c r="J27" i="6"/>
  <c r="Q23" i="6"/>
  <c r="J29" i="6"/>
  <c r="G28" i="6"/>
  <c r="R28" i="6"/>
  <c r="Q28" i="6"/>
  <c r="R23" i="6"/>
  <c r="J22" i="6"/>
  <c r="G27" i="6"/>
  <c r="N26" i="6"/>
  <c r="Q26" i="6"/>
  <c r="H29" i="6"/>
  <c r="K46" i="6"/>
  <c r="K64" i="6" s="1"/>
  <c r="R24" i="6"/>
  <c r="H21" i="6"/>
  <c r="N25" i="6"/>
  <c r="R29" i="6"/>
  <c r="T30" i="6"/>
  <c r="G24" i="6"/>
  <c r="G46" i="6"/>
  <c r="G64" i="6" s="1"/>
  <c r="T22" i="6"/>
  <c r="F29" i="6"/>
  <c r="F46" i="6"/>
  <c r="F64" i="6" s="1"/>
  <c r="E29" i="6"/>
  <c r="E46" i="6"/>
  <c r="E64" i="6" s="1"/>
  <c r="I46" i="6"/>
  <c r="I64" i="6" s="1"/>
  <c r="G30" i="6"/>
  <c r="H30" i="6"/>
  <c r="H22" i="6"/>
  <c r="H24" i="6"/>
  <c r="C29" i="6"/>
  <c r="C46" i="6"/>
  <c r="J46" i="6"/>
  <c r="J64" i="6" s="1"/>
  <c r="H23" i="6"/>
  <c r="D21" i="6"/>
  <c r="D46" i="6"/>
  <c r="D64" i="6" s="1"/>
  <c r="R22" i="6"/>
  <c r="H25" i="6"/>
  <c r="H26" i="6"/>
  <c r="H27" i="6"/>
  <c r="D26" i="6"/>
  <c r="G22" i="6"/>
  <c r="Q46" i="6"/>
  <c r="D28" i="6"/>
  <c r="L27" i="6"/>
  <c r="L46" i="6"/>
  <c r="L62" i="6" s="1"/>
  <c r="R25" i="6"/>
  <c r="R26" i="6"/>
  <c r="R27" i="6"/>
  <c r="N27" i="6"/>
  <c r="N46" i="6"/>
  <c r="N64" i="6" s="1"/>
  <c r="L26" i="6"/>
  <c r="N22" i="6"/>
  <c r="T24" i="6"/>
  <c r="L23" i="6"/>
  <c r="L29" i="6"/>
  <c r="T29" i="6"/>
  <c r="L28" i="6"/>
  <c r="T25" i="6"/>
  <c r="N21" i="6"/>
  <c r="T23" i="6"/>
  <c r="L22" i="6"/>
  <c r="L30" i="6"/>
  <c r="T27" i="6"/>
  <c r="N28" i="6"/>
  <c r="T26" i="6"/>
  <c r="L21" i="6"/>
  <c r="L25" i="6"/>
  <c r="N30" i="6"/>
  <c r="T28" i="6"/>
  <c r="L24" i="6"/>
  <c r="J21" i="6"/>
  <c r="J28" i="6"/>
  <c r="K28" i="6"/>
  <c r="K21" i="6"/>
  <c r="K22" i="6"/>
  <c r="K30" i="6"/>
  <c r="K23" i="6"/>
  <c r="K24" i="6"/>
  <c r="K27" i="6"/>
  <c r="K25" i="6"/>
  <c r="K26" i="6"/>
  <c r="F26" i="6"/>
  <c r="F27" i="6"/>
  <c r="F28" i="6"/>
  <c r="F21" i="6"/>
  <c r="F25" i="6"/>
  <c r="F22" i="6"/>
  <c r="F30" i="6"/>
  <c r="F23" i="6"/>
  <c r="F24" i="6"/>
  <c r="I22" i="6"/>
  <c r="I30" i="6"/>
  <c r="I23" i="6"/>
  <c r="I24" i="6"/>
  <c r="I25" i="6"/>
  <c r="I21" i="6"/>
  <c r="I26" i="6"/>
  <c r="I29" i="6"/>
  <c r="I27" i="6"/>
  <c r="I28" i="6"/>
  <c r="S22" i="6"/>
  <c r="S30" i="6"/>
  <c r="S23" i="6"/>
  <c r="S24" i="6"/>
  <c r="S25" i="6"/>
  <c r="S29" i="6"/>
  <c r="S26" i="6"/>
  <c r="S21" i="6"/>
  <c r="S27" i="6"/>
  <c r="S28" i="6"/>
  <c r="M26" i="6"/>
  <c r="M27" i="6"/>
  <c r="M28" i="6"/>
  <c r="M21" i="6"/>
  <c r="M22" i="6"/>
  <c r="M30" i="6"/>
  <c r="M25" i="6"/>
  <c r="M23" i="6"/>
  <c r="M24" i="6"/>
  <c r="K29" i="6"/>
  <c r="E27" i="6"/>
  <c r="E28" i="6"/>
  <c r="E21" i="6"/>
  <c r="E22" i="6"/>
  <c r="E30" i="6"/>
  <c r="E26" i="6"/>
  <c r="E23" i="6"/>
  <c r="E24" i="6"/>
  <c r="E25" i="6"/>
  <c r="C28" i="6"/>
  <c r="C22" i="6"/>
  <c r="C30" i="6"/>
  <c r="C23" i="6"/>
  <c r="C21" i="6"/>
  <c r="C24" i="6"/>
  <c r="C27" i="6"/>
  <c r="C25" i="6"/>
  <c r="C26" i="6"/>
  <c r="M29" i="6"/>
  <c r="O59" i="6" l="1"/>
  <c r="P56" i="6"/>
  <c r="O62" i="6"/>
  <c r="O57" i="6"/>
  <c r="O61" i="6"/>
  <c r="R63" i="6"/>
  <c r="O63" i="6"/>
  <c r="P55" i="6"/>
  <c r="P62" i="6"/>
  <c r="P57" i="6"/>
  <c r="O56" i="6"/>
  <c r="O60" i="6"/>
  <c r="R56" i="6"/>
  <c r="P63" i="6"/>
  <c r="R58" i="6"/>
  <c r="O58" i="6"/>
  <c r="R61" i="6"/>
  <c r="P59" i="6"/>
  <c r="R55" i="6"/>
  <c r="O55" i="6"/>
  <c r="P61" i="6"/>
  <c r="R57" i="6"/>
  <c r="P58" i="6"/>
  <c r="R60" i="6"/>
  <c r="R62" i="6"/>
  <c r="R59" i="6"/>
  <c r="P60" i="6"/>
  <c r="D57" i="6"/>
  <c r="M56" i="6"/>
  <c r="J57" i="6"/>
  <c r="M60" i="6"/>
  <c r="I55" i="6"/>
  <c r="K59" i="6"/>
  <c r="D60" i="6"/>
  <c r="F59" i="6"/>
  <c r="K55" i="6"/>
  <c r="F62" i="6"/>
  <c r="I59" i="6"/>
  <c r="I56" i="6"/>
  <c r="K56" i="6"/>
  <c r="G56" i="6"/>
  <c r="M61" i="6"/>
  <c r="D56" i="6"/>
  <c r="I63" i="6"/>
  <c r="I62" i="6"/>
  <c r="D59" i="6"/>
  <c r="M62" i="6"/>
  <c r="K58" i="6"/>
  <c r="K61" i="6"/>
  <c r="K62" i="6"/>
  <c r="K57" i="6"/>
  <c r="D62" i="6"/>
  <c r="G57" i="6"/>
  <c r="J61" i="6"/>
  <c r="D61" i="6"/>
  <c r="I57" i="6"/>
  <c r="J62" i="6"/>
  <c r="G60" i="6"/>
  <c r="G63" i="6"/>
  <c r="D58" i="6"/>
  <c r="J60" i="6"/>
  <c r="M57" i="6"/>
  <c r="M55" i="6"/>
  <c r="G58" i="6"/>
  <c r="G62" i="6"/>
  <c r="I60" i="6"/>
  <c r="K63" i="6"/>
  <c r="Q64" i="6"/>
  <c r="Q63" i="6"/>
  <c r="E60" i="6"/>
  <c r="Q57" i="6"/>
  <c r="Q61" i="6"/>
  <c r="Q59" i="6"/>
  <c r="Q62" i="6"/>
  <c r="H55" i="6"/>
  <c r="L59" i="6"/>
  <c r="E55" i="6"/>
  <c r="N60" i="6"/>
  <c r="N55" i="6"/>
  <c r="F56" i="6"/>
  <c r="H60" i="6"/>
  <c r="J58" i="6"/>
  <c r="N57" i="6"/>
  <c r="H58" i="6"/>
  <c r="N63" i="6"/>
  <c r="L57" i="6"/>
  <c r="C60" i="6"/>
  <c r="C64" i="6"/>
  <c r="J63" i="6"/>
  <c r="G61" i="6"/>
  <c r="L61" i="6"/>
  <c r="I58" i="6"/>
  <c r="M63" i="6"/>
  <c r="H57" i="6"/>
  <c r="F61" i="6"/>
  <c r="J55" i="6"/>
  <c r="J56" i="6"/>
  <c r="Q55" i="6"/>
  <c r="E62" i="6"/>
  <c r="K60" i="6"/>
  <c r="Q58" i="6"/>
  <c r="I61" i="6"/>
  <c r="E56" i="6"/>
  <c r="E61" i="6"/>
  <c r="Q60" i="6"/>
  <c r="N58" i="6"/>
  <c r="H61" i="6"/>
  <c r="L64" i="6"/>
  <c r="L63" i="6"/>
  <c r="H59" i="6"/>
  <c r="H63" i="6"/>
  <c r="N56" i="6"/>
  <c r="N59" i="6"/>
  <c r="N62" i="6"/>
  <c r="L58" i="6"/>
  <c r="E58" i="6"/>
  <c r="H62" i="6"/>
  <c r="F55" i="6"/>
  <c r="E63" i="6"/>
  <c r="J59" i="6"/>
  <c r="F58" i="6"/>
  <c r="M59" i="6"/>
  <c r="M58" i="6"/>
  <c r="H56" i="6"/>
  <c r="G59" i="6"/>
  <c r="D63" i="6"/>
  <c r="G55" i="6"/>
  <c r="F60" i="6"/>
  <c r="F63" i="6"/>
  <c r="Q56" i="6"/>
  <c r="D55" i="6"/>
  <c r="E59" i="6"/>
  <c r="N61" i="6"/>
  <c r="L56" i="6"/>
  <c r="F57" i="6"/>
  <c r="L55" i="6"/>
  <c r="L60" i="6"/>
  <c r="E57" i="6"/>
  <c r="C59" i="6"/>
  <c r="C56" i="6"/>
  <c r="C63" i="6"/>
  <c r="C62" i="6"/>
  <c r="C58" i="6"/>
  <c r="C61" i="6"/>
  <c r="C57" i="6"/>
  <c r="C55" i="6"/>
  <c r="Z139" i="5"/>
  <c r="AB139" i="5" s="1"/>
  <c r="Y139" i="5"/>
  <c r="AA139" i="5" s="1"/>
  <c r="Z138" i="5"/>
  <c r="AB138" i="5" s="1"/>
  <c r="Y138" i="5"/>
  <c r="AA138" i="5" s="1"/>
  <c r="Z137" i="5"/>
  <c r="AB137" i="5" s="1"/>
  <c r="Y137" i="5"/>
  <c r="AA137" i="5" s="1"/>
  <c r="Z136" i="5"/>
  <c r="AB136" i="5" s="1"/>
  <c r="Y136" i="5"/>
  <c r="AA136" i="5" s="1"/>
  <c r="Z135" i="5"/>
  <c r="AB135" i="5" s="1"/>
  <c r="Y135" i="5"/>
  <c r="AA135" i="5" s="1"/>
  <c r="Z134" i="5"/>
  <c r="AB134" i="5" s="1"/>
  <c r="Y134" i="5"/>
  <c r="AA134" i="5" s="1"/>
  <c r="Z133" i="5"/>
  <c r="AB133" i="5" s="1"/>
  <c r="Y133" i="5"/>
  <c r="AA133" i="5" s="1"/>
  <c r="Z132" i="5"/>
  <c r="AB132" i="5" s="1"/>
  <c r="Y132" i="5"/>
  <c r="AA132" i="5" s="1"/>
  <c r="Z131" i="5"/>
  <c r="AB131" i="5" s="1"/>
  <c r="Y131" i="5"/>
  <c r="AA131" i="5" s="1"/>
  <c r="Z130" i="5"/>
  <c r="AB130" i="5" s="1"/>
  <c r="Y130" i="5"/>
  <c r="AA130" i="5" s="1"/>
  <c r="Z129" i="5"/>
  <c r="AB129" i="5" s="1"/>
  <c r="Y129" i="5"/>
  <c r="AA129" i="5" s="1"/>
  <c r="Z127" i="5"/>
  <c r="AB127" i="5" s="1"/>
  <c r="Y127" i="5"/>
  <c r="AA127" i="5" s="1"/>
  <c r="Z126" i="5"/>
  <c r="AB126" i="5" s="1"/>
  <c r="Y126" i="5"/>
  <c r="AA126" i="5" s="1"/>
  <c r="Z125" i="5"/>
  <c r="AB125" i="5" s="1"/>
  <c r="Y125" i="5"/>
  <c r="AA125" i="5" s="1"/>
  <c r="Z124" i="5"/>
  <c r="AB124" i="5" s="1"/>
  <c r="Y124" i="5"/>
  <c r="AA124" i="5" s="1"/>
  <c r="Z123" i="5"/>
  <c r="AB123" i="5" s="1"/>
  <c r="Y123" i="5"/>
  <c r="AA123" i="5" s="1"/>
  <c r="Z122" i="5"/>
  <c r="AB122" i="5" s="1"/>
  <c r="Y122" i="5"/>
  <c r="AA122" i="5" s="1"/>
  <c r="Z121" i="5"/>
  <c r="AB121" i="5" s="1"/>
  <c r="Y121" i="5"/>
  <c r="AA121" i="5" s="1"/>
  <c r="Z120" i="5"/>
  <c r="AB120" i="5" s="1"/>
  <c r="Y120" i="5"/>
  <c r="AA120" i="5" s="1"/>
  <c r="Z119" i="5"/>
  <c r="AB119" i="5" s="1"/>
  <c r="Y119" i="5"/>
  <c r="AA119" i="5" s="1"/>
  <c r="Z118" i="5"/>
  <c r="AB118" i="5" s="1"/>
  <c r="Y118" i="5"/>
  <c r="AA118" i="5" s="1"/>
  <c r="Z117" i="5"/>
  <c r="AB117" i="5" s="1"/>
  <c r="Y117" i="5"/>
  <c r="AA117" i="5" s="1"/>
  <c r="Z116" i="5"/>
  <c r="AB116" i="5" s="1"/>
  <c r="Y116" i="5"/>
  <c r="AA116" i="5" s="1"/>
  <c r="Z115" i="5"/>
  <c r="AB115" i="5" s="1"/>
  <c r="Y115" i="5"/>
  <c r="AA115" i="5" s="1"/>
  <c r="Z114" i="5"/>
  <c r="AB114" i="5" s="1"/>
  <c r="Y114" i="5"/>
  <c r="AA114" i="5" s="1"/>
  <c r="Z113" i="5"/>
  <c r="AB113" i="5" s="1"/>
  <c r="Y113" i="5"/>
  <c r="AA113" i="5" s="1"/>
  <c r="Z112" i="5"/>
  <c r="AB112" i="5" s="1"/>
  <c r="Y112" i="5"/>
  <c r="AA112" i="5" s="1"/>
  <c r="Z111" i="5"/>
  <c r="AB111" i="5" s="1"/>
  <c r="Y111" i="5"/>
  <c r="AA111" i="5" s="1"/>
  <c r="Z110" i="5"/>
  <c r="AB110" i="5" s="1"/>
  <c r="Y110" i="5"/>
  <c r="AA110" i="5" s="1"/>
  <c r="Z109" i="5"/>
  <c r="AB109" i="5" s="1"/>
  <c r="Y109" i="5"/>
  <c r="AA109" i="5" s="1"/>
  <c r="Z108" i="5"/>
  <c r="AB108" i="5" s="1"/>
  <c r="Y108" i="5"/>
  <c r="AA108" i="5" s="1"/>
  <c r="Z107" i="5"/>
  <c r="AB107" i="5" s="1"/>
  <c r="Y107" i="5"/>
  <c r="AA107" i="5" s="1"/>
  <c r="Z106" i="5"/>
  <c r="AB106" i="5" s="1"/>
  <c r="Y106" i="5"/>
  <c r="AA106" i="5" s="1"/>
  <c r="O143" i="5"/>
  <c r="H143" i="5"/>
  <c r="Z105" i="5"/>
  <c r="AB105" i="5" s="1"/>
  <c r="Y105" i="5"/>
  <c r="AA105" i="5" s="1"/>
  <c r="Z103" i="5"/>
  <c r="AB103" i="5" s="1"/>
  <c r="Y103" i="5"/>
  <c r="AA103" i="5" s="1"/>
  <c r="Z102" i="5"/>
  <c r="AB102" i="5" s="1"/>
  <c r="Y102" i="5"/>
  <c r="AA102" i="5" s="1"/>
  <c r="Z101" i="5"/>
  <c r="AB101" i="5" s="1"/>
  <c r="Y101" i="5"/>
  <c r="AA101" i="5" s="1"/>
  <c r="Z100" i="5"/>
  <c r="AB100" i="5" s="1"/>
  <c r="Y100" i="5"/>
  <c r="AA100" i="5" s="1"/>
  <c r="Z99" i="5"/>
  <c r="AB99" i="5" s="1"/>
  <c r="Y99" i="5"/>
  <c r="AA99" i="5" s="1"/>
  <c r="Z98" i="5"/>
  <c r="AB98" i="5" s="1"/>
  <c r="Y98" i="5"/>
  <c r="AA98" i="5" s="1"/>
  <c r="Z97" i="5"/>
  <c r="AB97" i="5" s="1"/>
  <c r="Y97" i="5"/>
  <c r="AA97" i="5" s="1"/>
  <c r="Z96" i="5"/>
  <c r="AB96" i="5" s="1"/>
  <c r="Y96" i="5"/>
  <c r="AA96" i="5" s="1"/>
  <c r="Z95" i="5"/>
  <c r="AB95" i="5" s="1"/>
  <c r="Y95" i="5"/>
  <c r="AA95" i="5" s="1"/>
  <c r="Z94" i="5"/>
  <c r="AB94" i="5" s="1"/>
  <c r="Y94" i="5"/>
  <c r="AA94" i="5" s="1"/>
  <c r="Z93" i="5"/>
  <c r="AB93" i="5" s="1"/>
  <c r="Y93" i="5"/>
  <c r="AA93" i="5" s="1"/>
  <c r="Z92" i="5"/>
  <c r="AB92" i="5" s="1"/>
  <c r="Y92" i="5"/>
  <c r="AA92" i="5" s="1"/>
  <c r="Z91" i="5"/>
  <c r="AB91" i="5" s="1"/>
  <c r="Y91" i="5"/>
  <c r="AA91" i="5" s="1"/>
  <c r="Z90" i="5"/>
  <c r="AB90" i="5" s="1"/>
  <c r="Y90" i="5"/>
  <c r="AA90" i="5" s="1"/>
  <c r="Z89" i="5"/>
  <c r="AB89" i="5" s="1"/>
  <c r="Y89" i="5"/>
  <c r="AA89" i="5" s="1"/>
  <c r="S149" i="5"/>
  <c r="O149" i="5"/>
  <c r="H149" i="5"/>
  <c r="G149" i="5"/>
  <c r="F149" i="5"/>
  <c r="Z88" i="5"/>
  <c r="AB88" i="5" s="1"/>
  <c r="Y88" i="5"/>
  <c r="AA88" i="5" s="1"/>
  <c r="Z87" i="5"/>
  <c r="AB87" i="5" s="1"/>
  <c r="Y87" i="5"/>
  <c r="AA87" i="5" s="1"/>
  <c r="Z86" i="5"/>
  <c r="AB86" i="5" s="1"/>
  <c r="Y86" i="5"/>
  <c r="AA86" i="5" s="1"/>
  <c r="Z85" i="5"/>
  <c r="AB85" i="5" s="1"/>
  <c r="Y85" i="5"/>
  <c r="AA85" i="5" s="1"/>
  <c r="Z84" i="5"/>
  <c r="AB84" i="5" s="1"/>
  <c r="Y84" i="5"/>
  <c r="AA84" i="5" s="1"/>
  <c r="Z83" i="5"/>
  <c r="AB83" i="5" s="1"/>
  <c r="Y83" i="5"/>
  <c r="AA83" i="5" s="1"/>
  <c r="Z82" i="5"/>
  <c r="AB82" i="5" s="1"/>
  <c r="Y82" i="5"/>
  <c r="AA82" i="5" s="1"/>
  <c r="H145" i="5"/>
  <c r="Z81" i="5"/>
  <c r="AB81" i="5" s="1"/>
  <c r="Y81" i="5"/>
  <c r="AA81" i="5" s="1"/>
  <c r="Z79" i="5"/>
  <c r="AB79" i="5" s="1"/>
  <c r="Y79" i="5"/>
  <c r="AA79" i="5" s="1"/>
  <c r="Z78" i="5"/>
  <c r="AB78" i="5" s="1"/>
  <c r="Y78" i="5"/>
  <c r="AA78" i="5" s="1"/>
  <c r="Z77" i="5"/>
  <c r="AB77" i="5" s="1"/>
  <c r="Y77" i="5"/>
  <c r="AA77" i="5" s="1"/>
  <c r="Z76" i="5"/>
  <c r="AB76" i="5" s="1"/>
  <c r="Y76" i="5"/>
  <c r="AA76" i="5" s="1"/>
  <c r="Z75" i="5"/>
  <c r="AB75" i="5" s="1"/>
  <c r="Y75" i="5"/>
  <c r="AA75" i="5" s="1"/>
  <c r="Z74" i="5"/>
  <c r="AB74" i="5" s="1"/>
  <c r="Y74" i="5"/>
  <c r="AA74" i="5" s="1"/>
  <c r="Z73" i="5"/>
  <c r="AB73" i="5" s="1"/>
  <c r="Y73" i="5"/>
  <c r="AA73" i="5" s="1"/>
  <c r="Z72" i="5"/>
  <c r="AB72" i="5" s="1"/>
  <c r="Y72" i="5"/>
  <c r="AA72" i="5" s="1"/>
  <c r="Z71" i="5"/>
  <c r="AB71" i="5" s="1"/>
  <c r="Y71" i="5"/>
  <c r="AA71" i="5" s="1"/>
  <c r="Z70" i="5"/>
  <c r="AB70" i="5" s="1"/>
  <c r="Y70" i="5"/>
  <c r="AA70" i="5" s="1"/>
  <c r="Z69" i="5"/>
  <c r="AB69" i="5" s="1"/>
  <c r="Y69" i="5"/>
  <c r="AA69" i="5" s="1"/>
  <c r="Z68" i="5"/>
  <c r="AB68" i="5" s="1"/>
  <c r="Y68" i="5"/>
  <c r="AA68" i="5" s="1"/>
  <c r="Z67" i="5"/>
  <c r="AB67" i="5" s="1"/>
  <c r="Y67" i="5"/>
  <c r="AA67" i="5" s="1"/>
  <c r="Z66" i="5"/>
  <c r="AB66" i="5" s="1"/>
  <c r="Y66" i="5"/>
  <c r="AA66" i="5" s="1"/>
  <c r="Z65" i="5"/>
  <c r="AB65" i="5" s="1"/>
  <c r="Y65" i="5"/>
  <c r="AA65" i="5" s="1"/>
  <c r="Z64" i="5"/>
  <c r="AB64" i="5" s="1"/>
  <c r="Y64" i="5"/>
  <c r="AA64" i="5" s="1"/>
  <c r="Z63" i="5"/>
  <c r="AB63" i="5" s="1"/>
  <c r="Y63" i="5"/>
  <c r="AA63" i="5" s="1"/>
  <c r="Z62" i="5"/>
  <c r="AB62" i="5" s="1"/>
  <c r="Y62" i="5"/>
  <c r="AA62" i="5" s="1"/>
  <c r="Z61" i="5"/>
  <c r="AB61" i="5" s="1"/>
  <c r="Y61" i="5"/>
  <c r="AA61" i="5" s="1"/>
  <c r="S150" i="5"/>
  <c r="Z59" i="5"/>
  <c r="AB59" i="5" s="1"/>
  <c r="Y59" i="5"/>
  <c r="AA59" i="5" s="1"/>
  <c r="Z58" i="5"/>
  <c r="AB58" i="5" s="1"/>
  <c r="Y58" i="5"/>
  <c r="AA58" i="5" s="1"/>
  <c r="Z57" i="5"/>
  <c r="AB57" i="5" s="1"/>
  <c r="Y57" i="5"/>
  <c r="AA57" i="5" s="1"/>
  <c r="Z56" i="5"/>
  <c r="AB56" i="5" s="1"/>
  <c r="Y56" i="5"/>
  <c r="AA56" i="5" s="1"/>
  <c r="Z55" i="5"/>
  <c r="AB55" i="5" s="1"/>
  <c r="Y55" i="5"/>
  <c r="AA55" i="5" s="1"/>
  <c r="Z54" i="5"/>
  <c r="AB54" i="5" s="1"/>
  <c r="Y54" i="5"/>
  <c r="AA54" i="5" s="1"/>
  <c r="Z53" i="5"/>
  <c r="AB53" i="5" s="1"/>
  <c r="Y53" i="5"/>
  <c r="AA53" i="5" s="1"/>
  <c r="Z52" i="5"/>
  <c r="AB52" i="5" s="1"/>
  <c r="Y52" i="5"/>
  <c r="AA52" i="5" s="1"/>
  <c r="Z51" i="5"/>
  <c r="AB51" i="5" s="1"/>
  <c r="Y51" i="5"/>
  <c r="AA51" i="5" s="1"/>
  <c r="Z50" i="5"/>
  <c r="AB50" i="5" s="1"/>
  <c r="Y50" i="5"/>
  <c r="AA50" i="5" s="1"/>
  <c r="Z49" i="5"/>
  <c r="AB49" i="5" s="1"/>
  <c r="Y49" i="5"/>
  <c r="AA49" i="5" s="1"/>
  <c r="Z48" i="5"/>
  <c r="AB48" i="5" s="1"/>
  <c r="Y48" i="5"/>
  <c r="AA48" i="5" s="1"/>
  <c r="Z47" i="5"/>
  <c r="AB47" i="5" s="1"/>
  <c r="Y47" i="5"/>
  <c r="AA47" i="5" s="1"/>
  <c r="Z46" i="5"/>
  <c r="AB46" i="5" s="1"/>
  <c r="Y46" i="5"/>
  <c r="AA46" i="5" s="1"/>
  <c r="Z45" i="5"/>
  <c r="AB45" i="5" s="1"/>
  <c r="Y45" i="5"/>
  <c r="AA45" i="5" s="1"/>
  <c r="Z44" i="5"/>
  <c r="AB44" i="5" s="1"/>
  <c r="Y44" i="5"/>
  <c r="AA44" i="5" s="1"/>
  <c r="Z43" i="5"/>
  <c r="AB43" i="5" s="1"/>
  <c r="Y43" i="5"/>
  <c r="AA43" i="5" s="1"/>
  <c r="Z41" i="5"/>
  <c r="AB41" i="5" s="1"/>
  <c r="Y41" i="5"/>
  <c r="AA41" i="5" s="1"/>
  <c r="Z40" i="5"/>
  <c r="AB40" i="5" s="1"/>
  <c r="Y40" i="5"/>
  <c r="AA40" i="5" s="1"/>
  <c r="Z39" i="5"/>
  <c r="AB39" i="5" s="1"/>
  <c r="Y39" i="5"/>
  <c r="AA39" i="5" s="1"/>
  <c r="Z38" i="5"/>
  <c r="AB38" i="5" s="1"/>
  <c r="Y38" i="5"/>
  <c r="AA38" i="5" s="1"/>
  <c r="Z37" i="5"/>
  <c r="AB37" i="5" s="1"/>
  <c r="Y37" i="5"/>
  <c r="AA37" i="5" s="1"/>
  <c r="Z36" i="5"/>
  <c r="AB36" i="5" s="1"/>
  <c r="Y36" i="5"/>
  <c r="AA36" i="5" s="1"/>
  <c r="Z35" i="5"/>
  <c r="AB35" i="5" s="1"/>
  <c r="Y35" i="5"/>
  <c r="AA35" i="5" s="1"/>
  <c r="Z34" i="5"/>
  <c r="AB34" i="5" s="1"/>
  <c r="Y34" i="5"/>
  <c r="AA34" i="5" s="1"/>
  <c r="Z33" i="5"/>
  <c r="AB33" i="5" s="1"/>
  <c r="Y33" i="5"/>
  <c r="AA33" i="5" s="1"/>
  <c r="Z32" i="5"/>
  <c r="AB32" i="5" s="1"/>
  <c r="Y32" i="5"/>
  <c r="AA32" i="5" s="1"/>
  <c r="Z30" i="5"/>
  <c r="AB30" i="5" s="1"/>
  <c r="Y30" i="5"/>
  <c r="AA30" i="5" s="1"/>
  <c r="Z29" i="5"/>
  <c r="AB29" i="5" s="1"/>
  <c r="Y29" i="5"/>
  <c r="AA29" i="5" s="1"/>
  <c r="Z28" i="5"/>
  <c r="AB28" i="5" s="1"/>
  <c r="Y28" i="5"/>
  <c r="AA28" i="5" s="1"/>
  <c r="Z27" i="5"/>
  <c r="AB27" i="5" s="1"/>
  <c r="Y27" i="5"/>
  <c r="AA27" i="5" s="1"/>
  <c r="Z26" i="5"/>
  <c r="AB26" i="5" s="1"/>
  <c r="Y26" i="5"/>
  <c r="AA26" i="5" s="1"/>
  <c r="Z25" i="5"/>
  <c r="AB25" i="5" s="1"/>
  <c r="Y25" i="5"/>
  <c r="AA25" i="5" s="1"/>
  <c r="Z23" i="5"/>
  <c r="AB23" i="5" s="1"/>
  <c r="Y23" i="5"/>
  <c r="AA23" i="5" s="1"/>
  <c r="Z22" i="5"/>
  <c r="AB22" i="5" s="1"/>
  <c r="Y22" i="5"/>
  <c r="AA22" i="5" s="1"/>
  <c r="Z21" i="5"/>
  <c r="AB21" i="5" s="1"/>
  <c r="Y21" i="5"/>
  <c r="AA21" i="5" s="1"/>
  <c r="Z20" i="5"/>
  <c r="AB20" i="5" s="1"/>
  <c r="Y20" i="5"/>
  <c r="AA20" i="5" s="1"/>
  <c r="Z19" i="5"/>
  <c r="AB19" i="5" s="1"/>
  <c r="Y19" i="5"/>
  <c r="AA19" i="5" s="1"/>
  <c r="Z18" i="5"/>
  <c r="AB18" i="5" s="1"/>
  <c r="Y18" i="5"/>
  <c r="AA18" i="5" s="1"/>
  <c r="Y7" i="5"/>
  <c r="AA7" i="5" s="1"/>
  <c r="Z7" i="5"/>
  <c r="AB7" i="5" s="1"/>
  <c r="Y8" i="5"/>
  <c r="AA8" i="5" s="1"/>
  <c r="Z8" i="5"/>
  <c r="AB8" i="5" s="1"/>
  <c r="Y9" i="5"/>
  <c r="AA9" i="5" s="1"/>
  <c r="Z9" i="5"/>
  <c r="AB9" i="5" s="1"/>
  <c r="Y10" i="5"/>
  <c r="AA10" i="5" s="1"/>
  <c r="Z10" i="5"/>
  <c r="AB10" i="5" s="1"/>
  <c r="Y11" i="5"/>
  <c r="AA11" i="5" s="1"/>
  <c r="Z11" i="5"/>
  <c r="AB11" i="5" s="1"/>
  <c r="Y12" i="5"/>
  <c r="AA12" i="5" s="1"/>
  <c r="Z12" i="5"/>
  <c r="AB12" i="5" s="1"/>
  <c r="Y13" i="5"/>
  <c r="AA13" i="5" s="1"/>
  <c r="Z13" i="5"/>
  <c r="AB13" i="5" s="1"/>
  <c r="Y14" i="5"/>
  <c r="AA14" i="5" s="1"/>
  <c r="Z14" i="5"/>
  <c r="AB14" i="5" s="1"/>
  <c r="Y15" i="5"/>
  <c r="AA15" i="5" s="1"/>
  <c r="Z15" i="5"/>
  <c r="AB15" i="5" s="1"/>
  <c r="Y16" i="5"/>
  <c r="AA16" i="5" s="1"/>
  <c r="Z16" i="5"/>
  <c r="AB16" i="5" s="1"/>
  <c r="E128" i="5"/>
  <c r="O151" i="5"/>
  <c r="I151" i="5"/>
  <c r="I128" i="5"/>
  <c r="S141" i="5"/>
  <c r="E141" i="5"/>
  <c r="I143" i="5"/>
  <c r="H104" i="5"/>
  <c r="V149" i="5"/>
  <c r="Z149" i="5" s="1"/>
  <c r="AB149" i="5" s="1"/>
  <c r="L149" i="5"/>
  <c r="I149" i="5"/>
  <c r="M144" i="5"/>
  <c r="J144" i="5"/>
  <c r="F150" i="5"/>
  <c r="T144" i="5" l="1"/>
  <c r="Y144" i="5" s="1"/>
  <c r="AA144" i="5" s="1"/>
  <c r="J104" i="5"/>
  <c r="N149" i="5"/>
  <c r="J142" i="5"/>
  <c r="J149" i="5"/>
  <c r="T149" i="5"/>
  <c r="Y149" i="5" s="1"/>
  <c r="AA149" i="5" s="1"/>
  <c r="P149" i="5"/>
  <c r="I150" i="5"/>
  <c r="M149" i="5"/>
  <c r="G148" i="5"/>
  <c r="N17" i="5"/>
  <c r="F17" i="5"/>
  <c r="T148" i="5"/>
  <c r="Y148" i="5" s="1"/>
  <c r="AA148" i="5" s="1"/>
  <c r="P24" i="5"/>
  <c r="F24" i="5"/>
  <c r="L24" i="5"/>
  <c r="V24" i="5"/>
  <c r="Z24" i="5" s="1"/>
  <c r="AB24" i="5" s="1"/>
  <c r="J31" i="5"/>
  <c r="P146" i="5"/>
  <c r="J146" i="5"/>
  <c r="T146" i="5"/>
  <c r="Y146" i="5" s="1"/>
  <c r="AA146" i="5" s="1"/>
  <c r="J42" i="5"/>
  <c r="P42" i="5"/>
  <c r="G42" i="5"/>
  <c r="F42" i="5"/>
  <c r="P60" i="5"/>
  <c r="L150" i="5"/>
  <c r="V150" i="5"/>
  <c r="Z150" i="5" s="1"/>
  <c r="AB150" i="5" s="1"/>
  <c r="J150" i="5"/>
  <c r="T150" i="5"/>
  <c r="Y150" i="5" s="1"/>
  <c r="AA150" i="5" s="1"/>
  <c r="P142" i="5"/>
  <c r="G150" i="5"/>
  <c r="N150" i="5"/>
  <c r="T80" i="5"/>
  <c r="Y80" i="5" s="1"/>
  <c r="AA80" i="5" s="1"/>
  <c r="P80" i="5"/>
  <c r="G80" i="5"/>
  <c r="N80" i="5"/>
  <c r="F145" i="5"/>
  <c r="L145" i="5"/>
  <c r="V145" i="5"/>
  <c r="Z145" i="5" s="1"/>
  <c r="AB145" i="5" s="1"/>
  <c r="J145" i="5"/>
  <c r="T145" i="5"/>
  <c r="Y145" i="5" s="1"/>
  <c r="AA145" i="5" s="1"/>
  <c r="G145" i="5"/>
  <c r="F144" i="5"/>
  <c r="L144" i="5"/>
  <c r="V144" i="5"/>
  <c r="Z144" i="5" s="1"/>
  <c r="AB144" i="5" s="1"/>
  <c r="J143" i="5"/>
  <c r="T143" i="5"/>
  <c r="Y143" i="5" s="1"/>
  <c r="AA143" i="5" s="1"/>
  <c r="L141" i="5"/>
  <c r="G128" i="5"/>
  <c r="N128" i="5"/>
  <c r="N144" i="5"/>
  <c r="E142" i="5"/>
  <c r="P144" i="5"/>
  <c r="K142" i="5"/>
  <c r="U142" i="5"/>
  <c r="G144" i="5"/>
  <c r="P150" i="5"/>
  <c r="M148" i="5"/>
  <c r="E24" i="5"/>
  <c r="K24" i="5"/>
  <c r="U24" i="5"/>
  <c r="I24" i="5"/>
  <c r="S24" i="5"/>
  <c r="H24" i="5"/>
  <c r="O24" i="5"/>
  <c r="I31" i="5"/>
  <c r="S31" i="5"/>
  <c r="H31" i="5"/>
  <c r="O31" i="5"/>
  <c r="M31" i="5"/>
  <c r="E146" i="5"/>
  <c r="K31" i="5"/>
  <c r="U31" i="5"/>
  <c r="M146" i="5"/>
  <c r="I146" i="5"/>
  <c r="S146" i="5"/>
  <c r="H146" i="5"/>
  <c r="O146" i="5"/>
  <c r="M42" i="5"/>
  <c r="E42" i="5"/>
  <c r="K42" i="5"/>
  <c r="U42" i="5"/>
  <c r="I42" i="5"/>
  <c r="S42" i="5"/>
  <c r="H42" i="5"/>
  <c r="O42" i="5"/>
  <c r="E150" i="5"/>
  <c r="K150" i="5"/>
  <c r="U150" i="5"/>
  <c r="I60" i="5"/>
  <c r="S142" i="5"/>
  <c r="H150" i="5"/>
  <c r="O150" i="5"/>
  <c r="M60" i="5"/>
  <c r="E145" i="5"/>
  <c r="K80" i="5"/>
  <c r="U80" i="5"/>
  <c r="I144" i="5"/>
  <c r="S80" i="5"/>
  <c r="H80" i="5"/>
  <c r="O145" i="5"/>
  <c r="M145" i="5"/>
  <c r="I145" i="5"/>
  <c r="S145" i="5"/>
  <c r="H17" i="5"/>
  <c r="E17" i="5"/>
  <c r="M24" i="5"/>
  <c r="H6" i="5"/>
  <c r="K6" i="5"/>
  <c r="J151" i="5"/>
  <c r="T151" i="5"/>
  <c r="Y151" i="5" s="1"/>
  <c r="AA151" i="5" s="1"/>
  <c r="L17" i="5"/>
  <c r="V17" i="5"/>
  <c r="Z17" i="5" s="1"/>
  <c r="AB17" i="5" s="1"/>
  <c r="J148" i="5"/>
  <c r="P17" i="5"/>
  <c r="G17" i="5"/>
  <c r="N148" i="5"/>
  <c r="G24" i="5"/>
  <c r="N24" i="5"/>
  <c r="J24" i="5"/>
  <c r="T24" i="5"/>
  <c r="Y24" i="5" s="1"/>
  <c r="AA24" i="5" s="1"/>
  <c r="P31" i="5"/>
  <c r="T104" i="5"/>
  <c r="Y104" i="5" s="1"/>
  <c r="AA104" i="5" s="1"/>
  <c r="P143" i="5"/>
  <c r="G104" i="5"/>
  <c r="F104" i="5"/>
  <c r="L104" i="5"/>
  <c r="V104" i="5"/>
  <c r="Z104" i="5" s="1"/>
  <c r="AB104" i="5" s="1"/>
  <c r="P141" i="5"/>
  <c r="G143" i="5"/>
  <c r="N143" i="5"/>
  <c r="J141" i="5"/>
  <c r="T141" i="5"/>
  <c r="Y141" i="5" s="1"/>
  <c r="AA141" i="5" s="1"/>
  <c r="K144" i="5"/>
  <c r="E149" i="5"/>
  <c r="U149" i="5"/>
  <c r="M104" i="5"/>
  <c r="E104" i="5"/>
  <c r="K104" i="5"/>
  <c r="U104" i="5"/>
  <c r="I104" i="5"/>
  <c r="S104" i="5"/>
  <c r="M141" i="5"/>
  <c r="P148" i="5"/>
  <c r="I142" i="5"/>
  <c r="H144" i="5"/>
  <c r="O144" i="5"/>
  <c r="H142" i="5"/>
  <c r="O142" i="5"/>
  <c r="E143" i="5"/>
  <c r="K143" i="5"/>
  <c r="U143" i="5"/>
  <c r="H141" i="5"/>
  <c r="O141" i="5"/>
  <c r="I141" i="5"/>
  <c r="K141" i="5"/>
  <c r="U141" i="5"/>
  <c r="S151" i="5"/>
  <c r="H151" i="5"/>
  <c r="M128" i="5"/>
  <c r="E151" i="5"/>
  <c r="K128" i="5"/>
  <c r="U151" i="5"/>
  <c r="P6" i="5"/>
  <c r="F141" i="5"/>
  <c r="V141" i="5"/>
  <c r="Z141" i="5" s="1"/>
  <c r="AB141" i="5" s="1"/>
  <c r="U146" i="5"/>
  <c r="S60" i="5"/>
  <c r="I80" i="5"/>
  <c r="O80" i="5"/>
  <c r="U145" i="5"/>
  <c r="S144" i="5"/>
  <c r="K151" i="5"/>
  <c r="U6" i="5"/>
  <c r="L6" i="5"/>
  <c r="M6" i="5"/>
  <c r="N6" i="5"/>
  <c r="G6" i="5"/>
  <c r="O6" i="5"/>
  <c r="S6" i="5"/>
  <c r="I6" i="5"/>
  <c r="T6" i="5"/>
  <c r="Y6" i="5" s="1"/>
  <c r="AA6" i="5" s="1"/>
  <c r="J6" i="5"/>
  <c r="V6" i="5"/>
  <c r="Z6" i="5" s="1"/>
  <c r="AB6" i="5" s="1"/>
  <c r="F6" i="5"/>
  <c r="N42" i="5"/>
  <c r="L42" i="5"/>
  <c r="V42" i="5"/>
  <c r="Z42" i="5" s="1"/>
  <c r="AB42" i="5" s="1"/>
  <c r="T42" i="5"/>
  <c r="Y42" i="5" s="1"/>
  <c r="AA42" i="5" s="1"/>
  <c r="J80" i="5"/>
  <c r="P145" i="5"/>
  <c r="N145" i="5"/>
  <c r="P128" i="5"/>
  <c r="F128" i="5"/>
  <c r="L128" i="5"/>
  <c r="V128" i="5"/>
  <c r="Z128" i="5" s="1"/>
  <c r="AB128" i="5" s="1"/>
  <c r="E31" i="5"/>
  <c r="K146" i="5"/>
  <c r="M151" i="5"/>
  <c r="U128" i="5"/>
  <c r="E144" i="5"/>
  <c r="N142" i="5"/>
  <c r="F142" i="5"/>
  <c r="L142" i="5"/>
  <c r="V142" i="5"/>
  <c r="Z142" i="5" s="1"/>
  <c r="AB142" i="5" s="1"/>
  <c r="G141" i="5"/>
  <c r="N141" i="5"/>
  <c r="U144" i="5"/>
  <c r="O104" i="5"/>
  <c r="M150" i="5"/>
  <c r="E80" i="5"/>
  <c r="K149" i="5"/>
  <c r="S128" i="5"/>
  <c r="S143" i="5"/>
  <c r="H148" i="5"/>
  <c r="O17" i="5"/>
  <c r="E148" i="5"/>
  <c r="K148" i="5"/>
  <c r="U148" i="5"/>
  <c r="I148" i="5"/>
  <c r="S148" i="5"/>
  <c r="K145" i="5"/>
  <c r="G31" i="5"/>
  <c r="N31" i="5"/>
  <c r="F31" i="5"/>
  <c r="L31" i="5"/>
  <c r="V31" i="5"/>
  <c r="Z31" i="5" s="1"/>
  <c r="AB31" i="5" s="1"/>
  <c r="T31" i="5"/>
  <c r="Y31" i="5" s="1"/>
  <c r="AA31" i="5" s="1"/>
  <c r="F146" i="5"/>
  <c r="L146" i="5"/>
  <c r="V146" i="5"/>
  <c r="Z146" i="5" s="1"/>
  <c r="AB146" i="5" s="1"/>
  <c r="G146" i="5"/>
  <c r="N146" i="5"/>
  <c r="F151" i="5"/>
  <c r="L151" i="5"/>
  <c r="V151" i="5"/>
  <c r="Z151" i="5" s="1"/>
  <c r="AB151" i="5" s="1"/>
  <c r="P151" i="5"/>
  <c r="T142" i="5"/>
  <c r="Y142" i="5" s="1"/>
  <c r="AA142" i="5" s="1"/>
  <c r="G142" i="5"/>
  <c r="N104" i="5"/>
  <c r="P104" i="5"/>
  <c r="O148" i="5"/>
  <c r="U17" i="5"/>
  <c r="K17" i="5"/>
  <c r="E6" i="5"/>
  <c r="M17" i="5"/>
  <c r="H60" i="5"/>
  <c r="O60" i="5"/>
  <c r="H128" i="5"/>
  <c r="O128" i="5"/>
  <c r="M142" i="5"/>
  <c r="F143" i="5"/>
  <c r="L143" i="5"/>
  <c r="V143" i="5"/>
  <c r="Z143" i="5" s="1"/>
  <c r="AB143" i="5" s="1"/>
  <c r="F148" i="5"/>
  <c r="L148" i="5"/>
  <c r="V148" i="5"/>
  <c r="Z148" i="5" s="1"/>
  <c r="AB148" i="5" s="1"/>
  <c r="G151" i="5"/>
  <c r="N151" i="5"/>
  <c r="M143" i="5"/>
  <c r="J60" i="5"/>
  <c r="T60" i="5"/>
  <c r="Y60" i="5" s="1"/>
  <c r="AA60" i="5" s="1"/>
  <c r="J128" i="5"/>
  <c r="T128" i="5"/>
  <c r="Y128" i="5" s="1"/>
  <c r="AA128" i="5" s="1"/>
  <c r="I17" i="5"/>
  <c r="S17" i="5"/>
  <c r="E60" i="5"/>
  <c r="K60" i="5"/>
  <c r="U60" i="5"/>
  <c r="J17" i="5"/>
  <c r="T17" i="5"/>
  <c r="Y17" i="5" s="1"/>
  <c r="AA17" i="5" s="1"/>
  <c r="F60" i="5"/>
  <c r="L60" i="5"/>
  <c r="V60" i="5"/>
  <c r="Z60" i="5" s="1"/>
  <c r="AB60" i="5" s="1"/>
  <c r="F80" i="5"/>
  <c r="L80" i="5"/>
  <c r="V80" i="5"/>
  <c r="Z80" i="5" s="1"/>
  <c r="AB80" i="5" s="1"/>
  <c r="M80" i="5"/>
  <c r="G60" i="5"/>
  <c r="N60" i="5"/>
  <c r="Y129" i="3"/>
  <c r="AA129" i="3" s="1"/>
  <c r="Z129" i="3"/>
  <c r="AB129" i="3" s="1"/>
  <c r="Y130" i="3"/>
  <c r="AA130" i="3" s="1"/>
  <c r="Z130" i="3"/>
  <c r="AB130" i="3" s="1"/>
  <c r="Y131" i="3"/>
  <c r="AA131" i="3" s="1"/>
  <c r="Z131" i="3"/>
  <c r="AB131" i="3" s="1"/>
  <c r="Y132" i="3"/>
  <c r="AA132" i="3" s="1"/>
  <c r="Z132" i="3"/>
  <c r="AB132" i="3" s="1"/>
  <c r="Y133" i="3"/>
  <c r="AA133" i="3" s="1"/>
  <c r="Z133" i="3"/>
  <c r="AB133" i="3" s="1"/>
  <c r="Y134" i="3"/>
  <c r="AA134" i="3" s="1"/>
  <c r="Z134" i="3"/>
  <c r="AB134" i="3" s="1"/>
  <c r="Y135" i="3"/>
  <c r="AA135" i="3" s="1"/>
  <c r="Z135" i="3"/>
  <c r="AB135" i="3" s="1"/>
  <c r="Y136" i="3"/>
  <c r="AA136" i="3" s="1"/>
  <c r="Z136" i="3"/>
  <c r="AB136" i="3" s="1"/>
  <c r="Y137" i="3"/>
  <c r="AA137" i="3" s="1"/>
  <c r="Z137" i="3"/>
  <c r="AB137" i="3" s="1"/>
  <c r="Y138" i="3"/>
  <c r="AA138" i="3" s="1"/>
  <c r="Z138" i="3"/>
  <c r="AB138" i="3" s="1"/>
  <c r="Y139" i="3"/>
  <c r="AA139" i="3" s="1"/>
  <c r="Z139" i="3"/>
  <c r="AB139" i="3" s="1"/>
  <c r="Y105" i="3"/>
  <c r="AA105" i="3" s="1"/>
  <c r="Z105" i="3"/>
  <c r="AB105" i="3" s="1"/>
  <c r="Y106" i="3"/>
  <c r="AA106" i="3" s="1"/>
  <c r="Z106" i="3"/>
  <c r="AB106" i="3" s="1"/>
  <c r="Y107" i="3"/>
  <c r="AA107" i="3" s="1"/>
  <c r="Z107" i="3"/>
  <c r="AB107" i="3" s="1"/>
  <c r="Y108" i="3"/>
  <c r="AA108" i="3" s="1"/>
  <c r="Z108" i="3"/>
  <c r="AB108" i="3" s="1"/>
  <c r="Y109" i="3"/>
  <c r="AA109" i="3" s="1"/>
  <c r="Z109" i="3"/>
  <c r="AB109" i="3" s="1"/>
  <c r="Y110" i="3"/>
  <c r="AA110" i="3" s="1"/>
  <c r="Z110" i="3"/>
  <c r="AB110" i="3" s="1"/>
  <c r="Y111" i="3"/>
  <c r="AA111" i="3" s="1"/>
  <c r="Z111" i="3"/>
  <c r="AB111" i="3" s="1"/>
  <c r="Y112" i="3"/>
  <c r="AA112" i="3" s="1"/>
  <c r="Z112" i="3"/>
  <c r="AB112" i="3" s="1"/>
  <c r="Y113" i="3"/>
  <c r="AA113" i="3" s="1"/>
  <c r="Z113" i="3"/>
  <c r="AB113" i="3" s="1"/>
  <c r="Y114" i="3"/>
  <c r="AA114" i="3" s="1"/>
  <c r="Z114" i="3"/>
  <c r="AB114" i="3" s="1"/>
  <c r="Y115" i="3"/>
  <c r="AA115" i="3" s="1"/>
  <c r="Z115" i="3"/>
  <c r="AB115" i="3" s="1"/>
  <c r="Y116" i="3"/>
  <c r="AA116" i="3" s="1"/>
  <c r="Z116" i="3"/>
  <c r="AB116" i="3" s="1"/>
  <c r="Y117" i="3"/>
  <c r="AA117" i="3" s="1"/>
  <c r="Z117" i="3"/>
  <c r="AB117" i="3" s="1"/>
  <c r="Y118" i="3"/>
  <c r="AA118" i="3" s="1"/>
  <c r="Z118" i="3"/>
  <c r="AB118" i="3" s="1"/>
  <c r="Y119" i="3"/>
  <c r="AA119" i="3" s="1"/>
  <c r="Z119" i="3"/>
  <c r="AB119" i="3" s="1"/>
  <c r="Y120" i="3"/>
  <c r="AA120" i="3" s="1"/>
  <c r="Z120" i="3"/>
  <c r="AB120" i="3" s="1"/>
  <c r="Y121" i="3"/>
  <c r="AA121" i="3" s="1"/>
  <c r="Z121" i="3"/>
  <c r="AB121" i="3" s="1"/>
  <c r="Y122" i="3"/>
  <c r="AA122" i="3" s="1"/>
  <c r="Z122" i="3"/>
  <c r="AB122" i="3" s="1"/>
  <c r="Y123" i="3"/>
  <c r="AA123" i="3" s="1"/>
  <c r="Z123" i="3"/>
  <c r="AB123" i="3" s="1"/>
  <c r="Y124" i="3"/>
  <c r="AA124" i="3" s="1"/>
  <c r="Z124" i="3"/>
  <c r="AB124" i="3" s="1"/>
  <c r="Y125" i="3"/>
  <c r="AA125" i="3" s="1"/>
  <c r="Z125" i="3"/>
  <c r="AB125" i="3" s="1"/>
  <c r="Y126" i="3"/>
  <c r="AA126" i="3" s="1"/>
  <c r="Z126" i="3"/>
  <c r="AB126" i="3" s="1"/>
  <c r="Y127" i="3"/>
  <c r="AA127" i="3" s="1"/>
  <c r="Z127" i="3"/>
  <c r="AB127" i="3" s="1"/>
  <c r="Y81" i="3"/>
  <c r="AA81" i="3" s="1"/>
  <c r="Z81" i="3"/>
  <c r="AB81" i="3" s="1"/>
  <c r="Y82" i="3"/>
  <c r="AA82" i="3" s="1"/>
  <c r="Z82" i="3"/>
  <c r="AB82" i="3" s="1"/>
  <c r="Y83" i="3"/>
  <c r="AA83" i="3" s="1"/>
  <c r="Z83" i="3"/>
  <c r="AB83" i="3" s="1"/>
  <c r="Y84" i="3"/>
  <c r="AA84" i="3" s="1"/>
  <c r="Z84" i="3"/>
  <c r="AB84" i="3" s="1"/>
  <c r="Y85" i="3"/>
  <c r="AA85" i="3" s="1"/>
  <c r="Z85" i="3"/>
  <c r="AB85" i="3" s="1"/>
  <c r="Y86" i="3"/>
  <c r="AA86" i="3" s="1"/>
  <c r="Z86" i="3"/>
  <c r="AB86" i="3" s="1"/>
  <c r="Y87" i="3"/>
  <c r="AA87" i="3" s="1"/>
  <c r="Z87" i="3"/>
  <c r="AB87" i="3" s="1"/>
  <c r="Y88" i="3"/>
  <c r="AA88" i="3" s="1"/>
  <c r="Z88" i="3"/>
  <c r="AB88" i="3" s="1"/>
  <c r="Y89" i="3"/>
  <c r="AA89" i="3" s="1"/>
  <c r="Z89" i="3"/>
  <c r="AB89" i="3" s="1"/>
  <c r="Y90" i="3"/>
  <c r="AA90" i="3" s="1"/>
  <c r="Z90" i="3"/>
  <c r="AB90" i="3" s="1"/>
  <c r="Y91" i="3"/>
  <c r="AA91" i="3" s="1"/>
  <c r="Z91" i="3"/>
  <c r="AB91" i="3" s="1"/>
  <c r="Y92" i="3"/>
  <c r="AA92" i="3" s="1"/>
  <c r="Z92" i="3"/>
  <c r="AB92" i="3" s="1"/>
  <c r="Y93" i="3"/>
  <c r="AA93" i="3" s="1"/>
  <c r="Z93" i="3"/>
  <c r="AB93" i="3" s="1"/>
  <c r="Y94" i="3"/>
  <c r="AA94" i="3" s="1"/>
  <c r="Z94" i="3"/>
  <c r="AB94" i="3" s="1"/>
  <c r="Y95" i="3"/>
  <c r="AA95" i="3" s="1"/>
  <c r="Z95" i="3"/>
  <c r="AB95" i="3" s="1"/>
  <c r="Y96" i="3"/>
  <c r="AA96" i="3" s="1"/>
  <c r="Z96" i="3"/>
  <c r="AB96" i="3" s="1"/>
  <c r="Y97" i="3"/>
  <c r="AA97" i="3" s="1"/>
  <c r="Z97" i="3"/>
  <c r="AB97" i="3" s="1"/>
  <c r="Y98" i="3"/>
  <c r="AA98" i="3" s="1"/>
  <c r="Z98" i="3"/>
  <c r="AB98" i="3" s="1"/>
  <c r="Y99" i="3"/>
  <c r="AA99" i="3" s="1"/>
  <c r="Z99" i="3"/>
  <c r="AB99" i="3" s="1"/>
  <c r="Y100" i="3"/>
  <c r="AA100" i="3" s="1"/>
  <c r="Z100" i="3"/>
  <c r="AB100" i="3" s="1"/>
  <c r="Y101" i="3"/>
  <c r="AA101" i="3" s="1"/>
  <c r="Z101" i="3"/>
  <c r="AB101" i="3" s="1"/>
  <c r="Y102" i="3"/>
  <c r="AA102" i="3" s="1"/>
  <c r="Z102" i="3"/>
  <c r="AB102" i="3" s="1"/>
  <c r="Y103" i="3"/>
  <c r="AA103" i="3" s="1"/>
  <c r="Z103" i="3"/>
  <c r="AB103" i="3" s="1"/>
  <c r="Y61" i="3"/>
  <c r="AA61" i="3" s="1"/>
  <c r="Z61" i="3"/>
  <c r="AB61" i="3" s="1"/>
  <c r="Y62" i="3"/>
  <c r="AA62" i="3" s="1"/>
  <c r="Z62" i="3"/>
  <c r="AB62" i="3" s="1"/>
  <c r="Y63" i="3"/>
  <c r="AA63" i="3" s="1"/>
  <c r="Z63" i="3"/>
  <c r="AB63" i="3" s="1"/>
  <c r="Y64" i="3"/>
  <c r="AA64" i="3" s="1"/>
  <c r="Z64" i="3"/>
  <c r="AB64" i="3" s="1"/>
  <c r="Y65" i="3"/>
  <c r="AA65" i="3" s="1"/>
  <c r="Z65" i="3"/>
  <c r="AB65" i="3" s="1"/>
  <c r="Y66" i="3"/>
  <c r="AA66" i="3" s="1"/>
  <c r="Z66" i="3"/>
  <c r="AB66" i="3" s="1"/>
  <c r="Y67" i="3"/>
  <c r="AA67" i="3" s="1"/>
  <c r="Z67" i="3"/>
  <c r="AB67" i="3" s="1"/>
  <c r="Y68" i="3"/>
  <c r="AA68" i="3" s="1"/>
  <c r="Z68" i="3"/>
  <c r="AB68" i="3" s="1"/>
  <c r="Y69" i="3"/>
  <c r="AA69" i="3" s="1"/>
  <c r="Z69" i="3"/>
  <c r="AB69" i="3" s="1"/>
  <c r="Y70" i="3"/>
  <c r="AA70" i="3" s="1"/>
  <c r="Z70" i="3"/>
  <c r="AB70" i="3" s="1"/>
  <c r="Y71" i="3"/>
  <c r="AA71" i="3" s="1"/>
  <c r="Z71" i="3"/>
  <c r="AB71" i="3" s="1"/>
  <c r="Y72" i="3"/>
  <c r="AA72" i="3" s="1"/>
  <c r="Z72" i="3"/>
  <c r="AB72" i="3" s="1"/>
  <c r="Y73" i="3"/>
  <c r="AA73" i="3" s="1"/>
  <c r="Z73" i="3"/>
  <c r="AB73" i="3" s="1"/>
  <c r="Y74" i="3"/>
  <c r="AA74" i="3" s="1"/>
  <c r="Z74" i="3"/>
  <c r="AB74" i="3" s="1"/>
  <c r="Y75" i="3"/>
  <c r="AA75" i="3" s="1"/>
  <c r="Z75" i="3"/>
  <c r="AB75" i="3" s="1"/>
  <c r="Y76" i="3"/>
  <c r="AA76" i="3" s="1"/>
  <c r="Z76" i="3"/>
  <c r="AB76" i="3" s="1"/>
  <c r="Y77" i="3"/>
  <c r="AA77" i="3" s="1"/>
  <c r="Z77" i="3"/>
  <c r="AB77" i="3" s="1"/>
  <c r="Y78" i="3"/>
  <c r="AA78" i="3" s="1"/>
  <c r="Z78" i="3"/>
  <c r="AB78" i="3" s="1"/>
  <c r="Y79" i="3"/>
  <c r="AA79" i="3" s="1"/>
  <c r="Z79" i="3"/>
  <c r="AB79" i="3" s="1"/>
  <c r="Y43" i="3"/>
  <c r="AA43" i="3" s="1"/>
  <c r="Z43" i="3"/>
  <c r="AB43" i="3" s="1"/>
  <c r="Y44" i="3"/>
  <c r="AA44" i="3" s="1"/>
  <c r="Z44" i="3"/>
  <c r="AB44" i="3" s="1"/>
  <c r="Y45" i="3"/>
  <c r="AA45" i="3" s="1"/>
  <c r="Z45" i="3"/>
  <c r="AB45" i="3" s="1"/>
  <c r="Y46" i="3"/>
  <c r="AA46" i="3" s="1"/>
  <c r="Z46" i="3"/>
  <c r="AB46" i="3" s="1"/>
  <c r="Y47" i="3"/>
  <c r="AA47" i="3" s="1"/>
  <c r="Z47" i="3"/>
  <c r="AB47" i="3" s="1"/>
  <c r="Y48" i="3"/>
  <c r="AA48" i="3" s="1"/>
  <c r="Z48" i="3"/>
  <c r="AB48" i="3" s="1"/>
  <c r="Y49" i="3"/>
  <c r="AA49" i="3" s="1"/>
  <c r="Z49" i="3"/>
  <c r="AB49" i="3" s="1"/>
  <c r="Y50" i="3"/>
  <c r="AA50" i="3" s="1"/>
  <c r="Z50" i="3"/>
  <c r="AB50" i="3" s="1"/>
  <c r="Y51" i="3"/>
  <c r="AA51" i="3" s="1"/>
  <c r="Z51" i="3"/>
  <c r="AB51" i="3" s="1"/>
  <c r="Y52" i="3"/>
  <c r="AA52" i="3" s="1"/>
  <c r="Z52" i="3"/>
  <c r="AB52" i="3" s="1"/>
  <c r="Y53" i="3"/>
  <c r="AA53" i="3" s="1"/>
  <c r="Z53" i="3"/>
  <c r="AB53" i="3" s="1"/>
  <c r="Y54" i="3"/>
  <c r="AA54" i="3" s="1"/>
  <c r="Z54" i="3"/>
  <c r="AB54" i="3" s="1"/>
  <c r="Y55" i="3"/>
  <c r="AA55" i="3" s="1"/>
  <c r="Z55" i="3"/>
  <c r="AB55" i="3" s="1"/>
  <c r="Y56" i="3"/>
  <c r="AA56" i="3" s="1"/>
  <c r="Z56" i="3"/>
  <c r="AB56" i="3" s="1"/>
  <c r="Y57" i="3"/>
  <c r="AA57" i="3" s="1"/>
  <c r="Z57" i="3"/>
  <c r="AB57" i="3" s="1"/>
  <c r="Y58" i="3"/>
  <c r="AA58" i="3" s="1"/>
  <c r="Z58" i="3"/>
  <c r="AB58" i="3" s="1"/>
  <c r="Y59" i="3"/>
  <c r="AA59" i="3" s="1"/>
  <c r="Z59" i="3"/>
  <c r="AB59" i="3" s="1"/>
  <c r="Y32" i="3"/>
  <c r="AA32" i="3" s="1"/>
  <c r="Z32" i="3"/>
  <c r="AB32" i="3" s="1"/>
  <c r="Y33" i="3"/>
  <c r="AA33" i="3" s="1"/>
  <c r="Z33" i="3"/>
  <c r="AB33" i="3" s="1"/>
  <c r="Y34" i="3"/>
  <c r="AA34" i="3" s="1"/>
  <c r="Z34" i="3"/>
  <c r="AB34" i="3" s="1"/>
  <c r="Y35" i="3"/>
  <c r="AA35" i="3" s="1"/>
  <c r="Z35" i="3"/>
  <c r="AB35" i="3" s="1"/>
  <c r="Y36" i="3"/>
  <c r="AA36" i="3" s="1"/>
  <c r="Z36" i="3"/>
  <c r="AB36" i="3" s="1"/>
  <c r="Y37" i="3"/>
  <c r="AA37" i="3" s="1"/>
  <c r="Z37" i="3"/>
  <c r="AB37" i="3" s="1"/>
  <c r="Y38" i="3"/>
  <c r="AA38" i="3" s="1"/>
  <c r="Z38" i="3"/>
  <c r="AB38" i="3" s="1"/>
  <c r="Y39" i="3"/>
  <c r="AA39" i="3" s="1"/>
  <c r="Z39" i="3"/>
  <c r="AB39" i="3" s="1"/>
  <c r="Y40" i="3"/>
  <c r="AA40" i="3" s="1"/>
  <c r="Z40" i="3"/>
  <c r="AB40" i="3" s="1"/>
  <c r="Y41" i="3"/>
  <c r="AA41" i="3" s="1"/>
  <c r="Z41" i="3"/>
  <c r="AB41" i="3" s="1"/>
  <c r="Y25" i="3"/>
  <c r="AA25" i="3" s="1"/>
  <c r="Z25" i="3"/>
  <c r="AB25" i="3" s="1"/>
  <c r="Y26" i="3"/>
  <c r="AA26" i="3" s="1"/>
  <c r="Z26" i="3"/>
  <c r="AB26" i="3" s="1"/>
  <c r="Y27" i="3"/>
  <c r="AA27" i="3" s="1"/>
  <c r="Z27" i="3"/>
  <c r="AB27" i="3" s="1"/>
  <c r="Y28" i="3"/>
  <c r="AA28" i="3" s="1"/>
  <c r="Z28" i="3"/>
  <c r="AB28" i="3" s="1"/>
  <c r="Y29" i="3"/>
  <c r="AA29" i="3" s="1"/>
  <c r="Z29" i="3"/>
  <c r="AB29" i="3" s="1"/>
  <c r="Y30" i="3"/>
  <c r="AA30" i="3" s="1"/>
  <c r="Z30" i="3"/>
  <c r="AB30" i="3" s="1"/>
  <c r="Y18" i="3"/>
  <c r="AA18" i="3" s="1"/>
  <c r="Z18" i="3"/>
  <c r="AB18" i="3" s="1"/>
  <c r="Y19" i="3"/>
  <c r="AA19" i="3" s="1"/>
  <c r="Z19" i="3"/>
  <c r="AB19" i="3" s="1"/>
  <c r="Y20" i="3"/>
  <c r="AA20" i="3" s="1"/>
  <c r="Z20" i="3"/>
  <c r="AB20" i="3" s="1"/>
  <c r="Y21" i="3"/>
  <c r="AA21" i="3" s="1"/>
  <c r="Z21" i="3"/>
  <c r="AB21" i="3" s="1"/>
  <c r="Y22" i="3"/>
  <c r="AA22" i="3" s="1"/>
  <c r="Z22" i="3"/>
  <c r="AB22" i="3" s="1"/>
  <c r="Y23" i="3"/>
  <c r="AA23" i="3" s="1"/>
  <c r="Z23" i="3"/>
  <c r="AB23" i="3" s="1"/>
  <c r="Y7" i="3"/>
  <c r="AA7" i="3" s="1"/>
  <c r="Z7" i="3"/>
  <c r="AB7" i="3" s="1"/>
  <c r="Y8" i="3"/>
  <c r="AA8" i="3" s="1"/>
  <c r="Z8" i="3"/>
  <c r="AB8" i="3" s="1"/>
  <c r="Y9" i="3"/>
  <c r="AA9" i="3" s="1"/>
  <c r="Z9" i="3"/>
  <c r="AB9" i="3" s="1"/>
  <c r="Y10" i="3"/>
  <c r="AA10" i="3" s="1"/>
  <c r="Z10" i="3"/>
  <c r="AB10" i="3" s="1"/>
  <c r="Y11" i="3"/>
  <c r="AA11" i="3" s="1"/>
  <c r="Z11" i="3"/>
  <c r="AB11" i="3" s="1"/>
  <c r="Y12" i="3"/>
  <c r="AA12" i="3" s="1"/>
  <c r="Z12" i="3"/>
  <c r="AB12" i="3" s="1"/>
  <c r="Y13" i="3"/>
  <c r="AA13" i="3" s="1"/>
  <c r="Z13" i="3"/>
  <c r="AB13" i="3" s="1"/>
  <c r="Y14" i="3"/>
  <c r="AA14" i="3" s="1"/>
  <c r="Z14" i="3"/>
  <c r="AB14" i="3" s="1"/>
  <c r="Y15" i="3"/>
  <c r="AA15" i="3" s="1"/>
  <c r="Z15" i="3"/>
  <c r="AB15" i="3" s="1"/>
  <c r="Y16" i="3"/>
  <c r="AA16" i="3" s="1"/>
  <c r="Z16" i="3"/>
  <c r="AB16" i="3" s="1"/>
  <c r="K5" i="5" l="1"/>
  <c r="P5" i="5"/>
  <c r="I5" i="5"/>
  <c r="G5" i="5"/>
  <c r="N5" i="5"/>
  <c r="M5" i="5"/>
  <c r="U5" i="5"/>
  <c r="S5" i="5"/>
  <c r="H5" i="5"/>
  <c r="E5" i="5"/>
  <c r="M148" i="3"/>
  <c r="T5" i="5"/>
  <c r="Y5" i="5" s="1"/>
  <c r="AA5" i="5" s="1"/>
  <c r="F5" i="5"/>
  <c r="V5" i="5"/>
  <c r="L5" i="5"/>
  <c r="J5" i="5"/>
  <c r="O5" i="5"/>
  <c r="T148" i="3"/>
  <c r="Y148" i="3" s="1"/>
  <c r="AA148" i="3" s="1"/>
  <c r="J148" i="3"/>
  <c r="O146" i="3"/>
  <c r="H146" i="3"/>
  <c r="S142" i="3"/>
  <c r="I142" i="3"/>
  <c r="T150" i="3"/>
  <c r="Y150" i="3" s="1"/>
  <c r="AA150" i="3" s="1"/>
  <c r="J150" i="3"/>
  <c r="P149" i="3"/>
  <c r="N144" i="3"/>
  <c r="G144" i="3"/>
  <c r="O145" i="3"/>
  <c r="H145" i="3"/>
  <c r="S141" i="3"/>
  <c r="I141" i="3"/>
  <c r="M143" i="3"/>
  <c r="V151" i="3"/>
  <c r="Z151" i="3" s="1"/>
  <c r="AB151" i="3" s="1"/>
  <c r="L151" i="3"/>
  <c r="F151" i="3"/>
  <c r="S148" i="3"/>
  <c r="I148" i="3"/>
  <c r="N146" i="3"/>
  <c r="G146" i="3"/>
  <c r="P142" i="3"/>
  <c r="S150" i="3"/>
  <c r="I150" i="3"/>
  <c r="O149" i="3"/>
  <c r="H149" i="3"/>
  <c r="M144" i="3"/>
  <c r="N145" i="3"/>
  <c r="G145" i="3"/>
  <c r="P141" i="3"/>
  <c r="V143" i="3"/>
  <c r="Z143" i="3" s="1"/>
  <c r="AB143" i="3" s="1"/>
  <c r="L143" i="3"/>
  <c r="F143" i="3"/>
  <c r="U151" i="3"/>
  <c r="K151" i="3"/>
  <c r="P148" i="3"/>
  <c r="M146" i="3"/>
  <c r="E142" i="3"/>
  <c r="O142" i="3"/>
  <c r="H142" i="3"/>
  <c r="P150" i="3"/>
  <c r="N149" i="3"/>
  <c r="G149" i="3"/>
  <c r="V144" i="3"/>
  <c r="Z144" i="3" s="1"/>
  <c r="AB144" i="3" s="1"/>
  <c r="L144" i="3"/>
  <c r="F144" i="3"/>
  <c r="M145" i="3"/>
  <c r="O141" i="3"/>
  <c r="H141" i="3"/>
  <c r="U143" i="3"/>
  <c r="K143" i="3"/>
  <c r="T151" i="3"/>
  <c r="Y151" i="3" s="1"/>
  <c r="AA151" i="3" s="1"/>
  <c r="J151" i="3"/>
  <c r="O148" i="3"/>
  <c r="H148" i="3"/>
  <c r="V146" i="3"/>
  <c r="Z146" i="3" s="1"/>
  <c r="AB146" i="3" s="1"/>
  <c r="L146" i="3"/>
  <c r="F146" i="3"/>
  <c r="N142" i="3"/>
  <c r="G142" i="3"/>
  <c r="O150" i="3"/>
  <c r="H150" i="3"/>
  <c r="M149" i="3"/>
  <c r="U144" i="3"/>
  <c r="K144" i="3"/>
  <c r="V145" i="3"/>
  <c r="Z145" i="3" s="1"/>
  <c r="AB145" i="3" s="1"/>
  <c r="L145" i="3"/>
  <c r="F145" i="3"/>
  <c r="N141" i="3"/>
  <c r="G141" i="3"/>
  <c r="T143" i="3"/>
  <c r="Y143" i="3" s="1"/>
  <c r="AA143" i="3" s="1"/>
  <c r="J143" i="3"/>
  <c r="S151" i="3"/>
  <c r="I151" i="3"/>
  <c r="N148" i="3"/>
  <c r="G148" i="3"/>
  <c r="U146" i="3"/>
  <c r="K146" i="3"/>
  <c r="M142" i="3"/>
  <c r="N150" i="3"/>
  <c r="G150" i="3"/>
  <c r="V149" i="3"/>
  <c r="Z149" i="3" s="1"/>
  <c r="AB149" i="3" s="1"/>
  <c r="L149" i="3"/>
  <c r="F149" i="3"/>
  <c r="T144" i="3"/>
  <c r="Y144" i="3" s="1"/>
  <c r="AA144" i="3" s="1"/>
  <c r="J144" i="3"/>
  <c r="U145" i="3"/>
  <c r="K145" i="3"/>
  <c r="M141" i="3"/>
  <c r="S143" i="3"/>
  <c r="I143" i="3"/>
  <c r="P151" i="3"/>
  <c r="T146" i="3"/>
  <c r="Y146" i="3" s="1"/>
  <c r="AA146" i="3" s="1"/>
  <c r="J146" i="3"/>
  <c r="V142" i="3"/>
  <c r="Z142" i="3" s="1"/>
  <c r="AB142" i="3" s="1"/>
  <c r="L142" i="3"/>
  <c r="F142" i="3"/>
  <c r="M150" i="3"/>
  <c r="U149" i="3"/>
  <c r="K149" i="3"/>
  <c r="S144" i="3"/>
  <c r="I144" i="3"/>
  <c r="T145" i="3"/>
  <c r="Y145" i="3" s="1"/>
  <c r="AA145" i="3" s="1"/>
  <c r="J145" i="3"/>
  <c r="V141" i="3"/>
  <c r="Z141" i="3" s="1"/>
  <c r="AB141" i="3" s="1"/>
  <c r="L141" i="3"/>
  <c r="F141" i="3"/>
  <c r="P143" i="3"/>
  <c r="O151" i="3"/>
  <c r="H151" i="3"/>
  <c r="V148" i="3"/>
  <c r="Z148" i="3" s="1"/>
  <c r="AB148" i="3" s="1"/>
  <c r="L148" i="3"/>
  <c r="F148" i="3"/>
  <c r="S146" i="3"/>
  <c r="I146" i="3"/>
  <c r="U142" i="3"/>
  <c r="K142" i="3"/>
  <c r="V150" i="3"/>
  <c r="Z150" i="3" s="1"/>
  <c r="AB150" i="3" s="1"/>
  <c r="L150" i="3"/>
  <c r="F150" i="3"/>
  <c r="T149" i="3"/>
  <c r="Y149" i="3" s="1"/>
  <c r="AA149" i="3" s="1"/>
  <c r="J149" i="3"/>
  <c r="P144" i="3"/>
  <c r="S145" i="3"/>
  <c r="I145" i="3"/>
  <c r="U141" i="3"/>
  <c r="K141" i="3"/>
  <c r="O143" i="3"/>
  <c r="H143" i="3"/>
  <c r="N151" i="3"/>
  <c r="G151" i="3"/>
  <c r="U148" i="3"/>
  <c r="K148" i="3"/>
  <c r="P146" i="3"/>
  <c r="T142" i="3"/>
  <c r="Y142" i="3" s="1"/>
  <c r="AA142" i="3" s="1"/>
  <c r="J142" i="3"/>
  <c r="U150" i="3"/>
  <c r="K150" i="3"/>
  <c r="S149" i="3"/>
  <c r="I149" i="3"/>
  <c r="O144" i="3"/>
  <c r="H144" i="3"/>
  <c r="P145" i="3"/>
  <c r="T141" i="3"/>
  <c r="Y141" i="3" s="1"/>
  <c r="AA141" i="3" s="1"/>
  <c r="J141" i="3"/>
  <c r="N143" i="3"/>
  <c r="G143" i="3"/>
  <c r="M151" i="3"/>
  <c r="E141" i="3"/>
  <c r="E150" i="3"/>
  <c r="E144" i="3"/>
  <c r="E148" i="3"/>
  <c r="E151" i="3"/>
  <c r="E146" i="3"/>
  <c r="E143" i="3"/>
  <c r="E149" i="3"/>
  <c r="E145" i="3"/>
  <c r="F17" i="3"/>
  <c r="S24" i="3"/>
  <c r="I24" i="3"/>
  <c r="K24" i="3"/>
  <c r="L24" i="3"/>
  <c r="F24" i="3"/>
  <c r="O128" i="3"/>
  <c r="H128" i="3"/>
  <c r="O31" i="3"/>
  <c r="U60" i="3"/>
  <c r="H31" i="3"/>
  <c r="O42" i="3"/>
  <c r="K60" i="3"/>
  <c r="U104" i="3"/>
  <c r="K104" i="3"/>
  <c r="P80" i="3"/>
  <c r="H42" i="3"/>
  <c r="E60" i="3"/>
  <c r="U17" i="3"/>
  <c r="K17" i="3"/>
  <c r="V17" i="3"/>
  <c r="Z17" i="3" s="1"/>
  <c r="AB17" i="3" s="1"/>
  <c r="L17" i="3"/>
  <c r="V24" i="3"/>
  <c r="Z24" i="3" s="1"/>
  <c r="AB24" i="3" s="1"/>
  <c r="M6" i="3"/>
  <c r="S42" i="3"/>
  <c r="I42" i="3"/>
  <c r="U42" i="3"/>
  <c r="K42" i="3"/>
  <c r="V42" i="3"/>
  <c r="Z42" i="3" s="1"/>
  <c r="AB42" i="3" s="1"/>
  <c r="L42" i="3"/>
  <c r="F42" i="3"/>
  <c r="M42" i="3"/>
  <c r="N42" i="3"/>
  <c r="G42" i="3"/>
  <c r="P42" i="3"/>
  <c r="T42" i="3"/>
  <c r="Y42" i="3" s="1"/>
  <c r="AA42" i="3" s="1"/>
  <c r="J42" i="3"/>
  <c r="I128" i="3"/>
  <c r="T128" i="3"/>
  <c r="Y128" i="3" s="1"/>
  <c r="AA128" i="3" s="1"/>
  <c r="J128" i="3"/>
  <c r="U128" i="3"/>
  <c r="K128" i="3"/>
  <c r="V128" i="3"/>
  <c r="Z128" i="3" s="1"/>
  <c r="AB128" i="3" s="1"/>
  <c r="L128" i="3"/>
  <c r="F128" i="3"/>
  <c r="M128" i="3"/>
  <c r="N128" i="3"/>
  <c r="G128" i="3"/>
  <c r="P128" i="3"/>
  <c r="S128" i="3"/>
  <c r="E17" i="3"/>
  <c r="E31" i="3"/>
  <c r="E104" i="3"/>
  <c r="E128" i="3"/>
  <c r="U6" i="3"/>
  <c r="K6" i="3"/>
  <c r="V6" i="3"/>
  <c r="Z6" i="3" s="1"/>
  <c r="AB6" i="3" s="1"/>
  <c r="L6" i="3"/>
  <c r="F6" i="3"/>
  <c r="N6" i="3"/>
  <c r="G6" i="3"/>
  <c r="O6" i="3"/>
  <c r="H6" i="3"/>
  <c r="P6" i="3"/>
  <c r="S6" i="3"/>
  <c r="I6" i="3"/>
  <c r="T6" i="3"/>
  <c r="Y6" i="3" s="1"/>
  <c r="AA6" i="3" s="1"/>
  <c r="J6" i="3"/>
  <c r="M24" i="3"/>
  <c r="N24" i="3"/>
  <c r="G24" i="3"/>
  <c r="O24" i="3"/>
  <c r="H24" i="3"/>
  <c r="P24" i="3"/>
  <c r="T24" i="3"/>
  <c r="Y24" i="3" s="1"/>
  <c r="AA24" i="3" s="1"/>
  <c r="J24" i="3"/>
  <c r="V104" i="3"/>
  <c r="Z104" i="3" s="1"/>
  <c r="AB104" i="3" s="1"/>
  <c r="L104" i="3"/>
  <c r="F104" i="3"/>
  <c r="M104" i="3"/>
  <c r="N104" i="3"/>
  <c r="G104" i="3"/>
  <c r="O104" i="3"/>
  <c r="H104" i="3"/>
  <c r="P104" i="3"/>
  <c r="S104" i="3"/>
  <c r="I104" i="3"/>
  <c r="T104" i="3"/>
  <c r="Y104" i="3" s="1"/>
  <c r="AA104" i="3" s="1"/>
  <c r="J104" i="3"/>
  <c r="O80" i="3"/>
  <c r="H80" i="3"/>
  <c r="U24" i="3"/>
  <c r="S80" i="3"/>
  <c r="I80" i="3"/>
  <c r="J80" i="3"/>
  <c r="U80" i="3"/>
  <c r="K80" i="3"/>
  <c r="V80" i="3"/>
  <c r="Z80" i="3" s="1"/>
  <c r="AB80" i="3" s="1"/>
  <c r="L80" i="3"/>
  <c r="F80" i="3"/>
  <c r="M80" i="3"/>
  <c r="N80" i="3"/>
  <c r="G80" i="3"/>
  <c r="T80" i="3"/>
  <c r="Y80" i="3" s="1"/>
  <c r="AA80" i="3" s="1"/>
  <c r="E24" i="3"/>
  <c r="E42" i="3"/>
  <c r="E80" i="3"/>
  <c r="M17" i="3"/>
  <c r="N17" i="3"/>
  <c r="G17" i="3"/>
  <c r="O17" i="3"/>
  <c r="H17" i="3"/>
  <c r="P17" i="3"/>
  <c r="S17" i="3"/>
  <c r="I17" i="3"/>
  <c r="T17" i="3"/>
  <c r="Y17" i="3" s="1"/>
  <c r="AA17" i="3" s="1"/>
  <c r="J17" i="3"/>
  <c r="U31" i="3"/>
  <c r="K31" i="3"/>
  <c r="V31" i="3"/>
  <c r="Z31" i="3" s="1"/>
  <c r="AB31" i="3" s="1"/>
  <c r="L31" i="3"/>
  <c r="F31" i="3"/>
  <c r="M31" i="3"/>
  <c r="N31" i="3"/>
  <c r="G31" i="3"/>
  <c r="P31" i="3"/>
  <c r="S31" i="3"/>
  <c r="I31" i="3"/>
  <c r="T31" i="3"/>
  <c r="Y31" i="3" s="1"/>
  <c r="AA31" i="3" s="1"/>
  <c r="J31" i="3"/>
  <c r="V60" i="3"/>
  <c r="Z60" i="3" s="1"/>
  <c r="AB60" i="3" s="1"/>
  <c r="L60" i="3"/>
  <c r="F60" i="3"/>
  <c r="M60" i="3"/>
  <c r="N60" i="3"/>
  <c r="G60" i="3"/>
  <c r="O60" i="3"/>
  <c r="H60" i="3"/>
  <c r="P60" i="3"/>
  <c r="S60" i="3"/>
  <c r="I60" i="3"/>
  <c r="T60" i="3"/>
  <c r="Y60" i="3" s="1"/>
  <c r="AA60" i="3" s="1"/>
  <c r="J60" i="3"/>
  <c r="E6" i="3"/>
  <c r="W148" i="5" l="1"/>
  <c r="Z5" i="5"/>
  <c r="AB5" i="5" s="1"/>
  <c r="W60" i="5"/>
  <c r="W142" i="5"/>
  <c r="W145" i="5"/>
  <c r="W104" i="5"/>
  <c r="W146" i="5"/>
  <c r="W24" i="5"/>
  <c r="W150" i="5"/>
  <c r="W17" i="5"/>
  <c r="W128" i="5"/>
  <c r="W80" i="5"/>
  <c r="W6" i="5"/>
  <c r="W144" i="5"/>
  <c r="W42" i="5"/>
  <c r="W31" i="5"/>
  <c r="W5" i="5"/>
  <c r="W9" i="5"/>
  <c r="W86" i="5"/>
  <c r="W119" i="5"/>
  <c r="W14" i="5"/>
  <c r="W44" i="5"/>
  <c r="W32" i="5"/>
  <c r="W66" i="5"/>
  <c r="W99" i="5"/>
  <c r="W133" i="5"/>
  <c r="W33" i="5"/>
  <c r="W96" i="5"/>
  <c r="W117" i="5"/>
  <c r="W138" i="5"/>
  <c r="W51" i="5"/>
  <c r="W85" i="5"/>
  <c r="W118" i="5"/>
  <c r="W29" i="5"/>
  <c r="W90" i="5"/>
  <c r="W123" i="5"/>
  <c r="W149" i="5"/>
  <c r="W48" i="5"/>
  <c r="W36" i="5"/>
  <c r="W70" i="5"/>
  <c r="W103" i="5"/>
  <c r="W137" i="5"/>
  <c r="W23" i="5"/>
  <c r="W100" i="5"/>
  <c r="W10" i="5"/>
  <c r="W55" i="5"/>
  <c r="W89" i="5"/>
  <c r="W122" i="5"/>
  <c r="W16" i="5"/>
  <c r="W94" i="5"/>
  <c r="W127" i="5"/>
  <c r="W7" i="5"/>
  <c r="W52" i="5"/>
  <c r="W40" i="5"/>
  <c r="W74" i="5"/>
  <c r="W108" i="5"/>
  <c r="W12" i="5"/>
  <c r="W105" i="5"/>
  <c r="W121" i="5"/>
  <c r="W20" i="5"/>
  <c r="W59" i="5"/>
  <c r="W93" i="5"/>
  <c r="W126" i="5"/>
  <c r="W8" i="5"/>
  <c r="W98" i="5"/>
  <c r="W132" i="5"/>
  <c r="W21" i="5"/>
  <c r="W56" i="5"/>
  <c r="W45" i="5"/>
  <c r="W78" i="5"/>
  <c r="W112" i="5"/>
  <c r="W11" i="5"/>
  <c r="W67" i="5"/>
  <c r="W88" i="5"/>
  <c r="W125" i="5"/>
  <c r="W25" i="5"/>
  <c r="W64" i="5"/>
  <c r="W97" i="5"/>
  <c r="W131" i="5"/>
  <c r="W15" i="5"/>
  <c r="W102" i="5"/>
  <c r="W136" i="5"/>
  <c r="W26" i="5"/>
  <c r="W13" i="5"/>
  <c r="W49" i="5"/>
  <c r="W83" i="5"/>
  <c r="W116" i="5"/>
  <c r="W37" i="5"/>
  <c r="W46" i="5"/>
  <c r="W63" i="5"/>
  <c r="W71" i="5"/>
  <c r="W92" i="5"/>
  <c r="W34" i="5"/>
  <c r="W68" i="5"/>
  <c r="W101" i="5"/>
  <c r="W135" i="5"/>
  <c r="W73" i="5"/>
  <c r="W107" i="5"/>
  <c r="W61" i="5"/>
  <c r="W30" i="5"/>
  <c r="W18" i="5"/>
  <c r="W53" i="5"/>
  <c r="W87" i="5"/>
  <c r="W120" i="5"/>
  <c r="W50" i="5"/>
  <c r="W75" i="5"/>
  <c r="W109" i="5"/>
  <c r="W38" i="5"/>
  <c r="W72" i="5"/>
  <c r="W106" i="5"/>
  <c r="W139" i="5"/>
  <c r="W77" i="5"/>
  <c r="W111" i="5"/>
  <c r="W65" i="5"/>
  <c r="W35" i="5"/>
  <c r="W22" i="5"/>
  <c r="W57" i="5"/>
  <c r="W91" i="5"/>
  <c r="W124" i="5"/>
  <c r="W54" i="5"/>
  <c r="W79" i="5"/>
  <c r="W130" i="5"/>
  <c r="W43" i="5"/>
  <c r="W76" i="5"/>
  <c r="W110" i="5"/>
  <c r="W82" i="5"/>
  <c r="W115" i="5"/>
  <c r="W69" i="5"/>
  <c r="W39" i="5"/>
  <c r="W27" i="5"/>
  <c r="W62" i="5"/>
  <c r="W95" i="5"/>
  <c r="W129" i="5"/>
  <c r="W19" i="5"/>
  <c r="W28" i="5"/>
  <c r="W41" i="5"/>
  <c r="W58" i="5"/>
  <c r="W84" i="5"/>
  <c r="W113" i="5"/>
  <c r="W134" i="5"/>
  <c r="W47" i="5"/>
  <c r="W81" i="5"/>
  <c r="W114" i="5"/>
  <c r="W141" i="5"/>
  <c r="W151" i="5"/>
  <c r="W143" i="5"/>
  <c r="L5" i="3"/>
  <c r="O5" i="3"/>
  <c r="G5" i="3"/>
  <c r="N5" i="3"/>
  <c r="F5" i="3"/>
  <c r="V5" i="3"/>
  <c r="K5" i="3"/>
  <c r="U5" i="3"/>
  <c r="J5" i="3"/>
  <c r="S5" i="3"/>
  <c r="H5" i="3"/>
  <c r="I5" i="3"/>
  <c r="P5" i="3"/>
  <c r="T5" i="3"/>
  <c r="Y5" i="3" s="1"/>
  <c r="AA5" i="3" s="1"/>
  <c r="M5" i="3"/>
  <c r="E5" i="3"/>
  <c r="W132" i="3" l="1"/>
  <c r="W135" i="3"/>
  <c r="W133" i="3"/>
  <c r="W138" i="3"/>
  <c r="W131" i="3"/>
  <c r="W137" i="3"/>
  <c r="W136" i="3"/>
  <c r="W130" i="3"/>
  <c r="W139" i="3"/>
  <c r="W134" i="3"/>
  <c r="W129" i="3"/>
  <c r="W104" i="3"/>
  <c r="Z5" i="3"/>
  <c r="AB5" i="3" s="1"/>
  <c r="W142" i="3"/>
  <c r="W80" i="3"/>
  <c r="W17" i="3"/>
  <c r="W148" i="3"/>
  <c r="W42" i="3"/>
  <c r="W5" i="3"/>
  <c r="W47" i="3"/>
  <c r="W119" i="3"/>
  <c r="W54" i="3"/>
  <c r="W118" i="3"/>
  <c r="W53" i="3"/>
  <c r="W125" i="3"/>
  <c r="W39" i="3"/>
  <c r="W124" i="3"/>
  <c r="W38" i="3"/>
  <c r="W85" i="3"/>
  <c r="W16" i="3"/>
  <c r="W66" i="3"/>
  <c r="W7" i="3"/>
  <c r="W99" i="3"/>
  <c r="W14" i="3"/>
  <c r="W90" i="3"/>
  <c r="W79" i="3"/>
  <c r="W111" i="3"/>
  <c r="W46" i="3"/>
  <c r="W110" i="3"/>
  <c r="W45" i="3"/>
  <c r="W117" i="3"/>
  <c r="W52" i="3"/>
  <c r="W116" i="3"/>
  <c r="W59" i="3"/>
  <c r="W123" i="3"/>
  <c r="W8" i="3"/>
  <c r="W100" i="3"/>
  <c r="W22" i="3"/>
  <c r="W91" i="3"/>
  <c r="W21" i="3"/>
  <c r="W82" i="3"/>
  <c r="W71" i="3"/>
  <c r="W78" i="3"/>
  <c r="W77" i="3"/>
  <c r="W109" i="3"/>
  <c r="W44" i="3"/>
  <c r="W108" i="3"/>
  <c r="W51" i="3"/>
  <c r="W115" i="3"/>
  <c r="W23" i="3"/>
  <c r="W92" i="3"/>
  <c r="W25" i="3"/>
  <c r="W83" i="3"/>
  <c r="W35" i="3"/>
  <c r="W120" i="3"/>
  <c r="W63" i="3"/>
  <c r="W12" i="3"/>
  <c r="W70" i="3"/>
  <c r="W11" i="3"/>
  <c r="W69" i="3"/>
  <c r="W76" i="3"/>
  <c r="W43" i="3"/>
  <c r="W107" i="3"/>
  <c r="W26" i="3"/>
  <c r="W84" i="3"/>
  <c r="W36" i="3"/>
  <c r="W121" i="3"/>
  <c r="W56" i="3"/>
  <c r="W112" i="3"/>
  <c r="W97" i="3"/>
  <c r="W19" i="3"/>
  <c r="W62" i="3"/>
  <c r="W18" i="3"/>
  <c r="W61" i="3"/>
  <c r="W68" i="3"/>
  <c r="W75" i="3"/>
  <c r="W37" i="3"/>
  <c r="W122" i="3"/>
  <c r="W57" i="3"/>
  <c r="W113" i="3"/>
  <c r="W48" i="3"/>
  <c r="W89" i="3"/>
  <c r="W30" i="3"/>
  <c r="W96" i="3"/>
  <c r="W29" i="3"/>
  <c r="W103" i="3"/>
  <c r="W20" i="3"/>
  <c r="W102" i="3"/>
  <c r="W55" i="3"/>
  <c r="W67" i="3"/>
  <c r="W58" i="3"/>
  <c r="W114" i="3"/>
  <c r="W49" i="3"/>
  <c r="W105" i="3"/>
  <c r="W72" i="3"/>
  <c r="W81" i="3"/>
  <c r="W41" i="3"/>
  <c r="W88" i="3"/>
  <c r="W40" i="3"/>
  <c r="W95" i="3"/>
  <c r="W10" i="3"/>
  <c r="W94" i="3"/>
  <c r="W9" i="3"/>
  <c r="W101" i="3"/>
  <c r="W13" i="3"/>
  <c r="W50" i="3"/>
  <c r="W106" i="3"/>
  <c r="W73" i="3"/>
  <c r="W64" i="3"/>
  <c r="W127" i="3"/>
  <c r="W33" i="3"/>
  <c r="W126" i="3"/>
  <c r="W32" i="3"/>
  <c r="W87" i="3"/>
  <c r="W28" i="3"/>
  <c r="W86" i="3"/>
  <c r="W27" i="3"/>
  <c r="W93" i="3"/>
  <c r="W34" i="3"/>
  <c r="W74" i="3"/>
  <c r="W65" i="3"/>
  <c r="W15" i="3"/>
  <c r="W98" i="3"/>
  <c r="W31" i="3"/>
  <c r="W6" i="3"/>
  <c r="W141" i="3"/>
  <c r="W128" i="3"/>
  <c r="W143" i="3"/>
  <c r="W60" i="3"/>
  <c r="W24" i="3"/>
  <c r="W144" i="3"/>
  <c r="W149" i="3"/>
  <c r="W151" i="3"/>
  <c r="W145" i="3"/>
  <c r="W150" i="3"/>
  <c r="W146" i="3"/>
</calcChain>
</file>

<file path=xl/sharedStrings.xml><?xml version="1.0" encoding="utf-8"?>
<sst xmlns="http://schemas.openxmlformats.org/spreadsheetml/2006/main" count="18930" uniqueCount="722">
  <si>
    <t>DEPARTAMENTO ADMINISTRATIVO DE PLANEACIÓN</t>
  </si>
  <si>
    <t>DIRECCIÓN DE INFORMACIÓN DEPARTAMENTAL</t>
  </si>
  <si>
    <t>DEPARTAMENTO DE ANTIOQUIA DESAGREGACIÓN DEL PRODUCTO INTERNO BRUTO -PIB- POR MUNICIPIO 2015 - 2024 preliminar</t>
  </si>
  <si>
    <t>Tabla N°</t>
  </si>
  <si>
    <t>Descripción</t>
  </si>
  <si>
    <t>Tabla 1</t>
  </si>
  <si>
    <t>Valor Agregado por grandes ramas de actividad, sector Económico y PIB para los 125 municipios de Antioquia anual Cifras a precios corrientes ,  Miles de  millones de pesos</t>
  </si>
  <si>
    <t>Tabla 2</t>
  </si>
  <si>
    <t>Valor Agregado por grandes ramas de actividad, sector Económico y PIB para los 125 municipios de Antioquia anual Cifras a precios constantes, Series encadenadas de volumen con año de referencia 2015 Miles de  millones de pesos</t>
  </si>
  <si>
    <t>Tabla 3</t>
  </si>
  <si>
    <t>Valor Agregado por grandes ramas de actividad, sector Económico y PIB para los 9 subregiones de Antioquia anual Cifras a precios corrientes ,  Miles de  millones de pesos</t>
  </si>
  <si>
    <t>Tabla 4</t>
  </si>
  <si>
    <t>Participación porcentual del Valor Agregado por grandes ramas de actividad, sector Económico y PIB para los 9 subregiones de Antioquia en el total Departamental anual</t>
  </si>
  <si>
    <t>Tabla 5</t>
  </si>
  <si>
    <t>Distribución porcentual de las actividades y ramas de económicas en el  valor Agregado, en las 9 subregiones de Antioquia anual</t>
  </si>
  <si>
    <t>Tabla 6</t>
  </si>
  <si>
    <t>Coeficiente de especialización regional por actividades y ramas de económicas, en las 9 subregiones de Antioquia anual</t>
  </si>
  <si>
    <t>Tabla 7</t>
  </si>
  <si>
    <t>Producto Interno Bruto a precios corrientes y participación subregional (miles de Millones de pesos) 2015 - 2024pr</t>
  </si>
  <si>
    <t>Tabla 8</t>
  </si>
  <si>
    <t>Valor Agregado subregional precios corrientes por sectores Económicos 2015 - 2024pr</t>
  </si>
  <si>
    <t>Tabla 9</t>
  </si>
  <si>
    <t>Distribución del Valor Agregado subregional precios corrientes por sectores Económicos 2015 - 2024pr</t>
  </si>
  <si>
    <t>Tabla 10</t>
  </si>
  <si>
    <t>Valor agregado subregional por ramas de actividad económica y Producto Interno Bruto a precios corrientes  (miles de Millones de pesos) 2015 - 2024pr</t>
  </si>
  <si>
    <t>Tabla 11</t>
  </si>
  <si>
    <t>Distribución subregional del valor agregado por ramas de actividad económica (miles de Millones de pesos) 2015 - 2024pr</t>
  </si>
  <si>
    <t>Tabla 12</t>
  </si>
  <si>
    <t>Producto Interno Bruto subregional en precios constantes, series encadenadas de volumen con año de referencia 2015 (miles de Millones de pesos) y variación %  2015 - 2024pr</t>
  </si>
  <si>
    <t>Tabla 13</t>
  </si>
  <si>
    <t>Valor Agregado en precios constantes, series encadenadas de volumen con año de referencia 2015 por sectores Económicos subregional (miles de Millones de pesos)"</t>
  </si>
  <si>
    <t>Tabla 14</t>
  </si>
  <si>
    <t>Variación del valor Agregado en precios constantes, series encadenadas de volumen con año de referencia 2015 por sectores Económicos subregional (miles de Millones de pesos)"</t>
  </si>
  <si>
    <t>Tabla 15</t>
  </si>
  <si>
    <t>Valor agregado por ramas de actividad económica y Producto Interno Bruto en precios constantes, series encadenadas de volumen con año de referencia   (miles de Millones de pesos) 2015 - 2024pr subregional</t>
  </si>
  <si>
    <t>Tabla 16</t>
  </si>
  <si>
    <t>Variación % del Valor agregado por ramas de actividad económica y Producto Interno Bruto en precios constantes, series encadenadas de volumen con año de referencia   (miles de Millones de pesos) 2015 - 2024pr subregional</t>
  </si>
  <si>
    <t>Tabla 17</t>
  </si>
  <si>
    <t>Producto Interno Bruto a precios corrientes subregion subregional, por municipios (miles de Millones de pesos) 2015 - 2024pr"</t>
  </si>
  <si>
    <t>Tabla 18</t>
  </si>
  <si>
    <t>Producto Interno Bruto a precios corrientes subregional, Participación % por municipios (miles de Millones de pesos) 2015 - 2024pr"</t>
  </si>
  <si>
    <t>Tabla 19</t>
  </si>
  <si>
    <t>Producto Interno Bruto En Precios Corrientes Por Provincias 2015 - 2024Pr (Miles De Millones De Pesos)</t>
  </si>
  <si>
    <t>Tabla 20</t>
  </si>
  <si>
    <t>Distribución % Producto Interno Bruto En Precios Corrientes Por Provincias 2015 - 2024Pr</t>
  </si>
  <si>
    <t>Tabla 21</t>
  </si>
  <si>
    <t>Participación  % Por Provincias Del Producto Interno Bruto En Precios Corrientes  2015 - 2024Pr</t>
  </si>
  <si>
    <t>Tabla 22</t>
  </si>
  <si>
    <t>Producto Interno Bruto En Precios Constantes Por Provincias 2015 - 2024Pr (Miles De Millones De Pesos)</t>
  </si>
  <si>
    <t>Tabla 23</t>
  </si>
  <si>
    <t>Tasas De Variación Del PIB En Precios Constantes Por Provincias Y Departamental 2015 - 2024Pr</t>
  </si>
  <si>
    <t>Tabla 24</t>
  </si>
  <si>
    <t>Resultado por rama de actividad económica en precios corrientes por provincias 2015 -2024pr  (Miles de Millones de pesos)"</t>
  </si>
  <si>
    <t>Tabla 25</t>
  </si>
  <si>
    <t>Distribución % por Provincias y municipíos no EATs en el total Departamental en precios corrientes, por rama de actividad económica  2015 - 2024pr"</t>
  </si>
  <si>
    <t>Tabla 26</t>
  </si>
  <si>
    <t>Participación % por provincias en el total de las provincias por rama de actividad económica en precios corrientes 2015 - 2024pr</t>
  </si>
  <si>
    <t>Tabla 27</t>
  </si>
  <si>
    <t>Resultado por rama de actividad económica En precios constantes por provincia 2015 - 2024pr (Miles de Millones de pesos)</t>
  </si>
  <si>
    <t>Tabla 28</t>
  </si>
  <si>
    <t>Tasas de variación rama de actividad, económica en precios constantes por provincias y Departamental 2015 - 2024pr"</t>
  </si>
  <si>
    <t>Tabla 29</t>
  </si>
  <si>
    <t>Valor agregado por ramas de actividad económica y Producto Interno Bruto a precios corrientes y provincias (miles de Millones de pesos) 2015 - 2024pr"</t>
  </si>
  <si>
    <t>Tabla 30</t>
  </si>
  <si>
    <t>Valor agregado por ramas de actividad económica y Producto Interno Bruto a precios constantes y provincias (miles de Millones de pesos) 2015 - 2024pr"</t>
  </si>
  <si>
    <t>Tabla 31</t>
  </si>
  <si>
    <t>Distribución del valor agregado por ramas de actividad económica en precios contantes y provincia 2015 - 2024pr "</t>
  </si>
  <si>
    <t>Tabla 32</t>
  </si>
  <si>
    <t>Tasas de variación % del Valor agregado por ramas de actividad económica en precios constantes y Producto Interno Bruto  2015 - 2024pr por provincia</t>
  </si>
  <si>
    <t>Tabla 33</t>
  </si>
  <si>
    <t>Producto Interno Bruto a precios corrientes municipal, Subregional y Departamental (miles de Millones de pesos) 2015 - 2024pr</t>
  </si>
  <si>
    <t>Tabla 34</t>
  </si>
  <si>
    <t>Participación subregional y departamental % del Municipio</t>
  </si>
  <si>
    <t>Tabla 35</t>
  </si>
  <si>
    <t>Producto Interno Bruto a precios constantes municipal, Subregional y Departamental (miles de Millones de pesos) 2015 - 2024pr</t>
  </si>
  <si>
    <t>Tabla 36</t>
  </si>
  <si>
    <t>Tasa de variación del Producto Interno Bruto a precios constantes municipal, Subregional y Departamental, Series encadenadas de volumen con año de referencia 2015,  2016 - 2024pr</t>
  </si>
  <si>
    <t>Tabla 37</t>
  </si>
  <si>
    <t>Valor Agregado municipal en precios corrientes por sectores 2015 - 2024pr</t>
  </si>
  <si>
    <t>Tabla 38</t>
  </si>
  <si>
    <t>Distribución porcentual del Valor Agregado municipal en precios corrientes por sectores Económicos 2015 - 2024pr</t>
  </si>
  <si>
    <t>Tabla 39</t>
  </si>
  <si>
    <t>Valor Agregado municipal en precios constantes, Series encadenadas de volumen con año de referencia 2015 por sectores Económicos  2015 - 2022pr</t>
  </si>
  <si>
    <t>Tabla 40</t>
  </si>
  <si>
    <t>Tasas de variación valor Agregado municipal en precios constantes, Series encadenadas de volumen con año de referencia 2015 por sectores Económicos  2016 - 2022pr</t>
  </si>
  <si>
    <t>Tabla 41</t>
  </si>
  <si>
    <t xml:space="preserve">Valor Agregado municipal en precios corrientes por ramas de actividad económica 2015 - 2024pr </t>
  </si>
  <si>
    <t>Tabla 42</t>
  </si>
  <si>
    <t xml:space="preserve">Distribución del Valor Agregado municipal en precios corrientes por ramas de actividad económica  2015 - 2024pr </t>
  </si>
  <si>
    <t>Tabla 43</t>
  </si>
  <si>
    <t>Valor Agregado municipal en precios constantes, Series encadenadas de volumen con año de referencia 2015, por ramas de actividad 2015 - 2024pr</t>
  </si>
  <si>
    <t>Tabla 44</t>
  </si>
  <si>
    <t>Tasas de variación del valor Agregado municipal a precios constantes, Series encadenadas de volumen con año de referencia 2015, por ramas de actividad</t>
  </si>
  <si>
    <t>Valor Agregado por grandes ramas de actividad, sector Económico para los 125 municipios de Antioquia, y PIB entre los años 2015 - 2024pr Cifras a precios corrientes en miles de millones de pesos</t>
  </si>
  <si>
    <t>Valor Agregado por grandes ramas de actividad, sector Económico y PIB para los 125 municipios de Antioquia entre los años 2015 - 2024pr Cifras a precios constantes, Series encadenadas de volumen con año de referencia 2015 Miles de  millones de pesos</t>
  </si>
  <si>
    <t>Tabla 45</t>
  </si>
  <si>
    <t xml:space="preserve">Producto Interno Bruto por departamento de Antioquia - Base 2015 2005 - 2024pr </t>
  </si>
  <si>
    <t>Tabla 46</t>
  </si>
  <si>
    <t>POBLACIÓN TOTAL POR MUNICIPIOS DEPARTAMENTO DE ANTIOQUIA 1985 -2035 (Fuente: Retroproyecciones y proyecciones DANE publicadas 22/03/2023)</t>
  </si>
  <si>
    <t>NOTAS (Versión 05/06/2026)</t>
  </si>
  <si>
    <r>
      <rPr>
        <b/>
        <sz val="11"/>
        <color theme="1"/>
        <rFont val="Calibri"/>
        <family val="2"/>
        <scheme val="minor"/>
      </rPr>
      <t>a)</t>
    </r>
    <r>
      <rPr>
        <sz val="11"/>
        <color theme="1"/>
        <rFont val="Calibri"/>
        <family val="2"/>
        <scheme val="minor"/>
      </rPr>
      <t xml:space="preserve"> Valores estimados por la Escuela de Finanzas Económica y Gobierno de la Universidad de EAFIT en cumplimiento del Contrato N° 4600014337 para la “Actualización de la metodología para la estimación de la participación en el Producto Interno Bruto para los 125 municipios del Departamento de Antioquia y su cálculo para los años 2015 al 2019". </t>
    </r>
  </si>
  <si>
    <r>
      <rPr>
        <b/>
        <sz val="11"/>
        <color theme="1"/>
        <rFont val="Calibri"/>
        <family val="2"/>
        <scheme val="minor"/>
      </rPr>
      <t>b)</t>
    </r>
    <r>
      <rPr>
        <sz val="11"/>
        <color theme="1"/>
        <rFont val="Calibri"/>
        <family val="2"/>
        <scheme val="minor"/>
      </rPr>
      <t xml:space="preserve"> Valores de los años 2020 al 2023 2022 estimados por la Dirección de Información Departamental desarrollando la actualización metodológica realizada por la universidad EAFIT dentro del contrato N° 4600014337 para la “Actualización de la metodología para la estimación de la participación en el Producto Interno Bruto para los 125 municipios del Departamento de Antioquia y su cálculo para los años 2015 al 2020".</t>
    </r>
  </si>
  <si>
    <r>
      <rPr>
        <b/>
        <sz val="11"/>
        <color theme="1"/>
        <rFont val="Calibri"/>
        <family val="2"/>
        <scheme val="minor"/>
      </rPr>
      <t>c)</t>
    </r>
    <r>
      <rPr>
        <sz val="11"/>
        <color theme="1"/>
        <rFont val="Calibri"/>
        <family val="2"/>
        <scheme val="minor"/>
      </rPr>
      <t xml:space="preserve"> Valores estimados a partir de la publicación de las Cuentas Nacionales Anuales, PIB Departamental del </t>
    </r>
    <r>
      <rPr>
        <b/>
        <sz val="11"/>
        <color theme="1"/>
        <rFont val="Calibri"/>
        <family val="2"/>
        <scheme val="minor"/>
      </rPr>
      <t>30 de mayo de 2025</t>
    </r>
  </si>
  <si>
    <r>
      <rPr>
        <b/>
        <sz val="11"/>
        <color theme="1"/>
        <rFont val="Calibri"/>
        <family val="2"/>
        <scheme val="minor"/>
      </rPr>
      <t xml:space="preserve">d) </t>
    </r>
    <r>
      <rPr>
        <sz val="11"/>
        <color theme="1"/>
        <rFont val="Calibri"/>
        <family val="2"/>
        <scheme val="minor"/>
      </rPr>
      <t xml:space="preserve"> Los valores del año 2023 estado provisional (p) , 2024 se encuentra en estado preliminar (pr); de acuerdo a la publicación citada anteriormente.</t>
    </r>
  </si>
  <si>
    <r>
      <rPr>
        <b/>
        <sz val="11"/>
        <color theme="1"/>
        <rFont val="Calibri"/>
        <family val="2"/>
        <scheme val="minor"/>
      </rPr>
      <t>e)</t>
    </r>
    <r>
      <rPr>
        <sz val="11"/>
        <color theme="1"/>
        <rFont val="Calibri"/>
        <family val="2"/>
        <scheme val="minor"/>
      </rPr>
      <t xml:space="preserve"> El DANE publica  las matrices de oferta - utilización para el año </t>
    </r>
    <r>
      <rPr>
        <b/>
        <sz val="11"/>
        <color theme="1"/>
        <rFont val="Calibri"/>
        <family val="2"/>
        <scheme val="minor"/>
      </rPr>
      <t>2024 en estado provisional y actualiza 2023 a estado definivo</t>
    </r>
    <r>
      <rPr>
        <sz val="11"/>
        <color theme="1"/>
        <rFont val="Calibri"/>
        <family val="2"/>
        <scheme val="minor"/>
      </rPr>
      <t xml:space="preserve"> (Fecha publicación: 16/02/2026)  , la metodología las requiere en las ramas de: </t>
    </r>
    <r>
      <rPr>
        <b/>
        <sz val="11"/>
        <color theme="1"/>
        <rFont val="Calibri"/>
        <family val="2"/>
        <scheme val="minor"/>
      </rPr>
      <t>A.</t>
    </r>
    <r>
      <rPr>
        <sz val="11"/>
        <color theme="1"/>
        <rFont val="Calibri"/>
        <family val="2"/>
        <scheme val="minor"/>
      </rPr>
      <t xml:space="preserve"> Agricultura - Forestal, </t>
    </r>
    <r>
      <rPr>
        <b/>
        <sz val="11"/>
        <color theme="1"/>
        <rFont val="Calibri"/>
        <family val="2"/>
        <scheme val="minor"/>
      </rPr>
      <t>G+H+I</t>
    </r>
    <r>
      <rPr>
        <sz val="11"/>
        <color theme="1"/>
        <rFont val="Calibri"/>
        <family val="2"/>
        <scheme val="minor"/>
      </rPr>
      <t xml:space="preserve"> Comercio al por mayor y al por menor; reparación de vehículos …, </t>
    </r>
    <r>
      <rPr>
        <b/>
        <sz val="11"/>
        <color theme="1"/>
        <rFont val="Calibri"/>
        <family val="2"/>
        <scheme val="minor"/>
      </rPr>
      <t>K</t>
    </r>
    <r>
      <rPr>
        <sz val="11"/>
        <color theme="1"/>
        <rFont val="Calibri"/>
        <family val="2"/>
        <scheme val="minor"/>
      </rPr>
      <t xml:space="preserve"> Actividades financieras y de seguros, </t>
    </r>
    <r>
      <rPr>
        <b/>
        <sz val="11"/>
        <color theme="1"/>
        <rFont val="Calibri"/>
        <family val="2"/>
        <scheme val="minor"/>
      </rPr>
      <t>M+N</t>
    </r>
    <r>
      <rPr>
        <sz val="11"/>
        <color theme="1"/>
        <rFont val="Calibri"/>
        <family val="2"/>
        <scheme val="minor"/>
      </rPr>
      <t xml:space="preserve"> Actividades profesionales, científicas y técnicas… </t>
    </r>
  </si>
  <si>
    <r>
      <rPr>
        <b/>
        <sz val="11"/>
        <color theme="1"/>
        <rFont val="Calibri"/>
        <family val="2"/>
        <scheme val="minor"/>
      </rPr>
      <t>f)</t>
    </r>
    <r>
      <rPr>
        <sz val="11"/>
        <color theme="1"/>
        <rFont val="Calibri"/>
        <family val="2"/>
        <scheme val="minor"/>
      </rPr>
      <t xml:space="preserve">  La metodología incluye la homologación con la publicación del DANE de Valor agregado por municipio: serie 2011-2023 provisional, para estimar los valores del 2024 se usa como base los valores 2023 y los valores Departamentales 30 de mayo de 2025.</t>
    </r>
  </si>
  <si>
    <r>
      <rPr>
        <b/>
        <sz val="11"/>
        <color theme="1"/>
        <rFont val="Calibri"/>
        <family val="2"/>
        <scheme val="minor"/>
      </rPr>
      <t>g)</t>
    </r>
    <r>
      <rPr>
        <sz val="11"/>
        <color theme="1"/>
        <rFont val="Calibri"/>
        <family val="2"/>
        <scheme val="minor"/>
      </rPr>
      <t xml:space="preserve">  El proceso de homologación entre los valores iniciales calculados y la publicación del DANE sobre el Valor Agregado por municipio (serie provisional 2011-2023), según la metodología desarrollada por EAFIT, se realizaba mediante un ajuste proporcional implementado en Excel. Sin embargo, al aplicar este procedimiento a los valores correspondientes a la vigencia 2022, se obtuvo un ajuste con resultado negativo.
Por esta razón, se adoptó un cambio metodológico utilizando la librería IPF (Iterative Proportional Fitting) en Python. Este algoritmo realiza un ajuste similar de manera iterativa, adaptando los valores iniciales a las restricciones establecidas, y asegurando siempre resultados positivos, con una tasa de convergencia definida en 1e-14.
Para garantizar mayor rigor y consistencia, esta nueva metodología se aplicó de forma retroactiva a todos los años y sectores económicos incluidos en el análisis.</t>
    </r>
  </si>
  <si>
    <t>h)  Se incorporan las reglas de reparta actualizadas para la vigencia 2024</t>
  </si>
  <si>
    <r>
      <rPr>
        <b/>
        <sz val="11"/>
        <color theme="1"/>
        <rFont val="Calibri"/>
        <family val="2"/>
        <scheme val="minor"/>
      </rPr>
      <t>i)</t>
    </r>
    <r>
      <rPr>
        <sz val="11"/>
        <color theme="1"/>
        <rFont val="Calibri"/>
        <family val="2"/>
        <scheme val="minor"/>
      </rPr>
      <t xml:space="preserve">  Las cifras de producción agricola publicadas por el Ministerio de Agricultura se actualizan de forma continua para los dos ultimas vigencias, en esta versión se actualiza 2023 y se introducenlos valores 2024
</t>
    </r>
  </si>
  <si>
    <r>
      <rPr>
        <b/>
        <sz val="11"/>
        <color theme="1"/>
        <rFont val="Calibri"/>
        <family val="2"/>
        <scheme val="minor"/>
      </rPr>
      <t>j)</t>
    </r>
    <r>
      <rPr>
        <sz val="11"/>
        <color theme="1"/>
        <rFont val="Calibri"/>
        <family val="2"/>
        <scheme val="minor"/>
      </rPr>
      <t xml:space="preserve">  en la elaboración de la reglas de reparto de la rama D + E "Suministro de electricidad gas vapor y aire acondicionado; distribución de agua; evacuación y tratamiento de aguas residuales, gestión de desechos y actividades de saneamiento ambiental" , se usa la información del valor facturado a no residenciales y residenciales de gas (millones de pesos) publicada por la Superintendencia de Servicios Públicos (SUI) la fuente no se dispone de información desde la vigencia 2022</t>
    </r>
  </si>
  <si>
    <r>
      <rPr>
        <b/>
        <sz val="11"/>
        <color theme="1"/>
        <rFont val="Calibri"/>
        <family val="2"/>
        <scheme val="minor"/>
      </rPr>
      <t>K)</t>
    </r>
    <r>
      <rPr>
        <sz val="11"/>
        <color theme="1"/>
        <rFont val="Calibri"/>
        <family val="2"/>
        <scheme val="minor"/>
      </rPr>
      <t xml:space="preserve"> la rama J "Información y comunicaciones" se actualizó la información de la matriz de oferta-utilización con corte 16/02/2026 por parte del DANE, como la información de Telefonía fija, e Internet fijo a partir del Boletín trimestral TIC (Tercer trimestre del 2025) En: https://colombiatic.mintic.gov.co/679/w3-article-404030.html dado que la fuente original de Datos Abiertos aún no se encontraba disponible.
Se encuentra pendiente actualizar la información relacionada con telefonía Móvil de la fuente Indicadores básicos de TIC en Hogares dado que al corte del 02/03/2026 solo se encuentra disponible la información del 2023 en: https://www.dane.gov.co/index.php/estadisticas-por-tema/tecnologia-e-innovacion/tecnologias-de-la-informacion-y-las-comunicaciones-tic/indicadores-basicos-de-tic-en-hogares</t>
    </r>
  </si>
  <si>
    <t>Tabla  1</t>
  </si>
  <si>
    <t>AÑO:</t>
  </si>
  <si>
    <t>Código DANE del municipio</t>
  </si>
  <si>
    <t xml:space="preserve">Subregiones </t>
  </si>
  <si>
    <t>Esquema Asociativo Territorial</t>
  </si>
  <si>
    <t>Municipios y distritos</t>
  </si>
  <si>
    <t xml:space="preserve">Agricultura, ganadería, caza, silvicultura y pesca  </t>
  </si>
  <si>
    <t xml:space="preserve">Explotación de minas y canteras </t>
  </si>
  <si>
    <t xml:space="preserve">Industrias manufactureras </t>
  </si>
  <si>
    <t>Construcción</t>
  </si>
  <si>
    <t>Suministro de electricidad, gas, vapor y aire acondicionado; distribución de agua; evacuación y tratamiento de aguas residuales, gestión de desechos y actividades de saneamiento ambiental</t>
  </si>
  <si>
    <t>Comercio al por mayor y al por menor; reparación de vehículos automotores y motocicletas; transporte y almacenamiento; alojamiento y servicios de comida</t>
  </si>
  <si>
    <t xml:space="preserve">Información y comunicaciones </t>
  </si>
  <si>
    <t>Actividades financieras y de seguros</t>
  </si>
  <si>
    <t>Actividades inmobiliarias</t>
  </si>
  <si>
    <t>Actividades profesionales, científicas y técnicas; actividades de servicios administrativos y de apoyo</t>
  </si>
  <si>
    <t>Administración pública y defensa; planes de seguridad social de afiliación obligatoria; educación; actividades de atención de la salud humana y de servicios sociales</t>
  </si>
  <si>
    <t>Actividades artísticas, de entretenimiento y recreación y otras actividades de servicios; actividades de los hogares individuales en calidad de empleadores; actividades no diferenciadas de los hogares individuales como productores de bienes y servicios para uso propio</t>
  </si>
  <si>
    <t>Actividades Primarias</t>
  </si>
  <si>
    <t>Actividades Secundarias</t>
  </si>
  <si>
    <t>Actividades Terciarias</t>
  </si>
  <si>
    <t xml:space="preserve">Valor Agregado </t>
  </si>
  <si>
    <t>Derechos e impuestos</t>
  </si>
  <si>
    <t>Producto Interno Bruto PIB</t>
  </si>
  <si>
    <t>Participación porcentual del Producto Interno Bruto PIB en el Departamento</t>
  </si>
  <si>
    <t>Población</t>
  </si>
  <si>
    <t>Valor Agregado Per cápita (Miles de pesos)</t>
  </si>
  <si>
    <t>Producto Interno Bruto PIB Per cápita  (Miles de pesos)</t>
  </si>
  <si>
    <t>Logaritmo base 10 del Valor Agregado Per cápita (Miles de pesos)</t>
  </si>
  <si>
    <t>Logaritmo base 10 del Producto Interno Bruto PIB Per cápita  (Miles de pesos)</t>
  </si>
  <si>
    <t>Nota: las actividades comprenden la siguiente desagregación:</t>
  </si>
  <si>
    <t xml:space="preserve">Total departamento </t>
  </si>
  <si>
    <t>Primarias *</t>
  </si>
  <si>
    <t>SR01</t>
  </si>
  <si>
    <t>Total Valle de Aburrá</t>
  </si>
  <si>
    <t>Agricultura, ganadería, silvicultura y pesca</t>
  </si>
  <si>
    <t>05001</t>
  </si>
  <si>
    <t>Valle de Aburrá</t>
  </si>
  <si>
    <t>Área Metropolitana del Valle de Aburrá</t>
  </si>
  <si>
    <t>Distrito Especial de Ciencia, Tecnología e Innovación de Medellín</t>
  </si>
  <si>
    <t>Explotación de minas y canteras</t>
  </si>
  <si>
    <t>05079</t>
  </si>
  <si>
    <t>Barbosa</t>
  </si>
  <si>
    <t>Secundarias **</t>
  </si>
  <si>
    <t>05088</t>
  </si>
  <si>
    <t>Bello</t>
  </si>
  <si>
    <t>Industrias manufactureras</t>
  </si>
  <si>
    <t>05129</t>
  </si>
  <si>
    <t>Caldas</t>
  </si>
  <si>
    <t>05212</t>
  </si>
  <si>
    <t>Copacabana</t>
  </si>
  <si>
    <t>Terciarias ***</t>
  </si>
  <si>
    <t>05266</t>
  </si>
  <si>
    <t>Envigado</t>
  </si>
  <si>
    <t>Electricidad, gas y agua</t>
  </si>
  <si>
    <t>05308</t>
  </si>
  <si>
    <t>Girardota</t>
  </si>
  <si>
    <t>Comercio; reparación de vehículos automotores; Transporte; Alojamiento y servicios de comida</t>
  </si>
  <si>
    <t>05360</t>
  </si>
  <si>
    <t>Itagüí</t>
  </si>
  <si>
    <t>Información y comunicaciones</t>
  </si>
  <si>
    <t>05380</t>
  </si>
  <si>
    <t>La Estrella</t>
  </si>
  <si>
    <t>05631</t>
  </si>
  <si>
    <t>Sabaneta</t>
  </si>
  <si>
    <t>SR02</t>
  </si>
  <si>
    <t>Total Bajo Cauca</t>
  </si>
  <si>
    <t>Actividades profesionales, científicas y técnicas; Actividades de servicios administrativos y de apoyo</t>
  </si>
  <si>
    <t>05120</t>
  </si>
  <si>
    <t>Bajo Cauca</t>
  </si>
  <si>
    <t>Región de Planeación y Gestión del Bajo Cauca - RPG</t>
  </si>
  <si>
    <t>Cáceres</t>
  </si>
  <si>
    <t xml:space="preserve">Administración pública ; Educación;  Salud </t>
  </si>
  <si>
    <t>05154</t>
  </si>
  <si>
    <t>Caucasia</t>
  </si>
  <si>
    <t>Actividades artísticas, de entretenimiento y recreación; Actividades de los hogares individuales</t>
  </si>
  <si>
    <t>05250</t>
  </si>
  <si>
    <t>El Bagre</t>
  </si>
  <si>
    <t>05495</t>
  </si>
  <si>
    <t>Nechí</t>
  </si>
  <si>
    <t>05790</t>
  </si>
  <si>
    <t>Tarazá</t>
  </si>
  <si>
    <t>05895</t>
  </si>
  <si>
    <t>Zaragoza</t>
  </si>
  <si>
    <t>SR03</t>
  </si>
  <si>
    <t>Total Magdalena Medio</t>
  </si>
  <si>
    <t>05142</t>
  </si>
  <si>
    <t>Magdalena Medio</t>
  </si>
  <si>
    <t>A la fecha no ha conformado un Esquema Asociativo Territorial</t>
  </si>
  <si>
    <t>Caracolí</t>
  </si>
  <si>
    <t>05425</t>
  </si>
  <si>
    <t>Maceo</t>
  </si>
  <si>
    <t>05579</t>
  </si>
  <si>
    <t>Puerto Berrío</t>
  </si>
  <si>
    <t>05585</t>
  </si>
  <si>
    <t>Puerto Nare</t>
  </si>
  <si>
    <t>05591</t>
  </si>
  <si>
    <t>Puerto Triunfo</t>
  </si>
  <si>
    <t>05893</t>
  </si>
  <si>
    <t>Yondó</t>
  </si>
  <si>
    <t>SR04</t>
  </si>
  <si>
    <t>Total Nordeste</t>
  </si>
  <si>
    <t>05031</t>
  </si>
  <si>
    <t>Nordeste</t>
  </si>
  <si>
    <t>Amalfi</t>
  </si>
  <si>
    <t>05040</t>
  </si>
  <si>
    <t>Anorí</t>
  </si>
  <si>
    <t>05190</t>
  </si>
  <si>
    <t>Cisneros</t>
  </si>
  <si>
    <t>05604</t>
  </si>
  <si>
    <t>Provincia Minero Agroecológica</t>
  </si>
  <si>
    <t>Remedios</t>
  </si>
  <si>
    <t>05670</t>
  </si>
  <si>
    <t>San Roque</t>
  </si>
  <si>
    <t>05690</t>
  </si>
  <si>
    <t>Santo Domingo</t>
  </si>
  <si>
    <t>05736</t>
  </si>
  <si>
    <t>Segovia</t>
  </si>
  <si>
    <t>05858</t>
  </si>
  <si>
    <t>Vegachí</t>
  </si>
  <si>
    <t>05885</t>
  </si>
  <si>
    <t>Yalí</t>
  </si>
  <si>
    <t>05890</t>
  </si>
  <si>
    <t>Yolombó</t>
  </si>
  <si>
    <t>SR05</t>
  </si>
  <si>
    <t>Total Norte</t>
  </si>
  <si>
    <t>05038</t>
  </si>
  <si>
    <t>Norte</t>
  </si>
  <si>
    <t>Angostura</t>
  </si>
  <si>
    <t>05086</t>
  </si>
  <si>
    <t>Belmira</t>
  </si>
  <si>
    <t>05107</t>
  </si>
  <si>
    <t>Briceño</t>
  </si>
  <si>
    <t>05134</t>
  </si>
  <si>
    <t>Campamento</t>
  </si>
  <si>
    <t>05150</t>
  </si>
  <si>
    <t>Carolina del Príncipe</t>
  </si>
  <si>
    <t>05237</t>
  </si>
  <si>
    <t>Donmatías</t>
  </si>
  <si>
    <t>05264</t>
  </si>
  <si>
    <t>Entrerríos</t>
  </si>
  <si>
    <t>05310</t>
  </si>
  <si>
    <t>Gómez Plata</t>
  </si>
  <si>
    <t>05315</t>
  </si>
  <si>
    <t>Guadalupe</t>
  </si>
  <si>
    <t>05361</t>
  </si>
  <si>
    <t>Ituango</t>
  </si>
  <si>
    <t>05647</t>
  </si>
  <si>
    <t>San Andrés de Cuerquia</t>
  </si>
  <si>
    <t>05658</t>
  </si>
  <si>
    <t>San José de la Montaña</t>
  </si>
  <si>
    <t>05664</t>
  </si>
  <si>
    <t>San Pedro de los Milagros</t>
  </si>
  <si>
    <t>05686</t>
  </si>
  <si>
    <t>Santa Rosa de Osos</t>
  </si>
  <si>
    <t>05819</t>
  </si>
  <si>
    <t>Toledo</t>
  </si>
  <si>
    <t>05854</t>
  </si>
  <si>
    <t>Valdivia</t>
  </si>
  <si>
    <t>05887</t>
  </si>
  <si>
    <t>Yarumal</t>
  </si>
  <si>
    <t>SR06</t>
  </si>
  <si>
    <t>Total Occidente</t>
  </si>
  <si>
    <t>05004</t>
  </si>
  <si>
    <t>Occidente</t>
  </si>
  <si>
    <t>Región de Planeación y Gestión de Occidente - RPG</t>
  </si>
  <si>
    <t>Abriaquí</t>
  </si>
  <si>
    <t>05044</t>
  </si>
  <si>
    <t xml:space="preserve">Provincia de Penderisco y Sinifaná </t>
  </si>
  <si>
    <t>Anzá</t>
  </si>
  <si>
    <t>05059</t>
  </si>
  <si>
    <t>Armenia</t>
  </si>
  <si>
    <t>05113</t>
  </si>
  <si>
    <t>Buriticá</t>
  </si>
  <si>
    <t>05125</t>
  </si>
  <si>
    <t>Caicedo</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</si>
  <si>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</si>
  <si>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</si>
  <si>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</si>
  <si>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</si>
  <si>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</si>
  <si>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</si>
  <si>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</si>
  <si>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</si>
  <si>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</si>
  <si>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</si>
  <si>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</si>
  <si>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</si>
  <si>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</si>
  <si>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</si>
  <si>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</si>
  <si>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</si>
  <si>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</si>
  <si>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</si>
  <si>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</si>
  <si>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</si>
  <si>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</si>
  <si>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</si>
  <si>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</si>
  <si>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 Fe de Antioquia</t>
  </si>
  <si>
    <t>05761</t>
  </si>
  <si>
    <t>Sopetrán</t>
  </si>
  <si>
    <t>05842</t>
  </si>
  <si>
    <t>Uramita</t>
  </si>
  <si>
    <t>SR07</t>
  </si>
  <si>
    <t xml:space="preserve">Total Oriente </t>
  </si>
  <si>
    <t>05002</t>
  </si>
  <si>
    <t>Oriente</t>
  </si>
  <si>
    <t>Abejorral</t>
  </si>
  <si>
    <t>05021</t>
  </si>
  <si>
    <t>Provincia del Agua, Bosques y el Turismo</t>
  </si>
  <si>
    <t>Alejandría</t>
  </si>
  <si>
    <t>05055</t>
  </si>
  <si>
    <t xml:space="preserve">Provincia de La Paz </t>
  </si>
  <si>
    <t>Argelia</t>
  </si>
  <si>
    <t>05197</t>
  </si>
  <si>
    <t>Cocorná</t>
  </si>
  <si>
    <t>05206</t>
  </si>
  <si>
    <t>Concepción</t>
  </si>
  <si>
    <t>05148</t>
  </si>
  <si>
    <t>El Carmen de Viboral</t>
  </si>
  <si>
    <t>05541</t>
  </si>
  <si>
    <t>El Peñol</t>
  </si>
  <si>
    <t>05607</t>
  </si>
  <si>
    <t>El Retiro</t>
  </si>
  <si>
    <t>05697</t>
  </si>
  <si>
    <t>Región de Planeación y Gestión Aeroportuaria de Oriente - RPG</t>
  </si>
  <si>
    <t>El Santuario</t>
  </si>
  <si>
    <t>05313</t>
  </si>
  <si>
    <t>Granada</t>
  </si>
  <si>
    <t>05318</t>
  </si>
  <si>
    <t>Guarne</t>
  </si>
  <si>
    <t>05321</t>
  </si>
  <si>
    <t>Guatapé</t>
  </si>
  <si>
    <t>05376</t>
  </si>
  <si>
    <t>La Ceja del Tambo</t>
  </si>
  <si>
    <t>05400</t>
  </si>
  <si>
    <t xml:space="preserve">Región de Planeación y Gestión Aeroportuaria de Oriente - RPG + Provincia de La Paz </t>
  </si>
  <si>
    <t>La Unión</t>
  </si>
  <si>
    <t>05440</t>
  </si>
  <si>
    <t>Marinilla</t>
  </si>
  <si>
    <t>05483</t>
  </si>
  <si>
    <t>Nariño</t>
  </si>
  <si>
    <t>05615</t>
  </si>
  <si>
    <t>Rionegro</t>
  </si>
  <si>
    <t>05649</t>
  </si>
  <si>
    <t>San Carlos</t>
  </si>
  <si>
    <t>05652</t>
  </si>
  <si>
    <t>San Francisco</t>
  </si>
  <si>
    <t>05660</t>
  </si>
  <si>
    <t>San Luis</t>
  </si>
  <si>
    <t>05667</t>
  </si>
  <si>
    <t>San Rafael</t>
  </si>
  <si>
    <t>05674</t>
  </si>
  <si>
    <t>San Vicente Ferrer</t>
  </si>
  <si>
    <t>05756</t>
  </si>
  <si>
    <t>Sonsón</t>
  </si>
  <si>
    <t>SR08</t>
  </si>
  <si>
    <t>Total Suroeste</t>
  </si>
  <si>
    <t>05030</t>
  </si>
  <si>
    <t>Suroeste</t>
  </si>
  <si>
    <t>Amagá</t>
  </si>
  <si>
    <t>05034</t>
  </si>
  <si>
    <t xml:space="preserve">Provincia de San Juan </t>
  </si>
  <si>
    <t>Andes</t>
  </si>
  <si>
    <t>05036</t>
  </si>
  <si>
    <t>Angelópolis</t>
  </si>
  <si>
    <t>05091</t>
  </si>
  <si>
    <t>Betania</t>
  </si>
  <si>
    <t>05093</t>
  </si>
  <si>
    <t>Betulia</t>
  </si>
  <si>
    <t>05145</t>
  </si>
  <si>
    <t>Provincia Cartama</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</si>
  <si>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</si>
  <si>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</si>
  <si>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</si>
  <si>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</si>
  <si>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</si>
  <si>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</si>
  <si>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</si>
  <si>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</si>
  <si>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</si>
  <si>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</si>
  <si>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</si>
  <si>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</si>
  <si>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</si>
  <si>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</si>
  <si>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</si>
  <si>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</si>
  <si>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</si>
  <si>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</si>
  <si>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</si>
  <si>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</si>
  <si>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</si>
  <si>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</si>
  <si>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Bárbara</t>
  </si>
  <si>
    <t>05789</t>
  </si>
  <si>
    <t>Támesis</t>
  </si>
  <si>
    <t>05792</t>
  </si>
  <si>
    <t>Tarso</t>
  </si>
  <si>
    <t>05809</t>
  </si>
  <si>
    <t>Titiribí</t>
  </si>
  <si>
    <t>05847</t>
  </si>
  <si>
    <t>Urrao</t>
  </si>
  <si>
    <t>05856</t>
  </si>
  <si>
    <t>Valparaíso</t>
  </si>
  <si>
    <t>05861</t>
  </si>
  <si>
    <t>Venecia</t>
  </si>
  <si>
    <t>SR09</t>
  </si>
  <si>
    <t>Total Urabá</t>
  </si>
  <si>
    <t>05045</t>
  </si>
  <si>
    <t>Urabá</t>
  </si>
  <si>
    <t>Actualmente firmó Acuerdo de Voluntades para conformar la Región de Planeación y Gestión de Urabá - RPG</t>
  </si>
  <si>
    <t>Apartadó</t>
  </si>
  <si>
    <t>05051</t>
  </si>
  <si>
    <t>Arboletes</t>
  </si>
  <si>
    <t>05147</t>
  </si>
  <si>
    <t>Carepa</t>
  </si>
  <si>
    <t>05172</t>
  </si>
  <si>
    <t>Chigorodó</t>
  </si>
  <si>
    <t>05475</t>
  </si>
  <si>
    <t>Murindó</t>
  </si>
  <si>
    <t>05480</t>
  </si>
  <si>
    <t>Mutatá</t>
  </si>
  <si>
    <t>05490</t>
  </si>
  <si>
    <t>Necoclí</t>
  </si>
  <si>
    <t>05659</t>
  </si>
  <si>
    <t>San Juan de Urabá</t>
  </si>
  <si>
    <t>05665</t>
  </si>
  <si>
    <t>San Pedro de Urabá</t>
  </si>
  <si>
    <t>05837</t>
  </si>
  <si>
    <t>Distrito Portuario, Logístico, Industrial, Turístico y Comercial de Turbo</t>
  </si>
  <si>
    <t>05873</t>
  </si>
  <si>
    <t>Vigía del Fuerte</t>
  </si>
  <si>
    <t>Código provincia</t>
  </si>
  <si>
    <t>Subregión</t>
  </si>
  <si>
    <t>Provincia</t>
  </si>
  <si>
    <t>Municipios provincia</t>
  </si>
  <si>
    <t>PR1</t>
  </si>
  <si>
    <t>Cartama</t>
  </si>
  <si>
    <t>Caramanta, Fredonia, Jericó, La Pintada, Montebello, Pueblorrico, Santa Bárbara, Támesis, Tarso, Valparaíso, Venecia</t>
  </si>
  <si>
    <t>PR2</t>
  </si>
  <si>
    <t>Occidente y Suroeste</t>
  </si>
  <si>
    <t xml:space="preserve">De Penderisco y Sinifaná </t>
  </si>
  <si>
    <t>Anzá, Caicedo, Amagá, Angelópolis, Betulia, Concordia, Titiribí, Urrao</t>
  </si>
  <si>
    <t>PR3</t>
  </si>
  <si>
    <t xml:space="preserve">De San Juan </t>
  </si>
  <si>
    <t>Andes, Betania, Ciudad Bolívar, Hispania, Jardín, Salgar</t>
  </si>
  <si>
    <t>PR4</t>
  </si>
  <si>
    <t xml:space="preserve">De la Paz </t>
  </si>
  <si>
    <t>Argelia, La Unión, Nariño, Sonsón</t>
  </si>
  <si>
    <t>PR5</t>
  </si>
  <si>
    <t>Del Agua, Bosques y el Turismo</t>
  </si>
  <si>
    <t>Alejandría, Cocorná, Concepción, El Peñol, Granada, Guatapé, Marinilla, San Carlos, San Francisco, San Luis, San Rafael, San Vicente Ferrer</t>
  </si>
  <si>
    <t>PR6</t>
  </si>
  <si>
    <t>Minero agroecológica</t>
  </si>
  <si>
    <t>Remedios, Segovia, Vegachí, Yalí, Yolombó</t>
  </si>
  <si>
    <t>Código RPG</t>
  </si>
  <si>
    <t xml:space="preserve">Región </t>
  </si>
  <si>
    <t>Municipios de la Región</t>
  </si>
  <si>
    <t>RPG1</t>
  </si>
  <si>
    <t>Cáceres, Caucasia, El Bagre, Nechí, Tarazá y Zaragoza</t>
  </si>
  <si>
    <t>RPG2</t>
  </si>
  <si>
    <t>El Santuario, La Ceja del Tambo, La Unión y Rionegro</t>
  </si>
  <si>
    <t>RPG3</t>
  </si>
  <si>
    <t>Abriaquí, Armenia, Buriticá, Cañasgordas, Dabeiba, Frontino, Heliconia, Liborina, Olaya, Peque, San Jerónimo y Uramita.</t>
  </si>
  <si>
    <t>RPG4</t>
  </si>
  <si>
    <t>Región de Planeación y Gestión de Urabá - RPG</t>
  </si>
  <si>
    <t>Apartadó, Arboletes, Carepa, Chigorodó, Murindó, Mutatá, Necoclí, San Juan de Urabá, San Pedro de Urabá,Vigía del Fuerte y Distrito Portuario, Logístico, Industrial, Turístico y Comercial de Turbo.</t>
  </si>
  <si>
    <t>Código Subregional</t>
  </si>
  <si>
    <t>TOTAL DEPARTAMENTAL</t>
  </si>
  <si>
    <t>PROVINCIAS</t>
  </si>
  <si>
    <t>2023p</t>
  </si>
  <si>
    <t>2024pr</t>
  </si>
  <si>
    <t>PAT BIOENERGÉTICA DEL NORTE DE ANTIOQUIA</t>
  </si>
  <si>
    <t>PAT MINERO AGROECOLOGICA</t>
  </si>
  <si>
    <t>PAT DEL RIO GRANDE</t>
  </si>
  <si>
    <t>PAT AGROINDUSTRIAL DEL OCCIDENTE ANTIOQUEÑO</t>
  </si>
  <si>
    <t>PAT DE PENDERISCO Y SINIFANÁ</t>
  </si>
  <si>
    <t>PAT TURÍSTICA Y AGROECOLÓGICA DEL OCCIDENTE ANTIOQUEÑO</t>
  </si>
  <si>
    <t>PAT DEL AGUA, BOSQUES Y EL TURISMO</t>
  </si>
  <si>
    <t>PAT DE LA PAZ</t>
  </si>
  <si>
    <t>PAT SAN JUAN</t>
  </si>
  <si>
    <t>PAT CARTAMA</t>
  </si>
  <si>
    <t>A la fecha no ha conformado un EAT Provincia</t>
  </si>
  <si>
    <t>Total Departamental</t>
  </si>
  <si>
    <t>Pro. 2015-2023pr</t>
  </si>
  <si>
    <t>total Provincias</t>
  </si>
  <si>
    <t>Valor Percapita 2015 - 2024Pr</t>
  </si>
  <si>
    <t>PROVINCIAS POR RAMAS DE ACTIVIDAD / RESULTADO</t>
  </si>
  <si>
    <t>CUENTAS ECONÓMICAS POR PROVINCIAS DEL DEPARTAMENTO DE ANTIOQUIA 2015 - 2024pr</t>
  </si>
  <si>
    <t>Rama de actividad</t>
  </si>
  <si>
    <r>
      <t xml:space="preserve">Suministro de electricidad, gas,  agua </t>
    </r>
    <r>
      <rPr>
        <vertAlign val="superscript"/>
        <sz val="11"/>
        <color theme="1"/>
        <rFont val="Calibri"/>
        <family val="2"/>
        <scheme val="minor"/>
      </rPr>
      <t>(1)</t>
    </r>
  </si>
  <si>
    <r>
      <t>Comercio; reparación de automotores</t>
    </r>
    <r>
      <rPr>
        <vertAlign val="superscript"/>
        <sz val="11"/>
        <color theme="1"/>
        <rFont val="Calibri"/>
        <family val="2"/>
        <scheme val="minor"/>
      </rPr>
      <t>(2)</t>
    </r>
  </si>
  <si>
    <r>
      <t xml:space="preserve">Actividades profesionales, científicas  </t>
    </r>
    <r>
      <rPr>
        <vertAlign val="superscript"/>
        <sz val="11"/>
        <color theme="1"/>
        <rFont val="Calibri"/>
        <family val="2"/>
        <scheme val="minor"/>
      </rPr>
      <t>(3)</t>
    </r>
  </si>
  <si>
    <r>
      <t xml:space="preserve">Administración pública,  educación; salud humana </t>
    </r>
    <r>
      <rPr>
        <vertAlign val="superscript"/>
        <sz val="11"/>
        <color theme="1"/>
        <rFont val="Calibri"/>
        <family val="2"/>
        <scheme val="minor"/>
      </rPr>
      <t>(4)</t>
    </r>
  </si>
  <si>
    <r>
      <t xml:space="preserve">Actividades artísticas, entretenimiento y recreación </t>
    </r>
    <r>
      <rPr>
        <vertAlign val="superscript"/>
        <sz val="11"/>
        <color theme="1"/>
        <rFont val="Calibri"/>
        <family val="2"/>
        <scheme val="minor"/>
      </rPr>
      <t>(5)</t>
    </r>
  </si>
  <si>
    <t>Total Valor Agregado</t>
  </si>
  <si>
    <t>Impuestos</t>
  </si>
  <si>
    <t>Producto Interno Bruto a precios corrientes</t>
  </si>
  <si>
    <t>Producto Interno Bruto a precios constantes</t>
  </si>
  <si>
    <t xml:space="preserve">Nota </t>
  </si>
  <si>
    <t>Se acortan los nombres de las ramas de activadad para facilitar la lectura de la información, la descripción completa de las ramas es la siguiente:
(1) Suministro de electricidad, gas, vapor y aire acondicionado; distribución de agua; evacuación y tratamiento de aguas residuales, gestión de desechos y actividades de saneamiento ambiental.
(2) Comercio al por mayor y al por menor; reparación de vehículos automotores y motocicletas; transporte y almacenamiento; alojamiento y servicios de comida.
(3) Actividades profesionales, científicas y técnicas; actividades de servicios administrativos y de apoyo.
(4) Administración pública y defensa; planes de seguridad social de afiliación obligatoria; educación; actividades de atención de la salud humana y de servicios sociales.
(5) Actividades artísticas, de entretenimiento y recreación y otras actividades de servicios; actividades de los hogares individuales en calidad de empleadores; actividades no diferenciadas de los hogares individuales como productores de bienes y servicios para uso propio.</t>
  </si>
  <si>
    <t>MUNICIPIO:</t>
  </si>
  <si>
    <t>Producto Interno Bruto a precios corrientes (miles de Millones de pesos) 2015 - 2024pr</t>
  </si>
  <si>
    <t>Total Antioquia</t>
  </si>
  <si>
    <t>Subregional</t>
  </si>
  <si>
    <t>Departamental</t>
  </si>
  <si>
    <t>Producto Interno Bruto  Cifras a precios constantes, Series encadenadas de volumen con año de referencia 2015  (miles de Millones de pesos)</t>
  </si>
  <si>
    <t xml:space="preserve">Tasa de variación del Producto Interno Bruto a precios constantes, Series encadenadas de volumen con año de referencia 2015 </t>
  </si>
  <si>
    <t>Sector</t>
  </si>
  <si>
    <t>2024p</t>
  </si>
  <si>
    <t>Sector Primario</t>
  </si>
  <si>
    <t>Sector Secundario</t>
  </si>
  <si>
    <t>Sector Terciario</t>
  </si>
  <si>
    <t>Valor Agregado</t>
  </si>
  <si>
    <t>Nota: las Sector comprenden la siguiente desagregación:</t>
  </si>
  <si>
    <t>Primario</t>
  </si>
  <si>
    <t>Secundario</t>
  </si>
  <si>
    <t>Terciario</t>
  </si>
  <si>
    <r>
      <t xml:space="preserve">Suministro de electricidad, gas,  agua </t>
    </r>
    <r>
      <rPr>
        <vertAlign val="superscript"/>
        <sz val="10"/>
        <color theme="1"/>
        <rFont val="Calibri"/>
        <family val="2"/>
        <scheme val="minor"/>
      </rPr>
      <t>(1)</t>
    </r>
  </si>
  <si>
    <r>
      <t>Comercio; reparación de automotores</t>
    </r>
    <r>
      <rPr>
        <vertAlign val="superscript"/>
        <sz val="10"/>
        <color theme="1"/>
        <rFont val="Calibri"/>
        <family val="2"/>
        <scheme val="minor"/>
      </rPr>
      <t>(2)</t>
    </r>
  </si>
  <si>
    <r>
      <t xml:space="preserve">Actividades profesionales, científicas  </t>
    </r>
    <r>
      <rPr>
        <vertAlign val="superscript"/>
        <sz val="10"/>
        <color theme="1"/>
        <rFont val="Calibri"/>
        <family val="2"/>
        <scheme val="minor"/>
      </rPr>
      <t>(3)</t>
    </r>
  </si>
  <si>
    <r>
      <t xml:space="preserve">Administración pública,  educación; salud humana </t>
    </r>
    <r>
      <rPr>
        <vertAlign val="superscript"/>
        <sz val="10"/>
        <color theme="1"/>
        <rFont val="Calibri"/>
        <family val="2"/>
        <scheme val="minor"/>
      </rPr>
      <t>(4)</t>
    </r>
  </si>
  <si>
    <r>
      <t xml:space="preserve">Actividades artísticas, entretenimiento y recreación </t>
    </r>
    <r>
      <rPr>
        <vertAlign val="superscript"/>
        <sz val="10"/>
        <color theme="1"/>
        <rFont val="Calibri"/>
        <family val="2"/>
        <scheme val="minor"/>
      </rPr>
      <t>(5)</t>
    </r>
  </si>
  <si>
    <t>Valor Agregado por grandes ramas de actividad, sector Económico para los 125 municipios de Antioquia, y PIB entre los años 2015 - 2024pr
Cifras a precios corrientes en miles de millones de pesos</t>
  </si>
  <si>
    <r>
      <t xml:space="preserve">Suministro de electricidad, gas,  agua </t>
    </r>
    <r>
      <rPr>
        <vertAlign val="superscript"/>
        <sz val="10"/>
        <color theme="0"/>
        <rFont val="Calibri"/>
        <family val="2"/>
        <scheme val="minor"/>
      </rPr>
      <t>(1)</t>
    </r>
  </si>
  <si>
    <r>
      <t>Comercio; reparación de automotores</t>
    </r>
    <r>
      <rPr>
        <vertAlign val="superscript"/>
        <sz val="10"/>
        <color theme="0"/>
        <rFont val="Calibri"/>
        <family val="2"/>
        <scheme val="minor"/>
      </rPr>
      <t>(2)</t>
    </r>
  </si>
  <si>
    <r>
      <t xml:space="preserve">Actividades profesionales, científicas  </t>
    </r>
    <r>
      <rPr>
        <vertAlign val="superscript"/>
        <sz val="10"/>
        <color theme="0"/>
        <rFont val="Calibri"/>
        <family val="2"/>
        <scheme val="minor"/>
      </rPr>
      <t>(3)</t>
    </r>
  </si>
  <si>
    <r>
      <t xml:space="preserve">Administración pública,  educación; salud humana </t>
    </r>
    <r>
      <rPr>
        <vertAlign val="superscript"/>
        <sz val="10"/>
        <color theme="0"/>
        <rFont val="Calibri"/>
        <family val="2"/>
        <scheme val="minor"/>
      </rPr>
      <t>(4)</t>
    </r>
  </si>
  <si>
    <r>
      <t xml:space="preserve">Actividades artísticas, entretenimiento y recreación </t>
    </r>
    <r>
      <rPr>
        <vertAlign val="superscript"/>
        <sz val="10"/>
        <color theme="0"/>
        <rFont val="Calibri"/>
        <family val="2"/>
        <scheme val="minor"/>
      </rPr>
      <t>(5)</t>
    </r>
  </si>
  <si>
    <t>VA Total</t>
  </si>
  <si>
    <t>PIB</t>
  </si>
  <si>
    <t>Año</t>
  </si>
  <si>
    <t>Código departamento</t>
  </si>
  <si>
    <t>Código subregión</t>
  </si>
  <si>
    <t>Código zona</t>
  </si>
  <si>
    <t>Código municipio</t>
  </si>
  <si>
    <t>Municipio</t>
  </si>
  <si>
    <t>Agricultura, ganadería, caza, silvicultura y pesca</t>
  </si>
  <si>
    <t>Actividades artísticas, de entretenimiento y recreación y otras actividades de servicios; Actividades de los hogares individuales en calidad de empleadores; actividades no diferenciadas de los hogares individuales como productores de bienes y servicios para uso propio</t>
  </si>
  <si>
    <t>EAT Provincias</t>
  </si>
  <si>
    <t>EAT Region</t>
  </si>
  <si>
    <t>EAT Área Metropolitana</t>
  </si>
  <si>
    <t>EAT Asociación - Unión</t>
  </si>
  <si>
    <t>05</t>
  </si>
  <si>
    <t>Antioquia</t>
  </si>
  <si>
    <t>Z01</t>
  </si>
  <si>
    <t>Medellín</t>
  </si>
  <si>
    <t>Z02</t>
  </si>
  <si>
    <t>Z03</t>
  </si>
  <si>
    <t>Z04</t>
  </si>
  <si>
    <t>Z05</t>
  </si>
  <si>
    <t>Z06</t>
  </si>
  <si>
    <t>Z07</t>
  </si>
  <si>
    <t>Z09</t>
  </si>
  <si>
    <t>Z08</t>
  </si>
  <si>
    <t>Z10</t>
  </si>
  <si>
    <t>Z11</t>
  </si>
  <si>
    <t>Z12</t>
  </si>
  <si>
    <t>Z13</t>
  </si>
  <si>
    <t>Z14</t>
  </si>
  <si>
    <t>Z15</t>
  </si>
  <si>
    <t>Z16</t>
  </si>
  <si>
    <t>Z17</t>
  </si>
  <si>
    <t>Z18</t>
  </si>
  <si>
    <t>Z19</t>
  </si>
  <si>
    <t>Z20</t>
  </si>
  <si>
    <t>Z21</t>
  </si>
  <si>
    <t>Z22</t>
  </si>
  <si>
    <t>Z23</t>
  </si>
  <si>
    <t>Z24</t>
  </si>
  <si>
    <t>Z25</t>
  </si>
  <si>
    <t>Turbo</t>
  </si>
  <si>
    <t>Valor Agregado por grandes ramas de actividad, sector Económico y PIB para los 125 municipios de Antioquia entre los años 2015 - 2024pr
Cifras a precios constantes, Series encadenadas de volumen con año de referencia 2015 Miles de  millones de pesos</t>
  </si>
  <si>
    <t>SUBREGIÓN:</t>
  </si>
  <si>
    <t>% Participación subregional</t>
  </si>
  <si>
    <t xml:space="preserve">Tabla 8  </t>
  </si>
  <si>
    <t>2023pr</t>
  </si>
  <si>
    <t xml:space="preserve">Tabla 11 </t>
  </si>
  <si>
    <t>Variación Total Antioquia</t>
  </si>
  <si>
    <t xml:space="preserve">Tabla 13 </t>
  </si>
  <si>
    <t xml:space="preserve">Tabla 15  </t>
  </si>
  <si>
    <t>Suma de PIB</t>
  </si>
  <si>
    <t>Etiquetas de columna</t>
  </si>
  <si>
    <t>Etiquetas de fila</t>
  </si>
  <si>
    <t>Total general</t>
  </si>
  <si>
    <t>Producto Interno Bruto por departamento - Base 2015</t>
  </si>
  <si>
    <r>
      <t>Antioquia: valor agregado según actividad económica                                                                                                                                                                                                                                                                                                                                                                                                                                                                                                                                                                                                                                                         A precios corrientes                                                                                                                                                                                                                                                                                                                                                                                                                                                                                                                                                                                                                                                                                                  Serie 2005 - 2024</t>
    </r>
    <r>
      <rPr>
        <b/>
        <vertAlign val="superscript"/>
        <sz val="9"/>
        <rFont val="Segoe UI"/>
        <family val="2"/>
      </rPr>
      <t xml:space="preserve">pr </t>
    </r>
    <r>
      <rPr>
        <b/>
        <sz val="9"/>
        <rFont val="Segoe UI"/>
        <family val="2"/>
      </rPr>
      <t xml:space="preserve">                                                                                                                                                                                                                                                                                                                                                                                                                                                                                                                                                                                                                                                                                                                   Miles de millones de pesos </t>
    </r>
  </si>
  <si>
    <r>
      <t>Antioquia: valor agregado según actividad económica                                                                                                                                                                                                                                                                                                                                                                                                                                                                                                                                                                                                                                                                                                                                                                                                                                                                                                                                                                                                                                                                                                                                                                                                                                                                                                                                  Serie 2005 - 2024</t>
    </r>
    <r>
      <rPr>
        <b/>
        <vertAlign val="superscript"/>
        <sz val="9"/>
        <rFont val="Segoe UI"/>
        <family val="2"/>
      </rPr>
      <t xml:space="preserve">pr </t>
    </r>
    <r>
      <rPr>
        <b/>
        <sz val="9"/>
        <rFont val="Segoe UI"/>
        <family val="2"/>
      </rPr>
      <t xml:space="preserve">                                                                                                                                                                                                                                                                                                                                                                                                                                                                                                                                                                                                                                                             Participación (%)</t>
    </r>
  </si>
  <si>
    <t>Clasificación Cuentas nacionales</t>
  </si>
  <si>
    <t>Secciones CIIU Rev. 4 A.C.
12 agrupaciones</t>
  </si>
  <si>
    <t>ACTIVIDADES ECONÓMICAS</t>
  </si>
  <si>
    <r>
      <t>2023</t>
    </r>
    <r>
      <rPr>
        <b/>
        <vertAlign val="superscript"/>
        <sz val="9"/>
        <color theme="1"/>
        <rFont val="Segoe UI"/>
        <family val="2"/>
      </rPr>
      <t>p</t>
    </r>
  </si>
  <si>
    <r>
      <t>2024</t>
    </r>
    <r>
      <rPr>
        <b/>
        <vertAlign val="superscript"/>
        <sz val="9"/>
        <color theme="1"/>
        <rFont val="Segoe UI"/>
        <family val="2"/>
      </rPr>
      <t>pr</t>
    </r>
  </si>
  <si>
    <t>A</t>
  </si>
  <si>
    <t>B</t>
  </si>
  <si>
    <t>C</t>
  </si>
  <si>
    <t>D + E</t>
  </si>
  <si>
    <t>Suministro de electricidad, gas, vapor y aire acondicionado; Distribución de agua; evacuación y tratamiento de aguas residuales, gestión de desechos y actividades de saneamiento ambiental</t>
  </si>
  <si>
    <t>F</t>
  </si>
  <si>
    <t>G + H + I</t>
  </si>
  <si>
    <t>Comercio al por mayor y al por menor; reparación de vehículos automotores y motocicletas; Transporte y almacenamiento; Alojamiento y servicios de comida</t>
  </si>
  <si>
    <t>J</t>
  </si>
  <si>
    <t>K</t>
  </si>
  <si>
    <t>L</t>
  </si>
  <si>
    <t>M + N</t>
  </si>
  <si>
    <t>O + P + Q</t>
  </si>
  <si>
    <t>Administración pública y defensa; planes de seguridad social de afiliación obligatoria; Educación; Actividades de atención de la salud humana y de servicios sociales</t>
  </si>
  <si>
    <t>R + S + T</t>
  </si>
  <si>
    <t>B.1b</t>
  </si>
  <si>
    <t>Valor agregado bruto</t>
  </si>
  <si>
    <t>D.21 - D.31</t>
  </si>
  <si>
    <t>PIB DEPARTAMENTAL</t>
  </si>
  <si>
    <r>
      <rPr>
        <b/>
        <sz val="8"/>
        <rFont val="Segoe UI"/>
        <family val="2"/>
      </rPr>
      <t>Fuente:</t>
    </r>
    <r>
      <rPr>
        <sz val="8"/>
        <rFont val="Segoe UI"/>
        <family val="2"/>
      </rPr>
      <t xml:space="preserve"> DANE, Cuentas nacionales</t>
    </r>
  </si>
  <si>
    <r>
      <rPr>
        <vertAlign val="superscript"/>
        <sz val="8"/>
        <rFont val="Segoe UI"/>
        <family val="2"/>
      </rPr>
      <t>pr</t>
    </r>
    <r>
      <rPr>
        <sz val="8"/>
        <rFont val="Segoe UI"/>
        <family val="2"/>
      </rPr>
      <t xml:space="preserve">preliminar </t>
    </r>
  </si>
  <si>
    <r>
      <rPr>
        <vertAlign val="superscript"/>
        <sz val="8"/>
        <rFont val="Segoe UI"/>
        <family val="2"/>
      </rPr>
      <t>p</t>
    </r>
    <r>
      <rPr>
        <sz val="8"/>
        <rFont val="Segoe UI"/>
        <family val="2"/>
      </rPr>
      <t xml:space="preserve">provisional </t>
    </r>
  </si>
  <si>
    <t>Actualizado el 30 de mayo de 2025</t>
  </si>
  <si>
    <r>
      <t>Antioquia: valor agregado según actividad económica                                                                                                                                                                                                                                                                                                                                                                                                                                                                                                                                                                                                                                                                                                                                                                                                                                      Series encadenadas de volumen con año de referencia 2015                                                                                                                                                                                                                                                                                                                                                                                                                                                                                                                                                                                                                                                                          Serie 2005 - 2024</t>
    </r>
    <r>
      <rPr>
        <b/>
        <vertAlign val="superscript"/>
        <sz val="9"/>
        <rFont val="Segoe UI"/>
        <family val="2"/>
      </rPr>
      <t>pr</t>
    </r>
    <r>
      <rPr>
        <b/>
        <sz val="9"/>
        <rFont val="Segoe UI"/>
        <family val="2"/>
      </rPr>
      <t xml:space="preserve">                                                                                                                                                                                                                                                                                                                                                                                                                                                                                                                                                                                                                                                                                                           Miles de millones de pesos </t>
    </r>
  </si>
  <si>
    <r>
      <t>Antioquia: valor agregado según actividad económica                                                                                                                                                                                                                                                                                                                                                                                                                                                                                                                                                                                                                  Series encadenadas de volumen con año de referencia 2015                                                                                                                                                                                                                                                                                                                                                                                                                                                                                                                                                                                                                                       Serie 2006 - 2024</t>
    </r>
    <r>
      <rPr>
        <b/>
        <vertAlign val="superscript"/>
        <sz val="9"/>
        <rFont val="Segoe UI"/>
        <family val="2"/>
      </rPr>
      <t>pr</t>
    </r>
    <r>
      <rPr>
        <b/>
        <sz val="9"/>
        <rFont val="Segoe UI"/>
        <family val="2"/>
      </rPr>
      <t xml:space="preserve">                                                                                                                                                                                                                                                                                                                                                                                                                                                                                                                                                                                                                                                                                                                            Tasas de crecimiento en volumen</t>
    </r>
  </si>
  <si>
    <t>Clasificación Cuentas Nacionales</t>
  </si>
  <si>
    <t>POBLACIÓN TOTAL POR MUNICIPIOS DEPARTAMENTO DE ANTIOQUIA 2015 -2035 (Fuente: DANE, Proyecciones de población - Dirección técnica de Censos y Demografía (DCD), Actualizado el 30 de Julio de 2025 )</t>
  </si>
  <si>
    <t>DPMP</t>
  </si>
  <si>
    <t>MPIO</t>
  </si>
  <si>
    <t>PAT</t>
  </si>
  <si>
    <t>Santafé de Antioquia</t>
  </si>
  <si>
    <t>Carolina</t>
  </si>
  <si>
    <t>La Ceja</t>
  </si>
  <si>
    <t>Peñol</t>
  </si>
  <si>
    <t>Retiro</t>
  </si>
  <si>
    <t>San Andrés de Cuerquía</t>
  </si>
  <si>
    <t>San José de La Montaña</t>
  </si>
  <si>
    <t>San Pedro de Los Milagros</t>
  </si>
  <si>
    <t>San Vicente</t>
  </si>
  <si>
    <t>Código DANE del Municipio</t>
  </si>
  <si>
    <t>Municipios</t>
  </si>
  <si>
    <t xml:space="preserve">Categoría Ley 617 </t>
  </si>
  <si>
    <t>Dotaciones Iniciales</t>
  </si>
  <si>
    <t>Capitales</t>
  </si>
  <si>
    <t>ESP</t>
  </si>
  <si>
    <t>si</t>
  </si>
  <si>
    <t>A la fecha no ha conformado un EAT Región</t>
  </si>
  <si>
    <t>A la fecha no ha conformado un EAT asociación - unión</t>
  </si>
  <si>
    <t>G1</t>
  </si>
  <si>
    <t>PROVINCIA ADMINISTRATIVA Y DE PLANIFICACIÓN BIOENERGÉTICA DEL NORTE DE ANTIOQUIA</t>
  </si>
  <si>
    <t>PROVINCIA ADMINISTRATIVA Y DE PLANIFICACION MINERO AGROECOLOGICA</t>
  </si>
  <si>
    <t>PROVINCIA ADMINISTRATIVA Y DE PLANIFICACIÓN DEL RIO GRANDE</t>
  </si>
  <si>
    <t>PROVINCIA ADMINISTRATIVA Y DE PLANIFICACIÓN AGROINDUSTRIAL DEL OCCIDENTE ANTIOQUEÑO</t>
  </si>
  <si>
    <t>PROVINCIA ADMINISTRATIVA Y DE PLANIFICACIÓN TURÍSTICA Y AGROECOLÓGICA DEL OCCIDENTE ANTIOQUEÑO</t>
  </si>
  <si>
    <t>PROVINCIA ADMINISTRATIVA Y DE PLANIFICACION DE PENDERISCO Y SINIFANÁ</t>
  </si>
  <si>
    <t>PROVINCIA ADMINISTRATIVA Y DE PLANIFICACION DEL AGUA, BOSQUES Y EL TURISMO</t>
  </si>
  <si>
    <t>PROVINCIA ADMINISTRATIVA Y DE PLANIFICACION DE LA PAZ</t>
  </si>
  <si>
    <t>PROVINCIA ADMINISTRATIVA DE PLANIFICACION SAN JUAN</t>
  </si>
  <si>
    <t>G4</t>
  </si>
  <si>
    <t>Región de Planeación y Gestión del Bajo Cauca</t>
  </si>
  <si>
    <t>A la fecha no ha conformado un EAT Área Metropolitana</t>
  </si>
  <si>
    <t>PROVINCIA ADMINISTRATIVA Y PLANIFICACION CARTAMA</t>
  </si>
  <si>
    <t>G2</t>
  </si>
  <si>
    <t>ASOCIACIÓN DE MUNICIPIOS DEL MAGDALENA MEDIO ANTIOQUEÑO - AMMA</t>
  </si>
  <si>
    <t>G3</t>
  </si>
  <si>
    <t>ASOCIACION DE MUNICIPIOS DEL NORTE ANTIOQUEÑO - AMUNORTE</t>
  </si>
  <si>
    <t>ASOCIACION DE MUNICIPIOS DEL OCCIDENTE ANTIOQUEÑO - AMOCCIDENTE</t>
  </si>
  <si>
    <t>MUNICIPIOS UNIDOS DEL SUR DE ANTIOQUIA - MUSA</t>
  </si>
  <si>
    <t>MUNICIPIOS ASOCIADOS DEL ALTIPLANO DEL ORIENTE ANTIOQUEÑO - MASORA</t>
  </si>
  <si>
    <t>ASOCIACIÓN DE MUNICIPIOS DEL URABÁ ANTIOQUEÑO - ASOMURA</t>
  </si>
  <si>
    <t>ASOCIACIÓN DE MUNICIPIOS DEL CHOCÓ Y URABÁ - ASUMUCUR</t>
  </si>
  <si>
    <t>ASOCIACION DE MUNICIPIOS DE LA CUENCA DEL ATRATO Y DARIEN ASOATRATO</t>
  </si>
  <si>
    <t>PROVINCIA ADMINISTRATIVA Y DE PLANIFICACIÓN BIOENERGÉTICA DEL NORTE DE ANTIOQUIA - PAP</t>
  </si>
  <si>
    <t>ASOCIACIÓN DE MUNICIPIOS DEL URABÁ NORTE-ASOURANOR</t>
  </si>
  <si>
    <t>PROVINCIA ADMINISTRATIVA Y DE PLANIFICACION MINERO AGROECOLOGICA - PAP</t>
  </si>
  <si>
    <t>ASOCIACION DE MUNICIPIOS DEL NORTE ANTIOQUEÑO - AMUNORTE
PROVINCIA ADMINISTRATIVA Y DE PLANIFICACIÓN BIOENERGÉTICA DEL NORTE DE ANTIOQUIA - PAP</t>
  </si>
  <si>
    <t>PROVINCIA ADMINISTRATIVA Y DE PLANIFICACIÓN DEL RIO GRANDE - PAP</t>
  </si>
  <si>
    <t>ASOCIACION DE MUNICIPIOS DEL NORTE ANTIOQUEÑO - AMUNORTE
PROVINCIA ADMINISTRATIVA Y DE PLANIFICACIÓN DEL RIO GRANDE - PAP</t>
  </si>
  <si>
    <t>San José De La Montaña</t>
  </si>
  <si>
    <t>Santa Rosa De Osos</t>
  </si>
  <si>
    <t>Región de Planeación y Gestión de Occidente - RPG
ASOCIACION DE MUNICIPIOS DEL NORTE ANTIOQUEÑO - AMUNORTE
PROVINCIA ADMINISTRATIVA Y DE PLANIFICACIÓN AGROINDUSTRIAL DEL OCCIDENTE ANTIOQUEÑO - PAP</t>
  </si>
  <si>
    <t>Región de Planeación y Gestión de Occidente</t>
  </si>
  <si>
    <t>ASOCIACION DE MUNICIPIOS DEL OCCIDENTE ANTIOQUEÑO - AMOCCIDENTE
PROVINCIA ADMINISTRATIVA Y DE PLANIFICACIÓN TURÍSTICA Y AGROECOLÓGICA DEL OCCIDENTE ANTIOQUEÑO - PAP</t>
  </si>
  <si>
    <t>ASOCIACION DE MUNICIPIOS DEL OCCIDENTE ANTIOQUEÑO - AMOCCIDENTE
PROVINCIA ADMINISTRATIVA Y DE PLANIFICACION DE PENDERISCO Y SINIFANÁ - PAP</t>
  </si>
  <si>
    <t>Región de Planeación y Gestión de Occidente - RPG
ASOCIACION DE MUNICIPIOS DEL OCCIDENTE ANTIOQUEÑO - AMOCCIDENTE</t>
  </si>
  <si>
    <t>Región de Planeación y Gestión de Occidente - RPG
ASOCIACION DE MUNICIPIOS DEL OCCIDENTE ANTIOQUEÑO - AMOCCIDENTE
PROVINCIA ADMINISTRATIVA Y DE PLANIFICACIÓN TURÍSTICA Y AGROECOLÓGICA DEL OCCIDENTE ANTIOQUEÑO - PAP</t>
  </si>
  <si>
    <t>Región de Planeación y Gestión de Occidente - RPG
ASOCIACION DE MUNICIPIOS DEL OCCIDENTE ANTIOQUEÑO - AMOCCIDENTE
PROVINCIA ADMINISTRATIVA Y DE PLANIFICACIÓN AGROINDUSTRIAL DEL OCCIDENTE ANTIOQUEÑO - PAP</t>
  </si>
  <si>
    <t>PROVINCIA ADMINISTRATIVA Y DE PLANIFICACION DEL AGUA, BOSQUES Y EL TURISMO - PAP</t>
  </si>
  <si>
    <t>PROVINCIA ADMINISTRATIVA Y DE PLANIFICACION DE LA PAZ - PAP
MUNICIPIOS UNIDOS DEL SUR DE ANTIOQUIA - MUSA</t>
  </si>
  <si>
    <r>
      <t xml:space="preserve">MUNICIPIOS ASOCIADOS DEL ALTIPLANO DEL ORIENTE ANTIOQUEÑO - MASORA
</t>
    </r>
    <r>
      <rPr>
        <sz val="10"/>
        <color rgb="FFFF0000"/>
        <rFont val="Arial"/>
        <family val="2"/>
      </rPr>
      <t>En proceso de constitución un Area Metropolitana</t>
    </r>
  </si>
  <si>
    <t>El Carmen De Viboral</t>
  </si>
  <si>
    <t>PROVINCIA ADMINISTRATIVA Y DE PLANIFICACION DEL AGUA, BOSQUES Y EL TURISMO - PAP
CORPOBOSQUES</t>
  </si>
  <si>
    <r>
      <t xml:space="preserve">Región de Planeación y Gestión Aeroportuaria de Oriente - RPG
MUNICIPIOS ASOCIADOS DEL ALTIPLANO DEL ORIENTE ANTIOQUEÑO - MASORA
</t>
    </r>
    <r>
      <rPr>
        <sz val="10"/>
        <color rgb="FFFF0000"/>
        <rFont val="Arial"/>
        <family val="2"/>
      </rPr>
      <t>En proceso de constitución un Area Metropolitana</t>
    </r>
  </si>
  <si>
    <t>Región de Planeación y Gestión Aeroportuaria de Oriente</t>
  </si>
  <si>
    <r>
      <t xml:space="preserve">PROVINCIA ADMINISTRATIVA Y DE PLANIFICACION DE LA PAZ - PAP
MUNICIPIOS ASOCIADOS DEL ALTIPLANO DEL ORIENTE ANTIOQUEÑO - MASORA
Región de Planeación y Gestión Aeroportuaria de Oriente - RPG
</t>
    </r>
    <r>
      <rPr>
        <sz val="10"/>
        <color rgb="FFFF0000"/>
        <rFont val="Arial"/>
        <family val="2"/>
      </rPr>
      <t>En proceso de constitución un Area Metropolitana</t>
    </r>
  </si>
  <si>
    <r>
      <t xml:space="preserve">PROVINCIA ADMINISTRATIVA Y DE PLANIFICACION DEL AGUA, BOSQUES Y EL TURISMO - PAP
MUNICIPIOS ASOCIADOS DEL ALTIPLANO DEL ORIENTE ANTIOQUEÑO - MASORA
</t>
    </r>
    <r>
      <rPr>
        <sz val="10"/>
        <color rgb="FFFF0000"/>
        <rFont val="Arial"/>
        <family val="2"/>
      </rPr>
      <t>En proceso de constitución un Area Metropolitana</t>
    </r>
  </si>
  <si>
    <t>PROVINCIA ADMINISTRATIVA Y DE PLANIFICACION DE PENDERISCO Y SINIFANÁ - PAP</t>
  </si>
  <si>
    <t>PROVINCIA ADMINISTRATIVA DE PLANIFICACION SAN JUAN - PAP</t>
  </si>
  <si>
    <t>PROVINCIA ADMINISTRATIVA Y PLANIFICACION CARTAMA - PAP</t>
  </si>
  <si>
    <r>
      <t xml:space="preserve"> ASOCIACIÓN DE MUNICIPIOS DEL URABÁ ANTIOQUEÑO - ASOMURA
</t>
    </r>
    <r>
      <rPr>
        <sz val="10"/>
        <color rgb="FFFF0000"/>
        <rFont val="Arial"/>
        <family val="2"/>
      </rPr>
      <t>En proceso de constitución de un Area Metropolitana</t>
    </r>
  </si>
  <si>
    <t>Región de Planeación y Gestión de Urabá - RPG (Acuerdo de Voluntades)</t>
  </si>
  <si>
    <t>ASOCIACIÓN DE MUNICIPIOS DEL URABÁ ANTIOQUEÑO - ASOMURA
ASOCIACIÓN DE MUNICIPIOS DEL URABÁ NORTE-ASOURANOR</t>
  </si>
  <si>
    <t>ASOCIACIÓN DE MUNICIPIOS DEL URABÁ ANTIOQUEÑO - ASOMURA /ASOCIACIÓN DE MUNICIPIOS DEL URABÁ NORTE-ASOURANOR</t>
  </si>
  <si>
    <r>
      <t xml:space="preserve">ASOCIACIÓN DE MUNICIPIOS DEL URABÁ ANTIOQUEÑO - ASOMURA
ASOCIACIÓN DE MUNICIPIOS DEL CHOCÓ Y URABÁ - ASUMUCUR
</t>
    </r>
    <r>
      <rPr>
        <sz val="10"/>
        <color rgb="FFFF0000"/>
        <rFont val="Arial"/>
        <family val="2"/>
      </rPr>
      <t>En proceso de constitución de un Area Metropolitana</t>
    </r>
  </si>
  <si>
    <t>ASOCIACIÓN DE MUNICIPIOS DEL URABÁ ANTIOQUEÑO - ASOMURA / ASOCIACIÓN DE MUNICIPIOS DEL CHOCÓ Y URABÁ - ASUMUCUR</t>
  </si>
  <si>
    <t>ASOCIACION DE MUNICIPIOS DE LA CUENCA DEL ATRATO Y DARIEN ASOATRATO
ASOCIACIÓN DE MUNICIPIOS DEL CHOCÓ Y URABÁ - ASUMUCUR</t>
  </si>
  <si>
    <t>ASOCIACION DE MUNICIPIOS DE LA CUENCA DEL ATRATO Y DARIEN ASOATRATO / ASOCIACIÓN DE MUNICIPIOS DEL CHOCÓ Y URABÁ - ASUMUCUR</t>
  </si>
  <si>
    <t xml:space="preserve"> ASOCIACIÓN DE MUNICIPIOS DEL URABÁ ANTIOQUEÑO - ASOMURA
ASOCIACIÓN DE MUNICIPIOS DEL CHOCÓ Y URABÁ - ASUMUCUR</t>
  </si>
  <si>
    <t>San Juan De Urabá</t>
  </si>
  <si>
    <t>ASOCIACIÓN DE MUNICIPIOS DEL URABÁ NORTE - ASOURANOR</t>
  </si>
  <si>
    <t>San Pedro De Urabá</t>
  </si>
  <si>
    <t xml:space="preserve"> ASOCIACIÓN DE MUNICIPIOS DEL URABÁ ANTIOQUEÑO - ASOMURA</t>
  </si>
  <si>
    <t>ASOCIACION DE MUNICIPIOS DE LA CUENCA DEL ATRATO Y DARIEN - ASOATRATO</t>
  </si>
  <si>
    <r>
      <rPr>
        <b/>
        <sz val="10"/>
        <color theme="1"/>
        <rFont val="Arial"/>
        <family val="2"/>
      </rPr>
      <t xml:space="preserve">Notas: </t>
    </r>
    <r>
      <rPr>
        <sz val="10"/>
        <color theme="1"/>
        <rFont val="Arial"/>
        <family val="2"/>
      </rPr>
      <t xml:space="preserve">
Dependencia de las Transferencias (DTN): Formula: (SGP + Otras) / Ingreso Total; Determinar si las transferencias nacionales son o no los recursos fundamentales para financiar el desarrollo territorial.
Relevancia de la formación bruta de capital (RFBK) fijo: Formula: FBK fijo/Gasto de Inversión; Cuantificar la magnitud de la inversión en FBK fijo que ejecuta la ET con relación a su gasto de inversión.
Endeudamiento largo plazo : Formula: Pasivos /Activos; Mide el endeudamiento de las entidades territoriales como proporción de sus activos totales. Permite hacer un análisis de la deuda desde un punto de vista contable
Ahorro corriente : Formula: Ahorro corriente/Ingreso Corriente; Determina el grado en el cual se liberan excedentes para financiar la inversión, luego de cubrir el funcionamiento, el pago de intereses de deuda. Es una medida de solvencia financiera.
Balance primario: Formula: Balance Primario/Ingresos Totales + Desembolsos; Mide el balance fiscal de las ET. Si existe alto déficit puede poner en riesgo el saneamiento fiscal territorial, pero si hay superávit excesivo también da cuenta de la baja capacidad de ejecución de la ET. También permite evaluar la sostenibilidad de la deuda en el mediano plazo.
Resultado Fiscal (RF): Formula: Déficit o Superávit/Ingresos Totales; Medir el balance fiscal de las ET. Si existe alto déficit puede poner en riesgo el saneamiento fiscal territorial, pero si hay superávit excesivo también da cuenta de la baja capacidad de ejecución de la ET.
Capacidad de programación y ejecución de ingresos (CPEI): Formula: Para ingresos propios: Recaudo/Presupuesto inicial; Mide la capacidad de la entidad territorial para hacer una correcta planeación de sus ingresos corrientes.
Capacidad de ejecución del gasto de inversión (CEI): Formula: Para inversión: Pagos/Compromisos; Mide la capacidad de la entidad territorial para ejecutar los recursos comprometidos para inversión de acuerdo con lo establecido en la Ley 819 de 2003.
Nivel de Holgura (H): Formula: Límite Ley 617- GF/ICLD ; Medir eficiencia en el gasto de funcionamiento, teniendo en cuenta que debe ser cubierto con rentas de libre destinación de la ET. Se califica la holgura si se cumplen los límites de personerías y concejos.
Bonificación Esfuerzo Propio: Crecimiento Recursos Esfuerzo Propio, Formula: % crecimiento Tributarios + No Tributarios en dos vigencias; Medir la capacidad de las ET para aumentar sus recursos propios (esfuerzo propio). La bonificación consiste en el promedio de la proporción de crecimiento de ambas vigencias, si en ambas, este fue positivo. Además, se asignará un puntaje máximo de 5 puntos para esta bonificación.
Bonificación Actualización Catastral: Bono de 2 puntos por actualización catastral en la vigencia analizada; Medir la gestión de las entidades territoriales  para  hacer  procesos de  actualización  y  conservación catastral.
</t>
    </r>
  </si>
  <si>
    <r>
      <t xml:space="preserve">Convenciones:
</t>
    </r>
    <r>
      <rPr>
        <sz val="10"/>
        <rFont val="Arial"/>
        <family val="2"/>
      </rPr>
      <t xml:space="preserve">(NRI) No reportó información
(...)Sin información </t>
    </r>
    <r>
      <rPr>
        <b/>
        <sz val="10"/>
        <rFont val="Arial"/>
        <family val="2"/>
      </rPr>
      <t xml:space="preserve">                                                                                                                                                                                                                                                                                                                                                                                                                                                                                                                                                                     </t>
    </r>
    <r>
      <rPr>
        <sz val="10"/>
        <rFont val="Arial"/>
        <family val="2"/>
      </rPr>
      <t xml:space="preserve"> </t>
    </r>
  </si>
  <si>
    <r>
      <t xml:space="preserve">Fuente: 
</t>
    </r>
    <r>
      <rPr>
        <sz val="10"/>
        <color theme="1"/>
        <rFont val="Arial"/>
        <family val="2"/>
      </rPr>
      <t xml:space="preserve">Departamento Nacional de Planeación -DNP- Subdirección de Descentralización y Fortalecimiento Fiscal Dirección de Descentralización y Desarrollo Regional. Fecha de consulta: 11/11/2022. Fecha de corte: 31/12/2021"https://www.dnp.gov.co/programas/desarrollo-territorial/Estudios-Territoriales/Indicadores-y-Mediciones/Paginas/desempeno-fiscal.aspx"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</si>
</sst>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4" formatCode="_-&quot;$&quot;\ * #,##0.00_-;\-&quot;$&quot;\ * #,##0.00_-;_-&quot;$&quot;\ * &quot;-&quot;??_-;_-@_-"/>
    <numFmt numFmtId="43" formatCode="_-* #,##0.00_-;\-* #,##0.00_-;_-* &quot;-&quot;??_-;_-@_-"/>
    <numFmt numFmtId="164" formatCode="_-* #,##0\ _€_-;\-* #,##0\ _€_-;_-* &quot;-&quot;??\ _€_-;_-@_-"/>
    <numFmt numFmtId="165" formatCode="#,##0.0"/>
    <numFmt numFmtId="166" formatCode="0.0%"/>
    <numFmt numFmtId="167" formatCode="_-* #,##0\ _€_-;\-* #,##0\ _€_-;_-* &quot;-&quot;\ _€_-;_-@_-"/>
    <numFmt numFmtId="168" formatCode="#,##0.00000000000"/>
    <numFmt numFmtId="169" formatCode="_-* #,##0.0\ _€_-;\-* #,##0.0\ _€_-;_-* &quot;-&quot;\ _€_-;_-@_-"/>
    <numFmt numFmtId="170" formatCode="_-* #,##0.00\ _€_-;\-* #,##0.00\ _€_-;_-* &quot;-&quot;??\ _€_-;_-@_-"/>
    <numFmt numFmtId="171" formatCode="_-&quot;$&quot;\ * #,##0.0_-;\-&quot;$&quot;\ * #,##0.0_-;_-&quot;$&quot;\ * &quot;-&quot;??_-;_-@_-"/>
    <numFmt numFmtId="172" formatCode="0.000000000000000000"/>
    <numFmt numFmtId="173" formatCode="#,##0.0000"/>
    <numFmt numFmtId="174" formatCode="_-* #,##0.000\ _€_-;\-* #,##0.000\ _€_-;_-* &quot;-&quot;??\ _€_-;_-@_-"/>
    <numFmt numFmtId="175" formatCode="_-* #,##0.0\ _€_-;\-* #,##0.0\ _€_-;_-* &quot;-&quot;??\ _€_-;_-@_-"/>
    <numFmt numFmtId="176" formatCode="0.0"/>
    <numFmt numFmtId="177" formatCode="#,##0.00000"/>
    <numFmt numFmtId="178" formatCode="0.00000"/>
  </numFmts>
  <fonts count="52" x14ac:knownFonts="1">
    <font>
      <sz val="11"/>
      <color theme="1"/>
      <name val="Calibri"/>
      <family val="2"/>
      <scheme val="minor"/>
    </font>
    <font>
      <sz val="11"/>
      <color theme="1"/>
      <name val="Calibri"/>
      <family val="2"/>
      <scheme val="minor"/>
    </font>
    <font>
      <b/>
      <sz val="11"/>
      <color theme="1"/>
      <name val="Calibri"/>
      <family val="2"/>
      <scheme val="minor"/>
    </font>
    <font>
      <b/>
      <sz val="10"/>
      <color theme="1"/>
      <name val="Calibri"/>
      <family val="2"/>
      <scheme val="minor"/>
    </font>
    <font>
      <b/>
      <sz val="14"/>
      <color theme="0"/>
      <name val="Calibri"/>
      <family val="2"/>
      <scheme val="minor"/>
    </font>
    <font>
      <b/>
      <sz val="14"/>
      <color theme="1"/>
      <name val="Calibri"/>
      <family val="2"/>
      <scheme val="minor"/>
    </font>
    <font>
      <sz val="10"/>
      <color theme="1"/>
      <name val="Calibri"/>
      <family val="2"/>
      <scheme val="minor"/>
    </font>
    <font>
      <b/>
      <sz val="10"/>
      <name val="Calibri"/>
      <family val="2"/>
      <scheme val="minor"/>
    </font>
    <font>
      <b/>
      <sz val="14"/>
      <color theme="0"/>
      <name val="Segoe UI"/>
      <family val="2"/>
    </font>
    <font>
      <b/>
      <sz val="9"/>
      <name val="Segoe UI"/>
      <family val="2"/>
    </font>
    <font>
      <sz val="10"/>
      <name val="Arial"/>
      <family val="2"/>
    </font>
    <font>
      <sz val="9"/>
      <name val="Segoe UI"/>
      <family val="2"/>
    </font>
    <font>
      <b/>
      <sz val="9"/>
      <color theme="1"/>
      <name val="Segoe UI"/>
      <family val="2"/>
    </font>
    <font>
      <b/>
      <sz val="9"/>
      <color rgb="FFB6004B"/>
      <name val="Segoe UI"/>
      <family val="2"/>
    </font>
    <font>
      <sz val="9"/>
      <color theme="1"/>
      <name val="Segoe UI"/>
      <family val="2"/>
    </font>
    <font>
      <sz val="10"/>
      <name val="Calibri"/>
      <family val="2"/>
      <scheme val="minor"/>
    </font>
    <font>
      <b/>
      <sz val="16"/>
      <color theme="0"/>
      <name val="Calibri"/>
      <family val="2"/>
      <scheme val="minor"/>
    </font>
    <font>
      <b/>
      <sz val="16"/>
      <color theme="1"/>
      <name val="Calibri"/>
      <family val="2"/>
      <scheme val="minor"/>
    </font>
    <font>
      <b/>
      <sz val="18"/>
      <color theme="0"/>
      <name val="Calibri"/>
      <family val="2"/>
      <scheme val="minor"/>
    </font>
    <font>
      <b/>
      <sz val="18"/>
      <color theme="1"/>
      <name val="Calibri"/>
      <family val="2"/>
      <scheme val="minor"/>
    </font>
    <font>
      <sz val="10"/>
      <color indexed="8"/>
      <name val="Calibri"/>
      <family val="2"/>
      <scheme val="minor"/>
    </font>
    <font>
      <sz val="11"/>
      <color theme="0"/>
      <name val="Calibri"/>
      <family val="2"/>
      <scheme val="minor"/>
    </font>
    <font>
      <b/>
      <sz val="9"/>
      <color theme="0"/>
      <name val="Arial"/>
      <family val="2"/>
    </font>
    <font>
      <b/>
      <sz val="9"/>
      <color theme="1"/>
      <name val="Arial"/>
      <family val="2"/>
    </font>
    <font>
      <sz val="9"/>
      <color theme="1"/>
      <name val="Arial"/>
      <family val="2"/>
    </font>
    <font>
      <b/>
      <sz val="12"/>
      <color theme="1"/>
      <name val="Calibri"/>
      <family val="2"/>
      <scheme val="minor"/>
    </font>
    <font>
      <vertAlign val="superscript"/>
      <sz val="10"/>
      <color theme="1"/>
      <name val="Calibri"/>
      <family val="2"/>
      <scheme val="minor"/>
    </font>
    <font>
      <b/>
      <sz val="11"/>
      <color theme="0"/>
      <name val="Calibri"/>
      <family val="2"/>
      <scheme val="minor"/>
    </font>
    <font>
      <b/>
      <sz val="11"/>
      <name val="Calibri"/>
      <family val="2"/>
      <scheme val="minor"/>
    </font>
    <font>
      <b/>
      <sz val="12"/>
      <color theme="0"/>
      <name val="Arial"/>
      <family val="2"/>
    </font>
    <font>
      <b/>
      <sz val="11"/>
      <color theme="1"/>
      <name val="Arial"/>
      <family val="2"/>
    </font>
    <font>
      <b/>
      <sz val="12"/>
      <color theme="0"/>
      <name val="Calibri"/>
      <family val="2"/>
      <scheme val="minor"/>
    </font>
    <font>
      <sz val="12"/>
      <color theme="1"/>
      <name val="Calibri"/>
      <family val="2"/>
      <scheme val="minor"/>
    </font>
    <font>
      <u/>
      <sz val="11"/>
      <color theme="10"/>
      <name val="Calibri"/>
      <family val="2"/>
      <scheme val="minor"/>
    </font>
    <font>
      <b/>
      <u/>
      <sz val="11"/>
      <color theme="10"/>
      <name val="Calibri"/>
      <family val="2"/>
      <scheme val="minor"/>
    </font>
    <font>
      <b/>
      <vertAlign val="superscript"/>
      <sz val="9"/>
      <name val="Segoe UI"/>
      <family val="2"/>
    </font>
    <font>
      <b/>
      <sz val="9"/>
      <name val="Arial"/>
      <family val="2"/>
    </font>
    <font>
      <b/>
      <vertAlign val="superscript"/>
      <sz val="9"/>
      <color theme="1"/>
      <name val="Segoe UI"/>
      <family val="2"/>
    </font>
    <font>
      <sz val="8"/>
      <name val="Segoe UI"/>
      <family val="2"/>
    </font>
    <font>
      <b/>
      <sz val="8"/>
      <name val="Segoe UI"/>
      <family val="2"/>
    </font>
    <font>
      <vertAlign val="superscript"/>
      <sz val="8"/>
      <name val="Segoe UI"/>
      <family val="2"/>
    </font>
    <font>
      <sz val="10"/>
      <color theme="0"/>
      <name val="Calibri"/>
      <family val="2"/>
      <scheme val="minor"/>
    </font>
    <font>
      <vertAlign val="superscript"/>
      <sz val="11"/>
      <color theme="1"/>
      <name val="Calibri"/>
      <family val="2"/>
      <scheme val="minor"/>
    </font>
    <font>
      <b/>
      <sz val="10"/>
      <color theme="1"/>
      <name val="Arial"/>
      <family val="2"/>
    </font>
    <font>
      <b/>
      <sz val="10"/>
      <name val="Arial"/>
      <family val="2"/>
    </font>
    <font>
      <b/>
      <sz val="10"/>
      <color rgb="FF000000"/>
      <name val="Arial"/>
      <family val="2"/>
    </font>
    <font>
      <sz val="10"/>
      <color theme="1"/>
      <name val="Arial"/>
      <family val="2"/>
    </font>
    <font>
      <sz val="10"/>
      <color rgb="FFFF0000"/>
      <name val="Arial"/>
      <family val="2"/>
    </font>
    <font>
      <vertAlign val="superscript"/>
      <sz val="10"/>
      <color theme="0"/>
      <name val="Calibri"/>
      <family val="2"/>
      <scheme val="minor"/>
    </font>
    <font>
      <sz val="8"/>
      <color theme="1"/>
      <name val="Segoe UI"/>
      <family val="2"/>
    </font>
    <font>
      <b/>
      <sz val="10"/>
      <name val="Segoe UI"/>
      <family val="2"/>
    </font>
    <font>
      <sz val="8"/>
      <name val="Calibri"/>
      <family val="2"/>
      <scheme val="minor"/>
    </font>
  </fonts>
  <fills count="20">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rgb="FFB6004B"/>
        <bgColor indexed="64"/>
      </patternFill>
    </fill>
    <fill>
      <patternFill patternType="solid">
        <fgColor theme="0" tint="-4.9989318521683403E-2"/>
        <bgColor indexed="64"/>
      </patternFill>
    </fill>
    <fill>
      <patternFill patternType="solid">
        <fgColor theme="0"/>
        <bgColor indexed="64"/>
      </patternFill>
    </fill>
    <fill>
      <patternFill patternType="solid">
        <fgColor rgb="FFBFBFBF"/>
        <bgColor indexed="64"/>
      </patternFill>
    </fill>
    <fill>
      <patternFill patternType="solid">
        <fgColor theme="4" tint="0.59999389629810485"/>
        <bgColor indexed="64"/>
      </patternFill>
    </fill>
    <fill>
      <patternFill patternType="solid">
        <fgColor rgb="FFA5A5A5"/>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rgb="FFBBBBBB"/>
        <bgColor theme="4" tint="0.79998168889431442"/>
      </patternFill>
    </fill>
    <fill>
      <patternFill patternType="solid">
        <fgColor theme="9" tint="0.39997558519241921"/>
        <bgColor theme="4" tint="0.79998168889431442"/>
      </patternFill>
    </fill>
    <fill>
      <patternFill patternType="solid">
        <fgColor rgb="FFBBBBBB"/>
        <bgColor indexed="64"/>
      </patternFill>
    </fill>
    <fill>
      <patternFill patternType="solid">
        <fgColor theme="9"/>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6" tint="0.79998168889431442"/>
        <bgColor indexed="64"/>
      </patternFill>
    </fill>
  </fills>
  <borders count="7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double">
        <color rgb="FF3F3F3F"/>
      </left>
      <right style="double">
        <color rgb="FF3F3F3F"/>
      </right>
      <top style="double">
        <color rgb="FF3F3F3F"/>
      </top>
      <bottom style="double">
        <color rgb="FF3F3F3F"/>
      </bottom>
      <diagonal/>
    </border>
    <border>
      <left/>
      <right/>
      <top/>
      <bottom style="thin">
        <color theme="4" tint="0.39997558519241921"/>
      </bottom>
      <diagonal/>
    </border>
    <border>
      <left/>
      <right/>
      <top style="thin">
        <color theme="4" tint="0.39997558519241921"/>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9">
    <xf numFmtId="0" fontId="0" fillId="0" borderId="0"/>
    <xf numFmtId="43" fontId="1" fillId="0" borderId="0" applyFont="0" applyFill="0" applyBorder="0" applyAlignment="0" applyProtection="0"/>
    <xf numFmtId="0" fontId="10" fillId="0" borderId="0"/>
    <xf numFmtId="0" fontId="10" fillId="0" borderId="0"/>
    <xf numFmtId="9" fontId="1" fillId="0" borderId="0" applyFont="0" applyFill="0" applyBorder="0" applyAlignment="0" applyProtection="0"/>
    <xf numFmtId="0" fontId="1" fillId="0" borderId="0"/>
    <xf numFmtId="0" fontId="27" fillId="9" borderId="55" applyNumberFormat="0" applyAlignment="0" applyProtection="0"/>
    <xf numFmtId="0" fontId="33" fillId="0" borderId="0" applyNumberFormat="0" applyFill="0" applyBorder="0" applyAlignment="0" applyProtection="0"/>
    <xf numFmtId="44" fontId="1" fillId="0" borderId="0" applyFont="0" applyFill="0" applyBorder="0" applyAlignment="0" applyProtection="0"/>
  </cellStyleXfs>
  <cellXfs count="774">
    <xf numFmtId="0" fontId="0" fillId="0" borderId="0" xfId="0"/>
    <xf numFmtId="0" fontId="3" fillId="2" borderId="8" xfId="0" applyFont="1" applyFill="1" applyBorder="1" applyAlignment="1">
      <alignment horizontal="center" vertical="center" textRotation="90" wrapText="1"/>
    </xf>
    <xf numFmtId="0" fontId="3" fillId="2" borderId="10" xfId="0" applyFont="1" applyFill="1" applyBorder="1" applyAlignment="1">
      <alignment horizontal="center" vertical="center" textRotation="90" wrapText="1"/>
    </xf>
    <xf numFmtId="0" fontId="6" fillId="0" borderId="5" xfId="0" applyFont="1" applyBorder="1" applyAlignment="1">
      <alignment horizontal="center" vertical="center" wrapText="1"/>
    </xf>
    <xf numFmtId="0" fontId="6" fillId="0" borderId="1" xfId="0" applyFont="1" applyBorder="1" applyAlignment="1">
      <alignment horizontal="center" vertical="center" wrapText="1"/>
    </xf>
    <xf numFmtId="0" fontId="6" fillId="0" borderId="17" xfId="0" applyFont="1" applyBorder="1" applyAlignment="1">
      <alignment horizontal="center" vertical="center" wrapText="1"/>
    </xf>
    <xf numFmtId="0" fontId="6" fillId="0" borderId="2" xfId="0" applyFont="1" applyBorder="1" applyAlignment="1">
      <alignment horizontal="center" vertical="center"/>
    </xf>
    <xf numFmtId="0" fontId="6" fillId="0" borderId="4" xfId="0" applyFont="1" applyBorder="1" applyAlignment="1">
      <alignment horizontal="center" vertical="center"/>
    </xf>
    <xf numFmtId="4" fontId="6" fillId="0" borderId="5" xfId="0" applyNumberFormat="1" applyFont="1" applyBorder="1"/>
    <xf numFmtId="4" fontId="6" fillId="0" borderId="1" xfId="0" applyNumberFormat="1" applyFont="1" applyBorder="1"/>
    <xf numFmtId="0" fontId="6" fillId="0" borderId="16" xfId="0" applyFont="1" applyBorder="1" applyAlignment="1">
      <alignment horizontal="center" vertical="center"/>
    </xf>
    <xf numFmtId="4" fontId="6" fillId="0" borderId="17" xfId="0" applyNumberFormat="1" applyFont="1" applyBorder="1"/>
    <xf numFmtId="0" fontId="11" fillId="6" borderId="0" xfId="2" applyFont="1" applyFill="1"/>
    <xf numFmtId="49" fontId="11" fillId="6" borderId="0" xfId="2" applyNumberFormat="1" applyFont="1" applyFill="1"/>
    <xf numFmtId="0" fontId="13" fillId="6" borderId="17" xfId="0" applyFont="1" applyFill="1" applyBorder="1" applyAlignment="1">
      <alignment vertical="center"/>
    </xf>
    <xf numFmtId="164" fontId="13" fillId="6" borderId="21" xfId="1" applyNumberFormat="1" applyFont="1" applyFill="1" applyBorder="1" applyAlignment="1">
      <alignment vertical="center" wrapText="1"/>
    </xf>
    <xf numFmtId="0" fontId="13" fillId="5" borderId="18" xfId="0" applyFont="1" applyFill="1" applyBorder="1" applyAlignment="1">
      <alignment vertical="center"/>
    </xf>
    <xf numFmtId="164" fontId="13" fillId="5" borderId="0" xfId="1" applyNumberFormat="1" applyFont="1" applyFill="1" applyBorder="1" applyAlignment="1">
      <alignment vertical="center" wrapText="1"/>
    </xf>
    <xf numFmtId="0" fontId="13" fillId="6" borderId="18" xfId="0" applyFont="1" applyFill="1" applyBorder="1" applyAlignment="1">
      <alignment vertical="center"/>
    </xf>
    <xf numFmtId="164" fontId="13" fillId="6" borderId="0" xfId="1" applyNumberFormat="1" applyFont="1" applyFill="1" applyBorder="1" applyAlignment="1">
      <alignment vertical="center" wrapText="1"/>
    </xf>
    <xf numFmtId="164" fontId="12" fillId="6" borderId="0" xfId="1" applyNumberFormat="1" applyFont="1" applyFill="1" applyBorder="1" applyAlignment="1">
      <alignment vertical="center" wrapText="1"/>
    </xf>
    <xf numFmtId="0" fontId="14" fillId="5" borderId="18" xfId="0" applyFont="1" applyFill="1" applyBorder="1" applyAlignment="1">
      <alignment vertical="center" wrapText="1"/>
    </xf>
    <xf numFmtId="0" fontId="14" fillId="5" borderId="18" xfId="0" applyFont="1" applyFill="1" applyBorder="1"/>
    <xf numFmtId="164" fontId="11" fillId="5" borderId="0" xfId="1" applyNumberFormat="1" applyFont="1" applyFill="1" applyBorder="1" applyAlignment="1">
      <alignment wrapText="1"/>
    </xf>
    <xf numFmtId="0" fontId="12" fillId="6" borderId="5" xfId="0" applyFont="1" applyFill="1" applyBorder="1" applyAlignment="1">
      <alignment vertical="center" wrapText="1"/>
    </xf>
    <xf numFmtId="0" fontId="14" fillId="6" borderId="5" xfId="0" applyFont="1" applyFill="1" applyBorder="1"/>
    <xf numFmtId="3" fontId="9" fillId="6" borderId="14" xfId="0" applyNumberFormat="1" applyFont="1" applyFill="1" applyBorder="1" applyAlignment="1">
      <alignment wrapText="1"/>
    </xf>
    <xf numFmtId="164" fontId="9" fillId="6" borderId="14" xfId="1" applyNumberFormat="1" applyFont="1" applyFill="1" applyBorder="1" applyAlignment="1">
      <alignment wrapText="1"/>
    </xf>
    <xf numFmtId="0" fontId="12" fillId="7" borderId="1" xfId="0" applyFont="1" applyFill="1" applyBorder="1" applyAlignment="1">
      <alignment horizontal="center" vertical="center" wrapText="1"/>
    </xf>
    <xf numFmtId="0" fontId="14" fillId="6" borderId="0" xfId="0" applyFont="1" applyFill="1"/>
    <xf numFmtId="0" fontId="15" fillId="0" borderId="1" xfId="0" applyFont="1" applyBorder="1" applyAlignment="1">
      <alignment horizontal="left" vertical="center" wrapText="1" indent="1"/>
    </xf>
    <xf numFmtId="49" fontId="15" fillId="0" borderId="1" xfId="0" applyNumberFormat="1" applyFont="1" applyBorder="1" applyAlignment="1">
      <alignment horizontal="left" vertical="center" wrapText="1" indent="1"/>
    </xf>
    <xf numFmtId="0" fontId="15" fillId="6" borderId="1" xfId="0" applyFont="1" applyFill="1" applyBorder="1" applyAlignment="1">
      <alignment horizontal="left" vertical="center" wrapText="1" indent="1"/>
    </xf>
    <xf numFmtId="49" fontId="15" fillId="0" borderId="2" xfId="0" applyNumberFormat="1" applyFont="1" applyBorder="1" applyAlignment="1">
      <alignment horizontal="center" vertical="center" wrapText="1"/>
    </xf>
    <xf numFmtId="49" fontId="15" fillId="6" borderId="2" xfId="0" applyNumberFormat="1" applyFont="1" applyFill="1" applyBorder="1" applyAlignment="1">
      <alignment horizontal="center" vertical="center"/>
    </xf>
    <xf numFmtId="49" fontId="15" fillId="6" borderId="30" xfId="0" applyNumberFormat="1" applyFont="1" applyFill="1" applyBorder="1" applyAlignment="1">
      <alignment horizontal="center" vertical="center"/>
    </xf>
    <xf numFmtId="0" fontId="15" fillId="6" borderId="31" xfId="0" applyFont="1" applyFill="1" applyBorder="1" applyAlignment="1">
      <alignment horizontal="left" vertical="center" wrapText="1" indent="1"/>
    </xf>
    <xf numFmtId="49" fontId="15" fillId="0" borderId="31" xfId="0" applyNumberFormat="1" applyFont="1" applyBorder="1" applyAlignment="1">
      <alignment horizontal="left" vertical="center" wrapText="1" indent="1"/>
    </xf>
    <xf numFmtId="0" fontId="15" fillId="0" borderId="31" xfId="0" applyFont="1" applyBorder="1" applyAlignment="1">
      <alignment horizontal="left" vertical="center" wrapText="1" indent="1"/>
    </xf>
    <xf numFmtId="49" fontId="7" fillId="2" borderId="7" xfId="0" applyNumberFormat="1" applyFont="1" applyFill="1" applyBorder="1" applyAlignment="1">
      <alignment horizontal="center" vertical="center" wrapText="1"/>
    </xf>
    <xf numFmtId="49" fontId="7" fillId="2" borderId="8" xfId="0" applyNumberFormat="1" applyFont="1" applyFill="1" applyBorder="1" applyAlignment="1">
      <alignment horizontal="center" vertical="center" wrapText="1"/>
    </xf>
    <xf numFmtId="0" fontId="7" fillId="2" borderId="8" xfId="0" applyFont="1" applyFill="1" applyBorder="1" applyAlignment="1">
      <alignment horizontal="center" vertical="center" wrapText="1"/>
    </xf>
    <xf numFmtId="0" fontId="3" fillId="8" borderId="8" xfId="0" applyFont="1" applyFill="1" applyBorder="1" applyAlignment="1">
      <alignment horizontal="center" vertical="center" textRotation="90" wrapText="1"/>
    </xf>
    <xf numFmtId="0" fontId="7" fillId="8" borderId="5" xfId="0" applyFont="1" applyFill="1" applyBorder="1" applyAlignment="1">
      <alignment horizontal="left" vertical="center" indent="1"/>
    </xf>
    <xf numFmtId="0" fontId="7" fillId="8" borderId="5" xfId="0" applyFont="1" applyFill="1" applyBorder="1" applyAlignment="1">
      <alignment horizontal="left" vertical="center" wrapText="1" indent="1"/>
    </xf>
    <xf numFmtId="0" fontId="7" fillId="8" borderId="1" xfId="0" applyFont="1" applyFill="1" applyBorder="1" applyAlignment="1">
      <alignment horizontal="left" vertical="center" wrapText="1" indent="1"/>
    </xf>
    <xf numFmtId="0" fontId="3" fillId="8" borderId="9" xfId="0" applyFont="1" applyFill="1" applyBorder="1" applyAlignment="1">
      <alignment horizontal="center" vertical="center" textRotation="90" wrapText="1"/>
    </xf>
    <xf numFmtId="4" fontId="7" fillId="8" borderId="5" xfId="0" applyNumberFormat="1" applyFont="1" applyFill="1" applyBorder="1" applyAlignment="1">
      <alignment horizontal="right" vertical="center" wrapText="1" indent="1"/>
    </xf>
    <xf numFmtId="165" fontId="3" fillId="8" borderId="3" xfId="0" applyNumberFormat="1" applyFont="1" applyFill="1" applyBorder="1" applyAlignment="1">
      <alignment horizontal="right" vertical="center"/>
    </xf>
    <xf numFmtId="0" fontId="7" fillId="8" borderId="4" xfId="0" quotePrefix="1" applyFont="1" applyFill="1" applyBorder="1" applyAlignment="1">
      <alignment horizontal="center" vertical="center"/>
    </xf>
    <xf numFmtId="0" fontId="7" fillId="8" borderId="5" xfId="0" applyFont="1" applyFill="1" applyBorder="1" applyAlignment="1">
      <alignment horizontal="left" vertical="center"/>
    </xf>
    <xf numFmtId="0" fontId="7" fillId="8" borderId="2" xfId="0" applyFont="1" applyFill="1" applyBorder="1" applyAlignment="1">
      <alignment horizontal="center" vertical="center" wrapText="1"/>
    </xf>
    <xf numFmtId="49" fontId="15" fillId="6" borderId="2" xfId="0" applyNumberFormat="1" applyFont="1" applyFill="1" applyBorder="1" applyAlignment="1">
      <alignment horizontal="left" vertical="center"/>
    </xf>
    <xf numFmtId="0" fontId="15" fillId="6" borderId="1" xfId="0" applyFont="1" applyFill="1" applyBorder="1" applyAlignment="1">
      <alignment horizontal="left" vertical="center" wrapText="1"/>
    </xf>
    <xf numFmtId="49" fontId="15" fillId="6" borderId="1" xfId="0" applyNumberFormat="1" applyFont="1" applyFill="1" applyBorder="1" applyAlignment="1">
      <alignment horizontal="left" vertical="center" wrapText="1"/>
    </xf>
    <xf numFmtId="49" fontId="15" fillId="0" borderId="0" xfId="0" applyNumberFormat="1" applyFont="1" applyAlignment="1">
      <alignment horizontal="left" vertical="center" wrapText="1" indent="1"/>
    </xf>
    <xf numFmtId="165" fontId="3" fillId="0" borderId="1" xfId="0" applyNumberFormat="1" applyFont="1" applyBorder="1" applyAlignment="1">
      <alignment horizontal="center" vertical="center"/>
    </xf>
    <xf numFmtId="49" fontId="15" fillId="0" borderId="17" xfId="0" applyNumberFormat="1" applyFont="1" applyBorder="1" applyAlignment="1">
      <alignment horizontal="left" vertical="center" wrapText="1" indent="1"/>
    </xf>
    <xf numFmtId="0" fontId="15" fillId="0" borderId="17" xfId="0" applyFont="1" applyBorder="1" applyAlignment="1">
      <alignment horizontal="left" vertical="center" wrapText="1" indent="1"/>
    </xf>
    <xf numFmtId="165" fontId="6" fillId="0" borderId="0" xfId="0" applyNumberFormat="1" applyFont="1"/>
    <xf numFmtId="165" fontId="2" fillId="0" borderId="0" xfId="0" applyNumberFormat="1" applyFont="1"/>
    <xf numFmtId="165" fontId="0" fillId="0" borderId="0" xfId="0" applyNumberFormat="1"/>
    <xf numFmtId="4" fontId="0" fillId="0" borderId="0" xfId="0" applyNumberFormat="1"/>
    <xf numFmtId="49" fontId="15" fillId="0" borderId="30" xfId="0" applyNumberFormat="1" applyFont="1" applyBorder="1" applyAlignment="1">
      <alignment horizontal="center" vertical="center" wrapText="1"/>
    </xf>
    <xf numFmtId="165" fontId="3" fillId="8" borderId="32" xfId="0" applyNumberFormat="1" applyFont="1" applyFill="1" applyBorder="1" applyAlignment="1">
      <alignment horizontal="right" vertical="center"/>
    </xf>
    <xf numFmtId="49" fontId="7" fillId="2" borderId="33" xfId="0" applyNumberFormat="1" applyFont="1" applyFill="1" applyBorder="1" applyAlignment="1">
      <alignment horizontal="center" vertical="center" wrapText="1"/>
    </xf>
    <xf numFmtId="49" fontId="7" fillId="2" borderId="18" xfId="0" applyNumberFormat="1" applyFont="1" applyFill="1" applyBorder="1" applyAlignment="1">
      <alignment horizontal="left" vertical="center" wrapText="1" indent="1"/>
    </xf>
    <xf numFmtId="49" fontId="15" fillId="6" borderId="35" xfId="0" applyNumberFormat="1" applyFont="1" applyFill="1" applyBorder="1" applyAlignment="1">
      <alignment horizontal="left" vertical="center"/>
    </xf>
    <xf numFmtId="0" fontId="15" fillId="6" borderId="36" xfId="0" applyFont="1" applyFill="1" applyBorder="1" applyAlignment="1">
      <alignment horizontal="left" vertical="center" wrapText="1"/>
    </xf>
    <xf numFmtId="49" fontId="15" fillId="6" borderId="36" xfId="0" applyNumberFormat="1" applyFont="1" applyFill="1" applyBorder="1" applyAlignment="1">
      <alignment horizontal="left" vertical="center" wrapText="1"/>
    </xf>
    <xf numFmtId="0" fontId="15" fillId="0" borderId="36" xfId="0" applyFont="1" applyBorder="1" applyAlignment="1">
      <alignment horizontal="left" vertical="center" wrapText="1" indent="1"/>
    </xf>
    <xf numFmtId="165" fontId="3" fillId="0" borderId="36" xfId="0" applyNumberFormat="1" applyFont="1" applyBorder="1" applyAlignment="1">
      <alignment horizontal="center" vertical="center"/>
    </xf>
    <xf numFmtId="49" fontId="15" fillId="6" borderId="30" xfId="0" applyNumberFormat="1" applyFont="1" applyFill="1" applyBorder="1" applyAlignment="1">
      <alignment horizontal="left" vertical="center"/>
    </xf>
    <xf numFmtId="0" fontId="15" fillId="6" borderId="31" xfId="0" applyFont="1" applyFill="1" applyBorder="1" applyAlignment="1">
      <alignment horizontal="left" vertical="center" wrapText="1"/>
    </xf>
    <xf numFmtId="49" fontId="15" fillId="6" borderId="31" xfId="0" applyNumberFormat="1" applyFont="1" applyFill="1" applyBorder="1" applyAlignment="1">
      <alignment horizontal="left" vertical="center" wrapText="1"/>
    </xf>
    <xf numFmtId="165" fontId="3" fillId="0" borderId="31" xfId="0" applyNumberFormat="1" applyFont="1" applyBorder="1" applyAlignment="1">
      <alignment horizontal="center" vertical="center"/>
    </xf>
    <xf numFmtId="49" fontId="15" fillId="6" borderId="35" xfId="0" applyNumberFormat="1" applyFont="1" applyFill="1" applyBorder="1" applyAlignment="1">
      <alignment horizontal="center" vertical="center"/>
    </xf>
    <xf numFmtId="49" fontId="15" fillId="0" borderId="36" xfId="0" applyNumberFormat="1" applyFont="1" applyBorder="1" applyAlignment="1">
      <alignment horizontal="left" vertical="center" wrapText="1" indent="1"/>
    </xf>
    <xf numFmtId="0" fontId="18" fillId="3" borderId="28" xfId="0" applyFont="1" applyFill="1" applyBorder="1" applyAlignment="1">
      <alignment horizontal="center" vertical="center"/>
    </xf>
    <xf numFmtId="0" fontId="19" fillId="2" borderId="29" xfId="0" applyFont="1" applyFill="1" applyBorder="1" applyAlignment="1">
      <alignment horizontal="center" vertical="center"/>
    </xf>
    <xf numFmtId="4" fontId="7" fillId="8" borderId="26" xfId="0" applyNumberFormat="1" applyFont="1" applyFill="1" applyBorder="1" applyAlignment="1">
      <alignment horizontal="right" vertical="center" wrapText="1" indent="1"/>
    </xf>
    <xf numFmtId="165" fontId="3" fillId="8" borderId="38" xfId="0" applyNumberFormat="1" applyFont="1" applyFill="1" applyBorder="1" applyAlignment="1">
      <alignment horizontal="right" vertical="center"/>
    </xf>
    <xf numFmtId="165" fontId="3" fillId="8" borderId="39" xfId="0" applyNumberFormat="1" applyFont="1" applyFill="1" applyBorder="1" applyAlignment="1">
      <alignment horizontal="right" vertical="center"/>
    </xf>
    <xf numFmtId="0" fontId="3" fillId="8" borderId="41" xfId="0" applyFont="1" applyFill="1" applyBorder="1" applyAlignment="1">
      <alignment horizontal="center" vertical="center" textRotation="90" wrapText="1"/>
    </xf>
    <xf numFmtId="0" fontId="3" fillId="8" borderId="28" xfId="0" applyFont="1" applyFill="1" applyBorder="1" applyAlignment="1">
      <alignment horizontal="center" vertical="center" textRotation="90" wrapText="1"/>
    </xf>
    <xf numFmtId="10" fontId="7" fillId="8" borderId="12" xfId="4" applyNumberFormat="1" applyFont="1" applyFill="1" applyBorder="1" applyAlignment="1">
      <alignment horizontal="right" vertical="center" wrapText="1" indent="1"/>
    </xf>
    <xf numFmtId="10" fontId="7" fillId="8" borderId="42" xfId="4" applyNumberFormat="1" applyFont="1" applyFill="1" applyBorder="1" applyAlignment="1">
      <alignment horizontal="right" vertical="center" wrapText="1" indent="1"/>
    </xf>
    <xf numFmtId="10" fontId="7" fillId="8" borderId="43" xfId="4" applyNumberFormat="1" applyFont="1" applyFill="1" applyBorder="1" applyAlignment="1">
      <alignment horizontal="right" vertical="center" wrapText="1" indent="1"/>
    </xf>
    <xf numFmtId="165" fontId="3" fillId="8" borderId="40" xfId="0" applyNumberFormat="1" applyFont="1" applyFill="1" applyBorder="1" applyAlignment="1">
      <alignment horizontal="right" vertical="center"/>
    </xf>
    <xf numFmtId="10" fontId="7" fillId="8" borderId="20" xfId="4" applyNumberFormat="1" applyFont="1" applyFill="1" applyBorder="1" applyAlignment="1">
      <alignment horizontal="right" vertical="center" wrapText="1" indent="1"/>
    </xf>
    <xf numFmtId="165" fontId="3" fillId="8" borderId="5" xfId="0" applyNumberFormat="1" applyFont="1" applyFill="1" applyBorder="1" applyAlignment="1">
      <alignment horizontal="right" vertical="center"/>
    </xf>
    <xf numFmtId="10" fontId="7" fillId="8" borderId="11" xfId="4" applyNumberFormat="1" applyFont="1" applyFill="1" applyBorder="1" applyAlignment="1">
      <alignment horizontal="right" vertical="center" wrapText="1" indent="1"/>
    </xf>
    <xf numFmtId="0" fontId="15" fillId="0" borderId="5" xfId="0" applyFont="1" applyBorder="1" applyAlignment="1">
      <alignment horizontal="left" vertical="center" wrapText="1" indent="1"/>
    </xf>
    <xf numFmtId="0" fontId="7" fillId="8" borderId="44" xfId="0" applyFont="1" applyFill="1" applyBorder="1" applyAlignment="1">
      <alignment horizontal="center" vertical="center" wrapText="1"/>
    </xf>
    <xf numFmtId="0" fontId="7" fillId="8" borderId="18" xfId="0" applyFont="1" applyFill="1" applyBorder="1" applyAlignment="1">
      <alignment horizontal="left" vertical="center"/>
    </xf>
    <xf numFmtId="0" fontId="7" fillId="8" borderId="18" xfId="0" applyFont="1" applyFill="1" applyBorder="1" applyAlignment="1">
      <alignment horizontal="left" vertical="center" indent="1"/>
    </xf>
    <xf numFmtId="0" fontId="7" fillId="8" borderId="18" xfId="0" applyFont="1" applyFill="1" applyBorder="1" applyAlignment="1">
      <alignment horizontal="left" vertical="center" wrapText="1" indent="1"/>
    </xf>
    <xf numFmtId="4" fontId="7" fillId="8" borderId="18" xfId="0" applyNumberFormat="1" applyFont="1" applyFill="1" applyBorder="1" applyAlignment="1">
      <alignment horizontal="right" vertical="center" wrapText="1" indent="1"/>
    </xf>
    <xf numFmtId="4" fontId="7" fillId="8" borderId="34" xfId="0" applyNumberFormat="1" applyFont="1" applyFill="1" applyBorder="1" applyAlignment="1">
      <alignment horizontal="right" vertical="center" wrapText="1" indent="1"/>
    </xf>
    <xf numFmtId="49" fontId="15" fillId="0" borderId="5" xfId="0" applyNumberFormat="1" applyFont="1" applyBorder="1" applyAlignment="1">
      <alignment horizontal="left" vertical="center" wrapText="1" indent="1"/>
    </xf>
    <xf numFmtId="165" fontId="6" fillId="0" borderId="5" xfId="0" applyNumberFormat="1" applyFont="1" applyBorder="1" applyAlignment="1">
      <alignment horizontal="right" vertical="center"/>
    </xf>
    <xf numFmtId="165" fontId="3" fillId="8" borderId="6" xfId="0" applyNumberFormat="1" applyFont="1" applyFill="1" applyBorder="1" applyAlignment="1">
      <alignment horizontal="right" vertical="center"/>
    </xf>
    <xf numFmtId="0" fontId="7" fillId="8" borderId="7" xfId="0" applyFont="1" applyFill="1" applyBorder="1" applyAlignment="1">
      <alignment horizontal="left" vertical="center" wrapText="1" indent="1"/>
    </xf>
    <xf numFmtId="0" fontId="7" fillId="8" borderId="8" xfId="0" applyFont="1" applyFill="1" applyBorder="1" applyAlignment="1">
      <alignment horizontal="left" vertical="center" wrapText="1" indent="1"/>
    </xf>
    <xf numFmtId="165" fontId="7" fillId="8" borderId="8" xfId="0" applyNumberFormat="1" applyFont="1" applyFill="1" applyBorder="1" applyAlignment="1">
      <alignment horizontal="right" vertical="center" wrapText="1" indent="1"/>
    </xf>
    <xf numFmtId="165" fontId="7" fillId="8" borderId="9" xfId="0" applyNumberFormat="1" applyFont="1" applyFill="1" applyBorder="1" applyAlignment="1">
      <alignment horizontal="right" vertical="center" wrapText="1" indent="1"/>
    </xf>
    <xf numFmtId="10" fontId="7" fillId="8" borderId="10" xfId="4" applyNumberFormat="1" applyFont="1" applyFill="1" applyBorder="1" applyAlignment="1">
      <alignment horizontal="right" vertical="center" wrapText="1" indent="1"/>
    </xf>
    <xf numFmtId="49" fontId="7" fillId="8" borderId="44" xfId="0" applyNumberFormat="1" applyFont="1" applyFill="1" applyBorder="1" applyAlignment="1">
      <alignment horizontal="center" vertical="center" wrapText="1"/>
    </xf>
    <xf numFmtId="49" fontId="7" fillId="8" borderId="8" xfId="0" applyNumberFormat="1" applyFont="1" applyFill="1" applyBorder="1" applyAlignment="1">
      <alignment horizontal="left" vertical="center" wrapText="1" indent="1"/>
    </xf>
    <xf numFmtId="0" fontId="7" fillId="8" borderId="8" xfId="0" applyFont="1" applyFill="1" applyBorder="1" applyAlignment="1">
      <alignment horizontal="left" vertical="center" wrapText="1"/>
    </xf>
    <xf numFmtId="49" fontId="7" fillId="8" borderId="7" xfId="0" applyNumberFormat="1" applyFont="1" applyFill="1" applyBorder="1" applyAlignment="1">
      <alignment horizontal="left" vertical="center" wrapText="1" indent="1"/>
    </xf>
    <xf numFmtId="49" fontId="15" fillId="0" borderId="16" xfId="0" applyNumberFormat="1" applyFont="1" applyBorder="1" applyAlignment="1">
      <alignment horizontal="center" vertical="center" wrapText="1"/>
    </xf>
    <xf numFmtId="49" fontId="15" fillId="0" borderId="4" xfId="0" applyNumberFormat="1" applyFont="1" applyBorder="1" applyAlignment="1">
      <alignment horizontal="center" vertical="center" wrapText="1"/>
    </xf>
    <xf numFmtId="49" fontId="7" fillId="8" borderId="7" xfId="0" applyNumberFormat="1" applyFont="1" applyFill="1" applyBorder="1" applyAlignment="1">
      <alignment horizontal="center" vertical="center" wrapText="1"/>
    </xf>
    <xf numFmtId="165" fontId="7" fillId="8" borderId="41" xfId="0" applyNumberFormat="1" applyFont="1" applyFill="1" applyBorder="1" applyAlignment="1">
      <alignment horizontal="right" vertical="center" wrapText="1" indent="1"/>
    </xf>
    <xf numFmtId="49" fontId="0" fillId="0" borderId="5" xfId="0" applyNumberFormat="1" applyBorder="1" applyAlignment="1">
      <alignment vertical="center"/>
    </xf>
    <xf numFmtId="49" fontId="0" fillId="0" borderId="1" xfId="0" applyNumberFormat="1" applyBorder="1" applyAlignment="1">
      <alignment vertical="center"/>
    </xf>
    <xf numFmtId="49" fontId="20" fillId="0" borderId="4" xfId="0" applyNumberFormat="1" applyFont="1" applyBorder="1" applyAlignment="1">
      <alignment horizontal="center" vertical="center" wrapText="1"/>
    </xf>
    <xf numFmtId="49" fontId="20" fillId="0" borderId="2" xfId="0" applyNumberFormat="1" applyFont="1" applyBorder="1" applyAlignment="1">
      <alignment horizontal="center" vertical="center" wrapText="1"/>
    </xf>
    <xf numFmtId="49" fontId="20" fillId="0" borderId="16" xfId="0" applyNumberFormat="1" applyFont="1" applyBorder="1" applyAlignment="1">
      <alignment horizontal="center" vertical="center" wrapText="1"/>
    </xf>
    <xf numFmtId="49" fontId="0" fillId="0" borderId="17" xfId="0" applyNumberFormat="1" applyBorder="1" applyAlignment="1">
      <alignment vertical="center"/>
    </xf>
    <xf numFmtId="4" fontId="7" fillId="8" borderId="8" xfId="0" applyNumberFormat="1" applyFont="1" applyFill="1" applyBorder="1" applyAlignment="1">
      <alignment horizontal="right" vertical="center" wrapText="1" indent="1"/>
    </xf>
    <xf numFmtId="4" fontId="7" fillId="8" borderId="9" xfId="0" applyNumberFormat="1" applyFont="1" applyFill="1" applyBorder="1" applyAlignment="1">
      <alignment horizontal="right" vertical="center" wrapText="1" indent="1"/>
    </xf>
    <xf numFmtId="10" fontId="0" fillId="0" borderId="1" xfId="4" applyNumberFormat="1" applyFont="1" applyBorder="1"/>
    <xf numFmtId="10" fontId="0" fillId="0" borderId="5" xfId="4" applyNumberFormat="1" applyFont="1" applyBorder="1"/>
    <xf numFmtId="10" fontId="2" fillId="8" borderId="5" xfId="4" applyNumberFormat="1" applyFont="1" applyFill="1" applyBorder="1"/>
    <xf numFmtId="10" fontId="2" fillId="8" borderId="1" xfId="4" applyNumberFormat="1" applyFont="1" applyFill="1" applyBorder="1"/>
    <xf numFmtId="10" fontId="2" fillId="8" borderId="31" xfId="4" applyNumberFormat="1" applyFont="1" applyFill="1" applyBorder="1"/>
    <xf numFmtId="10" fontId="2" fillId="8" borderId="6" xfId="4" applyNumberFormat="1" applyFont="1" applyFill="1" applyBorder="1"/>
    <xf numFmtId="10" fontId="2" fillId="8" borderId="3" xfId="4" applyNumberFormat="1" applyFont="1" applyFill="1" applyBorder="1"/>
    <xf numFmtId="10" fontId="0" fillId="0" borderId="31" xfId="4" applyNumberFormat="1" applyFont="1" applyFill="1" applyBorder="1"/>
    <xf numFmtId="10" fontId="2" fillId="0" borderId="31" xfId="4" applyNumberFormat="1" applyFont="1" applyFill="1" applyBorder="1"/>
    <xf numFmtId="10" fontId="2" fillId="0" borderId="32" xfId="4" applyNumberFormat="1" applyFont="1" applyFill="1" applyBorder="1"/>
    <xf numFmtId="2" fontId="0" fillId="0" borderId="1" xfId="4" applyNumberFormat="1" applyFont="1" applyBorder="1" applyAlignment="1">
      <alignment horizontal="center" vertical="center"/>
    </xf>
    <xf numFmtId="2" fontId="2" fillId="8" borderId="1" xfId="4" applyNumberFormat="1" applyFont="1" applyFill="1" applyBorder="1" applyAlignment="1">
      <alignment horizontal="center" vertical="center"/>
    </xf>
    <xf numFmtId="1" fontId="2" fillId="0" borderId="31" xfId="4" applyNumberFormat="1" applyFont="1" applyFill="1" applyBorder="1" applyAlignment="1">
      <alignment horizontal="center" vertical="center"/>
    </xf>
    <xf numFmtId="1" fontId="2" fillId="0" borderId="32" xfId="4" applyNumberFormat="1" applyFont="1" applyFill="1" applyBorder="1" applyAlignment="1">
      <alignment horizontal="center" vertical="center"/>
    </xf>
    <xf numFmtId="0" fontId="21" fillId="0" borderId="0" xfId="0" applyFont="1"/>
    <xf numFmtId="165" fontId="3" fillId="8" borderId="1" xfId="0" applyNumberFormat="1" applyFont="1" applyFill="1" applyBorder="1" applyAlignment="1">
      <alignment horizontal="center" vertical="center"/>
    </xf>
    <xf numFmtId="165" fontId="3" fillId="8" borderId="31" xfId="0" applyNumberFormat="1" applyFont="1" applyFill="1" applyBorder="1" applyAlignment="1">
      <alignment horizontal="center" vertical="center"/>
    </xf>
    <xf numFmtId="165" fontId="3" fillId="8" borderId="36" xfId="0" applyNumberFormat="1" applyFont="1" applyFill="1" applyBorder="1" applyAlignment="1">
      <alignment horizontal="center" vertical="center"/>
    </xf>
    <xf numFmtId="4" fontId="7" fillId="8" borderId="41" xfId="0" applyNumberFormat="1" applyFont="1" applyFill="1" applyBorder="1" applyAlignment="1">
      <alignment horizontal="right" vertical="center" wrapText="1" indent="1"/>
    </xf>
    <xf numFmtId="165" fontId="3" fillId="8" borderId="48" xfId="0" applyNumberFormat="1" applyFont="1" applyFill="1" applyBorder="1" applyAlignment="1">
      <alignment horizontal="right" vertical="center"/>
    </xf>
    <xf numFmtId="4" fontId="7" fillId="8" borderId="45" xfId="0" applyNumberFormat="1" applyFont="1" applyFill="1" applyBorder="1" applyAlignment="1">
      <alignment horizontal="right" vertical="center" wrapText="1" indent="1"/>
    </xf>
    <xf numFmtId="4" fontId="7" fillId="8" borderId="7" xfId="0" applyNumberFormat="1" applyFont="1" applyFill="1" applyBorder="1" applyAlignment="1">
      <alignment horizontal="right" vertical="center" wrapText="1" indent="1"/>
    </xf>
    <xf numFmtId="0" fontId="3" fillId="2" borderId="41" xfId="0" applyFont="1" applyFill="1" applyBorder="1" applyAlignment="1">
      <alignment horizontal="center" vertical="center" textRotation="90" wrapText="1"/>
    </xf>
    <xf numFmtId="10" fontId="0" fillId="0" borderId="26" xfId="4" applyNumberFormat="1" applyFont="1" applyBorder="1"/>
    <xf numFmtId="10" fontId="0" fillId="0" borderId="38" xfId="4" applyNumberFormat="1" applyFont="1" applyBorder="1"/>
    <xf numFmtId="10" fontId="0" fillId="0" borderId="39" xfId="4" applyNumberFormat="1" applyFont="1" applyFill="1" applyBorder="1"/>
    <xf numFmtId="1" fontId="3" fillId="8" borderId="45" xfId="0" applyNumberFormat="1" applyFont="1" applyFill="1" applyBorder="1" applyAlignment="1">
      <alignment horizontal="center" vertical="center" textRotation="90" wrapText="1"/>
    </xf>
    <xf numFmtId="10" fontId="2" fillId="8" borderId="27" xfId="4" applyNumberFormat="1" applyFont="1" applyFill="1" applyBorder="1"/>
    <xf numFmtId="10" fontId="2" fillId="8" borderId="48" xfId="4" applyNumberFormat="1" applyFont="1" applyFill="1" applyBorder="1"/>
    <xf numFmtId="10" fontId="2" fillId="0" borderId="49" xfId="4" applyNumberFormat="1" applyFont="1" applyFill="1" applyBorder="1"/>
    <xf numFmtId="0" fontId="3" fillId="8" borderId="7" xfId="0" applyFont="1" applyFill="1" applyBorder="1" applyAlignment="1">
      <alignment horizontal="center" vertical="center" textRotation="90" wrapText="1"/>
    </xf>
    <xf numFmtId="10" fontId="2" fillId="8" borderId="4" xfId="4" applyNumberFormat="1" applyFont="1" applyFill="1" applyBorder="1"/>
    <xf numFmtId="10" fontId="2" fillId="8" borderId="2" xfId="4" applyNumberFormat="1" applyFont="1" applyFill="1" applyBorder="1"/>
    <xf numFmtId="10" fontId="2" fillId="0" borderId="30" xfId="4" applyNumberFormat="1" applyFont="1" applyFill="1" applyBorder="1"/>
    <xf numFmtId="10" fontId="2" fillId="8" borderId="39" xfId="4" applyNumberFormat="1" applyFont="1" applyFill="1" applyBorder="1"/>
    <xf numFmtId="10" fontId="1" fillId="0" borderId="50" xfId="4" applyNumberFormat="1" applyFont="1" applyFill="1" applyBorder="1"/>
    <xf numFmtId="10" fontId="1" fillId="0" borderId="51" xfId="4" applyNumberFormat="1" applyFont="1" applyFill="1" applyBorder="1"/>
    <xf numFmtId="10" fontId="2" fillId="8" borderId="30" xfId="4" applyNumberFormat="1" applyFont="1" applyFill="1" applyBorder="1"/>
    <xf numFmtId="10" fontId="2" fillId="8" borderId="32" xfId="4" applyNumberFormat="1" applyFont="1" applyFill="1" applyBorder="1"/>
    <xf numFmtId="2" fontId="0" fillId="0" borderId="38" xfId="4" applyNumberFormat="1" applyFont="1" applyBorder="1" applyAlignment="1">
      <alignment horizontal="center" vertical="center"/>
    </xf>
    <xf numFmtId="1" fontId="2" fillId="0" borderId="39" xfId="4" applyNumberFormat="1" applyFont="1" applyFill="1" applyBorder="1" applyAlignment="1">
      <alignment horizontal="center" vertical="center"/>
    </xf>
    <xf numFmtId="2" fontId="0" fillId="0" borderId="50" xfId="4" applyNumberFormat="1" applyFont="1" applyBorder="1" applyAlignment="1">
      <alignment horizontal="center" vertical="center"/>
    </xf>
    <xf numFmtId="1" fontId="2" fillId="0" borderId="51" xfId="4" applyNumberFormat="1" applyFont="1" applyFill="1" applyBorder="1" applyAlignment="1">
      <alignment horizontal="center" vertical="center"/>
    </xf>
    <xf numFmtId="2" fontId="2" fillId="8" borderId="2" xfId="4" applyNumberFormat="1" applyFont="1" applyFill="1" applyBorder="1" applyAlignment="1">
      <alignment horizontal="center" vertical="center"/>
    </xf>
    <xf numFmtId="2" fontId="2" fillId="8" borderId="3" xfId="4" applyNumberFormat="1" applyFont="1" applyFill="1" applyBorder="1" applyAlignment="1">
      <alignment horizontal="center" vertical="center"/>
    </xf>
    <xf numFmtId="1" fontId="2" fillId="0" borderId="30" xfId="4" applyNumberFormat="1" applyFont="1" applyFill="1" applyBorder="1" applyAlignment="1">
      <alignment horizontal="center" vertical="center"/>
    </xf>
    <xf numFmtId="165" fontId="6" fillId="0" borderId="26" xfId="0" applyNumberFormat="1" applyFont="1" applyBorder="1" applyAlignment="1">
      <alignment horizontal="right" vertical="center"/>
    </xf>
    <xf numFmtId="4" fontId="7" fillId="8" borderId="27" xfId="0" applyNumberFormat="1" applyFont="1" applyFill="1" applyBorder="1" applyAlignment="1">
      <alignment horizontal="right" vertical="center" wrapText="1" indent="1"/>
    </xf>
    <xf numFmtId="165" fontId="7" fillId="8" borderId="45" xfId="0" applyNumberFormat="1" applyFont="1" applyFill="1" applyBorder="1" applyAlignment="1">
      <alignment horizontal="right" vertical="center" wrapText="1" indent="1"/>
    </xf>
    <xf numFmtId="165" fontId="3" fillId="8" borderId="27" xfId="0" applyNumberFormat="1" applyFont="1" applyFill="1" applyBorder="1" applyAlignment="1">
      <alignment horizontal="right" vertical="center"/>
    </xf>
    <xf numFmtId="165" fontId="3" fillId="8" borderId="49" xfId="0" applyNumberFormat="1" applyFont="1" applyFill="1" applyBorder="1" applyAlignment="1">
      <alignment horizontal="right" vertical="center"/>
    </xf>
    <xf numFmtId="4" fontId="7" fillId="8" borderId="4" xfId="0" applyNumberFormat="1" applyFont="1" applyFill="1" applyBorder="1" applyAlignment="1">
      <alignment horizontal="right" vertical="center" wrapText="1" indent="1"/>
    </xf>
    <xf numFmtId="4" fontId="7" fillId="8" borderId="6" xfId="0" applyNumberFormat="1" applyFont="1" applyFill="1" applyBorder="1" applyAlignment="1">
      <alignment horizontal="right" vertical="center" wrapText="1" indent="1"/>
    </xf>
    <xf numFmtId="165" fontId="7" fillId="8" borderId="7" xfId="0" applyNumberFormat="1" applyFont="1" applyFill="1" applyBorder="1" applyAlignment="1">
      <alignment horizontal="right" vertical="center" wrapText="1" indent="1"/>
    </xf>
    <xf numFmtId="165" fontId="3" fillId="0" borderId="40" xfId="0" applyNumberFormat="1" applyFont="1" applyBorder="1" applyAlignment="1">
      <alignment horizontal="center" vertical="center"/>
    </xf>
    <xf numFmtId="165" fontId="3" fillId="0" borderId="38" xfId="0" applyNumberFormat="1" applyFont="1" applyBorder="1" applyAlignment="1">
      <alignment horizontal="center" vertical="center"/>
    </xf>
    <xf numFmtId="165" fontId="3" fillId="0" borderId="39" xfId="0" applyNumberFormat="1" applyFont="1" applyBorder="1" applyAlignment="1">
      <alignment horizontal="center" vertical="center"/>
    </xf>
    <xf numFmtId="165" fontId="3" fillId="8" borderId="47" xfId="0" applyNumberFormat="1" applyFont="1" applyFill="1" applyBorder="1" applyAlignment="1">
      <alignment horizontal="right" vertical="center"/>
    </xf>
    <xf numFmtId="165" fontId="3" fillId="8" borderId="35" xfId="0" applyNumberFormat="1" applyFont="1" applyFill="1" applyBorder="1" applyAlignment="1">
      <alignment horizontal="center" vertical="center"/>
    </xf>
    <xf numFmtId="165" fontId="3" fillId="8" borderId="37" xfId="0" applyNumberFormat="1" applyFont="1" applyFill="1" applyBorder="1" applyAlignment="1">
      <alignment horizontal="right" vertical="center"/>
    </xf>
    <xf numFmtId="165" fontId="3" fillId="8" borderId="2" xfId="0" applyNumberFormat="1" applyFont="1" applyFill="1" applyBorder="1" applyAlignment="1">
      <alignment horizontal="center" vertical="center"/>
    </xf>
    <xf numFmtId="165" fontId="3" fillId="8" borderId="30" xfId="0" applyNumberFormat="1" applyFont="1" applyFill="1" applyBorder="1" applyAlignment="1">
      <alignment horizontal="center" vertical="center"/>
    </xf>
    <xf numFmtId="0" fontId="3" fillId="2" borderId="45" xfId="0" applyFont="1" applyFill="1" applyBorder="1" applyAlignment="1">
      <alignment horizontal="center" vertical="center" textRotation="90" wrapText="1"/>
    </xf>
    <xf numFmtId="1" fontId="3" fillId="8" borderId="10" xfId="0" applyNumberFormat="1" applyFont="1" applyFill="1" applyBorder="1" applyAlignment="1">
      <alignment horizontal="center" vertical="center" textRotation="90" wrapText="1"/>
    </xf>
    <xf numFmtId="4" fontId="7" fillId="8" borderId="11" xfId="0" applyNumberFormat="1" applyFont="1" applyFill="1" applyBorder="1" applyAlignment="1">
      <alignment horizontal="right" vertical="center" wrapText="1" indent="1"/>
    </xf>
    <xf numFmtId="165" fontId="7" fillId="8" borderId="12" xfId="0" applyNumberFormat="1" applyFont="1" applyFill="1" applyBorder="1" applyAlignment="1">
      <alignment horizontal="right" vertical="center" wrapText="1" indent="1"/>
    </xf>
    <xf numFmtId="165" fontId="3" fillId="8" borderId="12" xfId="0" applyNumberFormat="1" applyFont="1" applyFill="1" applyBorder="1" applyAlignment="1">
      <alignment horizontal="right" vertical="center"/>
    </xf>
    <xf numFmtId="165" fontId="7" fillId="8" borderId="10" xfId="0" applyNumberFormat="1" applyFont="1" applyFill="1" applyBorder="1" applyAlignment="1">
      <alignment horizontal="right" vertical="center" wrapText="1" indent="1"/>
    </xf>
    <xf numFmtId="165" fontId="3" fillId="8" borderId="42" xfId="0" applyNumberFormat="1" applyFont="1" applyFill="1" applyBorder="1" applyAlignment="1">
      <alignment horizontal="right" vertical="center"/>
    </xf>
    <xf numFmtId="165" fontId="3" fillId="0" borderId="47" xfId="0" applyNumberFormat="1" applyFont="1" applyBorder="1" applyAlignment="1">
      <alignment horizontal="center" vertical="center"/>
    </xf>
    <xf numFmtId="165" fontId="3" fillId="0" borderId="48" xfId="0" applyNumberFormat="1" applyFont="1" applyBorder="1" applyAlignment="1">
      <alignment horizontal="center" vertical="center"/>
    </xf>
    <xf numFmtId="165" fontId="3" fillId="0" borderId="49" xfId="0" applyNumberFormat="1" applyFont="1" applyBorder="1" applyAlignment="1">
      <alignment horizontal="center" vertical="center"/>
    </xf>
    <xf numFmtId="165" fontId="3" fillId="8" borderId="43" xfId="0" applyNumberFormat="1" applyFont="1" applyFill="1" applyBorder="1" applyAlignment="1">
      <alignment horizontal="right" vertical="center"/>
    </xf>
    <xf numFmtId="4" fontId="7" fillId="8" borderId="24" xfId="0" applyNumberFormat="1" applyFont="1" applyFill="1" applyBorder="1" applyAlignment="1">
      <alignment horizontal="right" vertical="center" wrapText="1" indent="1"/>
    </xf>
    <xf numFmtId="4" fontId="7" fillId="8" borderId="25" xfId="0" applyNumberFormat="1" applyFont="1" applyFill="1" applyBorder="1" applyAlignment="1">
      <alignment horizontal="right" vertical="center" wrapText="1" indent="1"/>
    </xf>
    <xf numFmtId="4" fontId="7" fillId="8" borderId="33" xfId="0" applyNumberFormat="1" applyFont="1" applyFill="1" applyBorder="1" applyAlignment="1">
      <alignment horizontal="right" vertical="center" wrapText="1" indent="1"/>
    </xf>
    <xf numFmtId="165" fontId="3" fillId="8" borderId="4" xfId="0" applyNumberFormat="1" applyFont="1" applyFill="1" applyBorder="1" applyAlignment="1">
      <alignment horizontal="right" vertical="center"/>
    </xf>
    <xf numFmtId="2" fontId="0" fillId="0" borderId="5" xfId="4" applyNumberFormat="1" applyFont="1" applyBorder="1" applyAlignment="1">
      <alignment horizontal="center" vertical="center"/>
    </xf>
    <xf numFmtId="2" fontId="0" fillId="0" borderId="26" xfId="4" applyNumberFormat="1" applyFont="1" applyBorder="1" applyAlignment="1">
      <alignment horizontal="center" vertical="center"/>
    </xf>
    <xf numFmtId="2" fontId="2" fillId="8" borderId="4" xfId="4" applyNumberFormat="1" applyFont="1" applyFill="1" applyBorder="1" applyAlignment="1">
      <alignment horizontal="center" vertical="center"/>
    </xf>
    <xf numFmtId="2" fontId="2" fillId="8" borderId="5" xfId="4" applyNumberFormat="1" applyFont="1" applyFill="1" applyBorder="1" applyAlignment="1">
      <alignment horizontal="center" vertical="center"/>
    </xf>
    <xf numFmtId="2" fontId="2" fillId="8" borderId="6" xfId="4" applyNumberFormat="1" applyFont="1" applyFill="1" applyBorder="1" applyAlignment="1">
      <alignment horizontal="center" vertical="center"/>
    </xf>
    <xf numFmtId="2" fontId="0" fillId="0" borderId="52" xfId="4" applyNumberFormat="1" applyFont="1" applyBorder="1" applyAlignment="1">
      <alignment horizontal="center" vertical="center"/>
    </xf>
    <xf numFmtId="1" fontId="6" fillId="0" borderId="53" xfId="0" applyNumberFormat="1" applyFont="1" applyBorder="1" applyAlignment="1">
      <alignment horizontal="center" vertical="center" textRotation="90" wrapText="1"/>
    </xf>
    <xf numFmtId="10" fontId="1" fillId="0" borderId="52" xfId="4" applyNumberFormat="1" applyFont="1" applyFill="1" applyBorder="1"/>
    <xf numFmtId="0" fontId="25" fillId="8" borderId="53" xfId="0" applyFont="1" applyFill="1" applyBorder="1" applyAlignment="1">
      <alignment horizontal="center" vertical="center" wrapText="1"/>
    </xf>
    <xf numFmtId="0" fontId="25" fillId="8" borderId="46" xfId="0" applyFont="1" applyFill="1" applyBorder="1" applyAlignment="1">
      <alignment horizontal="center" vertical="center"/>
    </xf>
    <xf numFmtId="0" fontId="2" fillId="8" borderId="35" xfId="0" applyFont="1" applyFill="1" applyBorder="1" applyAlignment="1">
      <alignment horizontal="center" vertical="center"/>
    </xf>
    <xf numFmtId="0" fontId="2" fillId="8" borderId="36" xfId="0" applyFont="1" applyFill="1" applyBorder="1" applyAlignment="1">
      <alignment horizontal="center" vertical="center"/>
    </xf>
    <xf numFmtId="4" fontId="0" fillId="0" borderId="1" xfId="0" applyNumberFormat="1" applyBorder="1"/>
    <xf numFmtId="0" fontId="2" fillId="8" borderId="37" xfId="0" applyFont="1" applyFill="1" applyBorder="1" applyAlignment="1">
      <alignment horizontal="center" vertical="center"/>
    </xf>
    <xf numFmtId="0" fontId="0" fillId="0" borderId="2" xfId="0" applyBorder="1"/>
    <xf numFmtId="4" fontId="0" fillId="0" borderId="3" xfId="0" applyNumberFormat="1" applyBorder="1"/>
    <xf numFmtId="0" fontId="0" fillId="0" borderId="30" xfId="0" applyBorder="1"/>
    <xf numFmtId="4" fontId="0" fillId="0" borderId="31" xfId="0" applyNumberFormat="1" applyBorder="1"/>
    <xf numFmtId="4" fontId="0" fillId="0" borderId="32" xfId="0" applyNumberFormat="1" applyBorder="1"/>
    <xf numFmtId="10" fontId="0" fillId="0" borderId="3" xfId="4" applyNumberFormat="1" applyFont="1" applyBorder="1"/>
    <xf numFmtId="10" fontId="0" fillId="0" borderId="31" xfId="4" applyNumberFormat="1" applyFont="1" applyBorder="1"/>
    <xf numFmtId="10" fontId="0" fillId="0" borderId="32" xfId="4" applyNumberFormat="1" applyFont="1" applyBorder="1"/>
    <xf numFmtId="0" fontId="2" fillId="0" borderId="30" xfId="0" applyFont="1" applyBorder="1"/>
    <xf numFmtId="166" fontId="0" fillId="0" borderId="1" xfId="4" applyNumberFormat="1" applyFont="1" applyBorder="1"/>
    <xf numFmtId="166" fontId="0" fillId="0" borderId="3" xfId="4" applyNumberFormat="1" applyFont="1" applyBorder="1"/>
    <xf numFmtId="166" fontId="0" fillId="0" borderId="31" xfId="4" applyNumberFormat="1" applyFont="1" applyBorder="1"/>
    <xf numFmtId="166" fontId="0" fillId="0" borderId="32" xfId="4" applyNumberFormat="1" applyFont="1" applyBorder="1"/>
    <xf numFmtId="4" fontId="2" fillId="0" borderId="31" xfId="0" applyNumberFormat="1" applyFont="1" applyBorder="1"/>
    <xf numFmtId="0" fontId="6" fillId="0" borderId="2" xfId="0" applyFont="1" applyBorder="1" applyAlignment="1">
      <alignment horizontal="center" vertical="center" wrapText="1"/>
    </xf>
    <xf numFmtId="0" fontId="3" fillId="0" borderId="30" xfId="0" applyFont="1" applyBorder="1" applyAlignment="1">
      <alignment horizontal="center" vertical="center" wrapText="1"/>
    </xf>
    <xf numFmtId="0" fontId="2" fillId="10" borderId="56" xfId="0" applyFont="1" applyFill="1" applyBorder="1"/>
    <xf numFmtId="0" fontId="2" fillId="0" borderId="56" xfId="0" applyFont="1" applyBorder="1"/>
    <xf numFmtId="3" fontId="0" fillId="0" borderId="0" xfId="0" applyNumberFormat="1"/>
    <xf numFmtId="0" fontId="2" fillId="10" borderId="57" xfId="0" applyFont="1" applyFill="1" applyBorder="1"/>
    <xf numFmtId="3" fontId="2" fillId="10" borderId="57" xfId="0" applyNumberFormat="1" applyFont="1" applyFill="1" applyBorder="1"/>
    <xf numFmtId="0" fontId="6" fillId="0" borderId="0" xfId="0" applyFont="1" applyAlignment="1">
      <alignment horizontal="center"/>
    </xf>
    <xf numFmtId="0" fontId="3" fillId="0" borderId="0" xfId="0" applyFont="1" applyAlignment="1">
      <alignment horizontal="center" vertical="center"/>
    </xf>
    <xf numFmtId="4" fontId="7" fillId="8" borderId="12" xfId="4" applyNumberFormat="1" applyFont="1" applyFill="1" applyBorder="1" applyAlignment="1">
      <alignment horizontal="right" vertical="center" wrapText="1" indent="1"/>
    </xf>
    <xf numFmtId="4" fontId="7" fillId="8" borderId="42" xfId="4" applyNumberFormat="1" applyFont="1" applyFill="1" applyBorder="1" applyAlignment="1">
      <alignment horizontal="right" vertical="center" wrapText="1" indent="1"/>
    </xf>
    <xf numFmtId="4" fontId="7" fillId="8" borderId="11" xfId="4" applyNumberFormat="1" applyFont="1" applyFill="1" applyBorder="1" applyAlignment="1">
      <alignment horizontal="right" vertical="center" wrapText="1" indent="1"/>
    </xf>
    <xf numFmtId="165" fontId="3" fillId="0" borderId="58" xfId="0" applyNumberFormat="1" applyFont="1" applyBorder="1" applyAlignment="1">
      <alignment horizontal="center" vertical="center"/>
    </xf>
    <xf numFmtId="165" fontId="3" fillId="0" borderId="15" xfId="0" applyNumberFormat="1" applyFont="1" applyBorder="1" applyAlignment="1">
      <alignment horizontal="center" vertical="center"/>
    </xf>
    <xf numFmtId="165" fontId="3" fillId="0" borderId="59" xfId="0" applyNumberFormat="1" applyFont="1" applyBorder="1" applyAlignment="1">
      <alignment horizontal="center" vertical="center"/>
    </xf>
    <xf numFmtId="4" fontId="7" fillId="8" borderId="43" xfId="4" applyNumberFormat="1" applyFont="1" applyFill="1" applyBorder="1" applyAlignment="1">
      <alignment horizontal="right" vertical="center" wrapText="1" indent="1"/>
    </xf>
    <xf numFmtId="4" fontId="7" fillId="8" borderId="60" xfId="4" applyNumberFormat="1" applyFont="1" applyFill="1" applyBorder="1" applyAlignment="1">
      <alignment horizontal="right" vertical="center" wrapText="1" indent="1"/>
    </xf>
    <xf numFmtId="4" fontId="7" fillId="8" borderId="44" xfId="4" applyNumberFormat="1" applyFont="1" applyFill="1" applyBorder="1" applyAlignment="1">
      <alignment horizontal="right" vertical="center" wrapText="1" indent="1"/>
    </xf>
    <xf numFmtId="4" fontId="7" fillId="8" borderId="61" xfId="4" applyNumberFormat="1" applyFont="1" applyFill="1" applyBorder="1" applyAlignment="1">
      <alignment horizontal="right" vertical="center" wrapText="1" indent="1"/>
    </xf>
    <xf numFmtId="165" fontId="6" fillId="0" borderId="12" xfId="0" applyNumberFormat="1" applyFont="1" applyBorder="1" applyAlignment="1">
      <alignment horizontal="right" vertical="center"/>
    </xf>
    <xf numFmtId="165" fontId="6" fillId="0" borderId="42" xfId="0" applyNumberFormat="1" applyFont="1" applyBorder="1" applyAlignment="1">
      <alignment horizontal="right" vertical="center"/>
    </xf>
    <xf numFmtId="4" fontId="7" fillId="8" borderId="62" xfId="4" applyNumberFormat="1" applyFont="1" applyFill="1" applyBorder="1" applyAlignment="1">
      <alignment horizontal="right" vertical="center" wrapText="1" indent="1"/>
    </xf>
    <xf numFmtId="4" fontId="7" fillId="8" borderId="63" xfId="4" applyNumberFormat="1" applyFont="1" applyFill="1" applyBorder="1" applyAlignment="1">
      <alignment horizontal="right" vertical="center" wrapText="1" indent="1"/>
    </xf>
    <xf numFmtId="2" fontId="7" fillId="8" borderId="43" xfId="4" applyNumberFormat="1" applyFont="1" applyFill="1" applyBorder="1" applyAlignment="1">
      <alignment horizontal="right" vertical="center" wrapText="1" indent="1"/>
    </xf>
    <xf numFmtId="2" fontId="7" fillId="8" borderId="12" xfId="4" applyNumberFormat="1" applyFont="1" applyFill="1" applyBorder="1" applyAlignment="1">
      <alignment horizontal="right" vertical="center" wrapText="1" indent="1"/>
    </xf>
    <xf numFmtId="2" fontId="7" fillId="8" borderId="42" xfId="4" applyNumberFormat="1" applyFont="1" applyFill="1" applyBorder="1" applyAlignment="1">
      <alignment horizontal="right" vertical="center" wrapText="1" indent="1"/>
    </xf>
    <xf numFmtId="1" fontId="3" fillId="8" borderId="13" xfId="0" applyNumberFormat="1" applyFont="1" applyFill="1" applyBorder="1" applyAlignment="1">
      <alignment horizontal="center" vertical="center" textRotation="90" wrapText="1"/>
    </xf>
    <xf numFmtId="2" fontId="7" fillId="8" borderId="11" xfId="4" applyNumberFormat="1" applyFont="1" applyFill="1" applyBorder="1" applyAlignment="1">
      <alignment horizontal="right" vertical="center" wrapText="1" indent="1"/>
    </xf>
    <xf numFmtId="0" fontId="7" fillId="0" borderId="0" xfId="0" applyFont="1" applyAlignment="1">
      <alignment horizontal="center" vertical="center" wrapText="1"/>
    </xf>
    <xf numFmtId="0" fontId="7" fillId="0" borderId="0" xfId="0" applyFont="1" applyAlignment="1">
      <alignment horizontal="left" vertical="center" wrapText="1" indent="1"/>
    </xf>
    <xf numFmtId="0" fontId="3" fillId="0" borderId="0" xfId="0" applyFont="1" applyAlignment="1">
      <alignment horizontal="center" vertical="center" textRotation="90" wrapText="1"/>
    </xf>
    <xf numFmtId="1" fontId="3" fillId="0" borderId="0" xfId="0" applyNumberFormat="1" applyFont="1" applyAlignment="1">
      <alignment horizontal="center" vertical="center" textRotation="90" wrapText="1"/>
    </xf>
    <xf numFmtId="49" fontId="15" fillId="0" borderId="0" xfId="0" applyNumberFormat="1" applyFont="1" applyAlignment="1">
      <alignment horizontal="center" vertical="center" wrapText="1"/>
    </xf>
    <xf numFmtId="0" fontId="15" fillId="0" borderId="0" xfId="0" applyFont="1" applyAlignment="1">
      <alignment horizontal="left" vertical="center" wrapText="1" indent="1"/>
    </xf>
    <xf numFmtId="0" fontId="6" fillId="0" borderId="30" xfId="0" applyFont="1" applyBorder="1" applyAlignment="1">
      <alignment horizontal="center" vertical="center" wrapText="1"/>
    </xf>
    <xf numFmtId="0" fontId="0" fillId="0" borderId="0" xfId="0" applyAlignment="1">
      <alignment horizontal="left"/>
    </xf>
    <xf numFmtId="0" fontId="28" fillId="5" borderId="10" xfId="6" applyFont="1" applyFill="1" applyBorder="1" applyAlignment="1">
      <alignment horizontal="center" vertical="center"/>
    </xf>
    <xf numFmtId="166" fontId="0" fillId="0" borderId="0" xfId="4" applyNumberFormat="1" applyFont="1" applyBorder="1"/>
    <xf numFmtId="166" fontId="2" fillId="0" borderId="31" xfId="4" applyNumberFormat="1" applyFont="1" applyBorder="1"/>
    <xf numFmtId="166" fontId="2" fillId="0" borderId="32" xfId="4" applyNumberFormat="1" applyFont="1" applyBorder="1"/>
    <xf numFmtId="0" fontId="2" fillId="0" borderId="0" xfId="0" applyFont="1"/>
    <xf numFmtId="4" fontId="2" fillId="0" borderId="0" xfId="0" applyNumberFormat="1" applyFont="1"/>
    <xf numFmtId="9" fontId="0" fillId="0" borderId="0" xfId="4" applyFont="1"/>
    <xf numFmtId="0" fontId="6" fillId="0" borderId="0" xfId="0" applyFont="1" applyAlignment="1">
      <alignment vertical="center" wrapText="1"/>
    </xf>
    <xf numFmtId="0" fontId="6" fillId="0" borderId="25" xfId="0" applyFont="1" applyBorder="1" applyAlignment="1">
      <alignment vertical="center" wrapText="1"/>
    </xf>
    <xf numFmtId="0" fontId="0" fillId="0" borderId="25" xfId="0" applyBorder="1"/>
    <xf numFmtId="0" fontId="0" fillId="0" borderId="27" xfId="0" applyBorder="1"/>
    <xf numFmtId="0" fontId="2" fillId="8" borderId="7" xfId="0" applyFont="1" applyFill="1" applyBorder="1" applyAlignment="1">
      <alignment horizontal="center" vertical="center"/>
    </xf>
    <xf numFmtId="0" fontId="2" fillId="8" borderId="9" xfId="0" applyFont="1" applyFill="1" applyBorder="1" applyAlignment="1">
      <alignment horizontal="center" vertical="center"/>
    </xf>
    <xf numFmtId="0" fontId="25" fillId="0" borderId="4" xfId="0" applyFont="1" applyBorder="1" applyAlignment="1">
      <alignment horizontal="center" vertical="center"/>
    </xf>
    <xf numFmtId="0" fontId="25" fillId="0" borderId="2" xfId="0" applyFont="1" applyBorder="1" applyAlignment="1">
      <alignment horizontal="center" vertical="center"/>
    </xf>
    <xf numFmtId="0" fontId="25" fillId="0" borderId="30" xfId="0" applyFont="1" applyBorder="1" applyAlignment="1">
      <alignment horizontal="center" vertical="center"/>
    </xf>
    <xf numFmtId="0" fontId="25" fillId="0" borderId="0" xfId="0" applyFont="1" applyAlignment="1">
      <alignment horizontal="center" vertical="center"/>
    </xf>
    <xf numFmtId="0" fontId="32" fillId="0" borderId="0" xfId="0" applyFont="1" applyAlignment="1">
      <alignment wrapText="1"/>
    </xf>
    <xf numFmtId="0" fontId="25" fillId="0" borderId="2" xfId="0" applyFont="1" applyBorder="1" applyAlignment="1">
      <alignment horizontal="center" vertical="center" wrapText="1"/>
    </xf>
    <xf numFmtId="4" fontId="3" fillId="8" borderId="6" xfId="0" applyNumberFormat="1" applyFont="1" applyFill="1" applyBorder="1"/>
    <xf numFmtId="4" fontId="3" fillId="8" borderId="3" xfId="0" applyNumberFormat="1" applyFont="1" applyFill="1" applyBorder="1"/>
    <xf numFmtId="4" fontId="3" fillId="8" borderId="19" xfId="0" applyNumberFormat="1" applyFont="1" applyFill="1" applyBorder="1"/>
    <xf numFmtId="4" fontId="3" fillId="8" borderId="5" xfId="0" applyNumberFormat="1" applyFont="1" applyFill="1" applyBorder="1"/>
    <xf numFmtId="4" fontId="3" fillId="8" borderId="1" xfId="0" applyNumberFormat="1" applyFont="1" applyFill="1" applyBorder="1"/>
    <xf numFmtId="0" fontId="6" fillId="0" borderId="17" xfId="0" quotePrefix="1" applyFont="1" applyBorder="1" applyAlignment="1">
      <alignment horizontal="center" vertical="center" wrapText="1"/>
    </xf>
    <xf numFmtId="4" fontId="3" fillId="8" borderId="17" xfId="0" applyNumberFormat="1" applyFont="1" applyFill="1" applyBorder="1"/>
    <xf numFmtId="4" fontId="15" fillId="0" borderId="17" xfId="1" applyNumberFormat="1" applyFont="1" applyFill="1" applyBorder="1" applyAlignment="1" applyProtection="1">
      <alignment horizontal="left"/>
    </xf>
    <xf numFmtId="0" fontId="6" fillId="8" borderId="7" xfId="0" applyFont="1" applyFill="1" applyBorder="1" applyAlignment="1">
      <alignment horizontal="center" vertical="center"/>
    </xf>
    <xf numFmtId="0" fontId="6" fillId="8" borderId="8" xfId="0" applyFont="1" applyFill="1" applyBorder="1" applyAlignment="1">
      <alignment horizontal="center" vertical="center" wrapText="1"/>
    </xf>
    <xf numFmtId="0" fontId="3" fillId="11" borderId="7" xfId="0" applyFont="1" applyFill="1" applyBorder="1" applyAlignment="1">
      <alignment horizontal="center" vertical="center"/>
    </xf>
    <xf numFmtId="0" fontId="3" fillId="11" borderId="8" xfId="0" applyFont="1" applyFill="1" applyBorder="1" applyAlignment="1">
      <alignment horizontal="center" vertical="center" wrapText="1"/>
    </xf>
    <xf numFmtId="4" fontId="3" fillId="11" borderId="8" xfId="0" applyNumberFormat="1" applyFont="1" applyFill="1" applyBorder="1"/>
    <xf numFmtId="4" fontId="3" fillId="11" borderId="9" xfId="0" applyNumberFormat="1" applyFont="1" applyFill="1" applyBorder="1"/>
    <xf numFmtId="0" fontId="0" fillId="0" borderId="4" xfId="0" applyBorder="1"/>
    <xf numFmtId="0" fontId="0" fillId="0" borderId="16" xfId="0" applyBorder="1"/>
    <xf numFmtId="0" fontId="36" fillId="6" borderId="0" xfId="2" applyFont="1" applyFill="1" applyAlignment="1">
      <alignment horizontal="left"/>
    </xf>
    <xf numFmtId="164" fontId="11" fillId="6" borderId="0" xfId="2" applyNumberFormat="1" applyFont="1" applyFill="1"/>
    <xf numFmtId="0" fontId="12" fillId="7" borderId="15" xfId="0" applyFont="1" applyFill="1" applyBorder="1" applyAlignment="1">
      <alignment horizontal="center" vertical="center" wrapText="1"/>
    </xf>
    <xf numFmtId="0" fontId="12" fillId="7" borderId="21" xfId="0" applyFont="1" applyFill="1" applyBorder="1" applyAlignment="1">
      <alignment horizontal="center" vertical="center" wrapText="1"/>
    </xf>
    <xf numFmtId="0" fontId="12" fillId="7" borderId="48" xfId="0" applyFont="1" applyFill="1" applyBorder="1" applyAlignment="1">
      <alignment horizontal="center" vertical="center" wrapText="1"/>
    </xf>
    <xf numFmtId="0" fontId="11" fillId="6" borderId="17" xfId="2" applyFont="1" applyFill="1" applyBorder="1"/>
    <xf numFmtId="0" fontId="11" fillId="5" borderId="18" xfId="2" applyFont="1" applyFill="1" applyBorder="1"/>
    <xf numFmtId="0" fontId="11" fillId="6" borderId="18" xfId="2" applyFont="1" applyFill="1" applyBorder="1"/>
    <xf numFmtId="0" fontId="12" fillId="6" borderId="18" xfId="0" applyFont="1" applyFill="1" applyBorder="1"/>
    <xf numFmtId="0" fontId="12" fillId="6" borderId="0" xfId="0" applyFont="1" applyFill="1" applyAlignment="1">
      <alignment vertical="center" wrapText="1"/>
    </xf>
    <xf numFmtId="3" fontId="11" fillId="5" borderId="0" xfId="0" applyNumberFormat="1" applyFont="1" applyFill="1" applyAlignment="1">
      <alignment wrapText="1"/>
    </xf>
    <xf numFmtId="3" fontId="9" fillId="6" borderId="0" xfId="0" applyNumberFormat="1" applyFont="1" applyFill="1" applyAlignment="1">
      <alignment wrapText="1"/>
    </xf>
    <xf numFmtId="3" fontId="9" fillId="6" borderId="0" xfId="2" applyNumberFormat="1" applyFont="1" applyFill="1" applyAlignment="1">
      <alignment horizontal="right" vertical="center"/>
    </xf>
    <xf numFmtId="0" fontId="38" fillId="6" borderId="22" xfId="2" applyFont="1" applyFill="1" applyBorder="1" applyAlignment="1">
      <alignment horizontal="left"/>
    </xf>
    <xf numFmtId="0" fontId="14" fillId="6" borderId="21" xfId="0" applyFont="1" applyFill="1" applyBorder="1"/>
    <xf numFmtId="167" fontId="14" fillId="6" borderId="21" xfId="0" applyNumberFormat="1" applyFont="1" applyFill="1" applyBorder="1"/>
    <xf numFmtId="0" fontId="38" fillId="6" borderId="24" xfId="2" applyFont="1" applyFill="1" applyBorder="1" applyAlignment="1">
      <alignment horizontal="left"/>
    </xf>
    <xf numFmtId="0" fontId="14" fillId="6" borderId="14" xfId="0" applyFont="1" applyFill="1" applyBorder="1"/>
    <xf numFmtId="168" fontId="14" fillId="6" borderId="14" xfId="0" applyNumberFormat="1" applyFont="1" applyFill="1" applyBorder="1"/>
    <xf numFmtId="0" fontId="11" fillId="6" borderId="24" xfId="2" applyFont="1" applyFill="1" applyBorder="1"/>
    <xf numFmtId="0" fontId="38" fillId="6" borderId="0" xfId="2" applyFont="1" applyFill="1" applyAlignment="1">
      <alignment horizontal="left"/>
    </xf>
    <xf numFmtId="165" fontId="9" fillId="6" borderId="0" xfId="2" applyNumberFormat="1" applyFont="1" applyFill="1" applyAlignment="1">
      <alignment horizontal="right" vertical="center"/>
    </xf>
    <xf numFmtId="169" fontId="14" fillId="6" borderId="21" xfId="0" applyNumberFormat="1" applyFont="1" applyFill="1" applyBorder="1"/>
    <xf numFmtId="0" fontId="12" fillId="7" borderId="22" xfId="0" applyFont="1" applyFill="1" applyBorder="1" applyAlignment="1">
      <alignment horizontal="center" vertical="center" wrapText="1"/>
    </xf>
    <xf numFmtId="0" fontId="13" fillId="6" borderId="22" xfId="0" applyFont="1" applyFill="1" applyBorder="1" applyAlignment="1">
      <alignment vertical="center"/>
    </xf>
    <xf numFmtId="0" fontId="13" fillId="5" borderId="24" xfId="0" applyFont="1" applyFill="1" applyBorder="1" applyAlignment="1">
      <alignment vertical="center"/>
    </xf>
    <xf numFmtId="0" fontId="13" fillId="6" borderId="24" xfId="0" applyFont="1" applyFill="1" applyBorder="1" applyAlignment="1">
      <alignment vertical="center"/>
    </xf>
    <xf numFmtId="0" fontId="12" fillId="6" borderId="24" xfId="0" applyFont="1" applyFill="1" applyBorder="1" applyAlignment="1">
      <alignment vertical="center"/>
    </xf>
    <xf numFmtId="0" fontId="14" fillId="5" borderId="24" xfId="0" applyFont="1" applyFill="1" applyBorder="1"/>
    <xf numFmtId="3" fontId="11" fillId="5" borderId="24" xfId="0" applyNumberFormat="1" applyFont="1" applyFill="1" applyBorder="1"/>
    <xf numFmtId="0" fontId="14" fillId="6" borderId="26" xfId="0" applyFont="1" applyFill="1" applyBorder="1"/>
    <xf numFmtId="3" fontId="9" fillId="6" borderId="26" xfId="0" applyNumberFormat="1" applyFont="1" applyFill="1" applyBorder="1"/>
    <xf numFmtId="0" fontId="3" fillId="8" borderId="8" xfId="0" applyFont="1" applyFill="1" applyBorder="1" applyAlignment="1">
      <alignment horizontal="center" vertical="center" wrapText="1"/>
    </xf>
    <xf numFmtId="4" fontId="3" fillId="8" borderId="8" xfId="0" applyNumberFormat="1" applyFont="1" applyFill="1" applyBorder="1"/>
    <xf numFmtId="4" fontId="3" fillId="8" borderId="9" xfId="0" applyNumberFormat="1" applyFont="1" applyFill="1" applyBorder="1"/>
    <xf numFmtId="166" fontId="21" fillId="0" borderId="0" xfId="4" applyNumberFormat="1" applyFont="1" applyFill="1" applyBorder="1"/>
    <xf numFmtId="0" fontId="41" fillId="0" borderId="0" xfId="0" applyFont="1" applyAlignment="1">
      <alignment horizontal="center" vertical="center" wrapText="1"/>
    </xf>
    <xf numFmtId="0" fontId="6" fillId="0" borderId="0" xfId="0" applyFont="1" applyAlignment="1">
      <alignment horizontal="center" vertical="center" wrapText="1"/>
    </xf>
    <xf numFmtId="0" fontId="2" fillId="0" borderId="2" xfId="0" applyFont="1" applyBorder="1"/>
    <xf numFmtId="171" fontId="2" fillId="0" borderId="1" xfId="8" applyNumberFormat="1" applyFont="1" applyBorder="1"/>
    <xf numFmtId="171" fontId="2" fillId="0" borderId="3" xfId="8" applyNumberFormat="1" applyFont="1" applyBorder="1"/>
    <xf numFmtId="171" fontId="0" fillId="0" borderId="1" xfId="8" applyNumberFormat="1" applyFont="1" applyBorder="1"/>
    <xf numFmtId="171" fontId="0" fillId="0" borderId="3" xfId="8" applyNumberFormat="1" applyFont="1" applyBorder="1"/>
    <xf numFmtId="171" fontId="0" fillId="0" borderId="1" xfId="0" applyNumberFormat="1" applyBorder="1"/>
    <xf numFmtId="171" fontId="0" fillId="0" borderId="3" xfId="0" applyNumberFormat="1" applyBorder="1"/>
    <xf numFmtId="44" fontId="2" fillId="0" borderId="31" xfId="0" applyNumberFormat="1" applyFont="1" applyBorder="1"/>
    <xf numFmtId="44" fontId="2" fillId="0" borderId="32" xfId="0" applyNumberFormat="1" applyFont="1" applyBorder="1"/>
    <xf numFmtId="0" fontId="0" fillId="0" borderId="2" xfId="0" applyBorder="1" applyAlignment="1">
      <alignment horizontal="center" vertical="center" wrapText="1"/>
    </xf>
    <xf numFmtId="0" fontId="0" fillId="0" borderId="16" xfId="0" applyBorder="1" applyAlignment="1">
      <alignment horizontal="center" vertical="center" wrapText="1"/>
    </xf>
    <xf numFmtId="171" fontId="0" fillId="0" borderId="17" xfId="8" applyNumberFormat="1" applyFont="1" applyBorder="1"/>
    <xf numFmtId="171" fontId="0" fillId="0" borderId="19" xfId="8" applyNumberFormat="1" applyFont="1" applyBorder="1"/>
    <xf numFmtId="0" fontId="0" fillId="0" borderId="4" xfId="0" applyBorder="1" applyAlignment="1">
      <alignment horizontal="center" vertical="center" wrapText="1"/>
    </xf>
    <xf numFmtId="171" fontId="0" fillId="0" borderId="5" xfId="8" applyNumberFormat="1" applyFont="1" applyBorder="1"/>
    <xf numFmtId="171" fontId="0" fillId="0" borderId="6" xfId="8" applyNumberFormat="1" applyFont="1" applyBorder="1"/>
    <xf numFmtId="0" fontId="0" fillId="0" borderId="30" xfId="0" applyBorder="1" applyAlignment="1">
      <alignment horizontal="center" vertical="center" wrapText="1"/>
    </xf>
    <xf numFmtId="44" fontId="0" fillId="0" borderId="0" xfId="0" applyNumberFormat="1"/>
    <xf numFmtId="166" fontId="0" fillId="0" borderId="1" xfId="4" applyNumberFormat="1" applyFont="1" applyBorder="1" applyAlignment="1">
      <alignment horizontal="center" vertical="center"/>
    </xf>
    <xf numFmtId="166" fontId="0" fillId="0" borderId="31" xfId="4" applyNumberFormat="1" applyFont="1" applyBorder="1" applyAlignment="1">
      <alignment horizontal="center" vertical="center"/>
    </xf>
    <xf numFmtId="0" fontId="25" fillId="0" borderId="69" xfId="0" applyFont="1" applyBorder="1" applyAlignment="1">
      <alignment horizontal="center" vertical="center" wrapText="1"/>
    </xf>
    <xf numFmtId="171" fontId="25" fillId="0" borderId="70" xfId="0" applyNumberFormat="1" applyFont="1" applyBorder="1"/>
    <xf numFmtId="171" fontId="25" fillId="0" borderId="71" xfId="0" applyNumberFormat="1" applyFont="1" applyBorder="1"/>
    <xf numFmtId="0" fontId="0" fillId="0" borderId="35" xfId="0" applyBorder="1" applyAlignment="1">
      <alignment horizontal="center" vertical="center" wrapText="1"/>
    </xf>
    <xf numFmtId="171" fontId="0" fillId="0" borderId="36" xfId="8" applyNumberFormat="1" applyFont="1" applyBorder="1"/>
    <xf numFmtId="171" fontId="0" fillId="0" borderId="37" xfId="8" applyNumberFormat="1" applyFont="1" applyBorder="1"/>
    <xf numFmtId="166" fontId="2" fillId="0" borderId="1" xfId="4" applyNumberFormat="1" applyFont="1" applyBorder="1"/>
    <xf numFmtId="0" fontId="5" fillId="8" borderId="7" xfId="0" applyFont="1" applyFill="1" applyBorder="1" applyAlignment="1">
      <alignment horizontal="center" vertical="center"/>
    </xf>
    <xf numFmtId="166" fontId="2" fillId="0" borderId="3" xfId="4" applyNumberFormat="1" applyFont="1" applyBorder="1"/>
    <xf numFmtId="0" fontId="0" fillId="0" borderId="0" xfId="0" pivotButton="1"/>
    <xf numFmtId="10" fontId="0" fillId="0" borderId="0" xfId="0" applyNumberFormat="1"/>
    <xf numFmtId="0" fontId="34" fillId="0" borderId="6" xfId="7" applyFont="1" applyBorder="1" applyAlignment="1">
      <alignment vertical="center" wrapText="1"/>
    </xf>
    <xf numFmtId="0" fontId="34" fillId="0" borderId="3" xfId="7" applyFont="1" applyBorder="1" applyAlignment="1">
      <alignment vertical="center" wrapText="1"/>
    </xf>
    <xf numFmtId="0" fontId="34" fillId="0" borderId="67" xfId="7" applyFont="1" applyBorder="1" applyAlignment="1">
      <alignment vertical="center" wrapText="1"/>
    </xf>
    <xf numFmtId="0" fontId="34" fillId="0" borderId="32" xfId="7" applyFont="1" applyBorder="1" applyAlignment="1">
      <alignment vertical="center" wrapText="1"/>
    </xf>
    <xf numFmtId="0" fontId="0" fillId="0" borderId="63" xfId="0" applyBorder="1"/>
    <xf numFmtId="0" fontId="0" fillId="0" borderId="66" xfId="0" applyBorder="1"/>
    <xf numFmtId="0" fontId="34" fillId="0" borderId="3" xfId="7" applyFont="1" applyBorder="1" applyAlignment="1">
      <alignment horizontal="left" vertical="center" wrapText="1"/>
    </xf>
    <xf numFmtId="0" fontId="43" fillId="12" borderId="7" xfId="0" applyFont="1" applyFill="1" applyBorder="1" applyAlignment="1">
      <alignment horizontal="center" vertical="center" wrapText="1"/>
    </xf>
    <xf numFmtId="0" fontId="43" fillId="12" borderId="8" xfId="0" applyFont="1" applyFill="1" applyBorder="1" applyAlignment="1">
      <alignment horizontal="center" vertical="center" wrapText="1"/>
    </xf>
    <xf numFmtId="0" fontId="43" fillId="13" borderId="8" xfId="0" applyFont="1" applyFill="1" applyBorder="1" applyAlignment="1">
      <alignment horizontal="center" vertical="center" wrapText="1"/>
    </xf>
    <xf numFmtId="0" fontId="44" fillId="14" borderId="8" xfId="0" applyFont="1" applyFill="1" applyBorder="1" applyAlignment="1">
      <alignment horizontal="center" vertical="center" wrapText="1"/>
    </xf>
    <xf numFmtId="0" fontId="44" fillId="14" borderId="9" xfId="0" applyFont="1" applyFill="1" applyBorder="1" applyAlignment="1">
      <alignment horizontal="center" vertical="center" wrapText="1"/>
    </xf>
    <xf numFmtId="0" fontId="44" fillId="14" borderId="7" xfId="0" applyFont="1" applyFill="1" applyBorder="1" applyAlignment="1">
      <alignment horizontal="center" vertical="center" wrapText="1"/>
    </xf>
    <xf numFmtId="0" fontId="44" fillId="0" borderId="0" xfId="0" applyFont="1" applyAlignment="1">
      <alignment horizontal="center" vertical="center" wrapText="1"/>
    </xf>
    <xf numFmtId="0" fontId="44" fillId="0" borderId="0" xfId="0" applyFont="1" applyAlignment="1">
      <alignment vertical="center" wrapText="1"/>
    </xf>
    <xf numFmtId="0" fontId="43" fillId="0" borderId="0" xfId="0" applyFont="1" applyAlignment="1">
      <alignment horizontal="center" vertical="center" wrapText="1"/>
    </xf>
    <xf numFmtId="0" fontId="46" fillId="0" borderId="0" xfId="0" applyFont="1"/>
    <xf numFmtId="0" fontId="46" fillId="0" borderId="4" xfId="0" applyFont="1" applyBorder="1" applyAlignment="1">
      <alignment horizontal="center" vertical="center"/>
    </xf>
    <xf numFmtId="0" fontId="46" fillId="0" borderId="5" xfId="0" applyFont="1" applyBorder="1" applyAlignment="1">
      <alignment horizontal="left" vertical="center"/>
    </xf>
    <xf numFmtId="0" fontId="46" fillId="15" borderId="5" xfId="0" applyFont="1" applyFill="1" applyBorder="1" applyAlignment="1">
      <alignment horizontal="left" vertical="center"/>
    </xf>
    <xf numFmtId="0" fontId="46" fillId="6" borderId="5" xfId="0" applyFont="1" applyFill="1" applyBorder="1" applyAlignment="1">
      <alignment horizontal="center" vertical="center"/>
    </xf>
    <xf numFmtId="0" fontId="46" fillId="6" borderId="6" xfId="0" applyFont="1" applyFill="1" applyBorder="1" applyAlignment="1">
      <alignment horizontal="center" vertical="center"/>
    </xf>
    <xf numFmtId="0" fontId="46" fillId="0" borderId="4" xfId="0" applyFont="1" applyBorder="1" applyAlignment="1">
      <alignment vertical="center" wrapText="1"/>
    </xf>
    <xf numFmtId="0" fontId="46" fillId="0" borderId="5" xfId="0" applyFont="1" applyBorder="1" applyAlignment="1">
      <alignment vertical="center" wrapText="1"/>
    </xf>
    <xf numFmtId="0" fontId="46" fillId="0" borderId="6" xfId="0" applyFont="1" applyBorder="1" applyAlignment="1">
      <alignment vertical="center" wrapText="1"/>
    </xf>
    <xf numFmtId="0" fontId="46" fillId="0" borderId="0" xfId="0" applyFont="1" applyAlignment="1">
      <alignment vertical="center"/>
    </xf>
    <xf numFmtId="0" fontId="46" fillId="0" borderId="0" xfId="0" applyFont="1" applyAlignment="1">
      <alignment horizontal="left" vertical="center"/>
    </xf>
    <xf numFmtId="173" fontId="46" fillId="0" borderId="0" xfId="0" applyNumberFormat="1" applyFont="1" applyAlignment="1">
      <alignment vertical="center"/>
    </xf>
    <xf numFmtId="0" fontId="46" fillId="0" borderId="2" xfId="0" applyFont="1" applyBorder="1" applyAlignment="1">
      <alignment horizontal="center" vertical="center"/>
    </xf>
    <xf numFmtId="0" fontId="46" fillId="0" borderId="1" xfId="0" applyFont="1" applyBorder="1" applyAlignment="1">
      <alignment horizontal="left" vertical="center"/>
    </xf>
    <xf numFmtId="0" fontId="46" fillId="15" borderId="1" xfId="0" applyFont="1" applyFill="1" applyBorder="1" applyAlignment="1">
      <alignment horizontal="left" vertical="center"/>
    </xf>
    <xf numFmtId="0" fontId="46" fillId="6" borderId="1" xfId="0" applyFont="1" applyFill="1" applyBorder="1" applyAlignment="1">
      <alignment horizontal="center" vertical="center"/>
    </xf>
    <xf numFmtId="0" fontId="46" fillId="6" borderId="3" xfId="0" applyFont="1" applyFill="1" applyBorder="1" applyAlignment="1">
      <alignment horizontal="center" vertical="center"/>
    </xf>
    <xf numFmtId="0" fontId="46" fillId="0" borderId="2" xfId="0" applyFont="1" applyBorder="1" applyAlignment="1">
      <alignment vertical="center" wrapText="1"/>
    </xf>
    <xf numFmtId="0" fontId="46" fillId="0" borderId="1" xfId="0" applyFont="1" applyBorder="1" applyAlignment="1">
      <alignment vertical="center" wrapText="1"/>
    </xf>
    <xf numFmtId="0" fontId="46" fillId="0" borderId="0" xfId="0" applyFont="1" applyAlignment="1">
      <alignment vertical="center" wrapText="1"/>
    </xf>
    <xf numFmtId="0" fontId="46" fillId="0" borderId="0" xfId="0"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left" vertical="center"/>
    </xf>
    <xf numFmtId="0" fontId="46" fillId="0" borderId="3" xfId="0" applyFont="1" applyBorder="1" applyAlignment="1">
      <alignment horizontal="left" vertical="center" wrapText="1"/>
    </xf>
    <xf numFmtId="0" fontId="46" fillId="0" borderId="1" xfId="0" applyFont="1" applyBorder="1" applyAlignment="1">
      <alignment horizontal="left" vertical="center" wrapText="1"/>
    </xf>
    <xf numFmtId="0" fontId="10" fillId="15" borderId="1" xfId="0" applyFont="1" applyFill="1" applyBorder="1" applyAlignment="1">
      <alignment horizontal="left" vertical="center" wrapText="1"/>
    </xf>
    <xf numFmtId="0" fontId="46" fillId="0" borderId="3" xfId="0" applyFont="1" applyBorder="1" applyAlignment="1">
      <alignment vertical="center" wrapText="1"/>
    </xf>
    <xf numFmtId="0" fontId="10" fillId="15" borderId="1" xfId="0" applyFont="1" applyFill="1" applyBorder="1" applyAlignment="1">
      <alignment horizontal="left" vertical="center"/>
    </xf>
    <xf numFmtId="0" fontId="10" fillId="0" borderId="1" xfId="0" applyFont="1" applyBorder="1" applyAlignment="1">
      <alignment horizontal="left" vertical="center" wrapText="1"/>
    </xf>
    <xf numFmtId="0" fontId="47" fillId="16" borderId="1" xfId="0" applyFont="1" applyFill="1" applyBorder="1" applyAlignment="1">
      <alignment horizontal="left" vertical="center" wrapText="1"/>
    </xf>
    <xf numFmtId="0" fontId="46" fillId="15" borderId="1" xfId="0" applyFont="1" applyFill="1" applyBorder="1" applyAlignment="1">
      <alignment horizontal="left" vertical="center" wrapText="1"/>
    </xf>
    <xf numFmtId="0" fontId="46" fillId="17" borderId="1" xfId="0" applyFont="1" applyFill="1" applyBorder="1" applyAlignment="1">
      <alignment vertical="center" wrapText="1"/>
    </xf>
    <xf numFmtId="0" fontId="46" fillId="18" borderId="1" xfId="0" applyFont="1" applyFill="1" applyBorder="1" applyAlignment="1">
      <alignment vertical="center" wrapText="1"/>
    </xf>
    <xf numFmtId="0" fontId="46" fillId="0" borderId="30" xfId="0" applyFont="1" applyBorder="1" applyAlignment="1">
      <alignment horizontal="center" vertical="center"/>
    </xf>
    <xf numFmtId="0" fontId="46" fillId="0" borderId="31" xfId="0" applyFont="1" applyBorder="1" applyAlignment="1">
      <alignment horizontal="left" vertical="center"/>
    </xf>
    <xf numFmtId="0" fontId="46" fillId="15" borderId="31" xfId="0" applyFont="1" applyFill="1" applyBorder="1" applyAlignment="1">
      <alignment horizontal="left" vertical="center" wrapText="1"/>
    </xf>
    <xf numFmtId="0" fontId="10" fillId="16" borderId="31" xfId="0" applyFont="1" applyFill="1" applyBorder="1" applyAlignment="1">
      <alignment horizontal="left" vertical="center" wrapText="1"/>
    </xf>
    <xf numFmtId="0" fontId="46" fillId="6" borderId="31" xfId="0" applyFont="1" applyFill="1" applyBorder="1" applyAlignment="1">
      <alignment horizontal="center" vertical="center"/>
    </xf>
    <xf numFmtId="0" fontId="46" fillId="6" borderId="32" xfId="0" applyFont="1" applyFill="1" applyBorder="1" applyAlignment="1">
      <alignment horizontal="center" vertical="center"/>
    </xf>
    <xf numFmtId="0" fontId="46" fillId="0" borderId="30" xfId="0" applyFont="1" applyBorder="1" applyAlignment="1">
      <alignment vertical="center" wrapText="1"/>
    </xf>
    <xf numFmtId="0" fontId="46" fillId="18" borderId="31" xfId="0" applyFont="1" applyFill="1" applyBorder="1" applyAlignment="1">
      <alignment vertical="center" wrapText="1"/>
    </xf>
    <xf numFmtId="0" fontId="46" fillId="0" borderId="31" xfId="0" applyFont="1" applyBorder="1" applyAlignment="1">
      <alignment vertical="center" wrapText="1"/>
    </xf>
    <xf numFmtId="0" fontId="46" fillId="0" borderId="32" xfId="0" applyFont="1" applyBorder="1" applyAlignment="1">
      <alignment vertical="center" wrapText="1"/>
    </xf>
    <xf numFmtId="0" fontId="46" fillId="0" borderId="0" xfId="0" applyFont="1" applyAlignment="1">
      <alignment horizontal="left" vertical="top"/>
    </xf>
    <xf numFmtId="0" fontId="21" fillId="0" borderId="0" xfId="0" applyFont="1" applyAlignment="1">
      <alignment wrapText="1"/>
    </xf>
    <xf numFmtId="0" fontId="44" fillId="14" borderId="45" xfId="0" applyFont="1" applyFill="1" applyBorder="1" applyAlignment="1">
      <alignment horizontal="center" vertical="center" wrapText="1"/>
    </xf>
    <xf numFmtId="170" fontId="13" fillId="5" borderId="0" xfId="1" applyNumberFormat="1" applyFont="1" applyFill="1" applyBorder="1" applyAlignment="1">
      <alignment vertical="center" wrapText="1"/>
    </xf>
    <xf numFmtId="0" fontId="46" fillId="0" borderId="6" xfId="0" applyFont="1" applyBorder="1" applyAlignment="1">
      <alignment horizontal="left" vertical="center" wrapText="1"/>
    </xf>
    <xf numFmtId="0" fontId="44" fillId="14" borderId="71" xfId="0" applyFont="1" applyFill="1" applyBorder="1" applyAlignment="1">
      <alignment horizontal="center" vertical="center" wrapText="1"/>
    </xf>
    <xf numFmtId="0" fontId="46" fillId="0" borderId="1" xfId="0" applyFont="1" applyBorder="1" applyAlignment="1">
      <alignment vertical="center"/>
    </xf>
    <xf numFmtId="0" fontId="2" fillId="0" borderId="0" xfId="0" applyFont="1" applyAlignment="1">
      <alignment horizontal="center"/>
    </xf>
    <xf numFmtId="0" fontId="13" fillId="6" borderId="21" xfId="0" applyFont="1" applyFill="1" applyBorder="1" applyAlignment="1">
      <alignment vertical="center"/>
    </xf>
    <xf numFmtId="174" fontId="13" fillId="6" borderId="21" xfId="1" applyNumberFormat="1" applyFont="1" applyFill="1" applyBorder="1" applyAlignment="1">
      <alignment vertical="center" wrapText="1"/>
    </xf>
    <xf numFmtId="174" fontId="13" fillId="6" borderId="23" xfId="1" applyNumberFormat="1" applyFont="1" applyFill="1" applyBorder="1" applyAlignment="1">
      <alignment vertical="center" wrapText="1"/>
    </xf>
    <xf numFmtId="0" fontId="13" fillId="5" borderId="0" xfId="0" applyFont="1" applyFill="1" applyAlignment="1">
      <alignment vertical="center"/>
    </xf>
    <xf numFmtId="174" fontId="13" fillId="5" borderId="0" xfId="1" applyNumberFormat="1" applyFont="1" applyFill="1" applyBorder="1" applyAlignment="1">
      <alignment vertical="center" wrapText="1"/>
    </xf>
    <xf numFmtId="174" fontId="13" fillId="5" borderId="25" xfId="1" applyNumberFormat="1" applyFont="1" applyFill="1" applyBorder="1" applyAlignment="1">
      <alignment vertical="center" wrapText="1"/>
    </xf>
    <xf numFmtId="0" fontId="13" fillId="6" borderId="0" xfId="0" applyFont="1" applyFill="1" applyAlignment="1">
      <alignment vertical="center"/>
    </xf>
    <xf numFmtId="170" fontId="13" fillId="6" borderId="0" xfId="1" applyNumberFormat="1" applyFont="1" applyFill="1" applyBorder="1" applyAlignment="1">
      <alignment vertical="center" wrapText="1"/>
    </xf>
    <xf numFmtId="170" fontId="13" fillId="6" borderId="25" xfId="1" applyNumberFormat="1" applyFont="1" applyFill="1" applyBorder="1" applyAlignment="1">
      <alignment vertical="center" wrapText="1"/>
    </xf>
    <xf numFmtId="170" fontId="13" fillId="5" borderId="25" xfId="1" applyNumberFormat="1" applyFont="1" applyFill="1" applyBorder="1" applyAlignment="1">
      <alignment vertical="center" wrapText="1"/>
    </xf>
    <xf numFmtId="164" fontId="12" fillId="6" borderId="25" xfId="1" applyNumberFormat="1" applyFont="1" applyFill="1" applyBorder="1" applyAlignment="1">
      <alignment vertical="center" wrapText="1"/>
    </xf>
    <xf numFmtId="164" fontId="11" fillId="5" borderId="25" xfId="1" applyNumberFormat="1" applyFont="1" applyFill="1" applyBorder="1" applyAlignment="1">
      <alignment wrapText="1"/>
    </xf>
    <xf numFmtId="164" fontId="9" fillId="6" borderId="27" xfId="1" applyNumberFormat="1" applyFont="1" applyFill="1" applyBorder="1" applyAlignment="1">
      <alignment wrapText="1"/>
    </xf>
    <xf numFmtId="167" fontId="14" fillId="6" borderId="23" xfId="0" applyNumberFormat="1" applyFont="1" applyFill="1" applyBorder="1"/>
    <xf numFmtId="0" fontId="38" fillId="6" borderId="0" xfId="0" applyFont="1" applyFill="1"/>
    <xf numFmtId="0" fontId="49" fillId="6" borderId="0" xfId="0" applyFont="1" applyFill="1"/>
    <xf numFmtId="167" fontId="49" fillId="6" borderId="0" xfId="0" applyNumberFormat="1" applyFont="1" applyFill="1"/>
    <xf numFmtId="167" fontId="49" fillId="6" borderId="25" xfId="0" applyNumberFormat="1" applyFont="1" applyFill="1" applyBorder="1"/>
    <xf numFmtId="167" fontId="14" fillId="6" borderId="0" xfId="0" applyNumberFormat="1" applyFont="1" applyFill="1"/>
    <xf numFmtId="167" fontId="14" fillId="6" borderId="25" xfId="0" applyNumberFormat="1" applyFont="1" applyFill="1" applyBorder="1"/>
    <xf numFmtId="168" fontId="14" fillId="6" borderId="27" xfId="0" applyNumberFormat="1" applyFont="1" applyFill="1" applyBorder="1"/>
    <xf numFmtId="0" fontId="50" fillId="6" borderId="26" xfId="0" applyFont="1" applyFill="1" applyBorder="1" applyAlignment="1">
      <alignment vertical="center"/>
    </xf>
    <xf numFmtId="0" fontId="0" fillId="0" borderId="0" xfId="0" applyAlignment="1">
      <alignment horizontal="center"/>
    </xf>
    <xf numFmtId="0" fontId="12" fillId="6" borderId="24" xfId="0" applyFont="1" applyFill="1" applyBorder="1" applyAlignment="1">
      <alignment vertical="center" wrapText="1"/>
    </xf>
    <xf numFmtId="3" fontId="11" fillId="5" borderId="24" xfId="0" applyNumberFormat="1" applyFont="1" applyFill="1" applyBorder="1" applyAlignment="1">
      <alignment wrapText="1"/>
    </xf>
    <xf numFmtId="3" fontId="9" fillId="6" borderId="26" xfId="0" applyNumberFormat="1" applyFont="1" applyFill="1" applyBorder="1" applyAlignment="1">
      <alignment wrapText="1"/>
    </xf>
    <xf numFmtId="169" fontId="14" fillId="6" borderId="23" xfId="0" applyNumberFormat="1" applyFont="1" applyFill="1" applyBorder="1"/>
    <xf numFmtId="0" fontId="38" fillId="6" borderId="24" xfId="0" applyFont="1" applyFill="1" applyBorder="1"/>
    <xf numFmtId="169" fontId="14" fillId="6" borderId="0" xfId="0" applyNumberFormat="1" applyFont="1" applyFill="1"/>
    <xf numFmtId="169" fontId="14" fillId="6" borderId="25" xfId="0" applyNumberFormat="1" applyFont="1" applyFill="1" applyBorder="1"/>
    <xf numFmtId="175" fontId="13" fillId="6" borderId="21" xfId="1" applyNumberFormat="1" applyFont="1" applyFill="1" applyBorder="1" applyAlignment="1">
      <alignment vertical="center" wrapText="1"/>
    </xf>
    <xf numFmtId="175" fontId="13" fillId="6" borderId="23" xfId="1" applyNumberFormat="1" applyFont="1" applyFill="1" applyBorder="1" applyAlignment="1">
      <alignment vertical="center" wrapText="1"/>
    </xf>
    <xf numFmtId="175" fontId="13" fillId="5" borderId="0" xfId="1" applyNumberFormat="1" applyFont="1" applyFill="1" applyBorder="1" applyAlignment="1">
      <alignment vertical="center" wrapText="1"/>
    </xf>
    <xf numFmtId="175" fontId="13" fillId="5" borderId="25" xfId="1" applyNumberFormat="1" applyFont="1" applyFill="1" applyBorder="1" applyAlignment="1">
      <alignment vertical="center" wrapText="1"/>
    </xf>
    <xf numFmtId="175" fontId="13" fillId="6" borderId="0" xfId="1" applyNumberFormat="1" applyFont="1" applyFill="1" applyBorder="1" applyAlignment="1">
      <alignment vertical="center" wrapText="1"/>
    </xf>
    <xf numFmtId="175" fontId="13" fillId="6" borderId="25" xfId="1" applyNumberFormat="1" applyFont="1" applyFill="1" applyBorder="1" applyAlignment="1">
      <alignment vertical="center" wrapText="1"/>
    </xf>
    <xf numFmtId="175" fontId="12" fillId="6" borderId="0" xfId="1" applyNumberFormat="1" applyFont="1" applyFill="1" applyBorder="1" applyAlignment="1">
      <alignment vertical="center" wrapText="1"/>
    </xf>
    <xf numFmtId="175" fontId="12" fillId="6" borderId="25" xfId="1" applyNumberFormat="1" applyFont="1" applyFill="1" applyBorder="1" applyAlignment="1">
      <alignment vertical="center" wrapText="1"/>
    </xf>
    <xf numFmtId="175" fontId="11" fillId="5" borderId="0" xfId="1" applyNumberFormat="1" applyFont="1" applyFill="1" applyBorder="1" applyAlignment="1">
      <alignment wrapText="1"/>
    </xf>
    <xf numFmtId="175" fontId="11" fillId="5" borderId="25" xfId="1" applyNumberFormat="1" applyFont="1" applyFill="1" applyBorder="1" applyAlignment="1">
      <alignment wrapText="1"/>
    </xf>
    <xf numFmtId="175" fontId="9" fillId="6" borderId="14" xfId="1" applyNumberFormat="1" applyFont="1" applyFill="1" applyBorder="1" applyAlignment="1">
      <alignment wrapText="1"/>
    </xf>
    <xf numFmtId="175" fontId="9" fillId="6" borderId="27" xfId="1" applyNumberFormat="1" applyFont="1" applyFill="1" applyBorder="1" applyAlignment="1">
      <alignment wrapText="1"/>
    </xf>
    <xf numFmtId="176" fontId="11" fillId="6" borderId="0" xfId="2" applyNumberFormat="1" applyFont="1" applyFill="1"/>
    <xf numFmtId="0" fontId="38" fillId="0" borderId="24" xfId="0" applyFont="1" applyBorder="1"/>
    <xf numFmtId="177" fontId="11" fillId="6" borderId="14" xfId="2" applyNumberFormat="1" applyFont="1" applyFill="1" applyBorder="1" applyAlignment="1">
      <alignment horizontal="right"/>
    </xf>
    <xf numFmtId="0" fontId="12" fillId="7" borderId="38" xfId="0" applyFont="1" applyFill="1" applyBorder="1" applyAlignment="1">
      <alignment horizontal="center" vertical="center" wrapText="1"/>
    </xf>
    <xf numFmtId="165" fontId="13" fillId="6" borderId="21" xfId="1" applyNumberFormat="1" applyFont="1" applyFill="1" applyBorder="1" applyAlignment="1">
      <alignment horizontal="right" vertical="center" wrapText="1"/>
    </xf>
    <xf numFmtId="165" fontId="13" fillId="6" borderId="23" xfId="1" applyNumberFormat="1" applyFont="1" applyFill="1" applyBorder="1" applyAlignment="1">
      <alignment horizontal="right" vertical="center" wrapText="1"/>
    </xf>
    <xf numFmtId="165" fontId="13" fillId="5" borderId="0" xfId="1" applyNumberFormat="1" applyFont="1" applyFill="1" applyBorder="1" applyAlignment="1">
      <alignment horizontal="right" vertical="center" wrapText="1"/>
    </xf>
    <xf numFmtId="165" fontId="13" fillId="5" borderId="25" xfId="1" applyNumberFormat="1" applyFont="1" applyFill="1" applyBorder="1" applyAlignment="1">
      <alignment horizontal="right" vertical="center" wrapText="1"/>
    </xf>
    <xf numFmtId="165" fontId="13" fillId="6" borderId="0" xfId="1" applyNumberFormat="1" applyFont="1" applyFill="1" applyBorder="1" applyAlignment="1">
      <alignment horizontal="right" vertical="center" wrapText="1"/>
    </xf>
    <xf numFmtId="165" fontId="13" fillId="6" borderId="25" xfId="1" applyNumberFormat="1" applyFont="1" applyFill="1" applyBorder="1" applyAlignment="1">
      <alignment horizontal="right" vertical="center" wrapText="1"/>
    </xf>
    <xf numFmtId="165" fontId="12" fillId="6" borderId="0" xfId="1" applyNumberFormat="1" applyFont="1" applyFill="1" applyBorder="1" applyAlignment="1">
      <alignment horizontal="right" vertical="center" wrapText="1"/>
    </xf>
    <xf numFmtId="165" fontId="12" fillId="6" borderId="25" xfId="1" applyNumberFormat="1" applyFont="1" applyFill="1" applyBorder="1" applyAlignment="1">
      <alignment horizontal="right" vertical="center" wrapText="1"/>
    </xf>
    <xf numFmtId="165" fontId="11" fillId="5" borderId="0" xfId="1" applyNumberFormat="1" applyFont="1" applyFill="1" applyBorder="1" applyAlignment="1">
      <alignment horizontal="right" wrapText="1"/>
    </xf>
    <xf numFmtId="165" fontId="11" fillId="5" borderId="25" xfId="1" applyNumberFormat="1" applyFont="1" applyFill="1" applyBorder="1" applyAlignment="1">
      <alignment horizontal="right" wrapText="1"/>
    </xf>
    <xf numFmtId="165" fontId="9" fillId="6" borderId="14" xfId="1" applyNumberFormat="1" applyFont="1" applyFill="1" applyBorder="1" applyAlignment="1">
      <alignment horizontal="right" wrapText="1"/>
    </xf>
    <xf numFmtId="165" fontId="9" fillId="6" borderId="27" xfId="1" applyNumberFormat="1" applyFont="1" applyFill="1" applyBorder="1" applyAlignment="1">
      <alignment horizontal="right" wrapText="1"/>
    </xf>
    <xf numFmtId="176" fontId="13" fillId="6" borderId="0" xfId="0" applyNumberFormat="1" applyFont="1" applyFill="1" applyAlignment="1">
      <alignment vertical="center" wrapText="1"/>
    </xf>
    <xf numFmtId="177" fontId="14" fillId="6" borderId="21" xfId="0" applyNumberFormat="1" applyFont="1" applyFill="1" applyBorder="1"/>
    <xf numFmtId="177" fontId="14" fillId="6" borderId="0" xfId="0" applyNumberFormat="1" applyFont="1" applyFill="1"/>
    <xf numFmtId="168" fontId="14" fillId="6" borderId="0" xfId="0" applyNumberFormat="1" applyFont="1" applyFill="1"/>
    <xf numFmtId="4" fontId="0" fillId="0" borderId="17" xfId="0" applyNumberFormat="1" applyBorder="1"/>
    <xf numFmtId="0" fontId="3" fillId="2" borderId="8" xfId="0" applyFont="1" applyFill="1" applyBorder="1" applyAlignment="1">
      <alignment horizontal="center" vertical="center" wrapText="1"/>
    </xf>
    <xf numFmtId="0" fontId="6" fillId="0" borderId="31" xfId="0" applyFont="1" applyBorder="1" applyAlignment="1">
      <alignment horizontal="center" vertical="center" wrapText="1"/>
    </xf>
    <xf numFmtId="0" fontId="3" fillId="2" borderId="8" xfId="0" quotePrefix="1" applyFont="1" applyFill="1" applyBorder="1" applyAlignment="1">
      <alignment horizontal="center" vertical="center" wrapText="1"/>
    </xf>
    <xf numFmtId="0" fontId="6" fillId="0" borderId="36" xfId="0" applyFont="1" applyBorder="1" applyAlignment="1">
      <alignment horizontal="center" vertical="center" wrapText="1"/>
    </xf>
    <xf numFmtId="0" fontId="3" fillId="2" borderId="70" xfId="0" applyFont="1" applyFill="1" applyBorder="1" applyAlignment="1">
      <alignment horizontal="center" vertical="center" wrapText="1"/>
    </xf>
    <xf numFmtId="0" fontId="3" fillId="2" borderId="70" xfId="0" quotePrefix="1" applyFont="1" applyFill="1" applyBorder="1" applyAlignment="1">
      <alignment horizontal="center" vertical="center" wrapText="1"/>
    </xf>
    <xf numFmtId="4" fontId="2" fillId="0" borderId="8" xfId="0" applyNumberFormat="1" applyFont="1" applyBorder="1"/>
    <xf numFmtId="0" fontId="6" fillId="0" borderId="31" xfId="0" quotePrefix="1" applyFont="1" applyBorder="1" applyAlignment="1">
      <alignment horizontal="center" vertical="center" wrapText="1"/>
    </xf>
    <xf numFmtId="0" fontId="3" fillId="2" borderId="7" xfId="0" applyFont="1" applyFill="1" applyBorder="1" applyAlignment="1">
      <alignment horizontal="center" vertical="center"/>
    </xf>
    <xf numFmtId="4" fontId="3" fillId="2" borderId="8" xfId="0" applyNumberFormat="1" applyFont="1" applyFill="1" applyBorder="1"/>
    <xf numFmtId="0" fontId="6" fillId="0" borderId="30" xfId="0" applyFont="1" applyBorder="1" applyAlignment="1">
      <alignment horizontal="center" vertical="center"/>
    </xf>
    <xf numFmtId="4" fontId="6" fillId="0" borderId="31" xfId="0" applyNumberFormat="1" applyFont="1" applyBorder="1"/>
    <xf numFmtId="4" fontId="3" fillId="8" borderId="31" xfId="0" applyNumberFormat="1" applyFont="1" applyFill="1" applyBorder="1"/>
    <xf numFmtId="4" fontId="3" fillId="8" borderId="32" xfId="0" applyNumberFormat="1" applyFont="1" applyFill="1" applyBorder="1"/>
    <xf numFmtId="0" fontId="6" fillId="0" borderId="35" xfId="0" applyFont="1" applyBorder="1" applyAlignment="1">
      <alignment horizontal="center" vertical="center"/>
    </xf>
    <xf numFmtId="4" fontId="6" fillId="0" borderId="36" xfId="0" applyNumberFormat="1" applyFont="1" applyBorder="1"/>
    <xf numFmtId="4" fontId="3" fillId="8" borderId="36" xfId="0" applyNumberFormat="1" applyFont="1" applyFill="1" applyBorder="1"/>
    <xf numFmtId="4" fontId="3" fillId="8" borderId="37" xfId="0" applyNumberFormat="1" applyFont="1" applyFill="1" applyBorder="1"/>
    <xf numFmtId="0" fontId="3" fillId="2" borderId="69" xfId="0" applyFont="1" applyFill="1" applyBorder="1" applyAlignment="1">
      <alignment horizontal="center" vertical="center"/>
    </xf>
    <xf numFmtId="4" fontId="3" fillId="2" borderId="70" xfId="0" applyNumberFormat="1" applyFont="1" applyFill="1" applyBorder="1"/>
    <xf numFmtId="4" fontId="3" fillId="8" borderId="70" xfId="0" applyNumberFormat="1" applyFont="1" applyFill="1" applyBorder="1"/>
    <xf numFmtId="4" fontId="3" fillId="8" borderId="71" xfId="0" applyNumberFormat="1" applyFont="1" applyFill="1" applyBorder="1"/>
    <xf numFmtId="4" fontId="3" fillId="2" borderId="9" xfId="0" applyNumberFormat="1" applyFont="1" applyFill="1" applyBorder="1"/>
    <xf numFmtId="0" fontId="6" fillId="0" borderId="5" xfId="0" applyFont="1" applyBorder="1" applyAlignment="1">
      <alignment horizontal="center" vertical="center"/>
    </xf>
    <xf numFmtId="0" fontId="6" fillId="0" borderId="1" xfId="0" applyFont="1" applyBorder="1" applyAlignment="1">
      <alignment horizontal="center" vertical="center"/>
    </xf>
    <xf numFmtId="0" fontId="6" fillId="0" borderId="17" xfId="0" applyFont="1" applyBorder="1" applyAlignment="1">
      <alignment horizontal="center" vertical="center"/>
    </xf>
    <xf numFmtId="0" fontId="3" fillId="2" borderId="7" xfId="0" applyFont="1" applyFill="1" applyBorder="1" applyAlignment="1">
      <alignment horizontal="center"/>
    </xf>
    <xf numFmtId="0" fontId="3" fillId="2" borderId="8" xfId="0" applyFont="1" applyFill="1" applyBorder="1"/>
    <xf numFmtId="0" fontId="6" fillId="0" borderId="35" xfId="0" applyFont="1" applyBorder="1" applyAlignment="1">
      <alignment horizontal="center"/>
    </xf>
    <xf numFmtId="0" fontId="6" fillId="0" borderId="36" xfId="0" applyFont="1" applyBorder="1"/>
    <xf numFmtId="0" fontId="6" fillId="0" borderId="2" xfId="0" applyFont="1" applyBorder="1" applyAlignment="1">
      <alignment horizontal="center"/>
    </xf>
    <xf numFmtId="0" fontId="6" fillId="0" borderId="1" xfId="0" applyFont="1" applyBorder="1"/>
    <xf numFmtId="0" fontId="6" fillId="0" borderId="30" xfId="0" applyFont="1" applyBorder="1" applyAlignment="1">
      <alignment horizontal="center"/>
    </xf>
    <xf numFmtId="0" fontId="6" fillId="0" borderId="31" xfId="0" applyFont="1" applyBorder="1"/>
    <xf numFmtId="0" fontId="3" fillId="8" borderId="7" xfId="0" applyFont="1" applyFill="1" applyBorder="1" applyAlignment="1">
      <alignment horizontal="center"/>
    </xf>
    <xf numFmtId="0" fontId="3" fillId="8" borderId="8" xfId="0" applyFont="1" applyFill="1" applyBorder="1"/>
    <xf numFmtId="0" fontId="6" fillId="0" borderId="5" xfId="0" applyFont="1" applyBorder="1" applyAlignment="1">
      <alignment horizontal="center"/>
    </xf>
    <xf numFmtId="0" fontId="6" fillId="0" borderId="5" xfId="0" applyFont="1" applyBorder="1"/>
    <xf numFmtId="0" fontId="6" fillId="0" borderId="1" xfId="0" applyFont="1" applyBorder="1" applyAlignment="1">
      <alignment horizontal="center"/>
    </xf>
    <xf numFmtId="0" fontId="6" fillId="0" borderId="17" xfId="0" applyFont="1" applyBorder="1" applyAlignment="1">
      <alignment horizontal="center"/>
    </xf>
    <xf numFmtId="0" fontId="6" fillId="0" borderId="17" xfId="0" applyFont="1" applyBorder="1"/>
    <xf numFmtId="0" fontId="6" fillId="0" borderId="4" xfId="0" applyFont="1" applyBorder="1" applyAlignment="1">
      <alignment horizontal="center"/>
    </xf>
    <xf numFmtId="0" fontId="3" fillId="2" borderId="7" xfId="0" applyFont="1" applyFill="1" applyBorder="1" applyAlignment="1">
      <alignment horizontal="center" vertical="center" wrapText="1"/>
    </xf>
    <xf numFmtId="1" fontId="3" fillId="2" borderId="8" xfId="0" applyNumberFormat="1" applyFont="1" applyFill="1" applyBorder="1" applyAlignment="1">
      <alignment horizontal="center" vertical="center" textRotation="90" wrapText="1"/>
    </xf>
    <xf numFmtId="0" fontId="3" fillId="2" borderId="9" xfId="0" applyFont="1" applyFill="1" applyBorder="1" applyAlignment="1">
      <alignment horizontal="center" vertical="center" textRotation="90" wrapText="1"/>
    </xf>
    <xf numFmtId="0" fontId="3" fillId="2" borderId="69" xfId="0" applyFont="1" applyFill="1" applyBorder="1" applyAlignment="1">
      <alignment horizontal="center" vertical="center" wrapText="1"/>
    </xf>
    <xf numFmtId="0" fontId="3" fillId="2" borderId="70" xfId="0" applyFont="1" applyFill="1" applyBorder="1" applyAlignment="1">
      <alignment horizontal="center" vertical="center" textRotation="90" wrapText="1"/>
    </xf>
    <xf numFmtId="1" fontId="3" fillId="2" borderId="70" xfId="0" applyNumberFormat="1" applyFont="1" applyFill="1" applyBorder="1" applyAlignment="1">
      <alignment horizontal="center" vertical="center" textRotation="90" wrapText="1"/>
    </xf>
    <xf numFmtId="0" fontId="3" fillId="2" borderId="71" xfId="0" applyFont="1" applyFill="1" applyBorder="1" applyAlignment="1">
      <alignment horizontal="center" vertical="center" textRotation="90" wrapText="1"/>
    </xf>
    <xf numFmtId="0" fontId="3" fillId="8" borderId="7" xfId="0" applyFont="1" applyFill="1" applyBorder="1" applyAlignment="1">
      <alignment horizontal="center" vertical="center"/>
    </xf>
    <xf numFmtId="0" fontId="3" fillId="11" borderId="7" xfId="0" applyFont="1" applyFill="1" applyBorder="1"/>
    <xf numFmtId="0" fontId="3" fillId="11" borderId="8" xfId="0" applyFont="1" applyFill="1" applyBorder="1"/>
    <xf numFmtId="43" fontId="3" fillId="11" borderId="8" xfId="1" applyFont="1" applyFill="1" applyBorder="1"/>
    <xf numFmtId="43" fontId="3" fillId="11" borderId="9" xfId="1" applyFont="1" applyFill="1" applyBorder="1"/>
    <xf numFmtId="0" fontId="6" fillId="0" borderId="4" xfId="0" applyFont="1" applyBorder="1"/>
    <xf numFmtId="43" fontId="6" fillId="0" borderId="5" xfId="1" applyFont="1" applyBorder="1"/>
    <xf numFmtId="43" fontId="3" fillId="8" borderId="5" xfId="1" applyFont="1" applyFill="1" applyBorder="1"/>
    <xf numFmtId="43" fontId="3" fillId="8" borderId="6" xfId="1" applyFont="1" applyFill="1" applyBorder="1"/>
    <xf numFmtId="0" fontId="6" fillId="0" borderId="2" xfId="0" applyFont="1" applyBorder="1"/>
    <xf numFmtId="43" fontId="6" fillId="0" borderId="1" xfId="1" applyFont="1" applyBorder="1"/>
    <xf numFmtId="43" fontId="3" fillId="8" borderId="1" xfId="1" applyFont="1" applyFill="1" applyBorder="1"/>
    <xf numFmtId="43" fontId="3" fillId="8" borderId="3" xfId="1" applyFont="1" applyFill="1" applyBorder="1"/>
    <xf numFmtId="0" fontId="6" fillId="0" borderId="16" xfId="0" applyFont="1" applyBorder="1"/>
    <xf numFmtId="43" fontId="6" fillId="0" borderId="17" xfId="1" applyFont="1" applyBorder="1"/>
    <xf numFmtId="43" fontId="3" fillId="8" borderId="17" xfId="1" applyFont="1" applyFill="1" applyBorder="1"/>
    <xf numFmtId="43" fontId="3" fillId="8" borderId="19" xfId="1" applyFont="1" applyFill="1" applyBorder="1"/>
    <xf numFmtId="0" fontId="6" fillId="0" borderId="30" xfId="0" applyFont="1" applyBorder="1"/>
    <xf numFmtId="43" fontId="6" fillId="0" borderId="31" xfId="1" applyFont="1" applyBorder="1"/>
    <xf numFmtId="43" fontId="3" fillId="8" borderId="31" xfId="1" applyFont="1" applyFill="1" applyBorder="1"/>
    <xf numFmtId="43" fontId="3" fillId="8" borderId="32" xfId="1" applyFont="1" applyFill="1" applyBorder="1"/>
    <xf numFmtId="0" fontId="6" fillId="0" borderId="0" xfId="0" applyFont="1"/>
    <xf numFmtId="0" fontId="31" fillId="3" borderId="0" xfId="0" applyFont="1" applyFill="1"/>
    <xf numFmtId="171" fontId="25" fillId="0" borderId="1" xfId="0" applyNumberFormat="1" applyFont="1" applyBorder="1"/>
    <xf numFmtId="0" fontId="2" fillId="0" borderId="30" xfId="0" applyFont="1" applyBorder="1" applyAlignment="1">
      <alignment horizontal="center" vertical="center" wrapText="1"/>
    </xf>
    <xf numFmtId="171" fontId="2" fillId="0" borderId="31" xfId="0" applyNumberFormat="1" applyFont="1" applyBorder="1"/>
    <xf numFmtId="171" fontId="2" fillId="0" borderId="32" xfId="0" applyNumberFormat="1" applyFont="1" applyBorder="1"/>
    <xf numFmtId="0" fontId="2" fillId="0" borderId="4" xfId="0" applyFont="1" applyBorder="1"/>
    <xf numFmtId="171" fontId="2" fillId="0" borderId="5" xfId="8" applyNumberFormat="1" applyFont="1" applyBorder="1"/>
    <xf numFmtId="171" fontId="2" fillId="0" borderId="6" xfId="8" applyNumberFormat="1" applyFont="1" applyBorder="1"/>
    <xf numFmtId="0" fontId="2" fillId="8" borderId="8" xfId="0" applyFont="1" applyFill="1" applyBorder="1" applyAlignment="1">
      <alignment horizontal="center" vertical="center"/>
    </xf>
    <xf numFmtId="171" fontId="0" fillId="0" borderId="5" xfId="0" applyNumberFormat="1" applyBorder="1"/>
    <xf numFmtId="171" fontId="0" fillId="0" borderId="6" xfId="0" applyNumberFormat="1" applyBorder="1"/>
    <xf numFmtId="166" fontId="0" fillId="0" borderId="5" xfId="4" applyNumberFormat="1" applyFont="1" applyBorder="1"/>
    <xf numFmtId="166" fontId="0" fillId="0" borderId="6" xfId="4" applyNumberFormat="1" applyFont="1" applyBorder="1"/>
    <xf numFmtId="166" fontId="0" fillId="0" borderId="5" xfId="4" applyNumberFormat="1" applyFont="1" applyBorder="1" applyAlignment="1">
      <alignment horizontal="center" vertical="center"/>
    </xf>
    <xf numFmtId="0" fontId="6" fillId="0" borderId="16" xfId="0" applyFont="1" applyBorder="1" applyAlignment="1">
      <alignment horizontal="center" vertical="center" wrapText="1"/>
    </xf>
    <xf numFmtId="4" fontId="0" fillId="0" borderId="19" xfId="0" applyNumberFormat="1" applyBorder="1"/>
    <xf numFmtId="0" fontId="3" fillId="0" borderId="7" xfId="0" applyFont="1" applyBorder="1" applyAlignment="1">
      <alignment horizontal="center" vertical="center" wrapText="1"/>
    </xf>
    <xf numFmtId="4" fontId="2" fillId="0" borderId="9" xfId="0" applyNumberFormat="1" applyFont="1" applyBorder="1"/>
    <xf numFmtId="166" fontId="0" fillId="0" borderId="17" xfId="4" applyNumberFormat="1" applyFont="1" applyBorder="1"/>
    <xf numFmtId="0" fontId="2" fillId="0" borderId="7" xfId="0" applyFont="1" applyBorder="1"/>
    <xf numFmtId="4" fontId="0" fillId="0" borderId="38" xfId="0" applyNumberFormat="1" applyBorder="1"/>
    <xf numFmtId="0" fontId="0" fillId="2" borderId="1" xfId="0" applyFill="1" applyBorder="1"/>
    <xf numFmtId="0" fontId="2" fillId="0" borderId="0" xfId="0" applyFont="1" applyAlignment="1">
      <alignment horizontal="center" vertical="center"/>
    </xf>
    <xf numFmtId="165" fontId="0" fillId="0" borderId="1" xfId="0" applyNumberFormat="1" applyBorder="1"/>
    <xf numFmtId="165" fontId="0" fillId="0" borderId="3" xfId="0" applyNumberFormat="1" applyBorder="1"/>
    <xf numFmtId="0" fontId="2" fillId="8" borderId="30" xfId="0" applyFont="1" applyFill="1" applyBorder="1"/>
    <xf numFmtId="165" fontId="2" fillId="8" borderId="31" xfId="0" applyNumberFormat="1" applyFont="1" applyFill="1" applyBorder="1"/>
    <xf numFmtId="165" fontId="2" fillId="8" borderId="32" xfId="0" applyNumberFormat="1" applyFont="1" applyFill="1" applyBorder="1"/>
    <xf numFmtId="10" fontId="2" fillId="0" borderId="3" xfId="0" applyNumberFormat="1" applyFont="1" applyBorder="1" applyAlignment="1">
      <alignment horizontal="center" vertical="center"/>
    </xf>
    <xf numFmtId="10" fontId="2" fillId="0" borderId="1" xfId="0" applyNumberFormat="1" applyFont="1" applyBorder="1"/>
    <xf numFmtId="10" fontId="2" fillId="0" borderId="3" xfId="0" applyNumberFormat="1" applyFont="1" applyBorder="1"/>
    <xf numFmtId="10" fontId="2" fillId="8" borderId="32" xfId="0" applyNumberFormat="1" applyFont="1" applyFill="1" applyBorder="1" applyAlignment="1">
      <alignment horizontal="center" vertical="center"/>
    </xf>
    <xf numFmtId="10" fontId="2" fillId="8" borderId="31" xfId="0" applyNumberFormat="1" applyFont="1" applyFill="1" applyBorder="1"/>
    <xf numFmtId="10" fontId="2" fillId="8" borderId="32" xfId="0" applyNumberFormat="1" applyFont="1" applyFill="1" applyBorder="1"/>
    <xf numFmtId="0" fontId="2" fillId="0" borderId="7" xfId="0" applyFont="1" applyBorder="1" applyAlignment="1">
      <alignment horizontal="center" vertical="center" wrapText="1"/>
    </xf>
    <xf numFmtId="171" fontId="2" fillId="0" borderId="8" xfId="0" applyNumberFormat="1" applyFont="1" applyBorder="1"/>
    <xf numFmtId="171" fontId="2" fillId="0" borderId="9" xfId="0" applyNumberFormat="1" applyFont="1" applyBorder="1"/>
    <xf numFmtId="166" fontId="0" fillId="0" borderId="38" xfId="4" applyNumberFormat="1" applyFont="1" applyBorder="1"/>
    <xf numFmtId="0" fontId="0" fillId="0" borderId="33" xfId="0" applyBorder="1" applyAlignment="1">
      <alignment horizontal="center" vertical="center" wrapText="1"/>
    </xf>
    <xf numFmtId="171" fontId="0" fillId="0" borderId="18" xfId="8" applyNumberFormat="1" applyFont="1" applyBorder="1"/>
    <xf numFmtId="171" fontId="0" fillId="0" borderId="34" xfId="8" applyNumberFormat="1" applyFont="1" applyBorder="1"/>
    <xf numFmtId="0" fontId="0" fillId="0" borderId="7" xfId="0" applyBorder="1" applyAlignment="1">
      <alignment horizontal="center" vertical="center" wrapText="1"/>
    </xf>
    <xf numFmtId="0" fontId="17" fillId="0" borderId="0" xfId="0" applyFont="1" applyAlignment="1">
      <alignment vertical="center" wrapText="1"/>
    </xf>
    <xf numFmtId="0" fontId="5" fillId="0" borderId="0" xfId="0" applyFont="1" applyAlignment="1">
      <alignment vertical="center"/>
    </xf>
    <xf numFmtId="0" fontId="25" fillId="0" borderId="7" xfId="0" applyFont="1" applyBorder="1" applyAlignment="1">
      <alignment horizontal="center" vertical="center" wrapText="1"/>
    </xf>
    <xf numFmtId="0" fontId="0" fillId="19" borderId="48" xfId="0" applyFill="1" applyBorder="1"/>
    <xf numFmtId="170" fontId="13" fillId="6" borderId="21" xfId="1" applyNumberFormat="1" applyFont="1" applyFill="1" applyBorder="1" applyAlignment="1">
      <alignment vertical="center" wrapText="1"/>
    </xf>
    <xf numFmtId="170" fontId="13" fillId="6" borderId="23" xfId="1" applyNumberFormat="1" applyFont="1" applyFill="1" applyBorder="1" applyAlignment="1">
      <alignment vertical="center" wrapText="1"/>
    </xf>
    <xf numFmtId="170" fontId="12" fillId="6" borderId="0" xfId="1" applyNumberFormat="1" applyFont="1" applyFill="1" applyBorder="1" applyAlignment="1">
      <alignment vertical="center" wrapText="1"/>
    </xf>
    <xf numFmtId="170" fontId="12" fillId="6" borderId="25" xfId="1" applyNumberFormat="1" applyFont="1" applyFill="1" applyBorder="1" applyAlignment="1">
      <alignment vertical="center" wrapText="1"/>
    </xf>
    <xf numFmtId="170" fontId="11" fillId="5" borderId="0" xfId="1" applyNumberFormat="1" applyFont="1" applyFill="1" applyBorder="1" applyAlignment="1">
      <alignment wrapText="1"/>
    </xf>
    <xf numFmtId="170" fontId="11" fillId="5" borderId="25" xfId="1" applyNumberFormat="1" applyFont="1" applyFill="1" applyBorder="1" applyAlignment="1">
      <alignment wrapText="1"/>
    </xf>
    <xf numFmtId="170" fontId="9" fillId="6" borderId="14" xfId="1" applyNumberFormat="1" applyFont="1" applyFill="1" applyBorder="1" applyAlignment="1">
      <alignment wrapText="1"/>
    </xf>
    <xf numFmtId="170" fontId="9" fillId="6" borderId="27" xfId="1" applyNumberFormat="1" applyFont="1" applyFill="1" applyBorder="1" applyAlignment="1">
      <alignment wrapText="1"/>
    </xf>
    <xf numFmtId="0" fontId="0" fillId="2" borderId="48" xfId="0" applyFill="1" applyBorder="1"/>
    <xf numFmtId="166" fontId="0" fillId="0" borderId="39" xfId="4" applyNumberFormat="1" applyFont="1" applyBorder="1"/>
    <xf numFmtId="172" fontId="0" fillId="2" borderId="1" xfId="0" applyNumberFormat="1" applyFill="1" applyBorder="1"/>
    <xf numFmtId="166" fontId="0" fillId="0" borderId="26" xfId="4" applyNumberFormat="1" applyFont="1" applyBorder="1" applyAlignment="1">
      <alignment horizontal="center" vertical="center"/>
    </xf>
    <xf numFmtId="166" fontId="0" fillId="0" borderId="38" xfId="4" applyNumberFormat="1" applyFont="1" applyBorder="1" applyAlignment="1">
      <alignment horizontal="center" vertical="center"/>
    </xf>
    <xf numFmtId="166" fontId="0" fillId="0" borderId="39" xfId="4" applyNumberFormat="1" applyFont="1" applyBorder="1" applyAlignment="1">
      <alignment horizontal="center" vertical="center"/>
    </xf>
    <xf numFmtId="0" fontId="33" fillId="0" borderId="0" xfId="7" quotePrefix="1"/>
    <xf numFmtId="4" fontId="2" fillId="8" borderId="32" xfId="0" applyNumberFormat="1" applyFont="1" applyFill="1" applyBorder="1"/>
    <xf numFmtId="10" fontId="0" fillId="0" borderId="1" xfId="4" applyNumberFormat="1" applyFont="1" applyBorder="1" applyAlignment="1">
      <alignment horizontal="center" vertical="center"/>
    </xf>
    <xf numFmtId="10" fontId="0" fillId="0" borderId="3" xfId="4" applyNumberFormat="1" applyFont="1" applyBorder="1" applyAlignment="1">
      <alignment horizontal="center" vertical="center"/>
    </xf>
    <xf numFmtId="10" fontId="0" fillId="0" borderId="31" xfId="4" applyNumberFormat="1" applyFont="1" applyBorder="1" applyAlignment="1">
      <alignment horizontal="center" vertical="center"/>
    </xf>
    <xf numFmtId="10" fontId="0" fillId="0" borderId="32" xfId="4" applyNumberFormat="1" applyFont="1" applyBorder="1" applyAlignment="1">
      <alignment horizontal="center" vertical="center"/>
    </xf>
    <xf numFmtId="10" fontId="0" fillId="0" borderId="17" xfId="4" applyNumberFormat="1" applyFont="1" applyBorder="1"/>
    <xf numFmtId="10" fontId="0" fillId="0" borderId="22" xfId="4" applyNumberFormat="1" applyFont="1" applyBorder="1"/>
    <xf numFmtId="10" fontId="2" fillId="0" borderId="8" xfId="4" applyNumberFormat="1" applyFont="1" applyBorder="1"/>
    <xf numFmtId="10" fontId="2" fillId="0" borderId="41" xfId="4" applyNumberFormat="1" applyFont="1" applyBorder="1"/>
    <xf numFmtId="10" fontId="0" fillId="0" borderId="18" xfId="4" applyNumberFormat="1" applyFont="1" applyBorder="1"/>
    <xf numFmtId="10" fontId="0" fillId="0" borderId="24" xfId="4" applyNumberFormat="1" applyFont="1" applyBorder="1"/>
    <xf numFmtId="10" fontId="0" fillId="0" borderId="19" xfId="4" applyNumberFormat="1" applyFont="1" applyBorder="1"/>
    <xf numFmtId="10" fontId="2" fillId="0" borderId="9" xfId="4" applyNumberFormat="1" applyFont="1" applyBorder="1"/>
    <xf numFmtId="10" fontId="2" fillId="0" borderId="32" xfId="4" applyNumberFormat="1" applyFont="1" applyBorder="1"/>
    <xf numFmtId="10" fontId="2" fillId="0" borderId="31" xfId="4" applyNumberFormat="1" applyFont="1" applyBorder="1"/>
    <xf numFmtId="43" fontId="0" fillId="0" borderId="0" xfId="0" applyNumberFormat="1"/>
    <xf numFmtId="0" fontId="6" fillId="0" borderId="0" xfId="0" applyFont="1" applyAlignment="1">
      <alignment horizontal="center" vertical="center"/>
    </xf>
    <xf numFmtId="10" fontId="0" fillId="0" borderId="0" xfId="4" applyNumberFormat="1" applyFont="1" applyFill="1" applyBorder="1"/>
    <xf numFmtId="10" fontId="2" fillId="0" borderId="0" xfId="0" applyNumberFormat="1" applyFont="1"/>
    <xf numFmtId="166" fontId="0" fillId="0" borderId="0" xfId="4" applyNumberFormat="1" applyFont="1" applyFill="1" applyBorder="1"/>
    <xf numFmtId="178" fontId="0" fillId="0" borderId="0" xfId="0" applyNumberFormat="1"/>
    <xf numFmtId="49" fontId="0" fillId="0" borderId="0" xfId="0" applyNumberFormat="1" applyAlignment="1">
      <alignment vertical="center"/>
    </xf>
    <xf numFmtId="49" fontId="20" fillId="0" borderId="0" xfId="0" applyNumberFormat="1" applyFont="1" applyAlignment="1">
      <alignment horizontal="center" vertical="center" wrapText="1"/>
    </xf>
    <xf numFmtId="49" fontId="7" fillId="0" borderId="0" xfId="0" applyNumberFormat="1" applyFont="1" applyAlignment="1">
      <alignment horizontal="center" vertical="center" wrapText="1"/>
    </xf>
    <xf numFmtId="4" fontId="6" fillId="0" borderId="1" xfId="0" applyNumberFormat="1" applyFont="1" applyBorder="1" applyAlignment="1">
      <alignment horizontal="right" vertical="center"/>
    </xf>
    <xf numFmtId="4" fontId="6" fillId="0" borderId="38" xfId="0" applyNumberFormat="1" applyFont="1" applyBorder="1" applyAlignment="1">
      <alignment horizontal="right" vertical="center"/>
    </xf>
    <xf numFmtId="4" fontId="3" fillId="8" borderId="2" xfId="0" applyNumberFormat="1" applyFont="1" applyFill="1" applyBorder="1" applyAlignment="1">
      <alignment horizontal="right" vertical="center"/>
    </xf>
    <xf numFmtId="4" fontId="3" fillId="8" borderId="1" xfId="0" applyNumberFormat="1" applyFont="1" applyFill="1" applyBorder="1" applyAlignment="1">
      <alignment horizontal="right" vertical="center"/>
    </xf>
    <xf numFmtId="4" fontId="3" fillId="8" borderId="3" xfId="0" applyNumberFormat="1" applyFont="1" applyFill="1" applyBorder="1" applyAlignment="1">
      <alignment horizontal="right" vertical="center"/>
    </xf>
    <xf numFmtId="4" fontId="3" fillId="8" borderId="12" xfId="0" applyNumberFormat="1" applyFont="1" applyFill="1" applyBorder="1" applyAlignment="1">
      <alignment horizontal="right" vertical="center"/>
    </xf>
    <xf numFmtId="4" fontId="6" fillId="0" borderId="48" xfId="0" applyNumberFormat="1" applyFont="1" applyBorder="1" applyAlignment="1">
      <alignment horizontal="right" vertical="center"/>
    </xf>
    <xf numFmtId="4" fontId="3" fillId="8" borderId="38" xfId="0" applyNumberFormat="1" applyFont="1" applyFill="1" applyBorder="1" applyAlignment="1">
      <alignment horizontal="right" vertical="center"/>
    </xf>
    <xf numFmtId="4" fontId="6" fillId="0" borderId="12" xfId="0" applyNumberFormat="1" applyFont="1" applyBorder="1" applyAlignment="1">
      <alignment horizontal="right" vertical="center"/>
    </xf>
    <xf numFmtId="4" fontId="7" fillId="8" borderId="1" xfId="0" applyNumberFormat="1" applyFont="1" applyFill="1" applyBorder="1" applyAlignment="1">
      <alignment horizontal="right" vertical="center" wrapText="1" indent="1"/>
    </xf>
    <xf numFmtId="4" fontId="7" fillId="8" borderId="38" xfId="0" applyNumberFormat="1" applyFont="1" applyFill="1" applyBorder="1" applyAlignment="1">
      <alignment horizontal="right" vertical="center" wrapText="1" indent="1"/>
    </xf>
    <xf numFmtId="4" fontId="7" fillId="8" borderId="2" xfId="0" applyNumberFormat="1" applyFont="1" applyFill="1" applyBorder="1" applyAlignment="1">
      <alignment horizontal="right" vertical="center" wrapText="1" indent="1"/>
    </xf>
    <xf numFmtId="4" fontId="7" fillId="8" borderId="3" xfId="0" applyNumberFormat="1" applyFont="1" applyFill="1" applyBorder="1" applyAlignment="1">
      <alignment horizontal="right" vertical="center" wrapText="1" indent="1"/>
    </xf>
    <xf numFmtId="4" fontId="7" fillId="8" borderId="12" xfId="0" applyNumberFormat="1" applyFont="1" applyFill="1" applyBorder="1" applyAlignment="1">
      <alignment horizontal="right" vertical="center" wrapText="1" indent="1"/>
    </xf>
    <xf numFmtId="4" fontId="7" fillId="8" borderId="48" xfId="0" applyNumberFormat="1" applyFont="1" applyFill="1" applyBorder="1" applyAlignment="1">
      <alignment horizontal="right" vertical="center" wrapText="1" indent="1"/>
    </xf>
    <xf numFmtId="4" fontId="7" fillId="8" borderId="20" xfId="4" applyNumberFormat="1" applyFont="1" applyFill="1" applyBorder="1" applyAlignment="1">
      <alignment horizontal="right" vertical="center" wrapText="1" indent="1"/>
    </xf>
    <xf numFmtId="4" fontId="7" fillId="8" borderId="10" xfId="0" applyNumberFormat="1" applyFont="1" applyFill="1" applyBorder="1" applyAlignment="1">
      <alignment horizontal="right" vertical="center" wrapText="1" indent="1"/>
    </xf>
    <xf numFmtId="4" fontId="7" fillId="8" borderId="10" xfId="4" applyNumberFormat="1" applyFont="1" applyFill="1" applyBorder="1" applyAlignment="1">
      <alignment horizontal="right" vertical="center" wrapText="1" indent="1"/>
    </xf>
    <xf numFmtId="4" fontId="6" fillId="0" borderId="42" xfId="0" applyNumberFormat="1" applyFont="1" applyBorder="1" applyAlignment="1">
      <alignment horizontal="right" vertical="center"/>
    </xf>
    <xf numFmtId="4" fontId="6" fillId="0" borderId="5" xfId="0" applyNumberFormat="1" applyFont="1" applyBorder="1" applyAlignment="1">
      <alignment horizontal="right" vertical="center"/>
    </xf>
    <xf numFmtId="4" fontId="6" fillId="0" borderId="26" xfId="0" applyNumberFormat="1" applyFont="1" applyBorder="1" applyAlignment="1">
      <alignment horizontal="right" vertical="center"/>
    </xf>
    <xf numFmtId="4" fontId="3" fillId="8" borderId="4" xfId="0" applyNumberFormat="1" applyFont="1" applyFill="1" applyBorder="1" applyAlignment="1">
      <alignment horizontal="right" vertical="center"/>
    </xf>
    <xf numFmtId="4" fontId="3" fillId="8" borderId="5" xfId="0" applyNumberFormat="1" applyFont="1" applyFill="1" applyBorder="1" applyAlignment="1">
      <alignment horizontal="right" vertical="center"/>
    </xf>
    <xf numFmtId="4" fontId="3" fillId="8" borderId="6" xfId="0" applyNumberFormat="1" applyFont="1" applyFill="1" applyBorder="1" applyAlignment="1">
      <alignment horizontal="right" vertical="center"/>
    </xf>
    <xf numFmtId="4" fontId="3" fillId="8" borderId="27" xfId="0" applyNumberFormat="1" applyFont="1" applyFill="1" applyBorder="1" applyAlignment="1">
      <alignment horizontal="right" vertical="center"/>
    </xf>
    <xf numFmtId="0" fontId="25" fillId="0" borderId="0" xfId="0" applyFont="1" applyAlignment="1">
      <alignment horizontal="center" vertical="center" wrapText="1"/>
    </xf>
    <xf numFmtId="0" fontId="31" fillId="3" borderId="0" xfId="0" applyFont="1" applyFill="1" applyAlignment="1">
      <alignment horizontal="center"/>
    </xf>
    <xf numFmtId="0" fontId="25" fillId="0" borderId="54" xfId="0" applyFont="1" applyBorder="1" applyAlignment="1">
      <alignment horizontal="center" vertical="center"/>
    </xf>
    <xf numFmtId="0" fontId="25" fillId="0" borderId="0" xfId="0" applyFont="1" applyAlignment="1">
      <alignment horizontal="center" vertical="center"/>
    </xf>
    <xf numFmtId="0" fontId="25" fillId="0" borderId="54" xfId="0" applyFont="1" applyBorder="1" applyAlignment="1">
      <alignment horizontal="center" vertical="center" wrapText="1"/>
    </xf>
    <xf numFmtId="0" fontId="23" fillId="8" borderId="22" xfId="5" applyFont="1" applyFill="1" applyBorder="1" applyAlignment="1">
      <alignment horizontal="center"/>
    </xf>
    <xf numFmtId="0" fontId="23" fillId="8" borderId="21" xfId="5" applyFont="1" applyFill="1" applyBorder="1" applyAlignment="1">
      <alignment horizontal="center"/>
    </xf>
    <xf numFmtId="0" fontId="23" fillId="8" borderId="23" xfId="5" applyFont="1" applyFill="1" applyBorder="1" applyAlignment="1">
      <alignment horizontal="center"/>
    </xf>
    <xf numFmtId="0" fontId="22" fillId="3" borderId="0" xfId="5" applyFont="1" applyFill="1" applyAlignment="1">
      <alignment horizontal="center" vertical="center" wrapText="1"/>
    </xf>
    <xf numFmtId="0" fontId="24" fillId="8" borderId="24" xfId="5" applyFont="1" applyFill="1" applyBorder="1" applyAlignment="1">
      <alignment horizontal="left"/>
    </xf>
    <xf numFmtId="0" fontId="24" fillId="8" borderId="0" xfId="5" applyFont="1" applyFill="1" applyAlignment="1">
      <alignment horizontal="left"/>
    </xf>
    <xf numFmtId="0" fontId="24" fillId="8" borderId="25" xfId="5" applyFont="1" applyFill="1" applyBorder="1" applyAlignment="1">
      <alignment horizontal="left"/>
    </xf>
    <xf numFmtId="0" fontId="24" fillId="8" borderId="26" xfId="5" applyFont="1" applyFill="1" applyBorder="1" applyAlignment="1">
      <alignment horizontal="left"/>
    </xf>
    <xf numFmtId="0" fontId="24" fillId="8" borderId="14" xfId="5" applyFont="1" applyFill="1" applyBorder="1" applyAlignment="1">
      <alignment horizontal="left"/>
    </xf>
    <xf numFmtId="0" fontId="24" fillId="8" borderId="27" xfId="5" applyFont="1" applyFill="1" applyBorder="1" applyAlignment="1">
      <alignment horizontal="left"/>
    </xf>
    <xf numFmtId="0" fontId="6" fillId="0" borderId="24" xfId="0" applyFont="1" applyBorder="1" applyAlignment="1">
      <alignment horizontal="left" vertical="center" wrapText="1"/>
    </xf>
    <xf numFmtId="0" fontId="6" fillId="0" borderId="0" xfId="0" applyFont="1" applyAlignment="1">
      <alignment horizontal="left" vertical="center" wrapText="1"/>
    </xf>
    <xf numFmtId="0" fontId="6" fillId="0" borderId="26" xfId="0" applyFont="1" applyBorder="1" applyAlignment="1">
      <alignment horizontal="left" vertical="center" wrapText="1"/>
    </xf>
    <xf numFmtId="0" fontId="6" fillId="0" borderId="14" xfId="0" applyFont="1" applyBorder="1" applyAlignment="1">
      <alignment horizontal="left" vertical="center" wrapText="1"/>
    </xf>
    <xf numFmtId="0" fontId="2" fillId="0" borderId="0" xfId="0" applyFont="1" applyAlignment="1">
      <alignment horizontal="center" wrapText="1"/>
    </xf>
    <xf numFmtId="0" fontId="3" fillId="0" borderId="22" xfId="0" applyFont="1" applyBorder="1" applyAlignment="1">
      <alignment horizontal="left" vertical="center" wrapText="1"/>
    </xf>
    <xf numFmtId="0" fontId="3" fillId="0" borderId="21" xfId="0" applyFont="1" applyBorder="1" applyAlignment="1">
      <alignment horizontal="left" vertical="center" wrapText="1"/>
    </xf>
    <xf numFmtId="0" fontId="3" fillId="0" borderId="23" xfId="0" applyFont="1" applyBorder="1" applyAlignment="1">
      <alignment horizontal="left" vertical="center" wrapText="1"/>
    </xf>
    <xf numFmtId="0" fontId="0" fillId="0" borderId="68" xfId="0" applyBorder="1" applyAlignment="1">
      <alignment horizontal="left" wrapText="1"/>
    </xf>
    <xf numFmtId="0" fontId="0" fillId="0" borderId="67" xfId="0" applyBorder="1" applyAlignment="1">
      <alignment horizontal="left" wrapText="1"/>
    </xf>
    <xf numFmtId="0" fontId="0" fillId="0" borderId="68" xfId="0" applyBorder="1" applyAlignment="1">
      <alignment horizontal="left" vertical="center" wrapText="1"/>
    </xf>
    <xf numFmtId="0" fontId="0" fillId="0" borderId="67" xfId="0" applyBorder="1" applyAlignment="1">
      <alignment horizontal="left" vertical="center" wrapText="1"/>
    </xf>
    <xf numFmtId="0" fontId="2" fillId="0" borderId="68" xfId="0" applyFont="1" applyBorder="1" applyAlignment="1">
      <alignment horizontal="left" vertical="center" wrapText="1"/>
    </xf>
    <xf numFmtId="0" fontId="29" fillId="3" borderId="0" xfId="0" applyFont="1" applyFill="1" applyAlignment="1">
      <alignment horizontal="center"/>
    </xf>
    <xf numFmtId="0" fontId="30" fillId="8" borderId="0" xfId="0" applyFont="1" applyFill="1" applyAlignment="1">
      <alignment horizontal="center"/>
    </xf>
    <xf numFmtId="0" fontId="30" fillId="8" borderId="0" xfId="0" applyFont="1" applyFill="1" applyAlignment="1">
      <alignment horizontal="center" vertical="center" wrapText="1"/>
    </xf>
    <xf numFmtId="0" fontId="0" fillId="0" borderId="64" xfId="0" applyBorder="1" applyAlignment="1">
      <alignment horizontal="left" vertical="top" wrapText="1"/>
    </xf>
    <xf numFmtId="0" fontId="0" fillId="0" borderId="65" xfId="0" applyBorder="1" applyAlignment="1">
      <alignment horizontal="left" vertical="top" wrapText="1"/>
    </xf>
    <xf numFmtId="0" fontId="5" fillId="0" borderId="64" xfId="0" applyFont="1" applyBorder="1" applyAlignment="1">
      <alignment horizontal="center" vertical="center"/>
    </xf>
    <xf numFmtId="0" fontId="5" fillId="0" borderId="65" xfId="0" applyFont="1" applyBorder="1" applyAlignment="1">
      <alignment horizontal="center" vertical="center"/>
    </xf>
    <xf numFmtId="0" fontId="16" fillId="3" borderId="0" xfId="0" applyFont="1" applyFill="1" applyAlignment="1">
      <alignment horizontal="left"/>
    </xf>
    <xf numFmtId="0" fontId="17" fillId="2" borderId="0" xfId="0" applyFont="1" applyFill="1" applyAlignment="1">
      <alignment horizontal="left" vertical="center" wrapText="1"/>
    </xf>
    <xf numFmtId="0" fontId="6" fillId="0" borderId="41" xfId="0" applyFont="1" applyBorder="1" applyAlignment="1">
      <alignment horizontal="center"/>
    </xf>
    <xf numFmtId="0" fontId="6" fillId="0" borderId="13" xfId="0" applyFont="1" applyBorder="1" applyAlignment="1">
      <alignment horizontal="center"/>
    </xf>
    <xf numFmtId="0" fontId="3" fillId="0" borderId="41" xfId="0" applyFont="1" applyBorder="1" applyAlignment="1">
      <alignment horizontal="center" vertical="center"/>
    </xf>
    <xf numFmtId="0" fontId="3" fillId="0" borderId="13" xfId="0" applyFont="1" applyBorder="1" applyAlignment="1">
      <alignment horizontal="center" vertical="center"/>
    </xf>
    <xf numFmtId="0" fontId="6" fillId="0" borderId="45" xfId="0" applyFont="1" applyBorder="1" applyAlignment="1">
      <alignment horizontal="center"/>
    </xf>
    <xf numFmtId="0" fontId="3" fillId="0" borderId="45" xfId="0" applyFont="1" applyBorder="1" applyAlignment="1">
      <alignment horizontal="center" vertical="center"/>
    </xf>
    <xf numFmtId="0" fontId="2" fillId="8" borderId="30" xfId="0" applyFont="1" applyFill="1" applyBorder="1" applyAlignment="1">
      <alignment horizontal="center"/>
    </xf>
    <xf numFmtId="0" fontId="2" fillId="8" borderId="31" xfId="0" applyFont="1" applyFill="1" applyBorder="1" applyAlignment="1">
      <alignment horizontal="center"/>
    </xf>
    <xf numFmtId="0" fontId="2" fillId="0" borderId="30" xfId="0" applyFont="1" applyBorder="1" applyAlignment="1">
      <alignment horizontal="center"/>
    </xf>
    <xf numFmtId="0" fontId="2" fillId="0" borderId="31" xfId="0" applyFont="1" applyBorder="1" applyAlignment="1">
      <alignment horizontal="center"/>
    </xf>
    <xf numFmtId="0" fontId="16" fillId="3" borderId="0" xfId="0" applyFont="1" applyFill="1" applyAlignment="1">
      <alignment horizontal="center" vertical="center"/>
    </xf>
    <xf numFmtId="0" fontId="2" fillId="8" borderId="46" xfId="0" applyFont="1" applyFill="1" applyBorder="1" applyAlignment="1">
      <alignment horizontal="center"/>
    </xf>
    <xf numFmtId="0" fontId="2" fillId="8" borderId="45" xfId="0" applyFont="1" applyFill="1" applyBorder="1" applyAlignment="1">
      <alignment horizontal="center"/>
    </xf>
    <xf numFmtId="0" fontId="16" fillId="3" borderId="0" xfId="0" applyFont="1" applyFill="1" applyAlignment="1">
      <alignment horizontal="center"/>
    </xf>
    <xf numFmtId="0" fontId="31" fillId="3" borderId="0" xfId="0" applyFont="1" applyFill="1" applyAlignment="1">
      <alignment horizontal="center" vertical="center"/>
    </xf>
    <xf numFmtId="0" fontId="25" fillId="0" borderId="54" xfId="0" applyFont="1" applyBorder="1" applyAlignment="1">
      <alignment horizontal="center"/>
    </xf>
    <xf numFmtId="0" fontId="17" fillId="11" borderId="0" xfId="0" applyFont="1" applyFill="1" applyAlignment="1">
      <alignment horizontal="center" vertical="center" wrapText="1"/>
    </xf>
    <xf numFmtId="0" fontId="2" fillId="0" borderId="0" xfId="0" applyFont="1" applyAlignment="1">
      <alignment horizontal="center"/>
    </xf>
    <xf numFmtId="0" fontId="25" fillId="0" borderId="0" xfId="0" applyFont="1" applyAlignment="1">
      <alignment horizontal="center"/>
    </xf>
    <xf numFmtId="0" fontId="6" fillId="0" borderId="25" xfId="0" applyFont="1" applyBorder="1" applyAlignment="1">
      <alignment horizontal="left" vertical="center" wrapText="1"/>
    </xf>
    <xf numFmtId="0" fontId="6" fillId="0" borderId="27" xfId="0" applyFont="1" applyBorder="1" applyAlignment="1">
      <alignment horizontal="left" vertical="center" wrapText="1"/>
    </xf>
    <xf numFmtId="0" fontId="4" fillId="3" borderId="0" xfId="0" applyFont="1" applyFill="1" applyAlignment="1">
      <alignment horizontal="center" vertical="center"/>
    </xf>
    <xf numFmtId="0" fontId="5" fillId="2" borderId="0" xfId="0" applyFont="1" applyFill="1" applyAlignment="1">
      <alignment horizontal="left" vertical="center" wrapText="1"/>
    </xf>
    <xf numFmtId="0" fontId="5" fillId="8" borderId="41" xfId="0" applyFont="1" applyFill="1" applyBorder="1" applyAlignment="1">
      <alignment horizontal="center" vertical="center"/>
    </xf>
    <xf numFmtId="0" fontId="5" fillId="8" borderId="53" xfId="0" applyFont="1" applyFill="1" applyBorder="1" applyAlignment="1">
      <alignment horizontal="center" vertical="center"/>
    </xf>
    <xf numFmtId="0" fontId="31" fillId="3" borderId="14" xfId="0" applyFont="1" applyFill="1" applyBorder="1" applyAlignment="1">
      <alignment horizontal="center"/>
    </xf>
    <xf numFmtId="0" fontId="8" fillId="4" borderId="22" xfId="0" applyFont="1" applyFill="1" applyBorder="1" applyAlignment="1">
      <alignment horizontal="center" vertical="center"/>
    </xf>
    <xf numFmtId="0" fontId="8" fillId="4" borderId="21" xfId="0" applyFont="1" applyFill="1" applyBorder="1" applyAlignment="1">
      <alignment horizontal="center" vertical="center"/>
    </xf>
    <xf numFmtId="0" fontId="8" fillId="4" borderId="23" xfId="0" applyFont="1" applyFill="1" applyBorder="1" applyAlignment="1">
      <alignment horizontal="center" vertical="center"/>
    </xf>
    <xf numFmtId="0" fontId="8" fillId="4" borderId="26" xfId="0" applyFont="1" applyFill="1" applyBorder="1" applyAlignment="1">
      <alignment horizontal="center" vertical="center"/>
    </xf>
    <xf numFmtId="0" fontId="8" fillId="4" borderId="14" xfId="0" applyFont="1" applyFill="1" applyBorder="1" applyAlignment="1">
      <alignment horizontal="center" vertical="center"/>
    </xf>
    <xf numFmtId="0" fontId="8" fillId="4" borderId="27" xfId="0" applyFont="1" applyFill="1" applyBorder="1" applyAlignment="1">
      <alignment horizontal="center" vertical="center"/>
    </xf>
    <xf numFmtId="0" fontId="9" fillId="5" borderId="22" xfId="0" applyFont="1" applyFill="1" applyBorder="1" applyAlignment="1">
      <alignment horizontal="center" vertical="center" wrapText="1"/>
    </xf>
    <xf numFmtId="0" fontId="9" fillId="5" borderId="21" xfId="0" applyFont="1" applyFill="1" applyBorder="1" applyAlignment="1">
      <alignment horizontal="center" vertical="center" wrapText="1"/>
    </xf>
    <xf numFmtId="0" fontId="9" fillId="5" borderId="23" xfId="0" applyFont="1" applyFill="1" applyBorder="1" applyAlignment="1">
      <alignment horizontal="center" vertical="center" wrapText="1"/>
    </xf>
    <xf numFmtId="0" fontId="9" fillId="5" borderId="24" xfId="0" applyFont="1" applyFill="1" applyBorder="1" applyAlignment="1">
      <alignment horizontal="center" vertical="center" wrapText="1"/>
    </xf>
    <xf numFmtId="0" fontId="9" fillId="5" borderId="0" xfId="0" applyFont="1" applyFill="1" applyAlignment="1">
      <alignment horizontal="center" vertical="center" wrapText="1"/>
    </xf>
    <xf numFmtId="0" fontId="9" fillId="5" borderId="25" xfId="0" applyFont="1" applyFill="1" applyBorder="1" applyAlignment="1">
      <alignment horizontal="center" vertical="center" wrapText="1"/>
    </xf>
    <xf numFmtId="0" fontId="9" fillId="5" borderId="26"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27" xfId="0" applyFont="1" applyFill="1" applyBorder="1" applyAlignment="1">
      <alignment horizontal="center" vertical="center" wrapText="1"/>
    </xf>
    <xf numFmtId="0" fontId="9" fillId="5" borderId="22" xfId="0" applyFont="1" applyFill="1" applyBorder="1" applyAlignment="1">
      <alignment horizontal="left" vertical="center" wrapText="1"/>
    </xf>
    <xf numFmtId="0" fontId="9" fillId="5" borderId="21" xfId="0" applyFont="1" applyFill="1" applyBorder="1" applyAlignment="1">
      <alignment horizontal="left" vertical="center" wrapText="1"/>
    </xf>
    <xf numFmtId="0" fontId="9" fillId="5" borderId="23" xfId="0" applyFont="1" applyFill="1" applyBorder="1" applyAlignment="1">
      <alignment horizontal="left" vertical="center" wrapText="1"/>
    </xf>
    <xf numFmtId="0" fontId="9" fillId="5" borderId="24" xfId="0" applyFont="1" applyFill="1" applyBorder="1" applyAlignment="1">
      <alignment horizontal="left" vertical="center" wrapText="1"/>
    </xf>
    <xf numFmtId="0" fontId="9" fillId="5" borderId="0" xfId="0" applyFont="1" applyFill="1" applyAlignment="1">
      <alignment horizontal="left" vertical="center" wrapText="1"/>
    </xf>
    <xf numFmtId="0" fontId="9" fillId="5" borderId="25" xfId="0" applyFont="1" applyFill="1" applyBorder="1" applyAlignment="1">
      <alignment horizontal="left" vertical="center" wrapText="1"/>
    </xf>
    <xf numFmtId="0" fontId="9" fillId="5" borderId="26" xfId="0" applyFont="1" applyFill="1" applyBorder="1" applyAlignment="1">
      <alignment horizontal="left" vertical="center" wrapText="1"/>
    </xf>
    <xf numFmtId="0" fontId="9" fillId="5" borderId="14" xfId="0" applyFont="1" applyFill="1" applyBorder="1" applyAlignment="1">
      <alignment horizontal="left" vertical="center" wrapText="1"/>
    </xf>
    <xf numFmtId="0" fontId="9" fillId="5" borderId="27" xfId="0" applyFont="1" applyFill="1" applyBorder="1" applyAlignment="1">
      <alignment horizontal="left" vertical="center" wrapText="1"/>
    </xf>
    <xf numFmtId="0" fontId="27" fillId="3" borderId="0" xfId="0" applyFont="1" applyFill="1" applyAlignment="1">
      <alignment horizontal="center" vertical="center"/>
    </xf>
    <xf numFmtId="0" fontId="43" fillId="0" borderId="0" xfId="0" applyFont="1" applyAlignment="1">
      <alignment horizontal="center" vertical="center"/>
    </xf>
    <xf numFmtId="0" fontId="45" fillId="0" borderId="0" xfId="0" applyFont="1" applyAlignment="1">
      <alignment horizontal="center" vertical="center"/>
    </xf>
    <xf numFmtId="0" fontId="46" fillId="0" borderId="0" xfId="0" applyFont="1" applyAlignment="1">
      <alignment horizontal="left" vertical="top" wrapText="1"/>
    </xf>
    <xf numFmtId="0" fontId="46" fillId="0" borderId="0" xfId="0" applyFont="1" applyAlignment="1">
      <alignment horizontal="left" vertical="top"/>
    </xf>
    <xf numFmtId="0" fontId="44" fillId="0" borderId="0" xfId="0" applyFont="1" applyAlignment="1">
      <alignment horizontal="left" vertical="top" wrapText="1"/>
    </xf>
    <xf numFmtId="0" fontId="43" fillId="0" borderId="0" xfId="0" applyFont="1" applyAlignment="1">
      <alignment horizontal="left" wrapText="1"/>
    </xf>
    <xf numFmtId="0" fontId="46" fillId="0" borderId="0" xfId="0" applyFont="1" applyAlignment="1">
      <alignment horizontal="left"/>
    </xf>
  </cellXfs>
  <cellStyles count="9">
    <cellStyle name="Celda de comprobación" xfId="6" builtinId="23"/>
    <cellStyle name="Hipervínculo" xfId="7" builtinId="8"/>
    <cellStyle name="Millares" xfId="1" builtinId="3"/>
    <cellStyle name="Moneda" xfId="8" builtinId="4"/>
    <cellStyle name="Normal" xfId="0" builtinId="0"/>
    <cellStyle name="Normal 2" xfId="2" xr:uid="{00000000-0005-0000-0000-000004000000}"/>
    <cellStyle name="Normal 2 2" xfId="3" xr:uid="{00000000-0005-0000-0000-000005000000}"/>
    <cellStyle name="Normal 5" xfId="5" xr:uid="{00000000-0005-0000-0000-000006000000}"/>
    <cellStyle name="Porcentaje" xfId="4" builtinId="5"/>
  </cellStyles>
  <dxfs count="3">
    <dxf>
      <numFmt numFmtId="14" formatCode="0.00%"/>
    </dxf>
    <dxf>
      <numFmt numFmtId="34" formatCode="_-&quot;$&quot;\ * #,##0.00_-;\-&quot;$&quot;\ * #,##0.00_-;_-&quot;$&quot;\ * &quot;-&quot;??_-;_-@_-"/>
    </dxf>
    <dxf>
      <numFmt numFmtId="34" formatCode="_-&quot;$&quot;\ * #,##0.00_-;\-&quot;$&quot;\ * #,##0.00_-;_-&quot;$&quot;\ * &quot;-&quot;??_-;_-@_-"/>
    </dxf>
  </dxfs>
  <tableStyles count="0" defaultTableStyle="TableStyleMedium2" defaultPivotStyle="PivotStyleLight16"/>
  <colors>
    <mruColors>
      <color rgb="FF75F8FB"/>
      <color rgb="FFCDE4BE"/>
      <color rgb="FF40C8BE"/>
      <color rgb="FF20517E"/>
      <color rgb="FF7A8ADC"/>
      <color rgb="FF5D9CD5"/>
      <color rgb="FF9E480E"/>
      <color rgb="FFF0F4FA"/>
      <color rgb="FFF98147"/>
      <color rgb="FF2A40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'SUBREGIONAL CORRRIENTES ANUAL'!$X$1</c:f>
          <c:strCache>
            <c:ptCount val="1"/>
            <c:pt idx="0">
              <c:v>Distribución del Valor Agregado, actividades primarias por subregión del año 2023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24714815777318183"/>
          <c:y val="0.20879559576317569"/>
          <c:w val="0.51839485407002894"/>
          <c:h val="0.6543785135347615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9D0-45CF-AF00-11B066B0032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9D0-45CF-AF00-11B066B0032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9D0-45CF-AF00-11B066B0032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9D0-45CF-AF00-11B066B0032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9D0-45CF-AF00-11B066B0032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9D0-45CF-AF00-11B066B0032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9D0-45CF-AF00-11B066B0032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9D0-45CF-AF00-11B066B0032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9D0-45CF-AF00-11B066B0032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dLblPos val="outEnd"/>
            <c:showLegendKey val="0"/>
            <c:showVal val="1"/>
            <c:showCatName val="1"/>
            <c:showSerName val="0"/>
            <c:showPercent val="1"/>
            <c:showBubbleSize val="0"/>
            <c:showLeaderLines val="1"/>
            <c:leaderLines>
              <c:spPr>
                <a:ln>
                  <a:noFill/>
                </a:ln>
                <a:effectLst/>
              </c:spPr>
            </c:leaderLines>
            <c:extLst>
              <c:ext xmlns:c15="http://schemas.microsoft.com/office/drawing/2012/chart" uri="{CE6537A1-D6FC-4f65-9D91-7224C49458BB}"/>
            </c:extLst>
          </c:dLbls>
          <c:cat>
            <c:strRef>
              <c:f>'SUBREGIONAL CORRRIENTES ANUAL'!$B$5:$B$13</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ANUAL'!$O$5:$O$13</c:f>
              <c:numCache>
                <c:formatCode>#,##0.0</c:formatCode>
                <c:ptCount val="9"/>
                <c:pt idx="0">
                  <c:v>945.95190570765021</c:v>
                </c:pt>
                <c:pt idx="1">
                  <c:v>2722.6579356860702</c:v>
                </c:pt>
                <c:pt idx="2">
                  <c:v>1388.6585736146301</c:v>
                </c:pt>
                <c:pt idx="3">
                  <c:v>3392.24784595851</c:v>
                </c:pt>
                <c:pt idx="4">
                  <c:v>1793.37548636881</c:v>
                </c:pt>
                <c:pt idx="5">
                  <c:v>3079.4938361174486</c:v>
                </c:pt>
                <c:pt idx="6">
                  <c:v>3795.2199966662192</c:v>
                </c:pt>
                <c:pt idx="7">
                  <c:v>3943.3781361308993</c:v>
                </c:pt>
                <c:pt idx="8">
                  <c:v>5456.7294944436999</c:v>
                </c:pt>
              </c:numCache>
            </c:numRef>
          </c:val>
          <c:extLst>
            <c:ext xmlns:c16="http://schemas.microsoft.com/office/drawing/2014/chart" uri="{C3380CC4-5D6E-409C-BE32-E72D297353CC}">
              <c16:uniqueId val="{00000000-746E-4CA0-A65E-DB92785DCD6C}"/>
            </c:ext>
          </c:extLst>
        </c:ser>
        <c:dLbls>
          <c:showLegendKey val="0"/>
          <c:showVal val="0"/>
          <c:showCatName val="0"/>
          <c:showSerName val="0"/>
          <c:showPercent val="0"/>
          <c:showBubbleSize val="0"/>
          <c:showLeaderLines val="1"/>
        </c:dLbls>
        <c:firstSliceAng val="169"/>
      </c:pieChart>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'SUBREGIONAL CORRRIENTES ANUAL'!$Y$1</c:f>
          <c:strCache>
            <c:ptCount val="1"/>
            <c:pt idx="0">
              <c:v>Distribución del Valor Agregado, actividades secundarias por subregión del año 2023</c:v>
            </c:pt>
          </c:strCache>
        </c:strRef>
      </c:tx>
      <c:layout>
        <c:manualLayout>
          <c:xMode val="edge"/>
          <c:yMode val="edge"/>
          <c:x val="0.11619954404248546"/>
          <c:y val="2.437423078226048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24714815777318183"/>
          <c:y val="0.20879559576317569"/>
          <c:w val="0.51839485407002894"/>
          <c:h val="0.6543785135347615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7B5-4D72-86A4-5016F014856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7B5-4D72-86A4-5016F014856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7B5-4D72-86A4-5016F014856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7B5-4D72-86A4-5016F014856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7B5-4D72-86A4-5016F014856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7B5-4D72-86A4-5016F014856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7B5-4D72-86A4-5016F014856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7B5-4D72-86A4-5016F014856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7B5-4D72-86A4-5016F014856C}"/>
              </c:ext>
            </c:extLst>
          </c:dPt>
          <c:dLbls>
            <c:dLbl>
              <c:idx val="1"/>
              <c:layout>
                <c:manualLayout>
                  <c:x val="1.1603378258101465E-2"/>
                  <c:y val="-0.22703061789772455"/>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7B5-4D72-86A4-5016F014856C}"/>
                </c:ext>
              </c:extLst>
            </c:dLbl>
            <c:dLbl>
              <c:idx val="2"/>
              <c:layout>
                <c:manualLayout>
                  <c:x val="2.320675651620293E-2"/>
                  <c:y val="-7.3235683192814371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7B5-4D72-86A4-5016F014856C}"/>
                </c:ext>
              </c:extLst>
            </c:dLbl>
            <c:dLbl>
              <c:idx val="3"/>
              <c:layout>
                <c:manualLayout>
                  <c:x val="1.7405067387152057E-2"/>
                  <c:y val="-0.15867731358443113"/>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07B5-4D72-86A4-5016F014856C}"/>
                </c:ext>
              </c:extLst>
            </c:dLbl>
            <c:dLbl>
              <c:idx val="4"/>
              <c:layout>
                <c:manualLayout>
                  <c:x val="3.4810134774304398E-2"/>
                  <c:y val="-5.12649782349701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07B5-4D72-86A4-5016F014856C}"/>
                </c:ext>
              </c:extLst>
            </c:dLbl>
            <c:dLbl>
              <c:idx val="8"/>
              <c:layout>
                <c:manualLayout>
                  <c:x val="-8.3157544183060567E-2"/>
                  <c:y val="4.8823788795209579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07B5-4D72-86A4-5016F014856C}"/>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dLblPos val="outEnd"/>
            <c:showLegendKey val="0"/>
            <c:showVal val="1"/>
            <c:showCatName val="1"/>
            <c:showSerName val="0"/>
            <c:showPercent val="1"/>
            <c:showBubbleSize val="0"/>
            <c:showLeaderLines val="1"/>
            <c:leaderLines>
              <c:spPr>
                <a:ln>
                  <a:noFill/>
                </a:ln>
                <a:effectLst/>
              </c:spPr>
            </c:leaderLines>
            <c:extLst>
              <c:ext xmlns:c15="http://schemas.microsoft.com/office/drawing/2012/chart" uri="{CE6537A1-D6FC-4f65-9D91-7224C49458BB}"/>
            </c:extLst>
          </c:dLbls>
          <c:cat>
            <c:strRef>
              <c:f>'SUBREGIONAL CORRRIENTES ANUAL'!$B$5:$B$13</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ANUAL'!$P$5:$P$13</c:f>
              <c:numCache>
                <c:formatCode>#,##0.0</c:formatCode>
                <c:ptCount val="9"/>
                <c:pt idx="0">
                  <c:v>30305.589261875662</c:v>
                </c:pt>
                <c:pt idx="1">
                  <c:v>191.14421679963999</c:v>
                </c:pt>
                <c:pt idx="2">
                  <c:v>197.31522221615</c:v>
                </c:pt>
                <c:pt idx="3">
                  <c:v>206.47220879883997</c:v>
                </c:pt>
                <c:pt idx="4">
                  <c:v>1647.8477890967497</c:v>
                </c:pt>
                <c:pt idx="5">
                  <c:v>192.44435699415999</c:v>
                </c:pt>
                <c:pt idx="6">
                  <c:v>5265.0613676324592</c:v>
                </c:pt>
                <c:pt idx="7">
                  <c:v>867.98736625201991</c:v>
                </c:pt>
                <c:pt idx="8">
                  <c:v>691.3868113284899</c:v>
                </c:pt>
              </c:numCache>
            </c:numRef>
          </c:val>
          <c:extLst>
            <c:ext xmlns:c16="http://schemas.microsoft.com/office/drawing/2014/chart" uri="{C3380CC4-5D6E-409C-BE32-E72D297353CC}">
              <c16:uniqueId val="{00000012-07B5-4D72-86A4-5016F014856C}"/>
            </c:ext>
          </c:extLst>
        </c:ser>
        <c:dLbls>
          <c:showLegendKey val="0"/>
          <c:showVal val="0"/>
          <c:showCatName val="0"/>
          <c:showSerName val="0"/>
          <c:showPercent val="0"/>
          <c:showBubbleSize val="0"/>
          <c:showLeaderLines val="1"/>
        </c:dLbls>
        <c:firstSliceAng val="169"/>
      </c:pieChart>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'SUBREGIONAL CORRRIENTES ANUAL'!$Z$1</c:f>
          <c:strCache>
            <c:ptCount val="1"/>
            <c:pt idx="0">
              <c:v>Distribución del Valor Agregado, actividades terciarias por subregión del año 2023</c:v>
            </c:pt>
          </c:strCache>
        </c:strRef>
      </c:tx>
      <c:layout>
        <c:manualLayout>
          <c:xMode val="edge"/>
          <c:yMode val="edge"/>
          <c:x val="0.12862418978129311"/>
          <c:y val="1.708832607832335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25488369670783889"/>
          <c:y val="0.19658956224283416"/>
          <c:w val="0.51839485407002894"/>
          <c:h val="0.6543785135347615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4BA-467D-8407-4DF1EDB0D22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BA-467D-8407-4DF1EDB0D22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4BA-467D-8407-4DF1EDB0D22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4BA-467D-8407-4DF1EDB0D22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4BA-467D-8407-4DF1EDB0D22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4BA-467D-8407-4DF1EDB0D22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4BA-467D-8407-4DF1EDB0D22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4BA-467D-8407-4DF1EDB0D22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4BA-467D-8407-4DF1EDB0D22E}"/>
              </c:ext>
            </c:extLst>
          </c:dPt>
          <c:dLbls>
            <c:dLbl>
              <c:idx val="1"/>
              <c:layout>
                <c:manualLayout>
                  <c:x val="6.1144236060796817E-2"/>
                  <c:y val="-0.1743197635237089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4BA-467D-8407-4DF1EDB0D22E}"/>
                </c:ext>
              </c:extLst>
            </c:dLbl>
            <c:dLbl>
              <c:idx val="3"/>
              <c:layout>
                <c:manualLayout>
                  <c:x val="7.4635826049245221E-2"/>
                  <c:y val="9.2847853156496386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4BA-467D-8407-4DF1EDB0D22E}"/>
                </c:ext>
              </c:extLst>
            </c:dLbl>
            <c:dLbl>
              <c:idx val="4"/>
              <c:layout>
                <c:manualLayout>
                  <c:x val="2.0203351457137402E-2"/>
                  <c:y val="1.7213653284207119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4BA-467D-8407-4DF1EDB0D22E}"/>
                </c:ext>
              </c:extLst>
            </c:dLbl>
            <c:dLbl>
              <c:idx val="5"/>
              <c:layout>
                <c:manualLayout>
                  <c:x val="4.6413505964775073E-2"/>
                  <c:y val="3.4897283590478362E-2"/>
                </c:manualLayout>
              </c:layout>
              <c:spPr>
                <a:noFill/>
                <a:ln>
                  <a:noFill/>
                </a:ln>
                <a:effectLst/>
              </c:spPr>
              <c:txPr>
                <a:bodyPr rot="0" spcFirstLastPara="1" vertOverflow="ellipsis" vert="horz" wrap="square" lIns="38100" tIns="19050" rIns="38100" bIns="19050" anchor="ctr" anchorCtr="1">
                  <a:noAutofit/>
                </a:bodyPr>
                <a:lstStyle/>
                <a:p>
                  <a:pPr>
                    <a:defRPr sz="12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1"/>
              <c:showBubbleSize val="0"/>
              <c:extLst>
                <c:ext xmlns:c15="http://schemas.microsoft.com/office/drawing/2012/chart" uri="{CE6537A1-D6FC-4f65-9D91-7224C49458BB}">
                  <c15:layout>
                    <c:manualLayout>
                      <c:w val="0.18323665375676826"/>
                      <c:h val="8.8493117191317361E-2"/>
                    </c:manualLayout>
                  </c15:layout>
                </c:ext>
                <c:ext xmlns:c16="http://schemas.microsoft.com/office/drawing/2014/chart" uri="{C3380CC4-5D6E-409C-BE32-E72D297353CC}">
                  <c16:uniqueId val="{0000000B-F4BA-467D-8407-4DF1EDB0D22E}"/>
                </c:ext>
              </c:extLst>
            </c:dLbl>
            <c:dLbl>
              <c:idx val="6"/>
              <c:layout>
                <c:manualLayout>
                  <c:x val="7.7670520144953889E-2"/>
                  <c:y val="6.992758317247842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F4BA-467D-8407-4DF1EDB0D22E}"/>
                </c:ext>
              </c:extLst>
            </c:dLbl>
            <c:dLbl>
              <c:idx val="7"/>
              <c:layout>
                <c:manualLayout>
                  <c:x val="2.7074545146118793E-2"/>
                  <c:y val="7.3235683192814371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F4BA-467D-8407-4DF1EDB0D22E}"/>
                </c:ext>
              </c:extLst>
            </c:dLbl>
            <c:dLbl>
              <c:idx val="8"/>
              <c:layout>
                <c:manualLayout>
                  <c:x val="-0.15330618569605184"/>
                  <c:y val="7.162853477503189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F4BA-467D-8407-4DF1EDB0D22E}"/>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showLegendKey val="0"/>
            <c:showVal val="1"/>
            <c:showCatName val="1"/>
            <c:showSerName val="0"/>
            <c:showPercent val="1"/>
            <c:showBubbleSize val="0"/>
            <c:showLeaderLines val="1"/>
            <c:leaderLines>
              <c:spPr>
                <a:ln>
                  <a:noFill/>
                </a:ln>
                <a:effectLst/>
              </c:spPr>
            </c:leaderLines>
            <c:extLst>
              <c:ext xmlns:c15="http://schemas.microsoft.com/office/drawing/2012/chart" uri="{CE6537A1-D6FC-4f65-9D91-7224C49458BB}"/>
            </c:extLst>
          </c:dLbls>
          <c:cat>
            <c:strRef>
              <c:f>'SUBREGIONAL CORRRIENTES ANUAL'!$B$5:$B$13</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ANUAL'!$Q$5:$Q$13</c:f>
              <c:numCache>
                <c:formatCode>#,##0.0</c:formatCode>
                <c:ptCount val="9"/>
                <c:pt idx="0">
                  <c:v>102857.90905866756</c:v>
                </c:pt>
                <c:pt idx="1">
                  <c:v>3290.4913254657204</c:v>
                </c:pt>
                <c:pt idx="2">
                  <c:v>1928.7778563192401</c:v>
                </c:pt>
                <c:pt idx="3">
                  <c:v>3432.3570548616899</c:v>
                </c:pt>
                <c:pt idx="4">
                  <c:v>3856.7545204108901</c:v>
                </c:pt>
                <c:pt idx="5">
                  <c:v>2693.1136095028801</c:v>
                </c:pt>
                <c:pt idx="6">
                  <c:v>12771.341327972859</c:v>
                </c:pt>
                <c:pt idx="7">
                  <c:v>4837.5054923196603</c:v>
                </c:pt>
                <c:pt idx="8">
                  <c:v>7766.7367964610712</c:v>
                </c:pt>
              </c:numCache>
            </c:numRef>
          </c:val>
          <c:extLst>
            <c:ext xmlns:c16="http://schemas.microsoft.com/office/drawing/2014/chart" uri="{C3380CC4-5D6E-409C-BE32-E72D297353CC}">
              <c16:uniqueId val="{00000012-F4BA-467D-8407-4DF1EDB0D22E}"/>
            </c:ext>
          </c:extLst>
        </c:ser>
        <c:dLbls>
          <c:showLegendKey val="0"/>
          <c:showVal val="0"/>
          <c:showCatName val="0"/>
          <c:showSerName val="0"/>
          <c:showPercent val="0"/>
          <c:showBubbleSize val="0"/>
          <c:showLeaderLines val="1"/>
        </c:dLbls>
        <c:firstSliceAng val="169"/>
      </c:pieChart>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'SUBREGIONAL CORRRIENTES ANUAL'!$AA$1</c:f>
          <c:strCache>
            <c:ptCount val="1"/>
            <c:pt idx="0">
              <c:v>Distribución por subregión del Valor Agregado por actividades primarias, secundarias y terciarias por subregión del año 2023</c:v>
            </c:pt>
          </c:strCache>
        </c:strRef>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6.1102841296224772E-2"/>
          <c:y val="0.1333054720136832"/>
          <c:w val="0.92342926750048027"/>
          <c:h val="0.68890711238044244"/>
        </c:manualLayout>
      </c:layout>
      <c:barChart>
        <c:barDir val="col"/>
        <c:grouping val="stacked"/>
        <c:varyColors val="0"/>
        <c:ser>
          <c:idx val="0"/>
          <c:order val="0"/>
          <c:tx>
            <c:strRef>
              <c:f>'SUBREGIONAL CORRRIENTES ANUAL'!$O$36</c:f>
              <c:strCache>
                <c:ptCount val="1"/>
                <c:pt idx="0">
                  <c:v>Actividades Primarias</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'SUBREGIONAL CORRRIENTES ANUAL'!$B$37:$B$45</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ANUAL'!$O$37:$O$45</c:f>
              <c:numCache>
                <c:formatCode>0.00%</c:formatCode>
                <c:ptCount val="9"/>
                <c:pt idx="0">
                  <c:v>7.0535812659866335E-3</c:v>
                </c:pt>
                <c:pt idx="1">
                  <c:v>0.43883448540301057</c:v>
                </c:pt>
                <c:pt idx="2">
                  <c:v>0.39509436541986381</c:v>
                </c:pt>
                <c:pt idx="3">
                  <c:v>0.48246489023959938</c:v>
                </c:pt>
                <c:pt idx="4">
                  <c:v>0.24573594720747363</c:v>
                </c:pt>
                <c:pt idx="5">
                  <c:v>0.51625600883595046</c:v>
                </c:pt>
                <c:pt idx="6">
                  <c:v>0.17384049047392797</c:v>
                </c:pt>
                <c:pt idx="7">
                  <c:v>0.40868803596772019</c:v>
                </c:pt>
                <c:pt idx="8">
                  <c:v>0.39215142656216212</c:v>
                </c:pt>
              </c:numCache>
            </c:numRef>
          </c:val>
          <c:extLst>
            <c:ext xmlns:c16="http://schemas.microsoft.com/office/drawing/2014/chart" uri="{C3380CC4-5D6E-409C-BE32-E72D297353CC}">
              <c16:uniqueId val="{00000009-F0DF-4340-AE0C-93D3819182AF}"/>
            </c:ext>
          </c:extLst>
        </c:ser>
        <c:ser>
          <c:idx val="1"/>
          <c:order val="1"/>
          <c:tx>
            <c:strRef>
              <c:f>'SUBREGIONAL CORRRIENTES ANUAL'!$P$36</c:f>
              <c:strCache>
                <c:ptCount val="1"/>
                <c:pt idx="0">
                  <c:v>Actividades Secundarias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'SUBREGIONAL CORRRIENTES ANUAL'!$B$37:$B$45</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ANUAL'!$P$37:$P$45</c:f>
              <c:numCache>
                <c:formatCode>0.00%</c:formatCode>
                <c:ptCount val="9"/>
                <c:pt idx="0">
                  <c:v>0.2259765379005601</c:v>
                </c:pt>
                <c:pt idx="1">
                  <c:v>3.0808377695046289E-2</c:v>
                </c:pt>
                <c:pt idx="2">
                  <c:v>5.6139164795740167E-2</c:v>
                </c:pt>
                <c:pt idx="3">
                  <c:v>2.9365658430394757E-2</c:v>
                </c:pt>
                <c:pt idx="4">
                  <c:v>0.22579512231838075</c:v>
                </c:pt>
                <c:pt idx="5">
                  <c:v>3.2261975815501109E-2</c:v>
                </c:pt>
                <c:pt idx="6">
                  <c:v>0.24116674430693183</c:v>
                </c:pt>
                <c:pt idx="7">
                  <c:v>8.9957401931123573E-2</c:v>
                </c:pt>
                <c:pt idx="8">
                  <c:v>4.9686964443593447E-2</c:v>
                </c:pt>
              </c:numCache>
            </c:numRef>
          </c:val>
          <c:extLst>
            <c:ext xmlns:c16="http://schemas.microsoft.com/office/drawing/2014/chart" uri="{C3380CC4-5D6E-409C-BE32-E72D297353CC}">
              <c16:uniqueId val="{0000000A-F0DF-4340-AE0C-93D3819182AF}"/>
            </c:ext>
          </c:extLst>
        </c:ser>
        <c:ser>
          <c:idx val="2"/>
          <c:order val="2"/>
          <c:tx>
            <c:strRef>
              <c:f>'SUBREGIONAL CORRRIENTES ANUAL'!$Q$36</c:f>
              <c:strCache>
                <c:ptCount val="1"/>
                <c:pt idx="0">
                  <c:v>Actividades Terciarias</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'SUBREGIONAL CORRRIENTES ANUAL'!$B$37:$B$45</c:f>
              <c:strCache>
                <c:ptCount val="9"/>
                <c:pt idx="0">
                  <c:v>Valle de Aburrá</c:v>
                </c:pt>
                <c:pt idx="1">
                  <c:v>Bajo Cauca</c:v>
                </c:pt>
                <c:pt idx="2">
                  <c:v>Magdalena Medio</c:v>
                </c:pt>
                <c:pt idx="3">
                  <c:v>Nordeste</c:v>
                </c:pt>
                <c:pt idx="4">
                  <c:v>Norte</c:v>
                </c:pt>
                <c:pt idx="5">
                  <c:v>Occidente</c:v>
                </c:pt>
                <c:pt idx="6">
                  <c:v>Oriente</c:v>
                </c:pt>
                <c:pt idx="7">
                  <c:v>Suroeste</c:v>
                </c:pt>
                <c:pt idx="8">
                  <c:v>Urabá</c:v>
                </c:pt>
              </c:strCache>
            </c:strRef>
          </c:cat>
          <c:val>
            <c:numRef>
              <c:f>'SUBREGIONAL CORRRIENTES ANUAL'!$Q$37:$Q$45</c:f>
              <c:numCache>
                <c:formatCode>0.00%</c:formatCode>
                <c:ptCount val="9"/>
                <c:pt idx="0">
                  <c:v>0.76696988083345308</c:v>
                </c:pt>
                <c:pt idx="1">
                  <c:v>0.5303571369019433</c:v>
                </c:pt>
                <c:pt idx="2">
                  <c:v>0.54876646978439603</c:v>
                </c:pt>
                <c:pt idx="3">
                  <c:v>0.48816945133000583</c:v>
                </c:pt>
                <c:pt idx="4">
                  <c:v>0.52846893047414567</c:v>
                </c:pt>
                <c:pt idx="5">
                  <c:v>0.45148201534854815</c:v>
                </c:pt>
                <c:pt idx="6">
                  <c:v>0.58499276521914045</c:v>
                </c:pt>
                <c:pt idx="7">
                  <c:v>0.50135456210115636</c:v>
                </c:pt>
                <c:pt idx="8">
                  <c:v>0.55816160899424461</c:v>
                </c:pt>
              </c:numCache>
            </c:numRef>
          </c:val>
          <c:extLst>
            <c:ext xmlns:c16="http://schemas.microsoft.com/office/drawing/2014/chart" uri="{C3380CC4-5D6E-409C-BE32-E72D297353CC}">
              <c16:uniqueId val="{0000000B-F0DF-4340-AE0C-93D3819182AF}"/>
            </c:ext>
          </c:extLst>
        </c:ser>
        <c:dLbls>
          <c:showLegendKey val="0"/>
          <c:showVal val="0"/>
          <c:showCatName val="0"/>
          <c:showSerName val="0"/>
          <c:showPercent val="0"/>
          <c:showBubbleSize val="0"/>
        </c:dLbls>
        <c:gapWidth val="40"/>
        <c:overlap val="100"/>
        <c:axId val="1782240831"/>
        <c:axId val="1782241247"/>
      </c:barChart>
      <c:catAx>
        <c:axId val="1782240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crossAx val="1782241247"/>
        <c:crosses val="autoZero"/>
        <c:auto val="1"/>
        <c:lblAlgn val="ctr"/>
        <c:lblOffset val="100"/>
        <c:noMultiLvlLbl val="0"/>
      </c:catAx>
      <c:valAx>
        <c:axId val="1782241247"/>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782240831"/>
        <c:crosses val="autoZero"/>
        <c:crossBetween val="between"/>
      </c:valAx>
      <c:spPr>
        <a:noFill/>
        <a:ln>
          <a:noFill/>
        </a:ln>
        <a:effectLst/>
      </c:spPr>
    </c:plotArea>
    <c:legend>
      <c:legendPos val="b"/>
      <c:layout>
        <c:manualLayout>
          <c:xMode val="edge"/>
          <c:yMode val="edge"/>
          <c:x val="7.4701134360287386E-2"/>
          <c:y val="0.91322420740073584"/>
          <c:w val="0.89999993147613877"/>
          <c:h val="7.4013873808687417E-2"/>
        </c:manualLayout>
      </c:layout>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s-CO" sz="1200" b="1" baseline="0"/>
              <a:t>Participación total provincias en PIB Departamental 2015 - 2024</a:t>
            </a:r>
          </a:p>
          <a:p>
            <a:pPr>
              <a:defRPr sz="1200" b="1"/>
            </a:pPr>
            <a:r>
              <a:rPr lang="es-CO" sz="1200" b="1" baseline="0"/>
              <a:t>pr</a:t>
            </a:r>
            <a:endParaRPr lang="es-CO" sz="12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41690936394252"/>
          <c:y val="9.132101086749031E-2"/>
          <c:w val="0.8710979146741884"/>
          <c:h val="0.73871489289554371"/>
        </c:manualLayout>
      </c:layout>
      <c:barChart>
        <c:barDir val="col"/>
        <c:grouping val="stacked"/>
        <c:varyColors val="0"/>
        <c:ser>
          <c:idx val="0"/>
          <c:order val="0"/>
          <c:tx>
            <c:strRef>
              <c:f>'Ficha Provincias'!$A$31</c:f>
              <c:strCache>
                <c:ptCount val="1"/>
                <c:pt idx="0">
                  <c:v>A la fecha no ha conformado un EAT Provincia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Provincias'!$B$19:$K$19</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Provincias'!$B$31:$K$31</c:f>
              <c:numCache>
                <c:formatCode>0.00%</c:formatCode>
                <c:ptCount val="10"/>
                <c:pt idx="0">
                  <c:v>0.85609270844323648</c:v>
                </c:pt>
                <c:pt idx="1">
                  <c:v>0.8547233773227888</c:v>
                </c:pt>
                <c:pt idx="2">
                  <c:v>0.85004334631166634</c:v>
                </c:pt>
                <c:pt idx="3">
                  <c:v>0.84827354874499683</c:v>
                </c:pt>
                <c:pt idx="4">
                  <c:v>0.84397691745088799</c:v>
                </c:pt>
                <c:pt idx="5">
                  <c:v>0.8328262722702896</c:v>
                </c:pt>
                <c:pt idx="6">
                  <c:v>0.83222974120067161</c:v>
                </c:pt>
                <c:pt idx="7">
                  <c:v>0.82078290479181104</c:v>
                </c:pt>
                <c:pt idx="8">
                  <c:v>0.81822875928277217</c:v>
                </c:pt>
                <c:pt idx="9">
                  <c:v>0.8172850960584489</c:v>
                </c:pt>
              </c:numCache>
            </c:numRef>
          </c:val>
          <c:extLst>
            <c:ext xmlns:c16="http://schemas.microsoft.com/office/drawing/2014/chart" uri="{C3380CC4-5D6E-409C-BE32-E72D297353CC}">
              <c16:uniqueId val="{00000001-6496-4A5C-B143-9D874082EE36}"/>
            </c:ext>
          </c:extLst>
        </c:ser>
        <c:ser>
          <c:idx val="1"/>
          <c:order val="1"/>
          <c:tx>
            <c:strRef>
              <c:f>'Ficha Provincias'!$A$30</c:f>
              <c:strCache>
                <c:ptCount val="1"/>
                <c:pt idx="0">
                  <c:v>total Provincias</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Provincias'!$B$19:$K$19</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Provincias'!$B$30:$K$30</c:f>
              <c:numCache>
                <c:formatCode>0.00%</c:formatCode>
                <c:ptCount val="10"/>
                <c:pt idx="0">
                  <c:v>0.14390729155676352</c:v>
                </c:pt>
                <c:pt idx="1">
                  <c:v>0.14527662267721128</c:v>
                </c:pt>
                <c:pt idx="2">
                  <c:v>0.14995665368833361</c:v>
                </c:pt>
                <c:pt idx="3">
                  <c:v>0.15172645125500306</c:v>
                </c:pt>
                <c:pt idx="4">
                  <c:v>0.15602308254911196</c:v>
                </c:pt>
                <c:pt idx="5">
                  <c:v>0.16717372772971031</c:v>
                </c:pt>
                <c:pt idx="6">
                  <c:v>0.16777025879932839</c:v>
                </c:pt>
                <c:pt idx="7">
                  <c:v>0.17921709520818896</c:v>
                </c:pt>
                <c:pt idx="8">
                  <c:v>0.18177124071722783</c:v>
                </c:pt>
                <c:pt idx="9">
                  <c:v>0.1827149039415511</c:v>
                </c:pt>
              </c:numCache>
            </c:numRef>
          </c:val>
          <c:extLst>
            <c:ext xmlns:c16="http://schemas.microsoft.com/office/drawing/2014/chart" uri="{C3380CC4-5D6E-409C-BE32-E72D297353CC}">
              <c16:uniqueId val="{00000000-6496-4A5C-B143-9D874082EE36}"/>
            </c:ext>
          </c:extLst>
        </c:ser>
        <c:dLbls>
          <c:showLegendKey val="0"/>
          <c:showVal val="0"/>
          <c:showCatName val="0"/>
          <c:showSerName val="0"/>
          <c:showPercent val="0"/>
          <c:showBubbleSize val="0"/>
        </c:dLbls>
        <c:gapWidth val="40"/>
        <c:overlap val="100"/>
        <c:axId val="1127740224"/>
        <c:axId val="1127740640"/>
      </c:barChart>
      <c:catAx>
        <c:axId val="112774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127740640"/>
        <c:crosses val="autoZero"/>
        <c:auto val="1"/>
        <c:lblAlgn val="ctr"/>
        <c:lblOffset val="100"/>
        <c:noMultiLvlLbl val="0"/>
      </c:catAx>
      <c:valAx>
        <c:axId val="1127740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127740224"/>
        <c:crosses val="autoZero"/>
        <c:crossBetween val="between"/>
      </c:valAx>
      <c:spPr>
        <a:noFill/>
        <a:ln>
          <a:noFill/>
        </a:ln>
        <a:effectLst/>
      </c:spPr>
    </c:plotArea>
    <c:legend>
      <c:legendPos val="b"/>
      <c:layout>
        <c:manualLayout>
          <c:xMode val="edge"/>
          <c:yMode val="edge"/>
          <c:x val="5.9964669178089224E-4"/>
          <c:y val="0.90796041741535716"/>
          <c:w val="0.99430362199348976"/>
          <c:h val="8.3395610768074752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r>
              <a:rPr lang="es-CO" sz="1300" b="1"/>
              <a:t>Participación</a:t>
            </a:r>
            <a:r>
              <a:rPr lang="es-CO" sz="1300" b="1" baseline="0"/>
              <a:t> % del PIB por provincia en el total de las provincias 2015 - 2023pr  </a:t>
            </a:r>
            <a:endParaRPr lang="es-CO" sz="1300" b="1"/>
          </a:p>
        </c:rich>
      </c:tx>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6.8112849235178324E-2"/>
          <c:y val="8.3864087871338422E-2"/>
          <c:w val="0.91394950494922378"/>
          <c:h val="0.63905429067836217"/>
        </c:manualLayout>
      </c:layout>
      <c:barChart>
        <c:barDir val="col"/>
        <c:grouping val="stacked"/>
        <c:varyColors val="0"/>
        <c:ser>
          <c:idx val="0"/>
          <c:order val="0"/>
          <c:tx>
            <c:strRef>
              <c:f>'Ficha Provincias'!$A$38</c:f>
              <c:strCache>
                <c:ptCount val="1"/>
                <c:pt idx="0">
                  <c:v>PAT DEL AGUA, BOSQUES Y EL TURISMO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Provincias'!$B$38:$K$38</c:f>
              <c:numCache>
                <c:formatCode>0.0%</c:formatCode>
                <c:ptCount val="10"/>
                <c:pt idx="0">
                  <c:v>0.1724329673723943</c:v>
                </c:pt>
                <c:pt idx="1">
                  <c:v>0.18409680002016179</c:v>
                </c:pt>
                <c:pt idx="2">
                  <c:v>0.17626569482088975</c:v>
                </c:pt>
                <c:pt idx="3">
                  <c:v>0.18730946722860017</c:v>
                </c:pt>
                <c:pt idx="4">
                  <c:v>0.17782661153852547</c:v>
                </c:pt>
                <c:pt idx="5">
                  <c:v>0.17997376442026036</c:v>
                </c:pt>
                <c:pt idx="6">
                  <c:v>0.18002661164746137</c:v>
                </c:pt>
                <c:pt idx="7">
                  <c:v>0.17250222428356821</c:v>
                </c:pt>
                <c:pt idx="8">
                  <c:v>0.17594247316886563</c:v>
                </c:pt>
                <c:pt idx="9">
                  <c:v>0.17553384219649026</c:v>
                </c:pt>
              </c:numCache>
            </c:numRef>
          </c:val>
          <c:extLst>
            <c:ext xmlns:c16="http://schemas.microsoft.com/office/drawing/2014/chart" uri="{C3380CC4-5D6E-409C-BE32-E72D297353CC}">
              <c16:uniqueId val="{00000000-B66E-46FE-A0AD-8ED664C44D23}"/>
            </c:ext>
          </c:extLst>
        </c:ser>
        <c:ser>
          <c:idx val="1"/>
          <c:order val="1"/>
          <c:tx>
            <c:strRef>
              <c:f>'Ficha Provincias'!$A$39</c:f>
              <c:strCache>
                <c:ptCount val="1"/>
                <c:pt idx="0">
                  <c:v>PAT MINERO AGROECOLOGICA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Provincias'!$B$39:$K$39</c:f>
              <c:numCache>
                <c:formatCode>0.0%</c:formatCode>
                <c:ptCount val="10"/>
                <c:pt idx="0">
                  <c:v>0.11581970674837075</c:v>
                </c:pt>
                <c:pt idx="1">
                  <c:v>0.12260402372783825</c:v>
                </c:pt>
                <c:pt idx="2">
                  <c:v>0.12014441277651666</c:v>
                </c:pt>
                <c:pt idx="3">
                  <c:v>0.12846060100209256</c:v>
                </c:pt>
                <c:pt idx="4">
                  <c:v>0.13824882049621109</c:v>
                </c:pt>
                <c:pt idx="5">
                  <c:v>0.15988279661488486</c:v>
                </c:pt>
                <c:pt idx="6">
                  <c:v>0.15506783350806319</c:v>
                </c:pt>
                <c:pt idx="7">
                  <c:v>0.14260035469989099</c:v>
                </c:pt>
                <c:pt idx="8">
                  <c:v>0.14604840220352519</c:v>
                </c:pt>
                <c:pt idx="9">
                  <c:v>0.14672956467215406</c:v>
                </c:pt>
              </c:numCache>
            </c:numRef>
          </c:val>
          <c:extLst>
            <c:ext xmlns:c16="http://schemas.microsoft.com/office/drawing/2014/chart" uri="{C3380CC4-5D6E-409C-BE32-E72D297353CC}">
              <c16:uniqueId val="{00000001-B66E-46FE-A0AD-8ED664C44D23}"/>
            </c:ext>
          </c:extLst>
        </c:ser>
        <c:ser>
          <c:idx val="2"/>
          <c:order val="2"/>
          <c:tx>
            <c:strRef>
              <c:f>'Ficha Provincias'!$A$40</c:f>
              <c:strCache>
                <c:ptCount val="1"/>
                <c:pt idx="0">
                  <c:v>PAT DEL RIO GRANDE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Provincias'!$B$40:$K$40</c:f>
              <c:numCache>
                <c:formatCode>0.0%</c:formatCode>
                <c:ptCount val="10"/>
                <c:pt idx="0">
                  <c:v>0.12654267197789648</c:v>
                </c:pt>
                <c:pt idx="1">
                  <c:v>0.13481833789867165</c:v>
                </c:pt>
                <c:pt idx="2">
                  <c:v>0.137941567166219</c:v>
                </c:pt>
                <c:pt idx="3">
                  <c:v>0.13183186291581678</c:v>
                </c:pt>
                <c:pt idx="4">
                  <c:v>0.12363497778632629</c:v>
                </c:pt>
                <c:pt idx="5">
                  <c:v>0.12512112981447926</c:v>
                </c:pt>
                <c:pt idx="6">
                  <c:v>0.10766899180333622</c:v>
                </c:pt>
                <c:pt idx="7">
                  <c:v>0.11348542427528863</c:v>
                </c:pt>
                <c:pt idx="8">
                  <c:v>0.11285320115021978</c:v>
                </c:pt>
                <c:pt idx="9">
                  <c:v>0.11176542186979609</c:v>
                </c:pt>
              </c:numCache>
            </c:numRef>
          </c:val>
          <c:extLst>
            <c:ext xmlns:c16="http://schemas.microsoft.com/office/drawing/2014/chart" uri="{C3380CC4-5D6E-409C-BE32-E72D297353CC}">
              <c16:uniqueId val="{00000002-B66E-46FE-A0AD-8ED664C44D23}"/>
            </c:ext>
          </c:extLst>
        </c:ser>
        <c:ser>
          <c:idx val="3"/>
          <c:order val="3"/>
          <c:tx>
            <c:strRef>
              <c:f>'Ficha Provincias'!$A$41</c:f>
              <c:strCache>
                <c:ptCount val="1"/>
                <c:pt idx="0">
                  <c:v>PAT CARTAMA</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Provincias'!$B$41:$K$41</c:f>
              <c:numCache>
                <c:formatCode>0.0%</c:formatCode>
                <c:ptCount val="10"/>
                <c:pt idx="0">
                  <c:v>0.10291853984511108</c:v>
                </c:pt>
                <c:pt idx="1">
                  <c:v>9.9504771572321654E-2</c:v>
                </c:pt>
                <c:pt idx="2">
                  <c:v>9.8626177880256197E-2</c:v>
                </c:pt>
                <c:pt idx="3">
                  <c:v>0.10072927011451323</c:v>
                </c:pt>
                <c:pt idx="4">
                  <c:v>9.8038064473570968E-2</c:v>
                </c:pt>
                <c:pt idx="5">
                  <c:v>9.314101378815523E-2</c:v>
                </c:pt>
                <c:pt idx="6">
                  <c:v>9.2742524867987758E-2</c:v>
                </c:pt>
                <c:pt idx="7">
                  <c:v>9.5466513103270798E-2</c:v>
                </c:pt>
                <c:pt idx="8">
                  <c:v>9.7100833546527335E-2</c:v>
                </c:pt>
                <c:pt idx="9">
                  <c:v>9.7359202510812634E-2</c:v>
                </c:pt>
              </c:numCache>
            </c:numRef>
          </c:val>
          <c:extLst>
            <c:ext xmlns:c16="http://schemas.microsoft.com/office/drawing/2014/chart" uri="{C3380CC4-5D6E-409C-BE32-E72D297353CC}">
              <c16:uniqueId val="{00000003-B66E-46FE-A0AD-8ED664C44D23}"/>
            </c:ext>
          </c:extLst>
        </c:ser>
        <c:ser>
          <c:idx val="4"/>
          <c:order val="4"/>
          <c:tx>
            <c:strRef>
              <c:f>'Ficha Provincias'!$A$42</c:f>
              <c:strCache>
                <c:ptCount val="1"/>
                <c:pt idx="0">
                  <c:v>PAT DE PENDERISCO Y SINIFANÁ</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Provincias'!$B$42:$K$42</c:f>
              <c:numCache>
                <c:formatCode>0.0%</c:formatCode>
                <c:ptCount val="10"/>
                <c:pt idx="0">
                  <c:v>8.978671143775592E-2</c:v>
                </c:pt>
                <c:pt idx="1">
                  <c:v>8.7777675418994477E-2</c:v>
                </c:pt>
                <c:pt idx="2">
                  <c:v>0.10281964036295767</c:v>
                </c:pt>
                <c:pt idx="3">
                  <c:v>9.9279170132004282E-2</c:v>
                </c:pt>
                <c:pt idx="4">
                  <c:v>0.10364094683306457</c:v>
                </c:pt>
                <c:pt idx="5">
                  <c:v>0.10051220499450793</c:v>
                </c:pt>
                <c:pt idx="6">
                  <c:v>9.4957825416129904E-2</c:v>
                </c:pt>
                <c:pt idx="7">
                  <c:v>9.1466105597928504E-2</c:v>
                </c:pt>
                <c:pt idx="8">
                  <c:v>9.429402238949558E-2</c:v>
                </c:pt>
                <c:pt idx="9">
                  <c:v>9.4225519079775985E-2</c:v>
                </c:pt>
              </c:numCache>
            </c:numRef>
          </c:val>
          <c:extLst>
            <c:ext xmlns:c16="http://schemas.microsoft.com/office/drawing/2014/chart" uri="{C3380CC4-5D6E-409C-BE32-E72D297353CC}">
              <c16:uniqueId val="{00000004-B66E-46FE-A0AD-8ED664C44D23}"/>
            </c:ext>
          </c:extLst>
        </c:ser>
        <c:ser>
          <c:idx val="5"/>
          <c:order val="5"/>
          <c:tx>
            <c:strRef>
              <c:f>'Ficha Provincias'!$A$43</c:f>
              <c:strCache>
                <c:ptCount val="1"/>
                <c:pt idx="0">
                  <c:v>PAT TURÍSTICA Y AGROECOLÓGICA DEL OCCIDENTE ANTIOQUEÑO</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Provincias'!$B$43:$K$43</c:f>
              <c:numCache>
                <c:formatCode>0.0%</c:formatCode>
                <c:ptCount val="10"/>
                <c:pt idx="0">
                  <c:v>5.4341604088558045E-2</c:v>
                </c:pt>
                <c:pt idx="1">
                  <c:v>5.2565035115065536E-2</c:v>
                </c:pt>
                <c:pt idx="2">
                  <c:v>5.4919198646010067E-2</c:v>
                </c:pt>
                <c:pt idx="3">
                  <c:v>5.3794321884056404E-2</c:v>
                </c:pt>
                <c:pt idx="4">
                  <c:v>5.4428748132616826E-2</c:v>
                </c:pt>
                <c:pt idx="5">
                  <c:v>6.3146548317955478E-2</c:v>
                </c:pt>
                <c:pt idx="6">
                  <c:v>7.8429579740834796E-2</c:v>
                </c:pt>
                <c:pt idx="7">
                  <c:v>9.3758802394177818E-2</c:v>
                </c:pt>
                <c:pt idx="8">
                  <c:v>9.5272649097537784E-2</c:v>
                </c:pt>
                <c:pt idx="9">
                  <c:v>9.5827977028392367E-2</c:v>
                </c:pt>
              </c:numCache>
            </c:numRef>
          </c:val>
          <c:extLst>
            <c:ext xmlns:c16="http://schemas.microsoft.com/office/drawing/2014/chart" uri="{C3380CC4-5D6E-409C-BE32-E72D297353CC}">
              <c16:uniqueId val="{00000005-B66E-46FE-A0AD-8ED664C44D23}"/>
            </c:ext>
          </c:extLst>
        </c:ser>
        <c:ser>
          <c:idx val="6"/>
          <c:order val="6"/>
          <c:tx>
            <c:strRef>
              <c:f>'Ficha Provincias'!$A$44</c:f>
              <c:strCache>
                <c:ptCount val="1"/>
                <c:pt idx="0">
                  <c:v>PAT BIOENERGÉTICA DEL NORTE DE ANTIOQUIA</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Provincias'!$B$44:$K$44</c:f>
              <c:numCache>
                <c:formatCode>0.0%</c:formatCode>
                <c:ptCount val="10"/>
                <c:pt idx="0">
                  <c:v>0.10655675586412892</c:v>
                </c:pt>
                <c:pt idx="1">
                  <c:v>0.10652803907026689</c:v>
                </c:pt>
                <c:pt idx="2">
                  <c:v>0.10083299383168974</c:v>
                </c:pt>
                <c:pt idx="3">
                  <c:v>0.10107209158167089</c:v>
                </c:pt>
                <c:pt idx="4">
                  <c:v>9.6475318664328943E-2</c:v>
                </c:pt>
                <c:pt idx="5">
                  <c:v>9.0801816745783498E-2</c:v>
                </c:pt>
                <c:pt idx="6">
                  <c:v>9.5211843186682937E-2</c:v>
                </c:pt>
                <c:pt idx="7">
                  <c:v>9.0616333997076595E-2</c:v>
                </c:pt>
                <c:pt idx="8">
                  <c:v>9.0126433255531962E-2</c:v>
                </c:pt>
                <c:pt idx="9">
                  <c:v>9.0091290182277628E-2</c:v>
                </c:pt>
              </c:numCache>
            </c:numRef>
          </c:val>
          <c:extLst>
            <c:ext xmlns:c16="http://schemas.microsoft.com/office/drawing/2014/chart" uri="{C3380CC4-5D6E-409C-BE32-E72D297353CC}">
              <c16:uniqueId val="{00000006-B66E-46FE-A0AD-8ED664C44D23}"/>
            </c:ext>
          </c:extLst>
        </c:ser>
        <c:ser>
          <c:idx val="7"/>
          <c:order val="7"/>
          <c:tx>
            <c:strRef>
              <c:f>'Ficha Provincias'!$A$45</c:f>
              <c:strCache>
                <c:ptCount val="1"/>
                <c:pt idx="0">
                  <c:v>PAT SAN JUAN</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Provincias'!$B$45:$K$45</c:f>
              <c:numCache>
                <c:formatCode>0.0%</c:formatCode>
                <c:ptCount val="10"/>
                <c:pt idx="0">
                  <c:v>0.10248928244762184</c:v>
                </c:pt>
                <c:pt idx="1">
                  <c:v>9.3818823441994256E-2</c:v>
                </c:pt>
                <c:pt idx="2">
                  <c:v>9.2299907131526901E-2</c:v>
                </c:pt>
                <c:pt idx="3">
                  <c:v>8.4577682846743135E-2</c:v>
                </c:pt>
                <c:pt idx="4">
                  <c:v>8.0869119565660771E-2</c:v>
                </c:pt>
                <c:pt idx="5">
                  <c:v>7.5979257234851938E-2</c:v>
                </c:pt>
                <c:pt idx="6">
                  <c:v>7.8280659531334645E-2</c:v>
                </c:pt>
                <c:pt idx="7">
                  <c:v>7.3161639538641965E-2</c:v>
                </c:pt>
                <c:pt idx="8">
                  <c:v>7.1042564627917873E-2</c:v>
                </c:pt>
                <c:pt idx="9">
                  <c:v>7.1190740960978646E-2</c:v>
                </c:pt>
              </c:numCache>
            </c:numRef>
          </c:val>
          <c:extLst>
            <c:ext xmlns:c16="http://schemas.microsoft.com/office/drawing/2014/chart" uri="{C3380CC4-5D6E-409C-BE32-E72D297353CC}">
              <c16:uniqueId val="{00000007-B66E-46FE-A0AD-8ED664C44D23}"/>
            </c:ext>
          </c:extLst>
        </c:ser>
        <c:ser>
          <c:idx val="8"/>
          <c:order val="8"/>
          <c:tx>
            <c:strRef>
              <c:f>'Ficha Provincias'!$A$46</c:f>
              <c:strCache>
                <c:ptCount val="1"/>
                <c:pt idx="0">
                  <c:v>PAT DE LA PAZ</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Provincias'!$B$46:$K$46</c:f>
              <c:numCache>
                <c:formatCode>0.0%</c:formatCode>
                <c:ptCount val="10"/>
                <c:pt idx="0">
                  <c:v>8.6407099477188207E-2</c:v>
                </c:pt>
                <c:pt idx="1">
                  <c:v>7.7138734683357094E-2</c:v>
                </c:pt>
                <c:pt idx="2">
                  <c:v>7.598012716164057E-2</c:v>
                </c:pt>
                <c:pt idx="3">
                  <c:v>7.3960961182757273E-2</c:v>
                </c:pt>
                <c:pt idx="4">
                  <c:v>8.6181439281337327E-2</c:v>
                </c:pt>
                <c:pt idx="5">
                  <c:v>7.1220380179880138E-2</c:v>
                </c:pt>
                <c:pt idx="6">
                  <c:v>7.6706506137628139E-2</c:v>
                </c:pt>
                <c:pt idx="7">
                  <c:v>8.8686411409151233E-2</c:v>
                </c:pt>
                <c:pt idx="8">
                  <c:v>7.9325223459093375E-2</c:v>
                </c:pt>
                <c:pt idx="9">
                  <c:v>7.9180035996293932E-2</c:v>
                </c:pt>
              </c:numCache>
            </c:numRef>
          </c:val>
          <c:extLst>
            <c:ext xmlns:c16="http://schemas.microsoft.com/office/drawing/2014/chart" uri="{C3380CC4-5D6E-409C-BE32-E72D297353CC}">
              <c16:uniqueId val="{00000008-B66E-46FE-A0AD-8ED664C44D23}"/>
            </c:ext>
          </c:extLst>
        </c:ser>
        <c:ser>
          <c:idx val="9"/>
          <c:order val="9"/>
          <c:tx>
            <c:strRef>
              <c:f>'Ficha Provincias'!$A$47</c:f>
              <c:strCache>
                <c:ptCount val="1"/>
                <c:pt idx="0">
                  <c:v>PAT AGROINDUSTRIAL DEL OCCIDENTE ANTIOQUEÑO</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Provincias'!$B$37:$K$37</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Provincias'!$B$47:$K$47</c:f>
              <c:numCache>
                <c:formatCode>0.0%</c:formatCode>
                <c:ptCount val="10"/>
                <c:pt idx="0">
                  <c:v>4.2704660740974426E-2</c:v>
                </c:pt>
                <c:pt idx="1">
                  <c:v>4.1147759051328364E-2</c:v>
                </c:pt>
                <c:pt idx="2">
                  <c:v>4.0170280222293582E-2</c:v>
                </c:pt>
                <c:pt idx="3">
                  <c:v>3.8984571111745282E-2</c:v>
                </c:pt>
                <c:pt idx="4">
                  <c:v>4.0655953228357765E-2</c:v>
                </c:pt>
                <c:pt idx="5">
                  <c:v>4.0221087889241336E-2</c:v>
                </c:pt>
                <c:pt idx="6">
                  <c:v>4.0907624160541008E-2</c:v>
                </c:pt>
                <c:pt idx="7">
                  <c:v>3.8256190701005416E-2</c:v>
                </c:pt>
                <c:pt idx="8">
                  <c:v>3.799419710128539E-2</c:v>
                </c:pt>
                <c:pt idx="9">
                  <c:v>3.8096405503028494E-2</c:v>
                </c:pt>
              </c:numCache>
            </c:numRef>
          </c:val>
          <c:extLst>
            <c:ext xmlns:c16="http://schemas.microsoft.com/office/drawing/2014/chart" uri="{C3380CC4-5D6E-409C-BE32-E72D297353CC}">
              <c16:uniqueId val="{0000000B-B66E-46FE-A0AD-8ED664C44D23}"/>
            </c:ext>
          </c:extLst>
        </c:ser>
        <c:dLbls>
          <c:showLegendKey val="0"/>
          <c:showVal val="0"/>
          <c:showCatName val="0"/>
          <c:showSerName val="0"/>
          <c:showPercent val="0"/>
          <c:showBubbleSize val="0"/>
        </c:dLbls>
        <c:gapWidth val="50"/>
        <c:overlap val="100"/>
        <c:axId val="1118468384"/>
        <c:axId val="1118473376"/>
      </c:barChart>
      <c:catAx>
        <c:axId val="111846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18473376"/>
        <c:crosses val="autoZero"/>
        <c:auto val="1"/>
        <c:lblAlgn val="ctr"/>
        <c:lblOffset val="100"/>
        <c:noMultiLvlLbl val="0"/>
      </c:catAx>
      <c:valAx>
        <c:axId val="11184733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118468384"/>
        <c:crosses val="autoZero"/>
        <c:crossBetween val="between"/>
      </c:valAx>
      <c:spPr>
        <a:noFill/>
        <a:ln>
          <a:noFill/>
        </a:ln>
        <a:effectLst/>
      </c:spPr>
    </c:plotArea>
    <c:legend>
      <c:legendPos val="b"/>
      <c:layout>
        <c:manualLayout>
          <c:xMode val="edge"/>
          <c:yMode val="edge"/>
          <c:x val="0"/>
          <c:y val="0.78024779797186183"/>
          <c:w val="1"/>
          <c:h val="0.21975218072668309"/>
        </c:manualLayout>
      </c:layout>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s-CO"/>
              <a:t>PIB</a:t>
            </a:r>
            <a:r>
              <a:rPr lang="es-CO" baseline="0"/>
              <a:t> en precios constantes por provincias 2015 - 2024pr (Miles de millones de pesos)</a:t>
            </a:r>
            <a:endParaRPr lang="es-CO"/>
          </a:p>
        </c:rich>
      </c:tx>
      <c:layout>
        <c:manualLayout>
          <c:xMode val="edge"/>
          <c:yMode val="edge"/>
          <c:x val="0.1545583333333333"/>
          <c:y val="2.8839941729692535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7.4923863636363636E-2"/>
          <c:y val="6.0829341347960711E-2"/>
          <c:w val="0.90743724747474752"/>
          <c:h val="0.67582452144431326"/>
        </c:manualLayout>
      </c:layout>
      <c:lineChart>
        <c:grouping val="standard"/>
        <c:varyColors val="0"/>
        <c:ser>
          <c:idx val="0"/>
          <c:order val="0"/>
          <c:tx>
            <c:strRef>
              <c:f>'Ficha Provincias'!$N$4</c:f>
              <c:strCache>
                <c:ptCount val="1"/>
                <c:pt idx="0">
                  <c:v>PAT BIOENERGÉTICA DEL NORTE DE ANTIOQUIA</c:v>
                </c:pt>
              </c:strCache>
            </c:strRef>
          </c:tx>
          <c:spPr>
            <a:ln w="28575" cap="rnd">
              <a:solidFill>
                <a:schemeClr val="accent1"/>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Provincias'!$O$4:$X$4</c:f>
              <c:numCache>
                <c:formatCode>#,##0.0</c:formatCode>
                <c:ptCount val="10"/>
                <c:pt idx="0">
                  <c:v>1770.2868611917197</c:v>
                </c:pt>
                <c:pt idx="1">
                  <c:v>1842.3658567783466</c:v>
                </c:pt>
                <c:pt idx="2">
                  <c:v>1829.1857539374494</c:v>
                </c:pt>
                <c:pt idx="3">
                  <c:v>1919.5660674364649</c:v>
                </c:pt>
                <c:pt idx="4">
                  <c:v>1951.8714887241581</c:v>
                </c:pt>
                <c:pt idx="5">
                  <c:v>1840.4906858051579</c:v>
                </c:pt>
                <c:pt idx="6">
                  <c:v>2188.7237728575146</c:v>
                </c:pt>
                <c:pt idx="7">
                  <c:v>2371.6924226998067</c:v>
                </c:pt>
                <c:pt idx="8">
                  <c:v>2396.290203910532</c:v>
                </c:pt>
                <c:pt idx="9">
                  <c:v>2455.3681441686676</c:v>
                </c:pt>
              </c:numCache>
            </c:numRef>
          </c:val>
          <c:smooth val="1"/>
          <c:extLst>
            <c:ext xmlns:c16="http://schemas.microsoft.com/office/drawing/2014/chart" uri="{C3380CC4-5D6E-409C-BE32-E72D297353CC}">
              <c16:uniqueId val="{00000000-5940-4456-8731-25C17C9541F4}"/>
            </c:ext>
          </c:extLst>
        </c:ser>
        <c:ser>
          <c:idx val="1"/>
          <c:order val="1"/>
          <c:tx>
            <c:strRef>
              <c:f>'Ficha Provincias'!$N$5</c:f>
              <c:strCache>
                <c:ptCount val="1"/>
                <c:pt idx="0">
                  <c:v>PAT MINERO AGROECOLOGICA</c:v>
                </c:pt>
              </c:strCache>
            </c:strRef>
          </c:tx>
          <c:spPr>
            <a:ln w="28575" cap="rnd">
              <a:solidFill>
                <a:schemeClr val="accent2"/>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Provincias'!$O$5:$X$5</c:f>
              <c:numCache>
                <c:formatCode>#,##0.0</c:formatCode>
                <c:ptCount val="10"/>
                <c:pt idx="0">
                  <c:v>1924.1774344665555</c:v>
                </c:pt>
                <c:pt idx="1">
                  <c:v>2120.3944913584482</c:v>
                </c:pt>
                <c:pt idx="2">
                  <c:v>2179.5093045914964</c:v>
                </c:pt>
                <c:pt idx="3">
                  <c:v>2439.7299672665495</c:v>
                </c:pt>
                <c:pt idx="4">
                  <c:v>2797.025548214865</c:v>
                </c:pt>
                <c:pt idx="5">
                  <c:v>3240.7148726332125</c:v>
                </c:pt>
                <c:pt idx="6">
                  <c:v>3564.6894571628263</c:v>
                </c:pt>
                <c:pt idx="7">
                  <c:v>3732.2650983314688</c:v>
                </c:pt>
                <c:pt idx="8">
                  <c:v>3883.1488482943082</c:v>
                </c:pt>
                <c:pt idx="9">
                  <c:v>3999.0003270550924</c:v>
                </c:pt>
              </c:numCache>
            </c:numRef>
          </c:val>
          <c:smooth val="1"/>
          <c:extLst>
            <c:ext xmlns:c16="http://schemas.microsoft.com/office/drawing/2014/chart" uri="{C3380CC4-5D6E-409C-BE32-E72D297353CC}">
              <c16:uniqueId val="{00000001-5940-4456-8731-25C17C9541F4}"/>
            </c:ext>
          </c:extLst>
        </c:ser>
        <c:ser>
          <c:idx val="2"/>
          <c:order val="2"/>
          <c:tx>
            <c:strRef>
              <c:f>'Ficha Provincias'!$N$6</c:f>
              <c:strCache>
                <c:ptCount val="1"/>
                <c:pt idx="0">
                  <c:v>PAT DEL RIO GRANDE</c:v>
                </c:pt>
              </c:strCache>
            </c:strRef>
          </c:tx>
          <c:spPr>
            <a:ln w="28575" cap="rnd">
              <a:solidFill>
                <a:schemeClr val="accent3"/>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Provincias'!$O$6:$X$6</c:f>
              <c:numCache>
                <c:formatCode>#,##0.0</c:formatCode>
                <c:ptCount val="10"/>
                <c:pt idx="0">
                  <c:v>2102.3240409853393</c:v>
                </c:pt>
                <c:pt idx="1">
                  <c:v>2331.6368608670432</c:v>
                </c:pt>
                <c:pt idx="2">
                  <c:v>2502.3629662075391</c:v>
                </c:pt>
                <c:pt idx="3">
                  <c:v>2503.7571371089462</c:v>
                </c:pt>
                <c:pt idx="4">
                  <c:v>2501.3608816344972</c:v>
                </c:pt>
                <c:pt idx="5">
                  <c:v>2536.1196755092533</c:v>
                </c:pt>
                <c:pt idx="6">
                  <c:v>2475.0879099935719</c:v>
                </c:pt>
                <c:pt idx="7">
                  <c:v>2970.2428797136949</c:v>
                </c:pt>
                <c:pt idx="8">
                  <c:v>3000.5516764374734</c:v>
                </c:pt>
                <c:pt idx="9">
                  <c:v>3046.0797700136964</c:v>
                </c:pt>
              </c:numCache>
            </c:numRef>
          </c:val>
          <c:smooth val="1"/>
          <c:extLst>
            <c:ext xmlns:c16="http://schemas.microsoft.com/office/drawing/2014/chart" uri="{C3380CC4-5D6E-409C-BE32-E72D297353CC}">
              <c16:uniqueId val="{00000002-5940-4456-8731-25C17C9541F4}"/>
            </c:ext>
          </c:extLst>
        </c:ser>
        <c:ser>
          <c:idx val="3"/>
          <c:order val="3"/>
          <c:tx>
            <c:strRef>
              <c:f>'Ficha Provincias'!$N$7</c:f>
              <c:strCache>
                <c:ptCount val="1"/>
                <c:pt idx="0">
                  <c:v>PAT AGROINDUSTRIAL DEL OCCIDENTE ANTIOQUEÑO</c:v>
                </c:pt>
              </c:strCache>
            </c:strRef>
          </c:tx>
          <c:spPr>
            <a:ln w="28575" cap="rnd">
              <a:solidFill>
                <a:schemeClr val="accent4"/>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Provincias'!$O$7:$X$7</c:f>
              <c:numCache>
                <c:formatCode>#,##0.0</c:formatCode>
                <c:ptCount val="10"/>
                <c:pt idx="0">
                  <c:v>709.47636504431671</c:v>
                </c:pt>
                <c:pt idx="1">
                  <c:v>711.63636372866176</c:v>
                </c:pt>
                <c:pt idx="2">
                  <c:v>728.71885998888001</c:v>
                </c:pt>
                <c:pt idx="3">
                  <c:v>740.39686612403034</c:v>
                </c:pt>
                <c:pt idx="4">
                  <c:v>822.54401490435725</c:v>
                </c:pt>
                <c:pt idx="5">
                  <c:v>815.25392647539547</c:v>
                </c:pt>
                <c:pt idx="6">
                  <c:v>940.38185266241783</c:v>
                </c:pt>
                <c:pt idx="7">
                  <c:v>1001.2755273222651</c:v>
                </c:pt>
                <c:pt idx="8">
                  <c:v>1010.1933365222549</c:v>
                </c:pt>
                <c:pt idx="9">
                  <c:v>1038.2879442642172</c:v>
                </c:pt>
              </c:numCache>
            </c:numRef>
          </c:val>
          <c:smooth val="1"/>
          <c:extLst>
            <c:ext xmlns:c16="http://schemas.microsoft.com/office/drawing/2014/chart" uri="{C3380CC4-5D6E-409C-BE32-E72D297353CC}">
              <c16:uniqueId val="{00000003-5940-4456-8731-25C17C9541F4}"/>
            </c:ext>
          </c:extLst>
        </c:ser>
        <c:ser>
          <c:idx val="4"/>
          <c:order val="4"/>
          <c:tx>
            <c:strRef>
              <c:f>'Ficha Provincias'!$N$8</c:f>
              <c:strCache>
                <c:ptCount val="1"/>
                <c:pt idx="0">
                  <c:v>PAT DE PENDERISCO Y SINIFANÁ</c:v>
                </c:pt>
              </c:strCache>
            </c:strRef>
          </c:tx>
          <c:spPr>
            <a:ln w="28575" cap="rnd">
              <a:solidFill>
                <a:schemeClr val="accent5"/>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Provincias'!$O$8:$X$8</c:f>
              <c:numCache>
                <c:formatCode>#,##0.0</c:formatCode>
                <c:ptCount val="10"/>
                <c:pt idx="0">
                  <c:v>1491.6767527208442</c:v>
                </c:pt>
                <c:pt idx="1">
                  <c:v>1518.0847558139719</c:v>
                </c:pt>
                <c:pt idx="2">
                  <c:v>1865.2250045340379</c:v>
                </c:pt>
                <c:pt idx="3">
                  <c:v>1885.5148162700834</c:v>
                </c:pt>
                <c:pt idx="4">
                  <c:v>2096.8452034005222</c:v>
                </c:pt>
                <c:pt idx="5">
                  <c:v>2037.3136103658508</c:v>
                </c:pt>
                <c:pt idx="6">
                  <c:v>2182.8844285645187</c:v>
                </c:pt>
                <c:pt idx="7">
                  <c:v>2393.9334114693484</c:v>
                </c:pt>
                <c:pt idx="8">
                  <c:v>2507.0984613207188</c:v>
                </c:pt>
                <c:pt idx="9">
                  <c:v>2568.0433419051069</c:v>
                </c:pt>
              </c:numCache>
            </c:numRef>
          </c:val>
          <c:smooth val="1"/>
          <c:extLst>
            <c:ext xmlns:c16="http://schemas.microsoft.com/office/drawing/2014/chart" uri="{C3380CC4-5D6E-409C-BE32-E72D297353CC}">
              <c16:uniqueId val="{00000004-5940-4456-8731-25C17C9541F4}"/>
            </c:ext>
          </c:extLst>
        </c:ser>
        <c:ser>
          <c:idx val="5"/>
          <c:order val="5"/>
          <c:tx>
            <c:strRef>
              <c:f>'Ficha Provincias'!$N$9</c:f>
              <c:strCache>
                <c:ptCount val="1"/>
                <c:pt idx="0">
                  <c:v>PAT TURÍSTICA Y AGROECOLÓGICA DEL OCCIDENTE ANTIOQUEÑO</c:v>
                </c:pt>
              </c:strCache>
            </c:strRef>
          </c:tx>
          <c:spPr>
            <a:ln w="28575" cap="rnd">
              <a:solidFill>
                <a:schemeClr val="accent6"/>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Provincias'!$O$9:$X$9</c:f>
              <c:numCache>
                <c:formatCode>#,##0.0</c:formatCode>
                <c:ptCount val="10"/>
                <c:pt idx="0">
                  <c:v>902.80740018701351</c:v>
                </c:pt>
                <c:pt idx="1">
                  <c:v>909.09423285706362</c:v>
                </c:pt>
                <c:pt idx="2">
                  <c:v>996.27524645976314</c:v>
                </c:pt>
                <c:pt idx="3">
                  <c:v>1021.6643713754481</c:v>
                </c:pt>
                <c:pt idx="4">
                  <c:v>1101.1927518647703</c:v>
                </c:pt>
                <c:pt idx="5">
                  <c:v>1279.9373204759063</c:v>
                </c:pt>
                <c:pt idx="6">
                  <c:v>1802.9341721429769</c:v>
                </c:pt>
                <c:pt idx="7">
                  <c:v>2453.9399398661831</c:v>
                </c:pt>
                <c:pt idx="8">
                  <c:v>2533.11828157831</c:v>
                </c:pt>
                <c:pt idx="9">
                  <c:v>2611.7170887394768</c:v>
                </c:pt>
              </c:numCache>
            </c:numRef>
          </c:val>
          <c:smooth val="1"/>
          <c:extLst>
            <c:ext xmlns:c16="http://schemas.microsoft.com/office/drawing/2014/chart" uri="{C3380CC4-5D6E-409C-BE32-E72D297353CC}">
              <c16:uniqueId val="{00000005-5940-4456-8731-25C17C9541F4}"/>
            </c:ext>
          </c:extLst>
        </c:ser>
        <c:ser>
          <c:idx val="6"/>
          <c:order val="6"/>
          <c:tx>
            <c:strRef>
              <c:f>'Ficha Provincias'!$N$10</c:f>
              <c:strCache>
                <c:ptCount val="1"/>
                <c:pt idx="0">
                  <c:v>PAT DEL AGUA, BOSQUES Y EL TURISMO</c:v>
                </c:pt>
              </c:strCache>
            </c:strRef>
          </c:tx>
          <c:spPr>
            <a:ln w="28575" cap="rnd">
              <a:solidFill>
                <a:schemeClr val="accent1">
                  <a:lumMod val="60000"/>
                </a:schemeClr>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Provincias'!$O$10:$X$10</c:f>
              <c:numCache>
                <c:formatCode>#,##0.0</c:formatCode>
                <c:ptCount val="10"/>
                <c:pt idx="0">
                  <c:v>2864.72513263151</c:v>
                </c:pt>
                <c:pt idx="1">
                  <c:v>3183.8909423234122</c:v>
                </c:pt>
                <c:pt idx="2">
                  <c:v>3197.5912409428706</c:v>
                </c:pt>
                <c:pt idx="3">
                  <c:v>3557.3904900452981</c:v>
                </c:pt>
                <c:pt idx="4">
                  <c:v>3597.7563775263279</c:v>
                </c:pt>
                <c:pt idx="5">
                  <c:v>3647.9450409252145</c:v>
                </c:pt>
                <c:pt idx="6">
                  <c:v>4138.4402556645173</c:v>
                </c:pt>
                <c:pt idx="7">
                  <c:v>4514.8837983823114</c:v>
                </c:pt>
                <c:pt idx="8">
                  <c:v>4677.9752585012684</c:v>
                </c:pt>
                <c:pt idx="9">
                  <c:v>4784.0385400272198</c:v>
                </c:pt>
              </c:numCache>
            </c:numRef>
          </c:val>
          <c:smooth val="1"/>
          <c:extLst>
            <c:ext xmlns:c16="http://schemas.microsoft.com/office/drawing/2014/chart" uri="{C3380CC4-5D6E-409C-BE32-E72D297353CC}">
              <c16:uniqueId val="{00000006-5940-4456-8731-25C17C9541F4}"/>
            </c:ext>
          </c:extLst>
        </c:ser>
        <c:ser>
          <c:idx val="7"/>
          <c:order val="7"/>
          <c:tx>
            <c:strRef>
              <c:f>'Ficha Provincias'!$N$11</c:f>
              <c:strCache>
                <c:ptCount val="1"/>
                <c:pt idx="0">
                  <c:v>PAT DE LA PAZ</c:v>
                </c:pt>
              </c:strCache>
            </c:strRef>
          </c:tx>
          <c:spPr>
            <a:ln w="28575" cap="rnd">
              <a:solidFill>
                <a:schemeClr val="accent2">
                  <a:lumMod val="60000"/>
                </a:schemeClr>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Provincias'!$O$11:$X$11</c:f>
              <c:numCache>
                <c:formatCode>#,##0.0</c:formatCode>
                <c:ptCount val="10"/>
                <c:pt idx="0">
                  <c:v>1435.5293728461397</c:v>
                </c:pt>
                <c:pt idx="1">
                  <c:v>1334.0879289250647</c:v>
                </c:pt>
                <c:pt idx="2">
                  <c:v>1378.3362062859792</c:v>
                </c:pt>
                <c:pt idx="3">
                  <c:v>1404.6701634415645</c:v>
                </c:pt>
                <c:pt idx="4">
                  <c:v>1743.6075518520247</c:v>
                </c:pt>
                <c:pt idx="5">
                  <c:v>1443.5883670428716</c:v>
                </c:pt>
                <c:pt idx="6">
                  <c:v>1763.3242661533704</c:v>
                </c:pt>
                <c:pt idx="7">
                  <c:v>2321.1807480791203</c:v>
                </c:pt>
                <c:pt idx="8">
                  <c:v>2109.1066075930821</c:v>
                </c:pt>
                <c:pt idx="9">
                  <c:v>2157.9903855974885</c:v>
                </c:pt>
              </c:numCache>
            </c:numRef>
          </c:val>
          <c:smooth val="1"/>
          <c:extLst>
            <c:ext xmlns:c16="http://schemas.microsoft.com/office/drawing/2014/chart" uri="{C3380CC4-5D6E-409C-BE32-E72D297353CC}">
              <c16:uniqueId val="{00000007-5940-4456-8731-25C17C9541F4}"/>
            </c:ext>
          </c:extLst>
        </c:ser>
        <c:ser>
          <c:idx val="8"/>
          <c:order val="8"/>
          <c:tx>
            <c:strRef>
              <c:f>'Ficha Provincias'!$N$12</c:f>
              <c:strCache>
                <c:ptCount val="1"/>
                <c:pt idx="0">
                  <c:v>PAT SAN JUAN</c:v>
                </c:pt>
              </c:strCache>
            </c:strRef>
          </c:tx>
          <c:spPr>
            <a:ln w="28575" cap="rnd">
              <a:solidFill>
                <a:schemeClr val="accent3">
                  <a:lumMod val="60000"/>
                </a:schemeClr>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Provincias'!$O$12:$X$12</c:f>
              <c:numCache>
                <c:formatCode>#,##0.0</c:formatCode>
                <c:ptCount val="10"/>
                <c:pt idx="0">
                  <c:v>1702.7116550107944</c:v>
                </c:pt>
                <c:pt idx="1">
                  <c:v>1622.5643364995542</c:v>
                </c:pt>
                <c:pt idx="2">
                  <c:v>1674.3891934474891</c:v>
                </c:pt>
                <c:pt idx="3">
                  <c:v>1606.3034564177692</c:v>
                </c:pt>
                <c:pt idx="4">
                  <c:v>1636.1296441801821</c:v>
                </c:pt>
                <c:pt idx="5">
                  <c:v>1540.0475482406334</c:v>
                </c:pt>
                <c:pt idx="6">
                  <c:v>1799.5108038740441</c:v>
                </c:pt>
                <c:pt idx="7">
                  <c:v>1914.8524164715125</c:v>
                </c:pt>
                <c:pt idx="8">
                  <c:v>1888.8864845665157</c:v>
                </c:pt>
                <c:pt idx="9">
                  <c:v>1940.2483543268902</c:v>
                </c:pt>
              </c:numCache>
            </c:numRef>
          </c:val>
          <c:smooth val="1"/>
          <c:extLst>
            <c:ext xmlns:c16="http://schemas.microsoft.com/office/drawing/2014/chart" uri="{C3380CC4-5D6E-409C-BE32-E72D297353CC}">
              <c16:uniqueId val="{00000008-5940-4456-8731-25C17C9541F4}"/>
            </c:ext>
          </c:extLst>
        </c:ser>
        <c:ser>
          <c:idx val="9"/>
          <c:order val="9"/>
          <c:tx>
            <c:strRef>
              <c:f>'Ficha Provincias'!$N$13</c:f>
              <c:strCache>
                <c:ptCount val="1"/>
                <c:pt idx="0">
                  <c:v>PAT CARTAMA</c:v>
                </c:pt>
              </c:strCache>
            </c:strRef>
          </c:tx>
          <c:spPr>
            <a:ln w="28575" cap="rnd">
              <a:solidFill>
                <a:schemeClr val="accent4">
                  <a:lumMod val="60000"/>
                </a:schemeClr>
              </a:solidFill>
              <a:round/>
            </a:ln>
            <a:effectLst/>
          </c:spPr>
          <c:marker>
            <c:symbol val="none"/>
          </c:marker>
          <c:cat>
            <c:strRef>
              <c:f>'Ficha Provincias'!$O$3:$X$3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Provincias'!$O$13:$X$13</c:f>
              <c:numCache>
                <c:formatCode>#,##0.0</c:formatCode>
                <c:ptCount val="10"/>
                <c:pt idx="0">
                  <c:v>1709.8431477508086</c:v>
                </c:pt>
                <c:pt idx="1">
                  <c:v>1720.9008570077187</c:v>
                </c:pt>
                <c:pt idx="2">
                  <c:v>1789.1524657593541</c:v>
                </c:pt>
                <c:pt idx="3">
                  <c:v>1913.0551854981716</c:v>
                </c:pt>
                <c:pt idx="4">
                  <c:v>1983.4886839966157</c:v>
                </c:pt>
                <c:pt idx="5">
                  <c:v>1887.9046090397728</c:v>
                </c:pt>
                <c:pt idx="6">
                  <c:v>2131.9592409884717</c:v>
                </c:pt>
                <c:pt idx="7">
                  <c:v>2498.6356847751499</c:v>
                </c:pt>
                <c:pt idx="8">
                  <c:v>2581.7262240854143</c:v>
                </c:pt>
                <c:pt idx="9">
                  <c:v>2653.4494500306414</c:v>
                </c:pt>
              </c:numCache>
            </c:numRef>
          </c:val>
          <c:smooth val="1"/>
          <c:extLst>
            <c:ext xmlns:c16="http://schemas.microsoft.com/office/drawing/2014/chart" uri="{C3380CC4-5D6E-409C-BE32-E72D297353CC}">
              <c16:uniqueId val="{00000009-5940-4456-8731-25C17C9541F4}"/>
            </c:ext>
          </c:extLst>
        </c:ser>
        <c:dLbls>
          <c:showLegendKey val="0"/>
          <c:showVal val="0"/>
          <c:showCatName val="0"/>
          <c:showSerName val="0"/>
          <c:showPercent val="0"/>
          <c:showBubbleSize val="0"/>
        </c:dLbls>
        <c:smooth val="0"/>
        <c:axId val="1142640368"/>
        <c:axId val="1142661168"/>
      </c:lineChart>
      <c:catAx>
        <c:axId val="114264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42661168"/>
        <c:crosses val="autoZero"/>
        <c:auto val="1"/>
        <c:lblAlgn val="ctr"/>
        <c:lblOffset val="100"/>
        <c:noMultiLvlLbl val="0"/>
      </c:catAx>
      <c:valAx>
        <c:axId val="1142661168"/>
        <c:scaling>
          <c:orientation val="minMax"/>
          <c:min val="50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42640368"/>
        <c:crosses val="autoZero"/>
        <c:crossBetween val="between"/>
      </c:valAx>
      <c:spPr>
        <a:noFill/>
        <a:ln>
          <a:noFill/>
        </a:ln>
        <a:effectLst/>
      </c:spPr>
    </c:plotArea>
    <c:legend>
      <c:legendPos val="b"/>
      <c:layout>
        <c:manualLayout>
          <c:xMode val="edge"/>
          <c:yMode val="edge"/>
          <c:x val="1.0527146464646465E-2"/>
          <c:y val="0.81298158544786037"/>
          <c:w val="0.98215277777777776"/>
          <c:h val="0.1869309000916141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sz="1000" b="1">
          <a:solidFill>
            <a:sysClr val="windowText" lastClr="000000"/>
          </a:solidFill>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r>
              <a:rPr lang="es-CO" sz="1300" b="1"/>
              <a:t>Tasas de variación</a:t>
            </a:r>
            <a:r>
              <a:rPr lang="es-CO" sz="1300" b="1" baseline="0"/>
              <a:t> del PIB por provincias 2015 - 2023pr</a:t>
            </a:r>
            <a:endParaRPr lang="es-CO" sz="1300" b="1"/>
          </a:p>
        </c:rich>
      </c:tx>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3.9696859796312559E-2"/>
          <c:y val="8.9482396992993679E-2"/>
          <c:w val="0.95075008663835137"/>
          <c:h val="0.6654576664049926"/>
        </c:manualLayout>
      </c:layout>
      <c:barChart>
        <c:barDir val="col"/>
        <c:grouping val="clustered"/>
        <c:varyColors val="0"/>
        <c:ser>
          <c:idx val="0"/>
          <c:order val="0"/>
          <c:tx>
            <c:strRef>
              <c:f>'Ficha Provincias'!$O$19</c:f>
              <c:strCache>
                <c:ptCount val="1"/>
                <c:pt idx="0">
                  <c:v>2016</c:v>
                </c:pt>
              </c:strCache>
            </c:strRef>
          </c:tx>
          <c:spPr>
            <a:solidFill>
              <a:schemeClr val="accent6">
                <a:tint val="4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Provincias'!$O$20:$O$29</c:f>
              <c:numCache>
                <c:formatCode>0.00%</c:formatCode>
                <c:ptCount val="10"/>
                <c:pt idx="0">
                  <c:v>4.0715997597194409E-2</c:v>
                </c:pt>
                <c:pt idx="1">
                  <c:v>0.10197451304499396</c:v>
                </c:pt>
                <c:pt idx="2">
                  <c:v>0.10907586813982645</c:v>
                </c:pt>
                <c:pt idx="3">
                  <c:v>3.0444970273394985E-3</c:v>
                </c:pt>
                <c:pt idx="4">
                  <c:v>1.7703569519977477E-2</c:v>
                </c:pt>
                <c:pt idx="5">
                  <c:v>6.9636476935698655E-3</c:v>
                </c:pt>
                <c:pt idx="6">
                  <c:v>0.11141236764963887</c:v>
                </c:pt>
                <c:pt idx="7">
                  <c:v>-7.0664833363843341E-2</c:v>
                </c:pt>
                <c:pt idx="8">
                  <c:v>-4.7070399897352032E-2</c:v>
                </c:pt>
                <c:pt idx="9">
                  <c:v>6.4670898447356717E-3</c:v>
                </c:pt>
              </c:numCache>
            </c:numRef>
          </c:val>
          <c:extLst>
            <c:ext xmlns:c16="http://schemas.microsoft.com/office/drawing/2014/chart" uri="{C3380CC4-5D6E-409C-BE32-E72D297353CC}">
              <c16:uniqueId val="{00000000-1C80-4872-BEA1-FD85EE6DBAA3}"/>
            </c:ext>
          </c:extLst>
        </c:ser>
        <c:ser>
          <c:idx val="1"/>
          <c:order val="1"/>
          <c:tx>
            <c:strRef>
              <c:f>'Ficha Provincias'!$P$19</c:f>
              <c:strCache>
                <c:ptCount val="1"/>
                <c:pt idx="0">
                  <c:v>2017</c:v>
                </c:pt>
              </c:strCache>
            </c:strRef>
          </c:tx>
          <c:spPr>
            <a:solidFill>
              <a:schemeClr val="accent6">
                <a:tint val="5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Provincias'!$P$20:$P$29</c:f>
              <c:numCache>
                <c:formatCode>0.00%</c:formatCode>
                <c:ptCount val="10"/>
                <c:pt idx="0">
                  <c:v>-7.1539009434014502E-3</c:v>
                </c:pt>
                <c:pt idx="1">
                  <c:v>2.7879158087783826E-2</c:v>
                </c:pt>
                <c:pt idx="2">
                  <c:v>7.3221567305729443E-2</c:v>
                </c:pt>
                <c:pt idx="3">
                  <c:v>2.4004529744255165E-2</c:v>
                </c:pt>
                <c:pt idx="4">
                  <c:v>0.22866987326668406</c:v>
                </c:pt>
                <c:pt idx="5">
                  <c:v>9.5898764343395573E-2</c:v>
                </c:pt>
                <c:pt idx="6">
                  <c:v>4.3030049922064082E-3</c:v>
                </c:pt>
                <c:pt idx="7">
                  <c:v>3.3167437019362971E-2</c:v>
                </c:pt>
                <c:pt idx="8">
                  <c:v>3.1940093703612067E-2</c:v>
                </c:pt>
                <c:pt idx="9">
                  <c:v>3.9660395585083497E-2</c:v>
                </c:pt>
              </c:numCache>
            </c:numRef>
          </c:val>
          <c:extLst>
            <c:ext xmlns:c16="http://schemas.microsoft.com/office/drawing/2014/chart" uri="{C3380CC4-5D6E-409C-BE32-E72D297353CC}">
              <c16:uniqueId val="{00000001-1C80-4872-BEA1-FD85EE6DBAA3}"/>
            </c:ext>
          </c:extLst>
        </c:ser>
        <c:ser>
          <c:idx val="2"/>
          <c:order val="2"/>
          <c:tx>
            <c:strRef>
              <c:f>'Ficha Provincias'!$Q$19</c:f>
              <c:strCache>
                <c:ptCount val="1"/>
                <c:pt idx="0">
                  <c:v>2018</c:v>
                </c:pt>
              </c:strCache>
            </c:strRef>
          </c:tx>
          <c:spPr>
            <a:solidFill>
              <a:schemeClr val="accent6">
                <a:tint val="7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Provincias'!$Q$20:$Q$29</c:f>
              <c:numCache>
                <c:formatCode>0.00%</c:formatCode>
                <c:ptCount val="10"/>
                <c:pt idx="0">
                  <c:v>4.9410134156394794E-2</c:v>
                </c:pt>
                <c:pt idx="1">
                  <c:v>0.11939415084251086</c:v>
                </c:pt>
                <c:pt idx="2">
                  <c:v>5.571417577043148E-4</c:v>
                </c:pt>
                <c:pt idx="3">
                  <c:v>1.6025393023763004E-2</c:v>
                </c:pt>
                <c:pt idx="4">
                  <c:v>1.0877943243696881E-2</c:v>
                </c:pt>
                <c:pt idx="5">
                  <c:v>2.5484046708883462E-2</c:v>
                </c:pt>
                <c:pt idx="6">
                  <c:v>0.11252196481384337</c:v>
                </c:pt>
                <c:pt idx="7">
                  <c:v>1.9105612284932939E-2</c:v>
                </c:pt>
                <c:pt idx="8">
                  <c:v>-4.0663029417631717E-2</c:v>
                </c:pt>
                <c:pt idx="9">
                  <c:v>6.9252186222279591E-2</c:v>
                </c:pt>
              </c:numCache>
            </c:numRef>
          </c:val>
          <c:extLst>
            <c:ext xmlns:c16="http://schemas.microsoft.com/office/drawing/2014/chart" uri="{C3380CC4-5D6E-409C-BE32-E72D297353CC}">
              <c16:uniqueId val="{00000002-1C80-4872-BEA1-FD85EE6DBAA3}"/>
            </c:ext>
          </c:extLst>
        </c:ser>
        <c:ser>
          <c:idx val="3"/>
          <c:order val="3"/>
          <c:tx>
            <c:strRef>
              <c:f>'Ficha Provincias'!$R$19</c:f>
              <c:strCache>
                <c:ptCount val="1"/>
                <c:pt idx="0">
                  <c:v>2019</c:v>
                </c:pt>
              </c:strCache>
            </c:strRef>
          </c:tx>
          <c:spPr>
            <a:solidFill>
              <a:schemeClr val="accent6">
                <a:tint val="8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Provincias'!$R$20:$R$29</c:f>
              <c:numCache>
                <c:formatCode>0.00%</c:formatCode>
                <c:ptCount val="10"/>
                <c:pt idx="0">
                  <c:v>1.6829543841039206E-2</c:v>
                </c:pt>
                <c:pt idx="1">
                  <c:v>0.14644882250990512</c:v>
                </c:pt>
                <c:pt idx="2">
                  <c:v>-9.5706386171937529E-4</c:v>
                </c:pt>
                <c:pt idx="3">
                  <c:v>0.11095015732625445</c:v>
                </c:pt>
                <c:pt idx="4">
                  <c:v>0.11208100053463996</c:v>
                </c:pt>
                <c:pt idx="5">
                  <c:v>7.7841982863956202E-2</c:v>
                </c:pt>
                <c:pt idx="6">
                  <c:v>1.1347049921560862E-2</c:v>
                </c:pt>
                <c:pt idx="7">
                  <c:v>0.24129322116448609</c:v>
                </c:pt>
                <c:pt idx="8">
                  <c:v>1.8568214893173771E-2</c:v>
                </c:pt>
                <c:pt idx="9">
                  <c:v>3.6817285268277718E-2</c:v>
                </c:pt>
              </c:numCache>
            </c:numRef>
          </c:val>
          <c:extLst>
            <c:ext xmlns:c16="http://schemas.microsoft.com/office/drawing/2014/chart" uri="{C3380CC4-5D6E-409C-BE32-E72D297353CC}">
              <c16:uniqueId val="{00000003-1C80-4872-BEA1-FD85EE6DBAA3}"/>
            </c:ext>
          </c:extLst>
        </c:ser>
        <c:ser>
          <c:idx val="4"/>
          <c:order val="4"/>
          <c:tx>
            <c:strRef>
              <c:f>'Ficha Provincias'!$S$19</c:f>
              <c:strCache>
                <c:ptCount val="1"/>
                <c:pt idx="0">
                  <c:v>2020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Provincias'!$S$20:$S$29</c:f>
              <c:numCache>
                <c:formatCode>0.00%</c:formatCode>
                <c:ptCount val="10"/>
                <c:pt idx="0">
                  <c:v>-5.7063594382335242E-2</c:v>
                </c:pt>
                <c:pt idx="1">
                  <c:v>0.15862898524524441</c:v>
                </c:pt>
                <c:pt idx="2">
                  <c:v>1.3895953250873248E-2</c:v>
                </c:pt>
                <c:pt idx="3">
                  <c:v>-8.862855113971559E-3</c:v>
                </c:pt>
                <c:pt idx="4">
                  <c:v>-2.8391029026905341E-2</c:v>
                </c:pt>
                <c:pt idx="5">
                  <c:v>0.16231905659426851</c:v>
                </c:pt>
                <c:pt idx="6">
                  <c:v>1.3949989419070739E-2</c:v>
                </c:pt>
                <c:pt idx="7">
                  <c:v>-0.17206806915379483</c:v>
                </c:pt>
                <c:pt idx="8">
                  <c:v>-5.8725233835423052E-2</c:v>
                </c:pt>
                <c:pt idx="9">
                  <c:v>-4.8189876618931073E-2</c:v>
                </c:pt>
              </c:numCache>
            </c:numRef>
          </c:val>
          <c:extLst>
            <c:ext xmlns:c16="http://schemas.microsoft.com/office/drawing/2014/chart" uri="{C3380CC4-5D6E-409C-BE32-E72D297353CC}">
              <c16:uniqueId val="{00000004-1C80-4872-BEA1-FD85EE6DBAA3}"/>
            </c:ext>
          </c:extLst>
        </c:ser>
        <c:ser>
          <c:idx val="5"/>
          <c:order val="5"/>
          <c:tx>
            <c:strRef>
              <c:f>'Ficha Provincias'!$T$19</c:f>
              <c:strCache>
                <c:ptCount val="1"/>
                <c:pt idx="0">
                  <c:v>2021</c:v>
                </c:pt>
              </c:strCache>
            </c:strRef>
          </c:tx>
          <c:spPr>
            <a:solidFill>
              <a:schemeClr val="accent6">
                <a:shade val="8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Provincias'!$T$20:$T$29</c:f>
              <c:numCache>
                <c:formatCode>0.00%</c:formatCode>
                <c:ptCount val="10"/>
                <c:pt idx="0">
                  <c:v>0.18920665545232873</c:v>
                </c:pt>
                <c:pt idx="1">
                  <c:v>9.9970098346347666E-2</c:v>
                </c:pt>
                <c:pt idx="2">
                  <c:v>-2.4065017950474363E-2</c:v>
                </c:pt>
                <c:pt idx="3">
                  <c:v>0.15348337753856711</c:v>
                </c:pt>
                <c:pt idx="4">
                  <c:v>7.1452336772308223E-2</c:v>
                </c:pt>
                <c:pt idx="5">
                  <c:v>0.40861129939754387</c:v>
                </c:pt>
                <c:pt idx="6">
                  <c:v>0.13445795077408851</c:v>
                </c:pt>
                <c:pt idx="7">
                  <c:v>0.22148689086866502</c:v>
                </c:pt>
                <c:pt idx="8">
                  <c:v>0.16847743170645882</c:v>
                </c:pt>
                <c:pt idx="9">
                  <c:v>0.12927275603868044</c:v>
                </c:pt>
              </c:numCache>
            </c:numRef>
          </c:val>
          <c:extLst>
            <c:ext xmlns:c16="http://schemas.microsoft.com/office/drawing/2014/chart" uri="{C3380CC4-5D6E-409C-BE32-E72D297353CC}">
              <c16:uniqueId val="{00000005-1C80-4872-BEA1-FD85EE6DBAA3}"/>
            </c:ext>
          </c:extLst>
        </c:ser>
        <c:ser>
          <c:idx val="6"/>
          <c:order val="6"/>
          <c:tx>
            <c:strRef>
              <c:f>'Ficha Provincias'!$U$19</c:f>
              <c:strCache>
                <c:ptCount val="1"/>
                <c:pt idx="0">
                  <c:v>2022</c:v>
                </c:pt>
              </c:strCache>
            </c:strRef>
          </c:tx>
          <c:spPr>
            <a:solidFill>
              <a:schemeClr val="accent6">
                <a:shade val="7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Provincias'!$U$20:$U$29</c:f>
              <c:numCache>
                <c:formatCode>0.00%</c:formatCode>
                <c:ptCount val="10"/>
                <c:pt idx="0">
                  <c:v>8.3596044467235411E-2</c:v>
                </c:pt>
                <c:pt idx="1">
                  <c:v>4.7009884923332905E-2</c:v>
                </c:pt>
                <c:pt idx="2">
                  <c:v>0.20005550821886123</c:v>
                </c:pt>
                <c:pt idx="3">
                  <c:v>6.4754200102271828E-2</c:v>
                </c:pt>
                <c:pt idx="4">
                  <c:v>9.6683534933462836E-2</c:v>
                </c:pt>
                <c:pt idx="5">
                  <c:v>0.36108127394879724</c:v>
                </c:pt>
                <c:pt idx="6">
                  <c:v>9.0962662129176461E-2</c:v>
                </c:pt>
                <c:pt idx="7">
                  <c:v>0.3163663613288179</c:v>
                </c:pt>
                <c:pt idx="8">
                  <c:v>6.4096093421143849E-2</c:v>
                </c:pt>
                <c:pt idx="9">
                  <c:v>0.17199036301307083</c:v>
                </c:pt>
              </c:numCache>
            </c:numRef>
          </c:val>
          <c:extLst>
            <c:ext xmlns:c16="http://schemas.microsoft.com/office/drawing/2014/chart" uri="{C3380CC4-5D6E-409C-BE32-E72D297353CC}">
              <c16:uniqueId val="{00000006-1C80-4872-BEA1-FD85EE6DBAA3}"/>
            </c:ext>
          </c:extLst>
        </c:ser>
        <c:ser>
          <c:idx val="7"/>
          <c:order val="7"/>
          <c:tx>
            <c:strRef>
              <c:f>'Ficha Provincias'!$V$19</c:f>
              <c:strCache>
                <c:ptCount val="1"/>
                <c:pt idx="0">
                  <c:v>2023p</c:v>
                </c:pt>
              </c:strCache>
            </c:strRef>
          </c:tx>
          <c:spPr>
            <a:solidFill>
              <a:schemeClr val="accent6">
                <a:shade val="5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Provincias'!$V$20:$V$29</c:f>
              <c:numCache>
                <c:formatCode>0.00%</c:formatCode>
                <c:ptCount val="10"/>
                <c:pt idx="0">
                  <c:v>1.0371404392617037E-2</c:v>
                </c:pt>
                <c:pt idx="1">
                  <c:v>4.0426857682294016E-2</c:v>
                </c:pt>
                <c:pt idx="2">
                  <c:v>1.0204147590347868E-2</c:v>
                </c:pt>
                <c:pt idx="3">
                  <c:v>8.9064487812249259E-3</c:v>
                </c:pt>
                <c:pt idx="4">
                  <c:v>4.7271594652213825E-2</c:v>
                </c:pt>
                <c:pt idx="5">
                  <c:v>3.2265802608210777E-2</c:v>
                </c:pt>
                <c:pt idx="6">
                  <c:v>3.6123069253165024E-2</c:v>
                </c:pt>
                <c:pt idx="7">
                  <c:v>-9.1364767979201511E-2</c:v>
                </c:pt>
                <c:pt idx="8">
                  <c:v>-1.356027842231519E-2</c:v>
                </c:pt>
                <c:pt idx="9">
                  <c:v>3.3254363497870885E-2</c:v>
                </c:pt>
              </c:numCache>
            </c:numRef>
          </c:val>
          <c:extLst>
            <c:ext xmlns:c16="http://schemas.microsoft.com/office/drawing/2014/chart" uri="{C3380CC4-5D6E-409C-BE32-E72D297353CC}">
              <c16:uniqueId val="{00000007-1C80-4872-BEA1-FD85EE6DBAA3}"/>
            </c:ext>
          </c:extLst>
        </c:ser>
        <c:ser>
          <c:idx val="8"/>
          <c:order val="8"/>
          <c:tx>
            <c:strRef>
              <c:f>'Ficha Provincias'!$W$19</c:f>
              <c:strCache>
                <c:ptCount val="1"/>
                <c:pt idx="0">
                  <c:v>2024pr</c:v>
                </c:pt>
              </c:strCache>
            </c:strRef>
          </c:tx>
          <c:spPr>
            <a:solidFill>
              <a:schemeClr val="accent6">
                <a:shade val="4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Provincias'!$N$20:$N$29</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Provincias'!$W$20:$W$29</c:f>
              <c:numCache>
                <c:formatCode>0.00%</c:formatCode>
                <c:ptCount val="10"/>
                <c:pt idx="0">
                  <c:v>2.4653917193220465E-2</c:v>
                </c:pt>
                <c:pt idx="1">
                  <c:v>2.9834416162458591E-2</c:v>
                </c:pt>
                <c:pt idx="2">
                  <c:v>1.5173240952236515E-2</c:v>
                </c:pt>
                <c:pt idx="3">
                  <c:v>2.7811119640407004E-2</c:v>
                </c:pt>
                <c:pt idx="4">
                  <c:v>2.4308929834483978E-2</c:v>
                </c:pt>
                <c:pt idx="5">
                  <c:v>3.1028478903951655E-2</c:v>
                </c:pt>
                <c:pt idx="6">
                  <c:v>2.2672903481736673E-2</c:v>
                </c:pt>
                <c:pt idx="7">
                  <c:v>2.3177480848250099E-2</c:v>
                </c:pt>
                <c:pt idx="8">
                  <c:v>2.7191612719999748E-2</c:v>
                </c:pt>
                <c:pt idx="9">
                  <c:v>2.7781112217131126E-2</c:v>
                </c:pt>
              </c:numCache>
            </c:numRef>
          </c:val>
          <c:extLst>
            <c:ext xmlns:c16="http://schemas.microsoft.com/office/drawing/2014/chart" uri="{C3380CC4-5D6E-409C-BE32-E72D297353CC}">
              <c16:uniqueId val="{00000009-1C80-4872-BEA1-FD85EE6DBAA3}"/>
            </c:ext>
          </c:extLst>
        </c:ser>
        <c:dLbls>
          <c:showLegendKey val="0"/>
          <c:showVal val="0"/>
          <c:showCatName val="0"/>
          <c:showSerName val="0"/>
          <c:showPercent val="0"/>
          <c:showBubbleSize val="0"/>
        </c:dLbls>
        <c:gapWidth val="30"/>
        <c:axId val="2095337296"/>
        <c:axId val="2095338128"/>
      </c:barChart>
      <c:catAx>
        <c:axId val="2095337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ysClr val="windowText" lastClr="000000"/>
                </a:solidFill>
                <a:latin typeface="+mn-lt"/>
                <a:ea typeface="+mn-ea"/>
                <a:cs typeface="+mn-cs"/>
              </a:defRPr>
            </a:pPr>
            <a:endParaRPr lang="es-CO"/>
          </a:p>
        </c:txPr>
        <c:crossAx val="2095338128"/>
        <c:crosses val="autoZero"/>
        <c:auto val="1"/>
        <c:lblAlgn val="ctr"/>
        <c:lblOffset val="100"/>
        <c:noMultiLvlLbl val="0"/>
      </c:catAx>
      <c:valAx>
        <c:axId val="2095338128"/>
        <c:scaling>
          <c:orientation val="minMax"/>
          <c:max val="0.30000000000000004"/>
          <c:min val="-0.2"/>
        </c:scaling>
        <c:delete val="0"/>
        <c:axPos val="l"/>
        <c:numFmt formatCode="0%"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s-CO"/>
          </a:p>
        </c:txPr>
        <c:crossAx val="2095337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Provincias'!$AK$61</c:f>
          <c:strCache>
            <c:ptCount val="1"/>
            <c:pt idx="0">
              <c:v>Participación total provincias en Actividades Terciarias Departamental 2015 - 2024pr</c:v>
            </c:pt>
          </c:strCache>
        </c:strRef>
      </c:tx>
      <c:layout>
        <c:manualLayout>
          <c:xMode val="edge"/>
          <c:yMode val="edge"/>
          <c:x val="0.24883646492838879"/>
          <c:y val="1.284592613691005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41690936394252"/>
          <c:y val="0.14289437536708702"/>
          <c:w val="0.8710979146741884"/>
          <c:h val="0.71944284319808904"/>
        </c:manualLayout>
      </c:layout>
      <c:barChart>
        <c:barDir val="col"/>
        <c:grouping val="stacked"/>
        <c:varyColors val="0"/>
        <c:ser>
          <c:idx val="1"/>
          <c:order val="0"/>
          <c:tx>
            <c:strRef>
              <c:f>'Ficha Provincias'!$A$92</c:f>
              <c:strCache>
                <c:ptCount val="1"/>
                <c:pt idx="0">
                  <c:v>A la fecha no ha conformado un EAT Provincia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Provincias'!$B$80:$K$80</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Provincias'!$B$92:$K$92</c:f>
              <c:numCache>
                <c:formatCode>0.00%</c:formatCode>
                <c:ptCount val="10"/>
                <c:pt idx="0">
                  <c:v>0.86722190194855009</c:v>
                </c:pt>
                <c:pt idx="1">
                  <c:v>0.87044450107213833</c:v>
                </c:pt>
                <c:pt idx="2">
                  <c:v>0.87046809609707998</c:v>
                </c:pt>
                <c:pt idx="3">
                  <c:v>0.87005583993907631</c:v>
                </c:pt>
                <c:pt idx="4">
                  <c:v>0.86973989553740338</c:v>
                </c:pt>
                <c:pt idx="5">
                  <c:v>0.87040149775863718</c:v>
                </c:pt>
                <c:pt idx="6">
                  <c:v>0.8710092209579462</c:v>
                </c:pt>
                <c:pt idx="7">
                  <c:v>0.86782502487566215</c:v>
                </c:pt>
                <c:pt idx="8">
                  <c:v>0.86413919217677193</c:v>
                </c:pt>
                <c:pt idx="9">
                  <c:v>0.8641391921767726</c:v>
                </c:pt>
              </c:numCache>
            </c:numRef>
          </c:val>
          <c:extLst>
            <c:ext xmlns:c16="http://schemas.microsoft.com/office/drawing/2014/chart" uri="{C3380CC4-5D6E-409C-BE32-E72D297353CC}">
              <c16:uniqueId val="{00000000-72BC-4713-9BF0-A89920E4715D}"/>
            </c:ext>
          </c:extLst>
        </c:ser>
        <c:ser>
          <c:idx val="0"/>
          <c:order val="1"/>
          <c:tx>
            <c:strRef>
              <c:f>'Ficha Provincias'!$A$91</c:f>
              <c:strCache>
                <c:ptCount val="1"/>
                <c:pt idx="0">
                  <c:v>total Provincias</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Provincias'!$B$80:$K$80</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Provincias'!$B$91:$K$91</c:f>
              <c:numCache>
                <c:formatCode>0.00%</c:formatCode>
                <c:ptCount val="10"/>
                <c:pt idx="0">
                  <c:v>0.13277809805144994</c:v>
                </c:pt>
                <c:pt idx="1">
                  <c:v>0.1295554989278617</c:v>
                </c:pt>
                <c:pt idx="2">
                  <c:v>0.12953190390292005</c:v>
                </c:pt>
                <c:pt idx="3">
                  <c:v>0.12994416006092363</c:v>
                </c:pt>
                <c:pt idx="4">
                  <c:v>0.13026010446259659</c:v>
                </c:pt>
                <c:pt idx="5">
                  <c:v>0.12959850224136282</c:v>
                </c:pt>
                <c:pt idx="6">
                  <c:v>0.12899077904205375</c:v>
                </c:pt>
                <c:pt idx="7">
                  <c:v>0.13217497512433779</c:v>
                </c:pt>
                <c:pt idx="8">
                  <c:v>0.13586080782322799</c:v>
                </c:pt>
                <c:pt idx="9">
                  <c:v>0.1358608078232274</c:v>
                </c:pt>
              </c:numCache>
            </c:numRef>
          </c:val>
          <c:extLst>
            <c:ext xmlns:c16="http://schemas.microsoft.com/office/drawing/2014/chart" uri="{C3380CC4-5D6E-409C-BE32-E72D297353CC}">
              <c16:uniqueId val="{00000001-72BC-4713-9BF0-A89920E4715D}"/>
            </c:ext>
          </c:extLst>
        </c:ser>
        <c:dLbls>
          <c:showLegendKey val="0"/>
          <c:showVal val="0"/>
          <c:showCatName val="0"/>
          <c:showSerName val="0"/>
          <c:showPercent val="0"/>
          <c:showBubbleSize val="0"/>
        </c:dLbls>
        <c:gapWidth val="40"/>
        <c:overlap val="100"/>
        <c:axId val="1127740224"/>
        <c:axId val="1127740640"/>
      </c:barChart>
      <c:catAx>
        <c:axId val="1127740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127740640"/>
        <c:crosses val="autoZero"/>
        <c:auto val="1"/>
        <c:lblAlgn val="ctr"/>
        <c:lblOffset val="100"/>
        <c:noMultiLvlLbl val="0"/>
      </c:catAx>
      <c:valAx>
        <c:axId val="1127740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127740224"/>
        <c:crosses val="autoZero"/>
        <c:crossBetween val="between"/>
      </c:valAx>
      <c:spPr>
        <a:noFill/>
        <a:ln>
          <a:noFill/>
        </a:ln>
        <a:effectLst/>
      </c:spPr>
    </c:plotArea>
    <c:legend>
      <c:legendPos val="b"/>
      <c:layout>
        <c:manualLayout>
          <c:xMode val="edge"/>
          <c:yMode val="edge"/>
          <c:x val="5.9964669178089224E-4"/>
          <c:y val="0.90796041741535716"/>
          <c:w val="0.99430362199348976"/>
          <c:h val="8.3395610768074752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Provincias'!$AK$82</c:f>
          <c:strCache>
            <c:ptCount val="1"/>
            <c:pt idx="0">
              <c:v>Participación % del Actividades Terciarias por provincia en el total de las provincias 2015 - 2024pr</c:v>
            </c:pt>
          </c:strCache>
        </c:strRef>
      </c:tx>
      <c:layout>
        <c:manualLayout>
          <c:xMode val="edge"/>
          <c:yMode val="edge"/>
          <c:x val="0.11664559834046415"/>
          <c:y val="0"/>
        </c:manualLayout>
      </c:layout>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6.8112849235178324E-2"/>
          <c:y val="0.10406052103980781"/>
          <c:w val="0.91394950494922378"/>
          <c:h val="0.61885784711849212"/>
        </c:manualLayout>
      </c:layout>
      <c:barChart>
        <c:barDir val="col"/>
        <c:grouping val="stacked"/>
        <c:varyColors val="0"/>
        <c:ser>
          <c:idx val="0"/>
          <c:order val="0"/>
          <c:tx>
            <c:strRef>
              <c:f>'Ficha Provincias'!$A$99</c:f>
              <c:strCache>
                <c:ptCount val="1"/>
                <c:pt idx="0">
                  <c:v>PAT BIOENERGÉTICA DEL NORTE DE ANTIOQUIA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Provincias'!$B$99:$K$99</c:f>
              <c:numCache>
                <c:formatCode>0.0%</c:formatCode>
                <c:ptCount val="10"/>
                <c:pt idx="0">
                  <c:v>0.1265292906923417</c:v>
                </c:pt>
                <c:pt idx="1">
                  <c:v>0.12976269640414734</c:v>
                </c:pt>
                <c:pt idx="2">
                  <c:v>0.1287364716087494</c:v>
                </c:pt>
                <c:pt idx="3">
                  <c:v>0.12967497735615199</c:v>
                </c:pt>
                <c:pt idx="4">
                  <c:v>0.12883590586067048</c:v>
                </c:pt>
                <c:pt idx="5">
                  <c:v>0.12621746141463863</c:v>
                </c:pt>
                <c:pt idx="6">
                  <c:v>0.12747525949485294</c:v>
                </c:pt>
                <c:pt idx="7">
                  <c:v>0.12371494667135385</c:v>
                </c:pt>
                <c:pt idx="8">
                  <c:v>0.12133930422734501</c:v>
                </c:pt>
                <c:pt idx="9">
                  <c:v>0.12133930422734578</c:v>
                </c:pt>
              </c:numCache>
            </c:numRef>
          </c:val>
          <c:extLst>
            <c:ext xmlns:c16="http://schemas.microsoft.com/office/drawing/2014/chart" uri="{C3380CC4-5D6E-409C-BE32-E72D297353CC}">
              <c16:uniqueId val="{00000000-3088-45AE-9E5C-5E5D33125C75}"/>
            </c:ext>
          </c:extLst>
        </c:ser>
        <c:ser>
          <c:idx val="1"/>
          <c:order val="1"/>
          <c:tx>
            <c:strRef>
              <c:f>'Ficha Provincias'!$A$100</c:f>
              <c:strCache>
                <c:ptCount val="1"/>
                <c:pt idx="0">
                  <c:v>PAT MINERO AGROECOLOGICA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Provincias'!$B$100:$K$100</c:f>
              <c:numCache>
                <c:formatCode>0.0%</c:formatCode>
                <c:ptCount val="10"/>
                <c:pt idx="0">
                  <c:v>0.12049754987158746</c:v>
                </c:pt>
                <c:pt idx="1">
                  <c:v>0.12619014686419627</c:v>
                </c:pt>
                <c:pt idx="2">
                  <c:v>0.12589169900965011</c:v>
                </c:pt>
                <c:pt idx="3">
                  <c:v>0.12706728947706658</c:v>
                </c:pt>
                <c:pt idx="4">
                  <c:v>0.12805459909858433</c:v>
                </c:pt>
                <c:pt idx="5">
                  <c:v>0.13284137845335126</c:v>
                </c:pt>
                <c:pt idx="6">
                  <c:v>0.13354650330042361</c:v>
                </c:pt>
                <c:pt idx="7">
                  <c:v>0.13235316996821839</c:v>
                </c:pt>
                <c:pt idx="8">
                  <c:v>0.13643409032199966</c:v>
                </c:pt>
                <c:pt idx="9">
                  <c:v>0.13643409032199744</c:v>
                </c:pt>
              </c:numCache>
            </c:numRef>
          </c:val>
          <c:extLst>
            <c:ext xmlns:c16="http://schemas.microsoft.com/office/drawing/2014/chart" uri="{C3380CC4-5D6E-409C-BE32-E72D297353CC}">
              <c16:uniqueId val="{00000001-3088-45AE-9E5C-5E5D33125C75}"/>
            </c:ext>
          </c:extLst>
        </c:ser>
        <c:ser>
          <c:idx val="2"/>
          <c:order val="2"/>
          <c:tx>
            <c:strRef>
              <c:f>'Ficha Provincias'!$A$101</c:f>
              <c:strCache>
                <c:ptCount val="1"/>
                <c:pt idx="0">
                  <c:v>PAT DEL RIO GRANDE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Provincias'!$B$101:$K$101</c:f>
              <c:numCache>
                <c:formatCode>0.0%</c:formatCode>
                <c:ptCount val="10"/>
                <c:pt idx="0">
                  <c:v>8.5431092552568658E-2</c:v>
                </c:pt>
                <c:pt idx="1">
                  <c:v>8.7469736912061904E-2</c:v>
                </c:pt>
                <c:pt idx="2">
                  <c:v>8.8639549486213956E-2</c:v>
                </c:pt>
                <c:pt idx="3">
                  <c:v>8.7526788157819252E-2</c:v>
                </c:pt>
                <c:pt idx="4">
                  <c:v>8.5995864386429352E-2</c:v>
                </c:pt>
                <c:pt idx="5">
                  <c:v>8.7498845863312802E-2</c:v>
                </c:pt>
                <c:pt idx="6">
                  <c:v>8.7848759790594991E-2</c:v>
                </c:pt>
                <c:pt idx="7">
                  <c:v>8.9148629731071988E-2</c:v>
                </c:pt>
                <c:pt idx="8">
                  <c:v>8.7375296302596273E-2</c:v>
                </c:pt>
                <c:pt idx="9">
                  <c:v>8.7375296302596023E-2</c:v>
                </c:pt>
              </c:numCache>
            </c:numRef>
          </c:val>
          <c:extLst>
            <c:ext xmlns:c16="http://schemas.microsoft.com/office/drawing/2014/chart" uri="{C3380CC4-5D6E-409C-BE32-E72D297353CC}">
              <c16:uniqueId val="{00000002-3088-45AE-9E5C-5E5D33125C75}"/>
            </c:ext>
          </c:extLst>
        </c:ser>
        <c:ser>
          <c:idx val="3"/>
          <c:order val="3"/>
          <c:tx>
            <c:strRef>
              <c:f>'Ficha Provincias'!$A$102</c:f>
              <c:strCache>
                <c:ptCount val="1"/>
                <c:pt idx="0">
                  <c:v>PAT AGROINDUSTRIAL DEL OCCIDENTE ANTIOQUEÑO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Provincias'!$B$102:$K$102</c:f>
              <c:numCache>
                <c:formatCode>0.0%</c:formatCode>
                <c:ptCount val="10"/>
                <c:pt idx="0">
                  <c:v>4.6237178595361084E-2</c:v>
                </c:pt>
                <c:pt idx="1">
                  <c:v>4.6368301215780894E-2</c:v>
                </c:pt>
                <c:pt idx="2">
                  <c:v>4.6255170442010211E-2</c:v>
                </c:pt>
                <c:pt idx="3">
                  <c:v>4.6424339494281423E-2</c:v>
                </c:pt>
                <c:pt idx="4">
                  <c:v>4.6533649969063673E-2</c:v>
                </c:pt>
                <c:pt idx="5">
                  <c:v>4.706826791695775E-2</c:v>
                </c:pt>
                <c:pt idx="6">
                  <c:v>4.4871901914225958E-2</c:v>
                </c:pt>
                <c:pt idx="7">
                  <c:v>4.6266317504351819E-2</c:v>
                </c:pt>
                <c:pt idx="8">
                  <c:v>4.5758667343898676E-2</c:v>
                </c:pt>
                <c:pt idx="9">
                  <c:v>4.5758667343899842E-2</c:v>
                </c:pt>
              </c:numCache>
            </c:numRef>
          </c:val>
          <c:extLst>
            <c:ext xmlns:c16="http://schemas.microsoft.com/office/drawing/2014/chart" uri="{C3380CC4-5D6E-409C-BE32-E72D297353CC}">
              <c16:uniqueId val="{00000003-3088-45AE-9E5C-5E5D33125C75}"/>
            </c:ext>
          </c:extLst>
        </c:ser>
        <c:ser>
          <c:idx val="4"/>
          <c:order val="4"/>
          <c:tx>
            <c:strRef>
              <c:f>'Ficha Provincias'!$A$103</c:f>
              <c:strCache>
                <c:ptCount val="1"/>
                <c:pt idx="0">
                  <c:v>PAT DE PENDERISCO Y SINIFANÁ</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Provincias'!$B$103:$K$103</c:f>
              <c:numCache>
                <c:formatCode>0.0%</c:formatCode>
                <c:ptCount val="10"/>
                <c:pt idx="0">
                  <c:v>8.5895821327694549E-2</c:v>
                </c:pt>
                <c:pt idx="1">
                  <c:v>8.2290986451934278E-2</c:v>
                </c:pt>
                <c:pt idx="2">
                  <c:v>8.5850103026015229E-2</c:v>
                </c:pt>
                <c:pt idx="3">
                  <c:v>8.5620608627636013E-2</c:v>
                </c:pt>
                <c:pt idx="4">
                  <c:v>8.4154773034020719E-2</c:v>
                </c:pt>
                <c:pt idx="5">
                  <c:v>8.0623152150691518E-2</c:v>
                </c:pt>
                <c:pt idx="6">
                  <c:v>8.2234751962107902E-2</c:v>
                </c:pt>
                <c:pt idx="7">
                  <c:v>8.1901847656298807E-2</c:v>
                </c:pt>
                <c:pt idx="8">
                  <c:v>8.0452266102136877E-2</c:v>
                </c:pt>
                <c:pt idx="9">
                  <c:v>8.0452266102136377E-2</c:v>
                </c:pt>
              </c:numCache>
            </c:numRef>
          </c:val>
          <c:extLst>
            <c:ext xmlns:c16="http://schemas.microsoft.com/office/drawing/2014/chart" uri="{C3380CC4-5D6E-409C-BE32-E72D297353CC}">
              <c16:uniqueId val="{00000004-3088-45AE-9E5C-5E5D33125C75}"/>
            </c:ext>
          </c:extLst>
        </c:ser>
        <c:ser>
          <c:idx val="5"/>
          <c:order val="5"/>
          <c:tx>
            <c:strRef>
              <c:f>'Ficha Provincias'!$A$104</c:f>
              <c:strCache>
                <c:ptCount val="1"/>
                <c:pt idx="0">
                  <c:v>PAT TURÍSTICA Y AGROECOLÓGICA DEL OCCIDENTE ANTIOQUEÑO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Provincias'!$B$104:$K$104</c:f>
              <c:numCache>
                <c:formatCode>0.0%</c:formatCode>
                <c:ptCount val="10"/>
                <c:pt idx="0">
                  <c:v>6.7373725715230023E-2</c:v>
                </c:pt>
                <c:pt idx="1">
                  <c:v>6.4126987773957561E-2</c:v>
                </c:pt>
                <c:pt idx="2">
                  <c:v>6.4734202960275114E-2</c:v>
                </c:pt>
                <c:pt idx="3">
                  <c:v>6.5111739027823856E-2</c:v>
                </c:pt>
                <c:pt idx="4">
                  <c:v>6.4218623069903752E-2</c:v>
                </c:pt>
                <c:pt idx="5">
                  <c:v>6.6326719926617858E-2</c:v>
                </c:pt>
                <c:pt idx="6">
                  <c:v>6.1019554793816863E-2</c:v>
                </c:pt>
                <c:pt idx="7">
                  <c:v>6.303978733883768E-2</c:v>
                </c:pt>
                <c:pt idx="8">
                  <c:v>6.2810098021263777E-2</c:v>
                </c:pt>
                <c:pt idx="9">
                  <c:v>6.2810098021263458E-2</c:v>
                </c:pt>
              </c:numCache>
            </c:numRef>
          </c:val>
          <c:extLst>
            <c:ext xmlns:c16="http://schemas.microsoft.com/office/drawing/2014/chart" uri="{C3380CC4-5D6E-409C-BE32-E72D297353CC}">
              <c16:uniqueId val="{00000005-3088-45AE-9E5C-5E5D33125C75}"/>
            </c:ext>
          </c:extLst>
        </c:ser>
        <c:ser>
          <c:idx val="6"/>
          <c:order val="6"/>
          <c:tx>
            <c:strRef>
              <c:f>'Ficha Provincias'!$A$105</c:f>
              <c:strCache>
                <c:ptCount val="1"/>
                <c:pt idx="0">
                  <c:v>PAT DEL AGUA, BOSQUES Y EL TURISMO</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Provincias'!$B$105:$K$105</c:f>
              <c:numCache>
                <c:formatCode>0.0%</c:formatCode>
                <c:ptCount val="10"/>
                <c:pt idx="0">
                  <c:v>0.20066760796603991</c:v>
                </c:pt>
                <c:pt idx="1">
                  <c:v>0.21473728631484662</c:v>
                </c:pt>
                <c:pt idx="2">
                  <c:v>0.21147108577779719</c:v>
                </c:pt>
                <c:pt idx="3">
                  <c:v>0.213094284660308</c:v>
                </c:pt>
                <c:pt idx="4">
                  <c:v>0.21581887214740775</c:v>
                </c:pt>
                <c:pt idx="5">
                  <c:v>0.22335279806262434</c:v>
                </c:pt>
                <c:pt idx="6">
                  <c:v>0.2228896353122003</c:v>
                </c:pt>
                <c:pt idx="7">
                  <c:v>0.21858636350070107</c:v>
                </c:pt>
                <c:pt idx="8">
                  <c:v>0.22347057987909164</c:v>
                </c:pt>
                <c:pt idx="9">
                  <c:v>0.22347057987909247</c:v>
                </c:pt>
              </c:numCache>
            </c:numRef>
          </c:val>
          <c:extLst>
            <c:ext xmlns:c16="http://schemas.microsoft.com/office/drawing/2014/chart" uri="{C3380CC4-5D6E-409C-BE32-E72D297353CC}">
              <c16:uniqueId val="{00000006-3088-45AE-9E5C-5E5D33125C75}"/>
            </c:ext>
          </c:extLst>
        </c:ser>
        <c:ser>
          <c:idx val="7"/>
          <c:order val="7"/>
          <c:tx>
            <c:strRef>
              <c:f>'Ficha Provincias'!$A$106</c:f>
              <c:strCache>
                <c:ptCount val="1"/>
                <c:pt idx="0">
                  <c:v>PAT DE LA PAZ</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Provincias'!$B$106:$K$106</c:f>
              <c:numCache>
                <c:formatCode>0.0%</c:formatCode>
                <c:ptCount val="10"/>
                <c:pt idx="0">
                  <c:v>6.8025112748815217E-2</c:v>
                </c:pt>
                <c:pt idx="1">
                  <c:v>6.5102065441342921E-2</c:v>
                </c:pt>
                <c:pt idx="2">
                  <c:v>6.6010888505175683E-2</c:v>
                </c:pt>
                <c:pt idx="3">
                  <c:v>6.5051833521144325E-2</c:v>
                </c:pt>
                <c:pt idx="4">
                  <c:v>6.5360944490508499E-2</c:v>
                </c:pt>
                <c:pt idx="5">
                  <c:v>6.2184909255060407E-2</c:v>
                </c:pt>
                <c:pt idx="6">
                  <c:v>6.3744410192535142E-2</c:v>
                </c:pt>
                <c:pt idx="7">
                  <c:v>6.7202509385677886E-2</c:v>
                </c:pt>
                <c:pt idx="8">
                  <c:v>6.5875616314080065E-2</c:v>
                </c:pt>
                <c:pt idx="9">
                  <c:v>6.5875616314080732E-2</c:v>
                </c:pt>
              </c:numCache>
            </c:numRef>
          </c:val>
          <c:extLst>
            <c:ext xmlns:c16="http://schemas.microsoft.com/office/drawing/2014/chart" uri="{C3380CC4-5D6E-409C-BE32-E72D297353CC}">
              <c16:uniqueId val="{00000007-3088-45AE-9E5C-5E5D33125C75}"/>
            </c:ext>
          </c:extLst>
        </c:ser>
        <c:ser>
          <c:idx val="8"/>
          <c:order val="8"/>
          <c:tx>
            <c:strRef>
              <c:f>'Ficha Provincias'!$A$107</c:f>
              <c:strCache>
                <c:ptCount val="1"/>
                <c:pt idx="0">
                  <c:v>PAT SAN JUAN</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Provincias'!$B$107:$K$107</c:f>
              <c:numCache>
                <c:formatCode>0.0%</c:formatCode>
                <c:ptCount val="10"/>
                <c:pt idx="0">
                  <c:v>9.9369094597018301E-2</c:v>
                </c:pt>
                <c:pt idx="1">
                  <c:v>8.6848536437471646E-2</c:v>
                </c:pt>
                <c:pt idx="2">
                  <c:v>8.352953377478578E-2</c:v>
                </c:pt>
                <c:pt idx="3">
                  <c:v>8.1991503503683283E-2</c:v>
                </c:pt>
                <c:pt idx="4">
                  <c:v>8.2849572597413518E-2</c:v>
                </c:pt>
                <c:pt idx="5">
                  <c:v>7.9712418868113546E-2</c:v>
                </c:pt>
                <c:pt idx="6">
                  <c:v>8.2078385475378934E-2</c:v>
                </c:pt>
                <c:pt idx="7">
                  <c:v>8.3661155507823867E-2</c:v>
                </c:pt>
                <c:pt idx="8">
                  <c:v>8.3200237588572673E-2</c:v>
                </c:pt>
                <c:pt idx="9">
                  <c:v>8.3200237588571216E-2</c:v>
                </c:pt>
              </c:numCache>
            </c:numRef>
          </c:val>
          <c:extLst>
            <c:ext xmlns:c16="http://schemas.microsoft.com/office/drawing/2014/chart" uri="{C3380CC4-5D6E-409C-BE32-E72D297353CC}">
              <c16:uniqueId val="{00000008-3088-45AE-9E5C-5E5D33125C75}"/>
            </c:ext>
          </c:extLst>
        </c:ser>
        <c:ser>
          <c:idx val="9"/>
          <c:order val="9"/>
          <c:tx>
            <c:strRef>
              <c:f>'Ficha Provincias'!$A$108</c:f>
              <c:strCache>
                <c:ptCount val="1"/>
                <c:pt idx="0">
                  <c:v>PAT CARTAMA</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Provincias'!$B$98:$K$98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Provincias'!$B$108:$K$108</c:f>
              <c:numCache>
                <c:formatCode>0.0%</c:formatCode>
                <c:ptCount val="10"/>
                <c:pt idx="0">
                  <c:v>9.9973525933343119E-2</c:v>
                </c:pt>
                <c:pt idx="1">
                  <c:v>9.7103256184260606E-2</c:v>
                </c:pt>
                <c:pt idx="2">
                  <c:v>9.8881295409327247E-2</c:v>
                </c:pt>
                <c:pt idx="3">
                  <c:v>9.8436636174085171E-2</c:v>
                </c:pt>
                <c:pt idx="4">
                  <c:v>9.8177195345997934E-2</c:v>
                </c:pt>
                <c:pt idx="5">
                  <c:v>9.4174048088631834E-2</c:v>
                </c:pt>
                <c:pt idx="6">
                  <c:v>9.4290837763863294E-2</c:v>
                </c:pt>
                <c:pt idx="7">
                  <c:v>9.412527273566472E-2</c:v>
                </c:pt>
                <c:pt idx="8">
                  <c:v>9.328384389901534E-2</c:v>
                </c:pt>
                <c:pt idx="9">
                  <c:v>9.3283843899016811E-2</c:v>
                </c:pt>
              </c:numCache>
            </c:numRef>
          </c:val>
          <c:extLst>
            <c:ext xmlns:c16="http://schemas.microsoft.com/office/drawing/2014/chart" uri="{C3380CC4-5D6E-409C-BE32-E72D297353CC}">
              <c16:uniqueId val="{00000009-3088-45AE-9E5C-5E5D33125C75}"/>
            </c:ext>
          </c:extLst>
        </c:ser>
        <c:dLbls>
          <c:showLegendKey val="0"/>
          <c:showVal val="0"/>
          <c:showCatName val="0"/>
          <c:showSerName val="0"/>
          <c:showPercent val="0"/>
          <c:showBubbleSize val="0"/>
        </c:dLbls>
        <c:gapWidth val="50"/>
        <c:overlap val="100"/>
        <c:axId val="1118468384"/>
        <c:axId val="1118473376"/>
      </c:barChart>
      <c:catAx>
        <c:axId val="1118468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18473376"/>
        <c:crosses val="autoZero"/>
        <c:auto val="1"/>
        <c:lblAlgn val="ctr"/>
        <c:lblOffset val="100"/>
        <c:noMultiLvlLbl val="0"/>
      </c:catAx>
      <c:valAx>
        <c:axId val="11184733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118468384"/>
        <c:crosses val="autoZero"/>
        <c:crossBetween val="between"/>
      </c:valAx>
      <c:spPr>
        <a:noFill/>
        <a:ln>
          <a:noFill/>
        </a:ln>
        <a:effectLst/>
      </c:spPr>
    </c:plotArea>
    <c:legend>
      <c:legendPos val="b"/>
      <c:layout>
        <c:manualLayout>
          <c:xMode val="edge"/>
          <c:yMode val="edge"/>
          <c:x val="0"/>
          <c:y val="0.79467369292471624"/>
          <c:w val="1"/>
          <c:h val="0.20532630707528376"/>
        </c:manualLayout>
      </c:layout>
      <c:overlay val="0"/>
      <c:spPr>
        <a:noFill/>
        <a:ln>
          <a:noFill/>
        </a:ln>
        <a:effectLst/>
      </c:spPr>
      <c:txPr>
        <a:bodyPr rot="0" spcFirstLastPara="1" vertOverflow="ellipsis" vert="horz" wrap="square" anchor="ctr" anchorCtr="1"/>
        <a:lstStyle/>
        <a:p>
          <a:pPr>
            <a:defRPr sz="105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Provincias'!$Y$64</c:f>
          <c:strCache>
            <c:ptCount val="1"/>
            <c:pt idx="0">
              <c:v>Actividades Terciarias en precios constantes por provincias 2015 - 2024pr  (Miles de Millones de pesos)</c:v>
            </c:pt>
          </c:strCache>
        </c:strRef>
      </c:tx>
      <c:layout>
        <c:manualLayout>
          <c:xMode val="edge"/>
          <c:yMode val="edge"/>
          <c:x val="0.20714723052171916"/>
          <c:y val="8.6222583324765747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7.4923863636363636E-2"/>
          <c:y val="0.10113658398173013"/>
          <c:w val="0.90743724747474752"/>
          <c:h val="0.63551728442409749"/>
        </c:manualLayout>
      </c:layout>
      <c:lineChart>
        <c:grouping val="standard"/>
        <c:varyColors val="0"/>
        <c:ser>
          <c:idx val="0"/>
          <c:order val="0"/>
          <c:tx>
            <c:strRef>
              <c:f>'Ficha Provincias'!$N$65</c:f>
              <c:strCache>
                <c:ptCount val="1"/>
                <c:pt idx="0">
                  <c:v>PAT BIOENERGÉTICA DEL NORTE DE ANTIOQUIA</c:v>
                </c:pt>
              </c:strCache>
            </c:strRef>
          </c:tx>
          <c:spPr>
            <a:ln w="28575" cap="rnd">
              <a:solidFill>
                <a:schemeClr val="accent1"/>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Provincias'!$O$65:$X$65</c:f>
              <c:numCache>
                <c:formatCode>#,##0.0</c:formatCode>
                <c:ptCount val="10"/>
                <c:pt idx="0">
                  <c:v>1140.6429500600198</c:v>
                </c:pt>
                <c:pt idx="1">
                  <c:v>1166.3717360188348</c:v>
                </c:pt>
                <c:pt idx="2">
                  <c:v>1191.4880393393657</c:v>
                </c:pt>
                <c:pt idx="3">
                  <c:v>1247.9260211811472</c:v>
                </c:pt>
                <c:pt idx="4">
                  <c:v>1300.3565333671086</c:v>
                </c:pt>
                <c:pt idx="5">
                  <c:v>1205.5942126840885</c:v>
                </c:pt>
                <c:pt idx="6">
                  <c:v>1372.8089142580986</c:v>
                </c:pt>
                <c:pt idx="7">
                  <c:v>1438.0757127937813</c:v>
                </c:pt>
                <c:pt idx="8">
                  <c:v>1464.5312660203044</c:v>
                </c:pt>
                <c:pt idx="9">
                  <c:v>1486.4788688757194</c:v>
                </c:pt>
              </c:numCache>
            </c:numRef>
          </c:val>
          <c:smooth val="1"/>
          <c:extLst>
            <c:ext xmlns:c16="http://schemas.microsoft.com/office/drawing/2014/chart" uri="{C3380CC4-5D6E-409C-BE32-E72D297353CC}">
              <c16:uniqueId val="{00000000-DDA5-43E8-ADD2-453415782C8F}"/>
            </c:ext>
          </c:extLst>
        </c:ser>
        <c:ser>
          <c:idx val="1"/>
          <c:order val="1"/>
          <c:tx>
            <c:strRef>
              <c:f>'Ficha Provincias'!$N$66</c:f>
              <c:strCache>
                <c:ptCount val="1"/>
                <c:pt idx="0">
                  <c:v>PAT MINERO AGROECOLOGICA</c:v>
                </c:pt>
              </c:strCache>
            </c:strRef>
          </c:tx>
          <c:spPr>
            <a:ln w="28575" cap="rnd">
              <a:solidFill>
                <a:schemeClr val="accent2"/>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Provincias'!$O$66:$X$66</c:f>
              <c:numCache>
                <c:formatCode>#,##0.0</c:formatCode>
                <c:ptCount val="10"/>
                <c:pt idx="0">
                  <c:v>1086.2676934997698</c:v>
                </c:pt>
                <c:pt idx="1">
                  <c:v>1131.499840040603</c:v>
                </c:pt>
                <c:pt idx="2">
                  <c:v>1161.8217678034002</c:v>
                </c:pt>
                <c:pt idx="3">
                  <c:v>1213.6549229778877</c:v>
                </c:pt>
                <c:pt idx="4">
                  <c:v>1272.629461309097</c:v>
                </c:pt>
                <c:pt idx="5">
                  <c:v>1224.7955871089889</c:v>
                </c:pt>
                <c:pt idx="6">
                  <c:v>1388.8549969592989</c:v>
                </c:pt>
                <c:pt idx="7">
                  <c:v>1462.0894022675593</c:v>
                </c:pt>
                <c:pt idx="8">
                  <c:v>1546.5725945363552</c:v>
                </c:pt>
                <c:pt idx="9">
                  <c:v>1567.7053998984727</c:v>
                </c:pt>
              </c:numCache>
            </c:numRef>
          </c:val>
          <c:smooth val="1"/>
          <c:extLst>
            <c:ext xmlns:c16="http://schemas.microsoft.com/office/drawing/2014/chart" uri="{C3380CC4-5D6E-409C-BE32-E72D297353CC}">
              <c16:uniqueId val="{00000001-DDA5-43E8-ADD2-453415782C8F}"/>
            </c:ext>
          </c:extLst>
        </c:ser>
        <c:ser>
          <c:idx val="2"/>
          <c:order val="2"/>
          <c:tx>
            <c:strRef>
              <c:f>'Ficha Provincias'!$N$67</c:f>
              <c:strCache>
                <c:ptCount val="1"/>
                <c:pt idx="0">
                  <c:v>PAT DEL RIO GRANDE</c:v>
                </c:pt>
              </c:strCache>
            </c:strRef>
          </c:tx>
          <c:spPr>
            <a:ln w="28575" cap="rnd">
              <a:solidFill>
                <a:schemeClr val="accent3"/>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Provincias'!$O$67:$X$67</c:f>
              <c:numCache>
                <c:formatCode>#,##0.0</c:formatCode>
                <c:ptCount val="10"/>
                <c:pt idx="0">
                  <c:v>770.14873712487088</c:v>
                </c:pt>
                <c:pt idx="1">
                  <c:v>789.78203645538997</c:v>
                </c:pt>
                <c:pt idx="2">
                  <c:v>821.12718306801662</c:v>
                </c:pt>
                <c:pt idx="3">
                  <c:v>844.41929715111269</c:v>
                </c:pt>
                <c:pt idx="4">
                  <c:v>869.18924748631957</c:v>
                </c:pt>
                <c:pt idx="5">
                  <c:v>839.85731389563568</c:v>
                </c:pt>
                <c:pt idx="6">
                  <c:v>954.8016968006342</c:v>
                </c:pt>
                <c:pt idx="7">
                  <c:v>1051.2018872901538</c:v>
                </c:pt>
                <c:pt idx="8">
                  <c:v>1077.8372584059134</c:v>
                </c:pt>
                <c:pt idx="9">
                  <c:v>1101.9973790320369</c:v>
                </c:pt>
              </c:numCache>
            </c:numRef>
          </c:val>
          <c:smooth val="1"/>
          <c:extLst>
            <c:ext xmlns:c16="http://schemas.microsoft.com/office/drawing/2014/chart" uri="{C3380CC4-5D6E-409C-BE32-E72D297353CC}">
              <c16:uniqueId val="{00000002-DDA5-43E8-ADD2-453415782C8F}"/>
            </c:ext>
          </c:extLst>
        </c:ser>
        <c:ser>
          <c:idx val="3"/>
          <c:order val="3"/>
          <c:tx>
            <c:strRef>
              <c:f>'Ficha Provincias'!$N$68</c:f>
              <c:strCache>
                <c:ptCount val="1"/>
                <c:pt idx="0">
                  <c:v>PAT AGROINDUSTRIAL DEL OCCIDENTE ANTIOQUEÑO</c:v>
                </c:pt>
              </c:strCache>
            </c:strRef>
          </c:tx>
          <c:spPr>
            <a:ln w="28575" cap="rnd">
              <a:solidFill>
                <a:schemeClr val="accent4"/>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Provincias'!$O$68:$X$68</c:f>
              <c:numCache>
                <c:formatCode>#,##0.0</c:formatCode>
                <c:ptCount val="10"/>
                <c:pt idx="0">
                  <c:v>416.82136607960047</c:v>
                </c:pt>
                <c:pt idx="1">
                  <c:v>419.87999101929745</c:v>
                </c:pt>
                <c:pt idx="2">
                  <c:v>429.05788535682171</c:v>
                </c:pt>
                <c:pt idx="3">
                  <c:v>448.73930902275424</c:v>
                </c:pt>
                <c:pt idx="4">
                  <c:v>472.46263342489419</c:v>
                </c:pt>
                <c:pt idx="5">
                  <c:v>455.77167289845318</c:v>
                </c:pt>
                <c:pt idx="6">
                  <c:v>491.39465916390191</c:v>
                </c:pt>
                <c:pt idx="7">
                  <c:v>555.82882952688772</c:v>
                </c:pt>
                <c:pt idx="8">
                  <c:v>578.36735092487856</c:v>
                </c:pt>
                <c:pt idx="9">
                  <c:v>588.06464324883189</c:v>
                </c:pt>
              </c:numCache>
            </c:numRef>
          </c:val>
          <c:smooth val="1"/>
          <c:extLst>
            <c:ext xmlns:c16="http://schemas.microsoft.com/office/drawing/2014/chart" uri="{C3380CC4-5D6E-409C-BE32-E72D297353CC}">
              <c16:uniqueId val="{00000003-DDA5-43E8-ADD2-453415782C8F}"/>
            </c:ext>
          </c:extLst>
        </c:ser>
        <c:ser>
          <c:idx val="4"/>
          <c:order val="4"/>
          <c:tx>
            <c:strRef>
              <c:f>'Ficha Provincias'!$N$69</c:f>
              <c:strCache>
                <c:ptCount val="1"/>
                <c:pt idx="0">
                  <c:v>PAT DE PENDERISCO Y SINIFANÁ</c:v>
                </c:pt>
              </c:strCache>
            </c:strRef>
          </c:tx>
          <c:spPr>
            <a:ln w="28575" cap="rnd">
              <a:solidFill>
                <a:schemeClr val="accent5"/>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Provincias'!$O$69:$X$69</c:f>
              <c:numCache>
                <c:formatCode>#,##0.0</c:formatCode>
                <c:ptCount val="10"/>
                <c:pt idx="0">
                  <c:v>774.33819869647095</c:v>
                </c:pt>
                <c:pt idx="1">
                  <c:v>746.03465288365737</c:v>
                </c:pt>
                <c:pt idx="2">
                  <c:v>797.82412961281148</c:v>
                </c:pt>
                <c:pt idx="3">
                  <c:v>829.46813347113834</c:v>
                </c:pt>
                <c:pt idx="4">
                  <c:v>856.61733058032564</c:v>
                </c:pt>
                <c:pt idx="5">
                  <c:v>784.64420443143263</c:v>
                </c:pt>
                <c:pt idx="6">
                  <c:v>908.20496631800461</c:v>
                </c:pt>
                <c:pt idx="7">
                  <c:v>997.28510920625354</c:v>
                </c:pt>
                <c:pt idx="8">
                  <c:v>1022.9651615441057</c:v>
                </c:pt>
                <c:pt idx="9">
                  <c:v>1045.7872119152166</c:v>
                </c:pt>
              </c:numCache>
            </c:numRef>
          </c:val>
          <c:smooth val="1"/>
          <c:extLst>
            <c:ext xmlns:c16="http://schemas.microsoft.com/office/drawing/2014/chart" uri="{C3380CC4-5D6E-409C-BE32-E72D297353CC}">
              <c16:uniqueId val="{00000004-DDA5-43E8-ADD2-453415782C8F}"/>
            </c:ext>
          </c:extLst>
        </c:ser>
        <c:ser>
          <c:idx val="5"/>
          <c:order val="5"/>
          <c:tx>
            <c:strRef>
              <c:f>'Ficha Provincias'!$N$70</c:f>
              <c:strCache>
                <c:ptCount val="1"/>
                <c:pt idx="0">
                  <c:v>PAT TURÍSTICA Y AGROECOLÓGICA DEL OCCIDENTE ANTIOQUEÑO</c:v>
                </c:pt>
              </c:strCache>
            </c:strRef>
          </c:tx>
          <c:spPr>
            <a:ln w="28575" cap="rnd">
              <a:solidFill>
                <a:schemeClr val="accent6"/>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Provincias'!$O$70:$X$70</c:f>
              <c:numCache>
                <c:formatCode>#,##0.0</c:formatCode>
                <c:ptCount val="10"/>
                <c:pt idx="0">
                  <c:v>607.36423033632082</c:v>
                </c:pt>
                <c:pt idx="1">
                  <c:v>579.43103341463791</c:v>
                </c:pt>
                <c:pt idx="2">
                  <c:v>600.01145235679178</c:v>
                </c:pt>
                <c:pt idx="3">
                  <c:v>629.6021682472292</c:v>
                </c:pt>
                <c:pt idx="4">
                  <c:v>652.5069947664515</c:v>
                </c:pt>
                <c:pt idx="5">
                  <c:v>643.58375094976145</c:v>
                </c:pt>
                <c:pt idx="6">
                  <c:v>668.13824016439003</c:v>
                </c:pt>
                <c:pt idx="7">
                  <c:v>757.0619505621404</c:v>
                </c:pt>
                <c:pt idx="8">
                  <c:v>789.74972408322174</c:v>
                </c:pt>
                <c:pt idx="9">
                  <c:v>808.33538018472291</c:v>
                </c:pt>
              </c:numCache>
            </c:numRef>
          </c:val>
          <c:smooth val="1"/>
          <c:extLst>
            <c:ext xmlns:c16="http://schemas.microsoft.com/office/drawing/2014/chart" uri="{C3380CC4-5D6E-409C-BE32-E72D297353CC}">
              <c16:uniqueId val="{00000005-DDA5-43E8-ADD2-453415782C8F}"/>
            </c:ext>
          </c:extLst>
        </c:ser>
        <c:ser>
          <c:idx val="6"/>
          <c:order val="6"/>
          <c:tx>
            <c:strRef>
              <c:f>'Ficha Provincias'!$N$71</c:f>
              <c:strCache>
                <c:ptCount val="1"/>
                <c:pt idx="0">
                  <c:v>PAT DEL AGUA, BOSQUES Y EL TURISMO</c:v>
                </c:pt>
              </c:strCache>
            </c:strRef>
          </c:tx>
          <c:spPr>
            <a:ln w="28575" cap="rnd">
              <a:solidFill>
                <a:schemeClr val="accent1">
                  <a:lumMod val="60000"/>
                </a:schemeClr>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Provincias'!$O$71:$X$71</c:f>
              <c:numCache>
                <c:formatCode>#,##0.0</c:formatCode>
                <c:ptCount val="10"/>
                <c:pt idx="0">
                  <c:v>1808.9889785948585</c:v>
                </c:pt>
                <c:pt idx="1">
                  <c:v>1929.5158091887133</c:v>
                </c:pt>
                <c:pt idx="2">
                  <c:v>1955.0637852448901</c:v>
                </c:pt>
                <c:pt idx="3">
                  <c:v>2036.0668731888668</c:v>
                </c:pt>
                <c:pt idx="4">
                  <c:v>2141.0188989140347</c:v>
                </c:pt>
                <c:pt idx="5">
                  <c:v>2053.5479609441459</c:v>
                </c:pt>
                <c:pt idx="6">
                  <c:v>2296.1726180925211</c:v>
                </c:pt>
                <c:pt idx="7">
                  <c:v>2410.5029768331578</c:v>
                </c:pt>
                <c:pt idx="8">
                  <c:v>2562.3952441440442</c:v>
                </c:pt>
                <c:pt idx="9">
                  <c:v>2594.0222649053808</c:v>
                </c:pt>
              </c:numCache>
            </c:numRef>
          </c:val>
          <c:smooth val="1"/>
          <c:extLst>
            <c:ext xmlns:c16="http://schemas.microsoft.com/office/drawing/2014/chart" uri="{C3380CC4-5D6E-409C-BE32-E72D297353CC}">
              <c16:uniqueId val="{00000006-DDA5-43E8-ADD2-453415782C8F}"/>
            </c:ext>
          </c:extLst>
        </c:ser>
        <c:ser>
          <c:idx val="7"/>
          <c:order val="7"/>
          <c:tx>
            <c:strRef>
              <c:f>'Ficha Provincias'!$N$72</c:f>
              <c:strCache>
                <c:ptCount val="1"/>
                <c:pt idx="0">
                  <c:v>PAT DE LA PAZ</c:v>
                </c:pt>
              </c:strCache>
            </c:strRef>
          </c:tx>
          <c:spPr>
            <a:ln w="28575" cap="rnd">
              <a:solidFill>
                <a:schemeClr val="accent2">
                  <a:lumMod val="60000"/>
                </a:schemeClr>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Provincias'!$O$72:$X$72</c:f>
              <c:numCache>
                <c:formatCode>#,##0.0</c:formatCode>
                <c:ptCount val="10"/>
                <c:pt idx="0">
                  <c:v>613.23638866072031</c:v>
                </c:pt>
                <c:pt idx="1">
                  <c:v>589.93690426007902</c:v>
                </c:pt>
                <c:pt idx="2">
                  <c:v>613.95151419742092</c:v>
                </c:pt>
                <c:pt idx="3">
                  <c:v>630.56000956905984</c:v>
                </c:pt>
                <c:pt idx="4">
                  <c:v>666.09034505942941</c:v>
                </c:pt>
                <c:pt idx="5">
                  <c:v>603.02156047866288</c:v>
                </c:pt>
                <c:pt idx="6">
                  <c:v>696.79431009426662</c:v>
                </c:pt>
                <c:pt idx="7">
                  <c:v>803.77432667867231</c:v>
                </c:pt>
                <c:pt idx="8">
                  <c:v>833.25309000137509</c:v>
                </c:pt>
                <c:pt idx="9">
                  <c:v>854.25083695018816</c:v>
                </c:pt>
              </c:numCache>
            </c:numRef>
          </c:val>
          <c:smooth val="1"/>
          <c:extLst>
            <c:ext xmlns:c16="http://schemas.microsoft.com/office/drawing/2014/chart" uri="{C3380CC4-5D6E-409C-BE32-E72D297353CC}">
              <c16:uniqueId val="{00000007-DDA5-43E8-ADD2-453415782C8F}"/>
            </c:ext>
          </c:extLst>
        </c:ser>
        <c:ser>
          <c:idx val="8"/>
          <c:order val="8"/>
          <c:tx>
            <c:strRef>
              <c:f>'Ficha Provincias'!$N$73</c:f>
              <c:strCache>
                <c:ptCount val="1"/>
                <c:pt idx="0">
                  <c:v>PAT SAN JUAN</c:v>
                </c:pt>
              </c:strCache>
            </c:strRef>
          </c:tx>
          <c:spPr>
            <a:ln w="28575" cap="rnd">
              <a:solidFill>
                <a:schemeClr val="accent3">
                  <a:lumMod val="60000"/>
                </a:schemeClr>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Provincias'!$O$73:$X$73</c:f>
              <c:numCache>
                <c:formatCode>#,##0.0</c:formatCode>
                <c:ptCount val="10"/>
                <c:pt idx="0">
                  <c:v>895.7977760385611</c:v>
                </c:pt>
                <c:pt idx="1">
                  <c:v>785.52569069374431</c:v>
                </c:pt>
                <c:pt idx="2">
                  <c:v>774.55502185892965</c:v>
                </c:pt>
                <c:pt idx="3">
                  <c:v>793.21321068320822</c:v>
                </c:pt>
                <c:pt idx="4">
                  <c:v>842.68568521784152</c:v>
                </c:pt>
                <c:pt idx="5">
                  <c:v>773.77204457148957</c:v>
                </c:pt>
                <c:pt idx="6">
                  <c:v>898.88035739205657</c:v>
                </c:pt>
                <c:pt idx="7">
                  <c:v>1007.1441682995364</c:v>
                </c:pt>
                <c:pt idx="8">
                  <c:v>1056.7137861333854</c:v>
                </c:pt>
                <c:pt idx="9">
                  <c:v>1078.8298164206378</c:v>
                </c:pt>
              </c:numCache>
            </c:numRef>
          </c:val>
          <c:smooth val="1"/>
          <c:extLst>
            <c:ext xmlns:c16="http://schemas.microsoft.com/office/drawing/2014/chart" uri="{C3380CC4-5D6E-409C-BE32-E72D297353CC}">
              <c16:uniqueId val="{00000008-DDA5-43E8-ADD2-453415782C8F}"/>
            </c:ext>
          </c:extLst>
        </c:ser>
        <c:ser>
          <c:idx val="9"/>
          <c:order val="9"/>
          <c:tx>
            <c:strRef>
              <c:f>'Ficha Provincias'!$N$74</c:f>
              <c:strCache>
                <c:ptCount val="1"/>
                <c:pt idx="0">
                  <c:v>PAT CARTAMA</c:v>
                </c:pt>
              </c:strCache>
            </c:strRef>
          </c:tx>
          <c:spPr>
            <a:ln w="28575" cap="rnd">
              <a:solidFill>
                <a:schemeClr val="accent4">
                  <a:lumMod val="60000"/>
                </a:schemeClr>
              </a:solidFill>
              <a:round/>
            </a:ln>
            <a:effectLst/>
          </c:spPr>
          <c:marker>
            <c:symbol val="none"/>
          </c:marker>
          <c:cat>
            <c:strRef>
              <c:f>'Ficha Provincias'!$O$64:$X$64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Provincias'!$O$74:$X$74</c:f>
              <c:numCache>
                <c:formatCode>#,##0.0</c:formatCode>
                <c:ptCount val="10"/>
                <c:pt idx="0">
                  <c:v>901.2466356567711</c:v>
                </c:pt>
                <c:pt idx="1">
                  <c:v>879.23491912037207</c:v>
                </c:pt>
                <c:pt idx="2">
                  <c:v>917.85917287839914</c:v>
                </c:pt>
                <c:pt idx="3">
                  <c:v>952.4925081462286</c:v>
                </c:pt>
                <c:pt idx="4">
                  <c:v>997.23426651821433</c:v>
                </c:pt>
                <c:pt idx="5">
                  <c:v>912.73874069284466</c:v>
                </c:pt>
                <c:pt idx="6">
                  <c:v>1036.0074671448676</c:v>
                </c:pt>
                <c:pt idx="7">
                  <c:v>1135.1846864570098</c:v>
                </c:pt>
                <c:pt idx="8">
                  <c:v>1173.944377905297</c:v>
                </c:pt>
                <c:pt idx="9">
                  <c:v>1196.9279824307782</c:v>
                </c:pt>
              </c:numCache>
            </c:numRef>
          </c:val>
          <c:smooth val="1"/>
          <c:extLst>
            <c:ext xmlns:c16="http://schemas.microsoft.com/office/drawing/2014/chart" uri="{C3380CC4-5D6E-409C-BE32-E72D297353CC}">
              <c16:uniqueId val="{00000009-DDA5-43E8-ADD2-453415782C8F}"/>
            </c:ext>
          </c:extLst>
        </c:ser>
        <c:dLbls>
          <c:showLegendKey val="0"/>
          <c:showVal val="0"/>
          <c:showCatName val="0"/>
          <c:showSerName val="0"/>
          <c:showPercent val="0"/>
          <c:showBubbleSize val="0"/>
        </c:dLbls>
        <c:smooth val="0"/>
        <c:axId val="1142640368"/>
        <c:axId val="1142661168"/>
      </c:lineChart>
      <c:catAx>
        <c:axId val="114264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42661168"/>
        <c:crosses val="autoZero"/>
        <c:auto val="1"/>
        <c:lblAlgn val="ctr"/>
        <c:lblOffset val="100"/>
        <c:noMultiLvlLbl val="0"/>
      </c:catAx>
      <c:valAx>
        <c:axId val="114266116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142640368"/>
        <c:crosses val="autoZero"/>
        <c:crossBetween val="between"/>
      </c:valAx>
      <c:spPr>
        <a:noFill/>
        <a:ln>
          <a:noFill/>
        </a:ln>
        <a:effectLst/>
      </c:spPr>
    </c:plotArea>
    <c:legend>
      <c:legendPos val="b"/>
      <c:layout>
        <c:manualLayout>
          <c:xMode val="edge"/>
          <c:yMode val="edge"/>
          <c:x val="1.0527146464646465E-2"/>
          <c:y val="0.81298158544786037"/>
          <c:w val="0.98354217421282453"/>
          <c:h val="0.18701835037387457"/>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sz="1000" b="1">
          <a:solidFill>
            <a:sysClr val="windowText" lastClr="000000"/>
          </a:solidFill>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Provincias'!$Y$87</c:f>
          <c:strCache>
            <c:ptCount val="1"/>
            <c:pt idx="0">
              <c:v>Tasas de variación del Actividades Terciarias PIB por provincias 2015 - 2024pr</c:v>
            </c:pt>
          </c:strCache>
        </c:strRef>
      </c:tx>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3.9696859796312559E-2"/>
          <c:y val="7.5460216063291993E-2"/>
          <c:w val="0.95075008663835137"/>
          <c:h val="0.70518716413202875"/>
        </c:manualLayout>
      </c:layout>
      <c:barChart>
        <c:barDir val="col"/>
        <c:grouping val="clustered"/>
        <c:varyColors val="0"/>
        <c:ser>
          <c:idx val="0"/>
          <c:order val="0"/>
          <c:tx>
            <c:strRef>
              <c:f>'Ficha Provincias'!$O$80</c:f>
              <c:strCache>
                <c:ptCount val="1"/>
                <c:pt idx="0">
                  <c:v>2016</c:v>
                </c:pt>
              </c:strCache>
            </c:strRef>
          </c:tx>
          <c:spPr>
            <a:solidFill>
              <a:schemeClr val="accent6">
                <a:tint val="4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Provincias'!$O$81:$O$90</c:f>
              <c:numCache>
                <c:formatCode>0.00%</c:formatCode>
                <c:ptCount val="10"/>
                <c:pt idx="0">
                  <c:v>2.2556388883533795E-2</c:v>
                </c:pt>
                <c:pt idx="1">
                  <c:v>4.1639962977360431E-2</c:v>
                </c:pt>
                <c:pt idx="2">
                  <c:v>2.5492867006202437E-2</c:v>
                </c:pt>
                <c:pt idx="3">
                  <c:v>7.3379754220969495E-3</c:v>
                </c:pt>
                <c:pt idx="4">
                  <c:v>-3.6551917315276537E-2</c:v>
                </c:pt>
                <c:pt idx="5">
                  <c:v>-4.599084952074841E-2</c:v>
                </c:pt>
                <c:pt idx="6">
                  <c:v>6.6626625159139807E-2</c:v>
                </c:pt>
                <c:pt idx="7">
                  <c:v>-3.7994295236664408E-2</c:v>
                </c:pt>
                <c:pt idx="8">
                  <c:v>-0.12309930689096725</c:v>
                </c:pt>
                <c:pt idx="9">
                  <c:v>-2.442363240597098E-2</c:v>
                </c:pt>
              </c:numCache>
            </c:numRef>
          </c:val>
          <c:extLst>
            <c:ext xmlns:c16="http://schemas.microsoft.com/office/drawing/2014/chart" uri="{C3380CC4-5D6E-409C-BE32-E72D297353CC}">
              <c16:uniqueId val="{00000000-CC2E-48FA-BB4E-551A78FE5A88}"/>
            </c:ext>
          </c:extLst>
        </c:ser>
        <c:ser>
          <c:idx val="1"/>
          <c:order val="1"/>
          <c:tx>
            <c:strRef>
              <c:f>'Ficha Provincias'!$P$80</c:f>
              <c:strCache>
                <c:ptCount val="1"/>
                <c:pt idx="0">
                  <c:v>2017</c:v>
                </c:pt>
              </c:strCache>
            </c:strRef>
          </c:tx>
          <c:spPr>
            <a:solidFill>
              <a:schemeClr val="accent6">
                <a:tint val="5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Provincias'!$P$81:$P$90</c:f>
              <c:numCache>
                <c:formatCode>0.00%</c:formatCode>
                <c:ptCount val="10"/>
                <c:pt idx="0">
                  <c:v>2.1533703659744184E-2</c:v>
                </c:pt>
                <c:pt idx="1">
                  <c:v>2.679799562473573E-2</c:v>
                </c:pt>
                <c:pt idx="2">
                  <c:v>3.96883509193326E-2</c:v>
                </c:pt>
                <c:pt idx="3">
                  <c:v>2.1858375092473636E-2</c:v>
                </c:pt>
                <c:pt idx="4">
                  <c:v>6.9419666404196598E-2</c:v>
                </c:pt>
                <c:pt idx="5">
                  <c:v>3.5518323588696409E-2</c:v>
                </c:pt>
                <c:pt idx="6">
                  <c:v>1.3240615046797029E-2</c:v>
                </c:pt>
                <c:pt idx="7">
                  <c:v>4.0707082001357288E-2</c:v>
                </c:pt>
                <c:pt idx="8">
                  <c:v>-1.3966021690679285E-2</c:v>
                </c:pt>
                <c:pt idx="9">
                  <c:v>4.3929390107331705E-2</c:v>
                </c:pt>
              </c:numCache>
            </c:numRef>
          </c:val>
          <c:extLst>
            <c:ext xmlns:c16="http://schemas.microsoft.com/office/drawing/2014/chart" uri="{C3380CC4-5D6E-409C-BE32-E72D297353CC}">
              <c16:uniqueId val="{00000001-CC2E-48FA-BB4E-551A78FE5A88}"/>
            </c:ext>
          </c:extLst>
        </c:ser>
        <c:ser>
          <c:idx val="2"/>
          <c:order val="2"/>
          <c:tx>
            <c:strRef>
              <c:f>'Ficha Provincias'!$Q$80</c:f>
              <c:strCache>
                <c:ptCount val="1"/>
                <c:pt idx="0">
                  <c:v>2018</c:v>
                </c:pt>
              </c:strCache>
            </c:strRef>
          </c:tx>
          <c:spPr>
            <a:solidFill>
              <a:schemeClr val="accent6">
                <a:tint val="7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Provincias'!$Q$81:$Q$90</c:f>
              <c:numCache>
                <c:formatCode>0.00%</c:formatCode>
                <c:ptCount val="10"/>
                <c:pt idx="0">
                  <c:v>4.7367644473438594E-2</c:v>
                </c:pt>
                <c:pt idx="1">
                  <c:v>4.4613689131066912E-2</c:v>
                </c:pt>
                <c:pt idx="2">
                  <c:v>2.8366024853870544E-2</c:v>
                </c:pt>
                <c:pt idx="3">
                  <c:v>4.5871254992935671E-2</c:v>
                </c:pt>
                <c:pt idx="4">
                  <c:v>3.9662881434388154E-2</c:v>
                </c:pt>
                <c:pt idx="5">
                  <c:v>4.9316918492484957E-2</c:v>
                </c:pt>
                <c:pt idx="6">
                  <c:v>4.1432452769734188E-2</c:v>
                </c:pt>
                <c:pt idx="7">
                  <c:v>2.7051802931620968E-2</c:v>
                </c:pt>
                <c:pt idx="8">
                  <c:v>2.4088913373124833E-2</c:v>
                </c:pt>
                <c:pt idx="9">
                  <c:v>3.7732733180864335E-2</c:v>
                </c:pt>
              </c:numCache>
            </c:numRef>
          </c:val>
          <c:extLst>
            <c:ext xmlns:c16="http://schemas.microsoft.com/office/drawing/2014/chart" uri="{C3380CC4-5D6E-409C-BE32-E72D297353CC}">
              <c16:uniqueId val="{00000002-CC2E-48FA-BB4E-551A78FE5A88}"/>
            </c:ext>
          </c:extLst>
        </c:ser>
        <c:ser>
          <c:idx val="3"/>
          <c:order val="3"/>
          <c:tx>
            <c:strRef>
              <c:f>'Ficha Provincias'!$R$80</c:f>
              <c:strCache>
                <c:ptCount val="1"/>
                <c:pt idx="0">
                  <c:v>2019</c:v>
                </c:pt>
              </c:strCache>
            </c:strRef>
          </c:tx>
          <c:spPr>
            <a:solidFill>
              <a:schemeClr val="accent6">
                <a:tint val="8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Provincias'!$R$81:$R$90</c:f>
              <c:numCache>
                <c:formatCode>0.00%</c:formatCode>
                <c:ptCount val="10"/>
                <c:pt idx="0">
                  <c:v>4.2014118862860536E-2</c:v>
                </c:pt>
                <c:pt idx="1">
                  <c:v>4.8592509464309853E-2</c:v>
                </c:pt>
                <c:pt idx="2">
                  <c:v>2.9333709472030445E-2</c:v>
                </c:pt>
                <c:pt idx="3">
                  <c:v>5.2866606346129157E-2</c:v>
                </c:pt>
                <c:pt idx="4">
                  <c:v>3.2730850063611233E-2</c:v>
                </c:pt>
                <c:pt idx="5">
                  <c:v>3.6379840595193343E-2</c:v>
                </c:pt>
                <c:pt idx="6">
                  <c:v>5.1546453167716021E-2</c:v>
                </c:pt>
                <c:pt idx="7">
                  <c:v>5.634727060260588E-2</c:v>
                </c:pt>
                <c:pt idx="8">
                  <c:v>6.2369705734000337E-2</c:v>
                </c:pt>
                <c:pt idx="9">
                  <c:v>4.6973344135864716E-2</c:v>
                </c:pt>
              </c:numCache>
            </c:numRef>
          </c:val>
          <c:extLst>
            <c:ext xmlns:c16="http://schemas.microsoft.com/office/drawing/2014/chart" uri="{C3380CC4-5D6E-409C-BE32-E72D297353CC}">
              <c16:uniqueId val="{00000003-CC2E-48FA-BB4E-551A78FE5A88}"/>
            </c:ext>
          </c:extLst>
        </c:ser>
        <c:ser>
          <c:idx val="4"/>
          <c:order val="4"/>
          <c:tx>
            <c:strRef>
              <c:f>'Ficha Provincias'!$S$80</c:f>
              <c:strCache>
                <c:ptCount val="1"/>
                <c:pt idx="0">
                  <c:v>2020</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Provincias'!$S$81:$S$90</c:f>
              <c:numCache>
                <c:formatCode>0.00%</c:formatCode>
                <c:ptCount val="10"/>
                <c:pt idx="0">
                  <c:v>-7.2874106640311243E-2</c:v>
                </c:pt>
                <c:pt idx="1">
                  <c:v>-3.7586646902629077E-2</c:v>
                </c:pt>
                <c:pt idx="2">
                  <c:v>-3.3746314367683834E-2</c:v>
                </c:pt>
                <c:pt idx="3">
                  <c:v>-3.5327577983147153E-2</c:v>
                </c:pt>
                <c:pt idx="4">
                  <c:v>-8.4020161137919033E-2</c:v>
                </c:pt>
                <c:pt idx="5">
                  <c:v>-1.3675322852108119E-2</c:v>
                </c:pt>
                <c:pt idx="6">
                  <c:v>-4.085481824296635E-2</c:v>
                </c:pt>
                <c:pt idx="7">
                  <c:v>-9.4685030414514496E-2</c:v>
                </c:pt>
                <c:pt idx="8">
                  <c:v>-8.1778582281882686E-2</c:v>
                </c:pt>
                <c:pt idx="9">
                  <c:v>-8.4729866052819167E-2</c:v>
                </c:pt>
              </c:numCache>
            </c:numRef>
          </c:val>
          <c:extLst>
            <c:ext xmlns:c16="http://schemas.microsoft.com/office/drawing/2014/chart" uri="{C3380CC4-5D6E-409C-BE32-E72D297353CC}">
              <c16:uniqueId val="{00000004-CC2E-48FA-BB4E-551A78FE5A88}"/>
            </c:ext>
          </c:extLst>
        </c:ser>
        <c:ser>
          <c:idx val="5"/>
          <c:order val="5"/>
          <c:tx>
            <c:strRef>
              <c:f>'Ficha Provincias'!$T$80</c:f>
              <c:strCache>
                <c:ptCount val="1"/>
                <c:pt idx="0">
                  <c:v>2021</c:v>
                </c:pt>
              </c:strCache>
            </c:strRef>
          </c:tx>
          <c:spPr>
            <a:solidFill>
              <a:schemeClr val="accent6">
                <a:shade val="8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Provincias'!$T$81:$T$90</c:f>
              <c:numCache>
                <c:formatCode>0.00%</c:formatCode>
                <c:ptCount val="10"/>
                <c:pt idx="0">
                  <c:v>0.13869899159662505</c:v>
                </c:pt>
                <c:pt idx="1">
                  <c:v>0.13394840051437179</c:v>
                </c:pt>
                <c:pt idx="2">
                  <c:v>0.13686179902611648</c:v>
                </c:pt>
                <c:pt idx="3">
                  <c:v>7.815971984153039E-2</c:v>
                </c:pt>
                <c:pt idx="4">
                  <c:v>0.1574736182192365</c:v>
                </c:pt>
                <c:pt idx="5">
                  <c:v>3.8152748851089796E-2</c:v>
                </c:pt>
                <c:pt idx="6">
                  <c:v>0.11814900930622792</c:v>
                </c:pt>
                <c:pt idx="7">
                  <c:v>0.1555048040756111</c:v>
                </c:pt>
                <c:pt idx="8">
                  <c:v>0.16168626625668706</c:v>
                </c:pt>
                <c:pt idx="9">
                  <c:v>0.13505368070435111</c:v>
                </c:pt>
              </c:numCache>
            </c:numRef>
          </c:val>
          <c:extLst>
            <c:ext xmlns:c16="http://schemas.microsoft.com/office/drawing/2014/chart" uri="{C3380CC4-5D6E-409C-BE32-E72D297353CC}">
              <c16:uniqueId val="{00000005-CC2E-48FA-BB4E-551A78FE5A88}"/>
            </c:ext>
          </c:extLst>
        </c:ser>
        <c:ser>
          <c:idx val="6"/>
          <c:order val="6"/>
          <c:tx>
            <c:strRef>
              <c:f>'Ficha Provincias'!$U$80</c:f>
              <c:strCache>
                <c:ptCount val="1"/>
                <c:pt idx="0">
                  <c:v>2022</c:v>
                </c:pt>
              </c:strCache>
            </c:strRef>
          </c:tx>
          <c:spPr>
            <a:solidFill>
              <a:schemeClr val="accent6">
                <a:shade val="7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Provincias'!$U$81:$U$90</c:f>
              <c:numCache>
                <c:formatCode>0.00%</c:formatCode>
                <c:ptCount val="10"/>
                <c:pt idx="0">
                  <c:v>4.7542522384446034E-2</c:v>
                </c:pt>
                <c:pt idx="1">
                  <c:v>5.2730058550818311E-2</c:v>
                </c:pt>
                <c:pt idx="2">
                  <c:v>0.10096357265863577</c:v>
                </c:pt>
                <c:pt idx="3">
                  <c:v>0.13112509296014582</c:v>
                </c:pt>
                <c:pt idx="4">
                  <c:v>9.8083743419057512E-2</c:v>
                </c:pt>
                <c:pt idx="5">
                  <c:v>0.133091784083293</c:v>
                </c:pt>
                <c:pt idx="6">
                  <c:v>4.9791708968123377E-2</c:v>
                </c:pt>
                <c:pt idx="7">
                  <c:v>0.15353170230384455</c:v>
                </c:pt>
                <c:pt idx="8">
                  <c:v>0.1204429599747716</c:v>
                </c:pt>
                <c:pt idx="9">
                  <c:v>9.5730216680256733E-2</c:v>
                </c:pt>
              </c:numCache>
            </c:numRef>
          </c:val>
          <c:extLst>
            <c:ext xmlns:c16="http://schemas.microsoft.com/office/drawing/2014/chart" uri="{C3380CC4-5D6E-409C-BE32-E72D297353CC}">
              <c16:uniqueId val="{00000006-CC2E-48FA-BB4E-551A78FE5A88}"/>
            </c:ext>
          </c:extLst>
        </c:ser>
        <c:ser>
          <c:idx val="7"/>
          <c:order val="7"/>
          <c:tx>
            <c:strRef>
              <c:f>'Ficha Provincias'!$V$80</c:f>
              <c:strCache>
                <c:ptCount val="1"/>
                <c:pt idx="0">
                  <c:v>2023p</c:v>
                </c:pt>
              </c:strCache>
            </c:strRef>
          </c:tx>
          <c:spPr>
            <a:solidFill>
              <a:schemeClr val="accent6">
                <a:shade val="5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Provincias'!$V$81:$V$90</c:f>
              <c:numCache>
                <c:formatCode>0.00%</c:formatCode>
                <c:ptCount val="10"/>
                <c:pt idx="0">
                  <c:v>1.8396495393922824E-2</c:v>
                </c:pt>
                <c:pt idx="1">
                  <c:v>5.7782507784934753E-2</c:v>
                </c:pt>
                <c:pt idx="2">
                  <c:v>2.5338016833685282E-2</c:v>
                </c:pt>
                <c:pt idx="3">
                  <c:v>4.0549392548017461E-2</c:v>
                </c:pt>
                <c:pt idx="4">
                  <c:v>2.5749960669011838E-2</c:v>
                </c:pt>
                <c:pt idx="5">
                  <c:v>4.3177144878050897E-2</c:v>
                </c:pt>
                <c:pt idx="6">
                  <c:v>6.3012686053778535E-2</c:v>
                </c:pt>
                <c:pt idx="7">
                  <c:v>3.6675422869642864E-2</c:v>
                </c:pt>
                <c:pt idx="8">
                  <c:v>4.9217996185732138E-2</c:v>
                </c:pt>
                <c:pt idx="9">
                  <c:v>3.4143952002434842E-2</c:v>
                </c:pt>
              </c:numCache>
            </c:numRef>
          </c:val>
          <c:extLst>
            <c:ext xmlns:c16="http://schemas.microsoft.com/office/drawing/2014/chart" uri="{C3380CC4-5D6E-409C-BE32-E72D297353CC}">
              <c16:uniqueId val="{00000007-CC2E-48FA-BB4E-551A78FE5A88}"/>
            </c:ext>
          </c:extLst>
        </c:ser>
        <c:ser>
          <c:idx val="8"/>
          <c:order val="8"/>
          <c:tx>
            <c:strRef>
              <c:f>'Ficha Provincias'!$W$80</c:f>
              <c:strCache>
                <c:ptCount val="1"/>
                <c:pt idx="0">
                  <c:v>2024pr</c:v>
                </c:pt>
              </c:strCache>
            </c:strRef>
          </c:tx>
          <c:spPr>
            <a:solidFill>
              <a:schemeClr val="accent6">
                <a:shade val="4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Provincias'!$N$81:$N$90</c:f>
              <c:strCache>
                <c:ptCount val="10"/>
                <c:pt idx="0">
                  <c:v>PAT BIOENERGÉTICA DEL NORTE DE ANTIOQUIA</c:v>
                </c:pt>
                <c:pt idx="1">
                  <c:v>PAT MINERO AGROECOLOGICA</c:v>
                </c:pt>
                <c:pt idx="2">
                  <c:v>PAT DEL RIO GRANDE</c:v>
                </c:pt>
                <c:pt idx="3">
                  <c:v>PAT AGROINDUSTRIAL DEL OCCIDENTE ANTIOQUEÑO</c:v>
                </c:pt>
                <c:pt idx="4">
                  <c:v>PAT DE PENDERISCO Y SINIFANÁ</c:v>
                </c:pt>
                <c:pt idx="5">
                  <c:v>PAT TURÍSTICA Y AGROECOLÓGICA DEL OCCIDENTE ANTIOQUEÑO</c:v>
                </c:pt>
                <c:pt idx="6">
                  <c:v>PAT DEL AGUA, BOSQUES Y EL TURISMO</c:v>
                </c:pt>
                <c:pt idx="7">
                  <c:v>PAT DE LA PAZ</c:v>
                </c:pt>
                <c:pt idx="8">
                  <c:v>PAT SAN JUAN</c:v>
                </c:pt>
                <c:pt idx="9">
                  <c:v>PAT CARTAMA</c:v>
                </c:pt>
              </c:strCache>
            </c:strRef>
          </c:cat>
          <c:val>
            <c:numRef>
              <c:f>'Ficha Provincias'!$W$81:$W$90</c:f>
              <c:numCache>
                <c:formatCode>0.00%</c:formatCode>
                <c:ptCount val="10"/>
                <c:pt idx="0">
                  <c:v>1.4986093752067896E-2</c:v>
                </c:pt>
                <c:pt idx="1">
                  <c:v>1.3664282838564669E-2</c:v>
                </c:pt>
                <c:pt idx="2">
                  <c:v>2.2415369702338445E-2</c:v>
                </c:pt>
                <c:pt idx="3">
                  <c:v>1.6766666217320515E-2</c:v>
                </c:pt>
                <c:pt idx="4">
                  <c:v>2.2309704405438741E-2</c:v>
                </c:pt>
                <c:pt idx="5">
                  <c:v>2.3533602525884094E-2</c:v>
                </c:pt>
                <c:pt idx="6">
                  <c:v>1.2342756580435899E-2</c:v>
                </c:pt>
                <c:pt idx="7">
                  <c:v>2.5199722870248728E-2</c:v>
                </c:pt>
                <c:pt idx="8">
                  <c:v>2.0929063836838041E-2</c:v>
                </c:pt>
                <c:pt idx="9">
                  <c:v>1.9578103492851665E-2</c:v>
                </c:pt>
              </c:numCache>
            </c:numRef>
          </c:val>
          <c:extLst>
            <c:ext xmlns:c16="http://schemas.microsoft.com/office/drawing/2014/chart" uri="{C3380CC4-5D6E-409C-BE32-E72D297353CC}">
              <c16:uniqueId val="{00000009-CC2E-48FA-BB4E-551A78FE5A88}"/>
            </c:ext>
          </c:extLst>
        </c:ser>
        <c:dLbls>
          <c:showLegendKey val="0"/>
          <c:showVal val="0"/>
          <c:showCatName val="0"/>
          <c:showSerName val="0"/>
          <c:showPercent val="0"/>
          <c:showBubbleSize val="0"/>
        </c:dLbls>
        <c:gapWidth val="30"/>
        <c:axId val="2095337296"/>
        <c:axId val="2095338128"/>
      </c:barChart>
      <c:catAx>
        <c:axId val="2095337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ysClr val="windowText" lastClr="000000"/>
                </a:solidFill>
                <a:latin typeface="+mn-lt"/>
                <a:ea typeface="+mn-ea"/>
                <a:cs typeface="+mn-cs"/>
              </a:defRPr>
            </a:pPr>
            <a:endParaRPr lang="es-CO"/>
          </a:p>
        </c:txPr>
        <c:crossAx val="2095338128"/>
        <c:crosses val="autoZero"/>
        <c:auto val="1"/>
        <c:lblAlgn val="ctr"/>
        <c:lblOffset val="100"/>
        <c:noMultiLvlLbl val="0"/>
      </c:catAx>
      <c:valAx>
        <c:axId val="2095338128"/>
        <c:scaling>
          <c:orientation val="minMax"/>
        </c:scaling>
        <c:delete val="0"/>
        <c:axPos val="l"/>
        <c:numFmt formatCode="0%"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ysClr val="windowText" lastClr="000000"/>
                </a:solidFill>
                <a:latin typeface="+mn-lt"/>
                <a:ea typeface="+mn-ea"/>
                <a:cs typeface="+mn-cs"/>
              </a:defRPr>
            </a:pPr>
            <a:endParaRPr lang="es-CO"/>
          </a:p>
        </c:txPr>
        <c:crossAx val="2095337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Provincias'!$Z$117</c:f>
          <c:strCache>
            <c:ptCount val="1"/>
            <c:pt idx="0">
              <c:v>PIB en precios constantes(miles de Millones de pesos) y tasa de variación % PAT Cartama 2015 - 2024pr</c:v>
            </c:pt>
          </c:strCache>
        </c:strRef>
      </c:tx>
      <c:layout>
        <c:manualLayout>
          <c:xMode val="edge"/>
          <c:yMode val="edge"/>
          <c:x val="0.11245468321778897"/>
          <c:y val="1.4215524135889217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8233276285884588E-2"/>
          <c:y val="0.15157727184328984"/>
          <c:w val="0.83257815864071194"/>
          <c:h val="0.6940967042509143"/>
        </c:manualLayout>
      </c:layout>
      <c:barChart>
        <c:barDir val="col"/>
        <c:grouping val="clustered"/>
        <c:varyColors val="0"/>
        <c:ser>
          <c:idx val="0"/>
          <c:order val="1"/>
          <c:tx>
            <c:v>Tasa de variación %</c:v>
          </c:tx>
          <c:spPr>
            <a:solidFill>
              <a:srgbClr val="9DC3E6"/>
            </a:solidFill>
            <a:ln>
              <a:noFill/>
            </a:ln>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Provincias'!$O$118:$X$118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Provincias'!$N$167:$W$167</c:f>
              <c:numCache>
                <c:formatCode>0.00%</c:formatCode>
                <c:ptCount val="10"/>
                <c:pt idx="0" formatCode="General">
                  <c:v>0</c:v>
                </c:pt>
                <c:pt idx="1">
                  <c:v>6.4670898447356517E-3</c:v>
                </c:pt>
                <c:pt idx="2">
                  <c:v>3.9660395585083386E-2</c:v>
                </c:pt>
                <c:pt idx="3">
                  <c:v>6.9252186222279688E-2</c:v>
                </c:pt>
                <c:pt idx="4">
                  <c:v>3.6817285268277766E-2</c:v>
                </c:pt>
                <c:pt idx="5">
                  <c:v>-4.8189876618931038E-2</c:v>
                </c:pt>
                <c:pt idx="6">
                  <c:v>0.12927275603868038</c:v>
                </c:pt>
                <c:pt idx="7">
                  <c:v>0.1719903630130708</c:v>
                </c:pt>
                <c:pt idx="8">
                  <c:v>3.3254363497870809E-2</c:v>
                </c:pt>
                <c:pt idx="9">
                  <c:v>2.7781112217131199E-2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0-67A9-48E7-9F5B-BE937BD85C20}"/>
            </c:ext>
          </c:extLst>
        </c:ser>
        <c:dLbls>
          <c:showLegendKey val="0"/>
          <c:showVal val="0"/>
          <c:showCatName val="0"/>
          <c:showSerName val="0"/>
          <c:showPercent val="0"/>
          <c:showBubbleSize val="0"/>
        </c:dLbls>
        <c:gapWidth val="50"/>
        <c:axId val="1265774079"/>
        <c:axId val="1265767839"/>
      </c:barChart>
      <c:lineChart>
        <c:grouping val="standard"/>
        <c:varyColors val="0"/>
        <c:ser>
          <c:idx val="1"/>
          <c:order val="0"/>
          <c:tx>
            <c:strRef>
              <c:f>'Ficha Provincias'!$N$133</c:f>
              <c:strCache>
                <c:ptCount val="1"/>
                <c:pt idx="0">
                  <c:v>Producto Interno Bruto a precios constantes</c:v>
                </c:pt>
              </c:strCache>
            </c:strRef>
          </c:tx>
          <c:spPr>
            <a:ln w="34925" cap="rnd">
              <a:solidFill>
                <a:srgbClr val="00B050"/>
              </a:solidFill>
              <a:round/>
            </a:ln>
            <a:effectLst>
              <a:outerShdw blurRad="50800" dist="38100" dir="2700000" algn="tl" rotWithShape="0">
                <a:prstClr val="black">
                  <a:alpha val="40000"/>
                </a:prstClr>
              </a:outerShdw>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Provincias'!$O$118:$X$118</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Provincias'!$O$133:$X$133</c:f>
              <c:numCache>
                <c:formatCode>_-"$"\ * #,##0.0_-;\-"$"\ * #,##0.0_-;_-"$"\ * "-"??_-;_-@_-</c:formatCode>
                <c:ptCount val="10"/>
                <c:pt idx="0">
                  <c:v>1709.8431477508086</c:v>
                </c:pt>
                <c:pt idx="1">
                  <c:v>1720.9008570077187</c:v>
                </c:pt>
                <c:pt idx="2">
                  <c:v>1789.1524657593541</c:v>
                </c:pt>
                <c:pt idx="3">
                  <c:v>1913.0551854981716</c:v>
                </c:pt>
                <c:pt idx="4">
                  <c:v>1983.4886839966157</c:v>
                </c:pt>
                <c:pt idx="5">
                  <c:v>1887.9046090397728</c:v>
                </c:pt>
                <c:pt idx="6">
                  <c:v>2131.9592409884717</c:v>
                </c:pt>
                <c:pt idx="7">
                  <c:v>2498.6356847751499</c:v>
                </c:pt>
                <c:pt idx="8">
                  <c:v>2581.7262240854143</c:v>
                </c:pt>
                <c:pt idx="9">
                  <c:v>2653.4494500306414</c:v>
                </c:pt>
              </c:numCache>
            </c:numRef>
          </c:val>
          <c:smooth val="1"/>
          <c:extLst>
            <c:ext xmlns:c16="http://schemas.microsoft.com/office/drawing/2014/chart" uri="{C3380CC4-5D6E-409C-BE32-E72D297353CC}">
              <c16:uniqueId val="{00000001-67A9-48E7-9F5B-BE937BD85C20}"/>
            </c:ext>
          </c:extLst>
        </c:ser>
        <c:dLbls>
          <c:showLegendKey val="0"/>
          <c:showVal val="0"/>
          <c:showCatName val="0"/>
          <c:showSerName val="0"/>
          <c:showPercent val="0"/>
          <c:showBubbleSize val="0"/>
        </c:dLbls>
        <c:marker val="1"/>
        <c:smooth val="0"/>
        <c:axId val="1265791967"/>
        <c:axId val="1265777407"/>
      </c:lineChart>
      <c:catAx>
        <c:axId val="1265791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265777407"/>
        <c:crosses val="autoZero"/>
        <c:auto val="1"/>
        <c:lblAlgn val="ctr"/>
        <c:lblOffset val="100"/>
        <c:noMultiLvlLbl val="0"/>
      </c:catAx>
      <c:valAx>
        <c:axId val="1265777407"/>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_-;\-&quot;$&quot;\ * #,##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265791967"/>
        <c:crosses val="autoZero"/>
        <c:crossBetween val="between"/>
      </c:valAx>
      <c:valAx>
        <c:axId val="126576783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265774079"/>
        <c:crosses val="max"/>
        <c:crossBetween val="between"/>
      </c:valAx>
      <c:catAx>
        <c:axId val="1265774079"/>
        <c:scaling>
          <c:orientation val="minMax"/>
        </c:scaling>
        <c:delete val="1"/>
        <c:axPos val="b"/>
        <c:numFmt formatCode="General" sourceLinked="1"/>
        <c:majorTickMark val="out"/>
        <c:minorTickMark val="none"/>
        <c:tickLblPos val="nextTo"/>
        <c:crossAx val="1265767839"/>
        <c:crosses val="autoZero"/>
        <c:auto val="1"/>
        <c:lblAlgn val="ctr"/>
        <c:lblOffset val="100"/>
        <c:noMultiLvlLbl val="0"/>
      </c:catAx>
      <c:spPr>
        <a:noFill/>
        <a:ln>
          <a:noFill/>
        </a:ln>
        <a:effectLst/>
      </c:spPr>
    </c:plotArea>
    <c:legend>
      <c:legendPos val="b"/>
      <c:layout>
        <c:manualLayout>
          <c:xMode val="edge"/>
          <c:yMode val="edge"/>
          <c:x val="0.17139382904632908"/>
          <c:y val="0.92151995294325706"/>
          <c:w val="0.65721220405637493"/>
          <c:h val="6.4264522920853676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Provincias'!$Z$135</c:f>
          <c:strCache>
            <c:ptCount val="1"/>
            <c:pt idx="0">
              <c:v>Distribución % del Valor Agregado por rama de actividad Económica PAT Cartama 2015 - 2024pr</c:v>
            </c:pt>
          </c:strCache>
        </c:strRef>
      </c:tx>
      <c:overlay val="0"/>
      <c:spPr>
        <a:noFill/>
        <a:ln>
          <a:noFill/>
        </a:ln>
        <a:effectLst/>
      </c:spPr>
      <c:txPr>
        <a:bodyPr rot="0" spcFirstLastPara="1" vertOverflow="ellipsis" vert="horz" wrap="square" anchor="ctr" anchorCtr="1"/>
        <a:lstStyle/>
        <a:p>
          <a:pPr>
            <a:defRPr sz="13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5.63932508575333E-2"/>
          <c:y val="0.12495805466700415"/>
          <c:w val="0.93341586792914599"/>
          <c:h val="0.61104855617081777"/>
        </c:manualLayout>
      </c:layout>
      <c:barChart>
        <c:barDir val="col"/>
        <c:grouping val="stacked"/>
        <c:varyColors val="0"/>
        <c:ser>
          <c:idx val="0"/>
          <c:order val="0"/>
          <c:tx>
            <c:strRef>
              <c:f>'Ficha Provincias'!$A$153</c:f>
              <c:strCache>
                <c:ptCount val="1"/>
                <c:pt idx="0">
                  <c:v>Agricultura, ganadería, caza, silvicultura y pesca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Provincias'!$B$153:$K$153</c:f>
              <c:numCache>
                <c:formatCode>0.00%</c:formatCode>
                <c:ptCount val="10"/>
                <c:pt idx="0">
                  <c:v>0.26671844995671812</c:v>
                </c:pt>
                <c:pt idx="1">
                  <c:v>0.28940608672293683</c:v>
                </c:pt>
                <c:pt idx="2">
                  <c:v>0.28722654552398835</c:v>
                </c:pt>
                <c:pt idx="3">
                  <c:v>0.29266981661245078</c:v>
                </c:pt>
                <c:pt idx="4">
                  <c:v>0.29632408685820227</c:v>
                </c:pt>
                <c:pt idx="5">
                  <c:v>0.35493219820705058</c:v>
                </c:pt>
                <c:pt idx="6">
                  <c:v>0.3746106331842558</c:v>
                </c:pt>
                <c:pt idx="7">
                  <c:v>0.42314143422568412</c:v>
                </c:pt>
                <c:pt idx="8">
                  <c:v>0.42937554005522888</c:v>
                </c:pt>
                <c:pt idx="9">
                  <c:v>0.43547270990397358</c:v>
                </c:pt>
              </c:numCache>
            </c:numRef>
          </c:val>
          <c:extLst>
            <c:ext xmlns:c16="http://schemas.microsoft.com/office/drawing/2014/chart" uri="{C3380CC4-5D6E-409C-BE32-E72D297353CC}">
              <c16:uniqueId val="{00000000-48E4-4E1C-8E7F-B1687859D047}"/>
            </c:ext>
          </c:extLst>
        </c:ser>
        <c:ser>
          <c:idx val="1"/>
          <c:order val="1"/>
          <c:tx>
            <c:strRef>
              <c:f>'Ficha Provincias'!$A$154</c:f>
              <c:strCache>
                <c:ptCount val="1"/>
                <c:pt idx="0">
                  <c:v>Explotación de minas y canteras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Provincias'!$B$154:$K$154</c:f>
              <c:numCache>
                <c:formatCode>0.00%</c:formatCode>
                <c:ptCount val="10"/>
                <c:pt idx="0">
                  <c:v>2.8884641413980412E-3</c:v>
                </c:pt>
                <c:pt idx="1">
                  <c:v>1.2244879376395148E-2</c:v>
                </c:pt>
                <c:pt idx="2">
                  <c:v>8.8293026475068977E-3</c:v>
                </c:pt>
                <c:pt idx="3">
                  <c:v>5.8371291742255593E-3</c:v>
                </c:pt>
                <c:pt idx="4">
                  <c:v>9.8312708616568947E-3</c:v>
                </c:pt>
                <c:pt idx="5">
                  <c:v>1.3341829803799572E-2</c:v>
                </c:pt>
                <c:pt idx="6">
                  <c:v>1.3638774818795029E-2</c:v>
                </c:pt>
                <c:pt idx="7">
                  <c:v>2.2570045182352769E-2</c:v>
                </c:pt>
                <c:pt idx="8">
                  <c:v>1.5482362304485945E-2</c:v>
                </c:pt>
                <c:pt idx="9">
                  <c:v>1.2252482563832592E-2</c:v>
                </c:pt>
              </c:numCache>
            </c:numRef>
          </c:val>
          <c:extLst>
            <c:ext xmlns:c16="http://schemas.microsoft.com/office/drawing/2014/chart" uri="{C3380CC4-5D6E-409C-BE32-E72D297353CC}">
              <c16:uniqueId val="{00000001-48E4-4E1C-8E7F-B1687859D047}"/>
            </c:ext>
          </c:extLst>
        </c:ser>
        <c:ser>
          <c:idx val="2"/>
          <c:order val="2"/>
          <c:tx>
            <c:strRef>
              <c:f>'Ficha Provincias'!$A$155</c:f>
              <c:strCache>
                <c:ptCount val="1"/>
                <c:pt idx="0">
                  <c:v>Industrias manufactureras </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Provincias'!$B$155:$K$155</c:f>
              <c:numCache>
                <c:formatCode>0.00%</c:formatCode>
                <c:ptCount val="10"/>
                <c:pt idx="0">
                  <c:v>6.4028684027450447E-2</c:v>
                </c:pt>
                <c:pt idx="1">
                  <c:v>5.0717015917537141E-2</c:v>
                </c:pt>
                <c:pt idx="2">
                  <c:v>3.3794035669800403E-2</c:v>
                </c:pt>
                <c:pt idx="3">
                  <c:v>3.7556906245714804E-2</c:v>
                </c:pt>
                <c:pt idx="4">
                  <c:v>3.3636388072594753E-2</c:v>
                </c:pt>
                <c:pt idx="5">
                  <c:v>3.0745611865129398E-2</c:v>
                </c:pt>
                <c:pt idx="6">
                  <c:v>5.1932662089941663E-2</c:v>
                </c:pt>
                <c:pt idx="7">
                  <c:v>2.6433302622488133E-2</c:v>
                </c:pt>
                <c:pt idx="8">
                  <c:v>3.1752586359365571E-2</c:v>
                </c:pt>
                <c:pt idx="9">
                  <c:v>2.6736325488094039E-2</c:v>
                </c:pt>
              </c:numCache>
            </c:numRef>
          </c:val>
          <c:extLst>
            <c:ext xmlns:c16="http://schemas.microsoft.com/office/drawing/2014/chart" uri="{C3380CC4-5D6E-409C-BE32-E72D297353CC}">
              <c16:uniqueId val="{00000002-48E4-4E1C-8E7F-B1687859D047}"/>
            </c:ext>
          </c:extLst>
        </c:ser>
        <c:ser>
          <c:idx val="3"/>
          <c:order val="3"/>
          <c:tx>
            <c:strRef>
              <c:f>'Ficha Provincias'!$A$156</c:f>
              <c:strCache>
                <c:ptCount val="1"/>
                <c:pt idx="0">
                  <c:v>Construcción</c:v>
                </c:pt>
              </c:strCache>
            </c:strRef>
          </c:tx>
          <c:spPr>
            <a:solidFill>
              <a:schemeClr val="accent4"/>
            </a:solidFill>
            <a:ln>
              <a:noFill/>
            </a:ln>
            <a:effectLst/>
          </c:spPr>
          <c:invertIfNegative val="0"/>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Provincias'!$B$156:$K$156</c:f>
              <c:numCache>
                <c:formatCode>0.00%</c:formatCode>
                <c:ptCount val="10"/>
                <c:pt idx="0">
                  <c:v>8.6297359714516492E-2</c:v>
                </c:pt>
                <c:pt idx="1">
                  <c:v>8.5068155771049592E-2</c:v>
                </c:pt>
                <c:pt idx="2">
                  <c:v>9.2506487427543388E-2</c:v>
                </c:pt>
                <c:pt idx="3">
                  <c:v>0.10195018527595893</c:v>
                </c:pt>
                <c:pt idx="4">
                  <c:v>9.5529463005103385E-2</c:v>
                </c:pt>
                <c:pt idx="5">
                  <c:v>6.4244683663529326E-2</c:v>
                </c:pt>
                <c:pt idx="6">
                  <c:v>3.3235508058168196E-2</c:v>
                </c:pt>
                <c:pt idx="7">
                  <c:v>3.9737776716393051E-2</c:v>
                </c:pt>
                <c:pt idx="8">
                  <c:v>3.1818389919939342E-2</c:v>
                </c:pt>
                <c:pt idx="9">
                  <c:v>3.3901995501613442E-2</c:v>
                </c:pt>
              </c:numCache>
            </c:numRef>
          </c:val>
          <c:extLst>
            <c:ext xmlns:c16="http://schemas.microsoft.com/office/drawing/2014/chart" uri="{C3380CC4-5D6E-409C-BE32-E72D297353CC}">
              <c16:uniqueId val="{00000003-48E4-4E1C-8E7F-B1687859D047}"/>
            </c:ext>
          </c:extLst>
        </c:ser>
        <c:ser>
          <c:idx val="4"/>
          <c:order val="4"/>
          <c:tx>
            <c:strRef>
              <c:f>'Ficha Provincias'!$A$157</c:f>
              <c:strCache>
                <c:ptCount val="1"/>
                <c:pt idx="0">
                  <c:v>Suministro de electricidad, gas,  agua (1)</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Provincias'!$B$157:$K$157</c:f>
              <c:numCache>
                <c:formatCode>0.00%</c:formatCode>
                <c:ptCount val="10"/>
                <c:pt idx="0">
                  <c:v>4.0264694449098894E-2</c:v>
                </c:pt>
                <c:pt idx="1">
                  <c:v>3.1667778951255492E-2</c:v>
                </c:pt>
                <c:pt idx="2">
                  <c:v>3.9340854051768896E-2</c:v>
                </c:pt>
                <c:pt idx="3">
                  <c:v>3.6525428540750242E-2</c:v>
                </c:pt>
                <c:pt idx="4">
                  <c:v>3.8911502554682988E-2</c:v>
                </c:pt>
                <c:pt idx="5">
                  <c:v>3.8903916150118761E-2</c:v>
                </c:pt>
                <c:pt idx="6">
                  <c:v>2.2911756251059824E-2</c:v>
                </c:pt>
                <c:pt idx="7">
                  <c:v>4.197498625593625E-2</c:v>
                </c:pt>
                <c:pt idx="8">
                  <c:v>3.7308317914968414E-2</c:v>
                </c:pt>
                <c:pt idx="9">
                  <c:v>3.9402919046777986E-2</c:v>
                </c:pt>
              </c:numCache>
            </c:numRef>
          </c:val>
          <c:extLst>
            <c:ext xmlns:c16="http://schemas.microsoft.com/office/drawing/2014/chart" uri="{C3380CC4-5D6E-409C-BE32-E72D297353CC}">
              <c16:uniqueId val="{00000004-48E4-4E1C-8E7F-B1687859D047}"/>
            </c:ext>
          </c:extLst>
        </c:ser>
        <c:ser>
          <c:idx val="5"/>
          <c:order val="5"/>
          <c:tx>
            <c:strRef>
              <c:f>'Ficha Provincias'!$A$158</c:f>
              <c:strCache>
                <c:ptCount val="1"/>
                <c:pt idx="0">
                  <c:v>Comercio; reparación de automotores(2)</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Provincias'!$B$158:$K$158</c:f>
              <c:numCache>
                <c:formatCode>0.00%</c:formatCode>
                <c:ptCount val="10"/>
                <c:pt idx="0">
                  <c:v>0.14634447147871282</c:v>
                </c:pt>
                <c:pt idx="1">
                  <c:v>0.1371010340897327</c:v>
                </c:pt>
                <c:pt idx="2">
                  <c:v>0.15401437487108402</c:v>
                </c:pt>
                <c:pt idx="3">
                  <c:v>0.14571306490516706</c:v>
                </c:pt>
                <c:pt idx="4">
                  <c:v>0.15428350818233688</c:v>
                </c:pt>
                <c:pt idx="5">
                  <c:v>0.13672330121717297</c:v>
                </c:pt>
                <c:pt idx="6">
                  <c:v>0.13774190502183351</c:v>
                </c:pt>
                <c:pt idx="7">
                  <c:v>0.13236410238702517</c:v>
                </c:pt>
                <c:pt idx="8">
                  <c:v>0.15436405206039253</c:v>
                </c:pt>
                <c:pt idx="9">
                  <c:v>0.15090773778518879</c:v>
                </c:pt>
              </c:numCache>
            </c:numRef>
          </c:val>
          <c:extLst>
            <c:ext xmlns:c16="http://schemas.microsoft.com/office/drawing/2014/chart" uri="{C3380CC4-5D6E-409C-BE32-E72D297353CC}">
              <c16:uniqueId val="{00000005-48E4-4E1C-8E7F-B1687859D047}"/>
            </c:ext>
          </c:extLst>
        </c:ser>
        <c:ser>
          <c:idx val="6"/>
          <c:order val="6"/>
          <c:tx>
            <c:strRef>
              <c:f>'Ficha Provincias'!$A$159</c:f>
              <c:strCache>
                <c:ptCount val="1"/>
                <c:pt idx="0">
                  <c:v>Información y comunicaciones </c:v>
                </c:pt>
              </c:strCache>
            </c:strRef>
          </c:tx>
          <c:spPr>
            <a:solidFill>
              <a:schemeClr val="accent1">
                <a:lumMod val="60000"/>
              </a:schemeClr>
            </a:solidFill>
            <a:ln>
              <a:noFill/>
            </a:ln>
            <a:effectLst/>
          </c:spPr>
          <c:invertIfNegative val="0"/>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Provincias'!$B$159:$K$159</c:f>
              <c:numCache>
                <c:formatCode>0.00%</c:formatCode>
                <c:ptCount val="10"/>
                <c:pt idx="0">
                  <c:v>3.0646536421520612E-2</c:v>
                </c:pt>
                <c:pt idx="1">
                  <c:v>2.6557559791974956E-2</c:v>
                </c:pt>
                <c:pt idx="2">
                  <c:v>3.1028125198120118E-2</c:v>
                </c:pt>
                <c:pt idx="3">
                  <c:v>3.3209548563562223E-2</c:v>
                </c:pt>
                <c:pt idx="4">
                  <c:v>2.6905699192807348E-2</c:v>
                </c:pt>
                <c:pt idx="5">
                  <c:v>2.6364320867820146E-2</c:v>
                </c:pt>
                <c:pt idx="6">
                  <c:v>2.4517753171685582E-2</c:v>
                </c:pt>
                <c:pt idx="7">
                  <c:v>2.2531714365031902E-2</c:v>
                </c:pt>
                <c:pt idx="8">
                  <c:v>1.9976945812826104E-2</c:v>
                </c:pt>
                <c:pt idx="9">
                  <c:v>1.739286546247306E-2</c:v>
                </c:pt>
              </c:numCache>
            </c:numRef>
          </c:val>
          <c:extLst>
            <c:ext xmlns:c16="http://schemas.microsoft.com/office/drawing/2014/chart" uri="{C3380CC4-5D6E-409C-BE32-E72D297353CC}">
              <c16:uniqueId val="{00000006-48E4-4E1C-8E7F-B1687859D047}"/>
            </c:ext>
          </c:extLst>
        </c:ser>
        <c:ser>
          <c:idx val="7"/>
          <c:order val="7"/>
          <c:tx>
            <c:strRef>
              <c:f>'Ficha Provincias'!$A$160</c:f>
              <c:strCache>
                <c:ptCount val="1"/>
                <c:pt idx="0">
                  <c:v>Actividades financieras y de seguros</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Provincias'!$B$160:$K$160</c:f>
              <c:numCache>
                <c:formatCode>0.00%</c:formatCode>
                <c:ptCount val="10"/>
                <c:pt idx="0">
                  <c:v>2.490520793003842E-2</c:v>
                </c:pt>
                <c:pt idx="1">
                  <c:v>2.1625949001747975E-2</c:v>
                </c:pt>
                <c:pt idx="2">
                  <c:v>2.4914898222206362E-2</c:v>
                </c:pt>
                <c:pt idx="3">
                  <c:v>1.7766678059724247E-2</c:v>
                </c:pt>
                <c:pt idx="4">
                  <c:v>1.8058401600525097E-2</c:v>
                </c:pt>
                <c:pt idx="5">
                  <c:v>2.1564024272640321E-2</c:v>
                </c:pt>
                <c:pt idx="6">
                  <c:v>2.0897474922706116E-2</c:v>
                </c:pt>
                <c:pt idx="7">
                  <c:v>1.7892545161425837E-2</c:v>
                </c:pt>
                <c:pt idx="8">
                  <c:v>1.9237469628678665E-2</c:v>
                </c:pt>
                <c:pt idx="9">
                  <c:v>1.8838470175612333E-2</c:v>
                </c:pt>
              </c:numCache>
            </c:numRef>
          </c:val>
          <c:extLst>
            <c:ext xmlns:c16="http://schemas.microsoft.com/office/drawing/2014/chart" uri="{C3380CC4-5D6E-409C-BE32-E72D297353CC}">
              <c16:uniqueId val="{00000007-48E4-4E1C-8E7F-B1687859D047}"/>
            </c:ext>
          </c:extLst>
        </c:ser>
        <c:ser>
          <c:idx val="8"/>
          <c:order val="8"/>
          <c:tx>
            <c:strRef>
              <c:f>'Ficha Provincias'!$A$161</c:f>
              <c:strCache>
                <c:ptCount val="1"/>
                <c:pt idx="0">
                  <c:v>Actividades inmobiliarias</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Provincias'!$B$161:$K$161</c:f>
              <c:numCache>
                <c:formatCode>0.00%</c:formatCode>
                <c:ptCount val="10"/>
                <c:pt idx="0">
                  <c:v>8.3727590546808089E-2</c:v>
                </c:pt>
                <c:pt idx="1">
                  <c:v>7.09201982076825E-2</c:v>
                </c:pt>
                <c:pt idx="2">
                  <c:v>7.9152104193374151E-2</c:v>
                </c:pt>
                <c:pt idx="3">
                  <c:v>7.2378918815566698E-2</c:v>
                </c:pt>
                <c:pt idx="4">
                  <c:v>6.8764807668463199E-2</c:v>
                </c:pt>
                <c:pt idx="5">
                  <c:v>6.8880669273183925E-2</c:v>
                </c:pt>
                <c:pt idx="6">
                  <c:v>8.5396144988982597E-2</c:v>
                </c:pt>
                <c:pt idx="7">
                  <c:v>7.2414626254611578E-2</c:v>
                </c:pt>
                <c:pt idx="8">
                  <c:v>5.9795984062864745E-2</c:v>
                </c:pt>
                <c:pt idx="9">
                  <c:v>6.0442391205730812E-2</c:v>
                </c:pt>
              </c:numCache>
            </c:numRef>
          </c:val>
          <c:extLst>
            <c:ext xmlns:c16="http://schemas.microsoft.com/office/drawing/2014/chart" uri="{C3380CC4-5D6E-409C-BE32-E72D297353CC}">
              <c16:uniqueId val="{00000008-48E4-4E1C-8E7F-B1687859D047}"/>
            </c:ext>
          </c:extLst>
        </c:ser>
        <c:ser>
          <c:idx val="9"/>
          <c:order val="9"/>
          <c:tx>
            <c:strRef>
              <c:f>'Ficha Provincias'!$A$162</c:f>
              <c:strCache>
                <c:ptCount val="1"/>
                <c:pt idx="0">
                  <c:v>Actividades profesionales, científicas  (3)</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Provincias'!$B$162:$K$162</c:f>
              <c:numCache>
                <c:formatCode>0.00%</c:formatCode>
                <c:ptCount val="10"/>
                <c:pt idx="0">
                  <c:v>8.8683593038487232E-2</c:v>
                </c:pt>
                <c:pt idx="1">
                  <c:v>7.740366311034888E-2</c:v>
                </c:pt>
                <c:pt idx="2">
                  <c:v>8.1132379392043735E-2</c:v>
                </c:pt>
                <c:pt idx="3">
                  <c:v>8.4728948716151095E-2</c:v>
                </c:pt>
                <c:pt idx="4">
                  <c:v>8.1622649832305924E-2</c:v>
                </c:pt>
                <c:pt idx="5">
                  <c:v>7.6189428758627664E-2</c:v>
                </c:pt>
                <c:pt idx="6">
                  <c:v>7.7827560613291491E-2</c:v>
                </c:pt>
                <c:pt idx="7">
                  <c:v>6.480228299559522E-2</c:v>
                </c:pt>
                <c:pt idx="8">
                  <c:v>6.5478594892191211E-2</c:v>
                </c:pt>
                <c:pt idx="9">
                  <c:v>6.3263907688658888E-2</c:v>
                </c:pt>
              </c:numCache>
            </c:numRef>
          </c:val>
          <c:extLst>
            <c:ext xmlns:c16="http://schemas.microsoft.com/office/drawing/2014/chart" uri="{C3380CC4-5D6E-409C-BE32-E72D297353CC}">
              <c16:uniqueId val="{00000009-48E4-4E1C-8E7F-B1687859D047}"/>
            </c:ext>
          </c:extLst>
        </c:ser>
        <c:ser>
          <c:idx val="10"/>
          <c:order val="10"/>
          <c:tx>
            <c:strRef>
              <c:f>'Ficha Provincias'!$A$163</c:f>
              <c:strCache>
                <c:ptCount val="1"/>
                <c:pt idx="0">
                  <c:v>Administración pública,  educación; salud humana (4)</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Provincias'!$B$163:$K$163</c:f>
              <c:numCache>
                <c:formatCode>0.00%</c:formatCode>
                <c:ptCount val="10"/>
                <c:pt idx="0">
                  <c:v>0.14032162606851478</c:v>
                </c:pt>
                <c:pt idx="1">
                  <c:v>0.17424637914156696</c:v>
                </c:pt>
                <c:pt idx="2">
                  <c:v>0.14206944374646976</c:v>
                </c:pt>
                <c:pt idx="3">
                  <c:v>0.14479898567153798</c:v>
                </c:pt>
                <c:pt idx="4">
                  <c:v>0.14832697350885887</c:v>
                </c:pt>
                <c:pt idx="5">
                  <c:v>0.14309249449523967</c:v>
                </c:pt>
                <c:pt idx="6">
                  <c:v>0.12726049133291462</c:v>
                </c:pt>
                <c:pt idx="7">
                  <c:v>0.10176222886870485</c:v>
                </c:pt>
                <c:pt idx="8">
                  <c:v>0.10011102153946065</c:v>
                </c:pt>
                <c:pt idx="9">
                  <c:v>0.10422980713913495</c:v>
                </c:pt>
              </c:numCache>
            </c:numRef>
          </c:val>
          <c:extLst>
            <c:ext xmlns:c16="http://schemas.microsoft.com/office/drawing/2014/chart" uri="{C3380CC4-5D6E-409C-BE32-E72D297353CC}">
              <c16:uniqueId val="{0000000A-48E4-4E1C-8E7F-B1687859D047}"/>
            </c:ext>
          </c:extLst>
        </c:ser>
        <c:ser>
          <c:idx val="11"/>
          <c:order val="11"/>
          <c:tx>
            <c:strRef>
              <c:f>'Ficha Provincias'!$A$164</c:f>
              <c:strCache>
                <c:ptCount val="1"/>
                <c:pt idx="0">
                  <c:v>Actividades artísticas, entretenimiento y recreación (5)</c:v>
                </c:pt>
              </c:strCache>
            </c:strRef>
          </c:tx>
          <c:spPr>
            <a:solidFill>
              <a:schemeClr val="accent6">
                <a:lumMod val="60000"/>
              </a:schemeClr>
            </a:solidFill>
            <a:ln>
              <a:noFill/>
            </a:ln>
            <a:effectLst/>
          </c:spPr>
          <c:invertIfNegative val="0"/>
          <c:cat>
            <c:strRef>
              <c:f>'Ficha Provincias'!$B$152:$K$152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Provincias'!$B$164:$K$164</c:f>
              <c:numCache>
                <c:formatCode>0.00%</c:formatCode>
                <c:ptCount val="10"/>
                <c:pt idx="0">
                  <c:v>2.5173322226736083E-2</c:v>
                </c:pt>
                <c:pt idx="1">
                  <c:v>2.304129991777177E-2</c:v>
                </c:pt>
                <c:pt idx="2">
                  <c:v>2.5991449056093761E-2</c:v>
                </c:pt>
                <c:pt idx="3">
                  <c:v>2.6864389419190463E-2</c:v>
                </c:pt>
                <c:pt idx="4">
                  <c:v>2.7805248662462513E-2</c:v>
                </c:pt>
                <c:pt idx="5">
                  <c:v>2.5017521425687531E-2</c:v>
                </c:pt>
                <c:pt idx="6">
                  <c:v>3.0029335546365641E-2</c:v>
                </c:pt>
                <c:pt idx="7">
                  <c:v>3.4374954964751119E-2</c:v>
                </c:pt>
                <c:pt idx="8">
                  <c:v>3.5298735449597878E-2</c:v>
                </c:pt>
                <c:pt idx="9">
                  <c:v>3.7158388038909397E-2</c:v>
                </c:pt>
              </c:numCache>
            </c:numRef>
          </c:val>
          <c:extLst>
            <c:ext xmlns:c16="http://schemas.microsoft.com/office/drawing/2014/chart" uri="{C3380CC4-5D6E-409C-BE32-E72D297353CC}">
              <c16:uniqueId val="{0000000D-48E4-4E1C-8E7F-B1687859D047}"/>
            </c:ext>
          </c:extLst>
        </c:ser>
        <c:dLbls>
          <c:showLegendKey val="0"/>
          <c:showVal val="0"/>
          <c:showCatName val="0"/>
          <c:showSerName val="0"/>
          <c:showPercent val="0"/>
          <c:showBubbleSize val="0"/>
        </c:dLbls>
        <c:gapWidth val="50"/>
        <c:overlap val="100"/>
        <c:axId val="1530007007"/>
        <c:axId val="1530007423"/>
      </c:barChart>
      <c:catAx>
        <c:axId val="15300070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crossAx val="1530007423"/>
        <c:crosses val="autoZero"/>
        <c:auto val="1"/>
        <c:lblAlgn val="ctr"/>
        <c:lblOffset val="100"/>
        <c:noMultiLvlLbl val="0"/>
      </c:catAx>
      <c:valAx>
        <c:axId val="1530007423"/>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530007007"/>
        <c:crosses val="autoZero"/>
        <c:crossBetween val="between"/>
      </c:valAx>
      <c:spPr>
        <a:noFill/>
        <a:ln>
          <a:noFill/>
        </a:ln>
        <a:effectLst/>
      </c:spPr>
    </c:plotArea>
    <c:legend>
      <c:legendPos val="b"/>
      <c:layout>
        <c:manualLayout>
          <c:xMode val="edge"/>
          <c:yMode val="edge"/>
          <c:x val="1.3049960322861067E-2"/>
          <c:y val="0.79467944429465232"/>
          <c:w val="0.98695001184173026"/>
          <c:h val="0.20532044953029588"/>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(2)'!$I$1</c:f>
          <c:strCache>
            <c:ptCount val="1"/>
            <c:pt idx="0">
              <c:v>PIB precios corrientes Municipio de Alejandría, Subregión Oriente y Departamental 2015 - 2024pr (miles de Millones de pesos)</c:v>
            </c:pt>
          </c:strCache>
        </c:strRef>
      </c:tx>
      <c:layout>
        <c:manualLayout>
          <c:xMode val="edge"/>
          <c:yMode val="edge"/>
          <c:x val="0.11581823356417797"/>
          <c:y val="4.440907207173266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2198429193812703"/>
          <c:y val="0.12048192771084337"/>
          <c:w val="0.85898017506694913"/>
          <c:h val="0.74408349972999788"/>
        </c:manualLayout>
      </c:layout>
      <c:barChart>
        <c:barDir val="col"/>
        <c:grouping val="clustered"/>
        <c:varyColors val="0"/>
        <c:ser>
          <c:idx val="1"/>
          <c:order val="0"/>
          <c:tx>
            <c:strRef>
              <c:f>'Ficha Municipal (2)'!$A$7</c:f>
              <c:strCache>
                <c:ptCount val="1"/>
                <c:pt idx="0">
                  <c:v>PIB Subregión Oriente</c:v>
                </c:pt>
              </c:strCache>
            </c:strRef>
          </c:tx>
          <c:spPr>
            <a:solidFill>
              <a:schemeClr val="accent2"/>
            </a:solidFill>
            <a:ln>
              <a:noFill/>
            </a:ln>
            <a:effectLst/>
          </c:spPr>
          <c:invertIfNegative val="0"/>
          <c:dLbls>
            <c:numFmt formatCode="&quot;$&quot;\ #,##0"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(2)'!$B$7:$K$7</c:f>
              <c:numCache>
                <c:formatCode>#,##0.00</c:formatCode>
                <c:ptCount val="10"/>
                <c:pt idx="0">
                  <c:v>10593.641720461328</c:v>
                </c:pt>
                <c:pt idx="1">
                  <c:v>11395.673349095716</c:v>
                </c:pt>
                <c:pt idx="2">
                  <c:v>12135.343351227104</c:v>
                </c:pt>
                <c:pt idx="3">
                  <c:v>13337.204051514294</c:v>
                </c:pt>
                <c:pt idx="4">
                  <c:v>15140.409672365917</c:v>
                </c:pt>
                <c:pt idx="5">
                  <c:v>14397.832385502872</c:v>
                </c:pt>
                <c:pt idx="6">
                  <c:v>17665.791451821398</c:v>
                </c:pt>
                <c:pt idx="7">
                  <c:v>22141.800375376715</c:v>
                </c:pt>
                <c:pt idx="8">
                  <c:v>24082.742857465833</c:v>
                </c:pt>
                <c:pt idx="9">
                  <c:v>26330.189434854386</c:v>
                </c:pt>
              </c:numCache>
            </c:numRef>
          </c:val>
          <c:extLst>
            <c:ext xmlns:c16="http://schemas.microsoft.com/office/drawing/2014/chart" uri="{C3380CC4-5D6E-409C-BE32-E72D297353CC}">
              <c16:uniqueId val="{00000000-FFA6-46D1-B97B-89AEA9C712A4}"/>
            </c:ext>
          </c:extLst>
        </c:ser>
        <c:ser>
          <c:idx val="0"/>
          <c:order val="1"/>
          <c:tx>
            <c:strRef>
              <c:f>'Ficha Municipal (2)'!$A$6</c:f>
              <c:strCache>
                <c:ptCount val="1"/>
                <c:pt idx="0">
                  <c:v>PIB Municipal Alejandría</c:v>
                </c:pt>
              </c:strCache>
            </c:strRef>
          </c:tx>
          <c:spPr>
            <a:solidFill>
              <a:schemeClr val="accent1"/>
            </a:solidFill>
            <a:ln>
              <a:noFill/>
            </a:ln>
            <a:effectLst/>
          </c:spPr>
          <c:invertIfNegative val="0"/>
          <c:dLbls>
            <c:numFmt formatCode="&quot;$&quot;\ #,##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(2)'!$B$6:$K$6</c:f>
              <c:numCache>
                <c:formatCode>#,##0.00</c:formatCode>
                <c:ptCount val="10"/>
                <c:pt idx="0">
                  <c:v>46.92466102508655</c:v>
                </c:pt>
                <c:pt idx="1">
                  <c:v>50.90632744253972</c:v>
                </c:pt>
                <c:pt idx="2">
                  <c:v>56.339591206049093</c:v>
                </c:pt>
                <c:pt idx="3">
                  <c:v>57.518519015889822</c:v>
                </c:pt>
                <c:pt idx="4">
                  <c:v>62.601798121761078</c:v>
                </c:pt>
                <c:pt idx="5">
                  <c:v>59.993918872626004</c:v>
                </c:pt>
                <c:pt idx="6">
                  <c:v>76.187394341754086</c:v>
                </c:pt>
                <c:pt idx="7">
                  <c:v>86.625301828399614</c:v>
                </c:pt>
                <c:pt idx="8">
                  <c:v>92.201502833413272</c:v>
                </c:pt>
                <c:pt idx="9">
                  <c:v>101.7099961742631</c:v>
                </c:pt>
              </c:numCache>
            </c:numRef>
          </c:val>
          <c:extLst>
            <c:ext xmlns:c16="http://schemas.microsoft.com/office/drawing/2014/chart" uri="{C3380CC4-5D6E-409C-BE32-E72D297353CC}">
              <c16:uniqueId val="{00000001-FFA6-46D1-B97B-89AEA9C712A4}"/>
            </c:ext>
          </c:extLst>
        </c:ser>
        <c:dLbls>
          <c:showLegendKey val="0"/>
          <c:showVal val="0"/>
          <c:showCatName val="0"/>
          <c:showSerName val="0"/>
          <c:showPercent val="0"/>
          <c:showBubbleSize val="0"/>
        </c:dLbls>
        <c:gapWidth val="62"/>
        <c:overlap val="39"/>
        <c:axId val="1280710832"/>
        <c:axId val="1280710000"/>
      </c:barChart>
      <c:lineChart>
        <c:grouping val="standard"/>
        <c:varyColors val="0"/>
        <c:ser>
          <c:idx val="2"/>
          <c:order val="2"/>
          <c:tx>
            <c:strRef>
              <c:f>'Ficha Municipal (2)'!$A$8</c:f>
              <c:strCache>
                <c:ptCount val="1"/>
                <c:pt idx="0">
                  <c:v>Total Antioquia</c:v>
                </c:pt>
              </c:strCache>
            </c:strRef>
          </c:tx>
          <c:spPr>
            <a:ln w="28575" cap="rnd">
              <a:solidFill>
                <a:srgbClr val="00B050"/>
              </a:solidFill>
              <a:round/>
            </a:ln>
            <a:effectLst/>
          </c:spPr>
          <c:marker>
            <c:symbol val="none"/>
          </c:marker>
          <c:dLbls>
            <c:numFmt formatCode="&quot;$&quot;\ #,##0" sourceLinked="0"/>
            <c:spPr>
              <a:solidFill>
                <a:srgbClr val="00B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(2)'!$B$8:$K$8</c:f>
              <c:numCache>
                <c:formatCode>#,##0.00</c:formatCode>
                <c:ptCount val="10"/>
                <c:pt idx="0">
                  <c:v>115446.25698331559</c:v>
                </c:pt>
                <c:pt idx="1">
                  <c:v>126021.64407252641</c:v>
                </c:pt>
                <c:pt idx="2">
                  <c:v>132368.59065390422</c:v>
                </c:pt>
                <c:pt idx="3">
                  <c:v>141680.0803320556</c:v>
                </c:pt>
                <c:pt idx="4">
                  <c:v>153559.44893857837</c:v>
                </c:pt>
                <c:pt idx="5">
                  <c:v>148361.90535377673</c:v>
                </c:pt>
                <c:pt idx="6">
                  <c:v>177769.07224721386</c:v>
                </c:pt>
                <c:pt idx="7">
                  <c:v>211751.30428331028</c:v>
                </c:pt>
                <c:pt idx="8">
                  <c:v>231121.93524912276</c:v>
                </c:pt>
                <c:pt idx="9">
                  <c:v>253232.37990946393</c:v>
                </c:pt>
              </c:numCache>
            </c:numRef>
          </c:val>
          <c:smooth val="0"/>
          <c:extLst>
            <c:ext xmlns:c16="http://schemas.microsoft.com/office/drawing/2014/chart" uri="{C3380CC4-5D6E-409C-BE32-E72D297353CC}">
              <c16:uniqueId val="{00000002-FFA6-46D1-B97B-89AEA9C712A4}"/>
            </c:ext>
          </c:extLst>
        </c:ser>
        <c:dLbls>
          <c:showLegendKey val="0"/>
          <c:showVal val="0"/>
          <c:showCatName val="0"/>
          <c:showSerName val="0"/>
          <c:showPercent val="0"/>
          <c:showBubbleSize val="0"/>
        </c:dLbls>
        <c:marker val="1"/>
        <c:smooth val="0"/>
        <c:axId val="1364298143"/>
        <c:axId val="1364287327"/>
      </c:lineChart>
      <c:catAx>
        <c:axId val="12807108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280710000"/>
        <c:crosses val="autoZero"/>
        <c:auto val="1"/>
        <c:lblAlgn val="ctr"/>
        <c:lblOffset val="100"/>
        <c:noMultiLvlLbl val="0"/>
      </c:catAx>
      <c:valAx>
        <c:axId val="128071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280710832"/>
        <c:crosses val="autoZero"/>
        <c:crossBetween val="between"/>
      </c:valAx>
      <c:valAx>
        <c:axId val="1364287327"/>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364298143"/>
        <c:crosses val="max"/>
        <c:crossBetween val="between"/>
      </c:valAx>
      <c:catAx>
        <c:axId val="1364298143"/>
        <c:scaling>
          <c:orientation val="minMax"/>
        </c:scaling>
        <c:delete val="1"/>
        <c:axPos val="b"/>
        <c:numFmt formatCode="General" sourceLinked="1"/>
        <c:majorTickMark val="out"/>
        <c:minorTickMark val="none"/>
        <c:tickLblPos val="nextTo"/>
        <c:crossAx val="1364287327"/>
        <c:crosses val="autoZero"/>
        <c:auto val="1"/>
        <c:lblAlgn val="ctr"/>
        <c:lblOffset val="100"/>
        <c:noMultiLvlLbl val="0"/>
      </c:catAx>
      <c:spPr>
        <a:noFill/>
        <a:ln>
          <a:noFill/>
        </a:ln>
        <a:effectLst/>
      </c:spPr>
    </c:plotArea>
    <c:legend>
      <c:legendPos val="b"/>
      <c:layout>
        <c:manualLayout>
          <c:xMode val="edge"/>
          <c:yMode val="edge"/>
          <c:x val="5.8226914211865648E-2"/>
          <c:y val="0.92023597451924954"/>
          <c:w val="0.9"/>
          <c:h val="7.6936480427984774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(2)'!$K$1</c:f>
          <c:strCache>
            <c:ptCount val="1"/>
            <c:pt idx="0">
              <c:v>Participación del municipio de Alejandría en el PIB de la Subregión Oriente 2015 - 2024pr</c:v>
            </c:pt>
          </c:strCache>
        </c:strRef>
      </c:tx>
      <c:layout>
        <c:manualLayout>
          <c:xMode val="edge"/>
          <c:yMode val="edge"/>
          <c:x val="0.11227583156404815"/>
          <c:y val="1.307189542483660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s-CO"/>
        </a:p>
      </c:txPr>
    </c:title>
    <c:autoTitleDeleted val="0"/>
    <c:plotArea>
      <c:layout>
        <c:manualLayout>
          <c:layoutTarget val="inner"/>
          <c:xMode val="edge"/>
          <c:yMode val="edge"/>
          <c:x val="8.5208512032691142E-2"/>
          <c:y val="0.14817731116943716"/>
          <c:w val="0.90663155324678657"/>
          <c:h val="0.70549740106016168"/>
        </c:manualLayout>
      </c:layout>
      <c:lineChart>
        <c:grouping val="standard"/>
        <c:varyColors val="0"/>
        <c:ser>
          <c:idx val="0"/>
          <c:order val="0"/>
          <c:tx>
            <c:strRef>
              <c:f>'Ficha Municipal (2)'!$A$13</c:f>
              <c:strCache>
                <c:ptCount val="1"/>
                <c:pt idx="0">
                  <c:v>Subregional</c:v>
                </c:pt>
              </c:strCache>
            </c:strRef>
          </c:tx>
          <c:spPr>
            <a:ln w="28575" cap="rnd">
              <a:solidFill>
                <a:schemeClr val="accent1"/>
              </a:solidFill>
              <a:round/>
            </a:ln>
            <a:effectLst/>
          </c:spPr>
          <c:marker>
            <c:symbol val="none"/>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(2)'!$B$12:$K$12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(2)'!$B$13:$K$13</c:f>
              <c:numCache>
                <c:formatCode>0.00%</c:formatCode>
                <c:ptCount val="10"/>
                <c:pt idx="0">
                  <c:v>4.4295118018247547E-3</c:v>
                </c:pt>
                <c:pt idx="1">
                  <c:v>4.467162745286947E-3</c:v>
                </c:pt>
                <c:pt idx="2">
                  <c:v>4.6426038040655966E-3</c:v>
                </c:pt>
                <c:pt idx="3">
                  <c:v>4.3126369510226711E-3</c:v>
                </c:pt>
                <c:pt idx="4">
                  <c:v>4.1347492885890061E-3</c:v>
                </c:pt>
                <c:pt idx="5">
                  <c:v>4.1668716002718348E-3</c:v>
                </c:pt>
                <c:pt idx="6">
                  <c:v>4.3127076728792088E-3</c:v>
                </c:pt>
                <c:pt idx="7">
                  <c:v>3.9122971194669974E-3</c:v>
                </c:pt>
                <c:pt idx="8">
                  <c:v>3.8285299718188084E-3</c:v>
                </c:pt>
                <c:pt idx="9">
                  <c:v>3.8628660999918698E-3</c:v>
                </c:pt>
              </c:numCache>
            </c:numRef>
          </c:val>
          <c:smooth val="0"/>
          <c:extLst>
            <c:ext xmlns:c16="http://schemas.microsoft.com/office/drawing/2014/chart" uri="{C3380CC4-5D6E-409C-BE32-E72D297353CC}">
              <c16:uniqueId val="{00000000-17E6-4201-8459-9E6AB8808E7D}"/>
            </c:ext>
          </c:extLst>
        </c:ser>
        <c:dLbls>
          <c:showLegendKey val="0"/>
          <c:showVal val="0"/>
          <c:showCatName val="0"/>
          <c:showSerName val="0"/>
          <c:showPercent val="0"/>
          <c:showBubbleSize val="0"/>
        </c:dLbls>
        <c:smooth val="0"/>
        <c:axId val="1414428047"/>
        <c:axId val="1414434703"/>
      </c:lineChart>
      <c:catAx>
        <c:axId val="141442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s-CO"/>
          </a:p>
        </c:txPr>
        <c:crossAx val="1414434703"/>
        <c:crosses val="autoZero"/>
        <c:auto val="1"/>
        <c:lblAlgn val="ctr"/>
        <c:lblOffset val="100"/>
        <c:noMultiLvlLbl val="0"/>
      </c:catAx>
      <c:valAx>
        <c:axId val="1414434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1414428047"/>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chemeClr val="tx1"/>
          </a:solidFill>
        </a:defRPr>
      </a:pPr>
      <a:endParaRPr lang="es-CO"/>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(2)'!$L$1</c:f>
          <c:strCache>
            <c:ptCount val="1"/>
            <c:pt idx="0">
              <c:v>Participación del municipio de Alejandría en el PIB Departamental Oriente 2015 - 2024pr</c:v>
            </c:pt>
          </c:strCache>
        </c:strRef>
      </c:tx>
      <c:layout>
        <c:manualLayout>
          <c:xMode val="edge"/>
          <c:yMode val="edge"/>
          <c:x val="0.12325796178343949"/>
          <c:y val="1.307189542483660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s-CO"/>
        </a:p>
      </c:txPr>
    </c:title>
    <c:autoTitleDeleted val="0"/>
    <c:plotArea>
      <c:layout>
        <c:manualLayout>
          <c:layoutTarget val="inner"/>
          <c:xMode val="edge"/>
          <c:yMode val="edge"/>
          <c:x val="8.5208512032691142E-2"/>
          <c:y val="0.15286757945065785"/>
          <c:w val="0.90663155324678657"/>
          <c:h val="0.70080712840831194"/>
        </c:manualLayout>
      </c:layout>
      <c:lineChart>
        <c:grouping val="standard"/>
        <c:varyColors val="0"/>
        <c:ser>
          <c:idx val="0"/>
          <c:order val="0"/>
          <c:tx>
            <c:strRef>
              <c:f>'Ficha Municipal (2)'!$A$14</c:f>
              <c:strCache>
                <c:ptCount val="1"/>
                <c:pt idx="0">
                  <c:v>Departamental</c:v>
                </c:pt>
              </c:strCache>
            </c:strRef>
          </c:tx>
          <c:spPr>
            <a:ln w="28575" cap="rnd">
              <a:solidFill>
                <a:srgbClr val="FF0000"/>
              </a:solidFill>
              <a:round/>
            </a:ln>
            <a:effectLst/>
          </c:spPr>
          <c:marker>
            <c:symbol val="none"/>
          </c:marker>
          <c:dLbls>
            <c:spPr>
              <a:solidFill>
                <a:srgbClr val="FF0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(2)'!$B$12:$K$12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(2)'!$B$14:$K$14</c:f>
              <c:numCache>
                <c:formatCode>0.00%</c:formatCode>
                <c:ptCount val="10"/>
                <c:pt idx="0">
                  <c:v>4.0646325183040064E-4</c:v>
                </c:pt>
                <c:pt idx="1">
                  <c:v>4.0394908205802126E-4</c:v>
                </c:pt>
                <c:pt idx="2">
                  <c:v>4.2562658503599737E-4</c:v>
                </c:pt>
                <c:pt idx="3">
                  <c:v>4.0597463582095429E-4</c:v>
                </c:pt>
                <c:pt idx="4">
                  <c:v>4.0767141686475395E-4</c:v>
                </c:pt>
                <c:pt idx="5">
                  <c:v>4.0437549470376082E-4</c:v>
                </c:pt>
                <c:pt idx="6">
                  <c:v>4.2857507989806228E-4</c:v>
                </c:pt>
                <c:pt idx="7">
                  <c:v>4.0908981468421214E-4</c:v>
                </c:pt>
                <c:pt idx="8">
                  <c:v>3.9893012635962353E-4</c:v>
                </c:pt>
                <c:pt idx="9">
                  <c:v>4.0164688343025736E-4</c:v>
                </c:pt>
              </c:numCache>
            </c:numRef>
          </c:val>
          <c:smooth val="0"/>
          <c:extLst>
            <c:ext xmlns:c16="http://schemas.microsoft.com/office/drawing/2014/chart" uri="{C3380CC4-5D6E-409C-BE32-E72D297353CC}">
              <c16:uniqueId val="{00000000-5546-4697-9395-1B45EC1A40DF}"/>
            </c:ext>
          </c:extLst>
        </c:ser>
        <c:dLbls>
          <c:showLegendKey val="0"/>
          <c:showVal val="0"/>
          <c:showCatName val="0"/>
          <c:showSerName val="0"/>
          <c:showPercent val="0"/>
          <c:showBubbleSize val="0"/>
        </c:dLbls>
        <c:smooth val="0"/>
        <c:axId val="1414428047"/>
        <c:axId val="1414434703"/>
      </c:lineChart>
      <c:catAx>
        <c:axId val="141442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s-CO"/>
          </a:p>
        </c:txPr>
        <c:crossAx val="1414434703"/>
        <c:crosses val="autoZero"/>
        <c:auto val="1"/>
        <c:lblAlgn val="ctr"/>
        <c:lblOffset val="100"/>
        <c:noMultiLvlLbl val="0"/>
      </c:catAx>
      <c:valAx>
        <c:axId val="1414434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1414428047"/>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chemeClr val="tx1"/>
          </a:solidFill>
        </a:defRPr>
      </a:pPr>
      <a:endParaRPr lang="es-C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(2)'!$M$1</c:f>
          <c:strCache>
            <c:ptCount val="1"/>
            <c:pt idx="0">
              <c:v>Tasas de Crecimiento del PIB a precios constantes Municipio de Alejandría, Subregión Oriente y Departamental entre el 2016 - 2024pr</c:v>
            </c:pt>
          </c:strCache>
        </c:strRef>
      </c:tx>
      <c:layout>
        <c:manualLayout>
          <c:xMode val="edge"/>
          <c:yMode val="edge"/>
          <c:x val="0.12658894333123613"/>
          <c:y val="7.760962359332557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2954988643555433E-2"/>
          <c:y val="0.1392377757204098"/>
          <c:w val="0.89072787260221609"/>
          <c:h val="0.69106083800060503"/>
        </c:manualLayout>
      </c:layout>
      <c:barChart>
        <c:barDir val="col"/>
        <c:grouping val="clustered"/>
        <c:varyColors val="0"/>
        <c:ser>
          <c:idx val="2"/>
          <c:order val="0"/>
          <c:tx>
            <c:strRef>
              <c:f>'Ficha Municipal (2)'!$A$32</c:f>
              <c:strCache>
                <c:ptCount val="1"/>
                <c:pt idx="0">
                  <c:v>Total Antioquia</c:v>
                </c:pt>
              </c:strCache>
            </c:strRef>
          </c:tx>
          <c:spPr>
            <a:solidFill>
              <a:srgbClr val="00B050"/>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(2)'!$B$32:$J$32</c:f>
              <c:numCache>
                <c:formatCode>0.00%</c:formatCode>
                <c:ptCount val="9"/>
                <c:pt idx="0">
                  <c:v>3.1184442230910835E-2</c:v>
                </c:pt>
                <c:pt idx="1">
                  <c:v>1.6185980614310955E-2</c:v>
                </c:pt>
                <c:pt idx="2">
                  <c:v>3.471585325936568E-2</c:v>
                </c:pt>
                <c:pt idx="3">
                  <c:v>3.5942459518845539E-2</c:v>
                </c:pt>
                <c:pt idx="4">
                  <c:v>-6.4971357297859383E-2</c:v>
                </c:pt>
                <c:pt idx="5">
                  <c:v>0.13009238518221727</c:v>
                </c:pt>
                <c:pt idx="6">
                  <c:v>6.5828762626544718E-2</c:v>
                </c:pt>
                <c:pt idx="7">
                  <c:v>1.5891530396634325E-3</c:v>
                </c:pt>
                <c:pt idx="8">
                  <c:v>1.9759547674626614E-2</c:v>
                </c:pt>
              </c:numCache>
            </c:numRef>
          </c:val>
          <c:extLst>
            <c:ext xmlns:c16="http://schemas.microsoft.com/office/drawing/2014/chart" uri="{C3380CC4-5D6E-409C-BE32-E72D297353CC}">
              <c16:uniqueId val="{00000000-C122-4320-BF4D-43450611DE35}"/>
            </c:ext>
          </c:extLst>
        </c:ser>
        <c:ser>
          <c:idx val="1"/>
          <c:order val="1"/>
          <c:tx>
            <c:strRef>
              <c:f>'Ficha Municipal (2)'!$A$31</c:f>
              <c:strCache>
                <c:ptCount val="1"/>
                <c:pt idx="0">
                  <c:v>PIB Subregión Oriente</c:v>
                </c:pt>
              </c:strCache>
            </c:strRef>
          </c:tx>
          <c:spPr>
            <a:solidFill>
              <a:schemeClr val="accent2"/>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(2)'!$B$31:$J$31</c:f>
              <c:numCache>
                <c:formatCode>0.00%</c:formatCode>
                <c:ptCount val="9"/>
                <c:pt idx="0">
                  <c:v>1.6168618239918085E-2</c:v>
                </c:pt>
                <c:pt idx="1">
                  <c:v>3.0256757790262916E-2</c:v>
                </c:pt>
                <c:pt idx="2">
                  <c:v>6.2453620318312149E-2</c:v>
                </c:pt>
                <c:pt idx="3">
                  <c:v>8.50274211401746E-2</c:v>
                </c:pt>
                <c:pt idx="4">
                  <c:v>-7.9680668891982984E-2</c:v>
                </c:pt>
                <c:pt idx="5">
                  <c:v>0.15722053240085607</c:v>
                </c:pt>
                <c:pt idx="6">
                  <c:v>0.12149509793684131</c:v>
                </c:pt>
                <c:pt idx="7">
                  <c:v>-1.9149306698114643E-3</c:v>
                </c:pt>
                <c:pt idx="8">
                  <c:v>1.7578082248831974E-2</c:v>
                </c:pt>
              </c:numCache>
            </c:numRef>
          </c:val>
          <c:extLst>
            <c:ext xmlns:c16="http://schemas.microsoft.com/office/drawing/2014/chart" uri="{C3380CC4-5D6E-409C-BE32-E72D297353CC}">
              <c16:uniqueId val="{00000001-C122-4320-BF4D-43450611DE35}"/>
            </c:ext>
          </c:extLst>
        </c:ser>
        <c:ser>
          <c:idx val="0"/>
          <c:order val="2"/>
          <c:tx>
            <c:strRef>
              <c:f>'Ficha Municipal (2)'!$A$30</c:f>
              <c:strCache>
                <c:ptCount val="1"/>
                <c:pt idx="0">
                  <c:v>PIB Municipal Alejandría</c:v>
                </c:pt>
              </c:strCache>
            </c:strRef>
          </c:tx>
          <c:spPr>
            <a:solidFill>
              <a:schemeClr val="accent1"/>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(2)'!$B$30:$J$30</c:f>
              <c:numCache>
                <c:formatCode>0.00%</c:formatCode>
                <c:ptCount val="9"/>
                <c:pt idx="0">
                  <c:v>2.4806072863618338E-2</c:v>
                </c:pt>
                <c:pt idx="1">
                  <c:v>7.0718533352678303E-2</c:v>
                </c:pt>
                <c:pt idx="2">
                  <c:v>-1.3058849062230912E-2</c:v>
                </c:pt>
                <c:pt idx="3">
                  <c:v>4.0272206682049172E-2</c:v>
                </c:pt>
                <c:pt idx="4">
                  <c:v>-7.2530831661664907E-2</c:v>
                </c:pt>
                <c:pt idx="5">
                  <c:v>0.19772201979368689</c:v>
                </c:pt>
                <c:pt idx="6">
                  <c:v>1.7370611216373399E-2</c:v>
                </c:pt>
                <c:pt idx="7">
                  <c:v>-2.3285173474740961E-2</c:v>
                </c:pt>
                <c:pt idx="8">
                  <c:v>2.6704219882697038E-2</c:v>
                </c:pt>
              </c:numCache>
            </c:numRef>
          </c:val>
          <c:extLst>
            <c:ext xmlns:c16="http://schemas.microsoft.com/office/drawing/2014/chart" uri="{C3380CC4-5D6E-409C-BE32-E72D297353CC}">
              <c16:uniqueId val="{00000002-C122-4320-BF4D-43450611DE35}"/>
            </c:ext>
          </c:extLst>
        </c:ser>
        <c:dLbls>
          <c:showLegendKey val="0"/>
          <c:showVal val="0"/>
          <c:showCatName val="0"/>
          <c:showSerName val="0"/>
          <c:showPercent val="0"/>
          <c:showBubbleSize val="0"/>
        </c:dLbls>
        <c:gapWidth val="50"/>
        <c:axId val="2076387279"/>
        <c:axId val="2076387695"/>
      </c:barChart>
      <c:catAx>
        <c:axId val="20763872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2076387695"/>
        <c:crosses val="autoZero"/>
        <c:auto val="1"/>
        <c:lblAlgn val="ctr"/>
        <c:lblOffset val="100"/>
        <c:noMultiLvlLbl val="0"/>
      </c:catAx>
      <c:valAx>
        <c:axId val="20763876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2076387279"/>
        <c:crosses val="autoZero"/>
        <c:crossBetween val="between"/>
      </c:valAx>
      <c:spPr>
        <a:noFill/>
        <a:ln>
          <a:noFill/>
        </a:ln>
        <a:effectLst/>
      </c:spPr>
    </c:plotArea>
    <c:legend>
      <c:legendPos val="b"/>
      <c:layout>
        <c:manualLayout>
          <c:xMode val="edge"/>
          <c:yMode val="edge"/>
          <c:x val="2.2094184573960219E-2"/>
          <c:y val="0.90850892634404634"/>
          <c:w val="0.94312771405857376"/>
          <c:h val="6.4131240623034574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(2)'!$N$1</c:f>
          <c:strCache>
            <c:ptCount val="1"/>
            <c:pt idx="0">
              <c:v>Distribución porcentual del valor agregado por sector económico del Municipio de Alejandría</c:v>
            </c:pt>
          </c:strCache>
        </c:strRef>
      </c:tx>
      <c:layout>
        <c:manualLayout>
          <c:xMode val="edge"/>
          <c:yMode val="edge"/>
          <c:x val="0.15018087855297158"/>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7122703412073491E-2"/>
          <c:y val="0.13930555555555554"/>
          <c:w val="0.87232174103237092"/>
          <c:h val="0.64180008748906392"/>
        </c:manualLayout>
      </c:layout>
      <c:barChart>
        <c:barDir val="col"/>
        <c:grouping val="percentStacked"/>
        <c:varyColors val="0"/>
        <c:ser>
          <c:idx val="0"/>
          <c:order val="0"/>
          <c:tx>
            <c:strRef>
              <c:f>'Ficha Municipal (2)'!$A$47</c:f>
              <c:strCache>
                <c:ptCount val="1"/>
                <c:pt idx="0">
                  <c:v>Sector Primario</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(2)'!$B$47:$K$47</c:f>
              <c:numCache>
                <c:formatCode>0.0%</c:formatCode>
                <c:ptCount val="10"/>
                <c:pt idx="0">
                  <c:v>0.14847796844733882</c:v>
                </c:pt>
                <c:pt idx="1">
                  <c:v>0.16066144314726338</c:v>
                </c:pt>
                <c:pt idx="2">
                  <c:v>0.16077304161437728</c:v>
                </c:pt>
                <c:pt idx="3">
                  <c:v>0.14679754018656962</c:v>
                </c:pt>
                <c:pt idx="4">
                  <c:v>0.13018115191953489</c:v>
                </c:pt>
                <c:pt idx="5">
                  <c:v>0.14776040809951149</c:v>
                </c:pt>
                <c:pt idx="6">
                  <c:v>0.20033230241763711</c:v>
                </c:pt>
                <c:pt idx="7">
                  <c:v>0.18624805716126291</c:v>
                </c:pt>
                <c:pt idx="8">
                  <c:v>0.17267046569492606</c:v>
                </c:pt>
                <c:pt idx="9">
                  <c:v>0.17396567547844441</c:v>
                </c:pt>
              </c:numCache>
            </c:numRef>
          </c:val>
          <c:extLst>
            <c:ext xmlns:c16="http://schemas.microsoft.com/office/drawing/2014/chart" uri="{C3380CC4-5D6E-409C-BE32-E72D297353CC}">
              <c16:uniqueId val="{00000000-7C6B-4A0E-92ED-639F112649B5}"/>
            </c:ext>
          </c:extLst>
        </c:ser>
        <c:ser>
          <c:idx val="1"/>
          <c:order val="1"/>
          <c:tx>
            <c:strRef>
              <c:f>'Ficha Municipal (2)'!$A$48</c:f>
              <c:strCache>
                <c:ptCount val="1"/>
                <c:pt idx="0">
                  <c:v>Sector Secundario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(2)'!$B$48:$K$48</c:f>
              <c:numCache>
                <c:formatCode>0.0%</c:formatCode>
                <c:ptCount val="10"/>
                <c:pt idx="0">
                  <c:v>9.7487392603736775E-2</c:v>
                </c:pt>
                <c:pt idx="1">
                  <c:v>9.1279290504807195E-2</c:v>
                </c:pt>
                <c:pt idx="2">
                  <c:v>8.9467239277981406E-2</c:v>
                </c:pt>
                <c:pt idx="3">
                  <c:v>9.2626521379815724E-2</c:v>
                </c:pt>
                <c:pt idx="4">
                  <c:v>8.857772119366486E-2</c:v>
                </c:pt>
                <c:pt idx="5">
                  <c:v>6.8648365531413805E-2</c:v>
                </c:pt>
                <c:pt idx="6">
                  <c:v>6.6452195772874784E-2</c:v>
                </c:pt>
                <c:pt idx="7">
                  <c:v>4.9700566732388027E-2</c:v>
                </c:pt>
                <c:pt idx="8">
                  <c:v>4.908092280374967E-2</c:v>
                </c:pt>
                <c:pt idx="9">
                  <c:v>4.6865827687927519E-2</c:v>
                </c:pt>
              </c:numCache>
            </c:numRef>
          </c:val>
          <c:extLst>
            <c:ext xmlns:c16="http://schemas.microsoft.com/office/drawing/2014/chart" uri="{C3380CC4-5D6E-409C-BE32-E72D297353CC}">
              <c16:uniqueId val="{00000001-7C6B-4A0E-92ED-639F112649B5}"/>
            </c:ext>
          </c:extLst>
        </c:ser>
        <c:ser>
          <c:idx val="2"/>
          <c:order val="2"/>
          <c:tx>
            <c:strRef>
              <c:f>'Ficha Municipal (2)'!$A$49</c:f>
              <c:strCache>
                <c:ptCount val="1"/>
                <c:pt idx="0">
                  <c:v>Sector Terciario</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(2)'!$B$49:$K$49</c:f>
              <c:numCache>
                <c:formatCode>0.0%</c:formatCode>
                <c:ptCount val="10"/>
                <c:pt idx="0">
                  <c:v>0.75403463894892442</c:v>
                </c:pt>
                <c:pt idx="1">
                  <c:v>0.74805926634792941</c:v>
                </c:pt>
                <c:pt idx="2">
                  <c:v>0.74975971910764128</c:v>
                </c:pt>
                <c:pt idx="3">
                  <c:v>0.76057593843361471</c:v>
                </c:pt>
                <c:pt idx="4">
                  <c:v>0.78124112688680014</c:v>
                </c:pt>
                <c:pt idx="5">
                  <c:v>0.78359122636907474</c:v>
                </c:pt>
                <c:pt idx="6">
                  <c:v>0.73321550180948802</c:v>
                </c:pt>
                <c:pt idx="7">
                  <c:v>0.76405137610634899</c:v>
                </c:pt>
                <c:pt idx="8">
                  <c:v>0.77824861150132418</c:v>
                </c:pt>
                <c:pt idx="9">
                  <c:v>0.77916849683362799</c:v>
                </c:pt>
              </c:numCache>
            </c:numRef>
          </c:val>
          <c:extLst>
            <c:ext xmlns:c16="http://schemas.microsoft.com/office/drawing/2014/chart" uri="{C3380CC4-5D6E-409C-BE32-E72D297353CC}">
              <c16:uniqueId val="{00000002-7C6B-4A0E-92ED-639F112649B5}"/>
            </c:ext>
          </c:extLst>
        </c:ser>
        <c:dLbls>
          <c:showLegendKey val="0"/>
          <c:showVal val="0"/>
          <c:showCatName val="0"/>
          <c:showSerName val="0"/>
          <c:showPercent val="0"/>
          <c:showBubbleSize val="0"/>
        </c:dLbls>
        <c:gapWidth val="50"/>
        <c:overlap val="100"/>
        <c:axId val="713706112"/>
        <c:axId val="713717344"/>
      </c:barChart>
      <c:catAx>
        <c:axId val="71370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713717344"/>
        <c:crosses val="autoZero"/>
        <c:auto val="1"/>
        <c:lblAlgn val="ctr"/>
        <c:lblOffset val="100"/>
        <c:noMultiLvlLbl val="0"/>
      </c:catAx>
      <c:valAx>
        <c:axId val="7137173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06112"/>
        <c:crosses val="autoZero"/>
        <c:crossBetween val="between"/>
      </c:valAx>
      <c:spPr>
        <a:noFill/>
        <a:ln>
          <a:noFill/>
        </a:ln>
        <a:effectLst/>
      </c:spPr>
    </c:plotArea>
    <c:legend>
      <c:legendPos val="b"/>
      <c:layout>
        <c:manualLayout>
          <c:xMode val="edge"/>
          <c:yMode val="edge"/>
          <c:x val="0.10711089238845144"/>
          <c:y val="0.9023939195100612"/>
          <c:w val="0.73990336615132157"/>
          <c:h val="7.931715949845547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 (2)'!$O$1</c:f>
          <c:strCache>
            <c:ptCount val="1"/>
            <c:pt idx="0">
              <c:v>Distribución del Valor Agregado en precios corrientes por ramas de actividad económica del Municipio de Alejandría 2024pr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27060770002089163"/>
          <c:y val="0.24146695890855968"/>
          <c:w val="0.51771267211540006"/>
          <c:h val="0.63219288738406443"/>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1-4AD0-455D-81ED-32ADC4787BE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AD0-455D-81ED-32ADC4787BE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AD0-455D-81ED-32ADC4787BE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AD0-455D-81ED-32ADC4787BE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AD0-455D-81ED-32ADC4787BED}"/>
              </c:ext>
            </c:extLst>
          </c:dPt>
          <c:dPt>
            <c:idx val="5"/>
            <c:bubble3D val="0"/>
            <c:spPr>
              <a:solidFill>
                <a:srgbClr val="40C8BE"/>
              </a:solidFill>
              <a:ln w="19050">
                <a:solidFill>
                  <a:schemeClr val="lt1"/>
                </a:solidFill>
              </a:ln>
              <a:effectLst/>
            </c:spPr>
            <c:extLst>
              <c:ext xmlns:c16="http://schemas.microsoft.com/office/drawing/2014/chart" uri="{C3380CC4-5D6E-409C-BE32-E72D297353CC}">
                <c16:uniqueId val="{0000000B-4AD0-455D-81ED-32ADC4787BE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AD0-455D-81ED-32ADC4787BE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AD0-455D-81ED-32ADC4787BE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AD0-455D-81ED-32ADC4787BE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AD0-455D-81ED-32ADC4787BE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AD0-455D-81ED-32ADC4787BE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AD0-455D-81ED-32ADC4787BED}"/>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s-CO"/>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'Ficha Municipal (2)'!$A$106:$A$117</c:f>
              <c:strCache>
                <c:ptCount val="12"/>
                <c:pt idx="0">
                  <c:v>Agricultura, ganadería, caza, silvicultura y pesca  </c:v>
                </c:pt>
                <c:pt idx="1">
                  <c:v>Explotación de minas y canteras </c:v>
                </c:pt>
                <c:pt idx="2">
                  <c:v>Industrias manufactureras </c:v>
                </c:pt>
                <c:pt idx="3">
                  <c:v>Construcción</c:v>
                </c:pt>
                <c:pt idx="4">
                  <c:v>Suministro de electricidad, gas,  agua (1)</c:v>
                </c:pt>
                <c:pt idx="5">
                  <c:v>Comercio; reparación de automotores(2)</c:v>
                </c:pt>
                <c:pt idx="6">
                  <c:v>Información y comunicaciones </c:v>
                </c:pt>
                <c:pt idx="7">
                  <c:v>Actividades financieras y de seguros</c:v>
                </c:pt>
                <c:pt idx="8">
                  <c:v>Actividades inmobiliarias</c:v>
                </c:pt>
                <c:pt idx="9">
                  <c:v>Actividades profesionales, científicas  (3)</c:v>
                </c:pt>
                <c:pt idx="10">
                  <c:v>Administración pública,  educación; salud humana (4)</c:v>
                </c:pt>
                <c:pt idx="11">
                  <c:v>Actividades artísticas, entretenimiento y recreación (5)</c:v>
                </c:pt>
              </c:strCache>
            </c:strRef>
          </c:cat>
          <c:val>
            <c:numRef>
              <c:f>'Ficha Municipal (2)'!$L$106:$L$117</c:f>
              <c:numCache>
                <c:formatCode>0.0%</c:formatCode>
                <c:ptCount val="12"/>
                <c:pt idx="0">
                  <c:v>0.17396567547844438</c:v>
                </c:pt>
                <c:pt idx="1">
                  <c:v>0</c:v>
                </c:pt>
                <c:pt idx="2">
                  <c:v>1.1622545804532225E-2</c:v>
                </c:pt>
                <c:pt idx="3">
                  <c:v>3.5243281883395289E-2</c:v>
                </c:pt>
                <c:pt idx="4">
                  <c:v>0.46737776196990649</c:v>
                </c:pt>
                <c:pt idx="5">
                  <c:v>7.0929965852322377E-2</c:v>
                </c:pt>
                <c:pt idx="6">
                  <c:v>1.3484861389821426E-2</c:v>
                </c:pt>
                <c:pt idx="7">
                  <c:v>1.2947796494159175E-2</c:v>
                </c:pt>
                <c:pt idx="8">
                  <c:v>6.4971661978801665E-2</c:v>
                </c:pt>
                <c:pt idx="9">
                  <c:v>5.2499076066219605E-2</c:v>
                </c:pt>
                <c:pt idx="10">
                  <c:v>6.9726576326330697E-2</c:v>
                </c:pt>
                <c:pt idx="11">
                  <c:v>2.7230796756066673E-2</c:v>
                </c:pt>
              </c:numCache>
            </c:numRef>
          </c:val>
          <c:extLst>
            <c:ext xmlns:c16="http://schemas.microsoft.com/office/drawing/2014/chart" uri="{C3380CC4-5D6E-409C-BE32-E72D297353CC}">
              <c16:uniqueId val="{00000018-4AD0-455D-81ED-32ADC4787BED}"/>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lumMod val="95000"/>
        <a:alpha val="98000"/>
      </a:schemeClr>
    </a:solidFill>
    <a:ln w="19050"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(2)'!$T$1</c:f>
          <c:strCache>
            <c:ptCount val="1"/>
            <c:pt idx="0">
              <c:v>Tasa de variación del valor agregado por sectores económicos en precios constantes del Municipio de Alejandría 2015 - 2024pr</c:v>
            </c:pt>
          </c:strCache>
        </c:strRef>
      </c:tx>
      <c:layout>
        <c:manualLayout>
          <c:xMode val="edge"/>
          <c:yMode val="edge"/>
          <c:x val="0.12666074377371975"/>
          <c:y val="4.1588034172920429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162271492001956"/>
          <c:y val="0.15565345517474058"/>
          <c:w val="0.87035690582003533"/>
          <c:h val="0.67110420262313264"/>
        </c:manualLayout>
      </c:layout>
      <c:barChart>
        <c:barDir val="col"/>
        <c:grouping val="clustered"/>
        <c:varyColors val="0"/>
        <c:ser>
          <c:idx val="1"/>
          <c:order val="0"/>
          <c:tx>
            <c:strRef>
              <c:f>'Ficha Municipal (2)'!$A$62</c:f>
              <c:strCache>
                <c:ptCount val="1"/>
                <c:pt idx="0">
                  <c:v>Sector Primario</c:v>
                </c:pt>
              </c:strCache>
            </c:strRef>
          </c:tx>
          <c:spPr>
            <a:solidFill>
              <a:schemeClr val="accent6">
                <a:lumMod val="7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(2)'!$B$62:$J$62</c:f>
              <c:numCache>
                <c:formatCode>0.0%</c:formatCode>
                <c:ptCount val="9"/>
                <c:pt idx="0">
                  <c:v>1.4016384458832324E-2</c:v>
                </c:pt>
                <c:pt idx="1">
                  <c:v>0.12772626072960019</c:v>
                </c:pt>
                <c:pt idx="2">
                  <c:v>-0.10975367343322194</c:v>
                </c:pt>
                <c:pt idx="3">
                  <c:v>-0.11183899383516389</c:v>
                </c:pt>
                <c:pt idx="4">
                  <c:v>1.9149555008579774E-2</c:v>
                </c:pt>
                <c:pt idx="5">
                  <c:v>0.44547465762697586</c:v>
                </c:pt>
                <c:pt idx="6">
                  <c:v>-0.24811261634870974</c:v>
                </c:pt>
                <c:pt idx="7">
                  <c:v>-5.9812422188275732E-2</c:v>
                </c:pt>
                <c:pt idx="8" formatCode="0.00%">
                  <c:v>6.1603299273608907E-2</c:v>
                </c:pt>
              </c:numCache>
            </c:numRef>
          </c:val>
          <c:extLst>
            <c:ext xmlns:c16="http://schemas.microsoft.com/office/drawing/2014/chart" uri="{C3380CC4-5D6E-409C-BE32-E72D297353CC}">
              <c16:uniqueId val="{00000000-48B0-4F44-8A34-74D4EA342493}"/>
            </c:ext>
          </c:extLst>
        </c:ser>
        <c:ser>
          <c:idx val="2"/>
          <c:order val="1"/>
          <c:tx>
            <c:strRef>
              <c:f>'Ficha Municipal (2)'!$A$63</c:f>
              <c:strCache>
                <c:ptCount val="1"/>
                <c:pt idx="0">
                  <c:v>Sector Secundario</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(2)'!$B$63:$J$63</c:f>
              <c:numCache>
                <c:formatCode>0.0%</c:formatCode>
                <c:ptCount val="9"/>
                <c:pt idx="0">
                  <c:v>-1.8941976917393008E-2</c:v>
                </c:pt>
                <c:pt idx="1">
                  <c:v>0.10752041893287698</c:v>
                </c:pt>
                <c:pt idx="2">
                  <c:v>3.7929816873535603E-2</c:v>
                </c:pt>
                <c:pt idx="3">
                  <c:v>-8.9469688373482459E-3</c:v>
                </c:pt>
                <c:pt idx="4">
                  <c:v>-0.28068903948691903</c:v>
                </c:pt>
                <c:pt idx="5">
                  <c:v>0.18458278614803553</c:v>
                </c:pt>
                <c:pt idx="6">
                  <c:v>-0.21061552630914782</c:v>
                </c:pt>
                <c:pt idx="7">
                  <c:v>-9.7054881809412047E-2</c:v>
                </c:pt>
                <c:pt idx="8" formatCode="0.00%">
                  <c:v>-2.1817009014782358E-2</c:v>
                </c:pt>
              </c:numCache>
            </c:numRef>
          </c:val>
          <c:extLst>
            <c:ext xmlns:c16="http://schemas.microsoft.com/office/drawing/2014/chart" uri="{C3380CC4-5D6E-409C-BE32-E72D297353CC}">
              <c16:uniqueId val="{00000001-48B0-4F44-8A34-74D4EA342493}"/>
            </c:ext>
          </c:extLst>
        </c:ser>
        <c:ser>
          <c:idx val="3"/>
          <c:order val="2"/>
          <c:tx>
            <c:strRef>
              <c:f>'Ficha Municipal (2)'!$A$64</c:f>
              <c:strCache>
                <c:ptCount val="1"/>
                <c:pt idx="0">
                  <c:v>Sector Terciario</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 (2)'!$B$64:$J$64</c:f>
              <c:numCache>
                <c:formatCode>0.0%</c:formatCode>
                <c:ptCount val="9"/>
                <c:pt idx="0">
                  <c:v>2.002918867102163E-2</c:v>
                </c:pt>
                <c:pt idx="1">
                  <c:v>4.6727129219398894E-2</c:v>
                </c:pt>
                <c:pt idx="2">
                  <c:v>-8.4760076150176573E-3</c:v>
                </c:pt>
                <c:pt idx="3">
                  <c:v>4.8508576472756922E-2</c:v>
                </c:pt>
                <c:pt idx="4">
                  <c:v>-9.1606557431855862E-2</c:v>
                </c:pt>
                <c:pt idx="5">
                  <c:v>0.13912025629759017</c:v>
                </c:pt>
                <c:pt idx="6">
                  <c:v>-5.2181197262747654E-3</c:v>
                </c:pt>
                <c:pt idx="7">
                  <c:v>1.718150236151921E-3</c:v>
                </c:pt>
                <c:pt idx="8" formatCode="0.00%">
                  <c:v>-1.0145682100069818E-2</c:v>
                </c:pt>
              </c:numCache>
            </c:numRef>
          </c:val>
          <c:extLst>
            <c:ext xmlns:c16="http://schemas.microsoft.com/office/drawing/2014/chart" uri="{C3380CC4-5D6E-409C-BE32-E72D297353CC}">
              <c16:uniqueId val="{00000002-48B0-4F44-8A34-74D4EA342493}"/>
            </c:ext>
          </c:extLst>
        </c:ser>
        <c:dLbls>
          <c:showLegendKey val="0"/>
          <c:showVal val="0"/>
          <c:showCatName val="0"/>
          <c:showSerName val="0"/>
          <c:showPercent val="0"/>
          <c:showBubbleSize val="0"/>
        </c:dLbls>
        <c:gapWidth val="150"/>
        <c:axId val="582751472"/>
        <c:axId val="582752720"/>
      </c:barChart>
      <c:catAx>
        <c:axId val="582751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582752720"/>
        <c:crosses val="autoZero"/>
        <c:auto val="1"/>
        <c:lblAlgn val="ctr"/>
        <c:lblOffset val="100"/>
        <c:noMultiLvlLbl val="0"/>
      </c:catAx>
      <c:valAx>
        <c:axId val="582752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58275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(2)'!$S$1</c:f>
          <c:strCache>
            <c:ptCount val="1"/>
            <c:pt idx="0">
              <c:v>Valor agregado por sectores económicos en precios constantes del Municipio de Alejandría 2015 - 2024pr</c:v>
            </c:pt>
          </c:strCache>
        </c:strRef>
      </c:tx>
      <c:layout>
        <c:manualLayout>
          <c:xMode val="edge"/>
          <c:yMode val="edge"/>
          <c:x val="0.10417032781779743"/>
          <c:y val="8.3176068345840858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162271492001956"/>
          <c:y val="0.15565345517474058"/>
          <c:w val="0.87035690582003533"/>
          <c:h val="0.67110420262313264"/>
        </c:manualLayout>
      </c:layout>
      <c:lineChart>
        <c:grouping val="standard"/>
        <c:varyColors val="0"/>
        <c:ser>
          <c:idx val="1"/>
          <c:order val="0"/>
          <c:tx>
            <c:strRef>
              <c:f>'Ficha Municipal (2)'!$A$54</c:f>
              <c:strCache>
                <c:ptCount val="1"/>
                <c:pt idx="0">
                  <c:v>Sector Primario</c:v>
                </c:pt>
              </c:strCache>
            </c:strRef>
          </c:tx>
          <c:spPr>
            <a:ln w="28575" cap="rnd">
              <a:solidFill>
                <a:schemeClr val="accent6">
                  <a:lumMod val="75000"/>
                </a:schemeClr>
              </a:solidFill>
              <a:round/>
            </a:ln>
            <a:effectLst/>
          </c:spPr>
          <c:marker>
            <c:symbol val="none"/>
          </c:marker>
          <c:dLbls>
            <c:spPr>
              <a:solidFill>
                <a:schemeClr val="accent6">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(2)'!$B$54:$K$54</c:f>
              <c:numCache>
                <c:formatCode>#,##0.00</c:formatCode>
                <c:ptCount val="10"/>
                <c:pt idx="0">
                  <c:v>6.3310005934399562</c:v>
                </c:pt>
                <c:pt idx="1">
                  <c:v>6.4197383317667063</c:v>
                </c:pt>
                <c:pt idx="2">
                  <c:v>7.2397075037457492</c:v>
                </c:pt>
                <c:pt idx="3">
                  <c:v>6.4451230106275919</c:v>
                </c:pt>
                <c:pt idx="4">
                  <c:v>5.7243069379751397</c:v>
                </c:pt>
                <c:pt idx="5">
                  <c:v>5.8339248685698895</c:v>
                </c:pt>
                <c:pt idx="6">
                  <c:v>8.4327905520175612</c:v>
                </c:pt>
                <c:pt idx="7">
                  <c:v>6.3405088250358039</c:v>
                </c:pt>
                <c:pt idx="8">
                  <c:v>5.9612676343042743</c:v>
                </c:pt>
                <c:pt idx="9">
                  <c:v>6.3285013884303991</c:v>
                </c:pt>
              </c:numCache>
            </c:numRef>
          </c:val>
          <c:smooth val="0"/>
          <c:extLst>
            <c:ext xmlns:c16="http://schemas.microsoft.com/office/drawing/2014/chart" uri="{C3380CC4-5D6E-409C-BE32-E72D297353CC}">
              <c16:uniqueId val="{00000000-8B87-4845-BD37-A64EE2200928}"/>
            </c:ext>
          </c:extLst>
        </c:ser>
        <c:ser>
          <c:idx val="2"/>
          <c:order val="1"/>
          <c:tx>
            <c:strRef>
              <c:f>'Ficha Municipal (2)'!$A$55</c:f>
              <c:strCache>
                <c:ptCount val="1"/>
                <c:pt idx="0">
                  <c:v>Sector Secundario</c:v>
                </c:pt>
              </c:strCache>
            </c:strRef>
          </c:tx>
          <c:spPr>
            <a:ln w="28575" cap="rnd">
              <a:solidFill>
                <a:schemeClr val="accent2"/>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(2)'!$B$55:$K$55</c:f>
              <c:numCache>
                <c:formatCode>#,##0.00</c:formatCode>
                <c:ptCount val="10"/>
                <c:pt idx="0">
                  <c:v>4.1567967751800046</c:v>
                </c:pt>
                <c:pt idx="1">
                  <c:v>4.0780588266142512</c:v>
                </c:pt>
                <c:pt idx="2">
                  <c:v>4.5165334200847322</c:v>
                </c:pt>
                <c:pt idx="3">
                  <c:v>4.6878447056117496</c:v>
                </c:pt>
                <c:pt idx="4">
                  <c:v>4.6459027051163133</c:v>
                </c:pt>
                <c:pt idx="5">
                  <c:v>3.3418487372675365</c:v>
                </c:pt>
                <c:pt idx="6">
                  <c:v>3.9586964880776727</c:v>
                </c:pt>
                <c:pt idx="7">
                  <c:v>3.1249335437430186</c:v>
                </c:pt>
                <c:pt idx="8">
                  <c:v>2.8216434879927728</c:v>
                </c:pt>
                <c:pt idx="9">
                  <c:v>2.7600836665787325</c:v>
                </c:pt>
              </c:numCache>
            </c:numRef>
          </c:val>
          <c:smooth val="0"/>
          <c:extLst>
            <c:ext xmlns:c16="http://schemas.microsoft.com/office/drawing/2014/chart" uri="{C3380CC4-5D6E-409C-BE32-E72D297353CC}">
              <c16:uniqueId val="{00000001-8B87-4845-BD37-A64EE2200928}"/>
            </c:ext>
          </c:extLst>
        </c:ser>
        <c:ser>
          <c:idx val="3"/>
          <c:order val="2"/>
          <c:tx>
            <c:strRef>
              <c:f>'Ficha Municipal (2)'!$A$56</c:f>
              <c:strCache>
                <c:ptCount val="1"/>
                <c:pt idx="0">
                  <c:v>Sector Terciario</c:v>
                </c:pt>
              </c:strCache>
            </c:strRef>
          </c:tx>
          <c:spPr>
            <a:ln w="28575" cap="rnd">
              <a:solidFill>
                <a:schemeClr val="accent5">
                  <a:lumMod val="60000"/>
                  <a:lumOff val="40000"/>
                </a:schemeClr>
              </a:solidFill>
              <a:round/>
            </a:ln>
            <a:effectLst/>
          </c:spPr>
          <c:marker>
            <c:symbol val="none"/>
          </c:marker>
          <c:dLbls>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 (2)'!$B$56:$K$56</c:f>
              <c:numCache>
                <c:formatCode>#,##0.00</c:formatCode>
                <c:ptCount val="10"/>
                <c:pt idx="0">
                  <c:v>32.151529257710024</c:v>
                </c:pt>
                <c:pt idx="1">
                  <c:v>32.79549830327457</c:v>
                </c:pt>
                <c:pt idx="2">
                  <c:v>34.327937790306258</c:v>
                </c:pt>
                <c:pt idx="3">
                  <c:v>34.03697392818777</c:v>
                </c:pt>
                <c:pt idx="4">
                  <c:v>35.6880590808845</c:v>
                </c:pt>
                <c:pt idx="5">
                  <c:v>32.418798847059989</c:v>
                </c:pt>
                <c:pt idx="6">
                  <c:v>36.928910451522995</c:v>
                </c:pt>
                <c:pt idx="7">
                  <c:v>36.736210975426069</c:v>
                </c:pt>
                <c:pt idx="8">
                  <c:v>36.799329304988824</c:v>
                </c:pt>
                <c:pt idx="9">
                  <c:v>36.425975008364624</c:v>
                </c:pt>
              </c:numCache>
            </c:numRef>
          </c:val>
          <c:smooth val="0"/>
          <c:extLst>
            <c:ext xmlns:c16="http://schemas.microsoft.com/office/drawing/2014/chart" uri="{C3380CC4-5D6E-409C-BE32-E72D297353CC}">
              <c16:uniqueId val="{00000002-8B87-4845-BD37-A64EE2200928}"/>
            </c:ext>
          </c:extLst>
        </c:ser>
        <c:dLbls>
          <c:showLegendKey val="0"/>
          <c:showVal val="0"/>
          <c:showCatName val="0"/>
          <c:showSerName val="0"/>
          <c:showPercent val="0"/>
          <c:showBubbleSize val="0"/>
        </c:dLbls>
        <c:smooth val="0"/>
        <c:axId val="582751472"/>
        <c:axId val="582752720"/>
      </c:lineChart>
      <c:catAx>
        <c:axId val="58275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582752720"/>
        <c:crosses val="autoZero"/>
        <c:auto val="1"/>
        <c:lblAlgn val="ctr"/>
        <c:lblOffset val="100"/>
        <c:noMultiLvlLbl val="0"/>
      </c:catAx>
      <c:valAx>
        <c:axId val="582752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58275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(2)'!$V$1</c:f>
          <c:strCache>
            <c:ptCount val="1"/>
            <c:pt idx="0">
              <c:v>Valor Agregado sector económico secundario en precios constantes,  por ramas de actividad económica del Municipio de Alejandría2015 - 2024pr (miles de Millones de pesos)</c:v>
            </c:pt>
          </c:strCache>
        </c:strRef>
      </c:tx>
      <c:layout>
        <c:manualLayout>
          <c:xMode val="edge"/>
          <c:yMode val="edge"/>
          <c:x val="0.10181086008009085"/>
          <c:y val="6.6940754796542276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4046666444512816E-2"/>
          <c:y val="0.16690163373199163"/>
          <c:w val="0.88580080618764812"/>
          <c:h val="0.67813319040750697"/>
        </c:manualLayout>
      </c:layout>
      <c:barChart>
        <c:barDir val="col"/>
        <c:grouping val="clustered"/>
        <c:varyColors val="0"/>
        <c:ser>
          <c:idx val="0"/>
          <c:order val="0"/>
          <c:tx>
            <c:strRef>
              <c:f>'Ficha Municipal (2)'!$B$131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(2)'!$B$134:$B$135</c:f>
              <c:numCache>
                <c:formatCode>#,##0.00</c:formatCode>
                <c:ptCount val="2"/>
                <c:pt idx="0">
                  <c:v>1.1739612781800015</c:v>
                </c:pt>
                <c:pt idx="1">
                  <c:v>2.9828354970000031</c:v>
                </c:pt>
              </c:numCache>
            </c:numRef>
          </c:val>
          <c:extLst>
            <c:ext xmlns:c16="http://schemas.microsoft.com/office/drawing/2014/chart" uri="{C3380CC4-5D6E-409C-BE32-E72D297353CC}">
              <c16:uniqueId val="{00000000-2249-41A3-B71C-184B8EFCF650}"/>
            </c:ext>
          </c:extLst>
        </c:ser>
        <c:ser>
          <c:idx val="1"/>
          <c:order val="1"/>
          <c:tx>
            <c:strRef>
              <c:f>'Ficha Municipal (2)'!$C$131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(2)'!$C$134:$C$135</c:f>
              <c:numCache>
                <c:formatCode>#,##0.00</c:formatCode>
                <c:ptCount val="2"/>
                <c:pt idx="0">
                  <c:v>1.3669800187454695</c:v>
                </c:pt>
                <c:pt idx="1">
                  <c:v>2.7110788078687817</c:v>
                </c:pt>
              </c:numCache>
            </c:numRef>
          </c:val>
          <c:extLst>
            <c:ext xmlns:c16="http://schemas.microsoft.com/office/drawing/2014/chart" uri="{C3380CC4-5D6E-409C-BE32-E72D297353CC}">
              <c16:uniqueId val="{00000001-2249-41A3-B71C-184B8EFCF650}"/>
            </c:ext>
          </c:extLst>
        </c:ser>
        <c:ser>
          <c:idx val="2"/>
          <c:order val="2"/>
          <c:tx>
            <c:strRef>
              <c:f>'Ficha Municipal (2)'!$D$131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(2)'!$D$134:$D$135</c:f>
              <c:numCache>
                <c:formatCode>#,##0.00</c:formatCode>
                <c:ptCount val="2"/>
                <c:pt idx="0">
                  <c:v>0.6882765915625435</c:v>
                </c:pt>
                <c:pt idx="1">
                  <c:v>3.8282568285221887</c:v>
                </c:pt>
              </c:numCache>
            </c:numRef>
          </c:val>
          <c:extLst>
            <c:ext xmlns:c16="http://schemas.microsoft.com/office/drawing/2014/chart" uri="{C3380CC4-5D6E-409C-BE32-E72D297353CC}">
              <c16:uniqueId val="{00000002-2249-41A3-B71C-184B8EFCF650}"/>
            </c:ext>
          </c:extLst>
        </c:ser>
        <c:ser>
          <c:idx val="3"/>
          <c:order val="3"/>
          <c:tx>
            <c:strRef>
              <c:f>'Ficha Municipal (2)'!$E$131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(2)'!$E$134:$E$135</c:f>
              <c:numCache>
                <c:formatCode>#,##0.00</c:formatCode>
                <c:ptCount val="2"/>
                <c:pt idx="0">
                  <c:v>0.5824705726955548</c:v>
                </c:pt>
                <c:pt idx="1">
                  <c:v>4.1053741329161948</c:v>
                </c:pt>
              </c:numCache>
            </c:numRef>
          </c:val>
          <c:extLst>
            <c:ext xmlns:c16="http://schemas.microsoft.com/office/drawing/2014/chart" uri="{C3380CC4-5D6E-409C-BE32-E72D297353CC}">
              <c16:uniqueId val="{00000003-2249-41A3-B71C-184B8EFCF650}"/>
            </c:ext>
          </c:extLst>
        </c:ser>
        <c:ser>
          <c:idx val="4"/>
          <c:order val="4"/>
          <c:tx>
            <c:strRef>
              <c:f>'Ficha Municipal (2)'!$F$131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(2)'!$F$134:$F$135</c:f>
              <c:numCache>
                <c:formatCode>#,##0.00</c:formatCode>
                <c:ptCount val="2"/>
                <c:pt idx="0">
                  <c:v>0.6252611941948949</c:v>
                </c:pt>
                <c:pt idx="1">
                  <c:v>4.0206415109214184</c:v>
                </c:pt>
              </c:numCache>
            </c:numRef>
          </c:val>
          <c:extLst>
            <c:ext xmlns:c16="http://schemas.microsoft.com/office/drawing/2014/chart" uri="{C3380CC4-5D6E-409C-BE32-E72D297353CC}">
              <c16:uniqueId val="{00000004-2249-41A3-B71C-184B8EFCF650}"/>
            </c:ext>
          </c:extLst>
        </c:ser>
        <c:ser>
          <c:idx val="5"/>
          <c:order val="5"/>
          <c:tx>
            <c:strRef>
              <c:f>'Ficha Municipal (2)'!$G$131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(2)'!$G$134:$G$135</c:f>
              <c:numCache>
                <c:formatCode>#,##0.00</c:formatCode>
                <c:ptCount val="2"/>
                <c:pt idx="0">
                  <c:v>0.57846691146242901</c:v>
                </c:pt>
                <c:pt idx="1">
                  <c:v>2.7633818258051073</c:v>
                </c:pt>
              </c:numCache>
            </c:numRef>
          </c:val>
          <c:extLst>
            <c:ext xmlns:c16="http://schemas.microsoft.com/office/drawing/2014/chart" uri="{C3380CC4-5D6E-409C-BE32-E72D297353CC}">
              <c16:uniqueId val="{00000005-2249-41A3-B71C-184B8EFCF650}"/>
            </c:ext>
          </c:extLst>
        </c:ser>
        <c:ser>
          <c:idx val="6"/>
          <c:order val="6"/>
          <c:tx>
            <c:strRef>
              <c:f>'Ficha Municipal (2)'!$H$131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(2)'!$H$134:$H$135</c:f>
              <c:numCache>
                <c:formatCode>#,##0.00</c:formatCode>
                <c:ptCount val="2"/>
                <c:pt idx="0">
                  <c:v>1.6538700843368201</c:v>
                </c:pt>
                <c:pt idx="1">
                  <c:v>2.3048264037408526</c:v>
                </c:pt>
              </c:numCache>
            </c:numRef>
          </c:val>
          <c:extLst>
            <c:ext xmlns:c16="http://schemas.microsoft.com/office/drawing/2014/chart" uri="{C3380CC4-5D6E-409C-BE32-E72D297353CC}">
              <c16:uniqueId val="{00000006-2249-41A3-B71C-184B8EFCF650}"/>
            </c:ext>
          </c:extLst>
        </c:ser>
        <c:ser>
          <c:idx val="7"/>
          <c:order val="7"/>
          <c:tx>
            <c:strRef>
              <c:f>'Ficha Municipal (2)'!$I$131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(2)'!$I$134:$I$135</c:f>
              <c:numCache>
                <c:formatCode>#,##0.00</c:formatCode>
                <c:ptCount val="2"/>
                <c:pt idx="0">
                  <c:v>0.52302839370079124</c:v>
                </c:pt>
                <c:pt idx="1">
                  <c:v>2.6019051500422274</c:v>
                </c:pt>
              </c:numCache>
            </c:numRef>
          </c:val>
          <c:extLst>
            <c:ext xmlns:c16="http://schemas.microsoft.com/office/drawing/2014/chart" uri="{C3380CC4-5D6E-409C-BE32-E72D297353CC}">
              <c16:uniqueId val="{00000007-2249-41A3-B71C-184B8EFCF650}"/>
            </c:ext>
          </c:extLst>
        </c:ser>
        <c:ser>
          <c:idx val="8"/>
          <c:order val="8"/>
          <c:tx>
            <c:strRef>
              <c:f>'Ficha Municipal (2)'!$J$131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(2)'!$J$134:$J$135</c:f>
              <c:numCache>
                <c:formatCode>#,##0.00</c:formatCode>
                <c:ptCount val="2"/>
                <c:pt idx="0">
                  <c:v>0.88723059365302415</c:v>
                </c:pt>
                <c:pt idx="1">
                  <c:v>1.9344128943397485</c:v>
                </c:pt>
              </c:numCache>
            </c:numRef>
          </c:val>
          <c:extLst>
            <c:ext xmlns:c16="http://schemas.microsoft.com/office/drawing/2014/chart" uri="{C3380CC4-5D6E-409C-BE32-E72D297353CC}">
              <c16:uniqueId val="{00000008-2249-41A3-B71C-184B8EFCF650}"/>
            </c:ext>
          </c:extLst>
        </c:ser>
        <c:ser>
          <c:idx val="9"/>
          <c:order val="9"/>
          <c:tx>
            <c:strRef>
              <c:f>'Ficha Municipal (2)'!$K$131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(2)'!$A$134:$A$135</c:f>
              <c:strCache>
                <c:ptCount val="2"/>
                <c:pt idx="0">
                  <c:v>Industrias manufactureras </c:v>
                </c:pt>
                <c:pt idx="1">
                  <c:v>Construcción</c:v>
                </c:pt>
              </c:strCache>
            </c:strRef>
          </c:cat>
          <c:val>
            <c:numRef>
              <c:f>'Ficha Municipal (2)'!$K$134:$K$135</c:f>
              <c:numCache>
                <c:formatCode>#,##0.00</c:formatCode>
                <c:ptCount val="2"/>
                <c:pt idx="0">
                  <c:v>0.72611432942892384</c:v>
                </c:pt>
                <c:pt idx="1">
                  <c:v>2.0339693371498084</c:v>
                </c:pt>
              </c:numCache>
            </c:numRef>
          </c:val>
          <c:extLst>
            <c:ext xmlns:c16="http://schemas.microsoft.com/office/drawing/2014/chart" uri="{C3380CC4-5D6E-409C-BE32-E72D297353CC}">
              <c16:uniqueId val="{00000009-2249-41A3-B71C-184B8EFCF650}"/>
            </c:ext>
          </c:extLst>
        </c:ser>
        <c:dLbls>
          <c:showLegendKey val="0"/>
          <c:showVal val="0"/>
          <c:showCatName val="0"/>
          <c:showSerName val="0"/>
          <c:showPercent val="0"/>
          <c:showBubbleSize val="0"/>
        </c:dLbls>
        <c:gapWidth val="150"/>
        <c:axId val="186636767"/>
        <c:axId val="186649247"/>
      </c:barChart>
      <c:catAx>
        <c:axId val="18663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49247"/>
        <c:crosses val="autoZero"/>
        <c:auto val="1"/>
        <c:lblAlgn val="ctr"/>
        <c:lblOffset val="100"/>
        <c:noMultiLvlLbl val="0"/>
      </c:catAx>
      <c:valAx>
        <c:axId val="1866492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36767"/>
        <c:crosses val="autoZero"/>
        <c:crossBetween val="between"/>
      </c:valAx>
      <c:spPr>
        <a:noFill/>
        <a:ln>
          <a:noFill/>
        </a:ln>
        <a:effectLst/>
      </c:spPr>
    </c:plotArea>
    <c:legend>
      <c:legendPos val="b"/>
      <c:layout>
        <c:manualLayout>
          <c:xMode val="edge"/>
          <c:yMode val="edge"/>
          <c:x val="9.2166867553112056E-2"/>
          <c:y val="0.92181189819582776"/>
          <c:w val="0.80464866260136514"/>
          <c:h val="5.5091145265450489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(2)'!$W$1</c:f>
          <c:strCache>
            <c:ptCount val="1"/>
            <c:pt idx="0">
              <c:v>Valor Agregado sector económico terciario en precios constantes,  por ramas de actividad económica del Municipio de Alejandría2015 - 2024pr (miles de Millones de pesos)</c:v>
            </c:pt>
          </c:strCache>
        </c:strRef>
      </c:tx>
      <c:layout>
        <c:manualLayout>
          <c:xMode val="edge"/>
          <c:yMode val="edge"/>
          <c:x val="0.11986318220615555"/>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0382583597657981E-2"/>
          <c:y val="0.11720563140413547"/>
          <c:w val="0.90045717536827052"/>
          <c:h val="0.68305733836422311"/>
        </c:manualLayout>
      </c:layout>
      <c:barChart>
        <c:barDir val="col"/>
        <c:grouping val="clustered"/>
        <c:varyColors val="0"/>
        <c:ser>
          <c:idx val="0"/>
          <c:order val="0"/>
          <c:tx>
            <c:strRef>
              <c:f>'Ficha Municipal (2)'!$B$131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(2)'!$B$136:$B$143</c:f>
              <c:numCache>
                <c:formatCode>#,##0.00</c:formatCode>
                <c:ptCount val="8"/>
                <c:pt idx="0">
                  <c:v>3.4403333269299807</c:v>
                </c:pt>
                <c:pt idx="1">
                  <c:v>4.7805732096700062</c:v>
                </c:pt>
                <c:pt idx="2">
                  <c:v>1.6958167037700123</c:v>
                </c:pt>
                <c:pt idx="3">
                  <c:v>1.1998093337100084</c:v>
                </c:pt>
                <c:pt idx="4">
                  <c:v>6.4864880228000015</c:v>
                </c:pt>
                <c:pt idx="5">
                  <c:v>4.6665305176600054</c:v>
                </c:pt>
                <c:pt idx="6">
                  <c:v>8.6490240027600169</c:v>
                </c:pt>
                <c:pt idx="7">
                  <c:v>1.2329541404099948</c:v>
                </c:pt>
              </c:numCache>
            </c:numRef>
          </c:val>
          <c:extLst>
            <c:ext xmlns:c16="http://schemas.microsoft.com/office/drawing/2014/chart" uri="{C3380CC4-5D6E-409C-BE32-E72D297353CC}">
              <c16:uniqueId val="{00000000-236C-49CA-A456-6BC3D832D82F}"/>
            </c:ext>
          </c:extLst>
        </c:ser>
        <c:ser>
          <c:idx val="1"/>
          <c:order val="1"/>
          <c:tx>
            <c:strRef>
              <c:f>'Ficha Municipal (2)'!$C$131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(2)'!$C$136:$C$143</c:f>
              <c:numCache>
                <c:formatCode>#,##0.00</c:formatCode>
                <c:ptCount val="8"/>
                <c:pt idx="0">
                  <c:v>0.97342880645302143</c:v>
                </c:pt>
                <c:pt idx="1">
                  <c:v>4.75081477986393</c:v>
                </c:pt>
                <c:pt idx="2">
                  <c:v>1.4970600615497802</c:v>
                </c:pt>
                <c:pt idx="3">
                  <c:v>1.0976362696865047</c:v>
                </c:pt>
                <c:pt idx="4">
                  <c:v>5.4356687320167421</c:v>
                </c:pt>
                <c:pt idx="5">
                  <c:v>4.0649248138579441</c:v>
                </c:pt>
                <c:pt idx="6">
                  <c:v>13.852578385704662</c:v>
                </c:pt>
                <c:pt idx="7">
                  <c:v>1.1233864541419845</c:v>
                </c:pt>
              </c:numCache>
            </c:numRef>
          </c:val>
          <c:extLst>
            <c:ext xmlns:c16="http://schemas.microsoft.com/office/drawing/2014/chart" uri="{C3380CC4-5D6E-409C-BE32-E72D297353CC}">
              <c16:uniqueId val="{00000001-236C-49CA-A456-6BC3D832D82F}"/>
            </c:ext>
          </c:extLst>
        </c:ser>
        <c:ser>
          <c:idx val="2"/>
          <c:order val="2"/>
          <c:tx>
            <c:strRef>
              <c:f>'Ficha Municipal (2)'!$D$131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(2)'!$D$136:$D$143</c:f>
              <c:numCache>
                <c:formatCode>#,##0.00</c:formatCode>
                <c:ptCount val="8"/>
                <c:pt idx="0">
                  <c:v>7.3087359791719795</c:v>
                </c:pt>
                <c:pt idx="1">
                  <c:v>4.3899936029724183</c:v>
                </c:pt>
                <c:pt idx="2">
                  <c:v>1.5565921753547649</c:v>
                </c:pt>
                <c:pt idx="3">
                  <c:v>1.2012464159369667</c:v>
                </c:pt>
                <c:pt idx="4">
                  <c:v>5.8717745946927948</c:v>
                </c:pt>
                <c:pt idx="5">
                  <c:v>4.1864270904590661</c:v>
                </c:pt>
                <c:pt idx="6">
                  <c:v>8.6056141452881931</c:v>
                </c:pt>
                <c:pt idx="7">
                  <c:v>1.2075537864300772</c:v>
                </c:pt>
              </c:numCache>
            </c:numRef>
          </c:val>
          <c:extLst>
            <c:ext xmlns:c16="http://schemas.microsoft.com/office/drawing/2014/chart" uri="{C3380CC4-5D6E-409C-BE32-E72D297353CC}">
              <c16:uniqueId val="{00000002-236C-49CA-A456-6BC3D832D82F}"/>
            </c:ext>
          </c:extLst>
        </c:ser>
        <c:ser>
          <c:idx val="3"/>
          <c:order val="3"/>
          <c:tx>
            <c:strRef>
              <c:f>'Ficha Municipal (2)'!$E$131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(2)'!$E$136:$E$143</c:f>
              <c:numCache>
                <c:formatCode>#,##0.00</c:formatCode>
                <c:ptCount val="8"/>
                <c:pt idx="0">
                  <c:v>7.4337191652419641</c:v>
                </c:pt>
                <c:pt idx="1">
                  <c:v>5.1798298116232528</c:v>
                </c:pt>
                <c:pt idx="2">
                  <c:v>1.381574075334014</c:v>
                </c:pt>
                <c:pt idx="3">
                  <c:v>0.73117257799481239</c:v>
                </c:pt>
                <c:pt idx="4">
                  <c:v>4.5932381512535452</c:v>
                </c:pt>
                <c:pt idx="5">
                  <c:v>4.3567815826983143</c:v>
                </c:pt>
                <c:pt idx="6">
                  <c:v>9.1499048204646733</c:v>
                </c:pt>
                <c:pt idx="7">
                  <c:v>1.2107537435771938</c:v>
                </c:pt>
              </c:numCache>
            </c:numRef>
          </c:val>
          <c:extLst>
            <c:ext xmlns:c16="http://schemas.microsoft.com/office/drawing/2014/chart" uri="{C3380CC4-5D6E-409C-BE32-E72D297353CC}">
              <c16:uniqueId val="{00000003-236C-49CA-A456-6BC3D832D82F}"/>
            </c:ext>
          </c:extLst>
        </c:ser>
        <c:ser>
          <c:idx val="4"/>
          <c:order val="4"/>
          <c:tx>
            <c:strRef>
              <c:f>'Ficha Municipal (2)'!$F$131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(2)'!$F$136:$F$143</c:f>
              <c:numCache>
                <c:formatCode>#,##0.00</c:formatCode>
                <c:ptCount val="8"/>
                <c:pt idx="0">
                  <c:v>14.176957853224669</c:v>
                </c:pt>
                <c:pt idx="1">
                  <c:v>5.3164031560608542</c:v>
                </c:pt>
                <c:pt idx="2">
                  <c:v>0.84728289796622303</c:v>
                </c:pt>
                <c:pt idx="3">
                  <c:v>0.5945159088544314</c:v>
                </c:pt>
                <c:pt idx="4">
                  <c:v>3.3731146225662378</c:v>
                </c:pt>
                <c:pt idx="5">
                  <c:v>3.8439009411237102</c:v>
                </c:pt>
                <c:pt idx="6">
                  <c:v>6.5763123757921562</c:v>
                </c:pt>
                <c:pt idx="7">
                  <c:v>0.95957132529622013</c:v>
                </c:pt>
              </c:numCache>
            </c:numRef>
          </c:val>
          <c:extLst>
            <c:ext xmlns:c16="http://schemas.microsoft.com/office/drawing/2014/chart" uri="{C3380CC4-5D6E-409C-BE32-E72D297353CC}">
              <c16:uniqueId val="{00000004-236C-49CA-A456-6BC3D832D82F}"/>
            </c:ext>
          </c:extLst>
        </c:ser>
        <c:ser>
          <c:idx val="5"/>
          <c:order val="5"/>
          <c:tx>
            <c:strRef>
              <c:f>'Ficha Municipal (2)'!$G$131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(2)'!$G$136:$G$143</c:f>
              <c:numCache>
                <c:formatCode>#,##0.00</c:formatCode>
                <c:ptCount val="8"/>
                <c:pt idx="0">
                  <c:v>13.513260138724284</c:v>
                </c:pt>
                <c:pt idx="1">
                  <c:v>4.2282614014228939</c:v>
                </c:pt>
                <c:pt idx="2">
                  <c:v>0.7147621356467726</c:v>
                </c:pt>
                <c:pt idx="3">
                  <c:v>0.62605648806768754</c:v>
                </c:pt>
                <c:pt idx="4">
                  <c:v>3.229382420720817</c:v>
                </c:pt>
                <c:pt idx="5">
                  <c:v>3.4062749863331847</c:v>
                </c:pt>
                <c:pt idx="6">
                  <c:v>5.9021990824306991</c:v>
                </c:pt>
                <c:pt idx="7">
                  <c:v>0.79860219371364904</c:v>
                </c:pt>
              </c:numCache>
            </c:numRef>
          </c:val>
          <c:extLst>
            <c:ext xmlns:c16="http://schemas.microsoft.com/office/drawing/2014/chart" uri="{C3380CC4-5D6E-409C-BE32-E72D297353CC}">
              <c16:uniqueId val="{00000005-236C-49CA-A456-6BC3D832D82F}"/>
            </c:ext>
          </c:extLst>
        </c:ser>
        <c:ser>
          <c:idx val="6"/>
          <c:order val="6"/>
          <c:tx>
            <c:strRef>
              <c:f>'Ficha Municipal (2)'!$H$131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(2)'!$H$136:$H$143</c:f>
              <c:numCache>
                <c:formatCode>#,##0.00</c:formatCode>
                <c:ptCount val="8"/>
                <c:pt idx="0">
                  <c:v>12.387388703183605</c:v>
                </c:pt>
                <c:pt idx="1">
                  <c:v>5.4875079765884482</c:v>
                </c:pt>
                <c:pt idx="2">
                  <c:v>1.1031389736426431</c:v>
                </c:pt>
                <c:pt idx="3">
                  <c:v>0.87422619864649465</c:v>
                </c:pt>
                <c:pt idx="4">
                  <c:v>5.0947919955345116</c:v>
                </c:pt>
                <c:pt idx="5">
                  <c:v>4.3073678660998516</c:v>
                </c:pt>
                <c:pt idx="6">
                  <c:v>6.0182769865657457</c:v>
                </c:pt>
                <c:pt idx="7">
                  <c:v>1.656211751261691</c:v>
                </c:pt>
              </c:numCache>
            </c:numRef>
          </c:val>
          <c:extLst>
            <c:ext xmlns:c16="http://schemas.microsoft.com/office/drawing/2014/chart" uri="{C3380CC4-5D6E-409C-BE32-E72D297353CC}">
              <c16:uniqueId val="{00000006-236C-49CA-A456-6BC3D832D82F}"/>
            </c:ext>
          </c:extLst>
        </c:ser>
        <c:ser>
          <c:idx val="7"/>
          <c:order val="7"/>
          <c:tx>
            <c:strRef>
              <c:f>'Ficha Municipal (2)'!$I$131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(2)'!$I$136:$I$143</c:f>
              <c:numCache>
                <c:formatCode>#,##0.00</c:formatCode>
                <c:ptCount val="8"/>
                <c:pt idx="0">
                  <c:v>19.200039046609753</c:v>
                </c:pt>
                <c:pt idx="1">
                  <c:v>4.2432913014123654</c:v>
                </c:pt>
                <c:pt idx="2">
                  <c:v>0.81702978754500122</c:v>
                </c:pt>
                <c:pt idx="3">
                  <c:v>0.64013815580089461</c:v>
                </c:pt>
                <c:pt idx="4">
                  <c:v>3.6187007758357481</c:v>
                </c:pt>
                <c:pt idx="5">
                  <c:v>3.076801085882602</c:v>
                </c:pt>
                <c:pt idx="6">
                  <c:v>3.625015092895755</c:v>
                </c:pt>
                <c:pt idx="7">
                  <c:v>1.515195729443948</c:v>
                </c:pt>
              </c:numCache>
            </c:numRef>
          </c:val>
          <c:extLst>
            <c:ext xmlns:c16="http://schemas.microsoft.com/office/drawing/2014/chart" uri="{C3380CC4-5D6E-409C-BE32-E72D297353CC}">
              <c16:uniqueId val="{00000007-236C-49CA-A456-6BC3D832D82F}"/>
            </c:ext>
          </c:extLst>
        </c:ser>
        <c:ser>
          <c:idx val="8"/>
          <c:order val="8"/>
          <c:tx>
            <c:strRef>
              <c:f>'Ficha Municipal (2)'!$J$131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(2)'!$J$136:$J$143</c:f>
              <c:numCache>
                <c:formatCode>#,##0.00</c:formatCode>
                <c:ptCount val="8"/>
                <c:pt idx="0">
                  <c:v>16.191478494169981</c:v>
                </c:pt>
                <c:pt idx="1">
                  <c:v>3.9623342339366308</c:v>
                </c:pt>
                <c:pt idx="2">
                  <c:v>1.0771383894136124</c:v>
                </c:pt>
                <c:pt idx="3">
                  <c:v>1.0157261471301897</c:v>
                </c:pt>
                <c:pt idx="4">
                  <c:v>4.6202153741277741</c:v>
                </c:pt>
                <c:pt idx="5">
                  <c:v>3.3523336264976402</c:v>
                </c:pt>
                <c:pt idx="6">
                  <c:v>4.8530199675742232</c:v>
                </c:pt>
                <c:pt idx="7">
                  <c:v>1.7270830721387735</c:v>
                </c:pt>
              </c:numCache>
            </c:numRef>
          </c:val>
          <c:extLst>
            <c:ext xmlns:c16="http://schemas.microsoft.com/office/drawing/2014/chart" uri="{C3380CC4-5D6E-409C-BE32-E72D297353CC}">
              <c16:uniqueId val="{00000008-236C-49CA-A456-6BC3D832D82F}"/>
            </c:ext>
          </c:extLst>
        </c:ser>
        <c:ser>
          <c:idx val="9"/>
          <c:order val="9"/>
          <c:tx>
            <c:strRef>
              <c:f>'Ficha Municipal (2)'!$K$131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(2)'!$K$136:$K$143</c:f>
              <c:numCache>
                <c:formatCode>#,##0.00</c:formatCode>
                <c:ptCount val="8"/>
                <c:pt idx="0">
                  <c:v>18.372805035328216</c:v>
                </c:pt>
                <c:pt idx="1">
                  <c:v>3.41286652405475</c:v>
                </c:pt>
                <c:pt idx="2">
                  <c:v>0.99932004215290282</c:v>
                </c:pt>
                <c:pt idx="3">
                  <c:v>0.859570185494266</c:v>
                </c:pt>
                <c:pt idx="4">
                  <c:v>4.1368740939209196</c:v>
                </c:pt>
                <c:pt idx="5">
                  <c:v>3.0458002579081915</c:v>
                </c:pt>
                <c:pt idx="6">
                  <c:v>3.9645758633916151</c:v>
                </c:pt>
                <c:pt idx="7">
                  <c:v>1.6341630061137673</c:v>
                </c:pt>
              </c:numCache>
            </c:numRef>
          </c:val>
          <c:extLst>
            <c:ext xmlns:c16="http://schemas.microsoft.com/office/drawing/2014/chart" uri="{C3380CC4-5D6E-409C-BE32-E72D297353CC}">
              <c16:uniqueId val="{00000009-236C-49CA-A456-6BC3D832D82F}"/>
            </c:ext>
          </c:extLst>
        </c:ser>
        <c:dLbls>
          <c:showLegendKey val="0"/>
          <c:showVal val="0"/>
          <c:showCatName val="0"/>
          <c:showSerName val="0"/>
          <c:showPercent val="0"/>
          <c:showBubbleSize val="0"/>
        </c:dLbls>
        <c:gapWidth val="50"/>
        <c:axId val="186634687"/>
        <c:axId val="186635103"/>
      </c:barChart>
      <c:catAx>
        <c:axId val="186634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35103"/>
        <c:crosses val="autoZero"/>
        <c:auto val="1"/>
        <c:lblAlgn val="ctr"/>
        <c:lblOffset val="100"/>
        <c:noMultiLvlLbl val="0"/>
      </c:catAx>
      <c:valAx>
        <c:axId val="1866351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34687"/>
        <c:crosses val="autoZero"/>
        <c:crossBetween val="between"/>
      </c:valAx>
      <c:spPr>
        <a:noFill/>
        <a:ln>
          <a:noFill/>
        </a:ln>
        <a:effectLst/>
      </c:spPr>
    </c:plotArea>
    <c:legend>
      <c:legendPos val="b"/>
      <c:layout>
        <c:manualLayout>
          <c:xMode val="edge"/>
          <c:yMode val="edge"/>
          <c:x val="0.23096671525932336"/>
          <c:y val="0.93541678166615638"/>
          <c:w val="0.5442029743586102"/>
          <c:h val="5.8665373179992382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(2)'!$R$1</c:f>
          <c:strCache>
            <c:ptCount val="1"/>
            <c:pt idx="0">
              <c:v>Proporción de las ramas de actividad económica del sector terciario en el valor agregado total en precios corrientes del Municipio de Alejandría 2015 - 2024pr</c:v>
            </c:pt>
          </c:strCache>
        </c:strRef>
      </c:tx>
      <c:layout>
        <c:manualLayout>
          <c:xMode val="edge"/>
          <c:yMode val="edge"/>
          <c:x val="0.11595811245854173"/>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4.59060027181043E-2"/>
          <c:y val="0.10228082306997413"/>
          <c:w val="0.92356687302135743"/>
          <c:h val="0.68972928156078706"/>
        </c:manualLayout>
      </c:layout>
      <c:barChart>
        <c:barDir val="col"/>
        <c:grouping val="clustered"/>
        <c:varyColors val="0"/>
        <c:ser>
          <c:idx val="4"/>
          <c:order val="0"/>
          <c:tx>
            <c:strRef>
              <c:f>'Ficha Municipal (2)'!$B$105</c:f>
              <c:strCache>
                <c:ptCount val="1"/>
                <c:pt idx="0">
                  <c:v>2015</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(2)'!$B$110:$B$117</c:f>
              <c:numCache>
                <c:formatCode>0.0%</c:formatCode>
                <c:ptCount val="8"/>
                <c:pt idx="0">
                  <c:v>8.0684513549648229E-2</c:v>
                </c:pt>
                <c:pt idx="1">
                  <c:v>0.1121165268758717</c:v>
                </c:pt>
                <c:pt idx="2">
                  <c:v>3.9771188664194913E-2</c:v>
                </c:pt>
                <c:pt idx="3">
                  <c:v>2.8138561948328509E-2</c:v>
                </c:pt>
                <c:pt idx="4">
                  <c:v>0.15212454173219894</c:v>
                </c:pt>
                <c:pt idx="5">
                  <c:v>0.10944193745260493</c:v>
                </c:pt>
                <c:pt idx="6">
                  <c:v>0.20284147727180998</c:v>
                </c:pt>
                <c:pt idx="7">
                  <c:v>2.8915891454267113E-2</c:v>
                </c:pt>
              </c:numCache>
            </c:numRef>
          </c:val>
          <c:extLst>
            <c:ext xmlns:c16="http://schemas.microsoft.com/office/drawing/2014/chart" uri="{C3380CC4-5D6E-409C-BE32-E72D297353CC}">
              <c16:uniqueId val="{00000000-83EE-4BBB-A2A0-BB12B3826513}"/>
            </c:ext>
          </c:extLst>
        </c:ser>
        <c:ser>
          <c:idx val="5"/>
          <c:order val="1"/>
          <c:tx>
            <c:strRef>
              <c:f>'Ficha Municipal (2)'!$C$105</c:f>
              <c:strCache>
                <c:ptCount val="1"/>
                <c:pt idx="0">
                  <c:v>2016</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(2)'!$C$110:$C$117</c:f>
              <c:numCache>
                <c:formatCode>0.0%</c:formatCode>
                <c:ptCount val="8"/>
                <c:pt idx="0">
                  <c:v>2.2939756958517309E-2</c:v>
                </c:pt>
                <c:pt idx="1">
                  <c:v>0.11249330026338518</c:v>
                </c:pt>
                <c:pt idx="2">
                  <c:v>3.3933305939287131E-2</c:v>
                </c:pt>
                <c:pt idx="3">
                  <c:v>2.2764960514448495E-2</c:v>
                </c:pt>
                <c:pt idx="4">
                  <c:v>0.12240197810081772</c:v>
                </c:pt>
                <c:pt idx="5">
                  <c:v>9.3006683403899212E-2</c:v>
                </c:pt>
                <c:pt idx="6">
                  <c:v>0.31569686594841168</c:v>
                </c:pt>
                <c:pt idx="7">
                  <c:v>2.4822415219162633E-2</c:v>
                </c:pt>
              </c:numCache>
            </c:numRef>
          </c:val>
          <c:extLst>
            <c:ext xmlns:c16="http://schemas.microsoft.com/office/drawing/2014/chart" uri="{C3380CC4-5D6E-409C-BE32-E72D297353CC}">
              <c16:uniqueId val="{00000001-83EE-4BBB-A2A0-BB12B3826513}"/>
            </c:ext>
          </c:extLst>
        </c:ser>
        <c:ser>
          <c:idx val="6"/>
          <c:order val="2"/>
          <c:tx>
            <c:strRef>
              <c:f>'Ficha Municipal (2)'!$D$105</c:f>
              <c:strCache>
                <c:ptCount val="1"/>
                <c:pt idx="0">
                  <c:v>2017</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(2)'!$D$110:$D$117</c:f>
              <c:numCache>
                <c:formatCode>0.0%</c:formatCode>
                <c:ptCount val="8"/>
                <c:pt idx="0">
                  <c:v>0.16231938806208235</c:v>
                </c:pt>
                <c:pt idx="1">
                  <c:v>9.9006411633517671E-2</c:v>
                </c:pt>
                <c:pt idx="2">
                  <c:v>3.428245061054859E-2</c:v>
                </c:pt>
                <c:pt idx="3">
                  <c:v>2.4336117388853731E-2</c:v>
                </c:pt>
                <c:pt idx="4">
                  <c:v>0.1250636193432452</c:v>
                </c:pt>
                <c:pt idx="5">
                  <c:v>9.0425942665992839E-2</c:v>
                </c:pt>
                <c:pt idx="6">
                  <c:v>0.18865896870614049</c:v>
                </c:pt>
                <c:pt idx="7">
                  <c:v>2.5666820697260475E-2</c:v>
                </c:pt>
              </c:numCache>
            </c:numRef>
          </c:val>
          <c:extLst>
            <c:ext xmlns:c16="http://schemas.microsoft.com/office/drawing/2014/chart" uri="{C3380CC4-5D6E-409C-BE32-E72D297353CC}">
              <c16:uniqueId val="{00000002-83EE-4BBB-A2A0-BB12B3826513}"/>
            </c:ext>
          </c:extLst>
        </c:ser>
        <c:ser>
          <c:idx val="7"/>
          <c:order val="3"/>
          <c:tx>
            <c:strRef>
              <c:f>'Ficha Municipal (2)'!$E$105</c:f>
              <c:strCache>
                <c:ptCount val="1"/>
                <c:pt idx="0">
                  <c:v>2018</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(2)'!$E$110:$E$117</c:f>
              <c:numCache>
                <c:formatCode>0.0%</c:formatCode>
                <c:ptCount val="8"/>
                <c:pt idx="0">
                  <c:v>0.17258242026893028</c:v>
                </c:pt>
                <c:pt idx="1">
                  <c:v>0.11863110418685785</c:v>
                </c:pt>
                <c:pt idx="2">
                  <c:v>3.0441042452944277E-2</c:v>
                </c:pt>
                <c:pt idx="3">
                  <c:v>1.5206418378790094E-2</c:v>
                </c:pt>
                <c:pt idx="4">
                  <c:v>9.8504560540249905E-2</c:v>
                </c:pt>
                <c:pt idx="5">
                  <c:v>9.5308401449556282E-2</c:v>
                </c:pt>
                <c:pt idx="6">
                  <c:v>0.20433094797825879</c:v>
                </c:pt>
                <c:pt idx="7">
                  <c:v>2.5571043178027174E-2</c:v>
                </c:pt>
              </c:numCache>
            </c:numRef>
          </c:val>
          <c:extLst>
            <c:ext xmlns:c16="http://schemas.microsoft.com/office/drawing/2014/chart" uri="{C3380CC4-5D6E-409C-BE32-E72D297353CC}">
              <c16:uniqueId val="{00000003-83EE-4BBB-A2A0-BB12B3826513}"/>
            </c:ext>
          </c:extLst>
        </c:ser>
        <c:ser>
          <c:idx val="8"/>
          <c:order val="4"/>
          <c:tx>
            <c:strRef>
              <c:f>'Ficha Municipal (2)'!$F$105</c:f>
              <c:strCache>
                <c:ptCount val="1"/>
                <c:pt idx="0">
                  <c:v>2019</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(2)'!$F$110:$F$117</c:f>
              <c:numCache>
                <c:formatCode>0.0%</c:formatCode>
                <c:ptCount val="8"/>
                <c:pt idx="0">
                  <c:v>0.32745986695442397</c:v>
                </c:pt>
                <c:pt idx="1">
                  <c:v>0.11708278955072478</c:v>
                </c:pt>
                <c:pt idx="2">
                  <c:v>1.7653941832726103E-2</c:v>
                </c:pt>
                <c:pt idx="3">
                  <c:v>1.1800464241886381E-2</c:v>
                </c:pt>
                <c:pt idx="4">
                  <c:v>6.8336967070900395E-2</c:v>
                </c:pt>
                <c:pt idx="5">
                  <c:v>8.0185045965743884E-2</c:v>
                </c:pt>
                <c:pt idx="6">
                  <c:v>0.13946586471468017</c:v>
                </c:pt>
                <c:pt idx="7">
                  <c:v>1.925618655571449E-2</c:v>
                </c:pt>
              </c:numCache>
            </c:numRef>
          </c:val>
          <c:extLst>
            <c:ext xmlns:c16="http://schemas.microsoft.com/office/drawing/2014/chart" uri="{C3380CC4-5D6E-409C-BE32-E72D297353CC}">
              <c16:uniqueId val="{00000004-83EE-4BBB-A2A0-BB12B3826513}"/>
            </c:ext>
          </c:extLst>
        </c:ser>
        <c:ser>
          <c:idx val="9"/>
          <c:order val="5"/>
          <c:tx>
            <c:strRef>
              <c:f>'Ficha Municipal (2)'!$G$105</c:f>
              <c:strCache>
                <c:ptCount val="1"/>
                <c:pt idx="0">
                  <c:v>2020</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(2)'!$G$110:$G$117</c:f>
              <c:numCache>
                <c:formatCode>0.0%</c:formatCode>
                <c:ptCount val="8"/>
                <c:pt idx="0">
                  <c:v>0.3615581834353529</c:v>
                </c:pt>
                <c:pt idx="1">
                  <c:v>0.10075581563771409</c:v>
                </c:pt>
                <c:pt idx="2">
                  <c:v>1.5588460764039422E-2</c:v>
                </c:pt>
                <c:pt idx="3">
                  <c:v>1.3082279819325327E-2</c:v>
                </c:pt>
                <c:pt idx="4">
                  <c:v>6.8794545156500256E-2</c:v>
                </c:pt>
                <c:pt idx="5">
                  <c:v>7.4686038693176623E-2</c:v>
                </c:pt>
                <c:pt idx="6">
                  <c:v>0.13192175247910343</c:v>
                </c:pt>
                <c:pt idx="7">
                  <c:v>1.720415038386262E-2</c:v>
                </c:pt>
              </c:numCache>
            </c:numRef>
          </c:val>
          <c:extLst>
            <c:ext xmlns:c16="http://schemas.microsoft.com/office/drawing/2014/chart" uri="{C3380CC4-5D6E-409C-BE32-E72D297353CC}">
              <c16:uniqueId val="{00000005-83EE-4BBB-A2A0-BB12B3826513}"/>
            </c:ext>
          </c:extLst>
        </c:ser>
        <c:ser>
          <c:idx val="0"/>
          <c:order val="6"/>
          <c:tx>
            <c:strRef>
              <c:f>'Ficha Municipal (2)'!$H$105</c:f>
              <c:strCache>
                <c:ptCount val="1"/>
                <c:pt idx="0">
                  <c:v>2021</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(2)'!$H$110:$H$117</c:f>
              <c:numCache>
                <c:formatCode>0.0%</c:formatCode>
                <c:ptCount val="8"/>
                <c:pt idx="0">
                  <c:v>0.28615087358312863</c:v>
                </c:pt>
                <c:pt idx="1">
                  <c:v>0.11031586185153218</c:v>
                </c:pt>
                <c:pt idx="2">
                  <c:v>1.8919692414732452E-2</c:v>
                </c:pt>
                <c:pt idx="3">
                  <c:v>1.5112225404375164E-2</c:v>
                </c:pt>
                <c:pt idx="4">
                  <c:v>8.699232705018968E-2</c:v>
                </c:pt>
                <c:pt idx="5">
                  <c:v>7.7757646365687383E-2</c:v>
                </c:pt>
                <c:pt idx="6">
                  <c:v>0.10948462648165835</c:v>
                </c:pt>
                <c:pt idx="7">
                  <c:v>2.8482248658184283E-2</c:v>
                </c:pt>
              </c:numCache>
            </c:numRef>
          </c:val>
          <c:extLst>
            <c:ext xmlns:c16="http://schemas.microsoft.com/office/drawing/2014/chart" uri="{C3380CC4-5D6E-409C-BE32-E72D297353CC}">
              <c16:uniqueId val="{00000006-83EE-4BBB-A2A0-BB12B3826513}"/>
            </c:ext>
          </c:extLst>
        </c:ser>
        <c:ser>
          <c:idx val="1"/>
          <c:order val="7"/>
          <c:tx>
            <c:strRef>
              <c:f>'Ficha Municipal (2)'!$I$105</c:f>
              <c:strCache>
                <c:ptCount val="1"/>
                <c:pt idx="0">
                  <c:v>2022</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(2)'!$I$110:$I$117</c:f>
              <c:numCache>
                <c:formatCode>0.0%</c:formatCode>
                <c:ptCount val="8"/>
                <c:pt idx="0">
                  <c:v>0.45651518702826421</c:v>
                </c:pt>
                <c:pt idx="1">
                  <c:v>8.554506529561573E-2</c:v>
                </c:pt>
                <c:pt idx="2">
                  <c:v>1.2391390773350889E-2</c:v>
                </c:pt>
                <c:pt idx="3">
                  <c:v>9.9767507860677087E-3</c:v>
                </c:pt>
                <c:pt idx="4">
                  <c:v>5.7499668419946387E-2</c:v>
                </c:pt>
                <c:pt idx="5">
                  <c:v>5.3847137738816366E-2</c:v>
                </c:pt>
                <c:pt idx="6">
                  <c:v>6.2840371840924711E-2</c:v>
                </c:pt>
                <c:pt idx="7">
                  <c:v>2.5435804223363064E-2</c:v>
                </c:pt>
              </c:numCache>
            </c:numRef>
          </c:val>
          <c:extLst>
            <c:ext xmlns:c16="http://schemas.microsoft.com/office/drawing/2014/chart" uri="{C3380CC4-5D6E-409C-BE32-E72D297353CC}">
              <c16:uniqueId val="{00000007-83EE-4BBB-A2A0-BB12B3826513}"/>
            </c:ext>
          </c:extLst>
        </c:ser>
        <c:ser>
          <c:idx val="2"/>
          <c:order val="8"/>
          <c:tx>
            <c:strRef>
              <c:f>'Ficha Municipal (2)'!$J$105</c:f>
              <c:strCache>
                <c:ptCount val="1"/>
                <c:pt idx="0">
                  <c:v>2023p</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(2)'!$J$110:$J$117</c:f>
              <c:numCache>
                <c:formatCode>0.00%</c:formatCode>
                <c:ptCount val="8"/>
                <c:pt idx="0">
                  <c:v>0.41447783610754357</c:v>
                </c:pt>
                <c:pt idx="1">
                  <c:v>8.4193547089735768E-2</c:v>
                </c:pt>
                <c:pt idx="2">
                  <c:v>1.5715303814132681E-2</c:v>
                </c:pt>
                <c:pt idx="3">
                  <c:v>1.4998502359698322E-2</c:v>
                </c:pt>
                <c:pt idx="4">
                  <c:v>7.3529159552423423E-2</c:v>
                </c:pt>
                <c:pt idx="5">
                  <c:v>5.9327553221212477E-2</c:v>
                </c:pt>
                <c:pt idx="6">
                  <c:v>8.638808966412613E-2</c:v>
                </c:pt>
                <c:pt idx="7">
                  <c:v>2.9618619692451935E-2</c:v>
                </c:pt>
              </c:numCache>
            </c:numRef>
          </c:val>
          <c:extLst>
            <c:ext xmlns:c16="http://schemas.microsoft.com/office/drawing/2014/chart" uri="{C3380CC4-5D6E-409C-BE32-E72D297353CC}">
              <c16:uniqueId val="{00000008-83EE-4BBB-A2A0-BB12B3826513}"/>
            </c:ext>
          </c:extLst>
        </c:ser>
        <c:ser>
          <c:idx val="3"/>
          <c:order val="9"/>
          <c:tx>
            <c:strRef>
              <c:f>'Ficha Municipal (2)'!$K$105</c:f>
              <c:strCache>
                <c:ptCount val="1"/>
                <c:pt idx="0">
                  <c:v>2024pr</c:v>
                </c:pt>
              </c:strCache>
            </c:strRef>
          </c:tx>
          <c:spPr>
            <a:solidFill>
              <a:schemeClr val="accent6">
                <a:shade val="80000"/>
              </a:schemeClr>
            </a:solidFill>
            <a:ln>
              <a:noFill/>
            </a:ln>
            <a:effectLst/>
          </c:spPr>
          <c:invertIfNegative val="0"/>
          <c:cat>
            <c:strRef>
              <c:f>'Ficha Municipal (2)'!$A$110:$A$117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 (2)'!$K$110:$K$117</c:f>
              <c:numCache>
                <c:formatCode>0.00%</c:formatCode>
                <c:ptCount val="8"/>
                <c:pt idx="0">
                  <c:v>0.46737776196990649</c:v>
                </c:pt>
                <c:pt idx="1">
                  <c:v>7.0929965852322377E-2</c:v>
                </c:pt>
                <c:pt idx="2">
                  <c:v>1.3484861389821426E-2</c:v>
                </c:pt>
                <c:pt idx="3">
                  <c:v>1.2947796494159175E-2</c:v>
                </c:pt>
                <c:pt idx="4">
                  <c:v>6.4971661978801665E-2</c:v>
                </c:pt>
                <c:pt idx="5">
                  <c:v>5.2499076066219605E-2</c:v>
                </c:pt>
                <c:pt idx="6">
                  <c:v>6.9726576326330697E-2</c:v>
                </c:pt>
                <c:pt idx="7">
                  <c:v>2.7230796756066673E-2</c:v>
                </c:pt>
              </c:numCache>
            </c:numRef>
          </c:val>
          <c:extLst>
            <c:ext xmlns:c16="http://schemas.microsoft.com/office/drawing/2014/chart" uri="{C3380CC4-5D6E-409C-BE32-E72D297353CC}">
              <c16:uniqueId val="{00000009-83EE-4BBB-A2A0-BB12B3826513}"/>
            </c:ext>
          </c:extLst>
        </c:ser>
        <c:dLbls>
          <c:showLegendKey val="0"/>
          <c:showVal val="0"/>
          <c:showCatName val="0"/>
          <c:showSerName val="0"/>
          <c:showPercent val="0"/>
          <c:showBubbleSize val="0"/>
        </c:dLbls>
        <c:gapWidth val="50"/>
        <c:axId val="713711104"/>
        <c:axId val="713711936"/>
      </c:barChart>
      <c:catAx>
        <c:axId val="7137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713711936"/>
        <c:crosses val="autoZero"/>
        <c:auto val="1"/>
        <c:lblAlgn val="ctr"/>
        <c:lblOffset val="100"/>
        <c:noMultiLvlLbl val="0"/>
      </c:catAx>
      <c:valAx>
        <c:axId val="7137119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11104"/>
        <c:crosses val="autoZero"/>
        <c:crossBetween val="between"/>
      </c:valAx>
      <c:spPr>
        <a:noFill/>
        <a:ln>
          <a:noFill/>
        </a:ln>
        <a:effectLst/>
      </c:spPr>
    </c:plotArea>
    <c:legend>
      <c:legendPos val="b"/>
      <c:layout>
        <c:manualLayout>
          <c:xMode val="edge"/>
          <c:yMode val="edge"/>
          <c:x val="0.26933709409596263"/>
          <c:y val="0.92835361322117149"/>
          <c:w val="0.6062580391574659"/>
          <c:h val="6.5690536734749672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(2)'!$Q$1</c:f>
          <c:strCache>
            <c:ptCount val="1"/>
            <c:pt idx="0">
              <c:v>Proporción de las ramas de actividad económica del sector secundario en el valor agregado total en precios corrientes del Municipio de Alejandría 2015 - 2024pr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6.0256548301771962E-2"/>
          <c:y val="0.18320899513342959"/>
          <c:w val="0.91794308809874925"/>
          <c:h val="0.65211027327664584"/>
        </c:manualLayout>
      </c:layout>
      <c:barChart>
        <c:barDir val="col"/>
        <c:grouping val="clustered"/>
        <c:varyColors val="0"/>
        <c:ser>
          <c:idx val="0"/>
          <c:order val="0"/>
          <c:tx>
            <c:strRef>
              <c:f>'Ficha Municipal (2)'!$B$105</c:f>
              <c:strCache>
                <c:ptCount val="1"/>
                <c:pt idx="0">
                  <c:v>2015</c:v>
                </c:pt>
              </c:strCache>
            </c:strRef>
          </c:tx>
          <c:spPr>
            <a:solidFill>
              <a:schemeClr val="accent6">
                <a:shade val="42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(2)'!$B$107:$B$108</c:f>
              <c:numCache>
                <c:formatCode>0.0%</c:formatCode>
                <c:ptCount val="2"/>
                <c:pt idx="0">
                  <c:v>0</c:v>
                </c:pt>
                <c:pt idx="1">
                  <c:v>2.7532359703238671E-2</c:v>
                </c:pt>
              </c:numCache>
            </c:numRef>
          </c:val>
          <c:extLst>
            <c:ext xmlns:c16="http://schemas.microsoft.com/office/drawing/2014/chart" uri="{C3380CC4-5D6E-409C-BE32-E72D297353CC}">
              <c16:uniqueId val="{00000000-2AD1-4019-B6FE-5AF7633B4055}"/>
            </c:ext>
          </c:extLst>
        </c:ser>
        <c:ser>
          <c:idx val="2"/>
          <c:order val="1"/>
          <c:tx>
            <c:strRef>
              <c:f>'Ficha Municipal (2)'!$C$105</c:f>
              <c:strCache>
                <c:ptCount val="1"/>
                <c:pt idx="0">
                  <c:v>2016</c:v>
                </c:pt>
              </c:strCache>
            </c:strRef>
          </c:tx>
          <c:spPr>
            <a:solidFill>
              <a:schemeClr val="accent6">
                <a:shade val="68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(2)'!$C$107:$C$108</c:f>
              <c:numCache>
                <c:formatCode>0.0%</c:formatCode>
                <c:ptCount val="2"/>
                <c:pt idx="0">
                  <c:v>0</c:v>
                </c:pt>
                <c:pt idx="1">
                  <c:v>3.0216309231928043E-2</c:v>
                </c:pt>
              </c:numCache>
            </c:numRef>
          </c:val>
          <c:extLst>
            <c:ext xmlns:c16="http://schemas.microsoft.com/office/drawing/2014/chart" uri="{C3380CC4-5D6E-409C-BE32-E72D297353CC}">
              <c16:uniqueId val="{00000001-2AD1-4019-B6FE-5AF7633B4055}"/>
            </c:ext>
          </c:extLst>
        </c:ser>
        <c:ser>
          <c:idx val="1"/>
          <c:order val="2"/>
          <c:tx>
            <c:strRef>
              <c:f>'Ficha Municipal (2)'!$D$105</c:f>
              <c:strCache>
                <c:ptCount val="1"/>
                <c:pt idx="0">
                  <c:v>2017</c:v>
                </c:pt>
              </c:strCache>
            </c:strRef>
          </c:tx>
          <c:spPr>
            <a:solidFill>
              <a:schemeClr val="accent6">
                <a:shade val="55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(2)'!$D$108:$D$109</c:f>
              <c:numCache>
                <c:formatCode>0.0%</c:formatCode>
                <c:ptCount val="2"/>
                <c:pt idx="0">
                  <c:v>1.3707001470268692E-2</c:v>
                </c:pt>
                <c:pt idx="1">
                  <c:v>7.576023780771271E-2</c:v>
                </c:pt>
              </c:numCache>
            </c:numRef>
          </c:val>
          <c:extLst>
            <c:ext xmlns:c16="http://schemas.microsoft.com/office/drawing/2014/chart" uri="{C3380CC4-5D6E-409C-BE32-E72D297353CC}">
              <c16:uniqueId val="{00000002-2AD1-4019-B6FE-5AF7633B4055}"/>
            </c:ext>
          </c:extLst>
        </c:ser>
        <c:ser>
          <c:idx val="3"/>
          <c:order val="3"/>
          <c:tx>
            <c:strRef>
              <c:f>'Ficha Municipal (2)'!$E$105</c:f>
              <c:strCache>
                <c:ptCount val="1"/>
                <c:pt idx="0">
                  <c:v>2018</c:v>
                </c:pt>
              </c:strCache>
            </c:strRef>
          </c:tx>
          <c:spPr>
            <a:solidFill>
              <a:schemeClr val="accent6">
                <a:shade val="80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(2)'!$E$108:$E$109</c:f>
              <c:numCache>
                <c:formatCode>0.0%</c:formatCode>
                <c:ptCount val="2"/>
                <c:pt idx="0">
                  <c:v>1.1588324986535847E-2</c:v>
                </c:pt>
                <c:pt idx="1">
                  <c:v>8.1038196393279888E-2</c:v>
                </c:pt>
              </c:numCache>
            </c:numRef>
          </c:val>
          <c:extLst>
            <c:ext xmlns:c16="http://schemas.microsoft.com/office/drawing/2014/chart" uri="{C3380CC4-5D6E-409C-BE32-E72D297353CC}">
              <c16:uniqueId val="{00000003-2AD1-4019-B6FE-5AF7633B4055}"/>
            </c:ext>
          </c:extLst>
        </c:ser>
        <c:ser>
          <c:idx val="4"/>
          <c:order val="4"/>
          <c:tx>
            <c:strRef>
              <c:f>'Ficha Municipal (2)'!$F$105</c:f>
              <c:strCache>
                <c:ptCount val="1"/>
                <c:pt idx="0">
                  <c:v>2019</c:v>
                </c:pt>
              </c:strCache>
            </c:strRef>
          </c:tx>
          <c:spPr>
            <a:solidFill>
              <a:schemeClr val="accent6">
                <a:shade val="93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(2)'!$F$108:$F$109</c:f>
              <c:numCache>
                <c:formatCode>0.0%</c:formatCode>
                <c:ptCount val="2"/>
                <c:pt idx="0">
                  <c:v>1.1893343450697518E-2</c:v>
                </c:pt>
                <c:pt idx="1">
                  <c:v>7.6684377742967352E-2</c:v>
                </c:pt>
              </c:numCache>
            </c:numRef>
          </c:val>
          <c:extLst>
            <c:ext xmlns:c16="http://schemas.microsoft.com/office/drawing/2014/chart" uri="{C3380CC4-5D6E-409C-BE32-E72D297353CC}">
              <c16:uniqueId val="{00000004-2AD1-4019-B6FE-5AF7633B4055}"/>
            </c:ext>
          </c:extLst>
        </c:ser>
        <c:ser>
          <c:idx val="5"/>
          <c:order val="5"/>
          <c:tx>
            <c:strRef>
              <c:f>'Ficha Municipal (2)'!$G$105</c:f>
              <c:strCache>
                <c:ptCount val="1"/>
                <c:pt idx="0">
                  <c:v>2020</c:v>
                </c:pt>
              </c:strCache>
            </c:strRef>
          </c:tx>
          <c:spPr>
            <a:solidFill>
              <a:schemeClr val="accent6">
                <a:tint val="94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(2)'!$G$108:$G$109</c:f>
              <c:numCache>
                <c:formatCode>0.0%</c:formatCode>
                <c:ptCount val="2"/>
                <c:pt idx="0">
                  <c:v>1.1701946759742498E-2</c:v>
                </c:pt>
                <c:pt idx="1">
                  <c:v>5.6946418771671309E-2</c:v>
                </c:pt>
              </c:numCache>
            </c:numRef>
          </c:val>
          <c:extLst>
            <c:ext xmlns:c16="http://schemas.microsoft.com/office/drawing/2014/chart" uri="{C3380CC4-5D6E-409C-BE32-E72D297353CC}">
              <c16:uniqueId val="{00000005-2AD1-4019-B6FE-5AF7633B4055}"/>
            </c:ext>
          </c:extLst>
        </c:ser>
        <c:ser>
          <c:idx val="6"/>
          <c:order val="6"/>
          <c:tx>
            <c:strRef>
              <c:f>'Ficha Municipal (2)'!$H$105</c:f>
              <c:strCache>
                <c:ptCount val="1"/>
                <c:pt idx="0">
                  <c:v>2021</c:v>
                </c:pt>
              </c:strCache>
            </c:strRef>
          </c:tx>
          <c:spPr>
            <a:solidFill>
              <a:schemeClr val="accent6">
                <a:tint val="81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(2)'!$H$108:$H$109</c:f>
              <c:numCache>
                <c:formatCode>0.0%</c:formatCode>
                <c:ptCount val="2"/>
                <c:pt idx="0">
                  <c:v>2.8414617557491337E-2</c:v>
                </c:pt>
                <c:pt idx="1">
                  <c:v>3.8037578215383457E-2</c:v>
                </c:pt>
              </c:numCache>
            </c:numRef>
          </c:val>
          <c:extLst>
            <c:ext xmlns:c16="http://schemas.microsoft.com/office/drawing/2014/chart" uri="{C3380CC4-5D6E-409C-BE32-E72D297353CC}">
              <c16:uniqueId val="{00000006-2AD1-4019-B6FE-5AF7633B4055}"/>
            </c:ext>
          </c:extLst>
        </c:ser>
        <c:ser>
          <c:idx val="7"/>
          <c:order val="7"/>
          <c:tx>
            <c:strRef>
              <c:f>'Ficha Municipal (2)'!$I$105</c:f>
              <c:strCache>
                <c:ptCount val="1"/>
                <c:pt idx="0">
                  <c:v>2022</c:v>
                </c:pt>
              </c:strCache>
            </c:strRef>
          </c:tx>
          <c:spPr>
            <a:solidFill>
              <a:schemeClr val="accent6">
                <a:tint val="69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(2)'!$I$108:$I$109</c:f>
              <c:numCache>
                <c:formatCode>0.0%</c:formatCode>
                <c:ptCount val="2"/>
                <c:pt idx="0">
                  <c:v>8.9387939467384381E-3</c:v>
                </c:pt>
                <c:pt idx="1">
                  <c:v>4.0761772785649596E-2</c:v>
                </c:pt>
              </c:numCache>
            </c:numRef>
          </c:val>
          <c:extLst>
            <c:ext xmlns:c16="http://schemas.microsoft.com/office/drawing/2014/chart" uri="{C3380CC4-5D6E-409C-BE32-E72D297353CC}">
              <c16:uniqueId val="{00000007-2AD1-4019-B6FE-5AF7633B4055}"/>
            </c:ext>
          </c:extLst>
        </c:ser>
        <c:ser>
          <c:idx val="8"/>
          <c:order val="8"/>
          <c:tx>
            <c:strRef>
              <c:f>'Ficha Municipal (2)'!$J$105</c:f>
              <c:strCache>
                <c:ptCount val="1"/>
                <c:pt idx="0">
                  <c:v>2023p</c:v>
                </c:pt>
              </c:strCache>
            </c:strRef>
          </c:tx>
          <c:spPr>
            <a:solidFill>
              <a:schemeClr val="accent6">
                <a:tint val="56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(2)'!$J$108:$J$109</c:f>
              <c:numCache>
                <c:formatCode>0.00%</c:formatCode>
                <c:ptCount val="2"/>
                <c:pt idx="0">
                  <c:v>1.5367321012124895E-2</c:v>
                </c:pt>
                <c:pt idx="1">
                  <c:v>3.3713601791624782E-2</c:v>
                </c:pt>
              </c:numCache>
            </c:numRef>
          </c:val>
          <c:extLst>
            <c:ext xmlns:c16="http://schemas.microsoft.com/office/drawing/2014/chart" uri="{C3380CC4-5D6E-409C-BE32-E72D297353CC}">
              <c16:uniqueId val="{00000008-2AD1-4019-B6FE-5AF7633B4055}"/>
            </c:ext>
          </c:extLst>
        </c:ser>
        <c:ser>
          <c:idx val="9"/>
          <c:order val="9"/>
          <c:tx>
            <c:strRef>
              <c:f>'Ficha Municipal (2)'!$K$105</c:f>
              <c:strCache>
                <c:ptCount val="1"/>
                <c:pt idx="0">
                  <c:v>2024pr</c:v>
                </c:pt>
              </c:strCache>
            </c:strRef>
          </c:tx>
          <c:spPr>
            <a:solidFill>
              <a:schemeClr val="accent6">
                <a:tint val="43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(2)'!$A$108:$A$109</c:f>
              <c:strCache>
                <c:ptCount val="2"/>
                <c:pt idx="0">
                  <c:v>Industrias manufactureras </c:v>
                </c:pt>
                <c:pt idx="1">
                  <c:v>Construcción</c:v>
                </c:pt>
              </c:strCache>
            </c:strRef>
          </c:cat>
          <c:val>
            <c:numRef>
              <c:f>'Ficha Municipal (2)'!$K$108:$K$109</c:f>
              <c:numCache>
                <c:formatCode>0.00%</c:formatCode>
                <c:ptCount val="2"/>
                <c:pt idx="0">
                  <c:v>1.1622545804532225E-2</c:v>
                </c:pt>
                <c:pt idx="1">
                  <c:v>3.5243281883395289E-2</c:v>
                </c:pt>
              </c:numCache>
            </c:numRef>
          </c:val>
          <c:extLst>
            <c:ext xmlns:c16="http://schemas.microsoft.com/office/drawing/2014/chart" uri="{C3380CC4-5D6E-409C-BE32-E72D297353CC}">
              <c16:uniqueId val="{00000009-2AD1-4019-B6FE-5AF7633B4055}"/>
            </c:ext>
          </c:extLst>
        </c:ser>
        <c:dLbls>
          <c:showLegendKey val="0"/>
          <c:showVal val="0"/>
          <c:showCatName val="0"/>
          <c:showSerName val="0"/>
          <c:showPercent val="0"/>
          <c:showBubbleSize val="0"/>
        </c:dLbls>
        <c:gapWidth val="50"/>
        <c:axId val="1556308448"/>
        <c:axId val="1556301376"/>
      </c:barChart>
      <c:catAx>
        <c:axId val="155630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556301376"/>
        <c:crosses val="autoZero"/>
        <c:auto val="1"/>
        <c:lblAlgn val="ctr"/>
        <c:lblOffset val="100"/>
        <c:noMultiLvlLbl val="0"/>
      </c:catAx>
      <c:valAx>
        <c:axId val="15563013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556308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(2)'!$P$1</c:f>
          <c:strCache>
            <c:ptCount val="1"/>
            <c:pt idx="0">
              <c:v>Proporción de las ramas de actividad económica del sector primario en el valor agregado total en precios corrientes del Municipio de Alejandría 2015 - 2024pr</c:v>
            </c:pt>
          </c:strCache>
        </c:strRef>
      </c:tx>
      <c:layout>
        <c:manualLayout>
          <c:xMode val="edge"/>
          <c:yMode val="edge"/>
          <c:x val="0.11595811245854173"/>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4.59060027181043E-2"/>
          <c:y val="0.11990410668824766"/>
          <c:w val="0.92874126265733115"/>
          <c:h val="0.73599337916518548"/>
        </c:manualLayout>
      </c:layout>
      <c:barChart>
        <c:barDir val="col"/>
        <c:grouping val="clustered"/>
        <c:varyColors val="0"/>
        <c:ser>
          <c:idx val="0"/>
          <c:order val="0"/>
          <c:tx>
            <c:strRef>
              <c:f>'Ficha Municipal (2)'!$B$105</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(2)'!$B$106:$B$107</c:f>
              <c:numCache>
                <c:formatCode>0.0%</c:formatCode>
                <c:ptCount val="2"/>
                <c:pt idx="0">
                  <c:v>0.14847796844733882</c:v>
                </c:pt>
                <c:pt idx="1">
                  <c:v>0</c:v>
                </c:pt>
              </c:numCache>
            </c:numRef>
          </c:val>
          <c:extLst>
            <c:ext xmlns:c16="http://schemas.microsoft.com/office/drawing/2014/chart" uri="{C3380CC4-5D6E-409C-BE32-E72D297353CC}">
              <c16:uniqueId val="{00000000-830C-4792-927B-9B23CFD7F8A0}"/>
            </c:ext>
          </c:extLst>
        </c:ser>
        <c:ser>
          <c:idx val="1"/>
          <c:order val="1"/>
          <c:tx>
            <c:strRef>
              <c:f>'Ficha Municipal (2)'!$C$105</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(2)'!$C$106:$C$107</c:f>
              <c:numCache>
                <c:formatCode>0.0%</c:formatCode>
                <c:ptCount val="2"/>
                <c:pt idx="0">
                  <c:v>0.16066144314726338</c:v>
                </c:pt>
                <c:pt idx="1">
                  <c:v>0</c:v>
                </c:pt>
              </c:numCache>
            </c:numRef>
          </c:val>
          <c:extLst>
            <c:ext xmlns:c16="http://schemas.microsoft.com/office/drawing/2014/chart" uri="{C3380CC4-5D6E-409C-BE32-E72D297353CC}">
              <c16:uniqueId val="{00000001-830C-4792-927B-9B23CFD7F8A0}"/>
            </c:ext>
          </c:extLst>
        </c:ser>
        <c:ser>
          <c:idx val="2"/>
          <c:order val="2"/>
          <c:tx>
            <c:strRef>
              <c:f>'Ficha Municipal (2)'!$D$105</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(2)'!$D$106:$D$107</c:f>
              <c:numCache>
                <c:formatCode>0.0%</c:formatCode>
                <c:ptCount val="2"/>
                <c:pt idx="0">
                  <c:v>0.16077304161437728</c:v>
                </c:pt>
                <c:pt idx="1">
                  <c:v>0</c:v>
                </c:pt>
              </c:numCache>
            </c:numRef>
          </c:val>
          <c:extLst>
            <c:ext xmlns:c16="http://schemas.microsoft.com/office/drawing/2014/chart" uri="{C3380CC4-5D6E-409C-BE32-E72D297353CC}">
              <c16:uniqueId val="{00000002-830C-4792-927B-9B23CFD7F8A0}"/>
            </c:ext>
          </c:extLst>
        </c:ser>
        <c:ser>
          <c:idx val="3"/>
          <c:order val="3"/>
          <c:tx>
            <c:strRef>
              <c:f>'Ficha Municipal (2)'!$E$105</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(2)'!$E$106:$E$107</c:f>
              <c:numCache>
                <c:formatCode>0.0%</c:formatCode>
                <c:ptCount val="2"/>
                <c:pt idx="0">
                  <c:v>0.14679754018656962</c:v>
                </c:pt>
                <c:pt idx="1">
                  <c:v>0</c:v>
                </c:pt>
              </c:numCache>
            </c:numRef>
          </c:val>
          <c:extLst>
            <c:ext xmlns:c16="http://schemas.microsoft.com/office/drawing/2014/chart" uri="{C3380CC4-5D6E-409C-BE32-E72D297353CC}">
              <c16:uniqueId val="{00000003-830C-4792-927B-9B23CFD7F8A0}"/>
            </c:ext>
          </c:extLst>
        </c:ser>
        <c:ser>
          <c:idx val="4"/>
          <c:order val="4"/>
          <c:tx>
            <c:strRef>
              <c:f>'Ficha Municipal (2)'!$F$105</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(2)'!$F$106:$F$107</c:f>
              <c:numCache>
                <c:formatCode>0.0%</c:formatCode>
                <c:ptCount val="2"/>
                <c:pt idx="0">
                  <c:v>0.13018115191953489</c:v>
                </c:pt>
                <c:pt idx="1">
                  <c:v>0</c:v>
                </c:pt>
              </c:numCache>
            </c:numRef>
          </c:val>
          <c:extLst>
            <c:ext xmlns:c16="http://schemas.microsoft.com/office/drawing/2014/chart" uri="{C3380CC4-5D6E-409C-BE32-E72D297353CC}">
              <c16:uniqueId val="{00000004-830C-4792-927B-9B23CFD7F8A0}"/>
            </c:ext>
          </c:extLst>
        </c:ser>
        <c:ser>
          <c:idx val="5"/>
          <c:order val="5"/>
          <c:tx>
            <c:strRef>
              <c:f>'Ficha Municipal (2)'!$G$105</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(2)'!$G$106:$G$107</c:f>
              <c:numCache>
                <c:formatCode>0.0%</c:formatCode>
                <c:ptCount val="2"/>
                <c:pt idx="0">
                  <c:v>0.14776040809951149</c:v>
                </c:pt>
                <c:pt idx="1">
                  <c:v>0</c:v>
                </c:pt>
              </c:numCache>
            </c:numRef>
          </c:val>
          <c:extLst>
            <c:ext xmlns:c16="http://schemas.microsoft.com/office/drawing/2014/chart" uri="{C3380CC4-5D6E-409C-BE32-E72D297353CC}">
              <c16:uniqueId val="{00000005-830C-4792-927B-9B23CFD7F8A0}"/>
            </c:ext>
          </c:extLst>
        </c:ser>
        <c:ser>
          <c:idx val="6"/>
          <c:order val="6"/>
          <c:tx>
            <c:strRef>
              <c:f>'Ficha Municipal (2)'!$H$105</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(2)'!$H$106:$H$107</c:f>
              <c:numCache>
                <c:formatCode>0.0%</c:formatCode>
                <c:ptCount val="2"/>
                <c:pt idx="0">
                  <c:v>0.20033230241763711</c:v>
                </c:pt>
                <c:pt idx="1">
                  <c:v>0</c:v>
                </c:pt>
              </c:numCache>
            </c:numRef>
          </c:val>
          <c:extLst>
            <c:ext xmlns:c16="http://schemas.microsoft.com/office/drawing/2014/chart" uri="{C3380CC4-5D6E-409C-BE32-E72D297353CC}">
              <c16:uniqueId val="{00000006-830C-4792-927B-9B23CFD7F8A0}"/>
            </c:ext>
          </c:extLst>
        </c:ser>
        <c:ser>
          <c:idx val="7"/>
          <c:order val="7"/>
          <c:tx>
            <c:strRef>
              <c:f>'Ficha Municipal (2)'!$I$105</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(2)'!$I$106:$I$107</c:f>
              <c:numCache>
                <c:formatCode>0.0%</c:formatCode>
                <c:ptCount val="2"/>
                <c:pt idx="0">
                  <c:v>0.18624805716126294</c:v>
                </c:pt>
                <c:pt idx="1">
                  <c:v>0</c:v>
                </c:pt>
              </c:numCache>
            </c:numRef>
          </c:val>
          <c:extLst>
            <c:ext xmlns:c16="http://schemas.microsoft.com/office/drawing/2014/chart" uri="{C3380CC4-5D6E-409C-BE32-E72D297353CC}">
              <c16:uniqueId val="{00000007-830C-4792-927B-9B23CFD7F8A0}"/>
            </c:ext>
          </c:extLst>
        </c:ser>
        <c:ser>
          <c:idx val="8"/>
          <c:order val="8"/>
          <c:tx>
            <c:strRef>
              <c:f>'Ficha Municipal (2)'!$J$105</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(2)'!$J$106:$J$107</c:f>
              <c:numCache>
                <c:formatCode>0.00%</c:formatCode>
                <c:ptCount val="2"/>
                <c:pt idx="0">
                  <c:v>0.17267046569492608</c:v>
                </c:pt>
                <c:pt idx="1">
                  <c:v>0</c:v>
                </c:pt>
              </c:numCache>
            </c:numRef>
          </c:val>
          <c:extLst>
            <c:ext xmlns:c16="http://schemas.microsoft.com/office/drawing/2014/chart" uri="{C3380CC4-5D6E-409C-BE32-E72D297353CC}">
              <c16:uniqueId val="{00000008-830C-4792-927B-9B23CFD7F8A0}"/>
            </c:ext>
          </c:extLst>
        </c:ser>
        <c:ser>
          <c:idx val="9"/>
          <c:order val="9"/>
          <c:tx>
            <c:strRef>
              <c:f>'Ficha Municipal (2)'!$K$105</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(2)'!$A$106:$A$107</c:f>
              <c:strCache>
                <c:ptCount val="2"/>
                <c:pt idx="0">
                  <c:v>Agricultura, ganadería, caza, silvicultura y pesca  </c:v>
                </c:pt>
                <c:pt idx="1">
                  <c:v>Explotación de minas y canteras </c:v>
                </c:pt>
              </c:strCache>
            </c:strRef>
          </c:cat>
          <c:val>
            <c:numRef>
              <c:f>'Ficha Municipal (2)'!$K$106:$K$107</c:f>
              <c:numCache>
                <c:formatCode>0.00%</c:formatCode>
                <c:ptCount val="2"/>
                <c:pt idx="0">
                  <c:v>0.17396567547844438</c:v>
                </c:pt>
                <c:pt idx="1">
                  <c:v>0</c:v>
                </c:pt>
              </c:numCache>
            </c:numRef>
          </c:val>
          <c:extLst>
            <c:ext xmlns:c16="http://schemas.microsoft.com/office/drawing/2014/chart" uri="{C3380CC4-5D6E-409C-BE32-E72D297353CC}">
              <c16:uniqueId val="{00000009-830C-4792-927B-9B23CFD7F8A0}"/>
            </c:ext>
          </c:extLst>
        </c:ser>
        <c:dLbls>
          <c:showLegendKey val="0"/>
          <c:showVal val="0"/>
          <c:showCatName val="0"/>
          <c:showSerName val="0"/>
          <c:showPercent val="0"/>
          <c:showBubbleSize val="0"/>
        </c:dLbls>
        <c:gapWidth val="150"/>
        <c:axId val="713711104"/>
        <c:axId val="713711936"/>
      </c:barChart>
      <c:catAx>
        <c:axId val="7137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713711936"/>
        <c:crosses val="autoZero"/>
        <c:auto val="1"/>
        <c:lblAlgn val="ctr"/>
        <c:lblOffset val="100"/>
        <c:noMultiLvlLbl val="0"/>
      </c:catAx>
      <c:valAx>
        <c:axId val="7137119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1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 (2)'!$U$1</c:f>
          <c:strCache>
            <c:ptCount val="1"/>
            <c:pt idx="0">
              <c:v>Valor Agregado sector económico primario en precios constantes,  por ramas de actividad económica del Municipio de Alejandría2015 - 2024pr (miles de Millones de pesos)</c:v>
            </c:pt>
          </c:strCache>
        </c:strRef>
      </c:tx>
      <c:layout>
        <c:manualLayout>
          <c:xMode val="edge"/>
          <c:yMode val="edge"/>
          <c:x val="0.10151201362739824"/>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132415089809276E-2"/>
          <c:y val="0.15532792198499168"/>
          <c:w val="0.88854192173364499"/>
          <c:h val="0.70101374388192683"/>
        </c:manualLayout>
      </c:layout>
      <c:barChart>
        <c:barDir val="col"/>
        <c:grouping val="clustered"/>
        <c:varyColors val="0"/>
        <c:ser>
          <c:idx val="0"/>
          <c:order val="0"/>
          <c:tx>
            <c:strRef>
              <c:f>'Ficha Municipal (2)'!$B$131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(2)'!$B$132:$B$133</c:f>
              <c:numCache>
                <c:formatCode>#,##0.00</c:formatCode>
                <c:ptCount val="2"/>
                <c:pt idx="0">
                  <c:v>6.3310005934399562</c:v>
                </c:pt>
                <c:pt idx="1">
                  <c:v>0</c:v>
                </c:pt>
              </c:numCache>
            </c:numRef>
          </c:val>
          <c:extLst>
            <c:ext xmlns:c16="http://schemas.microsoft.com/office/drawing/2014/chart" uri="{C3380CC4-5D6E-409C-BE32-E72D297353CC}">
              <c16:uniqueId val="{00000000-BE5F-4EEA-A33F-36237D1EBDD4}"/>
            </c:ext>
          </c:extLst>
        </c:ser>
        <c:ser>
          <c:idx val="1"/>
          <c:order val="1"/>
          <c:tx>
            <c:strRef>
              <c:f>'Ficha Municipal (2)'!$C$131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(2)'!$C$132:$C$133</c:f>
              <c:numCache>
                <c:formatCode>#,##0.00</c:formatCode>
                <c:ptCount val="2"/>
                <c:pt idx="0">
                  <c:v>6.4197383317667063</c:v>
                </c:pt>
                <c:pt idx="1">
                  <c:v>0</c:v>
                </c:pt>
              </c:numCache>
            </c:numRef>
          </c:val>
          <c:extLst>
            <c:ext xmlns:c16="http://schemas.microsoft.com/office/drawing/2014/chart" uri="{C3380CC4-5D6E-409C-BE32-E72D297353CC}">
              <c16:uniqueId val="{00000001-BE5F-4EEA-A33F-36237D1EBDD4}"/>
            </c:ext>
          </c:extLst>
        </c:ser>
        <c:ser>
          <c:idx val="2"/>
          <c:order val="2"/>
          <c:tx>
            <c:strRef>
              <c:f>'Ficha Municipal (2)'!$D$131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(2)'!$D$132:$D$133</c:f>
              <c:numCache>
                <c:formatCode>#,##0.00</c:formatCode>
                <c:ptCount val="2"/>
                <c:pt idx="0">
                  <c:v>7.2397075037457492</c:v>
                </c:pt>
                <c:pt idx="1">
                  <c:v>0</c:v>
                </c:pt>
              </c:numCache>
            </c:numRef>
          </c:val>
          <c:extLst>
            <c:ext xmlns:c16="http://schemas.microsoft.com/office/drawing/2014/chart" uri="{C3380CC4-5D6E-409C-BE32-E72D297353CC}">
              <c16:uniqueId val="{00000002-BE5F-4EEA-A33F-36237D1EBDD4}"/>
            </c:ext>
          </c:extLst>
        </c:ser>
        <c:ser>
          <c:idx val="3"/>
          <c:order val="3"/>
          <c:tx>
            <c:strRef>
              <c:f>'Ficha Municipal (2)'!$E$131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(2)'!$E$132:$E$133</c:f>
              <c:numCache>
                <c:formatCode>#,##0.00</c:formatCode>
                <c:ptCount val="2"/>
                <c:pt idx="0">
                  <c:v>6.4451230106275919</c:v>
                </c:pt>
                <c:pt idx="1">
                  <c:v>0</c:v>
                </c:pt>
              </c:numCache>
            </c:numRef>
          </c:val>
          <c:extLst>
            <c:ext xmlns:c16="http://schemas.microsoft.com/office/drawing/2014/chart" uri="{C3380CC4-5D6E-409C-BE32-E72D297353CC}">
              <c16:uniqueId val="{00000003-BE5F-4EEA-A33F-36237D1EBDD4}"/>
            </c:ext>
          </c:extLst>
        </c:ser>
        <c:ser>
          <c:idx val="4"/>
          <c:order val="4"/>
          <c:tx>
            <c:strRef>
              <c:f>'Ficha Municipal (2)'!$F$131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(2)'!$F$132:$F$133</c:f>
              <c:numCache>
                <c:formatCode>#,##0.00</c:formatCode>
                <c:ptCount val="2"/>
                <c:pt idx="0">
                  <c:v>5.7243069379751397</c:v>
                </c:pt>
                <c:pt idx="1">
                  <c:v>0</c:v>
                </c:pt>
              </c:numCache>
            </c:numRef>
          </c:val>
          <c:extLst>
            <c:ext xmlns:c16="http://schemas.microsoft.com/office/drawing/2014/chart" uri="{C3380CC4-5D6E-409C-BE32-E72D297353CC}">
              <c16:uniqueId val="{00000004-BE5F-4EEA-A33F-36237D1EBDD4}"/>
            </c:ext>
          </c:extLst>
        </c:ser>
        <c:ser>
          <c:idx val="5"/>
          <c:order val="5"/>
          <c:tx>
            <c:strRef>
              <c:f>'Ficha Municipal (2)'!$G$131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(2)'!$G$132:$G$133</c:f>
              <c:numCache>
                <c:formatCode>#,##0.00</c:formatCode>
                <c:ptCount val="2"/>
                <c:pt idx="0">
                  <c:v>5.8339248685698895</c:v>
                </c:pt>
                <c:pt idx="1">
                  <c:v>0</c:v>
                </c:pt>
              </c:numCache>
            </c:numRef>
          </c:val>
          <c:extLst>
            <c:ext xmlns:c16="http://schemas.microsoft.com/office/drawing/2014/chart" uri="{C3380CC4-5D6E-409C-BE32-E72D297353CC}">
              <c16:uniqueId val="{00000005-BE5F-4EEA-A33F-36237D1EBDD4}"/>
            </c:ext>
          </c:extLst>
        </c:ser>
        <c:ser>
          <c:idx val="6"/>
          <c:order val="6"/>
          <c:tx>
            <c:strRef>
              <c:f>'Ficha Municipal (2)'!$H$131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(2)'!$H$132:$H$133</c:f>
              <c:numCache>
                <c:formatCode>#,##0.00</c:formatCode>
                <c:ptCount val="2"/>
                <c:pt idx="0">
                  <c:v>8.4327905520175612</c:v>
                </c:pt>
                <c:pt idx="1">
                  <c:v>0</c:v>
                </c:pt>
              </c:numCache>
            </c:numRef>
          </c:val>
          <c:extLst>
            <c:ext xmlns:c16="http://schemas.microsoft.com/office/drawing/2014/chart" uri="{C3380CC4-5D6E-409C-BE32-E72D297353CC}">
              <c16:uniqueId val="{00000006-BE5F-4EEA-A33F-36237D1EBDD4}"/>
            </c:ext>
          </c:extLst>
        </c:ser>
        <c:ser>
          <c:idx val="7"/>
          <c:order val="7"/>
          <c:tx>
            <c:strRef>
              <c:f>'Ficha Municipal (2)'!$I$131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(2)'!$I$132:$I$133</c:f>
              <c:numCache>
                <c:formatCode>#,##0.00</c:formatCode>
                <c:ptCount val="2"/>
                <c:pt idx="0">
                  <c:v>6.3405088250358039</c:v>
                </c:pt>
                <c:pt idx="1">
                  <c:v>0</c:v>
                </c:pt>
              </c:numCache>
            </c:numRef>
          </c:val>
          <c:extLst>
            <c:ext xmlns:c16="http://schemas.microsoft.com/office/drawing/2014/chart" uri="{C3380CC4-5D6E-409C-BE32-E72D297353CC}">
              <c16:uniqueId val="{00000007-BE5F-4EEA-A33F-36237D1EBDD4}"/>
            </c:ext>
          </c:extLst>
        </c:ser>
        <c:ser>
          <c:idx val="8"/>
          <c:order val="8"/>
          <c:tx>
            <c:strRef>
              <c:f>'Ficha Municipal (2)'!$J$131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(2)'!$J$132:$J$133</c:f>
              <c:numCache>
                <c:formatCode>#,##0.00</c:formatCode>
                <c:ptCount val="2"/>
                <c:pt idx="0">
                  <c:v>5.9612676343042743</c:v>
                </c:pt>
                <c:pt idx="1">
                  <c:v>0</c:v>
                </c:pt>
              </c:numCache>
            </c:numRef>
          </c:val>
          <c:extLst>
            <c:ext xmlns:c16="http://schemas.microsoft.com/office/drawing/2014/chart" uri="{C3380CC4-5D6E-409C-BE32-E72D297353CC}">
              <c16:uniqueId val="{00000008-BE5F-4EEA-A33F-36237D1EBDD4}"/>
            </c:ext>
          </c:extLst>
        </c:ser>
        <c:ser>
          <c:idx val="9"/>
          <c:order val="9"/>
          <c:tx>
            <c:strRef>
              <c:f>'Ficha Municipal (2)'!$K$131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 (2)'!$A$132:$A$133</c:f>
              <c:strCache>
                <c:ptCount val="2"/>
                <c:pt idx="0">
                  <c:v>Agricultura, ganadería, caza, silvicultura y pesca  </c:v>
                </c:pt>
                <c:pt idx="1">
                  <c:v>Explotación de minas y canteras </c:v>
                </c:pt>
              </c:strCache>
            </c:strRef>
          </c:cat>
          <c:val>
            <c:numRef>
              <c:f>'Ficha Municipal (2)'!$K$132:$K$133</c:f>
              <c:numCache>
                <c:formatCode>#,##0.00</c:formatCode>
                <c:ptCount val="2"/>
                <c:pt idx="0">
                  <c:v>6.3285013884303991</c:v>
                </c:pt>
                <c:pt idx="1">
                  <c:v>0</c:v>
                </c:pt>
              </c:numCache>
            </c:numRef>
          </c:val>
          <c:extLst>
            <c:ext xmlns:c16="http://schemas.microsoft.com/office/drawing/2014/chart" uri="{C3380CC4-5D6E-409C-BE32-E72D297353CC}">
              <c16:uniqueId val="{00000009-BE5F-4EEA-A33F-36237D1EBDD4}"/>
            </c:ext>
          </c:extLst>
        </c:ser>
        <c:dLbls>
          <c:showLegendKey val="0"/>
          <c:showVal val="0"/>
          <c:showCatName val="0"/>
          <c:showSerName val="0"/>
          <c:showPercent val="0"/>
          <c:showBubbleSize val="0"/>
        </c:dLbls>
        <c:gapWidth val="150"/>
        <c:axId val="186647583"/>
        <c:axId val="186647167"/>
      </c:barChart>
      <c:catAx>
        <c:axId val="18664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47167"/>
        <c:crosses val="autoZero"/>
        <c:auto val="1"/>
        <c:lblAlgn val="ctr"/>
        <c:lblOffset val="100"/>
        <c:noMultiLvlLbl val="0"/>
      </c:catAx>
      <c:valAx>
        <c:axId val="1866471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b"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b"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47583"/>
        <c:crosses val="autoZero"/>
        <c:crossBetween val="between"/>
      </c:valAx>
      <c:spPr>
        <a:noFill/>
        <a:ln>
          <a:noFill/>
        </a:ln>
        <a:effectLst/>
      </c:spPr>
    </c:plotArea>
    <c:legend>
      <c:legendPos val="b"/>
      <c:layout>
        <c:manualLayout>
          <c:xMode val="edge"/>
          <c:yMode val="edge"/>
          <c:x val="0.17411757652154716"/>
          <c:y val="0.9320696751787928"/>
          <c:w val="0.82588248280526178"/>
          <c:h val="5.5192455690968187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Municipal'!$I$1</c:f>
          <c:strCache>
            <c:ptCount val="1"/>
            <c:pt idx="0">
              <c:v>PIB precios corrientes Municipio de Alejandría, Subregión Oriente y Departamental 2015 - 2024pr (miles de Millones de pesos)</c:v>
            </c:pt>
          </c:strCache>
        </c:strRef>
      </c:tx>
      <c:layout>
        <c:manualLayout>
          <c:xMode val="edge"/>
          <c:yMode val="edge"/>
          <c:x val="0.11581823356417797"/>
          <c:y val="4.440907207173266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2198429193812703"/>
          <c:y val="0.12048192771084337"/>
          <c:w val="0.85898017506694913"/>
          <c:h val="0.74408349972999788"/>
        </c:manualLayout>
      </c:layout>
      <c:barChart>
        <c:barDir val="col"/>
        <c:grouping val="clustered"/>
        <c:varyColors val="0"/>
        <c:ser>
          <c:idx val="1"/>
          <c:order val="0"/>
          <c:tx>
            <c:strRef>
              <c:f>'Ficha Municipal'!$A$7</c:f>
              <c:strCache>
                <c:ptCount val="1"/>
                <c:pt idx="0">
                  <c:v>PIB Subregión Oriente</c:v>
                </c:pt>
              </c:strCache>
            </c:strRef>
          </c:tx>
          <c:spPr>
            <a:solidFill>
              <a:schemeClr val="accent2"/>
            </a:solidFill>
            <a:ln>
              <a:noFill/>
            </a:ln>
            <a:effectLst/>
          </c:spPr>
          <c:invertIfNegative val="0"/>
          <c:dLbls>
            <c:numFmt formatCode="&quot;$&quot;\ #,##0" sourceLinked="0"/>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Municipal'!$B$7:$K$7</c:f>
              <c:numCache>
                <c:formatCode>#,##0.00</c:formatCode>
                <c:ptCount val="10"/>
                <c:pt idx="0">
                  <c:v>10593.641720461328</c:v>
                </c:pt>
                <c:pt idx="1">
                  <c:v>11395.673349095716</c:v>
                </c:pt>
                <c:pt idx="2">
                  <c:v>12135.343351227104</c:v>
                </c:pt>
                <c:pt idx="3">
                  <c:v>13337.204051514294</c:v>
                </c:pt>
                <c:pt idx="4">
                  <c:v>15140.409672365917</c:v>
                </c:pt>
                <c:pt idx="5">
                  <c:v>14397.832385502872</c:v>
                </c:pt>
                <c:pt idx="6">
                  <c:v>17665.791451821398</c:v>
                </c:pt>
                <c:pt idx="7">
                  <c:v>22141.800375376715</c:v>
                </c:pt>
                <c:pt idx="8">
                  <c:v>24082.742857465833</c:v>
                </c:pt>
                <c:pt idx="9">
                  <c:v>26330.189434854386</c:v>
                </c:pt>
              </c:numCache>
            </c:numRef>
          </c:val>
          <c:extLst>
            <c:ext xmlns:c16="http://schemas.microsoft.com/office/drawing/2014/chart" uri="{C3380CC4-5D6E-409C-BE32-E72D297353CC}">
              <c16:uniqueId val="{00000002-C65C-442A-A826-6A1803E2CDC6}"/>
            </c:ext>
          </c:extLst>
        </c:ser>
        <c:ser>
          <c:idx val="0"/>
          <c:order val="1"/>
          <c:tx>
            <c:strRef>
              <c:f>'Ficha Municipal'!$A$6</c:f>
              <c:strCache>
                <c:ptCount val="1"/>
                <c:pt idx="0">
                  <c:v>PIB Municipal Alejandría</c:v>
                </c:pt>
              </c:strCache>
            </c:strRef>
          </c:tx>
          <c:spPr>
            <a:solidFill>
              <a:schemeClr val="accent1"/>
            </a:solidFill>
            <a:ln>
              <a:noFill/>
            </a:ln>
            <a:effectLst/>
          </c:spPr>
          <c:invertIfNegative val="0"/>
          <c:dLbls>
            <c:numFmt formatCode="&quot;$&quot;\ #,##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Municipal'!$B$6:$K$6</c:f>
              <c:numCache>
                <c:formatCode>#,##0.00</c:formatCode>
                <c:ptCount val="10"/>
                <c:pt idx="0">
                  <c:v>46.92466102508655</c:v>
                </c:pt>
                <c:pt idx="1">
                  <c:v>50.90632744253972</c:v>
                </c:pt>
                <c:pt idx="2">
                  <c:v>56.339591206049093</c:v>
                </c:pt>
                <c:pt idx="3">
                  <c:v>57.518519015889822</c:v>
                </c:pt>
                <c:pt idx="4">
                  <c:v>62.601798121761078</c:v>
                </c:pt>
                <c:pt idx="5">
                  <c:v>59.993918872626004</c:v>
                </c:pt>
                <c:pt idx="6">
                  <c:v>76.187394341754086</c:v>
                </c:pt>
                <c:pt idx="7">
                  <c:v>86.625301828399614</c:v>
                </c:pt>
                <c:pt idx="8">
                  <c:v>92.201502833413272</c:v>
                </c:pt>
                <c:pt idx="9">
                  <c:v>101.7099961742631</c:v>
                </c:pt>
              </c:numCache>
            </c:numRef>
          </c:val>
          <c:extLst>
            <c:ext xmlns:c16="http://schemas.microsoft.com/office/drawing/2014/chart" uri="{C3380CC4-5D6E-409C-BE32-E72D297353CC}">
              <c16:uniqueId val="{00000000-C65C-442A-A826-6A1803E2CDC6}"/>
            </c:ext>
          </c:extLst>
        </c:ser>
        <c:dLbls>
          <c:showLegendKey val="0"/>
          <c:showVal val="0"/>
          <c:showCatName val="0"/>
          <c:showSerName val="0"/>
          <c:showPercent val="0"/>
          <c:showBubbleSize val="0"/>
        </c:dLbls>
        <c:gapWidth val="62"/>
        <c:overlap val="39"/>
        <c:axId val="1280710832"/>
        <c:axId val="1280710000"/>
      </c:barChart>
      <c:lineChart>
        <c:grouping val="standard"/>
        <c:varyColors val="0"/>
        <c:ser>
          <c:idx val="2"/>
          <c:order val="2"/>
          <c:tx>
            <c:strRef>
              <c:f>'Ficha Municipal'!$A$8</c:f>
              <c:strCache>
                <c:ptCount val="1"/>
                <c:pt idx="0">
                  <c:v>Total Antioquia</c:v>
                </c:pt>
              </c:strCache>
            </c:strRef>
          </c:tx>
          <c:spPr>
            <a:ln w="28575" cap="rnd">
              <a:solidFill>
                <a:srgbClr val="00B050"/>
              </a:solidFill>
              <a:round/>
            </a:ln>
            <a:effectLst/>
          </c:spPr>
          <c:marker>
            <c:symbol val="none"/>
          </c:marker>
          <c:dLbls>
            <c:numFmt formatCode="&quot;$&quot;\ #,##0" sourceLinked="0"/>
            <c:spPr>
              <a:solidFill>
                <a:srgbClr val="00B05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Municipal'!$B$8:$K$8</c:f>
              <c:numCache>
                <c:formatCode>#,##0.00</c:formatCode>
                <c:ptCount val="10"/>
                <c:pt idx="0">
                  <c:v>115446.25698331559</c:v>
                </c:pt>
                <c:pt idx="1">
                  <c:v>126021.64407252641</c:v>
                </c:pt>
                <c:pt idx="2">
                  <c:v>132368.59065390422</c:v>
                </c:pt>
                <c:pt idx="3">
                  <c:v>141680.0803320556</c:v>
                </c:pt>
                <c:pt idx="4">
                  <c:v>153559.44893857837</c:v>
                </c:pt>
                <c:pt idx="5">
                  <c:v>148361.90535377673</c:v>
                </c:pt>
                <c:pt idx="6">
                  <c:v>177769.07224721386</c:v>
                </c:pt>
                <c:pt idx="7">
                  <c:v>211751.30428331028</c:v>
                </c:pt>
                <c:pt idx="8">
                  <c:v>231121.93524912276</c:v>
                </c:pt>
                <c:pt idx="9">
                  <c:v>253232.37990946393</c:v>
                </c:pt>
              </c:numCache>
            </c:numRef>
          </c:val>
          <c:smooth val="0"/>
          <c:extLst>
            <c:ext xmlns:c16="http://schemas.microsoft.com/office/drawing/2014/chart" uri="{C3380CC4-5D6E-409C-BE32-E72D297353CC}">
              <c16:uniqueId val="{00000003-C65C-442A-A826-6A1803E2CDC6}"/>
            </c:ext>
          </c:extLst>
        </c:ser>
        <c:dLbls>
          <c:showLegendKey val="0"/>
          <c:showVal val="0"/>
          <c:showCatName val="0"/>
          <c:showSerName val="0"/>
          <c:showPercent val="0"/>
          <c:showBubbleSize val="0"/>
        </c:dLbls>
        <c:marker val="1"/>
        <c:smooth val="0"/>
        <c:axId val="1364298143"/>
        <c:axId val="1364287327"/>
      </c:lineChart>
      <c:catAx>
        <c:axId val="12807108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280710000"/>
        <c:crosses val="autoZero"/>
        <c:auto val="1"/>
        <c:lblAlgn val="ctr"/>
        <c:lblOffset val="100"/>
        <c:noMultiLvlLbl val="0"/>
      </c:catAx>
      <c:valAx>
        <c:axId val="1280710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280710832"/>
        <c:crosses val="autoZero"/>
        <c:crossBetween val="between"/>
      </c:valAx>
      <c:valAx>
        <c:axId val="1364287327"/>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364298143"/>
        <c:crosses val="max"/>
        <c:crossBetween val="between"/>
      </c:valAx>
      <c:catAx>
        <c:axId val="1364298143"/>
        <c:scaling>
          <c:orientation val="minMax"/>
        </c:scaling>
        <c:delete val="1"/>
        <c:axPos val="b"/>
        <c:numFmt formatCode="General" sourceLinked="1"/>
        <c:majorTickMark val="out"/>
        <c:minorTickMark val="none"/>
        <c:tickLblPos val="nextTo"/>
        <c:crossAx val="1364287327"/>
        <c:crosses val="autoZero"/>
        <c:auto val="1"/>
        <c:lblAlgn val="ctr"/>
        <c:lblOffset val="100"/>
        <c:noMultiLvlLbl val="0"/>
      </c:catAx>
      <c:spPr>
        <a:noFill/>
        <a:ln>
          <a:noFill/>
        </a:ln>
        <a:effectLst/>
      </c:spPr>
    </c:plotArea>
    <c:legend>
      <c:legendPos val="b"/>
      <c:layout>
        <c:manualLayout>
          <c:xMode val="edge"/>
          <c:yMode val="edge"/>
          <c:x val="5.8226914211865648E-2"/>
          <c:y val="0.92023597451924954"/>
          <c:w val="0.9"/>
          <c:h val="7.6936480427984774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Municipal'!$K$1</c:f>
          <c:strCache>
            <c:ptCount val="1"/>
            <c:pt idx="0">
              <c:v>Participación del municipio de Alejandría en el PIB de la Subregión Oriente 2015 - 2024pr</c:v>
            </c:pt>
          </c:strCache>
        </c:strRef>
      </c:tx>
      <c:layout>
        <c:manualLayout>
          <c:xMode val="edge"/>
          <c:yMode val="edge"/>
          <c:x val="0.11227583156404815"/>
          <c:y val="1.307189542483660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s-CO"/>
        </a:p>
      </c:txPr>
    </c:title>
    <c:autoTitleDeleted val="0"/>
    <c:plotArea>
      <c:layout>
        <c:manualLayout>
          <c:layoutTarget val="inner"/>
          <c:xMode val="edge"/>
          <c:yMode val="edge"/>
          <c:x val="8.5208512032691142E-2"/>
          <c:y val="0.14817731116943716"/>
          <c:w val="0.90663155324678657"/>
          <c:h val="0.70549740106016168"/>
        </c:manualLayout>
      </c:layout>
      <c:lineChart>
        <c:grouping val="standard"/>
        <c:varyColors val="0"/>
        <c:ser>
          <c:idx val="0"/>
          <c:order val="0"/>
          <c:tx>
            <c:strRef>
              <c:f>'Ficha Municipal'!$A$13</c:f>
              <c:strCache>
                <c:ptCount val="1"/>
                <c:pt idx="0">
                  <c:v>Subregional</c:v>
                </c:pt>
              </c:strCache>
            </c:strRef>
          </c:tx>
          <c:spPr>
            <a:ln w="28575" cap="rnd">
              <a:solidFill>
                <a:schemeClr val="accent1"/>
              </a:solidFill>
              <a:round/>
            </a:ln>
            <a:effectLst/>
          </c:spPr>
          <c:marker>
            <c:symbol val="none"/>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Municipal'!$B$12:$K$12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Municipal'!$B$13:$K$13</c:f>
              <c:numCache>
                <c:formatCode>0.00%</c:formatCode>
                <c:ptCount val="10"/>
                <c:pt idx="0">
                  <c:v>4.4295118018247547E-3</c:v>
                </c:pt>
                <c:pt idx="1">
                  <c:v>4.467162745286947E-3</c:v>
                </c:pt>
                <c:pt idx="2">
                  <c:v>4.6426038040655966E-3</c:v>
                </c:pt>
                <c:pt idx="3">
                  <c:v>4.3126369510226711E-3</c:v>
                </c:pt>
                <c:pt idx="4">
                  <c:v>4.1347492885890061E-3</c:v>
                </c:pt>
                <c:pt idx="5">
                  <c:v>4.1668716002718348E-3</c:v>
                </c:pt>
                <c:pt idx="6">
                  <c:v>4.3127076728792088E-3</c:v>
                </c:pt>
                <c:pt idx="7">
                  <c:v>3.9122971194669974E-3</c:v>
                </c:pt>
                <c:pt idx="8">
                  <c:v>3.8285299718188084E-3</c:v>
                </c:pt>
                <c:pt idx="9">
                  <c:v>3.8628660999918698E-3</c:v>
                </c:pt>
              </c:numCache>
            </c:numRef>
          </c:val>
          <c:smooth val="0"/>
          <c:extLst>
            <c:ext xmlns:c16="http://schemas.microsoft.com/office/drawing/2014/chart" uri="{C3380CC4-5D6E-409C-BE32-E72D297353CC}">
              <c16:uniqueId val="{00000000-2665-482B-87EF-C9A68D5005D6}"/>
            </c:ext>
          </c:extLst>
        </c:ser>
        <c:dLbls>
          <c:showLegendKey val="0"/>
          <c:showVal val="0"/>
          <c:showCatName val="0"/>
          <c:showSerName val="0"/>
          <c:showPercent val="0"/>
          <c:showBubbleSize val="0"/>
        </c:dLbls>
        <c:smooth val="0"/>
        <c:axId val="1414428047"/>
        <c:axId val="1414434703"/>
      </c:lineChart>
      <c:catAx>
        <c:axId val="141442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s-CO"/>
          </a:p>
        </c:txPr>
        <c:crossAx val="1414434703"/>
        <c:crosses val="autoZero"/>
        <c:auto val="1"/>
        <c:lblAlgn val="ctr"/>
        <c:lblOffset val="100"/>
        <c:noMultiLvlLbl val="0"/>
      </c:catAx>
      <c:valAx>
        <c:axId val="1414434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1414428047"/>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chemeClr val="tx1"/>
          </a:solidFill>
        </a:defRPr>
      </a:pPr>
      <a:endParaRPr lang="es-CO"/>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Municipal'!$L$1</c:f>
          <c:strCache>
            <c:ptCount val="1"/>
            <c:pt idx="0">
              <c:v>Participación del municipio de Alejandría en el PIB Departamental Oriente 2015 - 2024pr</c:v>
            </c:pt>
          </c:strCache>
        </c:strRef>
      </c:tx>
      <c:layout>
        <c:manualLayout>
          <c:xMode val="edge"/>
          <c:yMode val="edge"/>
          <c:x val="0.12325796178343949"/>
          <c:y val="1.3071895424836602E-2"/>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chemeClr val="tx1"/>
              </a:solidFill>
              <a:latin typeface="+mn-lt"/>
              <a:ea typeface="+mn-ea"/>
              <a:cs typeface="+mn-cs"/>
            </a:defRPr>
          </a:pPr>
          <a:endParaRPr lang="es-CO"/>
        </a:p>
      </c:txPr>
    </c:title>
    <c:autoTitleDeleted val="0"/>
    <c:plotArea>
      <c:layout>
        <c:manualLayout>
          <c:layoutTarget val="inner"/>
          <c:xMode val="edge"/>
          <c:yMode val="edge"/>
          <c:x val="8.5208512032691142E-2"/>
          <c:y val="0.15286757945065785"/>
          <c:w val="0.90663155324678657"/>
          <c:h val="0.70080712840831194"/>
        </c:manualLayout>
      </c:layout>
      <c:lineChart>
        <c:grouping val="standard"/>
        <c:varyColors val="0"/>
        <c:ser>
          <c:idx val="0"/>
          <c:order val="0"/>
          <c:tx>
            <c:strRef>
              <c:f>'Ficha Municipal'!$A$14</c:f>
              <c:strCache>
                <c:ptCount val="1"/>
                <c:pt idx="0">
                  <c:v>Departamental</c:v>
                </c:pt>
              </c:strCache>
            </c:strRef>
          </c:tx>
          <c:spPr>
            <a:ln w="28575" cap="rnd">
              <a:solidFill>
                <a:srgbClr val="FF0000"/>
              </a:solidFill>
              <a:round/>
            </a:ln>
            <a:effectLst/>
          </c:spPr>
          <c:marker>
            <c:symbol val="none"/>
          </c:marker>
          <c:dLbls>
            <c:spPr>
              <a:solidFill>
                <a:srgbClr val="FF0000"/>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Municipal'!$B$12:$K$12</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Municipal'!$B$14:$K$14</c:f>
              <c:numCache>
                <c:formatCode>0.00%</c:formatCode>
                <c:ptCount val="10"/>
                <c:pt idx="0">
                  <c:v>4.0646325183040064E-4</c:v>
                </c:pt>
                <c:pt idx="1">
                  <c:v>4.0394908205802126E-4</c:v>
                </c:pt>
                <c:pt idx="2">
                  <c:v>4.2562658503599737E-4</c:v>
                </c:pt>
                <c:pt idx="3">
                  <c:v>4.0597463582095429E-4</c:v>
                </c:pt>
                <c:pt idx="4">
                  <c:v>4.0767141686475395E-4</c:v>
                </c:pt>
                <c:pt idx="5">
                  <c:v>4.0437549470376082E-4</c:v>
                </c:pt>
                <c:pt idx="6">
                  <c:v>4.2857507989806228E-4</c:v>
                </c:pt>
                <c:pt idx="7">
                  <c:v>4.0908981468421214E-4</c:v>
                </c:pt>
                <c:pt idx="8">
                  <c:v>3.9893012635962353E-4</c:v>
                </c:pt>
                <c:pt idx="9">
                  <c:v>4.0164688343025736E-4</c:v>
                </c:pt>
              </c:numCache>
            </c:numRef>
          </c:val>
          <c:smooth val="0"/>
          <c:extLst>
            <c:ext xmlns:c16="http://schemas.microsoft.com/office/drawing/2014/chart" uri="{C3380CC4-5D6E-409C-BE32-E72D297353CC}">
              <c16:uniqueId val="{00000000-DE4D-4EA2-B74D-29CDAF7398E8}"/>
            </c:ext>
          </c:extLst>
        </c:ser>
        <c:dLbls>
          <c:showLegendKey val="0"/>
          <c:showVal val="0"/>
          <c:showCatName val="0"/>
          <c:showSerName val="0"/>
          <c:showPercent val="0"/>
          <c:showBubbleSize val="0"/>
        </c:dLbls>
        <c:smooth val="0"/>
        <c:axId val="1414428047"/>
        <c:axId val="1414434703"/>
      </c:lineChart>
      <c:catAx>
        <c:axId val="1414428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s-CO"/>
          </a:p>
        </c:txPr>
        <c:crossAx val="1414434703"/>
        <c:crosses val="autoZero"/>
        <c:auto val="1"/>
        <c:lblAlgn val="ctr"/>
        <c:lblOffset val="100"/>
        <c:noMultiLvlLbl val="0"/>
      </c:catAx>
      <c:valAx>
        <c:axId val="14144347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CO"/>
          </a:p>
        </c:txPr>
        <c:crossAx val="1414428047"/>
        <c:crosses val="autoZero"/>
        <c:crossBetween val="between"/>
      </c:valAx>
      <c:spPr>
        <a:noFill/>
        <a:ln>
          <a:noFill/>
        </a:ln>
        <a:effectLst/>
      </c:spPr>
    </c:plotArea>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chemeClr val="tx1"/>
          </a:solidFill>
        </a:defRPr>
      </a:pPr>
      <a:endParaRPr lang="es-CO"/>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Municipal'!$M$1</c:f>
          <c:strCache>
            <c:ptCount val="1"/>
            <c:pt idx="0">
              <c:v>Tasas de Crecimiento del PIB a precios constantes Municipio de Alejandría, Subregión Oriente y Departamental entre el 2016 - 2024pr</c:v>
            </c:pt>
          </c:strCache>
        </c:strRef>
      </c:tx>
      <c:layout>
        <c:manualLayout>
          <c:xMode val="edge"/>
          <c:yMode val="edge"/>
          <c:x val="0.12658894333123613"/>
          <c:y val="7.760962359332557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2954988643555433E-2"/>
          <c:y val="0.1392377757204098"/>
          <c:w val="0.89072787260221609"/>
          <c:h val="0.69106083800060503"/>
        </c:manualLayout>
      </c:layout>
      <c:barChart>
        <c:barDir val="col"/>
        <c:grouping val="clustered"/>
        <c:varyColors val="0"/>
        <c:ser>
          <c:idx val="2"/>
          <c:order val="0"/>
          <c:tx>
            <c:strRef>
              <c:f>'Ficha Municipal'!$A$32</c:f>
              <c:strCache>
                <c:ptCount val="1"/>
                <c:pt idx="0">
                  <c:v>Total Antioquia</c:v>
                </c:pt>
              </c:strCache>
            </c:strRef>
          </c:tx>
          <c:spPr>
            <a:solidFill>
              <a:srgbClr val="00B050"/>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Municipal'!$B$32:$J$32</c:f>
              <c:numCache>
                <c:formatCode>0.00%</c:formatCode>
                <c:ptCount val="9"/>
                <c:pt idx="0">
                  <c:v>3.1184442230910835E-2</c:v>
                </c:pt>
                <c:pt idx="1">
                  <c:v>1.6185980614310955E-2</c:v>
                </c:pt>
                <c:pt idx="2">
                  <c:v>3.471585325936568E-2</c:v>
                </c:pt>
                <c:pt idx="3">
                  <c:v>3.5942459518845539E-2</c:v>
                </c:pt>
                <c:pt idx="4">
                  <c:v>-6.4971357297859383E-2</c:v>
                </c:pt>
                <c:pt idx="5">
                  <c:v>0.13009238518221727</c:v>
                </c:pt>
                <c:pt idx="6">
                  <c:v>6.5828762626544718E-2</c:v>
                </c:pt>
                <c:pt idx="7">
                  <c:v>1.5891530396634325E-3</c:v>
                </c:pt>
                <c:pt idx="8">
                  <c:v>1.9759547674626614E-2</c:v>
                </c:pt>
              </c:numCache>
            </c:numRef>
          </c:val>
          <c:extLst>
            <c:ext xmlns:c16="http://schemas.microsoft.com/office/drawing/2014/chart" uri="{C3380CC4-5D6E-409C-BE32-E72D297353CC}">
              <c16:uniqueId val="{00000002-3634-4F0D-ADD4-F85D5CA858E0}"/>
            </c:ext>
          </c:extLst>
        </c:ser>
        <c:ser>
          <c:idx val="1"/>
          <c:order val="1"/>
          <c:tx>
            <c:strRef>
              <c:f>'Ficha Municipal'!$A$31</c:f>
              <c:strCache>
                <c:ptCount val="1"/>
                <c:pt idx="0">
                  <c:v>PIB Subregión Oriente</c:v>
                </c:pt>
              </c:strCache>
            </c:strRef>
          </c:tx>
          <c:spPr>
            <a:solidFill>
              <a:schemeClr val="accent2"/>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Municipal'!$B$31:$J$31</c:f>
              <c:numCache>
                <c:formatCode>0.00%</c:formatCode>
                <c:ptCount val="9"/>
                <c:pt idx="0">
                  <c:v>1.6168618239918085E-2</c:v>
                </c:pt>
                <c:pt idx="1">
                  <c:v>3.0256757790262916E-2</c:v>
                </c:pt>
                <c:pt idx="2">
                  <c:v>6.2453620318312149E-2</c:v>
                </c:pt>
                <c:pt idx="3">
                  <c:v>8.50274211401746E-2</c:v>
                </c:pt>
                <c:pt idx="4">
                  <c:v>-7.9680668891982984E-2</c:v>
                </c:pt>
                <c:pt idx="5">
                  <c:v>0.15722053240085607</c:v>
                </c:pt>
                <c:pt idx="6">
                  <c:v>0.12149509793684131</c:v>
                </c:pt>
                <c:pt idx="7">
                  <c:v>-1.9149306698114643E-3</c:v>
                </c:pt>
                <c:pt idx="8">
                  <c:v>1.7578082248831974E-2</c:v>
                </c:pt>
              </c:numCache>
            </c:numRef>
          </c:val>
          <c:extLst>
            <c:ext xmlns:c16="http://schemas.microsoft.com/office/drawing/2014/chart" uri="{C3380CC4-5D6E-409C-BE32-E72D297353CC}">
              <c16:uniqueId val="{00000001-3634-4F0D-ADD4-F85D5CA858E0}"/>
            </c:ext>
          </c:extLst>
        </c:ser>
        <c:ser>
          <c:idx val="0"/>
          <c:order val="2"/>
          <c:tx>
            <c:strRef>
              <c:f>'Ficha Municipal'!$A$30</c:f>
              <c:strCache>
                <c:ptCount val="1"/>
                <c:pt idx="0">
                  <c:v>PIB Municipal Alejandría</c:v>
                </c:pt>
              </c:strCache>
            </c:strRef>
          </c:tx>
          <c:spPr>
            <a:solidFill>
              <a:schemeClr val="accent1"/>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Municipal'!$B$29:$J$29</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Municipal'!$B$30:$J$30</c:f>
              <c:numCache>
                <c:formatCode>0.00%</c:formatCode>
                <c:ptCount val="9"/>
                <c:pt idx="0">
                  <c:v>2.4806072863618338E-2</c:v>
                </c:pt>
                <c:pt idx="1">
                  <c:v>7.0718533352678303E-2</c:v>
                </c:pt>
                <c:pt idx="2">
                  <c:v>-1.3058849062230912E-2</c:v>
                </c:pt>
                <c:pt idx="3">
                  <c:v>4.0272206682049172E-2</c:v>
                </c:pt>
                <c:pt idx="4">
                  <c:v>-7.2530831661664907E-2</c:v>
                </c:pt>
                <c:pt idx="5">
                  <c:v>0.19772201979368689</c:v>
                </c:pt>
                <c:pt idx="6">
                  <c:v>1.7370611216373399E-2</c:v>
                </c:pt>
                <c:pt idx="7">
                  <c:v>-2.3285173474740961E-2</c:v>
                </c:pt>
                <c:pt idx="8">
                  <c:v>2.6704219882697038E-2</c:v>
                </c:pt>
              </c:numCache>
            </c:numRef>
          </c:val>
          <c:extLst>
            <c:ext xmlns:c16="http://schemas.microsoft.com/office/drawing/2014/chart" uri="{C3380CC4-5D6E-409C-BE32-E72D297353CC}">
              <c16:uniqueId val="{00000000-3634-4F0D-ADD4-F85D5CA858E0}"/>
            </c:ext>
          </c:extLst>
        </c:ser>
        <c:dLbls>
          <c:showLegendKey val="0"/>
          <c:showVal val="0"/>
          <c:showCatName val="0"/>
          <c:showSerName val="0"/>
          <c:showPercent val="0"/>
          <c:showBubbleSize val="0"/>
        </c:dLbls>
        <c:gapWidth val="50"/>
        <c:axId val="2076387279"/>
        <c:axId val="2076387695"/>
      </c:barChart>
      <c:catAx>
        <c:axId val="207638727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2076387695"/>
        <c:crosses val="autoZero"/>
        <c:auto val="1"/>
        <c:lblAlgn val="ctr"/>
        <c:lblOffset val="100"/>
        <c:noMultiLvlLbl val="0"/>
      </c:catAx>
      <c:valAx>
        <c:axId val="20763876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2076387279"/>
        <c:crosses val="autoZero"/>
        <c:crossBetween val="between"/>
      </c:valAx>
      <c:spPr>
        <a:noFill/>
        <a:ln>
          <a:noFill/>
        </a:ln>
        <a:effectLst/>
      </c:spPr>
    </c:plotArea>
    <c:legend>
      <c:legendPos val="b"/>
      <c:layout>
        <c:manualLayout>
          <c:xMode val="edge"/>
          <c:yMode val="edge"/>
          <c:x val="2.2094184573960219E-2"/>
          <c:y val="0.90850892634404634"/>
          <c:w val="0.94312771405857376"/>
          <c:h val="6.4131240623034574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Municipal'!$N$1</c:f>
          <c:strCache>
            <c:ptCount val="1"/>
            <c:pt idx="0">
              <c:v>Distribución porcentual del valor agregado por sector económico del Municipio de Alejandría</c:v>
            </c:pt>
          </c:strCache>
        </c:strRef>
      </c:tx>
      <c:layout>
        <c:manualLayout>
          <c:xMode val="edge"/>
          <c:yMode val="edge"/>
          <c:x val="0.15018087855297158"/>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7122703412073491E-2"/>
          <c:y val="0.13930555555555554"/>
          <c:w val="0.87232174103237092"/>
          <c:h val="0.64180008748906392"/>
        </c:manualLayout>
      </c:layout>
      <c:barChart>
        <c:barDir val="col"/>
        <c:grouping val="percentStacked"/>
        <c:varyColors val="0"/>
        <c:ser>
          <c:idx val="0"/>
          <c:order val="0"/>
          <c:tx>
            <c:strRef>
              <c:f>'Ficha Municipal'!$A$47</c:f>
              <c:strCache>
                <c:ptCount val="1"/>
                <c:pt idx="0">
                  <c:v>Sector Primario</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Municipal'!$B$47:$K$47</c:f>
              <c:numCache>
                <c:formatCode>0.0%</c:formatCode>
                <c:ptCount val="10"/>
                <c:pt idx="0">
                  <c:v>0.14847796844733882</c:v>
                </c:pt>
                <c:pt idx="1">
                  <c:v>0.16066144314726338</c:v>
                </c:pt>
                <c:pt idx="2">
                  <c:v>0.16077304161437728</c:v>
                </c:pt>
                <c:pt idx="3">
                  <c:v>0.14679754018656962</c:v>
                </c:pt>
                <c:pt idx="4">
                  <c:v>0.13018115191953489</c:v>
                </c:pt>
                <c:pt idx="5">
                  <c:v>0.14776040809951149</c:v>
                </c:pt>
                <c:pt idx="6">
                  <c:v>0.20033230241763711</c:v>
                </c:pt>
                <c:pt idx="7">
                  <c:v>0.18624805716126291</c:v>
                </c:pt>
                <c:pt idx="8">
                  <c:v>0.17267046569492606</c:v>
                </c:pt>
                <c:pt idx="9">
                  <c:v>0.17396567547844441</c:v>
                </c:pt>
              </c:numCache>
            </c:numRef>
          </c:val>
          <c:extLst>
            <c:ext xmlns:c16="http://schemas.microsoft.com/office/drawing/2014/chart" uri="{C3380CC4-5D6E-409C-BE32-E72D297353CC}">
              <c16:uniqueId val="{00000000-38FC-490C-919D-ED38C26CF14A}"/>
            </c:ext>
          </c:extLst>
        </c:ser>
        <c:ser>
          <c:idx val="1"/>
          <c:order val="1"/>
          <c:tx>
            <c:strRef>
              <c:f>'Ficha Municipal'!$A$48</c:f>
              <c:strCache>
                <c:ptCount val="1"/>
                <c:pt idx="0">
                  <c:v>Sector Secundario</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Municipal'!$B$48:$K$48</c:f>
              <c:numCache>
                <c:formatCode>0.0%</c:formatCode>
                <c:ptCount val="10"/>
                <c:pt idx="0">
                  <c:v>9.7487392603736775E-2</c:v>
                </c:pt>
                <c:pt idx="1">
                  <c:v>9.1279290504807195E-2</c:v>
                </c:pt>
                <c:pt idx="2">
                  <c:v>8.9467239277981406E-2</c:v>
                </c:pt>
                <c:pt idx="3">
                  <c:v>9.2626521379815724E-2</c:v>
                </c:pt>
                <c:pt idx="4">
                  <c:v>8.857772119366486E-2</c:v>
                </c:pt>
                <c:pt idx="5">
                  <c:v>6.8648365531413805E-2</c:v>
                </c:pt>
                <c:pt idx="6">
                  <c:v>6.6452195772874784E-2</c:v>
                </c:pt>
                <c:pt idx="7">
                  <c:v>4.9700566732388027E-2</c:v>
                </c:pt>
                <c:pt idx="8">
                  <c:v>4.908092280374967E-2</c:v>
                </c:pt>
                <c:pt idx="9">
                  <c:v>4.6865827687927519E-2</c:v>
                </c:pt>
              </c:numCache>
            </c:numRef>
          </c:val>
          <c:extLst>
            <c:ext xmlns:c16="http://schemas.microsoft.com/office/drawing/2014/chart" uri="{C3380CC4-5D6E-409C-BE32-E72D297353CC}">
              <c16:uniqueId val="{00000001-38FC-490C-919D-ED38C26CF14A}"/>
            </c:ext>
          </c:extLst>
        </c:ser>
        <c:ser>
          <c:idx val="2"/>
          <c:order val="2"/>
          <c:tx>
            <c:strRef>
              <c:f>'Ficha Municipal'!$A$49</c:f>
              <c:strCache>
                <c:ptCount val="1"/>
                <c:pt idx="0">
                  <c:v>Sector Terciario</c:v>
                </c:pt>
              </c:strCache>
            </c:strRef>
          </c:tx>
          <c:spPr>
            <a:solidFill>
              <a:schemeClr val="accent5">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Municipal'!$B$46:$K$46</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Municipal'!$B$49:$K$49</c:f>
              <c:numCache>
                <c:formatCode>0.0%</c:formatCode>
                <c:ptCount val="10"/>
                <c:pt idx="0">
                  <c:v>0.75403463894892442</c:v>
                </c:pt>
                <c:pt idx="1">
                  <c:v>0.74805926634792941</c:v>
                </c:pt>
                <c:pt idx="2">
                  <c:v>0.74975971910764128</c:v>
                </c:pt>
                <c:pt idx="3">
                  <c:v>0.76057593843361471</c:v>
                </c:pt>
                <c:pt idx="4">
                  <c:v>0.78124112688680014</c:v>
                </c:pt>
                <c:pt idx="5">
                  <c:v>0.78359122636907474</c:v>
                </c:pt>
                <c:pt idx="6">
                  <c:v>0.73321550180948802</c:v>
                </c:pt>
                <c:pt idx="7">
                  <c:v>0.76405137610634899</c:v>
                </c:pt>
                <c:pt idx="8">
                  <c:v>0.77824861150132418</c:v>
                </c:pt>
                <c:pt idx="9">
                  <c:v>0.77916849683362799</c:v>
                </c:pt>
              </c:numCache>
            </c:numRef>
          </c:val>
          <c:extLst>
            <c:ext xmlns:c16="http://schemas.microsoft.com/office/drawing/2014/chart" uri="{C3380CC4-5D6E-409C-BE32-E72D297353CC}">
              <c16:uniqueId val="{00000002-38FC-490C-919D-ED38C26CF14A}"/>
            </c:ext>
          </c:extLst>
        </c:ser>
        <c:dLbls>
          <c:showLegendKey val="0"/>
          <c:showVal val="0"/>
          <c:showCatName val="0"/>
          <c:showSerName val="0"/>
          <c:showPercent val="0"/>
          <c:showBubbleSize val="0"/>
        </c:dLbls>
        <c:gapWidth val="50"/>
        <c:overlap val="100"/>
        <c:axId val="713706112"/>
        <c:axId val="713717344"/>
      </c:barChart>
      <c:catAx>
        <c:axId val="71370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713717344"/>
        <c:crosses val="autoZero"/>
        <c:auto val="1"/>
        <c:lblAlgn val="ctr"/>
        <c:lblOffset val="100"/>
        <c:noMultiLvlLbl val="0"/>
      </c:catAx>
      <c:valAx>
        <c:axId val="7137173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06112"/>
        <c:crosses val="autoZero"/>
        <c:crossBetween val="between"/>
      </c:valAx>
      <c:spPr>
        <a:noFill/>
        <a:ln>
          <a:noFill/>
        </a:ln>
        <a:effectLst/>
      </c:spPr>
    </c:plotArea>
    <c:legend>
      <c:legendPos val="b"/>
      <c:layout>
        <c:manualLayout>
          <c:xMode val="edge"/>
          <c:yMode val="edge"/>
          <c:x val="0.10711089238845144"/>
          <c:y val="0.9023939195100612"/>
          <c:w val="0.73990336615132157"/>
          <c:h val="7.931715949845547E-2"/>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Municipal'!$O$1</c:f>
          <c:strCache>
            <c:ptCount val="1"/>
            <c:pt idx="0">
              <c:v>Distribución del Valor Agregado en precios corrientes por ramas de actividad económica del Municipio de Alejandría 2024pr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27060770002089163"/>
          <c:y val="0.24146695890855968"/>
          <c:w val="0.51771267211540006"/>
          <c:h val="0.63219288738406443"/>
        </c:manualLayout>
      </c:layout>
      <c:pieChart>
        <c:varyColors val="1"/>
        <c:ser>
          <c:idx val="0"/>
          <c:order val="0"/>
          <c:dPt>
            <c:idx val="0"/>
            <c:bubble3D val="0"/>
            <c:spPr>
              <a:solidFill>
                <a:srgbClr val="00B050"/>
              </a:solidFill>
              <a:ln w="19050">
                <a:solidFill>
                  <a:schemeClr val="lt1"/>
                </a:solidFill>
              </a:ln>
              <a:effectLst/>
            </c:spPr>
            <c:extLst>
              <c:ext xmlns:c16="http://schemas.microsoft.com/office/drawing/2014/chart" uri="{C3380CC4-5D6E-409C-BE32-E72D297353CC}">
                <c16:uniqueId val="{00000002-045E-45E2-B0F7-27A33045E2A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5E-45E2-B0F7-27A33045E2A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045E-45E2-B0F7-27A33045E2A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448-4DC9-B61A-2D37BA38312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5-045E-45E2-B0F7-27A33045E2A6}"/>
              </c:ext>
            </c:extLst>
          </c:dPt>
          <c:dPt>
            <c:idx val="5"/>
            <c:bubble3D val="0"/>
            <c:spPr>
              <a:solidFill>
                <a:srgbClr val="40C8BE"/>
              </a:solidFill>
              <a:ln w="19050">
                <a:solidFill>
                  <a:schemeClr val="lt1"/>
                </a:solidFill>
              </a:ln>
              <a:effectLst/>
            </c:spPr>
            <c:extLst>
              <c:ext xmlns:c16="http://schemas.microsoft.com/office/drawing/2014/chart" uri="{C3380CC4-5D6E-409C-BE32-E72D297353CC}">
                <c16:uniqueId val="{00000006-045E-45E2-B0F7-27A33045E2A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045E-45E2-B0F7-27A33045E2A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9-045E-45E2-B0F7-27A33045E2A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045E-45E2-B0F7-27A33045E2A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A-045E-45E2-B0F7-27A33045E2A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B-045E-45E2-B0F7-27A33045E2A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C-045E-45E2-B0F7-27A33045E2A6}"/>
              </c:ext>
            </c:extLst>
          </c:dPt>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s-CO"/>
              </a:p>
            </c:txPr>
            <c:dLblPos val="bestFit"/>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'Ficha Municipal'!$A$106:$A$117</c:f>
              <c:strCache>
                <c:ptCount val="12"/>
                <c:pt idx="0">
                  <c:v>Agricultura, ganadería, caza, silvicultura y pesca  </c:v>
                </c:pt>
                <c:pt idx="1">
                  <c:v>Explotación de minas y canteras </c:v>
                </c:pt>
                <c:pt idx="2">
                  <c:v>Industrias manufactureras </c:v>
                </c:pt>
                <c:pt idx="3">
                  <c:v>Construcción</c:v>
                </c:pt>
                <c:pt idx="4">
                  <c:v>Suministro de electricidad, gas,  agua (1)</c:v>
                </c:pt>
                <c:pt idx="5">
                  <c:v>Comercio; reparación de automotores(2)</c:v>
                </c:pt>
                <c:pt idx="6">
                  <c:v>Información y comunicaciones </c:v>
                </c:pt>
                <c:pt idx="7">
                  <c:v>Actividades financieras y de seguros</c:v>
                </c:pt>
                <c:pt idx="8">
                  <c:v>Actividades inmobiliarias</c:v>
                </c:pt>
                <c:pt idx="9">
                  <c:v>Actividades profesionales, científicas  (3)</c:v>
                </c:pt>
                <c:pt idx="10">
                  <c:v>Administración pública,  educación; salud humana (4)</c:v>
                </c:pt>
                <c:pt idx="11">
                  <c:v>Actividades artísticas, entretenimiento y recreación (5)</c:v>
                </c:pt>
              </c:strCache>
            </c:strRef>
          </c:cat>
          <c:val>
            <c:numRef>
              <c:f>'Ficha Municipal'!$L$106:$L$117</c:f>
              <c:numCache>
                <c:formatCode>0.0%</c:formatCode>
                <c:ptCount val="12"/>
                <c:pt idx="0">
                  <c:v>0.17396567547844438</c:v>
                </c:pt>
                <c:pt idx="1">
                  <c:v>0</c:v>
                </c:pt>
                <c:pt idx="2">
                  <c:v>1.1622545804532225E-2</c:v>
                </c:pt>
                <c:pt idx="3">
                  <c:v>3.5243281883395289E-2</c:v>
                </c:pt>
                <c:pt idx="4">
                  <c:v>0.46737776196990649</c:v>
                </c:pt>
                <c:pt idx="5">
                  <c:v>7.0929965852322377E-2</c:v>
                </c:pt>
                <c:pt idx="6">
                  <c:v>1.3484861389821426E-2</c:v>
                </c:pt>
                <c:pt idx="7">
                  <c:v>1.2947796494159175E-2</c:v>
                </c:pt>
                <c:pt idx="8">
                  <c:v>6.4971661978801665E-2</c:v>
                </c:pt>
                <c:pt idx="9">
                  <c:v>5.2499076066219605E-2</c:v>
                </c:pt>
                <c:pt idx="10">
                  <c:v>6.9726576326330697E-2</c:v>
                </c:pt>
                <c:pt idx="11">
                  <c:v>2.7230796756066673E-2</c:v>
                </c:pt>
              </c:numCache>
            </c:numRef>
          </c:val>
          <c:extLst>
            <c:ext xmlns:c16="http://schemas.microsoft.com/office/drawing/2014/chart" uri="{C3380CC4-5D6E-409C-BE32-E72D297353CC}">
              <c16:uniqueId val="{00000001-045E-45E2-B0F7-27A33045E2A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lumMod val="95000"/>
        <a:alpha val="98000"/>
      </a:schemeClr>
    </a:solidFill>
    <a:ln w="19050"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Municipal'!$T$1</c:f>
          <c:strCache>
            <c:ptCount val="1"/>
            <c:pt idx="0">
              <c:v>Tasa de variación del valor agregado por sectores económicos en precios constantes del Municipio de Alejandría 2015 - 2024pr</c:v>
            </c:pt>
          </c:strCache>
        </c:strRef>
      </c:tx>
      <c:layout>
        <c:manualLayout>
          <c:xMode val="edge"/>
          <c:yMode val="edge"/>
          <c:x val="0.12666074377371975"/>
          <c:y val="4.1588034172920429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162271492001956"/>
          <c:y val="0.15565345517474058"/>
          <c:w val="0.87035690582003533"/>
          <c:h val="0.67110420262313264"/>
        </c:manualLayout>
      </c:layout>
      <c:barChart>
        <c:barDir val="col"/>
        <c:grouping val="clustered"/>
        <c:varyColors val="0"/>
        <c:ser>
          <c:idx val="1"/>
          <c:order val="0"/>
          <c:tx>
            <c:strRef>
              <c:f>'Ficha Municipal'!$A$62</c:f>
              <c:strCache>
                <c:ptCount val="1"/>
                <c:pt idx="0">
                  <c:v>Sector Primario</c:v>
                </c:pt>
              </c:strCache>
            </c:strRef>
          </c:tx>
          <c:spPr>
            <a:solidFill>
              <a:schemeClr val="accent6">
                <a:lumMod val="7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Municipal'!$B$62:$J$62</c:f>
              <c:numCache>
                <c:formatCode>0.0%</c:formatCode>
                <c:ptCount val="9"/>
                <c:pt idx="0">
                  <c:v>1.4016384458832324E-2</c:v>
                </c:pt>
                <c:pt idx="1">
                  <c:v>0.12772626072960019</c:v>
                </c:pt>
                <c:pt idx="2">
                  <c:v>-0.10975367343322194</c:v>
                </c:pt>
                <c:pt idx="3">
                  <c:v>-0.11183899383516389</c:v>
                </c:pt>
                <c:pt idx="4">
                  <c:v>1.9149555008579774E-2</c:v>
                </c:pt>
                <c:pt idx="5">
                  <c:v>0.44547465762697586</c:v>
                </c:pt>
                <c:pt idx="6">
                  <c:v>-0.24811261634870974</c:v>
                </c:pt>
                <c:pt idx="7">
                  <c:v>-5.9812422188275732E-2</c:v>
                </c:pt>
                <c:pt idx="8" formatCode="0.00%">
                  <c:v>6.1603299273608907E-2</c:v>
                </c:pt>
              </c:numCache>
            </c:numRef>
          </c:val>
          <c:extLst>
            <c:ext xmlns:c16="http://schemas.microsoft.com/office/drawing/2014/chart" uri="{C3380CC4-5D6E-409C-BE32-E72D297353CC}">
              <c16:uniqueId val="{00000001-10FE-4E47-9621-524818C9682E}"/>
            </c:ext>
          </c:extLst>
        </c:ser>
        <c:ser>
          <c:idx val="2"/>
          <c:order val="1"/>
          <c:tx>
            <c:strRef>
              <c:f>'Ficha Municipal'!$A$63</c:f>
              <c:strCache>
                <c:ptCount val="1"/>
                <c:pt idx="0">
                  <c:v>Sector Secundario</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Municipal'!$B$63:$J$63</c:f>
              <c:numCache>
                <c:formatCode>0.0%</c:formatCode>
                <c:ptCount val="9"/>
                <c:pt idx="0">
                  <c:v>-1.8941976917393008E-2</c:v>
                </c:pt>
                <c:pt idx="1">
                  <c:v>0.10752041893287698</c:v>
                </c:pt>
                <c:pt idx="2">
                  <c:v>3.7929816873535603E-2</c:v>
                </c:pt>
                <c:pt idx="3">
                  <c:v>-8.9469688373482459E-3</c:v>
                </c:pt>
                <c:pt idx="4">
                  <c:v>-0.28068903948691903</c:v>
                </c:pt>
                <c:pt idx="5">
                  <c:v>0.18458278614803553</c:v>
                </c:pt>
                <c:pt idx="6">
                  <c:v>-0.21061552630914782</c:v>
                </c:pt>
                <c:pt idx="7">
                  <c:v>-9.7054881809412047E-2</c:v>
                </c:pt>
                <c:pt idx="8" formatCode="0.00%">
                  <c:v>-2.1817009014782358E-2</c:v>
                </c:pt>
              </c:numCache>
            </c:numRef>
          </c:val>
          <c:extLst>
            <c:ext xmlns:c16="http://schemas.microsoft.com/office/drawing/2014/chart" uri="{C3380CC4-5D6E-409C-BE32-E72D297353CC}">
              <c16:uniqueId val="{00000002-10FE-4E47-9621-524818C9682E}"/>
            </c:ext>
          </c:extLst>
        </c:ser>
        <c:ser>
          <c:idx val="3"/>
          <c:order val="2"/>
          <c:tx>
            <c:strRef>
              <c:f>'Ficha Municipal'!$A$64</c:f>
              <c:strCache>
                <c:ptCount val="1"/>
                <c:pt idx="0">
                  <c:v>Sector Terciario</c:v>
                </c:pt>
              </c:strCache>
            </c:strRef>
          </c:tx>
          <c:spPr>
            <a:solidFill>
              <a:schemeClr val="accent5">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Municipal'!$B$61:$J$61</c:f>
              <c:strCache>
                <c:ptCount val="9"/>
                <c:pt idx="0">
                  <c:v>2016</c:v>
                </c:pt>
                <c:pt idx="1">
                  <c:v>2017</c:v>
                </c:pt>
                <c:pt idx="2">
                  <c:v>2018</c:v>
                </c:pt>
                <c:pt idx="3">
                  <c:v>2019</c:v>
                </c:pt>
                <c:pt idx="4">
                  <c:v>2020</c:v>
                </c:pt>
                <c:pt idx="5">
                  <c:v>2021</c:v>
                </c:pt>
                <c:pt idx="6">
                  <c:v>2022</c:v>
                </c:pt>
                <c:pt idx="7">
                  <c:v>2023p</c:v>
                </c:pt>
                <c:pt idx="8">
                  <c:v>2024pr</c:v>
                </c:pt>
              </c:strCache>
            </c:strRef>
          </c:cat>
          <c:val>
            <c:numRef>
              <c:f>'Ficha Municipal'!$B$64:$J$64</c:f>
              <c:numCache>
                <c:formatCode>0.0%</c:formatCode>
                <c:ptCount val="9"/>
                <c:pt idx="0">
                  <c:v>2.002918867102163E-2</c:v>
                </c:pt>
                <c:pt idx="1">
                  <c:v>4.6727129219398894E-2</c:v>
                </c:pt>
                <c:pt idx="2">
                  <c:v>-8.4760076150176573E-3</c:v>
                </c:pt>
                <c:pt idx="3">
                  <c:v>4.8508576472756922E-2</c:v>
                </c:pt>
                <c:pt idx="4">
                  <c:v>-9.1606557431855862E-2</c:v>
                </c:pt>
                <c:pt idx="5">
                  <c:v>0.13912025629759017</c:v>
                </c:pt>
                <c:pt idx="6">
                  <c:v>-5.2181197262747654E-3</c:v>
                </c:pt>
                <c:pt idx="7">
                  <c:v>1.718150236151921E-3</c:v>
                </c:pt>
                <c:pt idx="8" formatCode="0.00%">
                  <c:v>-1.0145682100069818E-2</c:v>
                </c:pt>
              </c:numCache>
            </c:numRef>
          </c:val>
          <c:extLst>
            <c:ext xmlns:c16="http://schemas.microsoft.com/office/drawing/2014/chart" uri="{C3380CC4-5D6E-409C-BE32-E72D297353CC}">
              <c16:uniqueId val="{00000003-10FE-4E47-9621-524818C9682E}"/>
            </c:ext>
          </c:extLst>
        </c:ser>
        <c:dLbls>
          <c:showLegendKey val="0"/>
          <c:showVal val="0"/>
          <c:showCatName val="0"/>
          <c:showSerName val="0"/>
          <c:showPercent val="0"/>
          <c:showBubbleSize val="0"/>
        </c:dLbls>
        <c:gapWidth val="150"/>
        <c:axId val="582751472"/>
        <c:axId val="582752720"/>
      </c:barChart>
      <c:catAx>
        <c:axId val="582751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582752720"/>
        <c:crosses val="autoZero"/>
        <c:auto val="1"/>
        <c:lblAlgn val="ctr"/>
        <c:lblOffset val="100"/>
        <c:noMultiLvlLbl val="0"/>
      </c:catAx>
      <c:valAx>
        <c:axId val="58275272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58275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Municipal'!$S$1</c:f>
          <c:strCache>
            <c:ptCount val="1"/>
            <c:pt idx="0">
              <c:v>Valor agregado por sectores económicos en precios constantes del Municipio de Alejandría 2015 - 2024pr</c:v>
            </c:pt>
          </c:strCache>
        </c:strRef>
      </c:tx>
      <c:layout>
        <c:manualLayout>
          <c:xMode val="edge"/>
          <c:yMode val="edge"/>
          <c:x val="0.10417032781779743"/>
          <c:y val="8.3176068345840858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162271492001956"/>
          <c:y val="0.15565345517474058"/>
          <c:w val="0.87035690582003533"/>
          <c:h val="0.67110420262313264"/>
        </c:manualLayout>
      </c:layout>
      <c:lineChart>
        <c:grouping val="standard"/>
        <c:varyColors val="0"/>
        <c:ser>
          <c:idx val="1"/>
          <c:order val="0"/>
          <c:tx>
            <c:strRef>
              <c:f>'Ficha Municipal'!$A$54</c:f>
              <c:strCache>
                <c:ptCount val="1"/>
                <c:pt idx="0">
                  <c:v>Sector Primario</c:v>
                </c:pt>
              </c:strCache>
            </c:strRef>
          </c:tx>
          <c:spPr>
            <a:ln w="28575" cap="rnd">
              <a:solidFill>
                <a:schemeClr val="accent6">
                  <a:lumMod val="75000"/>
                </a:schemeClr>
              </a:solidFill>
              <a:round/>
            </a:ln>
            <a:effectLst/>
          </c:spPr>
          <c:marker>
            <c:symbol val="none"/>
          </c:marker>
          <c:dLbls>
            <c:spPr>
              <a:solidFill>
                <a:schemeClr val="accent6">
                  <a:lumMod val="75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Municipal'!$B$54:$K$54</c:f>
              <c:numCache>
                <c:formatCode>#,##0.00</c:formatCode>
                <c:ptCount val="10"/>
                <c:pt idx="0">
                  <c:v>6.3310005934399562</c:v>
                </c:pt>
                <c:pt idx="1">
                  <c:v>6.4197383317667063</c:v>
                </c:pt>
                <c:pt idx="2">
                  <c:v>7.2397075037457492</c:v>
                </c:pt>
                <c:pt idx="3">
                  <c:v>6.4451230106275919</c:v>
                </c:pt>
                <c:pt idx="4">
                  <c:v>5.7243069379751397</c:v>
                </c:pt>
                <c:pt idx="5">
                  <c:v>5.8339248685698895</c:v>
                </c:pt>
                <c:pt idx="6">
                  <c:v>8.4327905520175612</c:v>
                </c:pt>
                <c:pt idx="7">
                  <c:v>6.3405088250358039</c:v>
                </c:pt>
                <c:pt idx="8">
                  <c:v>5.9612676343042743</c:v>
                </c:pt>
                <c:pt idx="9">
                  <c:v>6.3285013884303991</c:v>
                </c:pt>
              </c:numCache>
            </c:numRef>
          </c:val>
          <c:smooth val="0"/>
          <c:extLst>
            <c:ext xmlns:c16="http://schemas.microsoft.com/office/drawing/2014/chart" uri="{C3380CC4-5D6E-409C-BE32-E72D297353CC}">
              <c16:uniqueId val="{00000001-27A3-4E36-9F06-A015BD29D918}"/>
            </c:ext>
          </c:extLst>
        </c:ser>
        <c:ser>
          <c:idx val="2"/>
          <c:order val="1"/>
          <c:tx>
            <c:strRef>
              <c:f>'Ficha Municipal'!$A$55</c:f>
              <c:strCache>
                <c:ptCount val="1"/>
                <c:pt idx="0">
                  <c:v>Sector Secundario</c:v>
                </c:pt>
              </c:strCache>
            </c:strRef>
          </c:tx>
          <c:spPr>
            <a:ln w="28575" cap="rnd">
              <a:solidFill>
                <a:schemeClr val="accent2"/>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Municipal'!$B$55:$K$55</c:f>
              <c:numCache>
                <c:formatCode>#,##0.00</c:formatCode>
                <c:ptCount val="10"/>
                <c:pt idx="0">
                  <c:v>4.1567967751800046</c:v>
                </c:pt>
                <c:pt idx="1">
                  <c:v>4.0780588266142512</c:v>
                </c:pt>
                <c:pt idx="2">
                  <c:v>4.5165334200847322</c:v>
                </c:pt>
                <c:pt idx="3">
                  <c:v>4.6878447056117496</c:v>
                </c:pt>
                <c:pt idx="4">
                  <c:v>4.6459027051163133</c:v>
                </c:pt>
                <c:pt idx="5">
                  <c:v>3.3418487372675365</c:v>
                </c:pt>
                <c:pt idx="6">
                  <c:v>3.9586964880776727</c:v>
                </c:pt>
                <c:pt idx="7">
                  <c:v>3.1249335437430186</c:v>
                </c:pt>
                <c:pt idx="8">
                  <c:v>2.8216434879927728</c:v>
                </c:pt>
                <c:pt idx="9">
                  <c:v>2.7600836665787325</c:v>
                </c:pt>
              </c:numCache>
            </c:numRef>
          </c:val>
          <c:smooth val="0"/>
          <c:extLst>
            <c:ext xmlns:c16="http://schemas.microsoft.com/office/drawing/2014/chart" uri="{C3380CC4-5D6E-409C-BE32-E72D297353CC}">
              <c16:uniqueId val="{00000002-27A3-4E36-9F06-A015BD29D918}"/>
            </c:ext>
          </c:extLst>
        </c:ser>
        <c:ser>
          <c:idx val="3"/>
          <c:order val="2"/>
          <c:tx>
            <c:strRef>
              <c:f>'Ficha Municipal'!$A$56</c:f>
              <c:strCache>
                <c:ptCount val="1"/>
                <c:pt idx="0">
                  <c:v>Sector Terciario</c:v>
                </c:pt>
              </c:strCache>
            </c:strRef>
          </c:tx>
          <c:spPr>
            <a:ln w="28575" cap="rnd">
              <a:solidFill>
                <a:schemeClr val="accent5">
                  <a:lumMod val="60000"/>
                  <a:lumOff val="40000"/>
                </a:schemeClr>
              </a:solidFill>
              <a:round/>
            </a:ln>
            <a:effectLst/>
          </c:spPr>
          <c:marker>
            <c:symbol val="none"/>
          </c:marker>
          <c:dLbls>
            <c:spPr>
              <a:solidFill>
                <a:schemeClr val="accent5">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Municipal'!$B$53:$K$53</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Municipal'!$B$56:$K$56</c:f>
              <c:numCache>
                <c:formatCode>#,##0.00</c:formatCode>
                <c:ptCount val="10"/>
                <c:pt idx="0">
                  <c:v>32.151529257710024</c:v>
                </c:pt>
                <c:pt idx="1">
                  <c:v>32.79549830327457</c:v>
                </c:pt>
                <c:pt idx="2">
                  <c:v>34.327937790306258</c:v>
                </c:pt>
                <c:pt idx="3">
                  <c:v>34.03697392818777</c:v>
                </c:pt>
                <c:pt idx="4">
                  <c:v>35.6880590808845</c:v>
                </c:pt>
                <c:pt idx="5">
                  <c:v>32.418798847059989</c:v>
                </c:pt>
                <c:pt idx="6">
                  <c:v>36.928910451522995</c:v>
                </c:pt>
                <c:pt idx="7">
                  <c:v>36.736210975426069</c:v>
                </c:pt>
                <c:pt idx="8">
                  <c:v>36.799329304988824</c:v>
                </c:pt>
                <c:pt idx="9">
                  <c:v>36.425975008364624</c:v>
                </c:pt>
              </c:numCache>
            </c:numRef>
          </c:val>
          <c:smooth val="0"/>
          <c:extLst>
            <c:ext xmlns:c16="http://schemas.microsoft.com/office/drawing/2014/chart" uri="{C3380CC4-5D6E-409C-BE32-E72D297353CC}">
              <c16:uniqueId val="{00000003-27A3-4E36-9F06-A015BD29D918}"/>
            </c:ext>
          </c:extLst>
        </c:ser>
        <c:dLbls>
          <c:showLegendKey val="0"/>
          <c:showVal val="0"/>
          <c:showCatName val="0"/>
          <c:showSerName val="0"/>
          <c:showPercent val="0"/>
          <c:showBubbleSize val="0"/>
        </c:dLbls>
        <c:smooth val="0"/>
        <c:axId val="582751472"/>
        <c:axId val="582752720"/>
      </c:lineChart>
      <c:catAx>
        <c:axId val="582751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582752720"/>
        <c:crosses val="autoZero"/>
        <c:auto val="1"/>
        <c:lblAlgn val="ctr"/>
        <c:lblOffset val="100"/>
        <c:noMultiLvlLbl val="0"/>
      </c:catAx>
      <c:valAx>
        <c:axId val="582752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582751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Municipal'!$V$1</c:f>
          <c:strCache>
            <c:ptCount val="1"/>
            <c:pt idx="0">
              <c:v>Valor Agregado sector económico secundario en precios constantes,  por ramas de actividad económica del Municipio de Alejandría2015 - 2024pr (miles de Millones de pesos)</c:v>
            </c:pt>
          </c:strCache>
        </c:strRef>
      </c:tx>
      <c:layout>
        <c:manualLayout>
          <c:xMode val="edge"/>
          <c:yMode val="edge"/>
          <c:x val="0.10181086008009085"/>
          <c:y val="6.6940754796542276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4046666444512816E-2"/>
          <c:y val="0.16690163373199163"/>
          <c:w val="0.88580080618764812"/>
          <c:h val="0.67813319040750697"/>
        </c:manualLayout>
      </c:layout>
      <c:barChart>
        <c:barDir val="col"/>
        <c:grouping val="clustered"/>
        <c:varyColors val="0"/>
        <c:ser>
          <c:idx val="0"/>
          <c:order val="0"/>
          <c:tx>
            <c:strRef>
              <c:f>'Ficha Municipal'!$B$131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Municipal'!$B$134:$B$135</c:f>
              <c:numCache>
                <c:formatCode>#,##0.00</c:formatCode>
                <c:ptCount val="2"/>
                <c:pt idx="0">
                  <c:v>1.1739612781800015</c:v>
                </c:pt>
                <c:pt idx="1">
                  <c:v>2.9828354970000031</c:v>
                </c:pt>
              </c:numCache>
            </c:numRef>
          </c:val>
          <c:extLst>
            <c:ext xmlns:c16="http://schemas.microsoft.com/office/drawing/2014/chart" uri="{C3380CC4-5D6E-409C-BE32-E72D297353CC}">
              <c16:uniqueId val="{00000000-CBDE-4EC7-BEB4-764C34625B08}"/>
            </c:ext>
          </c:extLst>
        </c:ser>
        <c:ser>
          <c:idx val="1"/>
          <c:order val="1"/>
          <c:tx>
            <c:strRef>
              <c:f>'Ficha Municipal'!$C$131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Municipal'!$C$134:$C$135</c:f>
              <c:numCache>
                <c:formatCode>#,##0.00</c:formatCode>
                <c:ptCount val="2"/>
                <c:pt idx="0">
                  <c:v>1.3669800187454695</c:v>
                </c:pt>
                <c:pt idx="1">
                  <c:v>2.7110788078687817</c:v>
                </c:pt>
              </c:numCache>
            </c:numRef>
          </c:val>
          <c:extLst>
            <c:ext xmlns:c16="http://schemas.microsoft.com/office/drawing/2014/chart" uri="{C3380CC4-5D6E-409C-BE32-E72D297353CC}">
              <c16:uniqueId val="{00000001-CBDE-4EC7-BEB4-764C34625B08}"/>
            </c:ext>
          </c:extLst>
        </c:ser>
        <c:ser>
          <c:idx val="2"/>
          <c:order val="2"/>
          <c:tx>
            <c:strRef>
              <c:f>'Ficha Municipal'!$D$131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Municipal'!$D$134:$D$135</c:f>
              <c:numCache>
                <c:formatCode>#,##0.00</c:formatCode>
                <c:ptCount val="2"/>
                <c:pt idx="0">
                  <c:v>0.6882765915625435</c:v>
                </c:pt>
                <c:pt idx="1">
                  <c:v>3.8282568285221887</c:v>
                </c:pt>
              </c:numCache>
            </c:numRef>
          </c:val>
          <c:extLst>
            <c:ext xmlns:c16="http://schemas.microsoft.com/office/drawing/2014/chart" uri="{C3380CC4-5D6E-409C-BE32-E72D297353CC}">
              <c16:uniqueId val="{00000000-D839-4BDF-8B15-4203A03106CD}"/>
            </c:ext>
          </c:extLst>
        </c:ser>
        <c:ser>
          <c:idx val="3"/>
          <c:order val="3"/>
          <c:tx>
            <c:strRef>
              <c:f>'Ficha Municipal'!$E$131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Municipal'!$E$134:$E$135</c:f>
              <c:numCache>
                <c:formatCode>#,##0.00</c:formatCode>
                <c:ptCount val="2"/>
                <c:pt idx="0">
                  <c:v>0.5824705726955548</c:v>
                </c:pt>
                <c:pt idx="1">
                  <c:v>4.1053741329161948</c:v>
                </c:pt>
              </c:numCache>
            </c:numRef>
          </c:val>
          <c:extLst>
            <c:ext xmlns:c16="http://schemas.microsoft.com/office/drawing/2014/chart" uri="{C3380CC4-5D6E-409C-BE32-E72D297353CC}">
              <c16:uniqueId val="{00000001-D839-4BDF-8B15-4203A03106CD}"/>
            </c:ext>
          </c:extLst>
        </c:ser>
        <c:ser>
          <c:idx val="4"/>
          <c:order val="4"/>
          <c:tx>
            <c:strRef>
              <c:f>'Ficha Municipal'!$F$131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Municipal'!$F$134:$F$135</c:f>
              <c:numCache>
                <c:formatCode>#,##0.00</c:formatCode>
                <c:ptCount val="2"/>
                <c:pt idx="0">
                  <c:v>0.6252611941948949</c:v>
                </c:pt>
                <c:pt idx="1">
                  <c:v>4.0206415109214184</c:v>
                </c:pt>
              </c:numCache>
            </c:numRef>
          </c:val>
          <c:extLst>
            <c:ext xmlns:c16="http://schemas.microsoft.com/office/drawing/2014/chart" uri="{C3380CC4-5D6E-409C-BE32-E72D297353CC}">
              <c16:uniqueId val="{00000002-D839-4BDF-8B15-4203A03106CD}"/>
            </c:ext>
          </c:extLst>
        </c:ser>
        <c:ser>
          <c:idx val="5"/>
          <c:order val="5"/>
          <c:tx>
            <c:strRef>
              <c:f>'Ficha Municipal'!$G$131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Municipal'!$G$134:$G$135</c:f>
              <c:numCache>
                <c:formatCode>#,##0.00</c:formatCode>
                <c:ptCount val="2"/>
                <c:pt idx="0">
                  <c:v>0.57846691146242901</c:v>
                </c:pt>
                <c:pt idx="1">
                  <c:v>2.7633818258051073</c:v>
                </c:pt>
              </c:numCache>
            </c:numRef>
          </c:val>
          <c:extLst>
            <c:ext xmlns:c16="http://schemas.microsoft.com/office/drawing/2014/chart" uri="{C3380CC4-5D6E-409C-BE32-E72D297353CC}">
              <c16:uniqueId val="{00000003-D839-4BDF-8B15-4203A03106CD}"/>
            </c:ext>
          </c:extLst>
        </c:ser>
        <c:ser>
          <c:idx val="6"/>
          <c:order val="6"/>
          <c:tx>
            <c:strRef>
              <c:f>'Ficha Municipal'!$H$131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Municipal'!$H$134:$H$135</c:f>
              <c:numCache>
                <c:formatCode>#,##0.00</c:formatCode>
                <c:ptCount val="2"/>
                <c:pt idx="0">
                  <c:v>1.6538700843368201</c:v>
                </c:pt>
                <c:pt idx="1">
                  <c:v>2.3048264037408526</c:v>
                </c:pt>
              </c:numCache>
            </c:numRef>
          </c:val>
          <c:extLst>
            <c:ext xmlns:c16="http://schemas.microsoft.com/office/drawing/2014/chart" uri="{C3380CC4-5D6E-409C-BE32-E72D297353CC}">
              <c16:uniqueId val="{00000000-941F-4430-BC43-D213F5F34DB5}"/>
            </c:ext>
          </c:extLst>
        </c:ser>
        <c:ser>
          <c:idx val="7"/>
          <c:order val="7"/>
          <c:tx>
            <c:strRef>
              <c:f>'Ficha Municipal'!$I$131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Municipal'!$I$134:$I$135</c:f>
              <c:numCache>
                <c:formatCode>#,##0.00</c:formatCode>
                <c:ptCount val="2"/>
                <c:pt idx="0">
                  <c:v>0.52302839370079124</c:v>
                </c:pt>
                <c:pt idx="1">
                  <c:v>2.6019051500422274</c:v>
                </c:pt>
              </c:numCache>
            </c:numRef>
          </c:val>
          <c:extLst>
            <c:ext xmlns:c16="http://schemas.microsoft.com/office/drawing/2014/chart" uri="{C3380CC4-5D6E-409C-BE32-E72D297353CC}">
              <c16:uniqueId val="{00000001-941F-4430-BC43-D213F5F34DB5}"/>
            </c:ext>
          </c:extLst>
        </c:ser>
        <c:ser>
          <c:idx val="8"/>
          <c:order val="8"/>
          <c:tx>
            <c:strRef>
              <c:f>'Ficha Municipal'!$J$131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Municipal'!$J$134:$J$135</c:f>
              <c:numCache>
                <c:formatCode>#,##0.00</c:formatCode>
                <c:ptCount val="2"/>
                <c:pt idx="0">
                  <c:v>0.88723059365302415</c:v>
                </c:pt>
                <c:pt idx="1">
                  <c:v>1.9344128943397485</c:v>
                </c:pt>
              </c:numCache>
            </c:numRef>
          </c:val>
          <c:extLst>
            <c:ext xmlns:c16="http://schemas.microsoft.com/office/drawing/2014/chart" uri="{C3380CC4-5D6E-409C-BE32-E72D297353CC}">
              <c16:uniqueId val="{00000001-FF97-4BDF-A4D5-5D392B9D960F}"/>
            </c:ext>
          </c:extLst>
        </c:ser>
        <c:ser>
          <c:idx val="9"/>
          <c:order val="9"/>
          <c:tx>
            <c:strRef>
              <c:f>'Ficha Municipal'!$K$131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Municipal'!$A$134:$A$135</c:f>
              <c:strCache>
                <c:ptCount val="2"/>
                <c:pt idx="0">
                  <c:v>Industrias manufactureras </c:v>
                </c:pt>
                <c:pt idx="1">
                  <c:v>Construcción</c:v>
                </c:pt>
              </c:strCache>
            </c:strRef>
          </c:cat>
          <c:val>
            <c:numRef>
              <c:f>'Ficha Municipal'!$K$134:$K$135</c:f>
              <c:numCache>
                <c:formatCode>#,##0.00</c:formatCode>
                <c:ptCount val="2"/>
                <c:pt idx="0">
                  <c:v>0.72611432942892384</c:v>
                </c:pt>
                <c:pt idx="1">
                  <c:v>2.0339693371498084</c:v>
                </c:pt>
              </c:numCache>
            </c:numRef>
          </c:val>
          <c:extLst>
            <c:ext xmlns:c16="http://schemas.microsoft.com/office/drawing/2014/chart" uri="{C3380CC4-5D6E-409C-BE32-E72D297353CC}">
              <c16:uniqueId val="{00000001-F98A-4EDA-891D-0C3ABEAE5FF4}"/>
            </c:ext>
          </c:extLst>
        </c:ser>
        <c:dLbls>
          <c:showLegendKey val="0"/>
          <c:showVal val="0"/>
          <c:showCatName val="0"/>
          <c:showSerName val="0"/>
          <c:showPercent val="0"/>
          <c:showBubbleSize val="0"/>
        </c:dLbls>
        <c:gapWidth val="150"/>
        <c:axId val="186636767"/>
        <c:axId val="186649247"/>
      </c:barChart>
      <c:catAx>
        <c:axId val="18663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49247"/>
        <c:crosses val="autoZero"/>
        <c:auto val="1"/>
        <c:lblAlgn val="ctr"/>
        <c:lblOffset val="100"/>
        <c:noMultiLvlLbl val="0"/>
      </c:catAx>
      <c:valAx>
        <c:axId val="18664924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36767"/>
        <c:crosses val="autoZero"/>
        <c:crossBetween val="between"/>
      </c:valAx>
      <c:spPr>
        <a:noFill/>
        <a:ln>
          <a:noFill/>
        </a:ln>
        <a:effectLst/>
      </c:spPr>
    </c:plotArea>
    <c:legend>
      <c:legendPos val="b"/>
      <c:layout>
        <c:manualLayout>
          <c:xMode val="edge"/>
          <c:yMode val="edge"/>
          <c:x val="9.2166867553112056E-2"/>
          <c:y val="0.92181189819582776"/>
          <c:w val="0.80464866260136514"/>
          <c:h val="5.5091145265450489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Municipal'!$W$1</c:f>
          <c:strCache>
            <c:ptCount val="1"/>
            <c:pt idx="0">
              <c:v>Valor Agregado sector económico terciario en precios constantes,  por ramas de actividad económica del Municipio de Alejandría2015 - 2024pr (miles de Millones de pesos)</c:v>
            </c:pt>
          </c:strCache>
        </c:strRef>
      </c:tx>
      <c:layout>
        <c:manualLayout>
          <c:xMode val="edge"/>
          <c:yMode val="edge"/>
          <c:x val="0.11986318220615555"/>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0382583597657981E-2"/>
          <c:y val="0.11720563140413547"/>
          <c:w val="0.90045717536827052"/>
          <c:h val="0.68305733836422311"/>
        </c:manualLayout>
      </c:layout>
      <c:barChart>
        <c:barDir val="col"/>
        <c:grouping val="clustered"/>
        <c:varyColors val="0"/>
        <c:ser>
          <c:idx val="0"/>
          <c:order val="0"/>
          <c:tx>
            <c:strRef>
              <c:f>'Ficha Municipal'!$B$131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Municipal'!$B$136:$B$143</c:f>
              <c:numCache>
                <c:formatCode>#,##0.00</c:formatCode>
                <c:ptCount val="8"/>
                <c:pt idx="0">
                  <c:v>3.4403333269299807</c:v>
                </c:pt>
                <c:pt idx="1">
                  <c:v>4.7805732096700062</c:v>
                </c:pt>
                <c:pt idx="2">
                  <c:v>1.6958167037700123</c:v>
                </c:pt>
                <c:pt idx="3">
                  <c:v>1.1998093337100084</c:v>
                </c:pt>
                <c:pt idx="4">
                  <c:v>6.4864880228000015</c:v>
                </c:pt>
                <c:pt idx="5">
                  <c:v>4.6665305176600054</c:v>
                </c:pt>
                <c:pt idx="6">
                  <c:v>8.6490240027600169</c:v>
                </c:pt>
                <c:pt idx="7">
                  <c:v>1.2329541404099948</c:v>
                </c:pt>
              </c:numCache>
            </c:numRef>
          </c:val>
          <c:extLst>
            <c:ext xmlns:c16="http://schemas.microsoft.com/office/drawing/2014/chart" uri="{C3380CC4-5D6E-409C-BE32-E72D297353CC}">
              <c16:uniqueId val="{00000000-2C51-49ED-AE19-0604967A6682}"/>
            </c:ext>
          </c:extLst>
        </c:ser>
        <c:ser>
          <c:idx val="1"/>
          <c:order val="1"/>
          <c:tx>
            <c:strRef>
              <c:f>'Ficha Municipal'!$C$131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Municipal'!$C$136:$C$143</c:f>
              <c:numCache>
                <c:formatCode>#,##0.00</c:formatCode>
                <c:ptCount val="8"/>
                <c:pt idx="0">
                  <c:v>0.97342880645302143</c:v>
                </c:pt>
                <c:pt idx="1">
                  <c:v>4.75081477986393</c:v>
                </c:pt>
                <c:pt idx="2">
                  <c:v>1.4970600615497802</c:v>
                </c:pt>
                <c:pt idx="3">
                  <c:v>1.0976362696865047</c:v>
                </c:pt>
                <c:pt idx="4">
                  <c:v>5.4356687320167421</c:v>
                </c:pt>
                <c:pt idx="5">
                  <c:v>4.0649248138579441</c:v>
                </c:pt>
                <c:pt idx="6">
                  <c:v>13.852578385704662</c:v>
                </c:pt>
                <c:pt idx="7">
                  <c:v>1.1233864541419845</c:v>
                </c:pt>
              </c:numCache>
            </c:numRef>
          </c:val>
          <c:extLst>
            <c:ext xmlns:c16="http://schemas.microsoft.com/office/drawing/2014/chart" uri="{C3380CC4-5D6E-409C-BE32-E72D297353CC}">
              <c16:uniqueId val="{00000001-2C51-49ED-AE19-0604967A6682}"/>
            </c:ext>
          </c:extLst>
        </c:ser>
        <c:ser>
          <c:idx val="2"/>
          <c:order val="2"/>
          <c:tx>
            <c:strRef>
              <c:f>'Ficha Municipal'!$D$131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Municipal'!$D$136:$D$143</c:f>
              <c:numCache>
                <c:formatCode>#,##0.00</c:formatCode>
                <c:ptCount val="8"/>
                <c:pt idx="0">
                  <c:v>7.3087359791719795</c:v>
                </c:pt>
                <c:pt idx="1">
                  <c:v>4.3899936029724183</c:v>
                </c:pt>
                <c:pt idx="2">
                  <c:v>1.5565921753547649</c:v>
                </c:pt>
                <c:pt idx="3">
                  <c:v>1.2012464159369667</c:v>
                </c:pt>
                <c:pt idx="4">
                  <c:v>5.8717745946927948</c:v>
                </c:pt>
                <c:pt idx="5">
                  <c:v>4.1864270904590661</c:v>
                </c:pt>
                <c:pt idx="6">
                  <c:v>8.6056141452881931</c:v>
                </c:pt>
                <c:pt idx="7">
                  <c:v>1.2075537864300772</c:v>
                </c:pt>
              </c:numCache>
            </c:numRef>
          </c:val>
          <c:extLst>
            <c:ext xmlns:c16="http://schemas.microsoft.com/office/drawing/2014/chart" uri="{C3380CC4-5D6E-409C-BE32-E72D297353CC}">
              <c16:uniqueId val="{00000002-2C51-49ED-AE19-0604967A6682}"/>
            </c:ext>
          </c:extLst>
        </c:ser>
        <c:ser>
          <c:idx val="3"/>
          <c:order val="3"/>
          <c:tx>
            <c:strRef>
              <c:f>'Ficha Municipal'!$E$131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Municipal'!$E$136:$E$143</c:f>
              <c:numCache>
                <c:formatCode>#,##0.00</c:formatCode>
                <c:ptCount val="8"/>
                <c:pt idx="0">
                  <c:v>7.4337191652419641</c:v>
                </c:pt>
                <c:pt idx="1">
                  <c:v>5.1798298116232528</c:v>
                </c:pt>
                <c:pt idx="2">
                  <c:v>1.381574075334014</c:v>
                </c:pt>
                <c:pt idx="3">
                  <c:v>0.73117257799481239</c:v>
                </c:pt>
                <c:pt idx="4">
                  <c:v>4.5932381512535452</c:v>
                </c:pt>
                <c:pt idx="5">
                  <c:v>4.3567815826983143</c:v>
                </c:pt>
                <c:pt idx="6">
                  <c:v>9.1499048204646733</c:v>
                </c:pt>
                <c:pt idx="7">
                  <c:v>1.2107537435771938</c:v>
                </c:pt>
              </c:numCache>
            </c:numRef>
          </c:val>
          <c:extLst>
            <c:ext xmlns:c16="http://schemas.microsoft.com/office/drawing/2014/chart" uri="{C3380CC4-5D6E-409C-BE32-E72D297353CC}">
              <c16:uniqueId val="{00000003-2C51-49ED-AE19-0604967A6682}"/>
            </c:ext>
          </c:extLst>
        </c:ser>
        <c:ser>
          <c:idx val="4"/>
          <c:order val="4"/>
          <c:tx>
            <c:strRef>
              <c:f>'Ficha Municipal'!$F$131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Municipal'!$F$136:$F$143</c:f>
              <c:numCache>
                <c:formatCode>#,##0.00</c:formatCode>
                <c:ptCount val="8"/>
                <c:pt idx="0">
                  <c:v>14.176957853224669</c:v>
                </c:pt>
                <c:pt idx="1">
                  <c:v>5.3164031560608542</c:v>
                </c:pt>
                <c:pt idx="2">
                  <c:v>0.84728289796622303</c:v>
                </c:pt>
                <c:pt idx="3">
                  <c:v>0.5945159088544314</c:v>
                </c:pt>
                <c:pt idx="4">
                  <c:v>3.3731146225662378</c:v>
                </c:pt>
                <c:pt idx="5">
                  <c:v>3.8439009411237102</c:v>
                </c:pt>
                <c:pt idx="6">
                  <c:v>6.5763123757921562</c:v>
                </c:pt>
                <c:pt idx="7">
                  <c:v>0.95957132529622013</c:v>
                </c:pt>
              </c:numCache>
            </c:numRef>
          </c:val>
          <c:extLst>
            <c:ext xmlns:c16="http://schemas.microsoft.com/office/drawing/2014/chart" uri="{C3380CC4-5D6E-409C-BE32-E72D297353CC}">
              <c16:uniqueId val="{00000004-2C51-49ED-AE19-0604967A6682}"/>
            </c:ext>
          </c:extLst>
        </c:ser>
        <c:ser>
          <c:idx val="5"/>
          <c:order val="5"/>
          <c:tx>
            <c:strRef>
              <c:f>'Ficha Municipal'!$G$131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Municipal'!$G$136:$G$143</c:f>
              <c:numCache>
                <c:formatCode>#,##0.00</c:formatCode>
                <c:ptCount val="8"/>
                <c:pt idx="0">
                  <c:v>13.513260138724284</c:v>
                </c:pt>
                <c:pt idx="1">
                  <c:v>4.2282614014228939</c:v>
                </c:pt>
                <c:pt idx="2">
                  <c:v>0.7147621356467726</c:v>
                </c:pt>
                <c:pt idx="3">
                  <c:v>0.62605648806768754</c:v>
                </c:pt>
                <c:pt idx="4">
                  <c:v>3.229382420720817</c:v>
                </c:pt>
                <c:pt idx="5">
                  <c:v>3.4062749863331847</c:v>
                </c:pt>
                <c:pt idx="6">
                  <c:v>5.9021990824306991</c:v>
                </c:pt>
                <c:pt idx="7">
                  <c:v>0.79860219371364904</c:v>
                </c:pt>
              </c:numCache>
            </c:numRef>
          </c:val>
          <c:extLst>
            <c:ext xmlns:c16="http://schemas.microsoft.com/office/drawing/2014/chart" uri="{C3380CC4-5D6E-409C-BE32-E72D297353CC}">
              <c16:uniqueId val="{00000005-2C51-49ED-AE19-0604967A6682}"/>
            </c:ext>
          </c:extLst>
        </c:ser>
        <c:ser>
          <c:idx val="6"/>
          <c:order val="6"/>
          <c:tx>
            <c:strRef>
              <c:f>'Ficha Municipal'!$H$131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Municipal'!$H$136:$H$143</c:f>
              <c:numCache>
                <c:formatCode>#,##0.00</c:formatCode>
                <c:ptCount val="8"/>
                <c:pt idx="0">
                  <c:v>12.387388703183605</c:v>
                </c:pt>
                <c:pt idx="1">
                  <c:v>5.4875079765884482</c:v>
                </c:pt>
                <c:pt idx="2">
                  <c:v>1.1031389736426431</c:v>
                </c:pt>
                <c:pt idx="3">
                  <c:v>0.87422619864649465</c:v>
                </c:pt>
                <c:pt idx="4">
                  <c:v>5.0947919955345116</c:v>
                </c:pt>
                <c:pt idx="5">
                  <c:v>4.3073678660998516</c:v>
                </c:pt>
                <c:pt idx="6">
                  <c:v>6.0182769865657457</c:v>
                </c:pt>
                <c:pt idx="7">
                  <c:v>1.656211751261691</c:v>
                </c:pt>
              </c:numCache>
            </c:numRef>
          </c:val>
          <c:extLst>
            <c:ext xmlns:c16="http://schemas.microsoft.com/office/drawing/2014/chart" uri="{C3380CC4-5D6E-409C-BE32-E72D297353CC}">
              <c16:uniqueId val="{00000000-DDF5-41E8-9ADD-EE0719E1579C}"/>
            </c:ext>
          </c:extLst>
        </c:ser>
        <c:ser>
          <c:idx val="7"/>
          <c:order val="7"/>
          <c:tx>
            <c:strRef>
              <c:f>'Ficha Municipal'!$I$131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Municipal'!$I$136:$I$143</c:f>
              <c:numCache>
                <c:formatCode>#,##0.00</c:formatCode>
                <c:ptCount val="8"/>
                <c:pt idx="0">
                  <c:v>19.200039046609753</c:v>
                </c:pt>
                <c:pt idx="1">
                  <c:v>4.2432913014123654</c:v>
                </c:pt>
                <c:pt idx="2">
                  <c:v>0.81702978754500122</c:v>
                </c:pt>
                <c:pt idx="3">
                  <c:v>0.64013815580089461</c:v>
                </c:pt>
                <c:pt idx="4">
                  <c:v>3.6187007758357481</c:v>
                </c:pt>
                <c:pt idx="5">
                  <c:v>3.076801085882602</c:v>
                </c:pt>
                <c:pt idx="6">
                  <c:v>3.625015092895755</c:v>
                </c:pt>
                <c:pt idx="7">
                  <c:v>1.515195729443948</c:v>
                </c:pt>
              </c:numCache>
            </c:numRef>
          </c:val>
          <c:extLst>
            <c:ext xmlns:c16="http://schemas.microsoft.com/office/drawing/2014/chart" uri="{C3380CC4-5D6E-409C-BE32-E72D297353CC}">
              <c16:uniqueId val="{00000001-DDF5-41E8-9ADD-EE0719E1579C}"/>
            </c:ext>
          </c:extLst>
        </c:ser>
        <c:ser>
          <c:idx val="8"/>
          <c:order val="8"/>
          <c:tx>
            <c:strRef>
              <c:f>'Ficha Municipal'!$J$131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Municipal'!$J$136:$J$143</c:f>
              <c:numCache>
                <c:formatCode>#,##0.00</c:formatCode>
                <c:ptCount val="8"/>
                <c:pt idx="0">
                  <c:v>16.191478494169981</c:v>
                </c:pt>
                <c:pt idx="1">
                  <c:v>3.9623342339366308</c:v>
                </c:pt>
                <c:pt idx="2">
                  <c:v>1.0771383894136124</c:v>
                </c:pt>
                <c:pt idx="3">
                  <c:v>1.0157261471301897</c:v>
                </c:pt>
                <c:pt idx="4">
                  <c:v>4.6202153741277741</c:v>
                </c:pt>
                <c:pt idx="5">
                  <c:v>3.3523336264976402</c:v>
                </c:pt>
                <c:pt idx="6">
                  <c:v>4.8530199675742232</c:v>
                </c:pt>
                <c:pt idx="7">
                  <c:v>1.7270830721387735</c:v>
                </c:pt>
              </c:numCache>
            </c:numRef>
          </c:val>
          <c:extLst>
            <c:ext xmlns:c16="http://schemas.microsoft.com/office/drawing/2014/chart" uri="{C3380CC4-5D6E-409C-BE32-E72D297353CC}">
              <c16:uniqueId val="{00000001-0C2F-43B6-9BC1-C233044739C8}"/>
            </c:ext>
          </c:extLst>
        </c:ser>
        <c:ser>
          <c:idx val="9"/>
          <c:order val="9"/>
          <c:tx>
            <c:strRef>
              <c:f>'Ficha Municipal'!$K$131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Municipal'!$A$136:$A$143</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Municipal'!$K$136:$K$143</c:f>
              <c:numCache>
                <c:formatCode>#,##0.00</c:formatCode>
                <c:ptCount val="8"/>
                <c:pt idx="0">
                  <c:v>18.372805035328216</c:v>
                </c:pt>
                <c:pt idx="1">
                  <c:v>3.41286652405475</c:v>
                </c:pt>
                <c:pt idx="2">
                  <c:v>0.99932004215290282</c:v>
                </c:pt>
                <c:pt idx="3">
                  <c:v>0.859570185494266</c:v>
                </c:pt>
                <c:pt idx="4">
                  <c:v>4.1368740939209196</c:v>
                </c:pt>
                <c:pt idx="5">
                  <c:v>3.0458002579081915</c:v>
                </c:pt>
                <c:pt idx="6">
                  <c:v>3.9645758633916151</c:v>
                </c:pt>
                <c:pt idx="7">
                  <c:v>1.6341630061137673</c:v>
                </c:pt>
              </c:numCache>
            </c:numRef>
          </c:val>
          <c:extLst>
            <c:ext xmlns:c16="http://schemas.microsoft.com/office/drawing/2014/chart" uri="{C3380CC4-5D6E-409C-BE32-E72D297353CC}">
              <c16:uniqueId val="{00000001-6184-4311-81B5-939ECEE7A2E4}"/>
            </c:ext>
          </c:extLst>
        </c:ser>
        <c:dLbls>
          <c:showLegendKey val="0"/>
          <c:showVal val="0"/>
          <c:showCatName val="0"/>
          <c:showSerName val="0"/>
          <c:showPercent val="0"/>
          <c:showBubbleSize val="0"/>
        </c:dLbls>
        <c:gapWidth val="50"/>
        <c:axId val="186634687"/>
        <c:axId val="186635103"/>
      </c:barChart>
      <c:catAx>
        <c:axId val="186634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35103"/>
        <c:crosses val="autoZero"/>
        <c:auto val="1"/>
        <c:lblAlgn val="ctr"/>
        <c:lblOffset val="100"/>
        <c:noMultiLvlLbl val="0"/>
      </c:catAx>
      <c:valAx>
        <c:axId val="1866351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34687"/>
        <c:crosses val="autoZero"/>
        <c:crossBetween val="between"/>
      </c:valAx>
      <c:spPr>
        <a:noFill/>
        <a:ln>
          <a:noFill/>
        </a:ln>
        <a:effectLst/>
      </c:spPr>
    </c:plotArea>
    <c:legend>
      <c:legendPos val="b"/>
      <c:layout>
        <c:manualLayout>
          <c:xMode val="edge"/>
          <c:yMode val="edge"/>
          <c:x val="0.23096671525932336"/>
          <c:y val="0.93541678166615638"/>
          <c:w val="0.5442029743586102"/>
          <c:h val="5.8665373179992382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Municipal'!$R$1</c:f>
          <c:strCache>
            <c:ptCount val="1"/>
            <c:pt idx="0">
              <c:v>Proporción de las ramas de actividad económica del sector terciario en el valor agregado total en precios corrientes del Municipio de Alejandría 2015 - 2024pr</c:v>
            </c:pt>
          </c:strCache>
        </c:strRef>
      </c:tx>
      <c:layout>
        <c:manualLayout>
          <c:xMode val="edge"/>
          <c:yMode val="edge"/>
          <c:x val="0.11595811245854173"/>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4.59060027181043E-2"/>
          <c:y val="0.10228082306997413"/>
          <c:w val="0.92356687302135743"/>
          <c:h val="0.68972928156078706"/>
        </c:manualLayout>
      </c:layout>
      <c:barChart>
        <c:barDir val="col"/>
        <c:grouping val="clustered"/>
        <c:varyColors val="0"/>
        <c:ser>
          <c:idx val="4"/>
          <c:order val="0"/>
          <c:tx>
            <c:strRef>
              <c:f>'Ficha Municipal'!$B$105</c:f>
              <c:strCache>
                <c:ptCount val="1"/>
                <c:pt idx="0">
                  <c:v>2015</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Municipal'!$B$110:$B$117</c:f>
              <c:numCache>
                <c:formatCode>0.0%</c:formatCode>
                <c:ptCount val="8"/>
                <c:pt idx="0">
                  <c:v>8.0684513549648229E-2</c:v>
                </c:pt>
                <c:pt idx="1">
                  <c:v>0.1121165268758717</c:v>
                </c:pt>
                <c:pt idx="2">
                  <c:v>3.9771188664194913E-2</c:v>
                </c:pt>
                <c:pt idx="3">
                  <c:v>2.8138561948328509E-2</c:v>
                </c:pt>
                <c:pt idx="4">
                  <c:v>0.15212454173219894</c:v>
                </c:pt>
                <c:pt idx="5">
                  <c:v>0.10944193745260493</c:v>
                </c:pt>
                <c:pt idx="6">
                  <c:v>0.20284147727180998</c:v>
                </c:pt>
                <c:pt idx="7">
                  <c:v>2.8915891454267113E-2</c:v>
                </c:pt>
              </c:numCache>
            </c:numRef>
          </c:val>
          <c:extLst>
            <c:ext xmlns:c16="http://schemas.microsoft.com/office/drawing/2014/chart" uri="{C3380CC4-5D6E-409C-BE32-E72D297353CC}">
              <c16:uniqueId val="{00000000-456B-47C3-87F5-FD903676CE81}"/>
            </c:ext>
          </c:extLst>
        </c:ser>
        <c:ser>
          <c:idx val="5"/>
          <c:order val="1"/>
          <c:tx>
            <c:strRef>
              <c:f>'Ficha Municipal'!$C$105</c:f>
              <c:strCache>
                <c:ptCount val="1"/>
                <c:pt idx="0">
                  <c:v>2016</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Municipal'!$C$110:$C$117</c:f>
              <c:numCache>
                <c:formatCode>0.0%</c:formatCode>
                <c:ptCount val="8"/>
                <c:pt idx="0">
                  <c:v>2.2939756958517309E-2</c:v>
                </c:pt>
                <c:pt idx="1">
                  <c:v>0.11249330026338518</c:v>
                </c:pt>
                <c:pt idx="2">
                  <c:v>3.3933305939287131E-2</c:v>
                </c:pt>
                <c:pt idx="3">
                  <c:v>2.2764960514448495E-2</c:v>
                </c:pt>
                <c:pt idx="4">
                  <c:v>0.12240197810081772</c:v>
                </c:pt>
                <c:pt idx="5">
                  <c:v>9.3006683403899212E-2</c:v>
                </c:pt>
                <c:pt idx="6">
                  <c:v>0.31569686594841168</c:v>
                </c:pt>
                <c:pt idx="7">
                  <c:v>2.4822415219162633E-2</c:v>
                </c:pt>
              </c:numCache>
            </c:numRef>
          </c:val>
          <c:extLst>
            <c:ext xmlns:c16="http://schemas.microsoft.com/office/drawing/2014/chart" uri="{C3380CC4-5D6E-409C-BE32-E72D297353CC}">
              <c16:uniqueId val="{00000001-456B-47C3-87F5-FD903676CE81}"/>
            </c:ext>
          </c:extLst>
        </c:ser>
        <c:ser>
          <c:idx val="6"/>
          <c:order val="2"/>
          <c:tx>
            <c:strRef>
              <c:f>'Ficha Municipal'!$D$105</c:f>
              <c:strCache>
                <c:ptCount val="1"/>
                <c:pt idx="0">
                  <c:v>2017</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Municipal'!$D$110:$D$117</c:f>
              <c:numCache>
                <c:formatCode>0.0%</c:formatCode>
                <c:ptCount val="8"/>
                <c:pt idx="0">
                  <c:v>0.16231938806208235</c:v>
                </c:pt>
                <c:pt idx="1">
                  <c:v>9.9006411633517671E-2</c:v>
                </c:pt>
                <c:pt idx="2">
                  <c:v>3.428245061054859E-2</c:v>
                </c:pt>
                <c:pt idx="3">
                  <c:v>2.4336117388853731E-2</c:v>
                </c:pt>
                <c:pt idx="4">
                  <c:v>0.1250636193432452</c:v>
                </c:pt>
                <c:pt idx="5">
                  <c:v>9.0425942665992839E-2</c:v>
                </c:pt>
                <c:pt idx="6">
                  <c:v>0.18865896870614049</c:v>
                </c:pt>
                <c:pt idx="7">
                  <c:v>2.5666820697260475E-2</c:v>
                </c:pt>
              </c:numCache>
            </c:numRef>
          </c:val>
          <c:extLst>
            <c:ext xmlns:c16="http://schemas.microsoft.com/office/drawing/2014/chart" uri="{C3380CC4-5D6E-409C-BE32-E72D297353CC}">
              <c16:uniqueId val="{00000002-456B-47C3-87F5-FD903676CE81}"/>
            </c:ext>
          </c:extLst>
        </c:ser>
        <c:ser>
          <c:idx val="7"/>
          <c:order val="3"/>
          <c:tx>
            <c:strRef>
              <c:f>'Ficha Municipal'!$E$105</c:f>
              <c:strCache>
                <c:ptCount val="1"/>
                <c:pt idx="0">
                  <c:v>2018</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Municipal'!$E$110:$E$117</c:f>
              <c:numCache>
                <c:formatCode>0.0%</c:formatCode>
                <c:ptCount val="8"/>
                <c:pt idx="0">
                  <c:v>0.17258242026893028</c:v>
                </c:pt>
                <c:pt idx="1">
                  <c:v>0.11863110418685785</c:v>
                </c:pt>
                <c:pt idx="2">
                  <c:v>3.0441042452944277E-2</c:v>
                </c:pt>
                <c:pt idx="3">
                  <c:v>1.5206418378790094E-2</c:v>
                </c:pt>
                <c:pt idx="4">
                  <c:v>9.8504560540249905E-2</c:v>
                </c:pt>
                <c:pt idx="5">
                  <c:v>9.5308401449556282E-2</c:v>
                </c:pt>
                <c:pt idx="6">
                  <c:v>0.20433094797825879</c:v>
                </c:pt>
                <c:pt idx="7">
                  <c:v>2.5571043178027174E-2</c:v>
                </c:pt>
              </c:numCache>
            </c:numRef>
          </c:val>
          <c:extLst>
            <c:ext xmlns:c16="http://schemas.microsoft.com/office/drawing/2014/chart" uri="{C3380CC4-5D6E-409C-BE32-E72D297353CC}">
              <c16:uniqueId val="{00000003-456B-47C3-87F5-FD903676CE81}"/>
            </c:ext>
          </c:extLst>
        </c:ser>
        <c:ser>
          <c:idx val="8"/>
          <c:order val="4"/>
          <c:tx>
            <c:strRef>
              <c:f>'Ficha Municipal'!$F$105</c:f>
              <c:strCache>
                <c:ptCount val="1"/>
                <c:pt idx="0">
                  <c:v>2019</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Municipal'!$F$110:$F$117</c:f>
              <c:numCache>
                <c:formatCode>0.0%</c:formatCode>
                <c:ptCount val="8"/>
                <c:pt idx="0">
                  <c:v>0.32745986695442397</c:v>
                </c:pt>
                <c:pt idx="1">
                  <c:v>0.11708278955072478</c:v>
                </c:pt>
                <c:pt idx="2">
                  <c:v>1.7653941832726103E-2</c:v>
                </c:pt>
                <c:pt idx="3">
                  <c:v>1.1800464241886381E-2</c:v>
                </c:pt>
                <c:pt idx="4">
                  <c:v>6.8336967070900395E-2</c:v>
                </c:pt>
                <c:pt idx="5">
                  <c:v>8.0185045965743884E-2</c:v>
                </c:pt>
                <c:pt idx="6">
                  <c:v>0.13946586471468017</c:v>
                </c:pt>
                <c:pt idx="7">
                  <c:v>1.925618655571449E-2</c:v>
                </c:pt>
              </c:numCache>
            </c:numRef>
          </c:val>
          <c:extLst>
            <c:ext xmlns:c16="http://schemas.microsoft.com/office/drawing/2014/chart" uri="{C3380CC4-5D6E-409C-BE32-E72D297353CC}">
              <c16:uniqueId val="{00000004-456B-47C3-87F5-FD903676CE81}"/>
            </c:ext>
          </c:extLst>
        </c:ser>
        <c:ser>
          <c:idx val="9"/>
          <c:order val="5"/>
          <c:tx>
            <c:strRef>
              <c:f>'Ficha Municipal'!$G$105</c:f>
              <c:strCache>
                <c:ptCount val="1"/>
                <c:pt idx="0">
                  <c:v>2020</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Municipal'!$G$110:$G$117</c:f>
              <c:numCache>
                <c:formatCode>0.0%</c:formatCode>
                <c:ptCount val="8"/>
                <c:pt idx="0">
                  <c:v>0.3615581834353529</c:v>
                </c:pt>
                <c:pt idx="1">
                  <c:v>0.10075581563771409</c:v>
                </c:pt>
                <c:pt idx="2">
                  <c:v>1.5588460764039422E-2</c:v>
                </c:pt>
                <c:pt idx="3">
                  <c:v>1.3082279819325327E-2</c:v>
                </c:pt>
                <c:pt idx="4">
                  <c:v>6.8794545156500256E-2</c:v>
                </c:pt>
                <c:pt idx="5">
                  <c:v>7.4686038693176623E-2</c:v>
                </c:pt>
                <c:pt idx="6">
                  <c:v>0.13192175247910343</c:v>
                </c:pt>
                <c:pt idx="7">
                  <c:v>1.720415038386262E-2</c:v>
                </c:pt>
              </c:numCache>
            </c:numRef>
          </c:val>
          <c:extLst>
            <c:ext xmlns:c16="http://schemas.microsoft.com/office/drawing/2014/chart" uri="{C3380CC4-5D6E-409C-BE32-E72D297353CC}">
              <c16:uniqueId val="{00000005-456B-47C3-87F5-FD903676CE81}"/>
            </c:ext>
          </c:extLst>
        </c:ser>
        <c:ser>
          <c:idx val="0"/>
          <c:order val="6"/>
          <c:tx>
            <c:strRef>
              <c:f>'Ficha Municipal'!$H$105</c:f>
              <c:strCache>
                <c:ptCount val="1"/>
                <c:pt idx="0">
                  <c:v>2021</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Municipal'!$H$110:$H$117</c:f>
              <c:numCache>
                <c:formatCode>0.0%</c:formatCode>
                <c:ptCount val="8"/>
                <c:pt idx="0">
                  <c:v>0.28615087358312863</c:v>
                </c:pt>
                <c:pt idx="1">
                  <c:v>0.11031586185153218</c:v>
                </c:pt>
                <c:pt idx="2">
                  <c:v>1.8919692414732452E-2</c:v>
                </c:pt>
                <c:pt idx="3">
                  <c:v>1.5112225404375164E-2</c:v>
                </c:pt>
                <c:pt idx="4">
                  <c:v>8.699232705018968E-2</c:v>
                </c:pt>
                <c:pt idx="5">
                  <c:v>7.7757646365687383E-2</c:v>
                </c:pt>
                <c:pt idx="6">
                  <c:v>0.10948462648165835</c:v>
                </c:pt>
                <c:pt idx="7">
                  <c:v>2.8482248658184283E-2</c:v>
                </c:pt>
              </c:numCache>
            </c:numRef>
          </c:val>
          <c:extLst>
            <c:ext xmlns:c16="http://schemas.microsoft.com/office/drawing/2014/chart" uri="{C3380CC4-5D6E-409C-BE32-E72D297353CC}">
              <c16:uniqueId val="{00000000-AA88-4C7A-8642-50E2BE2CF820}"/>
            </c:ext>
          </c:extLst>
        </c:ser>
        <c:ser>
          <c:idx val="1"/>
          <c:order val="7"/>
          <c:tx>
            <c:strRef>
              <c:f>'Ficha Municipal'!$I$105</c:f>
              <c:strCache>
                <c:ptCount val="1"/>
                <c:pt idx="0">
                  <c:v>2022</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Municipal'!$I$110:$I$117</c:f>
              <c:numCache>
                <c:formatCode>0.0%</c:formatCode>
                <c:ptCount val="8"/>
                <c:pt idx="0">
                  <c:v>0.45651518702826421</c:v>
                </c:pt>
                <c:pt idx="1">
                  <c:v>8.554506529561573E-2</c:v>
                </c:pt>
                <c:pt idx="2">
                  <c:v>1.2391390773350889E-2</c:v>
                </c:pt>
                <c:pt idx="3">
                  <c:v>9.9767507860677087E-3</c:v>
                </c:pt>
                <c:pt idx="4">
                  <c:v>5.7499668419946387E-2</c:v>
                </c:pt>
                <c:pt idx="5">
                  <c:v>5.3847137738816366E-2</c:v>
                </c:pt>
                <c:pt idx="6">
                  <c:v>6.2840371840924711E-2</c:v>
                </c:pt>
                <c:pt idx="7">
                  <c:v>2.5435804223363064E-2</c:v>
                </c:pt>
              </c:numCache>
            </c:numRef>
          </c:val>
          <c:extLst>
            <c:ext xmlns:c16="http://schemas.microsoft.com/office/drawing/2014/chart" uri="{C3380CC4-5D6E-409C-BE32-E72D297353CC}">
              <c16:uniqueId val="{00000001-AA88-4C7A-8642-50E2BE2CF820}"/>
            </c:ext>
          </c:extLst>
        </c:ser>
        <c:ser>
          <c:idx val="2"/>
          <c:order val="8"/>
          <c:tx>
            <c:strRef>
              <c:f>'Ficha Municipal'!$J$105</c:f>
              <c:strCache>
                <c:ptCount val="1"/>
                <c:pt idx="0">
                  <c:v>2023p</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Municipal'!$J$110:$J$117</c:f>
              <c:numCache>
                <c:formatCode>0.00%</c:formatCode>
                <c:ptCount val="8"/>
                <c:pt idx="0">
                  <c:v>0.41447783610754357</c:v>
                </c:pt>
                <c:pt idx="1">
                  <c:v>8.4193547089735768E-2</c:v>
                </c:pt>
                <c:pt idx="2">
                  <c:v>1.5715303814132681E-2</c:v>
                </c:pt>
                <c:pt idx="3">
                  <c:v>1.4998502359698322E-2</c:v>
                </c:pt>
                <c:pt idx="4">
                  <c:v>7.3529159552423423E-2</c:v>
                </c:pt>
                <c:pt idx="5">
                  <c:v>5.9327553221212477E-2</c:v>
                </c:pt>
                <c:pt idx="6">
                  <c:v>8.638808966412613E-2</c:v>
                </c:pt>
                <c:pt idx="7">
                  <c:v>2.9618619692451935E-2</c:v>
                </c:pt>
              </c:numCache>
            </c:numRef>
          </c:val>
          <c:extLst>
            <c:ext xmlns:c16="http://schemas.microsoft.com/office/drawing/2014/chart" uri="{C3380CC4-5D6E-409C-BE32-E72D297353CC}">
              <c16:uniqueId val="{00000001-76B7-449D-8987-3E43A6BBBB47}"/>
            </c:ext>
          </c:extLst>
        </c:ser>
        <c:ser>
          <c:idx val="3"/>
          <c:order val="9"/>
          <c:tx>
            <c:strRef>
              <c:f>'Ficha Municipal'!$K$105</c:f>
              <c:strCache>
                <c:ptCount val="1"/>
                <c:pt idx="0">
                  <c:v>2024pr</c:v>
                </c:pt>
              </c:strCache>
            </c:strRef>
          </c:tx>
          <c:spPr>
            <a:solidFill>
              <a:schemeClr val="accent6">
                <a:shade val="80000"/>
              </a:schemeClr>
            </a:solidFill>
            <a:ln>
              <a:noFill/>
            </a:ln>
            <a:effectLst/>
          </c:spPr>
          <c:invertIfNegative val="0"/>
          <c:cat>
            <c:strRef>
              <c:f>'Ficha Municipal'!$A$110:$A$117</c:f>
              <c:strCache>
                <c:ptCount val="8"/>
                <c:pt idx="0">
                  <c:v>Suministro de electricidad, gas,  agua (1)</c:v>
                </c:pt>
                <c:pt idx="1">
                  <c:v>Comercio; reparación de automotores(2)</c:v>
                </c:pt>
                <c:pt idx="2">
                  <c:v>Información y comunicaciones </c:v>
                </c:pt>
                <c:pt idx="3">
                  <c:v>Actividades financieras y de seguros</c:v>
                </c:pt>
                <c:pt idx="4">
                  <c:v>Actividades inmobiliarias</c:v>
                </c:pt>
                <c:pt idx="5">
                  <c:v>Actividades profesionales, científicas  (3)</c:v>
                </c:pt>
                <c:pt idx="6">
                  <c:v>Administración pública,  educación; salud humana (4)</c:v>
                </c:pt>
                <c:pt idx="7">
                  <c:v>Actividades artísticas, entretenimiento y recreación (5)</c:v>
                </c:pt>
              </c:strCache>
            </c:strRef>
          </c:cat>
          <c:val>
            <c:numRef>
              <c:f>'Ficha Municipal'!$K$110:$K$117</c:f>
              <c:numCache>
                <c:formatCode>0.00%</c:formatCode>
                <c:ptCount val="8"/>
                <c:pt idx="0">
                  <c:v>0.46737776196990649</c:v>
                </c:pt>
                <c:pt idx="1">
                  <c:v>7.0929965852322377E-2</c:v>
                </c:pt>
                <c:pt idx="2">
                  <c:v>1.3484861389821426E-2</c:v>
                </c:pt>
                <c:pt idx="3">
                  <c:v>1.2947796494159175E-2</c:v>
                </c:pt>
                <c:pt idx="4">
                  <c:v>6.4971661978801665E-2</c:v>
                </c:pt>
                <c:pt idx="5">
                  <c:v>5.2499076066219605E-2</c:v>
                </c:pt>
                <c:pt idx="6">
                  <c:v>6.9726576326330697E-2</c:v>
                </c:pt>
                <c:pt idx="7">
                  <c:v>2.7230796756066673E-2</c:v>
                </c:pt>
              </c:numCache>
            </c:numRef>
          </c:val>
          <c:extLst>
            <c:ext xmlns:c16="http://schemas.microsoft.com/office/drawing/2014/chart" uri="{C3380CC4-5D6E-409C-BE32-E72D297353CC}">
              <c16:uniqueId val="{00000001-D20F-4D91-A132-E2F5822E4172}"/>
            </c:ext>
          </c:extLst>
        </c:ser>
        <c:dLbls>
          <c:showLegendKey val="0"/>
          <c:showVal val="0"/>
          <c:showCatName val="0"/>
          <c:showSerName val="0"/>
          <c:showPercent val="0"/>
          <c:showBubbleSize val="0"/>
        </c:dLbls>
        <c:gapWidth val="50"/>
        <c:axId val="713711104"/>
        <c:axId val="713711936"/>
      </c:barChart>
      <c:catAx>
        <c:axId val="7137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713711936"/>
        <c:crosses val="autoZero"/>
        <c:auto val="1"/>
        <c:lblAlgn val="ctr"/>
        <c:lblOffset val="100"/>
        <c:noMultiLvlLbl val="0"/>
      </c:catAx>
      <c:valAx>
        <c:axId val="7137119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11104"/>
        <c:crosses val="autoZero"/>
        <c:crossBetween val="between"/>
      </c:valAx>
      <c:spPr>
        <a:noFill/>
        <a:ln>
          <a:noFill/>
        </a:ln>
        <a:effectLst/>
      </c:spPr>
    </c:plotArea>
    <c:legend>
      <c:legendPos val="b"/>
      <c:layout>
        <c:manualLayout>
          <c:xMode val="edge"/>
          <c:yMode val="edge"/>
          <c:x val="0.26933709409596263"/>
          <c:y val="0.92835361322117149"/>
          <c:w val="0.6062580391574659"/>
          <c:h val="6.5690536734749672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Municipal'!$Q$1</c:f>
          <c:strCache>
            <c:ptCount val="1"/>
            <c:pt idx="0">
              <c:v>Proporción de las ramas de actividad económica del sector secundario en el valor agregado total en precios corrientes del Municipio de Alejandría 2015 - 2024pr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6.0256548301771962E-2"/>
          <c:y val="0.18320899513342959"/>
          <c:w val="0.91794308809874925"/>
          <c:h val="0.65211027327664584"/>
        </c:manualLayout>
      </c:layout>
      <c:barChart>
        <c:barDir val="col"/>
        <c:grouping val="clustered"/>
        <c:varyColors val="0"/>
        <c:ser>
          <c:idx val="0"/>
          <c:order val="0"/>
          <c:tx>
            <c:strRef>
              <c:f>'Ficha Municipal'!$B$105</c:f>
              <c:strCache>
                <c:ptCount val="1"/>
                <c:pt idx="0">
                  <c:v>2015</c:v>
                </c:pt>
              </c:strCache>
            </c:strRef>
          </c:tx>
          <c:spPr>
            <a:solidFill>
              <a:schemeClr val="accent6">
                <a:shade val="42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Municipal'!$B$107:$B$108</c:f>
              <c:numCache>
                <c:formatCode>0.0%</c:formatCode>
                <c:ptCount val="2"/>
                <c:pt idx="0">
                  <c:v>0</c:v>
                </c:pt>
                <c:pt idx="1">
                  <c:v>2.7532359703238671E-2</c:v>
                </c:pt>
              </c:numCache>
            </c:numRef>
          </c:val>
          <c:extLst>
            <c:ext xmlns:c16="http://schemas.microsoft.com/office/drawing/2014/chart" uri="{C3380CC4-5D6E-409C-BE32-E72D297353CC}">
              <c16:uniqueId val="{00000000-945D-4845-BBC8-0F1322290A12}"/>
            </c:ext>
          </c:extLst>
        </c:ser>
        <c:ser>
          <c:idx val="2"/>
          <c:order val="1"/>
          <c:tx>
            <c:strRef>
              <c:f>'Ficha Municipal'!$C$105</c:f>
              <c:strCache>
                <c:ptCount val="1"/>
                <c:pt idx="0">
                  <c:v>2016</c:v>
                </c:pt>
              </c:strCache>
            </c:strRef>
          </c:tx>
          <c:spPr>
            <a:solidFill>
              <a:schemeClr val="accent6">
                <a:shade val="68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Municipal'!$C$107:$C$108</c:f>
              <c:numCache>
                <c:formatCode>0.0%</c:formatCode>
                <c:ptCount val="2"/>
                <c:pt idx="0">
                  <c:v>0</c:v>
                </c:pt>
                <c:pt idx="1">
                  <c:v>3.0216309231928043E-2</c:v>
                </c:pt>
              </c:numCache>
            </c:numRef>
          </c:val>
          <c:extLst>
            <c:ext xmlns:c16="http://schemas.microsoft.com/office/drawing/2014/chart" uri="{C3380CC4-5D6E-409C-BE32-E72D297353CC}">
              <c16:uniqueId val="{00000002-945D-4845-BBC8-0F1322290A12}"/>
            </c:ext>
          </c:extLst>
        </c:ser>
        <c:ser>
          <c:idx val="1"/>
          <c:order val="2"/>
          <c:tx>
            <c:strRef>
              <c:f>'Ficha Municipal'!$D$105</c:f>
              <c:strCache>
                <c:ptCount val="1"/>
                <c:pt idx="0">
                  <c:v>2017</c:v>
                </c:pt>
              </c:strCache>
            </c:strRef>
          </c:tx>
          <c:spPr>
            <a:solidFill>
              <a:schemeClr val="accent6">
                <a:shade val="55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Municipal'!$D$108:$D$109</c:f>
              <c:numCache>
                <c:formatCode>0.0%</c:formatCode>
                <c:ptCount val="2"/>
                <c:pt idx="0">
                  <c:v>1.3707001470268692E-2</c:v>
                </c:pt>
                <c:pt idx="1">
                  <c:v>7.576023780771271E-2</c:v>
                </c:pt>
              </c:numCache>
            </c:numRef>
          </c:val>
          <c:extLst>
            <c:ext xmlns:c16="http://schemas.microsoft.com/office/drawing/2014/chart" uri="{C3380CC4-5D6E-409C-BE32-E72D297353CC}">
              <c16:uniqueId val="{00000003-945D-4845-BBC8-0F1322290A12}"/>
            </c:ext>
          </c:extLst>
        </c:ser>
        <c:ser>
          <c:idx val="3"/>
          <c:order val="3"/>
          <c:tx>
            <c:strRef>
              <c:f>'Ficha Municipal'!$E$105</c:f>
              <c:strCache>
                <c:ptCount val="1"/>
                <c:pt idx="0">
                  <c:v>2018</c:v>
                </c:pt>
              </c:strCache>
            </c:strRef>
          </c:tx>
          <c:spPr>
            <a:solidFill>
              <a:schemeClr val="accent6">
                <a:shade val="80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Municipal'!$E$108:$E$109</c:f>
              <c:numCache>
                <c:formatCode>0.0%</c:formatCode>
                <c:ptCount val="2"/>
                <c:pt idx="0">
                  <c:v>1.1588324986535847E-2</c:v>
                </c:pt>
                <c:pt idx="1">
                  <c:v>8.1038196393279888E-2</c:v>
                </c:pt>
              </c:numCache>
            </c:numRef>
          </c:val>
          <c:extLst>
            <c:ext xmlns:c16="http://schemas.microsoft.com/office/drawing/2014/chart" uri="{C3380CC4-5D6E-409C-BE32-E72D297353CC}">
              <c16:uniqueId val="{00000004-945D-4845-BBC8-0F1322290A12}"/>
            </c:ext>
          </c:extLst>
        </c:ser>
        <c:ser>
          <c:idx val="4"/>
          <c:order val="4"/>
          <c:tx>
            <c:strRef>
              <c:f>'Ficha Municipal'!$F$105</c:f>
              <c:strCache>
                <c:ptCount val="1"/>
                <c:pt idx="0">
                  <c:v>2019</c:v>
                </c:pt>
              </c:strCache>
            </c:strRef>
          </c:tx>
          <c:spPr>
            <a:solidFill>
              <a:schemeClr val="accent6">
                <a:shade val="93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Municipal'!$F$108:$F$109</c:f>
              <c:numCache>
                <c:formatCode>0.0%</c:formatCode>
                <c:ptCount val="2"/>
                <c:pt idx="0">
                  <c:v>1.1893343450697518E-2</c:v>
                </c:pt>
                <c:pt idx="1">
                  <c:v>7.6684377742967352E-2</c:v>
                </c:pt>
              </c:numCache>
            </c:numRef>
          </c:val>
          <c:extLst>
            <c:ext xmlns:c16="http://schemas.microsoft.com/office/drawing/2014/chart" uri="{C3380CC4-5D6E-409C-BE32-E72D297353CC}">
              <c16:uniqueId val="{00000005-945D-4845-BBC8-0F1322290A12}"/>
            </c:ext>
          </c:extLst>
        </c:ser>
        <c:ser>
          <c:idx val="5"/>
          <c:order val="5"/>
          <c:tx>
            <c:strRef>
              <c:f>'Ficha Municipal'!$G$105</c:f>
              <c:strCache>
                <c:ptCount val="1"/>
                <c:pt idx="0">
                  <c:v>2020</c:v>
                </c:pt>
              </c:strCache>
            </c:strRef>
          </c:tx>
          <c:spPr>
            <a:solidFill>
              <a:schemeClr val="accent6">
                <a:tint val="94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Municipal'!$G$108:$G$109</c:f>
              <c:numCache>
                <c:formatCode>0.0%</c:formatCode>
                <c:ptCount val="2"/>
                <c:pt idx="0">
                  <c:v>1.1701946759742498E-2</c:v>
                </c:pt>
                <c:pt idx="1">
                  <c:v>5.6946418771671309E-2</c:v>
                </c:pt>
              </c:numCache>
            </c:numRef>
          </c:val>
          <c:extLst>
            <c:ext xmlns:c16="http://schemas.microsoft.com/office/drawing/2014/chart" uri="{C3380CC4-5D6E-409C-BE32-E72D297353CC}">
              <c16:uniqueId val="{00000006-945D-4845-BBC8-0F1322290A12}"/>
            </c:ext>
          </c:extLst>
        </c:ser>
        <c:ser>
          <c:idx val="6"/>
          <c:order val="6"/>
          <c:tx>
            <c:strRef>
              <c:f>'Ficha Municipal'!$H$105</c:f>
              <c:strCache>
                <c:ptCount val="1"/>
                <c:pt idx="0">
                  <c:v>2021</c:v>
                </c:pt>
              </c:strCache>
            </c:strRef>
          </c:tx>
          <c:spPr>
            <a:solidFill>
              <a:schemeClr val="accent6">
                <a:tint val="81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Municipal'!$H$108:$H$109</c:f>
              <c:numCache>
                <c:formatCode>0.0%</c:formatCode>
                <c:ptCount val="2"/>
                <c:pt idx="0">
                  <c:v>2.8414617557491337E-2</c:v>
                </c:pt>
                <c:pt idx="1">
                  <c:v>3.8037578215383457E-2</c:v>
                </c:pt>
              </c:numCache>
            </c:numRef>
          </c:val>
          <c:extLst>
            <c:ext xmlns:c16="http://schemas.microsoft.com/office/drawing/2014/chart" uri="{C3380CC4-5D6E-409C-BE32-E72D297353CC}">
              <c16:uniqueId val="{00000000-6138-47DE-905A-44E71C594D8A}"/>
            </c:ext>
          </c:extLst>
        </c:ser>
        <c:ser>
          <c:idx val="7"/>
          <c:order val="7"/>
          <c:tx>
            <c:strRef>
              <c:f>'Ficha Municipal'!$I$105</c:f>
              <c:strCache>
                <c:ptCount val="1"/>
                <c:pt idx="0">
                  <c:v>2022</c:v>
                </c:pt>
              </c:strCache>
            </c:strRef>
          </c:tx>
          <c:spPr>
            <a:solidFill>
              <a:schemeClr val="accent6">
                <a:tint val="69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Municipal'!$I$108:$I$109</c:f>
              <c:numCache>
                <c:formatCode>0.0%</c:formatCode>
                <c:ptCount val="2"/>
                <c:pt idx="0">
                  <c:v>8.9387939467384381E-3</c:v>
                </c:pt>
                <c:pt idx="1">
                  <c:v>4.0761772785649596E-2</c:v>
                </c:pt>
              </c:numCache>
            </c:numRef>
          </c:val>
          <c:extLst>
            <c:ext xmlns:c16="http://schemas.microsoft.com/office/drawing/2014/chart" uri="{C3380CC4-5D6E-409C-BE32-E72D297353CC}">
              <c16:uniqueId val="{00000001-6138-47DE-905A-44E71C594D8A}"/>
            </c:ext>
          </c:extLst>
        </c:ser>
        <c:ser>
          <c:idx val="8"/>
          <c:order val="8"/>
          <c:tx>
            <c:strRef>
              <c:f>'Ficha Municipal'!$J$105</c:f>
              <c:strCache>
                <c:ptCount val="1"/>
                <c:pt idx="0">
                  <c:v>2023p</c:v>
                </c:pt>
              </c:strCache>
            </c:strRef>
          </c:tx>
          <c:spPr>
            <a:solidFill>
              <a:schemeClr val="accent6">
                <a:tint val="56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Municipal'!$J$108:$J$109</c:f>
              <c:numCache>
                <c:formatCode>0.00%</c:formatCode>
                <c:ptCount val="2"/>
                <c:pt idx="0">
                  <c:v>1.5367321012124895E-2</c:v>
                </c:pt>
                <c:pt idx="1">
                  <c:v>3.3713601791624782E-2</c:v>
                </c:pt>
              </c:numCache>
            </c:numRef>
          </c:val>
          <c:extLst>
            <c:ext xmlns:c16="http://schemas.microsoft.com/office/drawing/2014/chart" uri="{C3380CC4-5D6E-409C-BE32-E72D297353CC}">
              <c16:uniqueId val="{00000001-C522-4BF7-907B-6791FEC7F337}"/>
            </c:ext>
          </c:extLst>
        </c:ser>
        <c:ser>
          <c:idx val="9"/>
          <c:order val="9"/>
          <c:tx>
            <c:strRef>
              <c:f>'Ficha Municipal'!$K$105</c:f>
              <c:strCache>
                <c:ptCount val="1"/>
                <c:pt idx="0">
                  <c:v>2024pr</c:v>
                </c:pt>
              </c:strCache>
            </c:strRef>
          </c:tx>
          <c:spPr>
            <a:solidFill>
              <a:schemeClr val="accent6">
                <a:tint val="43000"/>
              </a:schemeClr>
            </a:solidFill>
            <a:ln>
              <a:noFill/>
            </a:ln>
            <a:effectLst/>
          </c:spPr>
          <c:invertIfNegative val="0"/>
          <c:dLbls>
            <c:numFmt formatCode="0.00%"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Municipal'!$A$108:$A$109</c:f>
              <c:strCache>
                <c:ptCount val="2"/>
                <c:pt idx="0">
                  <c:v>Industrias manufactureras </c:v>
                </c:pt>
                <c:pt idx="1">
                  <c:v>Construcción</c:v>
                </c:pt>
              </c:strCache>
            </c:strRef>
          </c:cat>
          <c:val>
            <c:numRef>
              <c:f>'Ficha Municipal'!$K$108:$K$109</c:f>
              <c:numCache>
                <c:formatCode>0.00%</c:formatCode>
                <c:ptCount val="2"/>
                <c:pt idx="0">
                  <c:v>1.1622545804532225E-2</c:v>
                </c:pt>
                <c:pt idx="1">
                  <c:v>3.5243281883395289E-2</c:v>
                </c:pt>
              </c:numCache>
            </c:numRef>
          </c:val>
          <c:extLst>
            <c:ext xmlns:c16="http://schemas.microsoft.com/office/drawing/2014/chart" uri="{C3380CC4-5D6E-409C-BE32-E72D297353CC}">
              <c16:uniqueId val="{00000001-B04F-4AB1-BF7A-8A5D5C82BFC3}"/>
            </c:ext>
          </c:extLst>
        </c:ser>
        <c:dLbls>
          <c:showLegendKey val="0"/>
          <c:showVal val="0"/>
          <c:showCatName val="0"/>
          <c:showSerName val="0"/>
          <c:showPercent val="0"/>
          <c:showBubbleSize val="0"/>
        </c:dLbls>
        <c:gapWidth val="50"/>
        <c:axId val="1556308448"/>
        <c:axId val="1556301376"/>
      </c:barChart>
      <c:catAx>
        <c:axId val="155630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556301376"/>
        <c:crosses val="autoZero"/>
        <c:auto val="1"/>
        <c:lblAlgn val="ctr"/>
        <c:lblOffset val="100"/>
        <c:noMultiLvlLbl val="0"/>
      </c:catAx>
      <c:valAx>
        <c:axId val="155630137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556308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Municipal'!$P$1</c:f>
          <c:strCache>
            <c:ptCount val="1"/>
            <c:pt idx="0">
              <c:v>Proporción de las ramas de actividad económica del sector primario en el valor agregado total en precios corrientes del Municipio de Alejandría 2015 - 2024pr</c:v>
            </c:pt>
          </c:strCache>
        </c:strRef>
      </c:tx>
      <c:layout>
        <c:manualLayout>
          <c:xMode val="edge"/>
          <c:yMode val="edge"/>
          <c:x val="0.11595811245854173"/>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4.59060027181043E-2"/>
          <c:y val="0.11990410668824766"/>
          <c:w val="0.92874126265733115"/>
          <c:h val="0.73599337916518548"/>
        </c:manualLayout>
      </c:layout>
      <c:barChart>
        <c:barDir val="col"/>
        <c:grouping val="clustered"/>
        <c:varyColors val="0"/>
        <c:ser>
          <c:idx val="0"/>
          <c:order val="0"/>
          <c:tx>
            <c:strRef>
              <c:f>'Ficha Municipal'!$B$105</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Municipal'!$B$106:$B$107</c:f>
              <c:numCache>
                <c:formatCode>0.0%</c:formatCode>
                <c:ptCount val="2"/>
                <c:pt idx="0">
                  <c:v>0.14847796844733882</c:v>
                </c:pt>
                <c:pt idx="1">
                  <c:v>0</c:v>
                </c:pt>
              </c:numCache>
            </c:numRef>
          </c:val>
          <c:extLst>
            <c:ext xmlns:c16="http://schemas.microsoft.com/office/drawing/2014/chart" uri="{C3380CC4-5D6E-409C-BE32-E72D297353CC}">
              <c16:uniqueId val="{00000000-1C01-4793-8139-B60A7FE4AECE}"/>
            </c:ext>
          </c:extLst>
        </c:ser>
        <c:ser>
          <c:idx val="1"/>
          <c:order val="1"/>
          <c:tx>
            <c:strRef>
              <c:f>'Ficha Municipal'!$C$105</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Municipal'!$C$106:$C$107</c:f>
              <c:numCache>
                <c:formatCode>0.0%</c:formatCode>
                <c:ptCount val="2"/>
                <c:pt idx="0">
                  <c:v>0.16066144314726338</c:v>
                </c:pt>
                <c:pt idx="1">
                  <c:v>0</c:v>
                </c:pt>
              </c:numCache>
            </c:numRef>
          </c:val>
          <c:extLst>
            <c:ext xmlns:c16="http://schemas.microsoft.com/office/drawing/2014/chart" uri="{C3380CC4-5D6E-409C-BE32-E72D297353CC}">
              <c16:uniqueId val="{00000001-1C01-4793-8139-B60A7FE4AECE}"/>
            </c:ext>
          </c:extLst>
        </c:ser>
        <c:ser>
          <c:idx val="2"/>
          <c:order val="2"/>
          <c:tx>
            <c:strRef>
              <c:f>'Ficha Municipal'!$D$105</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Municipal'!$D$106:$D$107</c:f>
              <c:numCache>
                <c:formatCode>0.0%</c:formatCode>
                <c:ptCount val="2"/>
                <c:pt idx="0">
                  <c:v>0.16077304161437728</c:v>
                </c:pt>
                <c:pt idx="1">
                  <c:v>0</c:v>
                </c:pt>
              </c:numCache>
            </c:numRef>
          </c:val>
          <c:extLst>
            <c:ext xmlns:c16="http://schemas.microsoft.com/office/drawing/2014/chart" uri="{C3380CC4-5D6E-409C-BE32-E72D297353CC}">
              <c16:uniqueId val="{00000002-1C01-4793-8139-B60A7FE4AECE}"/>
            </c:ext>
          </c:extLst>
        </c:ser>
        <c:ser>
          <c:idx val="3"/>
          <c:order val="3"/>
          <c:tx>
            <c:strRef>
              <c:f>'Ficha Municipal'!$E$105</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Municipal'!$E$106:$E$107</c:f>
              <c:numCache>
                <c:formatCode>0.0%</c:formatCode>
                <c:ptCount val="2"/>
                <c:pt idx="0">
                  <c:v>0.14679754018656962</c:v>
                </c:pt>
                <c:pt idx="1">
                  <c:v>0</c:v>
                </c:pt>
              </c:numCache>
            </c:numRef>
          </c:val>
          <c:extLst>
            <c:ext xmlns:c16="http://schemas.microsoft.com/office/drawing/2014/chart" uri="{C3380CC4-5D6E-409C-BE32-E72D297353CC}">
              <c16:uniqueId val="{00000003-1C01-4793-8139-B60A7FE4AECE}"/>
            </c:ext>
          </c:extLst>
        </c:ser>
        <c:ser>
          <c:idx val="4"/>
          <c:order val="4"/>
          <c:tx>
            <c:strRef>
              <c:f>'Ficha Municipal'!$F$105</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Municipal'!$F$106:$F$107</c:f>
              <c:numCache>
                <c:formatCode>0.0%</c:formatCode>
                <c:ptCount val="2"/>
                <c:pt idx="0">
                  <c:v>0.13018115191953489</c:v>
                </c:pt>
                <c:pt idx="1">
                  <c:v>0</c:v>
                </c:pt>
              </c:numCache>
            </c:numRef>
          </c:val>
          <c:extLst>
            <c:ext xmlns:c16="http://schemas.microsoft.com/office/drawing/2014/chart" uri="{C3380CC4-5D6E-409C-BE32-E72D297353CC}">
              <c16:uniqueId val="{00000004-1C01-4793-8139-B60A7FE4AECE}"/>
            </c:ext>
          </c:extLst>
        </c:ser>
        <c:ser>
          <c:idx val="5"/>
          <c:order val="5"/>
          <c:tx>
            <c:strRef>
              <c:f>'Ficha Municipal'!$G$105</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Municipal'!$G$106:$G$107</c:f>
              <c:numCache>
                <c:formatCode>0.0%</c:formatCode>
                <c:ptCount val="2"/>
                <c:pt idx="0">
                  <c:v>0.14776040809951149</c:v>
                </c:pt>
                <c:pt idx="1">
                  <c:v>0</c:v>
                </c:pt>
              </c:numCache>
            </c:numRef>
          </c:val>
          <c:extLst>
            <c:ext xmlns:c16="http://schemas.microsoft.com/office/drawing/2014/chart" uri="{C3380CC4-5D6E-409C-BE32-E72D297353CC}">
              <c16:uniqueId val="{00000005-1C01-4793-8139-B60A7FE4AECE}"/>
            </c:ext>
          </c:extLst>
        </c:ser>
        <c:ser>
          <c:idx val="6"/>
          <c:order val="6"/>
          <c:tx>
            <c:strRef>
              <c:f>'Ficha Municipal'!$H$105</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Municipal'!$H$106:$H$107</c:f>
              <c:numCache>
                <c:formatCode>0.0%</c:formatCode>
                <c:ptCount val="2"/>
                <c:pt idx="0">
                  <c:v>0.20033230241763711</c:v>
                </c:pt>
                <c:pt idx="1">
                  <c:v>0</c:v>
                </c:pt>
              </c:numCache>
            </c:numRef>
          </c:val>
          <c:extLst>
            <c:ext xmlns:c16="http://schemas.microsoft.com/office/drawing/2014/chart" uri="{C3380CC4-5D6E-409C-BE32-E72D297353CC}">
              <c16:uniqueId val="{00000000-24F5-406E-885D-D648069F1433}"/>
            </c:ext>
          </c:extLst>
        </c:ser>
        <c:ser>
          <c:idx val="7"/>
          <c:order val="7"/>
          <c:tx>
            <c:strRef>
              <c:f>'Ficha Municipal'!$I$105</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Municipal'!$I$106:$I$107</c:f>
              <c:numCache>
                <c:formatCode>0.0%</c:formatCode>
                <c:ptCount val="2"/>
                <c:pt idx="0">
                  <c:v>0.18624805716126294</c:v>
                </c:pt>
                <c:pt idx="1">
                  <c:v>0</c:v>
                </c:pt>
              </c:numCache>
            </c:numRef>
          </c:val>
          <c:extLst>
            <c:ext xmlns:c16="http://schemas.microsoft.com/office/drawing/2014/chart" uri="{C3380CC4-5D6E-409C-BE32-E72D297353CC}">
              <c16:uniqueId val="{00000001-24F5-406E-885D-D648069F1433}"/>
            </c:ext>
          </c:extLst>
        </c:ser>
        <c:ser>
          <c:idx val="8"/>
          <c:order val="8"/>
          <c:tx>
            <c:strRef>
              <c:f>'Ficha Municipal'!$J$105</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Municipal'!$J$106:$J$107</c:f>
              <c:numCache>
                <c:formatCode>0.00%</c:formatCode>
                <c:ptCount val="2"/>
                <c:pt idx="0">
                  <c:v>0.17267046569492608</c:v>
                </c:pt>
                <c:pt idx="1">
                  <c:v>0</c:v>
                </c:pt>
              </c:numCache>
            </c:numRef>
          </c:val>
          <c:extLst>
            <c:ext xmlns:c16="http://schemas.microsoft.com/office/drawing/2014/chart" uri="{C3380CC4-5D6E-409C-BE32-E72D297353CC}">
              <c16:uniqueId val="{00000001-714B-41EC-81CC-4A88525155E1}"/>
            </c:ext>
          </c:extLst>
        </c:ser>
        <c:ser>
          <c:idx val="9"/>
          <c:order val="9"/>
          <c:tx>
            <c:strRef>
              <c:f>'Ficha Municipal'!$K$105</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Municipal'!$A$106:$A$107</c:f>
              <c:strCache>
                <c:ptCount val="2"/>
                <c:pt idx="0">
                  <c:v>Agricultura, ganadería, caza, silvicultura y pesca  </c:v>
                </c:pt>
                <c:pt idx="1">
                  <c:v>Explotación de minas y canteras </c:v>
                </c:pt>
              </c:strCache>
            </c:strRef>
          </c:cat>
          <c:val>
            <c:numRef>
              <c:f>'Ficha Municipal'!$K$106:$K$107</c:f>
              <c:numCache>
                <c:formatCode>0.00%</c:formatCode>
                <c:ptCount val="2"/>
                <c:pt idx="0">
                  <c:v>0.17396567547844438</c:v>
                </c:pt>
                <c:pt idx="1">
                  <c:v>0</c:v>
                </c:pt>
              </c:numCache>
            </c:numRef>
          </c:val>
          <c:extLst>
            <c:ext xmlns:c16="http://schemas.microsoft.com/office/drawing/2014/chart" uri="{C3380CC4-5D6E-409C-BE32-E72D297353CC}">
              <c16:uniqueId val="{00000001-4149-49D3-894E-878C894786B8}"/>
            </c:ext>
          </c:extLst>
        </c:ser>
        <c:dLbls>
          <c:showLegendKey val="0"/>
          <c:showVal val="0"/>
          <c:showCatName val="0"/>
          <c:showSerName val="0"/>
          <c:showPercent val="0"/>
          <c:showBubbleSize val="0"/>
        </c:dLbls>
        <c:gapWidth val="150"/>
        <c:axId val="713711104"/>
        <c:axId val="713711936"/>
      </c:barChart>
      <c:catAx>
        <c:axId val="7137111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713711936"/>
        <c:crosses val="autoZero"/>
        <c:auto val="1"/>
        <c:lblAlgn val="ctr"/>
        <c:lblOffset val="100"/>
        <c:noMultiLvlLbl val="0"/>
      </c:catAx>
      <c:valAx>
        <c:axId val="71371193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71371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8"/>
    </mc:Choice>
    <mc:Fallback>
      <c:style val="8"/>
    </mc:Fallback>
  </mc:AlternateContent>
  <c:chart>
    <c:title>
      <c:tx>
        <c:strRef>
          <c:f>'Ficha Municipal'!$U$1</c:f>
          <c:strCache>
            <c:ptCount val="1"/>
            <c:pt idx="0">
              <c:v>Valor Agregado sector económico primario en precios constantes,  por ramas de actividad económica del Municipio de Alejandría2015 - 2024pr (miles de Millones de pesos)</c:v>
            </c:pt>
          </c:strCache>
        </c:strRef>
      </c:tx>
      <c:layout>
        <c:manualLayout>
          <c:xMode val="edge"/>
          <c:yMode val="edge"/>
          <c:x val="0.10151201362739824"/>
          <c:y val="0"/>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9.132415089809276E-2"/>
          <c:y val="0.15532792198499168"/>
          <c:w val="0.88854192173364499"/>
          <c:h val="0.70101374388192683"/>
        </c:manualLayout>
      </c:layout>
      <c:barChart>
        <c:barDir val="col"/>
        <c:grouping val="clustered"/>
        <c:varyColors val="0"/>
        <c:ser>
          <c:idx val="0"/>
          <c:order val="0"/>
          <c:tx>
            <c:strRef>
              <c:f>'Ficha Municipal'!$B$131</c:f>
              <c:strCache>
                <c:ptCount val="1"/>
                <c:pt idx="0">
                  <c:v>2015</c:v>
                </c:pt>
              </c:strCache>
            </c:strRef>
          </c:tx>
          <c:spPr>
            <a:solidFill>
              <a:schemeClr val="accent6">
                <a:shade val="42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Municipal'!$B$132:$B$133</c:f>
              <c:numCache>
                <c:formatCode>#,##0.00</c:formatCode>
                <c:ptCount val="2"/>
                <c:pt idx="0">
                  <c:v>6.3310005934399562</c:v>
                </c:pt>
                <c:pt idx="1">
                  <c:v>0</c:v>
                </c:pt>
              </c:numCache>
            </c:numRef>
          </c:val>
          <c:extLst>
            <c:ext xmlns:c16="http://schemas.microsoft.com/office/drawing/2014/chart" uri="{C3380CC4-5D6E-409C-BE32-E72D297353CC}">
              <c16:uniqueId val="{00000000-3564-445F-BD93-E857FD8F44EB}"/>
            </c:ext>
          </c:extLst>
        </c:ser>
        <c:ser>
          <c:idx val="1"/>
          <c:order val="1"/>
          <c:tx>
            <c:strRef>
              <c:f>'Ficha Municipal'!$C$131</c:f>
              <c:strCache>
                <c:ptCount val="1"/>
                <c:pt idx="0">
                  <c:v>2016</c:v>
                </c:pt>
              </c:strCache>
            </c:strRef>
          </c:tx>
          <c:spPr>
            <a:solidFill>
              <a:schemeClr val="accent6">
                <a:shade val="55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Municipal'!$C$132:$C$133</c:f>
              <c:numCache>
                <c:formatCode>#,##0.00</c:formatCode>
                <c:ptCount val="2"/>
                <c:pt idx="0">
                  <c:v>6.4197383317667063</c:v>
                </c:pt>
                <c:pt idx="1">
                  <c:v>0</c:v>
                </c:pt>
              </c:numCache>
            </c:numRef>
          </c:val>
          <c:extLst>
            <c:ext xmlns:c16="http://schemas.microsoft.com/office/drawing/2014/chart" uri="{C3380CC4-5D6E-409C-BE32-E72D297353CC}">
              <c16:uniqueId val="{00000001-3564-445F-BD93-E857FD8F44EB}"/>
            </c:ext>
          </c:extLst>
        </c:ser>
        <c:ser>
          <c:idx val="2"/>
          <c:order val="2"/>
          <c:tx>
            <c:strRef>
              <c:f>'Ficha Municipal'!$D$131</c:f>
              <c:strCache>
                <c:ptCount val="1"/>
                <c:pt idx="0">
                  <c:v>2017</c:v>
                </c:pt>
              </c:strCache>
            </c:strRef>
          </c:tx>
          <c:spPr>
            <a:solidFill>
              <a:schemeClr val="accent6">
                <a:shade val="68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Municipal'!$D$132:$D$133</c:f>
              <c:numCache>
                <c:formatCode>#,##0.00</c:formatCode>
                <c:ptCount val="2"/>
                <c:pt idx="0">
                  <c:v>7.2397075037457492</c:v>
                </c:pt>
                <c:pt idx="1">
                  <c:v>0</c:v>
                </c:pt>
              </c:numCache>
            </c:numRef>
          </c:val>
          <c:extLst>
            <c:ext xmlns:c16="http://schemas.microsoft.com/office/drawing/2014/chart" uri="{C3380CC4-5D6E-409C-BE32-E72D297353CC}">
              <c16:uniqueId val="{00000002-3564-445F-BD93-E857FD8F44EB}"/>
            </c:ext>
          </c:extLst>
        </c:ser>
        <c:ser>
          <c:idx val="3"/>
          <c:order val="3"/>
          <c:tx>
            <c:strRef>
              <c:f>'Ficha Municipal'!$E$131</c:f>
              <c:strCache>
                <c:ptCount val="1"/>
                <c:pt idx="0">
                  <c:v>2018</c:v>
                </c:pt>
              </c:strCache>
            </c:strRef>
          </c:tx>
          <c:spPr>
            <a:solidFill>
              <a:schemeClr val="accent6">
                <a:shade val="8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Municipal'!$E$132:$E$133</c:f>
              <c:numCache>
                <c:formatCode>#,##0.00</c:formatCode>
                <c:ptCount val="2"/>
                <c:pt idx="0">
                  <c:v>6.4451230106275919</c:v>
                </c:pt>
                <c:pt idx="1">
                  <c:v>0</c:v>
                </c:pt>
              </c:numCache>
            </c:numRef>
          </c:val>
          <c:extLst>
            <c:ext xmlns:c16="http://schemas.microsoft.com/office/drawing/2014/chart" uri="{C3380CC4-5D6E-409C-BE32-E72D297353CC}">
              <c16:uniqueId val="{00000003-3564-445F-BD93-E857FD8F44EB}"/>
            </c:ext>
          </c:extLst>
        </c:ser>
        <c:ser>
          <c:idx val="4"/>
          <c:order val="4"/>
          <c:tx>
            <c:strRef>
              <c:f>'Ficha Municipal'!$F$131</c:f>
              <c:strCache>
                <c:ptCount val="1"/>
                <c:pt idx="0">
                  <c:v>2019</c:v>
                </c:pt>
              </c:strCache>
            </c:strRef>
          </c:tx>
          <c:spPr>
            <a:solidFill>
              <a:schemeClr val="accent6">
                <a:shade val="9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Municipal'!$F$132:$F$133</c:f>
              <c:numCache>
                <c:formatCode>#,##0.00</c:formatCode>
                <c:ptCount val="2"/>
                <c:pt idx="0">
                  <c:v>5.7243069379751397</c:v>
                </c:pt>
                <c:pt idx="1">
                  <c:v>0</c:v>
                </c:pt>
              </c:numCache>
            </c:numRef>
          </c:val>
          <c:extLst>
            <c:ext xmlns:c16="http://schemas.microsoft.com/office/drawing/2014/chart" uri="{C3380CC4-5D6E-409C-BE32-E72D297353CC}">
              <c16:uniqueId val="{00000004-3564-445F-BD93-E857FD8F44EB}"/>
            </c:ext>
          </c:extLst>
        </c:ser>
        <c:ser>
          <c:idx val="5"/>
          <c:order val="5"/>
          <c:tx>
            <c:strRef>
              <c:f>'Ficha Municipal'!$G$131</c:f>
              <c:strCache>
                <c:ptCount val="1"/>
                <c:pt idx="0">
                  <c:v>2020</c:v>
                </c:pt>
              </c:strCache>
            </c:strRef>
          </c:tx>
          <c:spPr>
            <a:solidFill>
              <a:schemeClr val="accent6">
                <a:tint val="94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Municipal'!$G$132:$G$133</c:f>
              <c:numCache>
                <c:formatCode>#,##0.00</c:formatCode>
                <c:ptCount val="2"/>
                <c:pt idx="0">
                  <c:v>5.8339248685698895</c:v>
                </c:pt>
                <c:pt idx="1">
                  <c:v>0</c:v>
                </c:pt>
              </c:numCache>
            </c:numRef>
          </c:val>
          <c:extLst>
            <c:ext xmlns:c16="http://schemas.microsoft.com/office/drawing/2014/chart" uri="{C3380CC4-5D6E-409C-BE32-E72D297353CC}">
              <c16:uniqueId val="{00000005-3564-445F-BD93-E857FD8F44EB}"/>
            </c:ext>
          </c:extLst>
        </c:ser>
        <c:ser>
          <c:idx val="6"/>
          <c:order val="6"/>
          <c:tx>
            <c:strRef>
              <c:f>'Ficha Municipal'!$H$131</c:f>
              <c:strCache>
                <c:ptCount val="1"/>
                <c:pt idx="0">
                  <c:v>2021</c:v>
                </c:pt>
              </c:strCache>
            </c:strRef>
          </c:tx>
          <c:spPr>
            <a:solidFill>
              <a:schemeClr val="accent6">
                <a:tint val="81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Municipal'!$H$132:$H$133</c:f>
              <c:numCache>
                <c:formatCode>#,##0.00</c:formatCode>
                <c:ptCount val="2"/>
                <c:pt idx="0">
                  <c:v>8.4327905520175612</c:v>
                </c:pt>
                <c:pt idx="1">
                  <c:v>0</c:v>
                </c:pt>
              </c:numCache>
            </c:numRef>
          </c:val>
          <c:extLst>
            <c:ext xmlns:c16="http://schemas.microsoft.com/office/drawing/2014/chart" uri="{C3380CC4-5D6E-409C-BE32-E72D297353CC}">
              <c16:uniqueId val="{00000000-87FD-4AB3-8867-0FD5622F924C}"/>
            </c:ext>
          </c:extLst>
        </c:ser>
        <c:ser>
          <c:idx val="7"/>
          <c:order val="7"/>
          <c:tx>
            <c:strRef>
              <c:f>'Ficha Municipal'!$I$131</c:f>
              <c:strCache>
                <c:ptCount val="1"/>
                <c:pt idx="0">
                  <c:v>2022</c:v>
                </c:pt>
              </c:strCache>
            </c:strRef>
          </c:tx>
          <c:spPr>
            <a:solidFill>
              <a:schemeClr val="accent6">
                <a:tint val="69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Municipal'!$I$132:$I$133</c:f>
              <c:numCache>
                <c:formatCode>#,##0.00</c:formatCode>
                <c:ptCount val="2"/>
                <c:pt idx="0">
                  <c:v>6.3405088250358039</c:v>
                </c:pt>
                <c:pt idx="1">
                  <c:v>0</c:v>
                </c:pt>
              </c:numCache>
            </c:numRef>
          </c:val>
          <c:extLst>
            <c:ext xmlns:c16="http://schemas.microsoft.com/office/drawing/2014/chart" uri="{C3380CC4-5D6E-409C-BE32-E72D297353CC}">
              <c16:uniqueId val="{00000001-87FD-4AB3-8867-0FD5622F924C}"/>
            </c:ext>
          </c:extLst>
        </c:ser>
        <c:ser>
          <c:idx val="8"/>
          <c:order val="8"/>
          <c:tx>
            <c:strRef>
              <c:f>'Ficha Municipal'!$J$131</c:f>
              <c:strCache>
                <c:ptCount val="1"/>
                <c:pt idx="0">
                  <c:v>2023p</c:v>
                </c:pt>
              </c:strCache>
            </c:strRef>
          </c:tx>
          <c:spPr>
            <a:solidFill>
              <a:schemeClr val="accent6">
                <a:tint val="56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Municipal'!$J$132:$J$133</c:f>
              <c:numCache>
                <c:formatCode>#,##0.00</c:formatCode>
                <c:ptCount val="2"/>
                <c:pt idx="0">
                  <c:v>5.9612676343042743</c:v>
                </c:pt>
                <c:pt idx="1">
                  <c:v>0</c:v>
                </c:pt>
              </c:numCache>
            </c:numRef>
          </c:val>
          <c:extLst>
            <c:ext xmlns:c16="http://schemas.microsoft.com/office/drawing/2014/chart" uri="{C3380CC4-5D6E-409C-BE32-E72D297353CC}">
              <c16:uniqueId val="{00000001-1770-46E5-B4A8-2D2F0505C9F7}"/>
            </c:ext>
          </c:extLst>
        </c:ser>
        <c:ser>
          <c:idx val="9"/>
          <c:order val="9"/>
          <c:tx>
            <c:strRef>
              <c:f>'Ficha Municipal'!$K$131</c:f>
              <c:strCache>
                <c:ptCount val="1"/>
                <c:pt idx="0">
                  <c:v>2024pr</c:v>
                </c:pt>
              </c:strCache>
            </c:strRef>
          </c:tx>
          <c:spPr>
            <a:solidFill>
              <a:schemeClr val="accent6">
                <a:tint val="43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Municipal'!$A$132:$A$133</c:f>
              <c:strCache>
                <c:ptCount val="2"/>
                <c:pt idx="0">
                  <c:v>Agricultura, ganadería, caza, silvicultura y pesca  </c:v>
                </c:pt>
                <c:pt idx="1">
                  <c:v>Explotación de minas y canteras </c:v>
                </c:pt>
              </c:strCache>
            </c:strRef>
          </c:cat>
          <c:val>
            <c:numRef>
              <c:f>'Ficha Municipal'!$K$132:$K$133</c:f>
              <c:numCache>
                <c:formatCode>#,##0.00</c:formatCode>
                <c:ptCount val="2"/>
                <c:pt idx="0">
                  <c:v>6.3285013884303991</c:v>
                </c:pt>
                <c:pt idx="1">
                  <c:v>0</c:v>
                </c:pt>
              </c:numCache>
            </c:numRef>
          </c:val>
          <c:extLst>
            <c:ext xmlns:c16="http://schemas.microsoft.com/office/drawing/2014/chart" uri="{C3380CC4-5D6E-409C-BE32-E72D297353CC}">
              <c16:uniqueId val="{00000001-A32C-4C37-AD75-412DF356CC31}"/>
            </c:ext>
          </c:extLst>
        </c:ser>
        <c:dLbls>
          <c:showLegendKey val="0"/>
          <c:showVal val="0"/>
          <c:showCatName val="0"/>
          <c:showSerName val="0"/>
          <c:showPercent val="0"/>
          <c:showBubbleSize val="0"/>
        </c:dLbls>
        <c:gapWidth val="150"/>
        <c:axId val="186647583"/>
        <c:axId val="186647167"/>
      </c:barChart>
      <c:catAx>
        <c:axId val="18664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186647167"/>
        <c:crosses val="autoZero"/>
        <c:auto val="1"/>
        <c:lblAlgn val="ctr"/>
        <c:lblOffset val="100"/>
        <c:noMultiLvlLbl val="0"/>
      </c:catAx>
      <c:valAx>
        <c:axId val="1866471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b" anchorCtr="1"/>
              <a:lstStyle/>
              <a:p>
                <a:pPr>
                  <a:defRPr sz="1000" b="0" i="0" u="none" strike="noStrike" kern="1200" baseline="0">
                    <a:solidFill>
                      <a:sysClr val="windowText" lastClr="000000"/>
                    </a:solidFill>
                    <a:latin typeface="+mn-lt"/>
                    <a:ea typeface="+mn-ea"/>
                    <a:cs typeface="+mn-cs"/>
                  </a:defRPr>
                </a:pPr>
                <a:r>
                  <a:rPr lang="es-CO"/>
                  <a:t>miles de Millones de pesos</a:t>
                </a:r>
              </a:p>
            </c:rich>
          </c:tx>
          <c:overlay val="0"/>
          <c:spPr>
            <a:noFill/>
            <a:ln>
              <a:noFill/>
            </a:ln>
            <a:effectLst/>
          </c:spPr>
          <c:txPr>
            <a:bodyPr rot="-5400000" spcFirstLastPara="1" vertOverflow="ellipsis" vert="horz" wrap="square" anchor="b" anchorCtr="1"/>
            <a:lstStyle/>
            <a:p>
              <a:pPr>
                <a:defRPr sz="1000" b="0" i="0" u="none" strike="noStrike" kern="1200" baseline="0">
                  <a:solidFill>
                    <a:sysClr val="windowText" lastClr="000000"/>
                  </a:solidFill>
                  <a:latin typeface="+mn-lt"/>
                  <a:ea typeface="+mn-ea"/>
                  <a:cs typeface="+mn-cs"/>
                </a:defRPr>
              </a:pPr>
              <a:endParaRPr lang="es-CO"/>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86647583"/>
        <c:crosses val="autoZero"/>
        <c:crossBetween val="between"/>
      </c:valAx>
      <c:spPr>
        <a:noFill/>
        <a:ln>
          <a:noFill/>
        </a:ln>
        <a:effectLst/>
      </c:spPr>
    </c:plotArea>
    <c:legend>
      <c:legendPos val="b"/>
      <c:layout>
        <c:manualLayout>
          <c:xMode val="edge"/>
          <c:yMode val="edge"/>
          <c:x val="0.17411757652154716"/>
          <c:y val="0.9320696751787928"/>
          <c:w val="0.82588248280526178"/>
          <c:h val="5.5192455690968187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Subregional'!$L$3</c:f>
          <c:strCache>
            <c:ptCount val="1"/>
            <c:pt idx="0">
              <c:v>Producto Interno Bruto a precios corrientes y participación subregion de Urabá  en el total Departamental (miles de Millones de pesos) 2015 - 2024pr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0.10629850724771234"/>
          <c:y val="0.16829321526565227"/>
          <c:w val="0.83358149585046115"/>
          <c:h val="0.70371540112333453"/>
        </c:manualLayout>
      </c:layout>
      <c:barChart>
        <c:barDir val="col"/>
        <c:grouping val="clustered"/>
        <c:varyColors val="0"/>
        <c:ser>
          <c:idx val="0"/>
          <c:order val="0"/>
          <c:tx>
            <c:strRef>
              <c:f>'Ficha Subregional'!$A$6</c:f>
              <c:strCache>
                <c:ptCount val="1"/>
                <c:pt idx="0">
                  <c:v>Subregión: Urabá</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Subregional'!$B$6:$K$6</c:f>
              <c:numCache>
                <c:formatCode>_-"$"\ * #,##0.0_-;\-"$"\ * #,##0.0_-;_-"$"\ * "-"??_-;_-@_-</c:formatCode>
                <c:ptCount val="10"/>
                <c:pt idx="0">
                  <c:v>7411.0045796980376</c:v>
                </c:pt>
                <c:pt idx="1">
                  <c:v>8124.7924394455995</c:v>
                </c:pt>
                <c:pt idx="2">
                  <c:v>8306.3022461991077</c:v>
                </c:pt>
                <c:pt idx="3">
                  <c:v>8881.8793065640257</c:v>
                </c:pt>
                <c:pt idx="4">
                  <c:v>9319.2374547267082</c:v>
                </c:pt>
                <c:pt idx="5">
                  <c:v>9320.1847873476709</c:v>
                </c:pt>
                <c:pt idx="6">
                  <c:v>11414.481502425329</c:v>
                </c:pt>
                <c:pt idx="7">
                  <c:v>13663.488628064819</c:v>
                </c:pt>
                <c:pt idx="8">
                  <c:v>15349.652835431974</c:v>
                </c:pt>
                <c:pt idx="9">
                  <c:v>16955.630104100026</c:v>
                </c:pt>
              </c:numCache>
            </c:numRef>
          </c:val>
          <c:extLst>
            <c:ext xmlns:c16="http://schemas.microsoft.com/office/drawing/2014/chart" uri="{C3380CC4-5D6E-409C-BE32-E72D297353CC}">
              <c16:uniqueId val="{00000000-0E5F-4C3A-8966-328E76CED022}"/>
            </c:ext>
          </c:extLst>
        </c:ser>
        <c:dLbls>
          <c:showLegendKey val="0"/>
          <c:showVal val="0"/>
          <c:showCatName val="0"/>
          <c:showSerName val="0"/>
          <c:showPercent val="0"/>
          <c:showBubbleSize val="0"/>
        </c:dLbls>
        <c:gapWidth val="50"/>
        <c:axId val="1933079119"/>
        <c:axId val="327267391"/>
      </c:barChart>
      <c:lineChart>
        <c:grouping val="standard"/>
        <c:varyColors val="0"/>
        <c:ser>
          <c:idx val="1"/>
          <c:order val="1"/>
          <c:tx>
            <c:strRef>
              <c:f>'Ficha Subregional'!$A$8</c:f>
              <c:strCache>
                <c:ptCount val="1"/>
                <c:pt idx="0">
                  <c:v>% Participación subregional</c:v>
                </c:pt>
              </c:strCache>
            </c:strRef>
          </c:tx>
          <c:spPr>
            <a:ln w="28575" cap="rnd">
              <a:solidFill>
                <a:srgbClr val="00B050"/>
              </a:solidFill>
              <a:round/>
            </a:ln>
            <a:effectLst>
              <a:outerShdw blurRad="50800" dist="38100" dir="5400000" algn="t" rotWithShape="0">
                <a:prstClr val="black">
                  <a:alpha val="40000"/>
                </a:prstClr>
              </a:outerShdw>
            </a:effectLst>
          </c:spPr>
          <c:marker>
            <c:symbol val="none"/>
          </c:marker>
          <c:dLbls>
            <c:spPr>
              <a:solidFill>
                <a:srgbClr val="00B050"/>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Subregional'!$B$5:$K$5</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Subregional'!$B$8:$K$8</c:f>
              <c:numCache>
                <c:formatCode>0.0%</c:formatCode>
                <c:ptCount val="10"/>
                <c:pt idx="0">
                  <c:v>6.4194411957150616E-2</c:v>
                </c:pt>
                <c:pt idx="1">
                  <c:v>6.4471404886367933E-2</c:v>
                </c:pt>
                <c:pt idx="2">
                  <c:v>6.2751308336560521E-2</c:v>
                </c:pt>
                <c:pt idx="3">
                  <c:v>6.2689682880949574E-2</c:v>
                </c:pt>
                <c:pt idx="4">
                  <c:v>6.0688140776373016E-2</c:v>
                </c:pt>
                <c:pt idx="5">
                  <c:v>6.2820605903673193E-2</c:v>
                </c:pt>
                <c:pt idx="6">
                  <c:v>6.4209602706098531E-2</c:v>
                </c:pt>
                <c:pt idx="7">
                  <c:v>6.4526113188818457E-2</c:v>
                </c:pt>
                <c:pt idx="8">
                  <c:v>6.6413656578666241E-2</c:v>
                </c:pt>
                <c:pt idx="9">
                  <c:v>6.6956801141157513E-2</c:v>
                </c:pt>
              </c:numCache>
            </c:numRef>
          </c:val>
          <c:smooth val="0"/>
          <c:extLst>
            <c:ext xmlns:c16="http://schemas.microsoft.com/office/drawing/2014/chart" uri="{C3380CC4-5D6E-409C-BE32-E72D297353CC}">
              <c16:uniqueId val="{00000003-0E5F-4C3A-8966-328E76CED022}"/>
            </c:ext>
          </c:extLst>
        </c:ser>
        <c:dLbls>
          <c:showLegendKey val="0"/>
          <c:showVal val="0"/>
          <c:showCatName val="0"/>
          <c:showSerName val="0"/>
          <c:showPercent val="0"/>
          <c:showBubbleSize val="0"/>
        </c:dLbls>
        <c:marker val="1"/>
        <c:smooth val="0"/>
        <c:axId val="646766031"/>
        <c:axId val="646760623"/>
      </c:lineChart>
      <c:catAx>
        <c:axId val="1933079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327267391"/>
        <c:crosses val="autoZero"/>
        <c:auto val="1"/>
        <c:lblAlgn val="ctr"/>
        <c:lblOffset val="100"/>
        <c:noMultiLvlLbl val="0"/>
      </c:catAx>
      <c:valAx>
        <c:axId val="32726739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 #,##0.0_-;\-&quot;$&quot;\ * #,##0.0_-;_-&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933079119"/>
        <c:crosses val="autoZero"/>
        <c:crossBetween val="between"/>
      </c:valAx>
      <c:valAx>
        <c:axId val="6467606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646766031"/>
        <c:crosses val="max"/>
        <c:crossBetween val="between"/>
      </c:valAx>
      <c:catAx>
        <c:axId val="646766031"/>
        <c:scaling>
          <c:orientation val="minMax"/>
        </c:scaling>
        <c:delete val="1"/>
        <c:axPos val="b"/>
        <c:numFmt formatCode="General" sourceLinked="1"/>
        <c:majorTickMark val="out"/>
        <c:minorTickMark val="none"/>
        <c:tickLblPos val="nextTo"/>
        <c:crossAx val="646760623"/>
        <c:crosses val="autoZero"/>
        <c:auto val="1"/>
        <c:lblAlgn val="ctr"/>
        <c:lblOffset val="100"/>
        <c:noMultiLvlLbl val="0"/>
      </c:catAx>
      <c:spPr>
        <a:noFill/>
        <a:ln>
          <a:noFill/>
        </a:ln>
        <a:effectLst/>
      </c:spPr>
    </c:plotArea>
    <c:legend>
      <c:legendPos val="b"/>
      <c:layout>
        <c:manualLayout>
          <c:xMode val="edge"/>
          <c:yMode val="edge"/>
          <c:x val="0.17330459145483196"/>
          <c:y val="0.92047661081532073"/>
          <c:w val="0.58567685986402751"/>
          <c:h val="6.2840319352064258E-2"/>
        </c:manualLayout>
      </c:layout>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Subregional'!$A$63</c:f>
          <c:strCache>
            <c:ptCount val="1"/>
            <c:pt idx="0">
              <c:v>Distribución del valor agregado por ramas de actividad económica subregión de Urabá  (miles de Millones de pesos) 2015 - 2024pr </c:v>
            </c:pt>
          </c:strCache>
        </c:strRef>
      </c:tx>
      <c:layout>
        <c:manualLayout>
          <c:xMode val="edge"/>
          <c:yMode val="edge"/>
          <c:x val="0.13516891810305118"/>
          <c:y val="2.7382521973395831E-3"/>
        </c:manualLayout>
      </c:layout>
      <c:overlay val="0"/>
      <c:spPr>
        <a:solidFill>
          <a:schemeClr val="bg1">
            <a:lumMod val="95000"/>
          </a:schemeClr>
        </a:solidFill>
        <a:ln>
          <a:noFill/>
        </a:ln>
        <a:effectLst/>
      </c:spPr>
      <c:txPr>
        <a:bodyPr rot="0" spcFirstLastPara="1" vertOverflow="ellipsis" vert="horz" wrap="square" anchor="ctr" anchorCtr="1"/>
        <a:lstStyle/>
        <a:p>
          <a:pPr>
            <a:defRPr sz="11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5.8809162925424069E-2"/>
          <c:y val="7.9691267212294054E-2"/>
          <c:w val="0.92570333439170149"/>
          <c:h val="0.71637628962110256"/>
        </c:manualLayout>
      </c:layout>
      <c:barChart>
        <c:barDir val="col"/>
        <c:grouping val="stacked"/>
        <c:varyColors val="0"/>
        <c:ser>
          <c:idx val="0"/>
          <c:order val="0"/>
          <c:tx>
            <c:strRef>
              <c:f>'Ficha Subregional'!$A$65</c:f>
              <c:strCache>
                <c:ptCount val="1"/>
                <c:pt idx="0">
                  <c:v>Agricultura, ganadería, caza, silvicultura y pesca  </c:v>
                </c:pt>
              </c:strCache>
            </c:strRef>
          </c:tx>
          <c:spPr>
            <a:solidFill>
              <a:schemeClr val="accent6"/>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Subregional'!$B$65:$K$65</c:f>
              <c:numCache>
                <c:formatCode>0.0%</c:formatCode>
                <c:ptCount val="10"/>
                <c:pt idx="0">
                  <c:v>0.34269116856483739</c:v>
                </c:pt>
                <c:pt idx="1">
                  <c:v>0.37020984864503959</c:v>
                </c:pt>
                <c:pt idx="2">
                  <c:v>0.32034748920408551</c:v>
                </c:pt>
                <c:pt idx="3">
                  <c:v>0.31976215270906655</c:v>
                </c:pt>
                <c:pt idx="4">
                  <c:v>0.31628260128480856</c:v>
                </c:pt>
                <c:pt idx="5">
                  <c:v>0.35140652292245556</c:v>
                </c:pt>
                <c:pt idx="6">
                  <c:v>0.36882684940585259</c:v>
                </c:pt>
                <c:pt idx="7">
                  <c:v>0.39250776325016928</c:v>
                </c:pt>
                <c:pt idx="8">
                  <c:v>0.38898987221349995</c:v>
                </c:pt>
                <c:pt idx="9">
                  <c:v>0.38834905707603895</c:v>
                </c:pt>
              </c:numCache>
            </c:numRef>
          </c:val>
          <c:extLst>
            <c:ext xmlns:c16="http://schemas.microsoft.com/office/drawing/2014/chart" uri="{C3380CC4-5D6E-409C-BE32-E72D297353CC}">
              <c16:uniqueId val="{00000000-CAB9-4E5B-9ECF-B9CF65E386DF}"/>
            </c:ext>
          </c:extLst>
        </c:ser>
        <c:ser>
          <c:idx val="1"/>
          <c:order val="1"/>
          <c:tx>
            <c:strRef>
              <c:f>'Ficha Subregional'!$A$66</c:f>
              <c:strCache>
                <c:ptCount val="1"/>
                <c:pt idx="0">
                  <c:v>Explotación de minas y canteras </c:v>
                </c:pt>
              </c:strCache>
            </c:strRef>
          </c:tx>
          <c:spPr>
            <a:solidFill>
              <a:schemeClr val="accent5"/>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Subregional'!$B$66:$K$66</c:f>
              <c:numCache>
                <c:formatCode>0.0%</c:formatCode>
                <c:ptCount val="10"/>
                <c:pt idx="0">
                  <c:v>7.2904972004667491E-4</c:v>
                </c:pt>
                <c:pt idx="1">
                  <c:v>4.7321879572421132E-4</c:v>
                </c:pt>
                <c:pt idx="2">
                  <c:v>4.0384173469432015E-3</c:v>
                </c:pt>
                <c:pt idx="3">
                  <c:v>4.2524261434702141E-3</c:v>
                </c:pt>
                <c:pt idx="4">
                  <c:v>4.9503818327181108E-3</c:v>
                </c:pt>
                <c:pt idx="5">
                  <c:v>4.7038183383721352E-3</c:v>
                </c:pt>
                <c:pt idx="6">
                  <c:v>3.1962659664582179E-3</c:v>
                </c:pt>
                <c:pt idx="7">
                  <c:v>3.7143187924501592E-3</c:v>
                </c:pt>
                <c:pt idx="8">
                  <c:v>3.1615543486621087E-3</c:v>
                </c:pt>
                <c:pt idx="9">
                  <c:v>6.2077755220921295E-3</c:v>
                </c:pt>
              </c:numCache>
            </c:numRef>
          </c:val>
          <c:extLst>
            <c:ext xmlns:c16="http://schemas.microsoft.com/office/drawing/2014/chart" uri="{C3380CC4-5D6E-409C-BE32-E72D297353CC}">
              <c16:uniqueId val="{00000001-CAB9-4E5B-9ECF-B9CF65E386DF}"/>
            </c:ext>
          </c:extLst>
        </c:ser>
        <c:ser>
          <c:idx val="2"/>
          <c:order val="2"/>
          <c:tx>
            <c:strRef>
              <c:f>'Ficha Subregional'!$A$67</c:f>
              <c:strCache>
                <c:ptCount val="1"/>
                <c:pt idx="0">
                  <c:v>Industrias manufactureras </c:v>
                </c:pt>
              </c:strCache>
            </c:strRef>
          </c:tx>
          <c:spPr>
            <a:solidFill>
              <a:schemeClr val="accent4"/>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Subregional'!$B$67:$K$67</c:f>
              <c:numCache>
                <c:formatCode>0.0%</c:formatCode>
                <c:ptCount val="10"/>
                <c:pt idx="0">
                  <c:v>2.3909916177693797E-2</c:v>
                </c:pt>
                <c:pt idx="1">
                  <c:v>2.1797392379681417E-2</c:v>
                </c:pt>
                <c:pt idx="2">
                  <c:v>2.1814709851188725E-2</c:v>
                </c:pt>
                <c:pt idx="3">
                  <c:v>2.4395605474701286E-2</c:v>
                </c:pt>
                <c:pt idx="4">
                  <c:v>2.3243556136784482E-2</c:v>
                </c:pt>
                <c:pt idx="5">
                  <c:v>2.3006952674525905E-2</c:v>
                </c:pt>
                <c:pt idx="6">
                  <c:v>2.8895831094954208E-2</c:v>
                </c:pt>
                <c:pt idx="7">
                  <c:v>2.1142914106188324E-2</c:v>
                </c:pt>
                <c:pt idx="8">
                  <c:v>2.3140977866909721E-2</c:v>
                </c:pt>
                <c:pt idx="9">
                  <c:v>1.987143776578465E-2</c:v>
                </c:pt>
              </c:numCache>
            </c:numRef>
          </c:val>
          <c:extLst>
            <c:ext xmlns:c16="http://schemas.microsoft.com/office/drawing/2014/chart" uri="{C3380CC4-5D6E-409C-BE32-E72D297353CC}">
              <c16:uniqueId val="{00000002-CAB9-4E5B-9ECF-B9CF65E386DF}"/>
            </c:ext>
          </c:extLst>
        </c:ser>
        <c:ser>
          <c:idx val="3"/>
          <c:order val="3"/>
          <c:tx>
            <c:strRef>
              <c:f>'Ficha Subregional'!$A$68</c:f>
              <c:strCache>
                <c:ptCount val="1"/>
                <c:pt idx="0">
                  <c:v>Construcción</c:v>
                </c:pt>
              </c:strCache>
            </c:strRef>
          </c:tx>
          <c:spPr>
            <a:solidFill>
              <a:schemeClr val="accent6">
                <a:lumMod val="6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Subregional'!$B$68:$K$68</c:f>
              <c:numCache>
                <c:formatCode>0.0%</c:formatCode>
                <c:ptCount val="10"/>
                <c:pt idx="0">
                  <c:v>6.4019557438887431E-2</c:v>
                </c:pt>
                <c:pt idx="1">
                  <c:v>7.1929313431071423E-2</c:v>
                </c:pt>
                <c:pt idx="2">
                  <c:v>7.2647231795653272E-2</c:v>
                </c:pt>
                <c:pt idx="3">
                  <c:v>7.1747027448193182E-2</c:v>
                </c:pt>
                <c:pt idx="4">
                  <c:v>6.862733703396029E-2</c:v>
                </c:pt>
                <c:pt idx="5">
                  <c:v>4.5880002071044146E-2</c:v>
                </c:pt>
                <c:pt idx="6">
                  <c:v>3.8977001053717812E-2</c:v>
                </c:pt>
                <c:pt idx="7">
                  <c:v>2.9653289005736702E-2</c:v>
                </c:pt>
                <c:pt idx="8">
                  <c:v>2.6545986576683726E-2</c:v>
                </c:pt>
                <c:pt idx="9">
                  <c:v>2.7508697762722439E-2</c:v>
                </c:pt>
              </c:numCache>
            </c:numRef>
          </c:val>
          <c:extLst>
            <c:ext xmlns:c16="http://schemas.microsoft.com/office/drawing/2014/chart" uri="{C3380CC4-5D6E-409C-BE32-E72D297353CC}">
              <c16:uniqueId val="{00000003-CAB9-4E5B-9ECF-B9CF65E386DF}"/>
            </c:ext>
          </c:extLst>
        </c:ser>
        <c:ser>
          <c:idx val="4"/>
          <c:order val="4"/>
          <c:tx>
            <c:strRef>
              <c:f>'Ficha Subregional'!$A$69</c:f>
              <c:strCache>
                <c:ptCount val="1"/>
                <c:pt idx="0">
                  <c:v>Suministro de electricidad, gas,  agua (1)</c:v>
                </c:pt>
              </c:strCache>
            </c:strRef>
          </c:tx>
          <c:spPr>
            <a:solidFill>
              <a:schemeClr val="accent5">
                <a:lumMod val="6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Subregional'!$B$69:$K$69</c:f>
              <c:numCache>
                <c:formatCode>0.0%</c:formatCode>
                <c:ptCount val="10"/>
                <c:pt idx="0">
                  <c:v>3.4322285062712121E-2</c:v>
                </c:pt>
                <c:pt idx="1">
                  <c:v>3.5981906073751339E-2</c:v>
                </c:pt>
                <c:pt idx="2">
                  <c:v>3.2904690988740319E-2</c:v>
                </c:pt>
                <c:pt idx="3">
                  <c:v>3.3483934513464951E-2</c:v>
                </c:pt>
                <c:pt idx="4">
                  <c:v>3.3919940912409442E-2</c:v>
                </c:pt>
                <c:pt idx="5">
                  <c:v>2.8372495945203774E-2</c:v>
                </c:pt>
                <c:pt idx="6">
                  <c:v>1.3079390132713682E-2</c:v>
                </c:pt>
                <c:pt idx="7">
                  <c:v>2.6419316190044152E-2</c:v>
                </c:pt>
                <c:pt idx="8">
                  <c:v>3.1837996481708264E-2</c:v>
                </c:pt>
                <c:pt idx="9">
                  <c:v>3.0660849673357197E-2</c:v>
                </c:pt>
              </c:numCache>
            </c:numRef>
          </c:val>
          <c:extLst>
            <c:ext xmlns:c16="http://schemas.microsoft.com/office/drawing/2014/chart" uri="{C3380CC4-5D6E-409C-BE32-E72D297353CC}">
              <c16:uniqueId val="{00000004-CAB9-4E5B-9ECF-B9CF65E386DF}"/>
            </c:ext>
          </c:extLst>
        </c:ser>
        <c:ser>
          <c:idx val="5"/>
          <c:order val="5"/>
          <c:tx>
            <c:strRef>
              <c:f>'Ficha Subregional'!$A$70</c:f>
              <c:strCache>
                <c:ptCount val="1"/>
                <c:pt idx="0">
                  <c:v>Comercio; reparación de automotores(2)</c:v>
                </c:pt>
              </c:strCache>
            </c:strRef>
          </c:tx>
          <c:spPr>
            <a:solidFill>
              <a:schemeClr val="accent4">
                <a:lumMod val="6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Subregional'!$B$70:$K$70</c:f>
              <c:numCache>
                <c:formatCode>0.0%</c:formatCode>
                <c:ptCount val="10"/>
                <c:pt idx="0">
                  <c:v>0.16615365224250125</c:v>
                </c:pt>
                <c:pt idx="1">
                  <c:v>0.19170119619809228</c:v>
                </c:pt>
                <c:pt idx="2">
                  <c:v>0.18103281893025988</c:v>
                </c:pt>
                <c:pt idx="3">
                  <c:v>0.18217481801688165</c:v>
                </c:pt>
                <c:pt idx="4">
                  <c:v>0.18603403548258202</c:v>
                </c:pt>
                <c:pt idx="5">
                  <c:v>0.17121672514968592</c:v>
                </c:pt>
                <c:pt idx="6">
                  <c:v>0.17344720142011935</c:v>
                </c:pt>
                <c:pt idx="7">
                  <c:v>0.18269497701704612</c:v>
                </c:pt>
                <c:pt idx="8">
                  <c:v>0.16361253434142903</c:v>
                </c:pt>
                <c:pt idx="9">
                  <c:v>0.15524000564207846</c:v>
                </c:pt>
              </c:numCache>
            </c:numRef>
          </c:val>
          <c:extLst>
            <c:ext xmlns:c16="http://schemas.microsoft.com/office/drawing/2014/chart" uri="{C3380CC4-5D6E-409C-BE32-E72D297353CC}">
              <c16:uniqueId val="{00000005-CAB9-4E5B-9ECF-B9CF65E386DF}"/>
            </c:ext>
          </c:extLst>
        </c:ser>
        <c:ser>
          <c:idx val="6"/>
          <c:order val="6"/>
          <c:tx>
            <c:strRef>
              <c:f>'Ficha Subregional'!$A$71</c:f>
              <c:strCache>
                <c:ptCount val="1"/>
                <c:pt idx="0">
                  <c:v>Información y comunicaciones </c:v>
                </c:pt>
              </c:strCache>
            </c:strRef>
          </c:tx>
          <c:spPr>
            <a:solidFill>
              <a:schemeClr val="accent6">
                <a:lumMod val="80000"/>
                <a:lumOff val="2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Subregional'!$B$71:$K$71</c:f>
              <c:numCache>
                <c:formatCode>0.0%</c:formatCode>
                <c:ptCount val="10"/>
                <c:pt idx="0">
                  <c:v>2.6713230992602387E-2</c:v>
                </c:pt>
                <c:pt idx="1">
                  <c:v>2.6889831391769519E-2</c:v>
                </c:pt>
                <c:pt idx="2">
                  <c:v>2.7859170512231392E-2</c:v>
                </c:pt>
                <c:pt idx="3">
                  <c:v>3.0090374829573528E-2</c:v>
                </c:pt>
                <c:pt idx="4">
                  <c:v>2.8305211626904823E-2</c:v>
                </c:pt>
                <c:pt idx="5">
                  <c:v>2.7508403625497273E-2</c:v>
                </c:pt>
                <c:pt idx="6">
                  <c:v>2.6854943075517352E-2</c:v>
                </c:pt>
                <c:pt idx="7">
                  <c:v>2.5506942987363092E-2</c:v>
                </c:pt>
                <c:pt idx="8">
                  <c:v>2.3905182438590276E-2</c:v>
                </c:pt>
                <c:pt idx="9">
                  <c:v>2.152997233044918E-2</c:v>
                </c:pt>
              </c:numCache>
            </c:numRef>
          </c:val>
          <c:extLst>
            <c:ext xmlns:c16="http://schemas.microsoft.com/office/drawing/2014/chart" uri="{C3380CC4-5D6E-409C-BE32-E72D297353CC}">
              <c16:uniqueId val="{00000006-CAB9-4E5B-9ECF-B9CF65E386DF}"/>
            </c:ext>
          </c:extLst>
        </c:ser>
        <c:ser>
          <c:idx val="7"/>
          <c:order val="7"/>
          <c:tx>
            <c:strRef>
              <c:f>'Ficha Subregional'!$A$72</c:f>
              <c:strCache>
                <c:ptCount val="1"/>
                <c:pt idx="0">
                  <c:v>Actividades financieras y de seguros</c:v>
                </c:pt>
              </c:strCache>
            </c:strRef>
          </c:tx>
          <c:spPr>
            <a:solidFill>
              <a:schemeClr val="accent5">
                <a:lumMod val="80000"/>
                <a:lumOff val="2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Subregional'!$B$72:$K$72</c:f>
              <c:numCache>
                <c:formatCode>0.0%</c:formatCode>
                <c:ptCount val="10"/>
                <c:pt idx="0">
                  <c:v>2.3832287958075623E-2</c:v>
                </c:pt>
                <c:pt idx="1">
                  <c:v>2.4867025783553452E-2</c:v>
                </c:pt>
                <c:pt idx="2">
                  <c:v>2.4916455888274656E-2</c:v>
                </c:pt>
                <c:pt idx="3">
                  <c:v>2.2673455853639671E-2</c:v>
                </c:pt>
                <c:pt idx="4">
                  <c:v>2.4468099035082198E-2</c:v>
                </c:pt>
                <c:pt idx="5">
                  <c:v>2.6358903772533183E-2</c:v>
                </c:pt>
                <c:pt idx="6">
                  <c:v>2.4072092947957129E-2</c:v>
                </c:pt>
                <c:pt idx="7">
                  <c:v>2.2176679021196875E-2</c:v>
                </c:pt>
                <c:pt idx="8">
                  <c:v>2.5387399975060697E-2</c:v>
                </c:pt>
                <c:pt idx="9">
                  <c:v>2.4850282205441825E-2</c:v>
                </c:pt>
              </c:numCache>
            </c:numRef>
          </c:val>
          <c:extLst>
            <c:ext xmlns:c16="http://schemas.microsoft.com/office/drawing/2014/chart" uri="{C3380CC4-5D6E-409C-BE32-E72D297353CC}">
              <c16:uniqueId val="{00000007-CAB9-4E5B-9ECF-B9CF65E386DF}"/>
            </c:ext>
          </c:extLst>
        </c:ser>
        <c:ser>
          <c:idx val="8"/>
          <c:order val="8"/>
          <c:tx>
            <c:strRef>
              <c:f>'Ficha Subregional'!$A$73</c:f>
              <c:strCache>
                <c:ptCount val="1"/>
                <c:pt idx="0">
                  <c:v>Actividades inmobiliarias</c:v>
                </c:pt>
              </c:strCache>
            </c:strRef>
          </c:tx>
          <c:spPr>
            <a:solidFill>
              <a:schemeClr val="accent4">
                <a:lumMod val="80000"/>
                <a:lumOff val="2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Subregional'!$B$73:$K$73</c:f>
              <c:numCache>
                <c:formatCode>0.0%</c:formatCode>
                <c:ptCount val="10"/>
                <c:pt idx="0">
                  <c:v>4.6544959378010994E-2</c:v>
                </c:pt>
                <c:pt idx="1">
                  <c:v>4.7745156362503864E-2</c:v>
                </c:pt>
                <c:pt idx="2">
                  <c:v>4.6621956574838065E-2</c:v>
                </c:pt>
                <c:pt idx="3">
                  <c:v>5.1390370708050324E-2</c:v>
                </c:pt>
                <c:pt idx="4">
                  <c:v>5.1679022426924612E-2</c:v>
                </c:pt>
                <c:pt idx="5">
                  <c:v>5.252309323132099E-2</c:v>
                </c:pt>
                <c:pt idx="6">
                  <c:v>4.5918184586336973E-2</c:v>
                </c:pt>
                <c:pt idx="7">
                  <c:v>4.2500391717987654E-2</c:v>
                </c:pt>
                <c:pt idx="8">
                  <c:v>3.9651360971669762E-2</c:v>
                </c:pt>
                <c:pt idx="9">
                  <c:v>3.856163792897796E-2</c:v>
                </c:pt>
              </c:numCache>
            </c:numRef>
          </c:val>
          <c:extLst>
            <c:ext xmlns:c16="http://schemas.microsoft.com/office/drawing/2014/chart" uri="{C3380CC4-5D6E-409C-BE32-E72D297353CC}">
              <c16:uniqueId val="{00000008-CAB9-4E5B-9ECF-B9CF65E386DF}"/>
            </c:ext>
          </c:extLst>
        </c:ser>
        <c:ser>
          <c:idx val="9"/>
          <c:order val="9"/>
          <c:tx>
            <c:strRef>
              <c:f>'Ficha Subregional'!$A$74</c:f>
              <c:strCache>
                <c:ptCount val="1"/>
                <c:pt idx="0">
                  <c:v>Actividades profesionales, científicas  (3)</c:v>
                </c:pt>
              </c:strCache>
            </c:strRef>
          </c:tx>
          <c:spPr>
            <a:solidFill>
              <a:schemeClr val="accent6">
                <a:lumMod val="8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Subregional'!$B$74:$K$74</c:f>
              <c:numCache>
                <c:formatCode>0.0%</c:formatCode>
                <c:ptCount val="10"/>
                <c:pt idx="0">
                  <c:v>8.6536664403322652E-2</c:v>
                </c:pt>
                <c:pt idx="1">
                  <c:v>7.6144342185694991E-2</c:v>
                </c:pt>
                <c:pt idx="2">
                  <c:v>8.1243598953741114E-2</c:v>
                </c:pt>
                <c:pt idx="3">
                  <c:v>8.221511036424578E-2</c:v>
                </c:pt>
                <c:pt idx="4">
                  <c:v>8.0323092392908454E-2</c:v>
                </c:pt>
                <c:pt idx="5">
                  <c:v>7.9049850430548366E-2</c:v>
                </c:pt>
                <c:pt idx="6">
                  <c:v>8.0738732064585331E-2</c:v>
                </c:pt>
                <c:pt idx="7">
                  <c:v>7.7078220526934388E-2</c:v>
                </c:pt>
                <c:pt idx="8">
                  <c:v>7.6419218641315442E-2</c:v>
                </c:pt>
                <c:pt idx="9">
                  <c:v>7.3574440402562585E-2</c:v>
                </c:pt>
              </c:numCache>
            </c:numRef>
          </c:val>
          <c:extLst>
            <c:ext xmlns:c16="http://schemas.microsoft.com/office/drawing/2014/chart" uri="{C3380CC4-5D6E-409C-BE32-E72D297353CC}">
              <c16:uniqueId val="{00000009-CAB9-4E5B-9ECF-B9CF65E386DF}"/>
            </c:ext>
          </c:extLst>
        </c:ser>
        <c:ser>
          <c:idx val="10"/>
          <c:order val="10"/>
          <c:tx>
            <c:strRef>
              <c:f>'Ficha Subregional'!$A$75</c:f>
              <c:strCache>
                <c:ptCount val="1"/>
                <c:pt idx="0">
                  <c:v>Administración pública,  educación; salud humana (4)</c:v>
                </c:pt>
              </c:strCache>
            </c:strRef>
          </c:tx>
          <c:spPr>
            <a:solidFill>
              <a:schemeClr val="accent5">
                <a:lumMod val="8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Subregional'!$B$75:$K$75</c:f>
              <c:numCache>
                <c:formatCode>0.0%</c:formatCode>
                <c:ptCount val="10"/>
                <c:pt idx="0">
                  <c:v>0.16695335599442584</c:v>
                </c:pt>
                <c:pt idx="1">
                  <c:v>0.11289994469933311</c:v>
                </c:pt>
                <c:pt idx="2">
                  <c:v>0.16754106430647198</c:v>
                </c:pt>
                <c:pt idx="3">
                  <c:v>0.15828767615862369</c:v>
                </c:pt>
                <c:pt idx="4">
                  <c:v>0.16078848418131444</c:v>
                </c:pt>
                <c:pt idx="5">
                  <c:v>0.17086506981298674</c:v>
                </c:pt>
                <c:pt idx="6">
                  <c:v>0.173997994750338</c:v>
                </c:pt>
                <c:pt idx="7">
                  <c:v>0.14922632814477899</c:v>
                </c:pt>
                <c:pt idx="8">
                  <c:v>0.1639065402135344</c:v>
                </c:pt>
                <c:pt idx="9">
                  <c:v>0.17976311233290834</c:v>
                </c:pt>
              </c:numCache>
            </c:numRef>
          </c:val>
          <c:extLst>
            <c:ext xmlns:c16="http://schemas.microsoft.com/office/drawing/2014/chart" uri="{C3380CC4-5D6E-409C-BE32-E72D297353CC}">
              <c16:uniqueId val="{0000000A-CAB9-4E5B-9ECF-B9CF65E386DF}"/>
            </c:ext>
          </c:extLst>
        </c:ser>
        <c:ser>
          <c:idx val="11"/>
          <c:order val="11"/>
          <c:tx>
            <c:strRef>
              <c:f>'Ficha Subregional'!$A$76</c:f>
              <c:strCache>
                <c:ptCount val="1"/>
                <c:pt idx="0">
                  <c:v>Actividades artísticas, entretenimiento y recreación (5)</c:v>
                </c:pt>
              </c:strCache>
            </c:strRef>
          </c:tx>
          <c:spPr>
            <a:solidFill>
              <a:schemeClr val="accent4">
                <a:lumMod val="80000"/>
              </a:schemeClr>
            </a:solidFill>
            <a:ln>
              <a:noFill/>
            </a:ln>
            <a:effectLst/>
          </c:spPr>
          <c:invertIfNegative val="0"/>
          <c:cat>
            <c:strRef>
              <c:f>'Ficha Subregional'!$B$64:$K$64</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Subregional'!$B$76:$K$76</c:f>
              <c:numCache>
                <c:formatCode>0.0%</c:formatCode>
                <c:ptCount val="10"/>
                <c:pt idx="0">
                  <c:v>1.7593872066883804E-2</c:v>
                </c:pt>
                <c:pt idx="1">
                  <c:v>1.936082405378494E-2</c:v>
                </c:pt>
                <c:pt idx="2">
                  <c:v>1.9032395647571893E-2</c:v>
                </c:pt>
                <c:pt idx="3">
                  <c:v>1.9527047780089152E-2</c:v>
                </c:pt>
                <c:pt idx="4">
                  <c:v>2.1378237653602687E-2</c:v>
                </c:pt>
                <c:pt idx="5">
                  <c:v>1.9108162025826027E-2</c:v>
                </c:pt>
                <c:pt idx="6">
                  <c:v>2.1995513501449605E-2</c:v>
                </c:pt>
                <c:pt idx="7">
                  <c:v>2.7378859240104188E-2</c:v>
                </c:pt>
                <c:pt idx="8">
                  <c:v>3.3441375930936469E-2</c:v>
                </c:pt>
                <c:pt idx="9">
                  <c:v>3.3882731357586161E-2</c:v>
                </c:pt>
              </c:numCache>
            </c:numRef>
          </c:val>
          <c:extLst>
            <c:ext xmlns:c16="http://schemas.microsoft.com/office/drawing/2014/chart" uri="{C3380CC4-5D6E-409C-BE32-E72D297353CC}">
              <c16:uniqueId val="{0000000B-CAB9-4E5B-9ECF-B9CF65E386DF}"/>
            </c:ext>
          </c:extLst>
        </c:ser>
        <c:dLbls>
          <c:showLegendKey val="0"/>
          <c:showVal val="0"/>
          <c:showCatName val="0"/>
          <c:showSerName val="0"/>
          <c:showPercent val="0"/>
          <c:showBubbleSize val="0"/>
        </c:dLbls>
        <c:gapWidth val="50"/>
        <c:overlap val="100"/>
        <c:axId val="367173471"/>
        <c:axId val="367173887"/>
      </c:barChart>
      <c:catAx>
        <c:axId val="367173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s-CO"/>
          </a:p>
        </c:txPr>
        <c:crossAx val="367173887"/>
        <c:crosses val="autoZero"/>
        <c:auto val="1"/>
        <c:lblAlgn val="ctr"/>
        <c:lblOffset val="100"/>
        <c:noMultiLvlLbl val="0"/>
      </c:catAx>
      <c:valAx>
        <c:axId val="367173887"/>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367173471"/>
        <c:crosses val="autoZero"/>
        <c:crossBetween val="between"/>
      </c:valAx>
      <c:spPr>
        <a:noFill/>
        <a:ln>
          <a:noFill/>
        </a:ln>
        <a:effectLst/>
      </c:spPr>
    </c:plotArea>
    <c:legend>
      <c:legendPos val="b"/>
      <c:layout>
        <c:manualLayout>
          <c:xMode val="edge"/>
          <c:yMode val="edge"/>
          <c:x val="0"/>
          <c:y val="0.84109161100046503"/>
          <c:w val="0.99139393603633874"/>
          <c:h val="0.14460989330502613"/>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Subregional'!$A$19</c:f>
          <c:strCache>
            <c:ptCount val="1"/>
            <c:pt idx="0">
              <c:v>Distribución del Valor Agregado precios corrientes por sectores Económicos de la subregión de Urabá</c:v>
            </c:pt>
          </c:strCache>
        </c:strRef>
      </c:tx>
      <c:layout>
        <c:manualLayout>
          <c:xMode val="edge"/>
          <c:yMode val="edge"/>
          <c:x val="0.14375561450799393"/>
          <c:y val="8.8262756140082034E-3"/>
        </c:manualLayout>
      </c:layout>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7.9767591323064546E-2"/>
          <c:y val="0.15384198395216295"/>
          <c:w val="0.89922546480682786"/>
          <c:h val="0.68852882558794493"/>
        </c:manualLayout>
      </c:layout>
      <c:barChart>
        <c:barDir val="col"/>
        <c:grouping val="stacked"/>
        <c:varyColors val="0"/>
        <c:ser>
          <c:idx val="0"/>
          <c:order val="0"/>
          <c:tx>
            <c:strRef>
              <c:f>'Ficha Subregional'!$A$21</c:f>
              <c:strCache>
                <c:ptCount val="1"/>
                <c:pt idx="0">
                  <c:v>Sector Primario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Subregional'!$B$20:$K$20</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Subregional'!$B$21:$K$21</c:f>
              <c:numCache>
                <c:formatCode>0.0%</c:formatCode>
                <c:ptCount val="10"/>
                <c:pt idx="0">
                  <c:v>0.34342021828488406</c:v>
                </c:pt>
                <c:pt idx="1">
                  <c:v>0.37068306744076374</c:v>
                </c:pt>
                <c:pt idx="2">
                  <c:v>0.32438590655102872</c:v>
                </c:pt>
                <c:pt idx="3">
                  <c:v>0.32401457885253682</c:v>
                </c:pt>
                <c:pt idx="4">
                  <c:v>0.32123298311752663</c:v>
                </c:pt>
                <c:pt idx="5">
                  <c:v>0.35611034126082769</c:v>
                </c:pt>
                <c:pt idx="6">
                  <c:v>0.3720231153723107</c:v>
                </c:pt>
                <c:pt idx="7">
                  <c:v>0.39622208204261944</c:v>
                </c:pt>
                <c:pt idx="8">
                  <c:v>0.39215142656216218</c:v>
                </c:pt>
                <c:pt idx="9">
                  <c:v>0.39455683259813112</c:v>
                </c:pt>
              </c:numCache>
            </c:numRef>
          </c:val>
          <c:extLst>
            <c:ext xmlns:c16="http://schemas.microsoft.com/office/drawing/2014/chart" uri="{C3380CC4-5D6E-409C-BE32-E72D297353CC}">
              <c16:uniqueId val="{00000000-C17F-4414-9132-787AC2F7B4FC}"/>
            </c:ext>
          </c:extLst>
        </c:ser>
        <c:ser>
          <c:idx val="1"/>
          <c:order val="1"/>
          <c:tx>
            <c:strRef>
              <c:f>'Ficha Subregional'!$A$22</c:f>
              <c:strCache>
                <c:ptCount val="1"/>
                <c:pt idx="0">
                  <c:v>Sector Secundario</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Subregional'!$B$20:$K$20</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Subregional'!$B$22:$K$22</c:f>
              <c:numCache>
                <c:formatCode>0.0%</c:formatCode>
                <c:ptCount val="10"/>
                <c:pt idx="0">
                  <c:v>8.7929473616581225E-2</c:v>
                </c:pt>
                <c:pt idx="1">
                  <c:v>9.3726705810752819E-2</c:v>
                </c:pt>
                <c:pt idx="2">
                  <c:v>9.446194164684199E-2</c:v>
                </c:pt>
                <c:pt idx="3">
                  <c:v>9.6142632922894489E-2</c:v>
                </c:pt>
                <c:pt idx="4">
                  <c:v>9.1870893170744747E-2</c:v>
                </c:pt>
                <c:pt idx="5">
                  <c:v>6.888695474557005E-2</c:v>
                </c:pt>
                <c:pt idx="6">
                  <c:v>6.7872832148671999E-2</c:v>
                </c:pt>
                <c:pt idx="7">
                  <c:v>5.079620311192503E-2</c:v>
                </c:pt>
                <c:pt idx="8">
                  <c:v>4.9686964443593447E-2</c:v>
                </c:pt>
                <c:pt idx="9">
                  <c:v>4.7380135528507103E-2</c:v>
                </c:pt>
              </c:numCache>
            </c:numRef>
          </c:val>
          <c:extLst>
            <c:ext xmlns:c16="http://schemas.microsoft.com/office/drawing/2014/chart" uri="{C3380CC4-5D6E-409C-BE32-E72D297353CC}">
              <c16:uniqueId val="{00000001-C17F-4414-9132-787AC2F7B4FC}"/>
            </c:ext>
          </c:extLst>
        </c:ser>
        <c:ser>
          <c:idx val="2"/>
          <c:order val="2"/>
          <c:tx>
            <c:strRef>
              <c:f>'Ficha Subregional'!$A$23</c:f>
              <c:strCache>
                <c:ptCount val="1"/>
                <c:pt idx="0">
                  <c:v>Sector Terciario</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ysClr val="windowText" lastClr="000000"/>
                    </a:solidFill>
                    <a:latin typeface="+mn-lt"/>
                    <a:ea typeface="+mn-ea"/>
                    <a:cs typeface="+mn-cs"/>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Subregional'!$B$20:$K$20</c:f>
              <c:strCache>
                <c:ptCount val="10"/>
                <c:pt idx="0">
                  <c:v>2015</c:v>
                </c:pt>
                <c:pt idx="1">
                  <c:v>2016</c:v>
                </c:pt>
                <c:pt idx="2">
                  <c:v>2017</c:v>
                </c:pt>
                <c:pt idx="3">
                  <c:v>2018</c:v>
                </c:pt>
                <c:pt idx="4">
                  <c:v>2019</c:v>
                </c:pt>
                <c:pt idx="5">
                  <c:v>2020</c:v>
                </c:pt>
                <c:pt idx="6">
                  <c:v>2021</c:v>
                </c:pt>
                <c:pt idx="7">
                  <c:v>2022</c:v>
                </c:pt>
                <c:pt idx="8">
                  <c:v>2023p</c:v>
                </c:pt>
                <c:pt idx="9">
                  <c:v>2024pr</c:v>
                </c:pt>
              </c:strCache>
            </c:strRef>
          </c:cat>
          <c:val>
            <c:numRef>
              <c:f>'Ficha Subregional'!$B$23:$K$23</c:f>
              <c:numCache>
                <c:formatCode>0.0%</c:formatCode>
                <c:ptCount val="10"/>
                <c:pt idx="0">
                  <c:v>0.56865030809853467</c:v>
                </c:pt>
                <c:pt idx="1">
                  <c:v>0.53559022674848344</c:v>
                </c:pt>
                <c:pt idx="2">
                  <c:v>0.58115215180212931</c:v>
                </c:pt>
                <c:pt idx="3">
                  <c:v>0.57984278822456869</c:v>
                </c:pt>
                <c:pt idx="4">
                  <c:v>0.58689612371172861</c:v>
                </c:pt>
                <c:pt idx="5">
                  <c:v>0.5750027039936022</c:v>
                </c:pt>
                <c:pt idx="6">
                  <c:v>0.56010405247901729</c:v>
                </c:pt>
                <c:pt idx="7">
                  <c:v>0.55298171484545544</c:v>
                </c:pt>
                <c:pt idx="8">
                  <c:v>0.55816160899424438</c:v>
                </c:pt>
                <c:pt idx="9">
                  <c:v>0.55806303187336181</c:v>
                </c:pt>
              </c:numCache>
            </c:numRef>
          </c:val>
          <c:extLst>
            <c:ext xmlns:c16="http://schemas.microsoft.com/office/drawing/2014/chart" uri="{C3380CC4-5D6E-409C-BE32-E72D297353CC}">
              <c16:uniqueId val="{00000002-C17F-4414-9132-787AC2F7B4FC}"/>
            </c:ext>
          </c:extLst>
        </c:ser>
        <c:dLbls>
          <c:showLegendKey val="0"/>
          <c:showVal val="0"/>
          <c:showCatName val="0"/>
          <c:showSerName val="0"/>
          <c:showPercent val="0"/>
          <c:showBubbleSize val="0"/>
        </c:dLbls>
        <c:gapWidth val="50"/>
        <c:overlap val="100"/>
        <c:axId val="2030990655"/>
        <c:axId val="2030991071"/>
      </c:barChart>
      <c:catAx>
        <c:axId val="20309906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2030991071"/>
        <c:crosses val="autoZero"/>
        <c:auto val="1"/>
        <c:lblAlgn val="ctr"/>
        <c:lblOffset val="100"/>
        <c:noMultiLvlLbl val="0"/>
      </c:catAx>
      <c:valAx>
        <c:axId val="203099107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203099065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Subregional'!$L$64</c:f>
          <c:strCache>
            <c:ptCount val="1"/>
            <c:pt idx="0">
              <c:v>Tasa de variación del PIB Depártamento de Antioquia y subregión de Urabá 2016 - 2023pr</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7.0936275368251686E-2"/>
          <c:y val="0.13831960834751642"/>
          <c:w val="0.90953879946448313"/>
          <c:h val="0.7060202889244469"/>
        </c:manualLayout>
      </c:layout>
      <c:barChart>
        <c:barDir val="col"/>
        <c:grouping val="clustered"/>
        <c:varyColors val="0"/>
        <c:ser>
          <c:idx val="0"/>
          <c:order val="0"/>
          <c:tx>
            <c:strRef>
              <c:f>'Ficha Subregional'!$A$85</c:f>
              <c:strCache>
                <c:ptCount val="1"/>
                <c:pt idx="0">
                  <c:v>Variación % subregión: Urabá</c:v>
                </c:pt>
              </c:strCache>
            </c:strRef>
          </c:tx>
          <c:spPr>
            <a:solidFill>
              <a:schemeClr val="accent5"/>
            </a:solidFill>
            <a:ln>
              <a:solidFill>
                <a:schemeClr val="accent5">
                  <a:lumMod val="75000"/>
                </a:schemeClr>
              </a:solid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Subregional'!$C$82:$K$82</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Subregional'!$C$85:$K$85</c:f>
              <c:numCache>
                <c:formatCode>0.0%</c:formatCode>
                <c:ptCount val="9"/>
                <c:pt idx="0">
                  <c:v>3.5633907386966389E-2</c:v>
                </c:pt>
                <c:pt idx="1">
                  <c:v>-1.0925852954356021E-2</c:v>
                </c:pt>
                <c:pt idx="2">
                  <c:v>3.3699701762684386E-2</c:v>
                </c:pt>
                <c:pt idx="3">
                  <c:v>2.8671215149311349E-3</c:v>
                </c:pt>
                <c:pt idx="4">
                  <c:v>-3.2116240168198078E-2</c:v>
                </c:pt>
                <c:pt idx="5">
                  <c:v>0.15507932516605172</c:v>
                </c:pt>
                <c:pt idx="6">
                  <c:v>7.1082587006989301E-2</c:v>
                </c:pt>
                <c:pt idx="7">
                  <c:v>3.0888035177984587E-2</c:v>
                </c:pt>
                <c:pt idx="8">
                  <c:v>2.8099351291853716E-2</c:v>
                </c:pt>
              </c:numCache>
            </c:numRef>
          </c:val>
          <c:extLst>
            <c:ext xmlns:c16="http://schemas.microsoft.com/office/drawing/2014/chart" uri="{C3380CC4-5D6E-409C-BE32-E72D297353CC}">
              <c16:uniqueId val="{00000000-398C-40C8-B357-F16F7A8CE707}"/>
            </c:ext>
          </c:extLst>
        </c:ser>
        <c:ser>
          <c:idx val="1"/>
          <c:order val="1"/>
          <c:tx>
            <c:strRef>
              <c:f>'Ficha Subregional'!$A$86</c:f>
              <c:strCache>
                <c:ptCount val="1"/>
                <c:pt idx="0">
                  <c:v>Variación Total Antioquia</c:v>
                </c:pt>
              </c:strCache>
            </c:strRef>
          </c:tx>
          <c:spPr>
            <a:solidFill>
              <a:srgbClr val="00B050"/>
            </a:solidFill>
            <a:ln>
              <a:solidFill>
                <a:srgbClr val="00B050"/>
              </a:solid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Subregional'!$C$82:$K$82</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Subregional'!$C$86:$K$86</c:f>
              <c:numCache>
                <c:formatCode>0.0%</c:formatCode>
                <c:ptCount val="9"/>
                <c:pt idx="0">
                  <c:v>3.1184442230910835E-2</c:v>
                </c:pt>
                <c:pt idx="1">
                  <c:v>1.6185980614310955E-2</c:v>
                </c:pt>
                <c:pt idx="2">
                  <c:v>3.471585325936568E-2</c:v>
                </c:pt>
                <c:pt idx="3">
                  <c:v>3.5942459518845539E-2</c:v>
                </c:pt>
                <c:pt idx="4">
                  <c:v>-6.4971357297859383E-2</c:v>
                </c:pt>
                <c:pt idx="5">
                  <c:v>0.13009238518221727</c:v>
                </c:pt>
                <c:pt idx="6">
                  <c:v>6.5828762626544718E-2</c:v>
                </c:pt>
                <c:pt idx="7">
                  <c:v>1.5891530396634325E-3</c:v>
                </c:pt>
                <c:pt idx="8">
                  <c:v>1.9759547674626614E-2</c:v>
                </c:pt>
              </c:numCache>
            </c:numRef>
          </c:val>
          <c:extLst>
            <c:ext xmlns:c16="http://schemas.microsoft.com/office/drawing/2014/chart" uri="{C3380CC4-5D6E-409C-BE32-E72D297353CC}">
              <c16:uniqueId val="{00000001-398C-40C8-B357-F16F7A8CE707}"/>
            </c:ext>
          </c:extLst>
        </c:ser>
        <c:dLbls>
          <c:showLegendKey val="0"/>
          <c:showVal val="0"/>
          <c:showCatName val="0"/>
          <c:showSerName val="0"/>
          <c:showPercent val="0"/>
          <c:showBubbleSize val="0"/>
        </c:dLbls>
        <c:gapWidth val="150"/>
        <c:axId val="473188991"/>
        <c:axId val="473196479"/>
      </c:barChart>
      <c:catAx>
        <c:axId val="47318899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473196479"/>
        <c:crosses val="autoZero"/>
        <c:auto val="1"/>
        <c:lblAlgn val="ctr"/>
        <c:lblOffset val="100"/>
        <c:noMultiLvlLbl val="0"/>
      </c:catAx>
      <c:valAx>
        <c:axId val="47319647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473188991"/>
        <c:crosses val="autoZero"/>
        <c:crossBetween val="between"/>
      </c:valAx>
      <c:spPr>
        <a:noFill/>
        <a:ln>
          <a:noFill/>
        </a:ln>
        <a:effectLst/>
      </c:spPr>
    </c:plotArea>
    <c:legend>
      <c:legendPos val="b"/>
      <c:layout>
        <c:manualLayout>
          <c:xMode val="edge"/>
          <c:yMode val="edge"/>
          <c:x val="0.1904369455269049"/>
          <c:y val="0.93115066572580163"/>
          <c:w val="0.59806649531547962"/>
          <c:h val="6.8849334274198357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'Ficha Subregional'!$A$97:$I$97</c:f>
          <c:strCache>
            <c:ptCount val="9"/>
            <c:pt idx="0">
              <c:v>Variación del valor Agregado en precios constantes, series encadenadas de volumen con año de referencia 2015 por sectores Económicos de la subregión de Urabá (miles de Millones de pesos)</c:v>
            </c:pt>
          </c:strCache>
        </c:strRef>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s-CO"/>
        </a:p>
      </c:txPr>
    </c:title>
    <c:autoTitleDeleted val="0"/>
    <c:plotArea>
      <c:layout>
        <c:manualLayout>
          <c:layoutTarget val="inner"/>
          <c:xMode val="edge"/>
          <c:yMode val="edge"/>
          <c:x val="7.1047549109704414E-2"/>
          <c:y val="0.18845731870523313"/>
          <c:w val="0.90939689807217527"/>
          <c:h val="0.66322433122951119"/>
        </c:manualLayout>
      </c:layout>
      <c:barChart>
        <c:barDir val="col"/>
        <c:grouping val="clustered"/>
        <c:varyColors val="0"/>
        <c:ser>
          <c:idx val="3"/>
          <c:order val="0"/>
          <c:tx>
            <c:strRef>
              <c:f>'Ficha Subregional'!$A$102</c:f>
              <c:strCache>
                <c:ptCount val="1"/>
                <c:pt idx="0">
                  <c:v>Valor Agregado</c:v>
                </c:pt>
              </c:strCache>
            </c:strRef>
          </c:tx>
          <c:spPr>
            <a:solidFill>
              <a:schemeClr val="accent3">
                <a:lumMod val="60000"/>
                <a:lumOff val="40000"/>
              </a:schemeClr>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Subregional'!$B$98:$J$98</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Subregional'!$B$102:$J$102</c:f>
              <c:numCache>
                <c:formatCode>0.0%</c:formatCode>
                <c:ptCount val="9"/>
                <c:pt idx="0">
                  <c:v>2.0321313474187426E-3</c:v>
                </c:pt>
                <c:pt idx="1">
                  <c:v>2.1925307433993554E-3</c:v>
                </c:pt>
                <c:pt idx="2">
                  <c:v>2.9868936903974654E-2</c:v>
                </c:pt>
                <c:pt idx="3">
                  <c:v>-6.5829273029271596E-3</c:v>
                </c:pt>
                <c:pt idx="4">
                  <c:v>-4.0121702843097282E-2</c:v>
                </c:pt>
                <c:pt idx="5">
                  <c:v>0.12420174173938296</c:v>
                </c:pt>
                <c:pt idx="6">
                  <c:v>-2.6426731214456551E-3</c:v>
                </c:pt>
                <c:pt idx="7">
                  <c:v>4.3253188258270153E-2</c:v>
                </c:pt>
                <c:pt idx="8">
                  <c:v>3.1278312292729343E-2</c:v>
                </c:pt>
              </c:numCache>
            </c:numRef>
          </c:val>
          <c:extLst>
            <c:ext xmlns:c16="http://schemas.microsoft.com/office/drawing/2014/chart" uri="{C3380CC4-5D6E-409C-BE32-E72D297353CC}">
              <c16:uniqueId val="{00000004-5193-4C54-AC8F-D6D951A57287}"/>
            </c:ext>
          </c:extLst>
        </c:ser>
        <c:ser>
          <c:idx val="0"/>
          <c:order val="1"/>
          <c:tx>
            <c:strRef>
              <c:f>'Ficha Subregional'!$A$99</c:f>
              <c:strCache>
                <c:ptCount val="1"/>
                <c:pt idx="0">
                  <c:v>Sector Primario</c:v>
                </c:pt>
              </c:strCache>
            </c:strRef>
          </c:tx>
          <c:spPr>
            <a:solidFill>
              <a:srgbClr val="92D050"/>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Subregional'!$B$98:$J$98</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Subregional'!$B$99:$J$99</c:f>
              <c:numCache>
                <c:formatCode>0.0%</c:formatCode>
                <c:ptCount val="9"/>
                <c:pt idx="0">
                  <c:v>2.2292185974669206E-2</c:v>
                </c:pt>
                <c:pt idx="1">
                  <c:v>-8.880860547302484E-2</c:v>
                </c:pt>
                <c:pt idx="2">
                  <c:v>1.9452663666933954E-2</c:v>
                </c:pt>
                <c:pt idx="3">
                  <c:v>-4.4140736151277574E-2</c:v>
                </c:pt>
                <c:pt idx="4">
                  <c:v>3.7187728291357268E-2</c:v>
                </c:pt>
                <c:pt idx="5">
                  <c:v>7.5652098823724756E-2</c:v>
                </c:pt>
                <c:pt idx="6">
                  <c:v>-9.1933630115220488E-2</c:v>
                </c:pt>
                <c:pt idx="7">
                  <c:v>5.9533126078722139E-2</c:v>
                </c:pt>
                <c:pt idx="8">
                  <c:v>6.0163464591620086E-2</c:v>
                </c:pt>
              </c:numCache>
            </c:numRef>
          </c:val>
          <c:extLst>
            <c:ext xmlns:c16="http://schemas.microsoft.com/office/drawing/2014/chart" uri="{C3380CC4-5D6E-409C-BE32-E72D297353CC}">
              <c16:uniqueId val="{00000000-5193-4C54-AC8F-D6D951A57287}"/>
            </c:ext>
          </c:extLst>
        </c:ser>
        <c:ser>
          <c:idx val="1"/>
          <c:order val="2"/>
          <c:tx>
            <c:strRef>
              <c:f>'Ficha Subregional'!$A$100</c:f>
              <c:strCache>
                <c:ptCount val="1"/>
                <c:pt idx="0">
                  <c:v>Sector Secundario</c:v>
                </c:pt>
              </c:strCache>
            </c:strRef>
          </c:tx>
          <c:spPr>
            <a:solidFill>
              <a:schemeClr val="accent4">
                <a:lumMod val="60000"/>
                <a:lumOff val="40000"/>
              </a:schemeClr>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Subregional'!$B$98:$J$98</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Subregional'!$B$100:$J$100</c:f>
              <c:numCache>
                <c:formatCode>0.0%</c:formatCode>
                <c:ptCount val="9"/>
                <c:pt idx="0">
                  <c:v>0.1265692591126332</c:v>
                </c:pt>
                <c:pt idx="1">
                  <c:v>5.3418522716159204E-2</c:v>
                </c:pt>
                <c:pt idx="2">
                  <c:v>6.8154109860246101E-2</c:v>
                </c:pt>
                <c:pt idx="3">
                  <c:v>-4.4033827879986248E-2</c:v>
                </c:pt>
                <c:pt idx="4">
                  <c:v>-0.27175665864657667</c:v>
                </c:pt>
                <c:pt idx="5">
                  <c:v>0.15934244906647868</c:v>
                </c:pt>
                <c:pt idx="6">
                  <c:v>-0.18509031148311553</c:v>
                </c:pt>
                <c:pt idx="7">
                  <c:v>-3.5837600054642448E-2</c:v>
                </c:pt>
                <c:pt idx="8">
                  <c:v>-9.1978642386658736E-3</c:v>
                </c:pt>
              </c:numCache>
            </c:numRef>
          </c:val>
          <c:extLst>
            <c:ext xmlns:c16="http://schemas.microsoft.com/office/drawing/2014/chart" uri="{C3380CC4-5D6E-409C-BE32-E72D297353CC}">
              <c16:uniqueId val="{00000001-5193-4C54-AC8F-D6D951A57287}"/>
            </c:ext>
          </c:extLst>
        </c:ser>
        <c:ser>
          <c:idx val="2"/>
          <c:order val="3"/>
          <c:tx>
            <c:strRef>
              <c:f>'Ficha Subregional'!$A$101</c:f>
              <c:strCache>
                <c:ptCount val="1"/>
                <c:pt idx="0">
                  <c:v>Sector Terciario</c:v>
                </c:pt>
              </c:strCache>
            </c:strRef>
          </c:tx>
          <c:spPr>
            <a:solidFill>
              <a:schemeClr val="accent1">
                <a:lumMod val="60000"/>
                <a:lumOff val="40000"/>
              </a:schemeClr>
            </a:solidFill>
            <a:ln>
              <a:noFill/>
            </a:ln>
            <a:effectLst/>
          </c:spPr>
          <c:invertIfNegative val="0"/>
          <c:dLbls>
            <c:numFmt formatCode="0.0%" sourceLinked="0"/>
            <c:spPr>
              <a:noFill/>
              <a:ln>
                <a:noFill/>
              </a:ln>
              <a:effectLst/>
            </c:spPr>
            <c:txPr>
              <a:bodyPr rot="-5400000" spcFirstLastPara="1" vertOverflow="ellipsis"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'Ficha Subregional'!$B$98:$J$98</c:f>
              <c:strCache>
                <c:ptCount val="9"/>
                <c:pt idx="0">
                  <c:v>2016</c:v>
                </c:pt>
                <c:pt idx="1">
                  <c:v>2017</c:v>
                </c:pt>
                <c:pt idx="2">
                  <c:v>2018</c:v>
                </c:pt>
                <c:pt idx="3">
                  <c:v>2019</c:v>
                </c:pt>
                <c:pt idx="4">
                  <c:v>2020</c:v>
                </c:pt>
                <c:pt idx="5">
                  <c:v>2021</c:v>
                </c:pt>
                <c:pt idx="6">
                  <c:v>2022</c:v>
                </c:pt>
                <c:pt idx="7">
                  <c:v>2023p</c:v>
                </c:pt>
                <c:pt idx="8">
                  <c:v>2024pr</c:v>
                </c:pt>
              </c:strCache>
            </c:strRef>
          </c:cat>
          <c:val>
            <c:numRef>
              <c:f>'Ficha Subregional'!$B$101:$J$101</c:f>
              <c:numCache>
                <c:formatCode>0.0%</c:formatCode>
                <c:ptCount val="9"/>
                <c:pt idx="0">
                  <c:v>-2.9460327581429843E-2</c:v>
                </c:pt>
                <c:pt idx="1">
                  <c:v>5.0886194093430689E-2</c:v>
                </c:pt>
                <c:pt idx="2">
                  <c:v>2.872592044893351E-2</c:v>
                </c:pt>
                <c:pt idx="3">
                  <c:v>2.0942302732063513E-2</c:v>
                </c:pt>
                <c:pt idx="4">
                  <c:v>-3.9165670933119096E-2</c:v>
                </c:pt>
                <c:pt idx="5">
                  <c:v>0.14636227494397083</c:v>
                </c:pt>
                <c:pt idx="6">
                  <c:v>6.8103508406342328E-2</c:v>
                </c:pt>
                <c:pt idx="7">
                  <c:v>4.4169866718611714E-2</c:v>
                </c:pt>
                <c:pt idx="8">
                  <c:v>2.2185408386831109E-2</c:v>
                </c:pt>
              </c:numCache>
            </c:numRef>
          </c:val>
          <c:extLst>
            <c:ext xmlns:c16="http://schemas.microsoft.com/office/drawing/2014/chart" uri="{C3380CC4-5D6E-409C-BE32-E72D297353CC}">
              <c16:uniqueId val="{00000002-5193-4C54-AC8F-D6D951A57287}"/>
            </c:ext>
          </c:extLst>
        </c:ser>
        <c:dLbls>
          <c:showLegendKey val="0"/>
          <c:showVal val="0"/>
          <c:showCatName val="0"/>
          <c:showSerName val="0"/>
          <c:showPercent val="0"/>
          <c:showBubbleSize val="0"/>
        </c:dLbls>
        <c:gapWidth val="60"/>
        <c:axId val="1594046703"/>
        <c:axId val="1594048783"/>
      </c:barChart>
      <c:catAx>
        <c:axId val="159404670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s-CO"/>
          </a:p>
        </c:txPr>
        <c:crossAx val="1594048783"/>
        <c:crosses val="autoZero"/>
        <c:auto val="1"/>
        <c:lblAlgn val="ctr"/>
        <c:lblOffset val="100"/>
        <c:noMultiLvlLbl val="0"/>
      </c:catAx>
      <c:valAx>
        <c:axId val="159404878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CO"/>
          </a:p>
        </c:txPr>
        <c:crossAx val="1594046703"/>
        <c:crosses val="autoZero"/>
        <c:crossBetween val="between"/>
      </c:valAx>
      <c:spPr>
        <a:noFill/>
        <a:ln>
          <a:noFill/>
        </a:ln>
        <a:effectLst/>
      </c:spPr>
    </c:plotArea>
    <c:legend>
      <c:legendPos val="b"/>
      <c:layout>
        <c:manualLayout>
          <c:xMode val="edge"/>
          <c:yMode val="edge"/>
          <c:x val="0.15590831448084352"/>
          <c:y val="0.92943027637458142"/>
          <c:w val="0.69264554984821591"/>
          <c:h val="6.9235099221857985E-2"/>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s-CO"/>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accent1"/>
      </a:solidFill>
      <a:round/>
    </a:ln>
    <a:effectLst/>
  </c:spPr>
  <c:txPr>
    <a:bodyPr/>
    <a:lstStyle/>
    <a:p>
      <a:pPr>
        <a:defRPr>
          <a:solidFill>
            <a:sysClr val="windowText" lastClr="000000"/>
          </a:solidFill>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6">
  <a:schemeClr val="accent6"/>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Reversed" id="26">
  <a:schemeClr val="accent6"/>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withinLinear" id="19">
  <a:schemeClr val="accent6"/>
</cs:colorStyle>
</file>

<file path=xl/charts/colors22.xml><?xml version="1.0" encoding="utf-8"?>
<cs:colorStyle xmlns:cs="http://schemas.microsoft.com/office/drawing/2012/chartStyle" xmlns:a="http://schemas.openxmlformats.org/drawingml/2006/main" meth="withinLinear" id="19">
  <a:schemeClr val="accent6"/>
</cs:colorStyle>
</file>

<file path=xl/charts/colors23.xml><?xml version="1.0" encoding="utf-8"?>
<cs:colorStyle xmlns:cs="http://schemas.microsoft.com/office/drawing/2012/chartStyle" xmlns:a="http://schemas.openxmlformats.org/drawingml/2006/main" meth="withinLinear" id="19">
  <a:schemeClr val="accent6"/>
</cs:colorStyle>
</file>

<file path=xl/charts/colors24.xml><?xml version="1.0" encoding="utf-8"?>
<cs:colorStyle xmlns:cs="http://schemas.microsoft.com/office/drawing/2012/chartStyle" xmlns:a="http://schemas.openxmlformats.org/drawingml/2006/main" meth="withinLinear" id="19">
  <a:schemeClr val="accent6"/>
</cs:colorStyle>
</file>

<file path=xl/charts/colors25.xml><?xml version="1.0" encoding="utf-8"?>
<cs:colorStyle xmlns:cs="http://schemas.microsoft.com/office/drawing/2012/chartStyle" xmlns:a="http://schemas.openxmlformats.org/drawingml/2006/main" meth="withinLinear" id="19">
  <a:schemeClr val="accent6"/>
</cs:colorStyle>
</file>

<file path=xl/charts/colors26.xml><?xml version="1.0" encoding="utf-8"?>
<cs:colorStyle xmlns:cs="http://schemas.microsoft.com/office/drawing/2012/chartStyle" xmlns:a="http://schemas.openxmlformats.org/drawingml/2006/main" meth="withinLinear" id="19">
  <a:schemeClr val="accent6"/>
</cs:colorStyle>
</file>

<file path=xl/charts/colors27.xml><?xml version="1.0" encoding="utf-8"?>
<cs:colorStyle xmlns:cs="http://schemas.microsoft.com/office/drawing/2012/chartStyle" xmlns:a="http://schemas.openxmlformats.org/drawingml/2006/main" meth="withinLinear" id="19">
  <a:schemeClr val="accent6"/>
</cs:colorStyle>
</file>

<file path=xl/charts/colors28.xml><?xml version="1.0" encoding="utf-8"?>
<cs:colorStyle xmlns:cs="http://schemas.microsoft.com/office/drawing/2012/chartStyle" xmlns:a="http://schemas.openxmlformats.org/drawingml/2006/main" meth="withinLinear" id="19">
  <a:schemeClr val="accent6"/>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withinLinear" id="19">
  <a:schemeClr val="accent6"/>
</cs:colorStyle>
</file>

<file path=xl/charts/colors36.xml><?xml version="1.0" encoding="utf-8"?>
<cs:colorStyle xmlns:cs="http://schemas.microsoft.com/office/drawing/2012/chartStyle" xmlns:a="http://schemas.openxmlformats.org/drawingml/2006/main" meth="withinLinear" id="19">
  <a:schemeClr val="accent6"/>
</cs:colorStyle>
</file>

<file path=xl/charts/colors37.xml><?xml version="1.0" encoding="utf-8"?>
<cs:colorStyle xmlns:cs="http://schemas.microsoft.com/office/drawing/2012/chartStyle" xmlns:a="http://schemas.openxmlformats.org/drawingml/2006/main" meth="withinLinear" id="19">
  <a:schemeClr val="accent6"/>
</cs:colorStyle>
</file>

<file path=xl/charts/colors38.xml><?xml version="1.0" encoding="utf-8"?>
<cs:colorStyle xmlns:cs="http://schemas.microsoft.com/office/drawing/2012/chartStyle" xmlns:a="http://schemas.openxmlformats.org/drawingml/2006/main" meth="withinLinear" id="19">
  <a:schemeClr val="accent6"/>
</cs:colorStyle>
</file>

<file path=xl/charts/colors39.xml><?xml version="1.0" encoding="utf-8"?>
<cs:colorStyle xmlns:cs="http://schemas.microsoft.com/office/drawing/2012/chartStyle" xmlns:a="http://schemas.openxmlformats.org/drawingml/2006/main" meth="withinLinear" id="19">
  <a:schemeClr val="accent6"/>
</cs:colorStyle>
</file>

<file path=xl/charts/colors40.xml><?xml version="1.0" encoding="utf-8"?>
<cs:colorStyle xmlns:cs="http://schemas.microsoft.com/office/drawing/2012/chartStyle" xmlns:a="http://schemas.openxmlformats.org/drawingml/2006/main" meth="withinLinear" id="19">
  <a:schemeClr val="accent6"/>
</cs:colorStyle>
</file>

<file path=xl/charts/colors41.xml><?xml version="1.0" encoding="utf-8"?>
<cs:colorStyle xmlns:cs="http://schemas.microsoft.com/office/drawing/2012/chartStyle" xmlns:a="http://schemas.openxmlformats.org/drawingml/2006/main" meth="withinLinear" id="19">
  <a:schemeClr val="accent6"/>
</cs:colorStyle>
</file>

<file path=xl/charts/colors42.xml><?xml version="1.0" encoding="utf-8"?>
<cs:colorStyle xmlns:cs="http://schemas.microsoft.com/office/drawing/2012/chartStyle" xmlns:a="http://schemas.openxmlformats.org/drawingml/2006/main" meth="withinLinear" id="19">
  <a:schemeClr val="accent6"/>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bg1"/>
    </cs:fontRef>
    <cs:defRPr sz="900" kern="1200"/>
    <cs:bodyPr lIns="38100" tIns="19050" rIns="38100" bIns="19050">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hyperlink" Target="#INDICE!A1"/><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hyperlink" Target="#INDICE!A1"/><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2.xml"/><Relationship Id="rId13" Type="http://schemas.openxmlformats.org/officeDocument/2006/relationships/chart" Target="../charts/chart27.xml"/><Relationship Id="rId3" Type="http://schemas.openxmlformats.org/officeDocument/2006/relationships/chart" Target="../charts/chart17.xml"/><Relationship Id="rId7" Type="http://schemas.openxmlformats.org/officeDocument/2006/relationships/chart" Target="../charts/chart21.xml"/><Relationship Id="rId12" Type="http://schemas.openxmlformats.org/officeDocument/2006/relationships/chart" Target="../charts/chart26.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11" Type="http://schemas.openxmlformats.org/officeDocument/2006/relationships/chart" Target="../charts/chart25.xml"/><Relationship Id="rId5" Type="http://schemas.openxmlformats.org/officeDocument/2006/relationships/chart" Target="../charts/chart19.xml"/><Relationship Id="rId15" Type="http://schemas.openxmlformats.org/officeDocument/2006/relationships/hyperlink" Target="#INDICE!A1"/><Relationship Id="rId10" Type="http://schemas.openxmlformats.org/officeDocument/2006/relationships/chart" Target="../charts/chart24.xml"/><Relationship Id="rId4" Type="http://schemas.openxmlformats.org/officeDocument/2006/relationships/chart" Target="../charts/chart18.xml"/><Relationship Id="rId9" Type="http://schemas.openxmlformats.org/officeDocument/2006/relationships/chart" Target="../charts/chart23.xml"/><Relationship Id="rId14" Type="http://schemas.openxmlformats.org/officeDocument/2006/relationships/chart" Target="../charts/chart28.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6.xml"/><Relationship Id="rId13" Type="http://schemas.openxmlformats.org/officeDocument/2006/relationships/chart" Target="../charts/chart41.xml"/><Relationship Id="rId3" Type="http://schemas.openxmlformats.org/officeDocument/2006/relationships/chart" Target="../charts/chart31.xml"/><Relationship Id="rId7" Type="http://schemas.openxmlformats.org/officeDocument/2006/relationships/chart" Target="../charts/chart35.xml"/><Relationship Id="rId12" Type="http://schemas.openxmlformats.org/officeDocument/2006/relationships/chart" Target="../charts/chart40.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5" Type="http://schemas.openxmlformats.org/officeDocument/2006/relationships/hyperlink" Target="#INDICE!A1"/><Relationship Id="rId10" Type="http://schemas.openxmlformats.org/officeDocument/2006/relationships/chart" Target="../charts/chart38.xml"/><Relationship Id="rId4" Type="http://schemas.openxmlformats.org/officeDocument/2006/relationships/chart" Target="../charts/chart32.xml"/><Relationship Id="rId9" Type="http://schemas.openxmlformats.org/officeDocument/2006/relationships/chart" Target="../charts/chart37.xml"/><Relationship Id="rId14" Type="http://schemas.openxmlformats.org/officeDocument/2006/relationships/chart" Target="../charts/chart42.xml"/></Relationships>
</file>

<file path=xl/drawings/_rels/drawing7.xml.rels><?xml version="1.0" encoding="UTF-8" standalone="yes"?>
<Relationships xmlns="http://schemas.openxmlformats.org/package/2006/relationships"><Relationship Id="rId1" Type="http://schemas.openxmlformats.org/officeDocument/2006/relationships/hyperlink" Target="#INDICE!A1"/></Relationships>
</file>

<file path=xl/drawings/_rels/drawing8.xml.rels><?xml version="1.0" encoding="UTF-8" standalone="yes"?>
<Relationships xmlns="http://schemas.openxmlformats.org/package/2006/relationships"><Relationship Id="rId1" Type="http://schemas.openxmlformats.org/officeDocument/2006/relationships/hyperlink" Target="#INDICE!A1"/></Relationships>
</file>

<file path=xl/drawings/_rels/drawing9.xml.rels><?xml version="1.0" encoding="UTF-8" standalone="yes"?>
<Relationships xmlns="http://schemas.openxmlformats.org/package/2006/relationships"><Relationship Id="rId3" Type="http://schemas.openxmlformats.org/officeDocument/2006/relationships/chart" Target="../charts/chart45.xml"/><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hyperlink" Target="#INDICE!A1"/><Relationship Id="rId5" Type="http://schemas.openxmlformats.org/officeDocument/2006/relationships/chart" Target="../charts/chart47.xml"/><Relationship Id="rId4" Type="http://schemas.openxmlformats.org/officeDocument/2006/relationships/chart" Target="../charts/chart46.xml"/></Relationships>
</file>

<file path=xl/drawings/_rels/drawing10.xml.rels><?xml version="1.0" encoding="UTF-8" standalone="yes"?>
<Relationships xmlns="http://schemas.openxmlformats.org/package/2006/relationships"><Relationship Id="rId1" Type="http://schemas.openxmlformats.org/officeDocument/2006/relationships/hyperlink" Target="#INDICE!A1"/></Relationships>
</file>

<file path=xl/drawings/_rels/drawing11.xml.rels><?xml version="1.0" encoding="UTF-8" standalone="yes"?>
<Relationships xmlns="http://schemas.openxmlformats.org/package/2006/relationships"><Relationship Id="rId1" Type="http://schemas.openxmlformats.org/officeDocument/2006/relationships/hyperlink" Target="#INDICE!A1"/></Relationships>
</file>

<file path=xl/drawings/drawing1.xml><?xml version="1.0" encoding="utf-8"?>
<xdr:wsDr xmlns:xdr="http://schemas.openxmlformats.org/drawingml/2006/spreadsheetDrawing" xmlns:a="http://schemas.openxmlformats.org/drawingml/2006/main">
  <xdr:twoCellAnchor>
    <xdr:from>
      <xdr:col>22</xdr:col>
      <xdr:colOff>742604</xdr:colOff>
      <xdr:row>0</xdr:row>
      <xdr:rowOff>85207</xdr:rowOff>
    </xdr:from>
    <xdr:to>
      <xdr:col>24</xdr:col>
      <xdr:colOff>734291</xdr:colOff>
      <xdr:row>3</xdr:row>
      <xdr:rowOff>33944</xdr:rowOff>
    </xdr:to>
    <xdr:sp macro="" textlink="">
      <xdr:nvSpPr>
        <xdr:cNvPr id="2" name="Flecha izquierda 1">
          <a:extLst>
            <a:ext uri="{FF2B5EF4-FFF2-40B4-BE49-F238E27FC236}">
              <a16:creationId xmlns:a16="http://schemas.microsoft.com/office/drawing/2014/main" id="{00000000-0008-0000-0100-000002000000}"/>
            </a:ext>
          </a:extLst>
        </xdr:cNvPr>
        <xdr:cNvSpPr/>
      </xdr:nvSpPr>
      <xdr:spPr>
        <a:xfrm>
          <a:off x="28964313" y="85207"/>
          <a:ext cx="1834342" cy="987828"/>
        </a:xfrm>
        <a:prstGeom prst="leftArrow">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t"/>
        <a:lstStyle/>
        <a:p>
          <a:pPr algn="l"/>
          <a:r>
            <a:rPr lang="es-CO" sz="1100" b="1">
              <a:latin typeface="+mn-lt"/>
            </a:rPr>
            <a:t>Seleccione</a:t>
          </a:r>
          <a:r>
            <a:rPr lang="es-CO" sz="1100" b="1" baseline="0">
              <a:latin typeface="+mn-lt"/>
            </a:rPr>
            <a:t> aquí el año para ver los resultados</a:t>
          </a:r>
          <a:endParaRPr lang="es-CO" sz="1100" b="1">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757181</xdr:colOff>
      <xdr:row>0</xdr:row>
      <xdr:rowOff>79575</xdr:rowOff>
    </xdr:from>
    <xdr:to>
      <xdr:col>25</xdr:col>
      <xdr:colOff>235527</xdr:colOff>
      <xdr:row>2</xdr:row>
      <xdr:rowOff>138546</xdr:rowOff>
    </xdr:to>
    <xdr:sp macro="" textlink="">
      <xdr:nvSpPr>
        <xdr:cNvPr id="2" name="Flecha izquierda 1">
          <a:extLst>
            <a:ext uri="{FF2B5EF4-FFF2-40B4-BE49-F238E27FC236}">
              <a16:creationId xmlns:a16="http://schemas.microsoft.com/office/drawing/2014/main" id="{00000000-0008-0000-0200-000002000000}"/>
            </a:ext>
          </a:extLst>
        </xdr:cNvPr>
        <xdr:cNvSpPr/>
      </xdr:nvSpPr>
      <xdr:spPr>
        <a:xfrm>
          <a:off x="29158999" y="79575"/>
          <a:ext cx="2207692" cy="904098"/>
        </a:xfrm>
        <a:prstGeom prst="leftArrow">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ctr"/>
        <a:lstStyle/>
        <a:p>
          <a:pPr algn="ctr"/>
          <a:r>
            <a:rPr lang="es-CO" sz="1100" b="1">
              <a:latin typeface="+mn-lt"/>
            </a:rPr>
            <a:t>Seleccione</a:t>
          </a:r>
          <a:r>
            <a:rPr lang="es-CO" sz="1100" b="1" baseline="0">
              <a:latin typeface="+mn-lt"/>
            </a:rPr>
            <a:t> aquí el año para ver los resultados</a:t>
          </a:r>
          <a:endParaRPr lang="es-CO" sz="1100" b="1">
            <a:latin typeface="+mn-l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22</xdr:col>
      <xdr:colOff>30480</xdr:colOff>
      <xdr:row>0</xdr:row>
      <xdr:rowOff>160020</xdr:rowOff>
    </xdr:from>
    <xdr:to>
      <xdr:col>24</xdr:col>
      <xdr:colOff>260466</xdr:colOff>
      <xdr:row>2</xdr:row>
      <xdr:rowOff>111528</xdr:rowOff>
    </xdr:to>
    <xdr:sp macro="" textlink="">
      <xdr:nvSpPr>
        <xdr:cNvPr id="2" name="Flecha izquierda 1">
          <a:extLst>
            <a:ext uri="{FF2B5EF4-FFF2-40B4-BE49-F238E27FC236}">
              <a16:creationId xmlns:a16="http://schemas.microsoft.com/office/drawing/2014/main" id="{00000000-0008-0000-0300-000002000000}"/>
            </a:ext>
          </a:extLst>
        </xdr:cNvPr>
        <xdr:cNvSpPr/>
      </xdr:nvSpPr>
      <xdr:spPr>
        <a:xfrm>
          <a:off x="18257520" y="160020"/>
          <a:ext cx="1814946" cy="987828"/>
        </a:xfrm>
        <a:prstGeom prst="leftArrow">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t"/>
        <a:lstStyle/>
        <a:p>
          <a:pPr algn="l"/>
          <a:r>
            <a:rPr lang="es-CO" sz="1100" b="1">
              <a:latin typeface="+mn-lt"/>
            </a:rPr>
            <a:t>Seleccione</a:t>
          </a:r>
          <a:r>
            <a:rPr lang="es-CO" sz="1100" b="1" baseline="0">
              <a:latin typeface="+mn-lt"/>
            </a:rPr>
            <a:t> aquí el año para ver los resultados</a:t>
          </a:r>
          <a:endParaRPr lang="es-CO" sz="1100" b="1">
            <a:latin typeface="+mn-lt"/>
          </a:endParaRPr>
        </a:p>
      </xdr:txBody>
    </xdr:sp>
    <xdr:clientData/>
  </xdr:twoCellAnchor>
  <xdr:twoCellAnchor>
    <xdr:from>
      <xdr:col>20</xdr:col>
      <xdr:colOff>512619</xdr:colOff>
      <xdr:row>3</xdr:row>
      <xdr:rowOff>200890</xdr:rowOff>
    </xdr:from>
    <xdr:to>
      <xdr:col>28</xdr:col>
      <xdr:colOff>498764</xdr:colOff>
      <xdr:row>13</xdr:row>
      <xdr:rowOff>13854</xdr:rowOff>
    </xdr:to>
    <xdr:graphicFrame macro="">
      <xdr:nvGraphicFramePr>
        <xdr:cNvPr id="7" name="Gráfico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578427</xdr:colOff>
      <xdr:row>3</xdr:row>
      <xdr:rowOff>197428</xdr:rowOff>
    </xdr:from>
    <xdr:to>
      <xdr:col>37</xdr:col>
      <xdr:colOff>63627</xdr:colOff>
      <xdr:row>13</xdr:row>
      <xdr:rowOff>10064</xdr:rowOff>
    </xdr:to>
    <xdr:graphicFrame macro="">
      <xdr:nvGraphicFramePr>
        <xdr:cNvPr id="5" name="Gráfico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37</xdr:col>
      <xdr:colOff>136811</xdr:colOff>
      <xdr:row>3</xdr:row>
      <xdr:rowOff>199160</xdr:rowOff>
    </xdr:from>
    <xdr:to>
      <xdr:col>45</xdr:col>
      <xdr:colOff>384011</xdr:colOff>
      <xdr:row>13</xdr:row>
      <xdr:rowOff>24785</xdr:rowOff>
    </xdr:to>
    <xdr:graphicFrame macro="">
      <xdr:nvGraphicFramePr>
        <xdr:cNvPr id="8" name="Gráfico 7">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516079</xdr:colOff>
      <xdr:row>15</xdr:row>
      <xdr:rowOff>16080</xdr:rowOff>
    </xdr:from>
    <xdr:to>
      <xdr:col>31</xdr:col>
      <xdr:colOff>326818</xdr:colOff>
      <xdr:row>21</xdr:row>
      <xdr:rowOff>151161</xdr:rowOff>
    </xdr:to>
    <xdr:graphicFrame macro="">
      <xdr:nvGraphicFramePr>
        <xdr:cNvPr id="9" name="Gráfico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18</xdr:col>
      <xdr:colOff>290945</xdr:colOff>
      <xdr:row>49</xdr:row>
      <xdr:rowOff>166254</xdr:rowOff>
    </xdr:from>
    <xdr:ext cx="5902037" cy="2563091"/>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9285527" y="20366181"/>
          <a:ext cx="5902037" cy="2563091"/>
        </a:xfrm>
        <a:prstGeom prst="rect">
          <a:avLst/>
        </a:prstGeom>
        <a:solidFill>
          <a:schemeClr val="accent1">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s-CO" sz="1600" b="1">
              <a:latin typeface="+mn-lt"/>
            </a:rPr>
            <a:t>Coeficiente</a:t>
          </a:r>
          <a:r>
            <a:rPr lang="es-CO" sz="1600" b="1" baseline="0">
              <a:latin typeface="+mn-lt"/>
            </a:rPr>
            <a:t> de especialización regional</a:t>
          </a:r>
        </a:p>
        <a:p>
          <a:endParaRPr lang="es-CO" sz="1600" b="1">
            <a:latin typeface="+mn-lt"/>
          </a:endParaRPr>
        </a:p>
        <a:p>
          <a:r>
            <a:rPr lang="es-CO" sz="1600" b="0">
              <a:latin typeface="+mn-lt"/>
            </a:rPr>
            <a:t>El coeficiente de especialización (Cuadrado Roura &amp; Maroto</a:t>
          </a:r>
          <a:r>
            <a:rPr lang="es-CO" sz="1600" b="0" baseline="0">
              <a:latin typeface="+mn-lt"/>
            </a:rPr>
            <a:t> Sánchez 2012) Compara el peso relativo de un sector dentro de una zona, subregión o provincia en relación con la participación porcentual de dicho sector en el Departamento, </a:t>
          </a:r>
          <a:r>
            <a:rPr lang="es-ES_tradnl" sz="1600" b="0">
              <a:solidFill>
                <a:schemeClr val="tx1"/>
              </a:solidFill>
              <a:effectLst/>
              <a:latin typeface="+mn-lt"/>
              <a:ea typeface="+mn-ea"/>
              <a:cs typeface="+mn-cs"/>
            </a:rPr>
            <a:t>permite aproximarse a una mirada sobre la especialización productiva de las diferentes subregiones.</a:t>
          </a:r>
          <a:r>
            <a:rPr lang="es-CO" sz="1600" b="0" baseline="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es-ES_tradnl" sz="1600">
              <a:solidFill>
                <a:schemeClr val="tx1"/>
              </a:solidFill>
              <a:effectLst/>
              <a:latin typeface="+mn-lt"/>
              <a:ea typeface="+mn-ea"/>
              <a:cs typeface="+mn-cs"/>
            </a:rPr>
            <a:t>Un valor de este coeficiente mayor que 1 muestra los sectores en que está especializada la subregión. </a:t>
          </a:r>
          <a:endParaRPr lang="es-CO" sz="1600">
            <a:effectLst/>
            <a:latin typeface="+mn-lt"/>
          </a:endParaRPr>
        </a:p>
        <a:p>
          <a:endParaRPr lang="es-CO" sz="1600" b="0" baseline="0">
            <a:solidFill>
              <a:schemeClr val="tx1"/>
            </a:solidFill>
            <a:effectLst/>
            <a:latin typeface="+mn-lt"/>
            <a:ea typeface="+mn-ea"/>
            <a:cs typeface="+mn-cs"/>
          </a:endParaRPr>
        </a:p>
        <a:p>
          <a:endParaRPr lang="es-CO" sz="1600" b="1">
            <a:latin typeface="+mn-lt"/>
          </a:endParaRPr>
        </a:p>
      </xdr:txBody>
    </xdr:sp>
    <xdr:clientData/>
  </xdr:oneCellAnchor>
  <xdr:twoCellAnchor>
    <xdr:from>
      <xdr:col>25</xdr:col>
      <xdr:colOff>291936</xdr:colOff>
      <xdr:row>1</xdr:row>
      <xdr:rowOff>32163</xdr:rowOff>
    </xdr:from>
    <xdr:to>
      <xdr:col>26</xdr:col>
      <xdr:colOff>476252</xdr:colOff>
      <xdr:row>1</xdr:row>
      <xdr:rowOff>517072</xdr:rowOff>
    </xdr:to>
    <xdr:sp macro="" textlink="">
      <xdr:nvSpPr>
        <xdr:cNvPr id="4" name="Elipse 3">
          <a:hlinkClick xmlns:r="http://schemas.openxmlformats.org/officeDocument/2006/relationships" r:id="rId5"/>
          <a:extLst>
            <a:ext uri="{FF2B5EF4-FFF2-40B4-BE49-F238E27FC236}">
              <a16:creationId xmlns:a16="http://schemas.microsoft.com/office/drawing/2014/main" id="{194EA1A5-A5BE-48B5-B02C-BEDFFBD8C8BF}"/>
            </a:ext>
          </a:extLst>
        </xdr:cNvPr>
        <xdr:cNvSpPr/>
      </xdr:nvSpPr>
      <xdr:spPr>
        <a:xfrm>
          <a:off x="24812007" y="331520"/>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36</xdr:col>
      <xdr:colOff>464714</xdr:colOff>
      <xdr:row>0</xdr:row>
      <xdr:rowOff>105145</xdr:rowOff>
    </xdr:from>
    <xdr:to>
      <xdr:col>45</xdr:col>
      <xdr:colOff>329045</xdr:colOff>
      <xdr:row>18</xdr:row>
      <xdr:rowOff>155863</xdr:rowOff>
    </xdr:to>
    <xdr:graphicFrame macro="">
      <xdr:nvGraphicFramePr>
        <xdr:cNvPr id="2" name="Gráfico 1">
          <a:extLst>
            <a:ext uri="{FF2B5EF4-FFF2-40B4-BE49-F238E27FC236}">
              <a16:creationId xmlns:a16="http://schemas.microsoft.com/office/drawing/2014/main" id="{F5537884-38BE-461B-AA96-FF8848D8DB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38</xdr:col>
      <xdr:colOff>544428</xdr:colOff>
      <xdr:row>25</xdr:row>
      <xdr:rowOff>147924</xdr:rowOff>
    </xdr:from>
    <xdr:to>
      <xdr:col>49</xdr:col>
      <xdr:colOff>60540</xdr:colOff>
      <xdr:row>48</xdr:row>
      <xdr:rowOff>125776</xdr:rowOff>
    </xdr:to>
    <xdr:graphicFrame macro="">
      <xdr:nvGraphicFramePr>
        <xdr:cNvPr id="3" name="Gráfico 2">
          <a:extLst>
            <a:ext uri="{FF2B5EF4-FFF2-40B4-BE49-F238E27FC236}">
              <a16:creationId xmlns:a16="http://schemas.microsoft.com/office/drawing/2014/main" id="{1EC592C1-120C-49C5-B94B-369CB8FC07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737302</xdr:colOff>
      <xdr:row>0</xdr:row>
      <xdr:rowOff>80331</xdr:rowOff>
    </xdr:from>
    <xdr:to>
      <xdr:col>36</xdr:col>
      <xdr:colOff>275302</xdr:colOff>
      <xdr:row>23</xdr:row>
      <xdr:rowOff>44306</xdr:rowOff>
    </xdr:to>
    <xdr:graphicFrame macro="">
      <xdr:nvGraphicFramePr>
        <xdr:cNvPr id="4" name="Gráfico 3">
          <a:extLst>
            <a:ext uri="{FF2B5EF4-FFF2-40B4-BE49-F238E27FC236}">
              <a16:creationId xmlns:a16="http://schemas.microsoft.com/office/drawing/2014/main" id="{B297227C-3237-4E3A-ADB5-F8C91E2344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638735</xdr:colOff>
      <xdr:row>25</xdr:row>
      <xdr:rowOff>121474</xdr:rowOff>
    </xdr:from>
    <xdr:to>
      <xdr:col>38</xdr:col>
      <xdr:colOff>217714</xdr:colOff>
      <xdr:row>53</xdr:row>
      <xdr:rowOff>176892</xdr:rowOff>
    </xdr:to>
    <xdr:graphicFrame macro="">
      <xdr:nvGraphicFramePr>
        <xdr:cNvPr id="5" name="Gráfico 4">
          <a:extLst>
            <a:ext uri="{FF2B5EF4-FFF2-40B4-BE49-F238E27FC236}">
              <a16:creationId xmlns:a16="http://schemas.microsoft.com/office/drawing/2014/main" id="{1F78235E-C901-4A5F-AC8E-95E998BF20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64</xdr:col>
      <xdr:colOff>162279</xdr:colOff>
      <xdr:row>39</xdr:row>
      <xdr:rowOff>114020</xdr:rowOff>
    </xdr:from>
    <xdr:to>
      <xdr:col>73</xdr:col>
      <xdr:colOff>552449</xdr:colOff>
      <xdr:row>58</xdr:row>
      <xdr:rowOff>342900</xdr:rowOff>
    </xdr:to>
    <xdr:graphicFrame macro="">
      <xdr:nvGraphicFramePr>
        <xdr:cNvPr id="6" name="Gráfico 5">
          <a:extLst>
            <a:ext uri="{FF2B5EF4-FFF2-40B4-BE49-F238E27FC236}">
              <a16:creationId xmlns:a16="http://schemas.microsoft.com/office/drawing/2014/main" id="{4593A276-EC8B-4805-B487-41A82FA8E8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39</xdr:col>
      <xdr:colOff>363935</xdr:colOff>
      <xdr:row>84</xdr:row>
      <xdr:rowOff>155326</xdr:rowOff>
    </xdr:from>
    <xdr:to>
      <xdr:col>49</xdr:col>
      <xdr:colOff>642047</xdr:colOff>
      <xdr:row>107</xdr:row>
      <xdr:rowOff>141983</xdr:rowOff>
    </xdr:to>
    <xdr:graphicFrame macro="">
      <xdr:nvGraphicFramePr>
        <xdr:cNvPr id="7" name="Gráfico 6">
          <a:extLst>
            <a:ext uri="{FF2B5EF4-FFF2-40B4-BE49-F238E27FC236}">
              <a16:creationId xmlns:a16="http://schemas.microsoft.com/office/drawing/2014/main" id="{5FBA1288-A5A8-46B2-A63F-A670B7678C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51</xdr:col>
      <xdr:colOff>718015</xdr:colOff>
      <xdr:row>39</xdr:row>
      <xdr:rowOff>48183</xdr:rowOff>
    </xdr:from>
    <xdr:to>
      <xdr:col>62</xdr:col>
      <xdr:colOff>494140</xdr:colOff>
      <xdr:row>61</xdr:row>
      <xdr:rowOff>67577</xdr:rowOff>
    </xdr:to>
    <xdr:graphicFrame macro="">
      <xdr:nvGraphicFramePr>
        <xdr:cNvPr id="8" name="Gráfico 7">
          <a:extLst>
            <a:ext uri="{FF2B5EF4-FFF2-40B4-BE49-F238E27FC236}">
              <a16:creationId xmlns:a16="http://schemas.microsoft.com/office/drawing/2014/main" id="{1688C338-E372-4706-BA2F-892A71F9A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421821</xdr:colOff>
      <xdr:row>84</xdr:row>
      <xdr:rowOff>174301</xdr:rowOff>
    </xdr:from>
    <xdr:to>
      <xdr:col>39</xdr:col>
      <xdr:colOff>27214</xdr:colOff>
      <xdr:row>113</xdr:row>
      <xdr:rowOff>39219</xdr:rowOff>
    </xdr:to>
    <xdr:graphicFrame macro="">
      <xdr:nvGraphicFramePr>
        <xdr:cNvPr id="9" name="Gráfico 8">
          <a:extLst>
            <a:ext uri="{FF2B5EF4-FFF2-40B4-BE49-F238E27FC236}">
              <a16:creationId xmlns:a16="http://schemas.microsoft.com/office/drawing/2014/main" id="{FB1F46A0-A2C9-4B99-885C-A34FE229CB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24</xdr:col>
      <xdr:colOff>735583</xdr:colOff>
      <xdr:row>113</xdr:row>
      <xdr:rowOff>158000</xdr:rowOff>
    </xdr:from>
    <xdr:to>
      <xdr:col>35</xdr:col>
      <xdr:colOff>51955</xdr:colOff>
      <xdr:row>129</xdr:row>
      <xdr:rowOff>207818</xdr:rowOff>
    </xdr:to>
    <xdr:graphicFrame macro="">
      <xdr:nvGraphicFramePr>
        <xdr:cNvPr id="10" name="Gráfico 9">
          <a:extLst>
            <a:ext uri="{FF2B5EF4-FFF2-40B4-BE49-F238E27FC236}">
              <a16:creationId xmlns:a16="http://schemas.microsoft.com/office/drawing/2014/main" id="{104795C5-277F-41AA-9164-EB3713A99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24</xdr:col>
      <xdr:colOff>662749</xdr:colOff>
      <xdr:row>130</xdr:row>
      <xdr:rowOff>184415</xdr:rowOff>
    </xdr:from>
    <xdr:to>
      <xdr:col>35</xdr:col>
      <xdr:colOff>750795</xdr:colOff>
      <xdr:row>152</xdr:row>
      <xdr:rowOff>122464</xdr:rowOff>
    </xdr:to>
    <xdr:graphicFrame macro="">
      <xdr:nvGraphicFramePr>
        <xdr:cNvPr id="11" name="Gráfico 10">
          <a:extLst>
            <a:ext uri="{FF2B5EF4-FFF2-40B4-BE49-F238E27FC236}">
              <a16:creationId xmlns:a16="http://schemas.microsoft.com/office/drawing/2014/main" id="{45F5481D-9D72-49F7-BD10-61FD719C45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22410</xdr:colOff>
      <xdr:row>56</xdr:row>
      <xdr:rowOff>2</xdr:rowOff>
    </xdr:from>
    <xdr:to>
      <xdr:col>13</xdr:col>
      <xdr:colOff>1658471</xdr:colOff>
      <xdr:row>60</xdr:row>
      <xdr:rowOff>112060</xdr:rowOff>
    </xdr:to>
    <xdr:sp macro="" textlink="">
      <xdr:nvSpPr>
        <xdr:cNvPr id="12" name="Flecha: hacia la izquierda 11">
          <a:extLst>
            <a:ext uri="{FF2B5EF4-FFF2-40B4-BE49-F238E27FC236}">
              <a16:creationId xmlns:a16="http://schemas.microsoft.com/office/drawing/2014/main" id="{299335AE-1F3A-421A-BA84-B24A1B1B025C}"/>
            </a:ext>
          </a:extLst>
        </xdr:cNvPr>
        <xdr:cNvSpPr/>
      </xdr:nvSpPr>
      <xdr:spPr>
        <a:xfrm>
          <a:off x="13514292" y="10555943"/>
          <a:ext cx="1927414" cy="1086970"/>
        </a:xfrm>
        <a:prstGeom prst="leftArrow">
          <a:avLst/>
        </a:prstGeom>
        <a:effectLst>
          <a:outerShdw blurRad="50800" dist="101600" dir="2700000" algn="tl" rotWithShape="0">
            <a:prstClr val="black">
              <a:alpha val="40000"/>
            </a:prst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200" b="1"/>
            <a:t>Seleccione la rama de activida o resultado</a:t>
          </a:r>
        </a:p>
      </xdr:txBody>
    </xdr:sp>
    <xdr:clientData/>
  </xdr:twoCellAnchor>
  <xdr:twoCellAnchor>
    <xdr:from>
      <xdr:col>12</xdr:col>
      <xdr:colOff>69273</xdr:colOff>
      <xdr:row>110</xdr:row>
      <xdr:rowOff>160958</xdr:rowOff>
    </xdr:from>
    <xdr:to>
      <xdr:col>13</xdr:col>
      <xdr:colOff>1705334</xdr:colOff>
      <xdr:row>115</xdr:row>
      <xdr:rowOff>155865</xdr:rowOff>
    </xdr:to>
    <xdr:sp macro="" textlink="">
      <xdr:nvSpPr>
        <xdr:cNvPr id="13" name="Flecha: hacia la izquierda 12">
          <a:extLst>
            <a:ext uri="{FF2B5EF4-FFF2-40B4-BE49-F238E27FC236}">
              <a16:creationId xmlns:a16="http://schemas.microsoft.com/office/drawing/2014/main" id="{B16533D7-F226-4C7E-812A-5BC032FD311F}"/>
            </a:ext>
          </a:extLst>
        </xdr:cNvPr>
        <xdr:cNvSpPr/>
      </xdr:nvSpPr>
      <xdr:spPr>
        <a:xfrm>
          <a:off x="13646728" y="21670140"/>
          <a:ext cx="1930470" cy="1103270"/>
        </a:xfrm>
        <a:prstGeom prst="leftArrow">
          <a:avLst/>
        </a:prstGeom>
        <a:effectLst>
          <a:outerShdw blurRad="50800" dist="101600" dir="2700000" algn="tl" rotWithShape="0">
            <a:prstClr val="black">
              <a:alpha val="40000"/>
            </a:prstClr>
          </a:outerShdw>
        </a:effectLst>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O" sz="1200" b="1"/>
            <a:t>Seleccione la provincia</a:t>
          </a:r>
        </a:p>
      </xdr:txBody>
    </xdr:sp>
    <xdr:clientData/>
  </xdr:twoCellAnchor>
  <xdr:twoCellAnchor>
    <xdr:from>
      <xdr:col>11</xdr:col>
      <xdr:colOff>0</xdr:colOff>
      <xdr:row>3</xdr:row>
      <xdr:rowOff>0</xdr:rowOff>
    </xdr:from>
    <xdr:to>
      <xdr:col>12</xdr:col>
      <xdr:colOff>262758</xdr:colOff>
      <xdr:row>5</xdr:row>
      <xdr:rowOff>103909</xdr:rowOff>
    </xdr:to>
    <xdr:sp macro="" textlink="">
      <xdr:nvSpPr>
        <xdr:cNvPr id="14" name="Elipse 13">
          <a:hlinkClick xmlns:r="http://schemas.openxmlformats.org/officeDocument/2006/relationships" r:id="rId11"/>
          <a:extLst>
            <a:ext uri="{FF2B5EF4-FFF2-40B4-BE49-F238E27FC236}">
              <a16:creationId xmlns:a16="http://schemas.microsoft.com/office/drawing/2014/main" id="{072D3938-FCC1-4A99-AE9B-757D2DB61FF2}"/>
            </a:ext>
          </a:extLst>
        </xdr:cNvPr>
        <xdr:cNvSpPr/>
      </xdr:nvSpPr>
      <xdr:spPr>
        <a:xfrm>
          <a:off x="12606618" y="605118"/>
          <a:ext cx="1148022"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twoCellAnchor>
    <xdr:from>
      <xdr:col>11</xdr:col>
      <xdr:colOff>0</xdr:colOff>
      <xdr:row>65</xdr:row>
      <xdr:rowOff>0</xdr:rowOff>
    </xdr:from>
    <xdr:to>
      <xdr:col>12</xdr:col>
      <xdr:colOff>262758</xdr:colOff>
      <xdr:row>67</xdr:row>
      <xdr:rowOff>103909</xdr:rowOff>
    </xdr:to>
    <xdr:sp macro="" textlink="">
      <xdr:nvSpPr>
        <xdr:cNvPr id="15" name="Elipse 14">
          <a:hlinkClick xmlns:r="http://schemas.openxmlformats.org/officeDocument/2006/relationships" r:id="rId11"/>
          <a:extLst>
            <a:ext uri="{FF2B5EF4-FFF2-40B4-BE49-F238E27FC236}">
              <a16:creationId xmlns:a16="http://schemas.microsoft.com/office/drawing/2014/main" id="{759C9D53-BAC5-4530-87EA-DA9EED48625B}"/>
            </a:ext>
          </a:extLst>
        </xdr:cNvPr>
        <xdr:cNvSpPr/>
      </xdr:nvSpPr>
      <xdr:spPr>
        <a:xfrm>
          <a:off x="12606618" y="12774706"/>
          <a:ext cx="1148022"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twoCellAnchor>
    <xdr:from>
      <xdr:col>11</xdr:col>
      <xdr:colOff>0</xdr:colOff>
      <xdr:row>120</xdr:row>
      <xdr:rowOff>0</xdr:rowOff>
    </xdr:from>
    <xdr:to>
      <xdr:col>12</xdr:col>
      <xdr:colOff>262758</xdr:colOff>
      <xdr:row>122</xdr:row>
      <xdr:rowOff>103909</xdr:rowOff>
    </xdr:to>
    <xdr:sp macro="" textlink="">
      <xdr:nvSpPr>
        <xdr:cNvPr id="16" name="Elipse 15">
          <a:hlinkClick xmlns:r="http://schemas.openxmlformats.org/officeDocument/2006/relationships" r:id="rId11"/>
          <a:extLst>
            <a:ext uri="{FF2B5EF4-FFF2-40B4-BE49-F238E27FC236}">
              <a16:creationId xmlns:a16="http://schemas.microsoft.com/office/drawing/2014/main" id="{DA989A50-BF2F-49A0-9F62-024B6A604950}"/>
            </a:ext>
          </a:extLst>
        </xdr:cNvPr>
        <xdr:cNvSpPr/>
      </xdr:nvSpPr>
      <xdr:spPr>
        <a:xfrm>
          <a:off x="12606618" y="23823706"/>
          <a:ext cx="1148022"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824303</xdr:colOff>
      <xdr:row>0</xdr:row>
      <xdr:rowOff>0</xdr:rowOff>
    </xdr:from>
    <xdr:to>
      <xdr:col>3</xdr:col>
      <xdr:colOff>542925</xdr:colOff>
      <xdr:row>0</xdr:row>
      <xdr:rowOff>653142</xdr:rowOff>
    </xdr:to>
    <xdr:sp macro="" textlink="">
      <xdr:nvSpPr>
        <xdr:cNvPr id="2" name="Flecha izquierda 1">
          <a:extLst>
            <a:ext uri="{FF2B5EF4-FFF2-40B4-BE49-F238E27FC236}">
              <a16:creationId xmlns:a16="http://schemas.microsoft.com/office/drawing/2014/main" id="{C2CA6D81-1037-42CD-8291-426FE24184E8}"/>
            </a:ext>
          </a:extLst>
        </xdr:cNvPr>
        <xdr:cNvSpPr/>
      </xdr:nvSpPr>
      <xdr:spPr>
        <a:xfrm>
          <a:off x="2976953" y="0"/>
          <a:ext cx="1642672" cy="653142"/>
        </a:xfrm>
        <a:prstGeom prst="leftArrow">
          <a:avLst>
            <a:gd name="adj1" fmla="val 64583"/>
            <a:gd name="adj2" fmla="val 50000"/>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ctr"/>
        <a:lstStyle/>
        <a:p>
          <a:pPr algn="ctr"/>
          <a:r>
            <a:rPr lang="es-CO" sz="1100" b="1">
              <a:latin typeface="+mn-lt"/>
            </a:rPr>
            <a:t>Seleccione</a:t>
          </a:r>
          <a:r>
            <a:rPr lang="es-CO" sz="1100" b="1" baseline="0">
              <a:latin typeface="+mn-lt"/>
            </a:rPr>
            <a:t> aquí el municipio</a:t>
          </a:r>
        </a:p>
      </xdr:txBody>
    </xdr:sp>
    <xdr:clientData/>
  </xdr:twoCellAnchor>
  <xdr:twoCellAnchor>
    <xdr:from>
      <xdr:col>17</xdr:col>
      <xdr:colOff>299597</xdr:colOff>
      <xdr:row>1</xdr:row>
      <xdr:rowOff>30289</xdr:rowOff>
    </xdr:from>
    <xdr:to>
      <xdr:col>26</xdr:col>
      <xdr:colOff>306402</xdr:colOff>
      <xdr:row>19</xdr:row>
      <xdr:rowOff>34099</xdr:rowOff>
    </xdr:to>
    <xdr:graphicFrame macro="">
      <xdr:nvGraphicFramePr>
        <xdr:cNvPr id="3" name="Gráfico 2">
          <a:extLst>
            <a:ext uri="{FF2B5EF4-FFF2-40B4-BE49-F238E27FC236}">
              <a16:creationId xmlns:a16="http://schemas.microsoft.com/office/drawing/2014/main" id="{9B340E7D-8FBB-4C83-A7EA-FBF26CBCC014}"/>
            </a:ext>
            <a:ext uri="{147F2762-F138-4A5C-976F-8EAC2B608ADB}">
              <a16:predDERef xmlns:a16="http://schemas.microsoft.com/office/drawing/2014/main" pred="{C2CA6D81-1037-42CD-8291-426FE24184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474345</xdr:colOff>
      <xdr:row>19</xdr:row>
      <xdr:rowOff>158115</xdr:rowOff>
    </xdr:from>
    <xdr:to>
      <xdr:col>20</xdr:col>
      <xdr:colOff>636135</xdr:colOff>
      <xdr:row>34</xdr:row>
      <xdr:rowOff>161925</xdr:rowOff>
    </xdr:to>
    <xdr:graphicFrame macro="">
      <xdr:nvGraphicFramePr>
        <xdr:cNvPr id="4" name="Gráfico 4">
          <a:extLst>
            <a:ext uri="{FF2B5EF4-FFF2-40B4-BE49-F238E27FC236}">
              <a16:creationId xmlns:a16="http://schemas.microsoft.com/office/drawing/2014/main" id="{8D27D1CA-E94E-4701-BD6A-293F0914A080}"/>
            </a:ext>
            <a:ext uri="{147F2762-F138-4A5C-976F-8EAC2B608ADB}">
              <a16:predDERef xmlns:a16="http://schemas.microsoft.com/office/drawing/2014/main" pred="{9B340E7D-8FBB-4C83-A7EA-FBF26CBCC0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693148</xdr:colOff>
      <xdr:row>19</xdr:row>
      <xdr:rowOff>140970</xdr:rowOff>
    </xdr:from>
    <xdr:to>
      <xdr:col>28</xdr:col>
      <xdr:colOff>3131</xdr:colOff>
      <xdr:row>34</xdr:row>
      <xdr:rowOff>152400</xdr:rowOff>
    </xdr:to>
    <xdr:graphicFrame macro="">
      <xdr:nvGraphicFramePr>
        <xdr:cNvPr id="5" name="Gráfico 5">
          <a:extLst>
            <a:ext uri="{FF2B5EF4-FFF2-40B4-BE49-F238E27FC236}">
              <a16:creationId xmlns:a16="http://schemas.microsoft.com/office/drawing/2014/main" id="{A7C45A01-CDFD-4091-8188-5FBEC57DFD1A}"/>
            </a:ext>
            <a:ext uri="{147F2762-F138-4A5C-976F-8EAC2B608ADB}">
              <a16:predDERef xmlns:a16="http://schemas.microsoft.com/office/drawing/2014/main" pred="{8D27D1CA-E94E-4701-BD6A-293F0914A0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401782</xdr:colOff>
      <xdr:row>35</xdr:row>
      <xdr:rowOff>3810</xdr:rowOff>
    </xdr:from>
    <xdr:to>
      <xdr:col>25</xdr:col>
      <xdr:colOff>221673</xdr:colOff>
      <xdr:row>53</xdr:row>
      <xdr:rowOff>0</xdr:rowOff>
    </xdr:to>
    <xdr:graphicFrame macro="">
      <xdr:nvGraphicFramePr>
        <xdr:cNvPr id="6" name="Gráfico 3">
          <a:extLst>
            <a:ext uri="{FF2B5EF4-FFF2-40B4-BE49-F238E27FC236}">
              <a16:creationId xmlns:a16="http://schemas.microsoft.com/office/drawing/2014/main" id="{146745C6-5C17-42AD-B5A1-F4CAF1F3D4A0}"/>
            </a:ext>
            <a:ext uri="{147F2762-F138-4A5C-976F-8EAC2B608ADB}">
              <a16:predDERef xmlns:a16="http://schemas.microsoft.com/office/drawing/2014/main" pred="{A7C45A01-CDFD-4091-8188-5FBEC57DF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371252</xdr:colOff>
      <xdr:row>53</xdr:row>
      <xdr:rowOff>107372</xdr:rowOff>
    </xdr:from>
    <xdr:to>
      <xdr:col>25</xdr:col>
      <xdr:colOff>235528</xdr:colOff>
      <xdr:row>69</xdr:row>
      <xdr:rowOff>30677</xdr:rowOff>
    </xdr:to>
    <xdr:graphicFrame macro="">
      <xdr:nvGraphicFramePr>
        <xdr:cNvPr id="7" name="Gráfico 6">
          <a:extLst>
            <a:ext uri="{FF2B5EF4-FFF2-40B4-BE49-F238E27FC236}">
              <a16:creationId xmlns:a16="http://schemas.microsoft.com/office/drawing/2014/main" id="{7C10ABEA-A7C7-4E0B-B814-BB816322CED9}"/>
            </a:ext>
            <a:ext uri="{147F2762-F138-4A5C-976F-8EAC2B608ADB}">
              <a16:predDERef xmlns:a16="http://schemas.microsoft.com/office/drawing/2014/main" pred="{146745C6-5C17-42AD-B5A1-F4CAF1F3D4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1199</xdr:colOff>
      <xdr:row>87</xdr:row>
      <xdr:rowOff>173765</xdr:rowOff>
    </xdr:from>
    <xdr:to>
      <xdr:col>21</xdr:col>
      <xdr:colOff>55418</xdr:colOff>
      <xdr:row>104</xdr:row>
      <xdr:rowOff>110836</xdr:rowOff>
    </xdr:to>
    <xdr:graphicFrame macro="">
      <xdr:nvGraphicFramePr>
        <xdr:cNvPr id="8" name="Gráfico 11">
          <a:extLst>
            <a:ext uri="{FF2B5EF4-FFF2-40B4-BE49-F238E27FC236}">
              <a16:creationId xmlns:a16="http://schemas.microsoft.com/office/drawing/2014/main" id="{B48A991E-B195-4C62-8800-99FBDC739055}"/>
            </a:ext>
            <a:ext uri="{147F2762-F138-4A5C-976F-8EAC2B608ADB}">
              <a16:predDERef xmlns:a16="http://schemas.microsoft.com/office/drawing/2014/main" pred="{7C10ABEA-A7C7-4E0B-B814-BB816322CED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718457</xdr:colOff>
      <xdr:row>85</xdr:row>
      <xdr:rowOff>261257</xdr:rowOff>
    </xdr:from>
    <xdr:to>
      <xdr:col>13</xdr:col>
      <xdr:colOff>19049</xdr:colOff>
      <xdr:row>88</xdr:row>
      <xdr:rowOff>50748</xdr:rowOff>
    </xdr:to>
    <xdr:sp macro="" textlink="">
      <xdr:nvSpPr>
        <xdr:cNvPr id="9" name="Llamada de flecha hacia abajo 7">
          <a:extLst>
            <a:ext uri="{FF2B5EF4-FFF2-40B4-BE49-F238E27FC236}">
              <a16:creationId xmlns:a16="http://schemas.microsoft.com/office/drawing/2014/main" id="{F6916F6A-CD65-4CC3-BA78-3D06CE79EC4F}"/>
            </a:ext>
            <a:ext uri="{147F2762-F138-4A5C-976F-8EAC2B608ADB}">
              <a16:predDERef xmlns:a16="http://schemas.microsoft.com/office/drawing/2014/main" pred="{B48A991E-B195-4C62-8800-99FBDC739055}"/>
            </a:ext>
          </a:extLst>
        </xdr:cNvPr>
        <xdr:cNvSpPr/>
      </xdr:nvSpPr>
      <xdr:spPr>
        <a:xfrm>
          <a:off x="12434207" y="18187307"/>
          <a:ext cx="1072242" cy="637216"/>
        </a:xfrm>
        <a:prstGeom prst="downArrowCallout">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ctr"/>
        <a:lstStyle/>
        <a:p>
          <a:pPr algn="ctr"/>
          <a:r>
            <a:rPr lang="es-CO" sz="1100" b="1"/>
            <a:t>Seleccione el año</a:t>
          </a:r>
        </a:p>
      </xdr:txBody>
    </xdr:sp>
    <xdr:clientData/>
  </xdr:twoCellAnchor>
  <xdr:twoCellAnchor>
    <xdr:from>
      <xdr:col>20</xdr:col>
      <xdr:colOff>620734</xdr:colOff>
      <xdr:row>69</xdr:row>
      <xdr:rowOff>166550</xdr:rowOff>
    </xdr:from>
    <xdr:to>
      <xdr:col>28</xdr:col>
      <xdr:colOff>522761</xdr:colOff>
      <xdr:row>86</xdr:row>
      <xdr:rowOff>54427</xdr:rowOff>
    </xdr:to>
    <xdr:graphicFrame macro="">
      <xdr:nvGraphicFramePr>
        <xdr:cNvPr id="10" name="Gráfico 17">
          <a:extLst>
            <a:ext uri="{FF2B5EF4-FFF2-40B4-BE49-F238E27FC236}">
              <a16:creationId xmlns:a16="http://schemas.microsoft.com/office/drawing/2014/main" id="{C40EF233-4912-4FB5-8894-211DD1902A17}"/>
            </a:ext>
            <a:ext uri="{147F2762-F138-4A5C-976F-8EAC2B608ADB}">
              <a16:predDERef xmlns:a16="http://schemas.microsoft.com/office/drawing/2014/main" pred="{F6916F6A-CD65-4CC3-BA78-3D06CE79EC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573232</xdr:colOff>
      <xdr:row>70</xdr:row>
      <xdr:rowOff>15586</xdr:rowOff>
    </xdr:from>
    <xdr:to>
      <xdr:col>20</xdr:col>
      <xdr:colOff>637310</xdr:colOff>
      <xdr:row>86</xdr:row>
      <xdr:rowOff>71103</xdr:rowOff>
    </xdr:to>
    <xdr:graphicFrame macro="">
      <xdr:nvGraphicFramePr>
        <xdr:cNvPr id="11" name="Gráfico 18">
          <a:extLst>
            <a:ext uri="{FF2B5EF4-FFF2-40B4-BE49-F238E27FC236}">
              <a16:creationId xmlns:a16="http://schemas.microsoft.com/office/drawing/2014/main" id="{341EB48C-700C-4560-8B61-B350137D529C}"/>
            </a:ext>
            <a:ext uri="{147F2762-F138-4A5C-976F-8EAC2B608ADB}">
              <a16:predDERef xmlns:a16="http://schemas.microsoft.com/office/drawing/2014/main" pred="{C40EF233-4912-4FB5-8894-211DD1902A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169817</xdr:colOff>
      <xdr:row>126</xdr:row>
      <xdr:rowOff>152401</xdr:rowOff>
    </xdr:from>
    <xdr:to>
      <xdr:col>31</xdr:col>
      <xdr:colOff>122464</xdr:colOff>
      <xdr:row>139</xdr:row>
      <xdr:rowOff>66675</xdr:rowOff>
    </xdr:to>
    <xdr:graphicFrame macro="">
      <xdr:nvGraphicFramePr>
        <xdr:cNvPr id="12" name="Gráfico 9">
          <a:extLst>
            <a:ext uri="{FF2B5EF4-FFF2-40B4-BE49-F238E27FC236}">
              <a16:creationId xmlns:a16="http://schemas.microsoft.com/office/drawing/2014/main" id="{A1197C8C-A7AE-4668-A2EB-663F8F259FAC}"/>
            </a:ext>
            <a:ext uri="{147F2762-F138-4A5C-976F-8EAC2B608ADB}">
              <a16:predDERef xmlns:a16="http://schemas.microsoft.com/office/drawing/2014/main" pred="{341EB48C-700C-4560-8B61-B350137D52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310786</xdr:colOff>
      <xdr:row>126</xdr:row>
      <xdr:rowOff>133351</xdr:rowOff>
    </xdr:from>
    <xdr:to>
      <xdr:col>45</xdr:col>
      <xdr:colOff>625927</xdr:colOff>
      <xdr:row>139</xdr:row>
      <xdr:rowOff>38100</xdr:rowOff>
    </xdr:to>
    <xdr:graphicFrame macro="">
      <xdr:nvGraphicFramePr>
        <xdr:cNvPr id="13" name="Gráfico 10">
          <a:extLst>
            <a:ext uri="{FF2B5EF4-FFF2-40B4-BE49-F238E27FC236}">
              <a16:creationId xmlns:a16="http://schemas.microsoft.com/office/drawing/2014/main" id="{E9563B40-9C44-40C7-B6B3-FC9CD9F925BA}"/>
            </a:ext>
            <a:ext uri="{147F2762-F138-4A5C-976F-8EAC2B608ADB}">
              <a16:predDERef xmlns:a16="http://schemas.microsoft.com/office/drawing/2014/main" pred="{A1197C8C-A7AE-4668-A2EB-663F8F259F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229342</xdr:colOff>
      <xdr:row>105</xdr:row>
      <xdr:rowOff>164276</xdr:rowOff>
    </xdr:from>
    <xdr:to>
      <xdr:col>41</xdr:col>
      <xdr:colOff>124691</xdr:colOff>
      <xdr:row>120</xdr:row>
      <xdr:rowOff>94247</xdr:rowOff>
    </xdr:to>
    <xdr:graphicFrame macro="">
      <xdr:nvGraphicFramePr>
        <xdr:cNvPr id="14" name="Gráfico 19">
          <a:extLst>
            <a:ext uri="{FF2B5EF4-FFF2-40B4-BE49-F238E27FC236}">
              <a16:creationId xmlns:a16="http://schemas.microsoft.com/office/drawing/2014/main" id="{62A3F777-8439-4272-B76A-2D7CFCC88464}"/>
            </a:ext>
            <a:ext uri="{147F2762-F138-4A5C-976F-8EAC2B608ADB}">
              <a16:predDERef xmlns:a16="http://schemas.microsoft.com/office/drawing/2014/main" pred="{E9563B40-9C44-40C7-B6B3-FC9CD9F925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475160</xdr:colOff>
      <xdr:row>105</xdr:row>
      <xdr:rowOff>111432</xdr:rowOff>
    </xdr:from>
    <xdr:to>
      <xdr:col>29</xdr:col>
      <xdr:colOff>25310</xdr:colOff>
      <xdr:row>120</xdr:row>
      <xdr:rowOff>41232</xdr:rowOff>
    </xdr:to>
    <xdr:graphicFrame macro="">
      <xdr:nvGraphicFramePr>
        <xdr:cNvPr id="15" name="Gráfico 13">
          <a:extLst>
            <a:ext uri="{FF2B5EF4-FFF2-40B4-BE49-F238E27FC236}">
              <a16:creationId xmlns:a16="http://schemas.microsoft.com/office/drawing/2014/main" id="{68860026-DAFF-49CB-B1CF-1BDFEBEEDF6C}"/>
            </a:ext>
            <a:ext uri="{147F2762-F138-4A5C-976F-8EAC2B608ADB}">
              <a16:predDERef xmlns:a16="http://schemas.microsoft.com/office/drawing/2014/main" pred="{62A3F777-8439-4272-B76A-2D7CFCC884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100445</xdr:colOff>
      <xdr:row>105</xdr:row>
      <xdr:rowOff>108610</xdr:rowOff>
    </xdr:from>
    <xdr:to>
      <xdr:col>20</xdr:col>
      <xdr:colOff>433377</xdr:colOff>
      <xdr:row>120</xdr:row>
      <xdr:rowOff>38410</xdr:rowOff>
    </xdr:to>
    <xdr:graphicFrame macro="">
      <xdr:nvGraphicFramePr>
        <xdr:cNvPr id="16" name="Gráfico 21">
          <a:extLst>
            <a:ext uri="{FF2B5EF4-FFF2-40B4-BE49-F238E27FC236}">
              <a16:creationId xmlns:a16="http://schemas.microsoft.com/office/drawing/2014/main" id="{55991B25-4A00-4503-BF40-5C78C5B87646}"/>
            </a:ext>
            <a:ext uri="{147F2762-F138-4A5C-976F-8EAC2B608ADB}">
              <a16:predDERef xmlns:a16="http://schemas.microsoft.com/office/drawing/2014/main" pred="{68860026-DAFF-49CB-B1CF-1BDFEBEEDF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190500</xdr:colOff>
      <xdr:row>126</xdr:row>
      <xdr:rowOff>179616</xdr:rowOff>
    </xdr:from>
    <xdr:to>
      <xdr:col>22</xdr:col>
      <xdr:colOff>53203</xdr:colOff>
      <xdr:row>139</xdr:row>
      <xdr:rowOff>85725</xdr:rowOff>
    </xdr:to>
    <xdr:graphicFrame macro="">
      <xdr:nvGraphicFramePr>
        <xdr:cNvPr id="17" name="Gráfico 22">
          <a:extLst>
            <a:ext uri="{FF2B5EF4-FFF2-40B4-BE49-F238E27FC236}">
              <a16:creationId xmlns:a16="http://schemas.microsoft.com/office/drawing/2014/main" id="{11066CD8-B6E7-4679-AAB7-DEFAAA309A8E}"/>
            </a:ext>
            <a:ext uri="{147F2762-F138-4A5C-976F-8EAC2B608ADB}">
              <a16:predDERef xmlns:a16="http://schemas.microsoft.com/office/drawing/2014/main" pred="{55991B25-4A00-4503-BF40-5C78C5B876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168088</xdr:colOff>
      <xdr:row>0</xdr:row>
      <xdr:rowOff>78441</xdr:rowOff>
    </xdr:from>
    <xdr:to>
      <xdr:col>6</xdr:col>
      <xdr:colOff>352404</xdr:colOff>
      <xdr:row>0</xdr:row>
      <xdr:rowOff>563350</xdr:rowOff>
    </xdr:to>
    <xdr:sp macro="" textlink="">
      <xdr:nvSpPr>
        <xdr:cNvPr id="18" name="Elipse 20">
          <a:hlinkClick xmlns:r="http://schemas.openxmlformats.org/officeDocument/2006/relationships" r:id="rId15"/>
          <a:extLst>
            <a:ext uri="{FF2B5EF4-FFF2-40B4-BE49-F238E27FC236}">
              <a16:creationId xmlns:a16="http://schemas.microsoft.com/office/drawing/2014/main" id="{E608D235-A27C-49FC-A2A9-D323ED4C2607}"/>
            </a:ext>
            <a:ext uri="{147F2762-F138-4A5C-976F-8EAC2B608ADB}">
              <a16:predDERef xmlns:a16="http://schemas.microsoft.com/office/drawing/2014/main" pred="{11066CD8-B6E7-4679-AAB7-DEFAAA309A8E}"/>
            </a:ext>
          </a:extLst>
        </xdr:cNvPr>
        <xdr:cNvSpPr/>
      </xdr:nvSpPr>
      <xdr:spPr>
        <a:xfrm>
          <a:off x="6168838" y="78441"/>
          <a:ext cx="1146341"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824303</xdr:colOff>
      <xdr:row>0</xdr:row>
      <xdr:rowOff>0</xdr:rowOff>
    </xdr:from>
    <xdr:to>
      <xdr:col>3</xdr:col>
      <xdr:colOff>542925</xdr:colOff>
      <xdr:row>0</xdr:row>
      <xdr:rowOff>653142</xdr:rowOff>
    </xdr:to>
    <xdr:sp macro="" textlink="">
      <xdr:nvSpPr>
        <xdr:cNvPr id="2" name="Flecha izquierda 1">
          <a:extLst>
            <a:ext uri="{FF2B5EF4-FFF2-40B4-BE49-F238E27FC236}">
              <a16:creationId xmlns:a16="http://schemas.microsoft.com/office/drawing/2014/main" id="{00000000-0008-0000-0400-000002000000}"/>
            </a:ext>
          </a:extLst>
        </xdr:cNvPr>
        <xdr:cNvSpPr/>
      </xdr:nvSpPr>
      <xdr:spPr>
        <a:xfrm>
          <a:off x="2976953" y="0"/>
          <a:ext cx="1642672" cy="653142"/>
        </a:xfrm>
        <a:prstGeom prst="leftArrow">
          <a:avLst>
            <a:gd name="adj1" fmla="val 64583"/>
            <a:gd name="adj2" fmla="val 50000"/>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ctr"/>
        <a:lstStyle/>
        <a:p>
          <a:pPr algn="ctr"/>
          <a:r>
            <a:rPr lang="es-CO" sz="1100" b="1">
              <a:latin typeface="+mn-lt"/>
            </a:rPr>
            <a:t>Seleccione</a:t>
          </a:r>
          <a:r>
            <a:rPr lang="es-CO" sz="1100" b="1" baseline="0">
              <a:latin typeface="+mn-lt"/>
            </a:rPr>
            <a:t> aquí el municipio</a:t>
          </a:r>
        </a:p>
      </xdr:txBody>
    </xdr:sp>
    <xdr:clientData/>
  </xdr:twoCellAnchor>
  <xdr:twoCellAnchor>
    <xdr:from>
      <xdr:col>17</xdr:col>
      <xdr:colOff>299597</xdr:colOff>
      <xdr:row>1</xdr:row>
      <xdr:rowOff>30289</xdr:rowOff>
    </xdr:from>
    <xdr:to>
      <xdr:col>26</xdr:col>
      <xdr:colOff>306402</xdr:colOff>
      <xdr:row>19</xdr:row>
      <xdr:rowOff>34099</xdr:rowOff>
    </xdr:to>
    <xdr:graphicFrame macro="">
      <xdr:nvGraphicFramePr>
        <xdr:cNvPr id="3" name="Gráfico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474345</xdr:colOff>
      <xdr:row>19</xdr:row>
      <xdr:rowOff>158115</xdr:rowOff>
    </xdr:from>
    <xdr:to>
      <xdr:col>20</xdr:col>
      <xdr:colOff>636135</xdr:colOff>
      <xdr:row>34</xdr:row>
      <xdr:rowOff>161925</xdr:rowOff>
    </xdr:to>
    <xdr:graphicFrame macro="">
      <xdr:nvGraphicFramePr>
        <xdr:cNvPr id="5" name="Gráfico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693148</xdr:colOff>
      <xdr:row>19</xdr:row>
      <xdr:rowOff>140970</xdr:rowOff>
    </xdr:from>
    <xdr:to>
      <xdr:col>28</xdr:col>
      <xdr:colOff>3131</xdr:colOff>
      <xdr:row>34</xdr:row>
      <xdr:rowOff>152400</xdr:rowOff>
    </xdr:to>
    <xdr:graphicFrame macro="">
      <xdr:nvGraphicFramePr>
        <xdr:cNvPr id="6" name="Gráfico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401782</xdr:colOff>
      <xdr:row>35</xdr:row>
      <xdr:rowOff>3810</xdr:rowOff>
    </xdr:from>
    <xdr:to>
      <xdr:col>25</xdr:col>
      <xdr:colOff>221673</xdr:colOff>
      <xdr:row>53</xdr:row>
      <xdr:rowOff>0</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371252</xdr:colOff>
      <xdr:row>53</xdr:row>
      <xdr:rowOff>107372</xdr:rowOff>
    </xdr:from>
    <xdr:to>
      <xdr:col>25</xdr:col>
      <xdr:colOff>235528</xdr:colOff>
      <xdr:row>69</xdr:row>
      <xdr:rowOff>30677</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1199</xdr:colOff>
      <xdr:row>87</xdr:row>
      <xdr:rowOff>173765</xdr:rowOff>
    </xdr:from>
    <xdr:to>
      <xdr:col>21</xdr:col>
      <xdr:colOff>55418</xdr:colOff>
      <xdr:row>104</xdr:row>
      <xdr:rowOff>110836</xdr:rowOff>
    </xdr:to>
    <xdr:graphicFrame macro="">
      <xdr:nvGraphicFramePr>
        <xdr:cNvPr id="12" name="Gráfico 11">
          <a:extLst>
            <a:ext uri="{FF2B5EF4-FFF2-40B4-BE49-F238E27FC236}">
              <a16:creationId xmlns:a16="http://schemas.microsoft.com/office/drawing/2014/main" id="{00000000-0008-0000-04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718457</xdr:colOff>
      <xdr:row>85</xdr:row>
      <xdr:rowOff>261257</xdr:rowOff>
    </xdr:from>
    <xdr:to>
      <xdr:col>13</xdr:col>
      <xdr:colOff>19049</xdr:colOff>
      <xdr:row>88</xdr:row>
      <xdr:rowOff>50748</xdr:rowOff>
    </xdr:to>
    <xdr:sp macro="" textlink="">
      <xdr:nvSpPr>
        <xdr:cNvPr id="8" name="Llamada de flecha hacia abajo 7">
          <a:extLst>
            <a:ext uri="{FF2B5EF4-FFF2-40B4-BE49-F238E27FC236}">
              <a16:creationId xmlns:a16="http://schemas.microsoft.com/office/drawing/2014/main" id="{00000000-0008-0000-0400-000008000000}"/>
            </a:ext>
          </a:extLst>
        </xdr:cNvPr>
        <xdr:cNvSpPr/>
      </xdr:nvSpPr>
      <xdr:spPr>
        <a:xfrm>
          <a:off x="10080171" y="13411200"/>
          <a:ext cx="889907" cy="693005"/>
        </a:xfrm>
        <a:prstGeom prst="downArrowCallout">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36000" rIns="72000" bIns="36000" rtlCol="0" anchor="ctr"/>
        <a:lstStyle/>
        <a:p>
          <a:pPr algn="ctr"/>
          <a:r>
            <a:rPr lang="es-CO" sz="1100" b="1"/>
            <a:t>Seleccione el año</a:t>
          </a:r>
        </a:p>
      </xdr:txBody>
    </xdr:sp>
    <xdr:clientData/>
  </xdr:twoCellAnchor>
  <xdr:twoCellAnchor>
    <xdr:from>
      <xdr:col>20</xdr:col>
      <xdr:colOff>620734</xdr:colOff>
      <xdr:row>69</xdr:row>
      <xdr:rowOff>166550</xdr:rowOff>
    </xdr:from>
    <xdr:to>
      <xdr:col>28</xdr:col>
      <xdr:colOff>522761</xdr:colOff>
      <xdr:row>86</xdr:row>
      <xdr:rowOff>54427</xdr:rowOff>
    </xdr:to>
    <xdr:graphicFrame macro="">
      <xdr:nvGraphicFramePr>
        <xdr:cNvPr id="18" name="Gráfico 17">
          <a:extLst>
            <a:ext uri="{FF2B5EF4-FFF2-40B4-BE49-F238E27FC236}">
              <a16:creationId xmlns:a16="http://schemas.microsoft.com/office/drawing/2014/main" id="{00000000-0008-0000-04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573232</xdr:colOff>
      <xdr:row>70</xdr:row>
      <xdr:rowOff>15586</xdr:rowOff>
    </xdr:from>
    <xdr:to>
      <xdr:col>20</xdr:col>
      <xdr:colOff>637310</xdr:colOff>
      <xdr:row>86</xdr:row>
      <xdr:rowOff>71103</xdr:rowOff>
    </xdr:to>
    <xdr:graphicFrame macro="">
      <xdr:nvGraphicFramePr>
        <xdr:cNvPr id="19" name="Gráfico 18">
          <a:extLst>
            <a:ext uri="{FF2B5EF4-FFF2-40B4-BE49-F238E27FC236}">
              <a16:creationId xmlns:a16="http://schemas.microsoft.com/office/drawing/2014/main" id="{00000000-0008-0000-04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169817</xdr:colOff>
      <xdr:row>126</xdr:row>
      <xdr:rowOff>152401</xdr:rowOff>
    </xdr:from>
    <xdr:to>
      <xdr:col>31</xdr:col>
      <xdr:colOff>122464</xdr:colOff>
      <xdr:row>139</xdr:row>
      <xdr:rowOff>66675</xdr:rowOff>
    </xdr:to>
    <xdr:graphicFrame macro="">
      <xdr:nvGraphicFramePr>
        <xdr:cNvPr id="10" name="Gráfico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310786</xdr:colOff>
      <xdr:row>126</xdr:row>
      <xdr:rowOff>133351</xdr:rowOff>
    </xdr:from>
    <xdr:to>
      <xdr:col>45</xdr:col>
      <xdr:colOff>625927</xdr:colOff>
      <xdr:row>139</xdr:row>
      <xdr:rowOff>38100</xdr:rowOff>
    </xdr:to>
    <xdr:graphicFrame macro="">
      <xdr:nvGraphicFramePr>
        <xdr:cNvPr id="11" name="Gráfico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29</xdr:col>
      <xdr:colOff>229342</xdr:colOff>
      <xdr:row>105</xdr:row>
      <xdr:rowOff>164276</xdr:rowOff>
    </xdr:from>
    <xdr:to>
      <xdr:col>41</xdr:col>
      <xdr:colOff>124691</xdr:colOff>
      <xdr:row>120</xdr:row>
      <xdr:rowOff>94247</xdr:rowOff>
    </xdr:to>
    <xdr:graphicFrame macro="">
      <xdr:nvGraphicFramePr>
        <xdr:cNvPr id="20" name="Gráfico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20</xdr:col>
      <xdr:colOff>475160</xdr:colOff>
      <xdr:row>105</xdr:row>
      <xdr:rowOff>111432</xdr:rowOff>
    </xdr:from>
    <xdr:to>
      <xdr:col>29</xdr:col>
      <xdr:colOff>25310</xdr:colOff>
      <xdr:row>120</xdr:row>
      <xdr:rowOff>41232</xdr:rowOff>
    </xdr:to>
    <xdr:graphicFrame macro="">
      <xdr:nvGraphicFramePr>
        <xdr:cNvPr id="14" name="Gráfico 13">
          <a:extLst>
            <a:ext uri="{FF2B5EF4-FFF2-40B4-BE49-F238E27FC236}">
              <a16:creationId xmlns:a16="http://schemas.microsoft.com/office/drawing/2014/main" id="{00000000-0008-0000-04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100445</xdr:colOff>
      <xdr:row>105</xdr:row>
      <xdr:rowOff>108610</xdr:rowOff>
    </xdr:from>
    <xdr:to>
      <xdr:col>20</xdr:col>
      <xdr:colOff>433377</xdr:colOff>
      <xdr:row>120</xdr:row>
      <xdr:rowOff>38410</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190500</xdr:colOff>
      <xdr:row>126</xdr:row>
      <xdr:rowOff>179616</xdr:rowOff>
    </xdr:from>
    <xdr:to>
      <xdr:col>22</xdr:col>
      <xdr:colOff>53203</xdr:colOff>
      <xdr:row>139</xdr:row>
      <xdr:rowOff>85725</xdr:rowOff>
    </xdr:to>
    <xdr:graphicFrame macro="">
      <xdr:nvGraphicFramePr>
        <xdr:cNvPr id="23" name="Gráfico 22">
          <a:extLst>
            <a:ext uri="{FF2B5EF4-FFF2-40B4-BE49-F238E27FC236}">
              <a16:creationId xmlns:a16="http://schemas.microsoft.com/office/drawing/2014/main" id="{00000000-0008-0000-04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5</xdr:col>
      <xdr:colOff>168088</xdr:colOff>
      <xdr:row>0</xdr:row>
      <xdr:rowOff>78441</xdr:rowOff>
    </xdr:from>
    <xdr:to>
      <xdr:col>6</xdr:col>
      <xdr:colOff>352404</xdr:colOff>
      <xdr:row>0</xdr:row>
      <xdr:rowOff>563350</xdr:rowOff>
    </xdr:to>
    <xdr:sp macro="" textlink="">
      <xdr:nvSpPr>
        <xdr:cNvPr id="21" name="Elipse 20">
          <a:hlinkClick xmlns:r="http://schemas.openxmlformats.org/officeDocument/2006/relationships" r:id="rId15"/>
          <a:extLst>
            <a:ext uri="{FF2B5EF4-FFF2-40B4-BE49-F238E27FC236}">
              <a16:creationId xmlns:a16="http://schemas.microsoft.com/office/drawing/2014/main" id="{6F09A211-6F42-42F1-AB06-DFE5F8FBBE26}"/>
            </a:ext>
          </a:extLst>
        </xdr:cNvPr>
        <xdr:cNvSpPr/>
      </xdr:nvSpPr>
      <xdr:spPr>
        <a:xfrm>
          <a:off x="5468470" y="78441"/>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25</xdr:col>
      <xdr:colOff>140073</xdr:colOff>
      <xdr:row>0</xdr:row>
      <xdr:rowOff>224116</xdr:rowOff>
    </xdr:from>
    <xdr:to>
      <xdr:col>25</xdr:col>
      <xdr:colOff>1086389</xdr:colOff>
      <xdr:row>1</xdr:row>
      <xdr:rowOff>400863</xdr:rowOff>
    </xdr:to>
    <xdr:sp macro="" textlink="">
      <xdr:nvSpPr>
        <xdr:cNvPr id="2" name="Elipse 1">
          <a:hlinkClick xmlns:r="http://schemas.openxmlformats.org/officeDocument/2006/relationships" r:id="rId1"/>
          <a:extLst>
            <a:ext uri="{FF2B5EF4-FFF2-40B4-BE49-F238E27FC236}">
              <a16:creationId xmlns:a16="http://schemas.microsoft.com/office/drawing/2014/main" id="{AA1FD46B-51F6-4B97-AE2A-86B4978CBC3A}"/>
            </a:ext>
          </a:extLst>
        </xdr:cNvPr>
        <xdr:cNvSpPr/>
      </xdr:nvSpPr>
      <xdr:spPr>
        <a:xfrm>
          <a:off x="25969632" y="224116"/>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25</xdr:col>
      <xdr:colOff>123265</xdr:colOff>
      <xdr:row>0</xdr:row>
      <xdr:rowOff>134471</xdr:rowOff>
    </xdr:from>
    <xdr:to>
      <xdr:col>25</xdr:col>
      <xdr:colOff>1069580</xdr:colOff>
      <xdr:row>1</xdr:row>
      <xdr:rowOff>384056</xdr:rowOff>
    </xdr:to>
    <xdr:sp macro="" textlink="">
      <xdr:nvSpPr>
        <xdr:cNvPr id="2" name="Elipse 1">
          <a:hlinkClick xmlns:r="http://schemas.openxmlformats.org/officeDocument/2006/relationships" r:id="rId1"/>
          <a:extLst>
            <a:ext uri="{FF2B5EF4-FFF2-40B4-BE49-F238E27FC236}">
              <a16:creationId xmlns:a16="http://schemas.microsoft.com/office/drawing/2014/main" id="{51770C38-214F-49F0-BBBE-E360597F6998}"/>
            </a:ext>
          </a:extLst>
        </xdr:cNvPr>
        <xdr:cNvSpPr/>
      </xdr:nvSpPr>
      <xdr:spPr>
        <a:xfrm>
          <a:off x="21717000" y="134471"/>
          <a:ext cx="946315"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34633</xdr:colOff>
      <xdr:row>1</xdr:row>
      <xdr:rowOff>103910</xdr:rowOff>
    </xdr:from>
    <xdr:to>
      <xdr:col>23</xdr:col>
      <xdr:colOff>176236</xdr:colOff>
      <xdr:row>18</xdr:row>
      <xdr:rowOff>258537</xdr:rowOff>
    </xdr:to>
    <xdr:graphicFrame macro="">
      <xdr:nvGraphicFramePr>
        <xdr:cNvPr id="2" name="Gráfico 1">
          <a:extLst>
            <a:ext uri="{FF2B5EF4-FFF2-40B4-BE49-F238E27FC236}">
              <a16:creationId xmlns:a16="http://schemas.microsoft.com/office/drawing/2014/main" id="{2205A39E-34B6-4A9A-B225-E880F37033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268546</xdr:colOff>
      <xdr:row>34</xdr:row>
      <xdr:rowOff>183957</xdr:rowOff>
    </xdr:from>
    <xdr:to>
      <xdr:col>24</xdr:col>
      <xdr:colOff>1170214</xdr:colOff>
      <xdr:row>50</xdr:row>
      <xdr:rowOff>68037</xdr:rowOff>
    </xdr:to>
    <xdr:graphicFrame macro="">
      <xdr:nvGraphicFramePr>
        <xdr:cNvPr id="3" name="Gráfico 2">
          <a:extLst>
            <a:ext uri="{FF2B5EF4-FFF2-40B4-BE49-F238E27FC236}">
              <a16:creationId xmlns:a16="http://schemas.microsoft.com/office/drawing/2014/main" id="{D6DE7B8F-BBCE-466E-8768-D288FE6610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59156</xdr:colOff>
      <xdr:row>19</xdr:row>
      <xdr:rowOff>181477</xdr:rowOff>
    </xdr:from>
    <xdr:to>
      <xdr:col>23</xdr:col>
      <xdr:colOff>215020</xdr:colOff>
      <xdr:row>34</xdr:row>
      <xdr:rowOff>54429</xdr:rowOff>
    </xdr:to>
    <xdr:graphicFrame macro="">
      <xdr:nvGraphicFramePr>
        <xdr:cNvPr id="4" name="Gráfico 3">
          <a:extLst>
            <a:ext uri="{FF2B5EF4-FFF2-40B4-BE49-F238E27FC236}">
              <a16:creationId xmlns:a16="http://schemas.microsoft.com/office/drawing/2014/main" id="{C612E549-5773-4752-924F-5EA30388DD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1159659</xdr:colOff>
      <xdr:row>60</xdr:row>
      <xdr:rowOff>92365</xdr:rowOff>
    </xdr:from>
    <xdr:to>
      <xdr:col>24</xdr:col>
      <xdr:colOff>381000</xdr:colOff>
      <xdr:row>72</xdr:row>
      <xdr:rowOff>95250</xdr:rowOff>
    </xdr:to>
    <xdr:graphicFrame macro="">
      <xdr:nvGraphicFramePr>
        <xdr:cNvPr id="5" name="Gráfico 4">
          <a:extLst>
            <a:ext uri="{FF2B5EF4-FFF2-40B4-BE49-F238E27FC236}">
              <a16:creationId xmlns:a16="http://schemas.microsoft.com/office/drawing/2014/main" id="{F4F5DC7B-2B68-4B7D-B3E0-A456A1505A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1137540</xdr:colOff>
      <xdr:row>72</xdr:row>
      <xdr:rowOff>297128</xdr:rowOff>
    </xdr:from>
    <xdr:to>
      <xdr:col>24</xdr:col>
      <xdr:colOff>380999</xdr:colOff>
      <xdr:row>87</xdr:row>
      <xdr:rowOff>149680</xdr:rowOff>
    </xdr:to>
    <xdr:graphicFrame macro="">
      <xdr:nvGraphicFramePr>
        <xdr:cNvPr id="6" name="Gráfico 5">
          <a:extLst>
            <a:ext uri="{FF2B5EF4-FFF2-40B4-BE49-F238E27FC236}">
              <a16:creationId xmlns:a16="http://schemas.microsoft.com/office/drawing/2014/main" id="{194525F5-0BEE-4C04-AFD5-EA074E833B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44823</xdr:colOff>
      <xdr:row>0</xdr:row>
      <xdr:rowOff>0</xdr:rowOff>
    </xdr:from>
    <xdr:to>
      <xdr:col>5</xdr:col>
      <xdr:colOff>78441</xdr:colOff>
      <xdr:row>0</xdr:row>
      <xdr:rowOff>761999</xdr:rowOff>
    </xdr:to>
    <xdr:sp macro="" textlink="">
      <xdr:nvSpPr>
        <xdr:cNvPr id="8" name="Flecha izquierda 1">
          <a:extLst>
            <a:ext uri="{FF2B5EF4-FFF2-40B4-BE49-F238E27FC236}">
              <a16:creationId xmlns:a16="http://schemas.microsoft.com/office/drawing/2014/main" id="{25BA8995-E6A5-4177-935C-BBCD7C8BA776}"/>
            </a:ext>
          </a:extLst>
        </xdr:cNvPr>
        <xdr:cNvSpPr/>
      </xdr:nvSpPr>
      <xdr:spPr>
        <a:xfrm>
          <a:off x="4078941" y="0"/>
          <a:ext cx="1624853" cy="761999"/>
        </a:xfrm>
        <a:prstGeom prst="leftArrow">
          <a:avLst/>
        </a:prstGeom>
      </xdr:spPr>
      <xdr:style>
        <a:lnRef idx="1">
          <a:schemeClr val="accent6"/>
        </a:lnRef>
        <a:fillRef idx="3">
          <a:schemeClr val="accent6"/>
        </a:fillRef>
        <a:effectRef idx="2">
          <a:schemeClr val="accent6"/>
        </a:effectRef>
        <a:fontRef idx="minor">
          <a:schemeClr val="lt1"/>
        </a:fontRef>
      </xdr:style>
      <xdr:txBody>
        <a:bodyPr vertOverflow="clip" horzOverflow="clip" lIns="72000" tIns="0" rIns="72000" bIns="0" rtlCol="0" anchor="ctr"/>
        <a:lstStyle/>
        <a:p>
          <a:pPr algn="ctr"/>
          <a:r>
            <a:rPr lang="es-CO" sz="1100" b="1">
              <a:latin typeface="+mn-lt"/>
            </a:rPr>
            <a:t>Seleccione</a:t>
          </a:r>
          <a:r>
            <a:rPr lang="es-CO" sz="1100" b="1" baseline="0">
              <a:latin typeface="+mn-lt"/>
            </a:rPr>
            <a:t> aquí la subregión</a:t>
          </a:r>
        </a:p>
      </xdr:txBody>
    </xdr:sp>
    <xdr:clientData/>
  </xdr:twoCellAnchor>
  <xdr:twoCellAnchor>
    <xdr:from>
      <xdr:col>5</xdr:col>
      <xdr:colOff>605118</xdr:colOff>
      <xdr:row>0</xdr:row>
      <xdr:rowOff>100853</xdr:rowOff>
    </xdr:from>
    <xdr:to>
      <xdr:col>6</xdr:col>
      <xdr:colOff>755816</xdr:colOff>
      <xdr:row>0</xdr:row>
      <xdr:rowOff>585762</xdr:rowOff>
    </xdr:to>
    <xdr:sp macro="" textlink="">
      <xdr:nvSpPr>
        <xdr:cNvPr id="9" name="Elipse 8">
          <a:hlinkClick xmlns:r="http://schemas.openxmlformats.org/officeDocument/2006/relationships" r:id="rId6"/>
          <a:extLst>
            <a:ext uri="{FF2B5EF4-FFF2-40B4-BE49-F238E27FC236}">
              <a16:creationId xmlns:a16="http://schemas.microsoft.com/office/drawing/2014/main" id="{A97C8544-8ED9-4B27-AAC3-9DE025512085}"/>
            </a:ext>
          </a:extLst>
        </xdr:cNvPr>
        <xdr:cNvSpPr/>
      </xdr:nvSpPr>
      <xdr:spPr>
        <a:xfrm>
          <a:off x="6230471" y="100853"/>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25</xdr:col>
      <xdr:colOff>0</xdr:colOff>
      <xdr:row>1</xdr:row>
      <xdr:rowOff>0</xdr:rowOff>
    </xdr:from>
    <xdr:to>
      <xdr:col>26</xdr:col>
      <xdr:colOff>184316</xdr:colOff>
      <xdr:row>3</xdr:row>
      <xdr:rowOff>126321</xdr:rowOff>
    </xdr:to>
    <xdr:sp macro="" textlink="">
      <xdr:nvSpPr>
        <xdr:cNvPr id="2" name="Elipse 1">
          <a:hlinkClick xmlns:r="http://schemas.openxmlformats.org/officeDocument/2006/relationships" r:id="rId1"/>
          <a:extLst>
            <a:ext uri="{FF2B5EF4-FFF2-40B4-BE49-F238E27FC236}">
              <a16:creationId xmlns:a16="http://schemas.microsoft.com/office/drawing/2014/main" id="{44346C10-73B2-479C-ADC3-B017F6710C3F}"/>
            </a:ext>
          </a:extLst>
        </xdr:cNvPr>
        <xdr:cNvSpPr/>
      </xdr:nvSpPr>
      <xdr:spPr>
        <a:xfrm>
          <a:off x="24641735" y="201706"/>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24</xdr:col>
      <xdr:colOff>0</xdr:colOff>
      <xdr:row>0</xdr:row>
      <xdr:rowOff>0</xdr:rowOff>
    </xdr:from>
    <xdr:to>
      <xdr:col>25</xdr:col>
      <xdr:colOff>184316</xdr:colOff>
      <xdr:row>2</xdr:row>
      <xdr:rowOff>103909</xdr:rowOff>
    </xdr:to>
    <xdr:sp macro="" textlink="">
      <xdr:nvSpPr>
        <xdr:cNvPr id="2" name="Elipse 1">
          <a:hlinkClick xmlns:r="http://schemas.openxmlformats.org/officeDocument/2006/relationships" r:id="rId1"/>
          <a:extLst>
            <a:ext uri="{FF2B5EF4-FFF2-40B4-BE49-F238E27FC236}">
              <a16:creationId xmlns:a16="http://schemas.microsoft.com/office/drawing/2014/main" id="{4B5B0758-A7C8-4AFC-B6DD-9F10E8CFC8B0}"/>
            </a:ext>
          </a:extLst>
        </xdr:cNvPr>
        <xdr:cNvSpPr/>
      </xdr:nvSpPr>
      <xdr:spPr>
        <a:xfrm>
          <a:off x="18288000" y="0"/>
          <a:ext cx="946316" cy="484909"/>
        </a:xfrm>
        <a:prstGeom prst="ellipse">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s-CO" sz="1200" b="1"/>
            <a:t>ÍNDICE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ECTOR MAURICIO ROMERO ROMERO" refreshedDate="45897.592778240738" createdVersion="7" refreshedVersion="7" minRefreshableVersion="3" recordCount="1260" xr:uid="{4B506719-FABF-495C-95AC-5BEF9AD51EB2}">
  <cacheSource type="worksheet">
    <worksheetSource ref="A4:Y1264" sheet="PIB-Mpal 2015-2024 Corrient"/>
  </cacheSource>
  <cacheFields count="25">
    <cacheField name="Año" numFmtId="0">
      <sharedItems containsSemiMixedTypes="0" containsString="0" containsNumber="1" containsInteger="1" minValue="2015" maxValue="2024" count="10">
        <n v="2015"/>
        <n v="2016"/>
        <n v="2017"/>
        <n v="2018"/>
        <n v="2019"/>
        <n v="2020"/>
        <n v="2021"/>
        <n v="2022"/>
        <n v="2023"/>
        <n v="2024"/>
      </sharedItems>
    </cacheField>
    <cacheField name="Código departamento" numFmtId="0">
      <sharedItems/>
    </cacheField>
    <cacheField name="Código subregión" numFmtId="0">
      <sharedItems containsBlank="1"/>
    </cacheField>
    <cacheField name="Código zona" numFmtId="0">
      <sharedItems containsBlank="1"/>
    </cacheField>
    <cacheField name="Código municipio" numFmtId="0">
      <sharedItems containsBlank="1"/>
    </cacheField>
    <cacheField name="Subregión" numFmtId="0">
      <sharedItems containsBlank="1" count="10">
        <m/>
        <s v="Valle de Aburrá"/>
        <s v="Bajo Cauca"/>
        <s v="Magdalena Medio"/>
        <s v="Nordeste"/>
        <s v="Norte"/>
        <s v="Occidente"/>
        <s v="Oriente"/>
        <s v="Suroeste"/>
        <s v="Urabá"/>
      </sharedItems>
    </cacheField>
    <cacheField name="Municipio" numFmtId="0">
      <sharedItems count="126">
        <s v="Antioquia"/>
        <s v="Medellín"/>
        <s v="Barbosa"/>
        <s v="Bello"/>
        <s v="Caldas"/>
        <s v="Copacabana"/>
        <s v="Envigado"/>
        <s v="Girardota"/>
        <s v="Itagüí"/>
        <s v="La Estrella"/>
        <s v="Sabaneta"/>
        <s v="Cáceres"/>
        <s v="Caucasia"/>
        <s v="El Bagre"/>
        <s v="Nechí"/>
        <s v="Tarazá"/>
        <s v="Zaragoza"/>
        <s v="Caracolí"/>
        <s v="Maceo"/>
        <s v="Puerto Berrío"/>
        <s v="Puerto Nare"/>
        <s v="Puerto Triunfo"/>
        <s v="Yondó"/>
        <s v="Amalfi"/>
        <s v="Anorí"/>
        <s v="Cisneros"/>
        <s v="Remedios"/>
        <s v="San Roque"/>
        <s v="Santo Domingo"/>
        <s v="Segovia"/>
        <s v="Vegachí"/>
        <s v="Yalí"/>
        <s v="Yolombó"/>
        <s v="Angostura"/>
        <s v="Belmira"/>
        <s v="Briceño"/>
        <s v="Campamento"/>
        <s v="Carolina del Príncipe"/>
        <s v="Donmatías"/>
        <s v="Entrerríos"/>
        <s v="Gómez Plata"/>
        <s v="Guadalupe"/>
        <s v="Ituango"/>
        <s v="San Andrés de Cuerquia"/>
        <s v="San José de la Montaña"/>
        <s v="San Pedro de los Milagros"/>
        <s v="Santa Rosa de Osos"/>
        <s v="Toledo"/>
        <s v="Valdivia"/>
        <s v="Yarumal"/>
        <s v="Abriaquí"/>
        <s v="Anzá"/>
        <s v="Armenia"/>
        <s v="Buriticá"/>
        <s v="Caicedo"/>
        <s v="Cañasgordas"/>
        <s v="Dabeiba"/>
        <s v="Ebéjico"/>
        <s v="Frontino"/>
        <s v="Giraldo"/>
        <s v="Heliconia"/>
        <s v="Liborina"/>
        <s v="Olaya"/>
        <s v="Peque"/>
        <s v="Sabanalarga"/>
        <s v="San Jerónimo"/>
        <s v="Santa Fe de Antioquia"/>
        <s v="Sopetrán"/>
        <s v="Uramita"/>
        <s v="Abejorral"/>
        <s v="Alejandría"/>
        <s v="Argelia"/>
        <s v="Cocorná"/>
        <s v="Concepción"/>
        <s v="El Carmen de Viboral"/>
        <s v="El Peñol"/>
        <s v="El Retiro"/>
        <s v="El Santuario"/>
        <s v="Granada"/>
        <s v="Guarne"/>
        <s v="Guatapé"/>
        <s v="La Ceja del Tambo"/>
        <s v="La Unión"/>
        <s v="Marinilla"/>
        <s v="Nariño"/>
        <s v="Rionegro"/>
        <s v="San Carlos"/>
        <s v="San Francisco"/>
        <s v="San Luis"/>
        <s v="San Rafael"/>
        <s v="San Vicente Ferrer"/>
        <s v="Sonsón"/>
        <s v="Amagá"/>
        <s v="Andes"/>
        <s v="Angelópolis"/>
        <s v="Betania"/>
        <s v="Betulia"/>
        <s v="Caramanta"/>
        <s v="Ciudad Bolívar"/>
        <s v="Concordia"/>
        <s v="Fredonia"/>
        <s v="Hispania"/>
        <s v="Jardín"/>
        <s v="Jericó"/>
        <s v="La Pintada"/>
        <s v="Montebello"/>
        <s v="Pueblorrico"/>
        <s v="Salgar"/>
        <s v="Santa Bárbara"/>
        <s v="Támesis"/>
        <s v="Tarso"/>
        <s v="Titiribí"/>
        <s v="Urrao"/>
        <s v="Valparaíso"/>
        <s v="Venecia"/>
        <s v="Apartadó"/>
        <s v="Arboletes"/>
        <s v="Carepa"/>
        <s v="Chigorodó"/>
        <s v="Murindó"/>
        <s v="Mutatá"/>
        <s v="Necoclí"/>
        <s v="San Juan de Urabá"/>
        <s v="San Pedro de Urabá"/>
        <s v="Turbo"/>
        <s v="Vigía del Fuerte"/>
      </sharedItems>
    </cacheField>
    <cacheField name="Agricultura, ganadería, caza, silvicultura y pesca" numFmtId="4">
      <sharedItems containsSemiMixedTypes="0" containsString="0" containsNumber="1" minValue="0.12027006178999999" maxValue="20811.006472565645"/>
    </cacheField>
    <cacheField name="Explotación de minas y canteras" numFmtId="4">
      <sharedItems containsSemiMixedTypes="0" containsString="0" containsNumber="1" minValue="0" maxValue="8784.3795798171541"/>
    </cacheField>
    <cacheField name="Actividades Primarias" numFmtId="4">
      <sharedItems containsSemiMixedTypes="0" containsString="0" containsNumber="1" minValue="0.29122929618999999" maxValue="29595.386052382797"/>
    </cacheField>
    <cacheField name="Industrias manufactureras" numFmtId="4">
      <sharedItems containsSemiMixedTypes="0" containsString="0" containsNumber="1" minValue="0" maxValue="31292.772554055118"/>
    </cacheField>
    <cacheField name="Construcción" numFmtId="4">
      <sharedItems containsSemiMixedTypes="0" containsString="0" containsNumber="1" minValue="4.3019849130000003E-2" maxValue="11048.784309695007"/>
    </cacheField>
    <cacheField name="Actividades Secundarias" numFmtId="4">
      <sharedItems containsSemiMixedTypes="0" containsString="0" containsNumber="1" minValue="1.7222249405599999" maxValue="41850.427952053928"/>
    </cacheField>
    <cacheField name="Suministro de electricidad, gas, vapor y aire acondicionado; distribución de agua; evacuación y tratamiento de aguas residuales, gestión de desechos y actividades de saneamiento ambiental" numFmtId="4">
      <sharedItems containsSemiMixedTypes="0" containsString="0" containsNumber="1" minValue="0.23217225615000001" maxValue="14893.46407573975"/>
    </cacheField>
    <cacheField name="Comercio al por mayor y al por menor; reparación de vehículos automotores y motocicletas; transporte y almacenamiento; alojamiento y servicios de comida" numFmtId="4">
      <sharedItems containsSemiMixedTypes="0" containsString="0" containsNumber="1" minValue="1.15071917118" maxValue="47861.623352164715"/>
    </cacheField>
    <cacheField name="Información y comunicaciones" numFmtId="4">
      <sharedItems containsSemiMixedTypes="0" containsString="0" containsNumber="1" minValue="0.34750060098000002" maxValue="5515.8045629689086"/>
    </cacheField>
    <cacheField name="Actividades financieras y de seguros" numFmtId="4">
      <sharedItems containsSemiMixedTypes="0" containsString="0" containsNumber="1" minValue="0.14776405529" maxValue="11663.319245759252"/>
    </cacheField>
    <cacheField name="Actividades inmobiliarias" numFmtId="4">
      <sharedItems containsSemiMixedTypes="0" containsString="0" containsNumber="1" minValue="0.69974112877000005" maxValue="19218.466384047158"/>
    </cacheField>
    <cacheField name="Actividades profesionales, científicas y técnicas; actividades de servicios administrativos y de apoyo" numFmtId="4">
      <sharedItems containsSemiMixedTypes="0" containsString="0" containsNumber="1" minValue="1.58969301534" maxValue="20914.85179724187"/>
    </cacheField>
    <cacheField name="Administración pública y defensa; planes de seguridad social de afiliación obligatoria; educación; actividades de atención de la salud humana y de servicios sociales" numFmtId="4">
      <sharedItems containsSemiMixedTypes="0" containsString="0" containsNumber="1" minValue="2.3338905622700001" maxValue="29552.788156113013"/>
    </cacheField>
    <cacheField name="Actividades artísticas, de entretenimiento y recreación y otras actividades de servicios; Actividades de los hogares individuales en calidad de empleadores; actividades no diferenciadas de los hogares individuales como productores de bienes y servicios para uso propio" numFmtId="4">
      <sharedItems containsSemiMixedTypes="0" containsString="0" containsNumber="1" minValue="0.28686700316000002" maxValue="9457.8433594401977"/>
    </cacheField>
    <cacheField name="Actividades Terciarias" numFmtId="4">
      <sharedItems containsSemiMixedTypes="0" containsString="0" containsNumber="1" minValue="13.201478594519998" maxValue="159078.16093347486"/>
    </cacheField>
    <cacheField name="VA Total" numFmtId="4">
      <sharedItems containsSemiMixedTypes="0" containsString="0" containsNumber="1" minValue="18.197029904949996" maxValue="230523.97493791158"/>
    </cacheField>
    <cacheField name="Impuestos" numFmtId="4">
      <sharedItems containsSemiMixedTypes="0" containsString="0" containsNumber="1" minValue="1.8288365313614674" maxValue="22708.404971552398"/>
    </cacheField>
    <cacheField name="PIB" numFmtId="4">
      <sharedItems containsSemiMixedTypes="0" containsString="0" containsNumber="1" minValue="20.025866436311464" maxValue="253232.3799094639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60">
  <r>
    <x v="0"/>
    <s v="05"/>
    <m/>
    <m/>
    <m/>
    <x v="0"/>
    <x v="0"/>
    <n v="6153.0623286166601"/>
    <n v="2430.0514517960805"/>
    <n v="8583.1137804127411"/>
    <n v="19852.649523508673"/>
    <n v="8573.3862697719742"/>
    <n v="28426.035793280647"/>
    <n v="4920.4932764469131"/>
    <n v="18733.951378250913"/>
    <n v="3382.924851687842"/>
    <n v="5517.180840789355"/>
    <n v="9932.8028534265723"/>
    <n v="10374.548477555927"/>
    <n v="12532.151501840759"/>
    <n v="2500.0730881368681"/>
    <n v="67894.126268135151"/>
    <n v="104903.27584182854"/>
    <n v="10542.981141487051"/>
    <n v="115446.25698331559"/>
  </r>
  <r>
    <x v="0"/>
    <s v="05"/>
    <s v="SR01"/>
    <s v="Z01"/>
    <s v="05001"/>
    <x v="1"/>
    <x v="1"/>
    <n v="120.5639018663"/>
    <n v="4.7531031270100002"/>
    <n v="125.31700499331001"/>
    <n v="7217.6993273686703"/>
    <n v="4559.5275664625397"/>
    <n v="11777.22689383121"/>
    <n v="1587.12453442526"/>
    <n v="9034.0074042480392"/>
    <n v="1622.57393973791"/>
    <n v="4148.7070508165098"/>
    <n v="5045.8895883162304"/>
    <n v="4927.9893398854601"/>
    <n v="6056.33165949044"/>
    <n v="1226.2371919997399"/>
    <n v="33648.860708919587"/>
    <n v="45551.404607744109"/>
    <n v="4578.0038410983825"/>
    <n v="50129.408448842492"/>
  </r>
  <r>
    <x v="0"/>
    <s v="05"/>
    <s v="SR01"/>
    <s v="Z02"/>
    <s v="05079"/>
    <x v="1"/>
    <x v="2"/>
    <n v="88.073591860980002"/>
    <n v="1.3120997240200001"/>
    <n v="89.385691585000004"/>
    <n v="334.53305865547998"/>
    <n v="38.153903066159998"/>
    <n v="372.68696172163999"/>
    <n v="101.58909371078001"/>
    <n v="71.161135290000004"/>
    <n v="12.42500617872"/>
    <n v="7.3686516114199998"/>
    <n v="41.129274341890003"/>
    <n v="46.25517474011"/>
    <n v="33.739722864340003"/>
    <n v="9.8125466175000007"/>
    <n v="323.48060535476003"/>
    <n v="785.55325866140004"/>
    <n v="78.949614540059073"/>
    <n v="864.50287320145912"/>
  </r>
  <r>
    <x v="0"/>
    <s v="05"/>
    <s v="SR01"/>
    <s v="Z02"/>
    <s v="05088"/>
    <x v="1"/>
    <x v="3"/>
    <n v="33.127764652510002"/>
    <n v="1.1173904834199999"/>
    <n v="34.245155135930005"/>
    <n v="705.92366602393997"/>
    <n v="446.36830100576998"/>
    <n v="1152.2919670297099"/>
    <n v="181.29939043336"/>
    <n v="1067.4769256924999"/>
    <n v="244.54133963029"/>
    <n v="150.58193429887999"/>
    <n v="570.31497198363002"/>
    <n v="476.80685183174"/>
    <n v="711.42128815550996"/>
    <n v="153.16402425554"/>
    <n v="3555.6067262814499"/>
    <n v="4742.14384844709"/>
    <n v="476.59458451784241"/>
    <n v="5218.7384329649321"/>
  </r>
  <r>
    <x v="0"/>
    <s v="05"/>
    <s v="SR01"/>
    <s v="Z03"/>
    <s v="05129"/>
    <x v="1"/>
    <x v="4"/>
    <n v="57.0423906145"/>
    <n v="0"/>
    <n v="57.0423906145"/>
    <n v="231.50730849710001"/>
    <n v="24.586950119969998"/>
    <n v="256.09425861707001"/>
    <n v="25.177635544080001"/>
    <n v="235.81793916749999"/>
    <n v="33.228785627839997"/>
    <n v="23.242302741170001"/>
    <n v="84.408987525230003"/>
    <n v="73.633723485719997"/>
    <n v="85.125162554669998"/>
    <n v="16.26679291116"/>
    <n v="576.9013295573701"/>
    <n v="890.03797878894022"/>
    <n v="89.45053002661858"/>
    <n v="979.48850881555882"/>
  </r>
  <r>
    <x v="0"/>
    <s v="05"/>
    <s v="SR01"/>
    <s v="Z02"/>
    <s v="05212"/>
    <x v="1"/>
    <x v="5"/>
    <n v="9.2642081926700008"/>
    <n v="0"/>
    <n v="9.2642081926700008"/>
    <n v="395.51278594211999"/>
    <n v="84.478969547689999"/>
    <n v="479.99175548980998"/>
    <n v="38.77793593482"/>
    <n v="170.28376816621"/>
    <n v="40.67891422404"/>
    <n v="20.535092279120001"/>
    <n v="110.39979893293"/>
    <n v="87.199275522350007"/>
    <n v="73.233140859070005"/>
    <n v="21.256052553229999"/>
    <n v="562.36397847177"/>
    <n v="1051.6199421542499"/>
    <n v="105.68982836018749"/>
    <n v="1157.3097705144373"/>
  </r>
  <r>
    <x v="0"/>
    <s v="05"/>
    <s v="SR01"/>
    <s v="Z03"/>
    <s v="05266"/>
    <x v="1"/>
    <x v="6"/>
    <n v="22.47967837289"/>
    <n v="0"/>
    <n v="22.47967837289"/>
    <n v="2471.1799631029899"/>
    <n v="300.58823677942001"/>
    <n v="2771.76819988241"/>
    <n v="239.99148311817001"/>
    <n v="1170.81033571343"/>
    <n v="225.29482454256001"/>
    <n v="158.82824274943999"/>
    <n v="848.90034356374997"/>
    <n v="761.32428779704003"/>
    <n v="577.53148703756005"/>
    <n v="244.77624693133001"/>
    <n v="4227.4572514532802"/>
    <n v="7021.70512970858"/>
    <n v="705.69488101803859"/>
    <n v="7727.4000107266183"/>
  </r>
  <r>
    <x v="0"/>
    <s v="05"/>
    <s v="SR01"/>
    <s v="Z02"/>
    <s v="05308"/>
    <x v="1"/>
    <x v="7"/>
    <n v="20.766112984279999"/>
    <n v="12.55311240989"/>
    <n v="33.319225394169997"/>
    <n v="898.27723009913996"/>
    <n v="186.95512902928999"/>
    <n v="1085.2323591284298"/>
    <n v="31.636122739480001"/>
    <n v="204.1078684064"/>
    <n v="17.87151994073"/>
    <n v="11.50433340685"/>
    <n v="50.404858751420001"/>
    <n v="102.48183819737"/>
    <n v="47.84300638837"/>
    <n v="10.50231800151"/>
    <n v="476.35186583212999"/>
    <n v="1594.9034503547298"/>
    <n v="160.29086665449992"/>
    <n v="1755.1943170092297"/>
  </r>
  <r>
    <x v="0"/>
    <s v="05"/>
    <s v="SR01"/>
    <s v="Z03"/>
    <s v="05360"/>
    <x v="1"/>
    <x v="8"/>
    <n v="0.53499183979999998"/>
    <n v="0.28985387092999998"/>
    <n v="0.82484571073000001"/>
    <n v="2197.5545754475902"/>
    <n v="613.26451430018005"/>
    <n v="2810.8190897477702"/>
    <n v="248.67914688732"/>
    <n v="1072.2742888822299"/>
    <n v="221.47510012846001"/>
    <n v="194.90310011708999"/>
    <n v="577.17879897201999"/>
    <n v="650.83187726530002"/>
    <n v="472.38954530530998"/>
    <n v="115.2757066427"/>
    <n v="3553.0075642004299"/>
    <n v="6364.6514996589303"/>
    <n v="639.65972649145363"/>
    <n v="7004.3112261503838"/>
  </r>
  <r>
    <x v="0"/>
    <s v="05"/>
    <s v="SR01"/>
    <s v="Z03"/>
    <s v="05380"/>
    <x v="1"/>
    <x v="9"/>
    <n v="3.6424973072700002"/>
    <n v="0"/>
    <n v="3.6424973072700002"/>
    <n v="580.16290632301002"/>
    <n v="86.848358771649998"/>
    <n v="667.01126509466008"/>
    <n v="51.022015766960003"/>
    <n v="215.02317799676001"/>
    <n v="38.4274588209"/>
    <n v="14.321720202410001"/>
    <n v="98.760825982699998"/>
    <n v="110.45209733999"/>
    <n v="76.663738739120006"/>
    <n v="23.065431756999999"/>
    <n v="627.73646660584018"/>
    <n v="1298.3902290077704"/>
    <n v="130.49071717607831"/>
    <n v="1428.8809461838487"/>
  </r>
  <r>
    <x v="0"/>
    <s v="05"/>
    <s v="SR01"/>
    <s v="Z03"/>
    <s v="05631"/>
    <x v="1"/>
    <x v="10"/>
    <n v="8.1064774457900004"/>
    <n v="0"/>
    <n v="8.1064774457900004"/>
    <n v="843.61740327636005"/>
    <n v="283.60049106019"/>
    <n v="1127.21789433655"/>
    <n v="83.441205332920006"/>
    <n v="287.24159618256999"/>
    <n v="69.745740694559998"/>
    <n v="46.241765424919997"/>
    <n v="276.2503390846"/>
    <n v="236.20383567658999"/>
    <n v="259.86373947874"/>
    <n v="50.428634971999998"/>
    <n v="1309.4168568468999"/>
    <n v="2444.7412286292401"/>
    <n v="245.70119915146418"/>
    <n v="2690.4424277807043"/>
  </r>
  <r>
    <x v="0"/>
    <s v="05"/>
    <s v="SR02"/>
    <s v="Z04"/>
    <s v="05120"/>
    <x v="2"/>
    <x v="11"/>
    <n v="52.462666903509998"/>
    <n v="28.978760152389999"/>
    <n v="81.441427055899993"/>
    <n v="25.248223468869998"/>
    <n v="0.47907749385999998"/>
    <n v="25.727300962729998"/>
    <n v="57.360179894429997"/>
    <n v="49.79762870279"/>
    <n v="8.1689388677100006"/>
    <n v="5.49975266641"/>
    <n v="10.094548380759999"/>
    <n v="29.76738820293"/>
    <n v="48.82634656506"/>
    <n v="4.8835145939300002"/>
    <n v="214.39829787401996"/>
    <n v="321.56702589264995"/>
    <n v="32.31810505919465"/>
    <n v="353.88513095184459"/>
  </r>
  <r>
    <x v="0"/>
    <s v="05"/>
    <s v="SR02"/>
    <s v="Z04"/>
    <s v="05154"/>
    <x v="2"/>
    <x v="12"/>
    <n v="58.040809996130001"/>
    <n v="28.707903501659999"/>
    <n v="86.748713497789993"/>
    <n v="45.186787312950003"/>
    <n v="27.461945148209999"/>
    <n v="72.648732461159995"/>
    <n v="35.032310558570003"/>
    <n v="336.76758542981997"/>
    <n v="22.44473471489"/>
    <n v="22.100292423079999"/>
    <n v="39.375805555139998"/>
    <n v="87.377964243169998"/>
    <n v="124.8653098053"/>
    <n v="13.21129748139"/>
    <n v="681.17530021135997"/>
    <n v="840.57274617030998"/>
    <n v="84.479178937019668"/>
    <n v="925.05192510732968"/>
  </r>
  <r>
    <x v="0"/>
    <s v="05"/>
    <s v="SR02"/>
    <s v="Z04"/>
    <s v="05250"/>
    <x v="2"/>
    <x v="13"/>
    <n v="19.478672478869999"/>
    <n v="467.23811596833002"/>
    <n v="486.71678844720003"/>
    <n v="21.353065183959998"/>
    <n v="10.63163130461"/>
    <n v="31.984696488569998"/>
    <n v="17.36915958214"/>
    <n v="101.05031003276"/>
    <n v="13.29120417707"/>
    <n v="10.30275161988"/>
    <n v="17.46204722525"/>
    <n v="65.571914833739996"/>
    <n v="70.985398066490006"/>
    <n v="7.7966407820699999"/>
    <n v="303.8294263194"/>
    <n v="822.53091125517005"/>
    <n v="82.66593980071319"/>
    <n v="905.19685105588326"/>
  </r>
  <r>
    <x v="0"/>
    <s v="05"/>
    <s v="SR02"/>
    <s v="Z04"/>
    <s v="05495"/>
    <x v="2"/>
    <x v="14"/>
    <n v="19.452088721439999"/>
    <n v="28.657934036579999"/>
    <n v="48.110022758019994"/>
    <n v="6.4207028124700001"/>
    <n v="9.6462048568200007"/>
    <n v="16.06690766929"/>
    <n v="9.5601104943700008"/>
    <n v="37.703722436809997"/>
    <n v="5.4544385481599997"/>
    <n v="4.4371150082900002"/>
    <n v="8.7990868231599997"/>
    <n v="19.555538194650001"/>
    <n v="42.592584744630003"/>
    <n v="3.9954794578500001"/>
    <n v="132.09807570792"/>
    <n v="196.27500613523"/>
    <n v="19.72601590962973"/>
    <n v="216.00102204485972"/>
  </r>
  <r>
    <x v="0"/>
    <s v="05"/>
    <s v="SR02"/>
    <s v="Z04"/>
    <s v="05790"/>
    <x v="2"/>
    <x v="15"/>
    <n v="19.915384064569999"/>
    <n v="52.445258412409999"/>
    <n v="72.36064247697999"/>
    <n v="1.9023903547200001"/>
    <n v="16.993010705210001"/>
    <n v="18.895401059930002"/>
    <n v="10.88746000489"/>
    <n v="45.989747663999999"/>
    <n v="8.8585705555000001"/>
    <n v="7.4115164983100001"/>
    <n v="13.44507308983"/>
    <n v="27.417204062890001"/>
    <n v="54.867889358310002"/>
    <n v="5.0515263967199999"/>
    <n v="173.92898763045"/>
    <n v="265.18503116735997"/>
    <n v="26.651606064392439"/>
    <n v="291.83663723175243"/>
  </r>
  <r>
    <x v="0"/>
    <s v="05"/>
    <s v="SR02"/>
    <s v="Z04"/>
    <s v="05895"/>
    <x v="2"/>
    <x v="16"/>
    <n v="14.90744556276"/>
    <n v="258.38157645383001"/>
    <n v="273.28902201659002"/>
    <n v="3.6700572388100001"/>
    <n v="13.36235693141"/>
    <n v="17.032414170220001"/>
    <n v="19.353529566940001"/>
    <n v="42.601826525340002"/>
    <n v="4.4899077163900003"/>
    <n v="3.3238542172900001"/>
    <n v="8.6266337604800007"/>
    <n v="31.256224433370001"/>
    <n v="35.617687526810002"/>
    <n v="3.5934048497900002"/>
    <n v="148.86306859641005"/>
    <n v="439.18450478322006"/>
    <n v="44.138888079488574"/>
    <n v="483.32339286270866"/>
  </r>
  <r>
    <x v="0"/>
    <s v="05"/>
    <s v="SR03"/>
    <s v="Z05"/>
    <s v="05142"/>
    <x v="3"/>
    <x v="17"/>
    <n v="8.1071856970299994"/>
    <n v="3.0054146032300002"/>
    <n v="11.112600300259999"/>
    <n v="2.7520314750399999"/>
    <n v="1.3611481592100001"/>
    <n v="4.1131796342499998"/>
    <n v="3.1260787524700002"/>
    <n v="7.4127801621799998"/>
    <n v="1.5443048096000001"/>
    <n v="1.23937776014"/>
    <n v="3.8785067787399998"/>
    <n v="4.98631290369"/>
    <n v="9.1154536754900004"/>
    <n v="1.6611162231400001"/>
    <n v="32.963931065449998"/>
    <n v="48.189710999959999"/>
    <n v="4.8431587117701396"/>
    <n v="53.032869711730136"/>
  </r>
  <r>
    <x v="0"/>
    <s v="05"/>
    <s v="SR03"/>
    <s v="Z05"/>
    <s v="05425"/>
    <x v="3"/>
    <x v="18"/>
    <n v="13.36624907252"/>
    <n v="2.6192777893499999"/>
    <n v="15.985526861869999"/>
    <n v="4.2414308695600003"/>
    <n v="3.1000189752899998"/>
    <n v="7.3414498448500005"/>
    <n v="3.1178926110499998"/>
    <n v="16.01244962965"/>
    <n v="2.5726633993900001"/>
    <n v="1.9816460812500001"/>
    <n v="6.9687764458999997"/>
    <n v="7.3361989220800004"/>
    <n v="13.457476657939999"/>
    <n v="2.3088373725900002"/>
    <n v="53.755941119849993"/>
    <n v="77.082917826569997"/>
    <n v="7.7469816119151593"/>
    <n v="84.829899438485157"/>
  </r>
  <r>
    <x v="0"/>
    <s v="05"/>
    <s v="SR03"/>
    <s v="Z06"/>
    <s v="05579"/>
    <x v="3"/>
    <x v="19"/>
    <n v="25.013936185199999"/>
    <n v="4.3222014355500002"/>
    <n v="29.336137620749998"/>
    <n v="40.865677896980003"/>
    <n v="12.3226024076"/>
    <n v="53.188280304580005"/>
    <n v="34.116174795649997"/>
    <n v="140.29352003669001"/>
    <n v="14.793951907829999"/>
    <n v="15.61119332979"/>
    <n v="35.27685068604"/>
    <n v="50.350199372619997"/>
    <n v="68.019840524969993"/>
    <n v="12.36589203644"/>
    <n v="370.82762269003001"/>
    <n v="453.35204061536001"/>
    <n v="45.562752700585321"/>
    <n v="498.9147933159453"/>
  </r>
  <r>
    <x v="0"/>
    <s v="05"/>
    <s v="SR03"/>
    <s v="Z06"/>
    <s v="05585"/>
    <x v="3"/>
    <x v="20"/>
    <n v="11.63286047435"/>
    <n v="105.35831937976999"/>
    <n v="116.99117985411999"/>
    <n v="51.512792675859998"/>
    <n v="3.50559839171"/>
    <n v="55.018391067570001"/>
    <n v="85.773681936299994"/>
    <n v="22.845917187729999"/>
    <n v="5.0941219991900004"/>
    <n v="3.6271789106300001"/>
    <n v="11.15481672422"/>
    <n v="33.365241542509999"/>
    <n v="33.121720013649998"/>
    <n v="3.3763223675299998"/>
    <n v="198.35900068175999"/>
    <n v="370.36857160344999"/>
    <n v="37.222754337040207"/>
    <n v="407.59132594049021"/>
  </r>
  <r>
    <x v="0"/>
    <s v="05"/>
    <s v="SR03"/>
    <s v="Z06"/>
    <s v="05591"/>
    <x v="3"/>
    <x v="21"/>
    <n v="13.66439717494"/>
    <n v="20.59664789899"/>
    <n v="34.261045073929999"/>
    <n v="5.3697334942300001"/>
    <n v="6.2036997931700002"/>
    <n v="11.5734332874"/>
    <n v="10.270071610500001"/>
    <n v="43.088969538779999"/>
    <n v="4.2361495931100004"/>
    <n v="2.3169990302899999"/>
    <n v="12.37407148694"/>
    <n v="13.499006507940001"/>
    <n v="17.283269820009998"/>
    <n v="2.6877885478099999"/>
    <n v="105.75632613538001"/>
    <n v="151.59080449671001"/>
    <n v="15.23516763614637"/>
    <n v="166.82597213285638"/>
  </r>
  <r>
    <x v="0"/>
    <s v="05"/>
    <s v="SR03"/>
    <s v="Z06"/>
    <s v="05893"/>
    <x v="3"/>
    <x v="22"/>
    <n v="51.336310093830001"/>
    <n v="772.56202653629998"/>
    <n v="823.89833663012996"/>
    <n v="0.70737760980999997"/>
    <n v="13.055181406679999"/>
    <n v="13.762559016489998"/>
    <n v="6.76363726692"/>
    <n v="14.580848796670001"/>
    <n v="3.7117381280699999"/>
    <n v="2.1707722769800002"/>
    <n v="8.6293867240300006"/>
    <n v="51.65200798979"/>
    <n v="17.94932331355"/>
    <n v="3.2846826924900001"/>
    <n v="108.74239718849999"/>
    <n v="946.40329283511994"/>
    <n v="95.115352580801286"/>
    <n v="1041.5186454159211"/>
  </r>
  <r>
    <x v="0"/>
    <s v="05"/>
    <s v="SR04"/>
    <s v="Z07"/>
    <s v="05031"/>
    <x v="4"/>
    <x v="23"/>
    <n v="25.41628097133"/>
    <n v="27.46657528523"/>
    <n v="52.882856256560004"/>
    <n v="17.490066215639999"/>
    <n v="28.69387805085"/>
    <n v="46.183944266490002"/>
    <n v="223.68131113428001"/>
    <n v="55.923197473169999"/>
    <n v="11.352888041969999"/>
    <n v="10.52187231542"/>
    <n v="26.892793822960002"/>
    <n v="55.400004475049997"/>
    <n v="58.251023639480003"/>
    <n v="10.21745492044"/>
    <n v="452.24054582277"/>
    <n v="551.30734634582006"/>
    <n v="55.40744947231385"/>
    <n v="606.71479581813389"/>
  </r>
  <r>
    <x v="0"/>
    <s v="05"/>
    <s v="SR04"/>
    <s v="Z09"/>
    <s v="05040"/>
    <x v="4"/>
    <x v="24"/>
    <n v="12.853715020879999"/>
    <n v="39.432071656909997"/>
    <n v="52.28578667779"/>
    <n v="2.47858018201"/>
    <n v="7.0899522288999997"/>
    <n v="9.5685324109099987"/>
    <n v="67.618023179999994"/>
    <n v="4.8093729740600004"/>
    <n v="0.95347268844999999"/>
    <n v="0.73113340264000004"/>
    <n v="1.9723983782100001"/>
    <n v="7.5959824838100003"/>
    <n v="7.6434464668200004"/>
    <n v="0.95127325478000002"/>
    <n v="92.275102828770002"/>
    <n v="154.12942191746998"/>
    <n v="15.490303573293897"/>
    <n v="169.61972549076387"/>
  </r>
  <r>
    <x v="0"/>
    <s v="05"/>
    <s v="SR04"/>
    <s v="Z05"/>
    <s v="05190"/>
    <x v="4"/>
    <x v="25"/>
    <n v="3.8845255672999999"/>
    <n v="0.31648711293999998"/>
    <n v="4.2010126802399999"/>
    <n v="7.0846677336599999"/>
    <n v="3.4891954415600002"/>
    <n v="10.57386317522"/>
    <n v="7.6221249950900001"/>
    <n v="22.541143872100001"/>
    <n v="4.8305907758800002"/>
    <n v="3.49194735221"/>
    <n v="12.3276306083"/>
    <n v="11.04583696694"/>
    <n v="17.679382827409999"/>
    <n v="2.7282130503099999"/>
    <n v="82.266870448239999"/>
    <n v="97.041746303699995"/>
    <n v="9.7528822909169985"/>
    <n v="106.794628594617"/>
  </r>
  <r>
    <x v="0"/>
    <s v="05"/>
    <s v="SR04"/>
    <s v="Z08"/>
    <s v="05604"/>
    <x v="4"/>
    <x v="26"/>
    <n v="33.947111186320001"/>
    <n v="131.70092639034999"/>
    <n v="165.64803757666999"/>
    <n v="15.38956848514"/>
    <n v="1.86681814682"/>
    <n v="17.256386631959998"/>
    <n v="8.95018695035"/>
    <n v="51.547954043499999"/>
    <n v="6.4822880672699998"/>
    <n v="4.0175054377199997"/>
    <n v="14.94330762685"/>
    <n v="24.05476932821"/>
    <n v="29.962214579009999"/>
    <n v="4.9290176907600003"/>
    <n v="144.88724372367"/>
    <n v="327.79166793230002"/>
    <n v="32.943693565428909"/>
    <n v="360.73536149772895"/>
  </r>
  <r>
    <x v="0"/>
    <s v="05"/>
    <s v="SR04"/>
    <s v="Z05"/>
    <s v="05670"/>
    <x v="4"/>
    <x v="27"/>
    <n v="21.717585984229999"/>
    <n v="0"/>
    <n v="21.717585984229999"/>
    <n v="4.9095428715500002"/>
    <n v="14.490025522670001"/>
    <n v="19.399568394220001"/>
    <n v="7.6565515632299999"/>
    <n v="22.7368039684"/>
    <n v="8.1821089730299992"/>
    <n v="5.7080190313300001"/>
    <n v="15.982739511249999"/>
    <n v="16.514739572509999"/>
    <n v="32.70618772049"/>
    <n v="6.4018688693800003"/>
    <n v="115.88901920961999"/>
    <n v="157.00617358807"/>
    <n v="15.779422653417551"/>
    <n v="172.78559624148755"/>
  </r>
  <r>
    <x v="0"/>
    <s v="05"/>
    <s v="SR04"/>
    <s v="Z05"/>
    <s v="05690"/>
    <x v="4"/>
    <x v="28"/>
    <n v="54.245266058090003"/>
    <n v="0.39741929426"/>
    <n v="54.64268535235"/>
    <n v="4.64467049882"/>
    <n v="10.51473020053"/>
    <n v="15.15940069935"/>
    <n v="4.4005724899000001"/>
    <n v="21.426281911779999"/>
    <n v="3.38278154728"/>
    <n v="2.4439281529699999"/>
    <n v="10.327734262590001"/>
    <n v="11.521712944440001"/>
    <n v="18.408730720299999"/>
    <n v="3.4314650768699999"/>
    <n v="75.343207106129995"/>
    <n v="145.14529315783"/>
    <n v="14.587381340185278"/>
    <n v="159.73267449801529"/>
  </r>
  <r>
    <x v="0"/>
    <s v="05"/>
    <s v="SR04"/>
    <s v="Z08"/>
    <s v="05736"/>
    <x v="4"/>
    <x v="29"/>
    <n v="8.4960802328099998"/>
    <n v="226.17116971410999"/>
    <n v="234.66724994691998"/>
    <n v="16.648852896529998"/>
    <n v="10.80292421499"/>
    <n v="27.451777111519998"/>
    <n v="22.429682833619999"/>
    <n v="79.126828032570003"/>
    <n v="10.33685667288"/>
    <n v="7.5119475576500001"/>
    <n v="34.170623969589997"/>
    <n v="42.407306668929998"/>
    <n v="43.489490207019998"/>
    <n v="8.7060698198399997"/>
    <n v="248.17880576210001"/>
    <n v="510.29783282054001"/>
    <n v="51.285914427241657"/>
    <n v="561.58374724778162"/>
  </r>
  <r>
    <x v="0"/>
    <s v="05"/>
    <s v="SR04"/>
    <s v="Z07"/>
    <s v="05858"/>
    <x v="4"/>
    <x v="30"/>
    <n v="17.86877857324"/>
    <n v="17.568404570550001"/>
    <n v="35.437183143790001"/>
    <n v="1.52697237635"/>
    <n v="9.5406303934299999"/>
    <n v="11.067602769780001"/>
    <n v="4.9852010011800001"/>
    <n v="23.347601049950001"/>
    <n v="3.9557161555799998"/>
    <n v="2.9657983990200001"/>
    <n v="6.2761802311699997"/>
    <n v="11.62112414525"/>
    <n v="19.47826230766"/>
    <n v="2.5558976705399998"/>
    <n v="75.185780960350016"/>
    <n v="121.69056687392001"/>
    <n v="12.230136202634581"/>
    <n v="133.92070307655459"/>
  </r>
  <r>
    <x v="0"/>
    <s v="05"/>
    <s v="SR04"/>
    <s v="Z07"/>
    <s v="05885"/>
    <x v="4"/>
    <x v="31"/>
    <n v="10.435521435589999"/>
    <n v="0.60734887420999994"/>
    <n v="11.0428703098"/>
    <n v="2.7302577071499998"/>
    <n v="2.2171811620100002"/>
    <n v="4.94743886916"/>
    <n v="1.8454594150800001"/>
    <n v="12.158519385370001"/>
    <n v="2.2508637884099998"/>
    <n v="1.4448248235600001"/>
    <n v="4.0688326164699999"/>
    <n v="6.23456013803"/>
    <n v="11.756911330179999"/>
    <n v="2.0996957386499999"/>
    <n v="41.859667235749995"/>
    <n v="57.84997641471"/>
    <n v="5.8140339801725816"/>
    <n v="63.664010394882581"/>
  </r>
  <r>
    <x v="0"/>
    <s v="05"/>
    <s v="SR04"/>
    <s v="Z07"/>
    <s v="05890"/>
    <x v="4"/>
    <x v="32"/>
    <n v="30.82771838115"/>
    <n v="0.46038589975999999"/>
    <n v="31.288104280909998"/>
    <n v="7.1495214836900001"/>
    <n v="17.163735502840002"/>
    <n v="24.31325698653"/>
    <n v="3.4537160206299999"/>
    <n v="39.868097274489998"/>
    <n v="5.1513878649000002"/>
    <n v="3.85331971998"/>
    <n v="10.465093176250001"/>
    <n v="17.487458335820001"/>
    <n v="39.702234741970003"/>
    <n v="3.9343428610900002"/>
    <n v="123.91564999513"/>
    <n v="179.51701126257001"/>
    <n v="18.041805168902773"/>
    <n v="197.55881643147279"/>
  </r>
  <r>
    <x v="0"/>
    <s v="05"/>
    <s v="SR05"/>
    <s v="Z10"/>
    <s v="05038"/>
    <x v="5"/>
    <x v="33"/>
    <n v="26.73643099109"/>
    <n v="0"/>
    <n v="26.73643099109"/>
    <n v="6.9440480326099996"/>
    <n v="16.573576058259999"/>
    <n v="23.517624090869997"/>
    <n v="3.8995280286499998"/>
    <n v="17.14315632756"/>
    <n v="3.1480556263300001"/>
    <n v="2.7093313246499999"/>
    <n v="7.0683713629799998"/>
    <n v="9.8740172300799998"/>
    <n v="19.476664258149999"/>
    <n v="2.7939434756799999"/>
    <n v="66.113067634079997"/>
    <n v="116.36712271604"/>
    <n v="11.695119818130008"/>
    <n v="128.06224253417"/>
  </r>
  <r>
    <x v="0"/>
    <s v="05"/>
    <s v="SR05"/>
    <s v="Z11"/>
    <s v="05086"/>
    <x v="5"/>
    <x v="34"/>
    <n v="14.61310364965"/>
    <n v="0"/>
    <n v="14.61310364965"/>
    <n v="4.0028727352100004"/>
    <n v="1.1297710757999999"/>
    <n v="5.1326438110100003"/>
    <n v="2.4193256542800001"/>
    <n v="9.9870651910199992"/>
    <n v="1.78313995556"/>
    <n v="1.1529813441200001"/>
    <n v="6.41024715004"/>
    <n v="5.4173756984099999"/>
    <n v="9.6319997963400006"/>
    <n v="1.5880113756100001"/>
    <n v="38.390146165379996"/>
    <n v="58.135893626039994"/>
    <n v="5.842769210250701"/>
    <n v="63.978662836290695"/>
  </r>
  <r>
    <x v="0"/>
    <s v="05"/>
    <s v="SR05"/>
    <s v="Z10"/>
    <s v="05107"/>
    <x v="5"/>
    <x v="35"/>
    <n v="11.37631390168"/>
    <n v="4.0145472459999998E-2"/>
    <n v="11.41645937414"/>
    <n v="0.45631581569000002"/>
    <n v="4.7388888052000002"/>
    <n v="5.1952046208900002"/>
    <n v="1.0330134493700001"/>
    <n v="6.6791476744200002"/>
    <n v="2.3444151607200001"/>
    <n v="1.8551820906000001"/>
    <n v="4.2487917500199996"/>
    <n v="6.6882438224399996"/>
    <n v="16.722888159909999"/>
    <n v="2.3561117724899998"/>
    <n v="41.927793879970004"/>
    <n v="58.539457875000011"/>
    <n v="5.8833281940566051"/>
    <n v="64.422786069056613"/>
  </r>
  <r>
    <x v="0"/>
    <s v="05"/>
    <s v="SR05"/>
    <s v="Z10"/>
    <s v="05134"/>
    <x v="5"/>
    <x v="36"/>
    <n v="4.13208534362"/>
    <n v="0"/>
    <n v="4.13208534362"/>
    <n v="5.0114810185799996"/>
    <n v="0.80776890215999997"/>
    <n v="5.8192499207399999"/>
    <n v="3.0147822423399999"/>
    <n v="9.9245984532999998"/>
    <n v="2.4364729894499999"/>
    <n v="1.9741594814500001"/>
    <n v="4.4532236141699997"/>
    <n v="6.97443608757"/>
    <n v="15.499494629779999"/>
    <n v="1.90459838049"/>
    <n v="46.181765878549996"/>
    <n v="56.133101142909993"/>
    <n v="5.6414847106891912"/>
    <n v="61.774585853599184"/>
  </r>
  <r>
    <x v="0"/>
    <s v="05"/>
    <s v="SR05"/>
    <s v="Z09"/>
    <s v="05150"/>
    <x v="5"/>
    <x v="37"/>
    <n v="4.9779141317900004"/>
    <n v="0"/>
    <n v="4.9779141317900004"/>
    <n v="0.36657634558000002"/>
    <n v="2.6863117709100002"/>
    <n v="3.0528881164900001"/>
    <n v="12.643041934839999"/>
    <n v="2.49909614288"/>
    <n v="0.86231961162000004"/>
    <n v="0.49421256482999998"/>
    <n v="1.93939953318"/>
    <n v="2.7595257824999999"/>
    <n v="4.5136953324400002"/>
    <n v="0.82457995363000003"/>
    <n v="26.535870855919999"/>
    <n v="34.566673104199999"/>
    <n v="3.4740171814181497"/>
    <n v="38.040690285618147"/>
  </r>
  <r>
    <x v="0"/>
    <s v="05"/>
    <s v="SR05"/>
    <s v="Z11"/>
    <s v="05237"/>
    <x v="5"/>
    <x v="38"/>
    <n v="115.60855644924"/>
    <n v="1.0159737800000001E-2"/>
    <n v="115.61871618703999"/>
    <n v="34.889564773110003"/>
    <n v="5.2825326296000004"/>
    <n v="40.172097402710001"/>
    <n v="2.59481024906"/>
    <n v="47.001723606079999"/>
    <n v="9.6066694905700007"/>
    <n v="10.236770981359999"/>
    <n v="21.582686814510001"/>
    <n v="25.243367762929999"/>
    <n v="27.660000488750001"/>
    <n v="7.2447008204200003"/>
    <n v="151.17073021368"/>
    <n v="306.96154380343"/>
    <n v="30.85022599639764"/>
    <n v="337.81176979982763"/>
  </r>
  <r>
    <x v="0"/>
    <s v="05"/>
    <s v="SR05"/>
    <s v="Z11"/>
    <s v="05264"/>
    <x v="5"/>
    <x v="39"/>
    <n v="44.793161587790003"/>
    <n v="0"/>
    <n v="44.793161587790003"/>
    <n v="114.37928447698999"/>
    <n v="41.591482941850003"/>
    <n v="155.97076741884001"/>
    <n v="5.7280041533399997"/>
    <n v="30.132987211020001"/>
    <n v="3.1462939183900001"/>
    <n v="3.4363277377200001"/>
    <n v="8.7817341613599993"/>
    <n v="18.54108379813"/>
    <n v="10.65042125551"/>
    <n v="3.6921465844600001"/>
    <n v="84.108998819930008"/>
    <n v="284.87292782656004"/>
    <n v="28.630277574216368"/>
    <n v="313.50320540077644"/>
  </r>
  <r>
    <x v="0"/>
    <s v="05"/>
    <s v="SR05"/>
    <s v="Z09"/>
    <s v="05310"/>
    <x v="5"/>
    <x v="40"/>
    <n v="15.52710892686"/>
    <n v="0.78894206073999995"/>
    <n v="16.316050987600001"/>
    <n v="13.41089549916"/>
    <n v="8.2119921835599996"/>
    <n v="21.622887682719998"/>
    <n v="133.95077200565001"/>
    <n v="15.195856826469999"/>
    <n v="2.81636259795"/>
    <n v="1.6488806137700001"/>
    <n v="7.2134700445500002"/>
    <n v="18.0201442718"/>
    <n v="13.598981416679999"/>
    <n v="2.86495116086"/>
    <n v="195.30941893772999"/>
    <n v="233.24835760804999"/>
    <n v="23.441908899511695"/>
    <n v="256.69026650756166"/>
  </r>
  <r>
    <x v="0"/>
    <s v="05"/>
    <s v="SR05"/>
    <s v="Z09"/>
    <s v="05315"/>
    <x v="5"/>
    <x v="41"/>
    <n v="5.6105048484699998"/>
    <n v="0"/>
    <n v="5.6105048484699998"/>
    <n v="1.36402581571"/>
    <n v="3.9544463090000002"/>
    <n v="5.3184721247100004"/>
    <n v="29.290034196890002"/>
    <n v="1.60662434815"/>
    <n v="0.53461262867000003"/>
    <n v="0.39497802610999999"/>
    <n v="0.88702985017000002"/>
    <n v="2.8456102401600001"/>
    <n v="2.7319332600899999"/>
    <n v="0.53104108316999998"/>
    <n v="38.821863633410004"/>
    <n v="49.750840606590003"/>
    <n v="5.0000552421196831"/>
    <n v="54.750895848709689"/>
  </r>
  <r>
    <x v="0"/>
    <s v="05"/>
    <s v="SR05"/>
    <s v="Z12"/>
    <s v="05361"/>
    <x v="5"/>
    <x v="42"/>
    <n v="34.180358005750001"/>
    <n v="5.0914885105199996"/>
    <n v="39.271846516270003"/>
    <n v="6.9562891208900002"/>
    <n v="9.5952393130299996"/>
    <n v="16.551528433919998"/>
    <n v="6.5713319766699998"/>
    <n v="23.2369915801"/>
    <n v="9.4365090735100008"/>
    <n v="6.6637116624399999"/>
    <n v="16.969881692440001"/>
    <n v="19.476146491560002"/>
    <n v="47.046462030770002"/>
    <n v="4.9339380975299996"/>
    <n v="134.33497260502"/>
    <n v="190.15834755521001"/>
    <n v="19.11127994891261"/>
    <n v="209.26962750412264"/>
  </r>
  <r>
    <x v="0"/>
    <s v="05"/>
    <s v="SR05"/>
    <s v="Z12"/>
    <s v="05647"/>
    <x v="5"/>
    <x v="43"/>
    <n v="12.848280873789999"/>
    <n v="0"/>
    <n v="12.848280873789999"/>
    <n v="0.93784859398999998"/>
    <n v="4.03038644997"/>
    <n v="4.96823504396"/>
    <n v="2.2271661588199998"/>
    <n v="5.47124121475"/>
    <n v="2.2782849629799999"/>
    <n v="1.9080098428600001"/>
    <n v="7.3964019601600004"/>
    <n v="5.3409666999500001"/>
    <n v="11.69468888281"/>
    <n v="2.4996470125500001"/>
    <n v="38.816406734879997"/>
    <n v="56.63292265263"/>
    <n v="5.691717734480263"/>
    <n v="62.324640387110264"/>
  </r>
  <r>
    <x v="0"/>
    <s v="05"/>
    <s v="SR05"/>
    <s v="Z11"/>
    <s v="05658"/>
    <x v="5"/>
    <x v="44"/>
    <n v="3.68200381139"/>
    <n v="0"/>
    <n v="3.68200381139"/>
    <n v="1.6089574177299999"/>
    <n v="1.2094483784500001"/>
    <n v="2.81840579618"/>
    <n v="2.9822713866199999"/>
    <n v="5.1502719069399996"/>
    <n v="1.2053895826300001"/>
    <n v="0.88128795603999999"/>
    <n v="2.7712704278900002"/>
    <n v="3.0307659238100002"/>
    <n v="5.0192937661599997"/>
    <n v="1.0483457671700001"/>
    <n v="22.088896717260003"/>
    <n v="28.589306324830002"/>
    <n v="2.8732803147676256"/>
    <n v="31.462586639597628"/>
  </r>
  <r>
    <x v="0"/>
    <s v="05"/>
    <s v="SR05"/>
    <s v="Z11"/>
    <s v="05664"/>
    <x v="5"/>
    <x v="45"/>
    <n v="102.80582295126"/>
    <n v="7.2890104400000003E-3"/>
    <n v="102.8131119617"/>
    <n v="294.49228659261001"/>
    <n v="49.837985077090003"/>
    <n v="344.33027166970004"/>
    <n v="3.3579676035100001"/>
    <n v="64.127393053039995"/>
    <n v="8.4961888094999996"/>
    <n v="9.3952620359600001"/>
    <n v="25.514439680879999"/>
    <n v="48.57571349514"/>
    <n v="31.431179699160001"/>
    <n v="6.1412700787099999"/>
    <n v="197.03941445589999"/>
    <n v="644.18279808730006"/>
    <n v="64.741611140404686"/>
    <n v="708.9244092277047"/>
  </r>
  <r>
    <x v="0"/>
    <s v="05"/>
    <s v="SR05"/>
    <s v="Z11"/>
    <s v="05686"/>
    <x v="5"/>
    <x v="46"/>
    <n v="176.86121739609999"/>
    <n v="0.46236045853000002"/>
    <n v="177.32357785462997"/>
    <n v="111.09622822532"/>
    <n v="28.319581243849999"/>
    <n v="139.41580946917"/>
    <n v="31.276732507190001"/>
    <n v="81.321953119130001"/>
    <n v="10.80663437474"/>
    <n v="10.311098558619999"/>
    <n v="25.497480306410001"/>
    <n v="48.82551016048"/>
    <n v="82.900317553370002"/>
    <n v="8.4997208900400008"/>
    <n v="299.43944746998005"/>
    <n v="616.17883479378008"/>
    <n v="61.927158926968829"/>
    <n v="678.10599372074887"/>
  </r>
  <r>
    <x v="0"/>
    <s v="05"/>
    <s v="SR05"/>
    <s v="Z12"/>
    <s v="05819"/>
    <x v="5"/>
    <x v="47"/>
    <n v="8.2307411557000005"/>
    <n v="0"/>
    <n v="8.2307411557000005"/>
    <n v="5.1764730318999996"/>
    <n v="0.18590669215"/>
    <n v="5.3623797240499993"/>
    <n v="11.503634958519999"/>
    <n v="11.788697406360001"/>
    <n v="1.37992036745"/>
    <n v="1.25363231058"/>
    <n v="3.67536376848"/>
    <n v="5.7690948418900003"/>
    <n v="8.3481986722099997"/>
    <n v="1.79490131576"/>
    <n v="45.513443641250007"/>
    <n v="59.10656452100001"/>
    <n v="5.9403235035559208"/>
    <n v="65.046888024555926"/>
  </r>
  <r>
    <x v="0"/>
    <s v="05"/>
    <s v="SR05"/>
    <s v="Z10"/>
    <s v="05854"/>
    <x v="5"/>
    <x v="48"/>
    <n v="10.42152663711"/>
    <n v="5.5121022254899996"/>
    <n v="15.933628862599999"/>
    <n v="4.1855994065399997"/>
    <n v="5.2642060455099999"/>
    <n v="9.4498054520500006"/>
    <n v="4.14572977068"/>
    <n v="34.530378379719998"/>
    <n v="3.0281449821500002"/>
    <n v="2.63210504101"/>
    <n v="6.2549605100000001"/>
    <n v="11.59569442163"/>
    <n v="20.880882675559999"/>
    <n v="2.6582008047099999"/>
    <n v="85.726096585460013"/>
    <n v="111.10953090011002"/>
    <n v="11.166721720733882"/>
    <n v="122.27625262084391"/>
  </r>
  <r>
    <x v="0"/>
    <s v="05"/>
    <s v="SR05"/>
    <s v="Z10"/>
    <s v="05887"/>
    <x v="5"/>
    <x v="49"/>
    <n v="47.062216737690001"/>
    <n v="6.9808202969999997E-2"/>
    <n v="47.132024940660003"/>
    <n v="75.063613777789996"/>
    <n v="31.09215155419"/>
    <n v="106.15576533197999"/>
    <n v="19.01023714243"/>
    <n v="104.52260032756"/>
    <n v="14.135589470039999"/>
    <n v="12.97255194585"/>
    <n v="29.921487966090002"/>
    <n v="44.062298085729999"/>
    <n v="71.707150583499995"/>
    <n v="10.66633460652"/>
    <n v="306.99825012772004"/>
    <n v="460.28604040036004"/>
    <n v="46.2596330256494"/>
    <n v="506.54567342600944"/>
  </r>
  <r>
    <x v="0"/>
    <s v="05"/>
    <s v="SR06"/>
    <s v="Z13"/>
    <s v="05004"/>
    <x v="6"/>
    <x v="50"/>
    <n v="2.6001161686300001"/>
    <n v="0.67321020123999997"/>
    <n v="3.2733263698699999"/>
    <n v="0.62482408906999998"/>
    <n v="1.09740085149"/>
    <n v="1.7222249405599999"/>
    <n v="0.91606971365000001"/>
    <n v="1.8288122550499999"/>
    <n v="0.53415436397000005"/>
    <n v="0.34535875386999998"/>
    <n v="1.1653053761600001"/>
    <n v="2.03461386171"/>
    <n v="5.93355135934"/>
    <n v="0.44361291076999998"/>
    <n v="13.201478594519998"/>
    <n v="18.197029904949996"/>
    <n v="1.8288365313614674"/>
    <n v="20.025866436311464"/>
  </r>
  <r>
    <x v="0"/>
    <s v="05"/>
    <s v="SR06"/>
    <s v="Z14"/>
    <s v="05044"/>
    <x v="6"/>
    <x v="51"/>
    <n v="17.456241658450001"/>
    <n v="0"/>
    <n v="17.456241658450001"/>
    <n v="1.2630519339299999"/>
    <n v="4.9721315743299996"/>
    <n v="6.2351835082599996"/>
    <n v="1.56729083882"/>
    <n v="5.7622662160799996"/>
    <n v="1.9971352274500001"/>
    <n v="1.9434429010500001"/>
    <n v="4.9846942609899996"/>
    <n v="6.6884901131900003"/>
    <n v="13.23014166784"/>
    <n v="1.76531243518"/>
    <n v="37.938773660599999"/>
    <n v="61.630198827309997"/>
    <n v="6.1939536088678606"/>
    <n v="67.824152436177854"/>
  </r>
  <r>
    <x v="0"/>
    <s v="05"/>
    <s v="SR06"/>
    <s v="Z14"/>
    <s v="05059"/>
    <x v="6"/>
    <x v="52"/>
    <n v="11.08422746744"/>
    <n v="0"/>
    <n v="11.08422746744"/>
    <n v="1.10964169922"/>
    <n v="3.3367501665299999"/>
    <n v="4.4463918657499999"/>
    <n v="1.7645321542600001"/>
    <n v="5.9903995478300001"/>
    <n v="1.94632963938"/>
    <n v="1.8508819546499999"/>
    <n v="4.8092523908000002"/>
    <n v="5.8381464236799996"/>
    <n v="12.09007009676"/>
    <n v="2.1580233205799999"/>
    <n v="36.447635527940001"/>
    <n v="51.978254861130004"/>
    <n v="5.2239146620617172"/>
    <n v="57.202169523191721"/>
  </r>
  <r>
    <x v="0"/>
    <s v="05"/>
    <s v="SR06"/>
    <s v="Z14"/>
    <s v="05113"/>
    <x v="6"/>
    <x v="53"/>
    <n v="6.3965145537400003"/>
    <n v="12.540422443260001"/>
    <n v="18.936936997"/>
    <n v="3.7436084474500002"/>
    <n v="1.2425694200999999"/>
    <n v="4.9861778675500004"/>
    <n v="5.7087074294900004"/>
    <n v="5.6053162541499999"/>
    <n v="2.7456507220400002"/>
    <n v="2.04079701592"/>
    <n v="9.0151341527"/>
    <n v="6.2729470696499998"/>
    <n v="10.232708360709999"/>
    <n v="2.8190264166099999"/>
    <n v="44.44028742127"/>
    <n v="68.363402285820001"/>
    <n v="6.8706535166139204"/>
    <n v="75.234055802433915"/>
  </r>
  <r>
    <x v="0"/>
    <s v="05"/>
    <s v="SR06"/>
    <s v="Z14"/>
    <s v="05125"/>
    <x v="6"/>
    <x v="54"/>
    <n v="17.914460795629999"/>
    <n v="1.45919068969"/>
    <n v="19.37365148532"/>
    <n v="2.4084520448500002"/>
    <n v="3.7031066102899999"/>
    <n v="6.1115586551399996"/>
    <n v="1.71312666949"/>
    <n v="9.4628164691199999"/>
    <n v="2.3068577287199998"/>
    <n v="2.16767816076"/>
    <n v="5.3316128963200002"/>
    <n v="7.4376414788799998"/>
    <n v="15.30575922761"/>
    <n v="1.9180114695499999"/>
    <n v="45.643504100450002"/>
    <n v="71.12871424091"/>
    <n v="7.1485726908180744"/>
    <n v="78.277286931728071"/>
  </r>
  <r>
    <x v="0"/>
    <s v="05"/>
    <s v="SR06"/>
    <s v="Z13"/>
    <s v="05138"/>
    <x v="6"/>
    <x v="55"/>
    <n v="21.750379571730001"/>
    <n v="0.12439225996"/>
    <n v="21.874771831690001"/>
    <n v="1.30846958356"/>
    <n v="8.4661025697299994"/>
    <n v="9.7745721532899985"/>
    <n v="13.328009871780001"/>
    <n v="18.355834482110001"/>
    <n v="3.5149017525700001"/>
    <n v="2.63794074187"/>
    <n v="9.1157168966699995"/>
    <n v="9.0803473754499997"/>
    <n v="19.97309494432"/>
    <n v="2.5818896969099998"/>
    <n v="78.587735761679994"/>
    <n v="110.23707974665999"/>
    <n v="11.079038700511322"/>
    <n v="121.31611844717131"/>
  </r>
  <r>
    <x v="0"/>
    <s v="05"/>
    <s v="SR06"/>
    <s v="Z13"/>
    <s v="05234"/>
    <x v="6"/>
    <x v="56"/>
    <n v="85.760146570559996"/>
    <n v="1.20809200836"/>
    <n v="86.968238578919994"/>
    <n v="4.93589208684"/>
    <n v="15.96105603955"/>
    <n v="20.896948126390001"/>
    <n v="6.43044156831"/>
    <n v="36.376162721119996"/>
    <n v="7.1259250821900002"/>
    <n v="5.8057556312500003"/>
    <n v="13.754406528260001"/>
    <n v="20.541602534039999"/>
    <n v="32.891958060100002"/>
    <n v="5.5304251000500004"/>
    <n v="128.45667722531999"/>
    <n v="236.32186393062997"/>
    <n v="23.750802200871853"/>
    <n v="260.07266613150182"/>
  </r>
  <r>
    <x v="0"/>
    <s v="05"/>
    <s v="SR06"/>
    <s v="Z14"/>
    <s v="05240"/>
    <x v="6"/>
    <x v="57"/>
    <n v="21.33057579382"/>
    <n v="2.989597607E-2"/>
    <n v="21.360471769890001"/>
    <n v="5.7082633454199998"/>
    <n v="5.4500573780200003"/>
    <n v="11.158320723439999"/>
    <n v="2.6322983637899999"/>
    <n v="14.487106304279999"/>
    <n v="4.4735043332900002"/>
    <n v="3.1243119645899999"/>
    <n v="11.411549096470001"/>
    <n v="11.44263036719"/>
    <n v="20.92009849563"/>
    <n v="4.9652165864600004"/>
    <n v="73.456715511699997"/>
    <n v="105.97550800502999"/>
    <n v="10.650742537742563"/>
    <n v="116.62625054277255"/>
  </r>
  <r>
    <x v="0"/>
    <s v="05"/>
    <s v="SR06"/>
    <s v="Z13"/>
    <s v="05284"/>
    <x v="6"/>
    <x v="58"/>
    <n v="21.58999813798"/>
    <n v="6.9014209593100002"/>
    <n v="28.491419097289999"/>
    <n v="1.74359613734"/>
    <n v="16.843844429299999"/>
    <n v="18.587440566639998"/>
    <n v="11.56077410817"/>
    <n v="25.998690154279998"/>
    <n v="7.0999717003300002"/>
    <n v="6.2070043954300003"/>
    <n v="11.76278601972"/>
    <n v="16.37988652756"/>
    <n v="32.622812346030003"/>
    <n v="6.09042020429"/>
    <n v="117.72234545581"/>
    <n v="164.80120511973999"/>
    <n v="16.562838326343403"/>
    <n v="181.3640434460834"/>
  </r>
  <r>
    <x v="0"/>
    <s v="05"/>
    <s v="SR06"/>
    <s v="Z14"/>
    <s v="05306"/>
    <x v="6"/>
    <x v="59"/>
    <n v="5.3653661013500002"/>
    <n v="0"/>
    <n v="5.3653661013500002"/>
    <n v="0.81393356042999998"/>
    <n v="2.2670216641200001"/>
    <n v="3.0809552245500003"/>
    <n v="1.7969319718900001"/>
    <n v="8.8205340115700004"/>
    <n v="1.16246877454"/>
    <n v="0.76977194928000003"/>
    <n v="3.4386174201099999"/>
    <n v="3.8803863888899999"/>
    <n v="7.4664673403700004"/>
    <n v="1.0435552507000001"/>
    <n v="28.378733107349998"/>
    <n v="36.825054433249996"/>
    <n v="3.7009888519547411"/>
    <n v="40.526043285204736"/>
  </r>
  <r>
    <x v="0"/>
    <s v="05"/>
    <s v="SR06"/>
    <s v="Z14"/>
    <s v="05347"/>
    <x v="6"/>
    <x v="60"/>
    <n v="20.24913645378"/>
    <n v="0.38405696231000003"/>
    <n v="20.633193416090002"/>
    <n v="1.96231527619"/>
    <n v="3.5707968320100001"/>
    <n v="5.5331121082000001"/>
    <n v="1.8367971138900001"/>
    <n v="5.1656504600700002"/>
    <n v="2.1532656298999999"/>
    <n v="1.75767268808"/>
    <n v="5.6570928490099996"/>
    <n v="6.5448997658000003"/>
    <n v="12.3795685908"/>
    <n v="2.2711704051899999"/>
    <n v="37.766117502739995"/>
    <n v="63.932423027029998"/>
    <n v="6.4253315722949482"/>
    <n v="70.357754599324949"/>
  </r>
  <r>
    <x v="0"/>
    <s v="05"/>
    <s v="SR06"/>
    <s v="Z14"/>
    <s v="05411"/>
    <x v="6"/>
    <x v="61"/>
    <n v="16.294752734669999"/>
    <n v="2.6494573019999999E-2"/>
    <n v="16.321247307689998"/>
    <n v="1.00999420005"/>
    <n v="6.1688423648099997"/>
    <n v="7.1788365648599992"/>
    <n v="2.1763842841400001"/>
    <n v="9.8189983455200007"/>
    <n v="3.6048488874200002"/>
    <n v="2.9095256855599998"/>
    <n v="6.0990752774599999"/>
    <n v="8.6741322805400003"/>
    <n v="19.70256623745"/>
    <n v="2.8876465841800001"/>
    <n v="55.873177582269996"/>
    <n v="79.373261454819996"/>
    <n v="7.9771655550431113"/>
    <n v="87.350427009863111"/>
  </r>
  <r>
    <x v="0"/>
    <s v="05"/>
    <s v="SR06"/>
    <s v="Z14"/>
    <s v="05501"/>
    <x v="6"/>
    <x v="62"/>
    <n v="4.1638870518099997"/>
    <n v="0"/>
    <n v="4.1638870518099997"/>
    <n v="0.67651053932000005"/>
    <n v="1.78262552143"/>
    <n v="2.4591360607500001"/>
    <n v="3.5095879622599999"/>
    <n v="5.3209597219600004"/>
    <n v="1.02950248434"/>
    <n v="0.49083323355000003"/>
    <n v="2.6917004330699998"/>
    <n v="2.9496110925500001"/>
    <n v="5.0783582980700004"/>
    <n v="0.73257240983000005"/>
    <n v="21.80312563563"/>
    <n v="28.426148748190002"/>
    <n v="2.856882664267725"/>
    <n v="31.283031412457728"/>
  </r>
  <r>
    <x v="0"/>
    <s v="05"/>
    <s v="SR06"/>
    <s v="Z13"/>
    <s v="05543"/>
    <x v="6"/>
    <x v="63"/>
    <n v="12.011549362349999"/>
    <n v="0"/>
    <n v="12.011549362349999"/>
    <n v="2.6184410007499999"/>
    <n v="2.5613247781599999"/>
    <n v="5.1797657789099993"/>
    <n v="1.49535839527"/>
    <n v="6.0916598476399999"/>
    <n v="2.3337058156100001"/>
    <n v="1.92924757541"/>
    <n v="5.0430640572499996"/>
    <n v="7.1431286049200002"/>
    <n v="17.08087452318"/>
    <n v="1.6521928276"/>
    <n v="42.769231646880002"/>
    <n v="59.960546788139993"/>
    <n v="6.0261503651612394"/>
    <n v="65.986697153301236"/>
  </r>
  <r>
    <x v="0"/>
    <s v="05"/>
    <s v="SR06"/>
    <s v="Z14"/>
    <s v="05628"/>
    <x v="6"/>
    <x v="64"/>
    <n v="12.61527288519"/>
    <n v="0.92361122904000004"/>
    <n v="13.538884114230001"/>
    <n v="1.5124345877200001"/>
    <n v="4.9179021460400003"/>
    <n v="6.4303367337600008"/>
    <n v="1.5993739630699999"/>
    <n v="6.1068246069900001"/>
    <n v="3.17790531153"/>
    <n v="2.5898831624200001"/>
    <n v="7.2886002315000002"/>
    <n v="7.9933734858700003"/>
    <n v="20.67603902586"/>
    <n v="2.2429169472499999"/>
    <n v="51.674916734490004"/>
    <n v="71.644137582479999"/>
    <n v="7.2003737287392759"/>
    <n v="78.844511311219279"/>
  </r>
  <r>
    <x v="0"/>
    <s v="05"/>
    <s v="SR06"/>
    <s v="Z14"/>
    <s v="05656"/>
    <x v="6"/>
    <x v="65"/>
    <n v="11.33918044056"/>
    <n v="0"/>
    <n v="11.33918044056"/>
    <n v="2.8130478911300001"/>
    <n v="11.59504959261"/>
    <n v="14.408097483740001"/>
    <n v="10.1789219335"/>
    <n v="49.492065289080003"/>
    <n v="5.9604656909899996"/>
    <n v="3.9575437670900002"/>
    <n v="28.23387896337"/>
    <n v="17.371623308539998"/>
    <n v="21.159367734060002"/>
    <n v="3.7414919487899998"/>
    <n v="140.09535863542001"/>
    <n v="165.84263655972001"/>
    <n v="16.667504190623117"/>
    <n v="182.51014075034311"/>
  </r>
  <r>
    <x v="0"/>
    <s v="05"/>
    <s v="SR06"/>
    <s v="Z14"/>
    <s v="05042"/>
    <x v="6"/>
    <x v="66"/>
    <n v="44.082474786109998"/>
    <n v="9.5254977520000006E-2"/>
    <n v="44.177729763629998"/>
    <n v="7.7350345639700002"/>
    <n v="17.688623160919999"/>
    <n v="25.423657724889999"/>
    <n v="3.58724916252"/>
    <n v="76.897135852969996"/>
    <n v="9.3091291401199996"/>
    <n v="6.9952674049199999"/>
    <n v="24.488570540329999"/>
    <n v="27.737507585039999"/>
    <n v="53.132010873740001"/>
    <n v="7.6021052280800001"/>
    <n v="209.74897578771998"/>
    <n v="279.35036327623999"/>
    <n v="28.07524920699678"/>
    <n v="307.42561248323676"/>
  </r>
  <r>
    <x v="0"/>
    <s v="05"/>
    <s v="SR06"/>
    <s v="Z14"/>
    <s v="05761"/>
    <x v="6"/>
    <x v="67"/>
    <n v="15.859380843369999"/>
    <n v="0.15220269784000001"/>
    <n v="16.011583541210001"/>
    <n v="3.8674658727"/>
    <n v="9.2056982316700005"/>
    <n v="13.073164104370001"/>
    <n v="7.4486628343000003"/>
    <n v="36.903419744360001"/>
    <n v="5.83594723564"/>
    <n v="3.8464347755000001"/>
    <n v="18.843605185280001"/>
    <n v="16.148695285710001"/>
    <n v="23.799766545099999"/>
    <n v="4.1639786897800004"/>
    <n v="116.99051029567001"/>
    <n v="146.07525794125002"/>
    <n v="14.680844590924616"/>
    <n v="160.75610253217462"/>
  </r>
  <r>
    <x v="0"/>
    <s v="05"/>
    <s v="SR06"/>
    <s v="Z13"/>
    <s v="05842"/>
    <x v="6"/>
    <x v="68"/>
    <n v="13.22839630274"/>
    <n v="0.44791777816"/>
    <n v="13.676314080900001"/>
    <n v="1.83771212813"/>
    <n v="3.5686981533200002"/>
    <n v="5.4064102814500004"/>
    <n v="1.91638078067"/>
    <n v="7.2954980985300004"/>
    <n v="1.9782378591000001"/>
    <n v="1.4667509641500001"/>
    <n v="4.2386076982600001"/>
    <n v="5.7117634554499999"/>
    <n v="11.937410789239999"/>
    <n v="1.5392477499899999"/>
    <n v="36.083897395389997"/>
    <n v="55.166621757739996"/>
    <n v="5.544351672187215"/>
    <n v="60.710973429927208"/>
  </r>
  <r>
    <x v="0"/>
    <s v="05"/>
    <s v="SR07"/>
    <s v="Z15"/>
    <s v="05002"/>
    <x v="7"/>
    <x v="69"/>
    <n v="45.87871010864"/>
    <n v="2.6990187908299998"/>
    <n v="48.577728899470003"/>
    <n v="3.1775324945799999"/>
    <n v="12.2880348451"/>
    <n v="15.46556733968"/>
    <n v="55.066227994809999"/>
    <n v="7.3873380536899997"/>
    <n v="2.7685436393299998"/>
    <n v="2.1027012689000002"/>
    <n v="9.0244298637699991"/>
    <n v="18.2250487612"/>
    <n v="12.40763854796"/>
    <n v="1.92494338062"/>
    <n v="108.90687151028"/>
    <n v="172.95016774942999"/>
    <n v="17.381824755872081"/>
    <n v="190.33199250530208"/>
  </r>
  <r>
    <x v="0"/>
    <s v="05"/>
    <s v="SR07"/>
    <s v="Z16"/>
    <s v="05021"/>
    <x v="7"/>
    <x v="70"/>
    <n v="6.3310005934399998"/>
    <n v="0"/>
    <n v="6.3310005934399998"/>
    <n v="1.17396127818"/>
    <n v="2.9828354969999999"/>
    <n v="4.1567967751800001"/>
    <n v="3.4403333269299998"/>
    <n v="4.78057320967"/>
    <n v="1.69581670377"/>
    <n v="1.19980933371"/>
    <n v="6.4864880227999997"/>
    <n v="4.66653051766"/>
    <n v="8.6490240027599992"/>
    <n v="1.23295414041"/>
    <n v="32.151529257710003"/>
    <n v="42.639326626330003"/>
    <n v="4.2853343987565466"/>
    <n v="46.92466102508655"/>
  </r>
  <r>
    <x v="0"/>
    <s v="05"/>
    <s v="SR07"/>
    <s v="Z15"/>
    <s v="05055"/>
    <x v="7"/>
    <x v="71"/>
    <n v="10.15653110777"/>
    <n v="0"/>
    <n v="10.15653110777"/>
    <n v="1.37199008492"/>
    <n v="3.5127576865500001"/>
    <n v="4.8847477714699998"/>
    <n v="2.3095340600499998"/>
    <n v="3.6606120530499999"/>
    <n v="2.1450120967499999"/>
    <n v="1.8264008969900001"/>
    <n v="8.0261901777800002"/>
    <n v="5.5665772787099996"/>
    <n v="14.089939844210001"/>
    <n v="1.6424836055300001"/>
    <n v="39.266750013070002"/>
    <n v="54.308028892309999"/>
    <n v="5.4580614365798006"/>
    <n v="59.766090328889803"/>
  </r>
  <r>
    <x v="0"/>
    <s v="05"/>
    <s v="SR07"/>
    <s v="Z17"/>
    <s v="05197"/>
    <x v="7"/>
    <x v="72"/>
    <n v="14.01874271056"/>
    <n v="0"/>
    <n v="14.01874271056"/>
    <n v="7.8186494586300004"/>
    <n v="11.127320069950001"/>
    <n v="18.945969528580001"/>
    <n v="16.170971915949998"/>
    <n v="19.77625938832"/>
    <n v="3.6437201891600002"/>
    <n v="2.9839841163099998"/>
    <n v="17.719723007860001"/>
    <n v="11.08435093428"/>
    <n v="19.523704834579998"/>
    <n v="3.2864475185200002"/>
    <n v="94.189161904979997"/>
    <n v="127.15387414412"/>
    <n v="12.779209099150233"/>
    <n v="139.93308324327023"/>
  </r>
  <r>
    <x v="0"/>
    <s v="05"/>
    <s v="SR07"/>
    <s v="Z16"/>
    <s v="05206"/>
    <x v="7"/>
    <x v="73"/>
    <n v="11.44492939677"/>
    <n v="8.8906713047999997"/>
    <n v="20.335600701570002"/>
    <n v="1.76956291206"/>
    <n v="3.5674182216900001"/>
    <n v="5.3369811337500002"/>
    <n v="11.507528669099999"/>
    <n v="2.2937599729399998"/>
    <n v="0.85741124139000002"/>
    <n v="0.66106519193000002"/>
    <n v="4.7896219994000004"/>
    <n v="3.3598473550999999"/>
    <n v="4.7780132428300002"/>
    <n v="0.70192819375000004"/>
    <n v="28.949175866440001"/>
    <n v="54.621757701760004"/>
    <n v="5.4895917857956924"/>
    <n v="60.1113494875557"/>
  </r>
  <r>
    <x v="0"/>
    <s v="05"/>
    <s v="SR07"/>
    <s v="Z18"/>
    <s v="05148"/>
    <x v="7"/>
    <x v="74"/>
    <n v="74.403700619410003"/>
    <n v="0"/>
    <n v="74.403700619410003"/>
    <n v="24.400280949839999"/>
    <n v="19.18524572391"/>
    <n v="43.585526673749996"/>
    <n v="2.7899468131399998"/>
    <n v="105.58316748292"/>
    <n v="20.611519294450002"/>
    <n v="17.097672292399999"/>
    <n v="71.548844393089993"/>
    <n v="49.261199228339997"/>
    <n v="64.376115435429995"/>
    <n v="17.679300336330002"/>
    <n v="348.94776527610003"/>
    <n v="466.93699256926004"/>
    <n v="46.928066520478133"/>
    <n v="513.86505908973822"/>
  </r>
  <r>
    <x v="0"/>
    <s v="05"/>
    <s v="SR07"/>
    <s v="Z16"/>
    <s v="05541"/>
    <x v="7"/>
    <x v="75"/>
    <n v="130.20887092403001"/>
    <n v="0"/>
    <n v="130.20887092403001"/>
    <n v="4.1603260208200004"/>
    <n v="21.748123899829999"/>
    <n v="25.90844992065"/>
    <n v="10.211706521889999"/>
    <n v="24.357284382500001"/>
    <n v="6.2371718191500003"/>
    <n v="4.3291763661299996"/>
    <n v="26.16477559422"/>
    <n v="15.52489885544"/>
    <n v="24.015830900529998"/>
    <n v="7.8476566278700002"/>
    <n v="118.68850106773"/>
    <n v="274.80582191241001"/>
    <n v="27.618514052541379"/>
    <n v="302.42433596495141"/>
  </r>
  <r>
    <x v="0"/>
    <s v="05"/>
    <s v="SR07"/>
    <s v="Z18"/>
    <s v="05607"/>
    <x v="7"/>
    <x v="76"/>
    <n v="28.787867122600002"/>
    <n v="8.4485759440000002E-2"/>
    <n v="28.872352882040001"/>
    <n v="23.51201964957"/>
    <n v="16.06807018204"/>
    <n v="39.580089831609996"/>
    <n v="47.263098363689998"/>
    <n v="55.252425542769998"/>
    <n v="16.761073268680001"/>
    <n v="8.0966514035300001"/>
    <n v="54.648289300290003"/>
    <n v="32.967338905920002"/>
    <n v="35.82435296968"/>
    <n v="9.3136723450099996"/>
    <n v="260.12690209957003"/>
    <n v="328.57934481322002"/>
    <n v="33.022856608134795"/>
    <n v="361.60220142135483"/>
  </r>
  <r>
    <x v="0"/>
    <s v="05"/>
    <s v="SR07"/>
    <s v="Z18"/>
    <s v="05697"/>
    <x v="7"/>
    <x v="77"/>
    <n v="82.221824324430003"/>
    <n v="0"/>
    <n v="82.221824324430003"/>
    <n v="24.03680775898"/>
    <n v="14.7269482173"/>
    <n v="38.763755976280002"/>
    <n v="1.76995811051"/>
    <n v="69.286589595920006"/>
    <n v="11.293652776869999"/>
    <n v="10.557139503449999"/>
    <n v="41.076541311760003"/>
    <n v="25.088521580089999"/>
    <n v="33.07405300816"/>
    <n v="8.2306561897599995"/>
    <n v="200.37711207652004"/>
    <n v="321.36269237723002"/>
    <n v="32.297569147606232"/>
    <n v="353.66026152483624"/>
  </r>
  <r>
    <x v="0"/>
    <s v="05"/>
    <s v="SR07"/>
    <s v="Z16"/>
    <s v="05313"/>
    <x v="7"/>
    <x v="78"/>
    <n v="5.38576968953"/>
    <n v="0"/>
    <n v="5.38576968953"/>
    <n v="1.1447159923200001"/>
    <n v="4.7112569565699998"/>
    <n v="5.8559729488899999"/>
    <n v="2.0841272210300001"/>
    <n v="7.4857802968699998"/>
    <n v="2.5442158254699998"/>
    <n v="2.3844962843599999"/>
    <n v="17.190974405310001"/>
    <n v="8.7326093324399992"/>
    <n v="13.14819202536"/>
    <n v="2.0178826178699998"/>
    <n v="55.588278008710006"/>
    <n v="66.830020647129999"/>
    <n v="6.7165457104534534"/>
    <n v="73.546566357583458"/>
  </r>
  <r>
    <x v="0"/>
    <s v="05"/>
    <s v="SR07"/>
    <s v="Z18"/>
    <s v="05318"/>
    <x v="7"/>
    <x v="79"/>
    <n v="39.699445543380001"/>
    <n v="0.65698289889000006"/>
    <n v="40.356428442270001"/>
    <n v="473.73239379704"/>
    <n v="138.90526778064"/>
    <n v="612.63766157767998"/>
    <n v="26.10439559349"/>
    <n v="120.07451788645"/>
    <n v="19.963676864290001"/>
    <n v="12.559149776869999"/>
    <n v="75.797044613940002"/>
    <n v="68.489365692899995"/>
    <n v="38.981836200959997"/>
    <n v="12.578802925470001"/>
    <n v="374.54878955436993"/>
    <n v="1027.5428795743198"/>
    <n v="103.27003722702084"/>
    <n v="1130.8129168013406"/>
  </r>
  <r>
    <x v="0"/>
    <s v="05"/>
    <s v="SR07"/>
    <s v="Z16"/>
    <s v="05321"/>
    <x v="7"/>
    <x v="80"/>
    <n v="2.8973141719500002"/>
    <n v="0"/>
    <n v="2.8973141719500002"/>
    <n v="8.2850802262100007"/>
    <n v="11.397612193520001"/>
    <n v="19.682692419730003"/>
    <n v="8.6874398370500003"/>
    <n v="60.609941871140002"/>
    <n v="9.6035364199300002"/>
    <n v="4.84894913714"/>
    <n v="45.401598674379997"/>
    <n v="39.402302930479998"/>
    <n v="28.871133812019998"/>
    <n v="7.67377853109"/>
    <n v="205.09868121322998"/>
    <n v="227.67868780490997"/>
    <n v="22.882146363713826"/>
    <n v="250.56083416862378"/>
  </r>
  <r>
    <x v="0"/>
    <s v="05"/>
    <s v="SR07"/>
    <s v="Z18"/>
    <s v="05376"/>
    <x v="7"/>
    <x v="81"/>
    <n v="24.59672737723"/>
    <n v="0"/>
    <n v="24.59672737723"/>
    <n v="67.484872175760003"/>
    <n v="34.408000072029999"/>
    <n v="101.89287224779"/>
    <n v="31.132668051420001"/>
    <n v="131.21112699888999"/>
    <n v="30.51328919278"/>
    <n v="30.761161785500001"/>
    <n v="99.100696866670006"/>
    <n v="53.094207579559999"/>
    <n v="53.15795545244"/>
    <n v="17.594633002390001"/>
    <n v="446.56573892965008"/>
    <n v="573.05533855467002"/>
    <n v="57.593164550174386"/>
    <n v="630.64850310484439"/>
  </r>
  <r>
    <x v="0"/>
    <s v="05"/>
    <s v="SR07"/>
    <s v="Z18"/>
    <s v="05400"/>
    <x v="7"/>
    <x v="82"/>
    <n v="25.38423511884"/>
    <n v="6.8043669589999994E-2"/>
    <n v="25.45227878843"/>
    <n v="20.896146110410001"/>
    <n v="5.4633834058300002"/>
    <n v="26.359529516240002"/>
    <n v="8.3678865907799995"/>
    <n v="47.958712447849997"/>
    <n v="8.5192558515499996"/>
    <n v="7.5933255905700001"/>
    <n v="23.018273075500002"/>
    <n v="19.982030811249999"/>
    <n v="24.142330587"/>
    <n v="7.1621939434500002"/>
    <n v="146.74400889795001"/>
    <n v="198.55581720262001"/>
    <n v="19.95524181205138"/>
    <n v="218.51105901467139"/>
  </r>
  <r>
    <x v="0"/>
    <s v="05"/>
    <s v="SR07"/>
    <s v="Z18"/>
    <s v="05440"/>
    <x v="7"/>
    <x v="83"/>
    <n v="106.92796881978001"/>
    <n v="0"/>
    <n v="106.92796881978001"/>
    <n v="179.29404946859"/>
    <n v="51.249849207639997"/>
    <n v="230.54389867623001"/>
    <n v="27.71866339888"/>
    <n v="128.42369329849001"/>
    <n v="24.704119617620002"/>
    <n v="25.478457926090002"/>
    <n v="82.880982114419993"/>
    <n v="64.247466123210003"/>
    <n v="51.787263795919998"/>
    <n v="16.80774508795"/>
    <n v="422.04839136258005"/>
    <n v="759.52025885859007"/>
    <n v="76.333247951176517"/>
    <n v="835.8535068097666"/>
  </r>
  <r>
    <x v="0"/>
    <s v="05"/>
    <s v="SR07"/>
    <s v="Z15"/>
    <s v="05483"/>
    <x v="7"/>
    <x v="84"/>
    <n v="15.15755190374"/>
    <n v="0"/>
    <n v="15.15755190374"/>
    <n v="1.2258464259799999"/>
    <n v="13.893871395110001"/>
    <n v="15.119717821090001"/>
    <n v="3.63453121499"/>
    <n v="11.48340381002"/>
    <n v="2.0854646420599998"/>
    <n v="1.87805236464"/>
    <n v="8.2442204903899992"/>
    <n v="15.159696869919999"/>
    <n v="15.06141775745"/>
    <n v="1.76344282994"/>
    <n v="59.310229979409996"/>
    <n v="89.587499704240003"/>
    <n v="9.003716159627059"/>
    <n v="98.591215863867063"/>
  </r>
  <r>
    <x v="0"/>
    <s v="05"/>
    <s v="SR07"/>
    <s v="Z18"/>
    <s v="05615"/>
    <x v="7"/>
    <x v="85"/>
    <n v="41.001761273889997"/>
    <n v="0.43339302343000002"/>
    <n v="41.435154297319997"/>
    <n v="1226.5823829625899"/>
    <n v="182.54930815789001"/>
    <n v="1409.1316911204799"/>
    <n v="103.58880136267"/>
    <n v="491.52951486153"/>
    <n v="63.880484418419996"/>
    <n v="63.721742692799999"/>
    <n v="235.93117440412999"/>
    <n v="281.82245908517001"/>
    <n v="270.26556418909001"/>
    <n v="39.86787639109"/>
    <n v="1550.6076174049001"/>
    <n v="3001.1744628226998"/>
    <n v="301.62381021886836"/>
    <n v="3302.7982730415679"/>
  </r>
  <r>
    <x v="0"/>
    <s v="05"/>
    <s v="SR07"/>
    <s v="Z16"/>
    <s v="05649"/>
    <x v="7"/>
    <x v="86"/>
    <n v="13.67032348018"/>
    <n v="9.3629640843399997"/>
    <n v="23.033287564520002"/>
    <n v="38.691855190689999"/>
    <n v="9.7922163924499994"/>
    <n v="48.48407158314"/>
    <n v="444.19991559662998"/>
    <n v="14.070167659559999"/>
    <n v="2.5142135351200001"/>
    <n v="2.03646977434"/>
    <n v="11.37181741292"/>
    <n v="13.24726633291"/>
    <n v="13.32505280577"/>
    <n v="2.274086455"/>
    <n v="503.03898957224993"/>
    <n v="574.55634871990992"/>
    <n v="57.744018960936991"/>
    <n v="632.30036768084688"/>
  </r>
  <r>
    <x v="0"/>
    <s v="05"/>
    <s v="SR07"/>
    <s v="Z17"/>
    <s v="05652"/>
    <x v="7"/>
    <x v="87"/>
    <n v="5.3335798452500001"/>
    <n v="0.75544163954999999"/>
    <n v="6.0890214847999999"/>
    <n v="0.92463831280999997"/>
    <n v="2.6216539164600001"/>
    <n v="3.5462922292700001"/>
    <n v="1.0688521125199999"/>
    <n v="7.5294250077799996"/>
    <n v="1.2993979205799999"/>
    <n v="0.98451459795999996"/>
    <n v="5.0754596375599998"/>
    <n v="3.98498016997"/>
    <n v="8.94545825388"/>
    <n v="1.0429032872499999"/>
    <n v="29.930990987499996"/>
    <n v="39.566304701569997"/>
    <n v="3.9764897803190951"/>
    <n v="43.542794481889089"/>
  </r>
  <r>
    <x v="0"/>
    <s v="05"/>
    <s v="SR07"/>
    <s v="Z17"/>
    <s v="05660"/>
    <x v="7"/>
    <x v="88"/>
    <n v="4.7419256143800004"/>
    <n v="4.7186897554699998"/>
    <n v="9.4606153698500002"/>
    <n v="4.7379428629399998"/>
    <n v="6.37669629092"/>
    <n v="11.114639153860001"/>
    <n v="3.2584742451299999"/>
    <n v="16.76256021531"/>
    <n v="3.5700661537"/>
    <n v="2.75585376591"/>
    <n v="10.22658261872"/>
    <n v="22.707282487370001"/>
    <n v="18.17620460549"/>
    <n v="3.3421032054399999"/>
    <n v="80.799127297070001"/>
    <n v="101.37438182078"/>
    <n v="10.188320499902483"/>
    <n v="111.56270232068249"/>
  </r>
  <r>
    <x v="0"/>
    <s v="05"/>
    <s v="SR07"/>
    <s v="Z16"/>
    <s v="05667"/>
    <x v="7"/>
    <x v="89"/>
    <n v="10.779747265239999"/>
    <n v="0"/>
    <n v="10.779747265239999"/>
    <n v="1.6388915751899999"/>
    <n v="13.70257034348"/>
    <n v="15.341461918669999"/>
    <n v="93.658013016669997"/>
    <n v="7.0040969413000003"/>
    <n v="1.6857265105100001"/>
    <n v="1.2169826081799999"/>
    <n v="7.1874727540899999"/>
    <n v="3.8930415796900002"/>
    <n v="6.5251036472299999"/>
    <n v="1.26874487624"/>
    <n v="122.43918193391001"/>
    <n v="148.56039111781999"/>
    <n v="14.930605258587887"/>
    <n v="163.49099637640788"/>
  </r>
  <r>
    <x v="0"/>
    <s v="05"/>
    <s v="SR07"/>
    <s v="Z18"/>
    <s v="05674"/>
    <x v="7"/>
    <x v="90"/>
    <n v="53.740843370009998"/>
    <n v="0"/>
    <n v="53.740843370009998"/>
    <n v="4.14030366166"/>
    <n v="11.85249809596"/>
    <n v="15.992801757620001"/>
    <n v="3.32076022625"/>
    <n v="21.64906417589"/>
    <n v="6.3126128499999998"/>
    <n v="4.7670736522799997"/>
    <n v="28.818442007369999"/>
    <n v="15.27117157925"/>
    <n v="28.845700396520002"/>
    <n v="7.0821452351899996"/>
    <n v="116.06697012274999"/>
    <n v="185.80061525037999"/>
    <n v="18.673319464454732"/>
    <n v="204.47393471483471"/>
  </r>
  <r>
    <x v="0"/>
    <s v="05"/>
    <s v="SR07"/>
    <s v="Z15"/>
    <s v="05756"/>
    <x v="7"/>
    <x v="91"/>
    <n v="90.086382585449996"/>
    <n v="93.202213839660004"/>
    <n v="183.28859642511"/>
    <n v="329.07271613261997"/>
    <n v="17.66014227794"/>
    <n v="346.73285841055997"/>
    <n v="29.010744045829998"/>
    <n v="55.162594298910001"/>
    <n v="10.092778372530001"/>
    <n v="9.1221508540799991"/>
    <n v="35.489676542860003"/>
    <n v="59.434105392509998"/>
    <n v="53.604643735430002"/>
    <n v="7.0918350178600003"/>
    <n v="259.00852826001"/>
    <n v="789.02998309567988"/>
    <n v="79.299032037728637"/>
    <n v="868.32901513340857"/>
  </r>
  <r>
    <x v="0"/>
    <s v="05"/>
    <s v="SR08"/>
    <s v="Z19"/>
    <s v="05030"/>
    <x v="8"/>
    <x v="92"/>
    <n v="47.582002990169997"/>
    <n v="5.4008965461400003"/>
    <n v="52.982899536310001"/>
    <n v="61.739857276899997"/>
    <n v="20.908976171550002"/>
    <n v="82.648833448450006"/>
    <n v="16.314033894350001"/>
    <n v="61.84006253135"/>
    <n v="10.18307491491"/>
    <n v="7.9480511505100004"/>
    <n v="27.880667055060002"/>
    <n v="29.464995117939999"/>
    <n v="35.542190114509999"/>
    <n v="8.2372645699600007"/>
    <n v="197.41033934858999"/>
    <n v="333.04207233335001"/>
    <n v="33.471369313835197"/>
    <n v="366.51344164718523"/>
  </r>
  <r>
    <x v="0"/>
    <s v="05"/>
    <s v="SR08"/>
    <s v="Z20"/>
    <s v="05034"/>
    <x v="8"/>
    <x v="93"/>
    <n v="100.44076202747"/>
    <n v="9.1242073985500003"/>
    <n v="109.56496942602"/>
    <n v="103.9672579401"/>
    <n v="109.44134864016"/>
    <n v="213.40860658026"/>
    <n v="32.183850726190002"/>
    <n v="112.47284208014"/>
    <n v="15.79129749516"/>
    <n v="21.151709844239999"/>
    <n v="34.31235584078"/>
    <n v="65.265732693060002"/>
    <n v="76.586736839539995"/>
    <n v="12.48162959846"/>
    <n v="370.24615511756997"/>
    <n v="693.2197311238499"/>
    <n v="69.669917297588398"/>
    <n v="762.88964842143832"/>
  </r>
  <r>
    <x v="0"/>
    <s v="05"/>
    <s v="SR08"/>
    <s v="Z19"/>
    <s v="05036"/>
    <x v="8"/>
    <x v="94"/>
    <n v="20.810052665010002"/>
    <n v="2.7357130590000001E-2"/>
    <n v="20.837409795600003"/>
    <n v="4.7415889060099996"/>
    <n v="0.96149774741000005"/>
    <n v="5.7030866534199998"/>
    <n v="2.2039256044100002"/>
    <n v="11.52037561631"/>
    <n v="1.2273349438700001"/>
    <n v="1.01978545953"/>
    <n v="3.3764808121100001"/>
    <n v="5.3795507549400003"/>
    <n v="9.2909298757700007"/>
    <n v="1.5282473706899999"/>
    <n v="35.54663043763"/>
    <n v="62.087126886650005"/>
    <n v="6.2398757583352937"/>
    <n v="68.327002644985299"/>
  </r>
  <r>
    <x v="0"/>
    <s v="05"/>
    <s v="SR08"/>
    <s v="Z20"/>
    <s v="05091"/>
    <x v="8"/>
    <x v="95"/>
    <n v="51.690785557449999"/>
    <n v="0"/>
    <n v="51.690785557449999"/>
    <n v="5.6144673200500002"/>
    <n v="5.5352140458700001"/>
    <n v="11.149681365919999"/>
    <n v="2.5257955919600001"/>
    <n v="15.84511191426"/>
    <n v="3.2885430201000001"/>
    <n v="2.8173978541700002"/>
    <n v="7.66513921604"/>
    <n v="9.5288766853899993"/>
    <n v="16.223040307600002"/>
    <n v="2.7068956001100002"/>
    <n v="60.600800189630007"/>
    <n v="123.44126711300001"/>
    <n v="12.406084946446587"/>
    <n v="135.84735205944659"/>
  </r>
  <r>
    <x v="0"/>
    <s v="05"/>
    <s v="SR08"/>
    <s v="Z21"/>
    <s v="05093"/>
    <x v="8"/>
    <x v="96"/>
    <n v="66.127364330500001"/>
    <n v="0"/>
    <n v="66.127364330500001"/>
    <n v="8.9136612170199996"/>
    <n v="6.0616257963000004"/>
    <n v="14.975287013319999"/>
    <n v="5.3847972126099997"/>
    <n v="16.157753775429999"/>
    <n v="5.2394421648499998"/>
    <n v="4.1229505104799999"/>
    <n v="12.32411343805"/>
    <n v="13.96068160918"/>
    <n v="29.70592590047"/>
    <n v="3.9890528176900002"/>
    <n v="90.884717428759998"/>
    <n v="171.98736877258"/>
    <n v="17.285061605493389"/>
    <n v="189.27243037807338"/>
  </r>
  <r>
    <x v="0"/>
    <s v="05"/>
    <s v="SR08"/>
    <s v="Z22"/>
    <s v="05145"/>
    <x v="8"/>
    <x v="97"/>
    <n v="26.169008421320001"/>
    <n v="0"/>
    <n v="26.169008421320001"/>
    <n v="1.1623816605899999"/>
    <n v="5.2207137266199997"/>
    <n v="6.38309538721"/>
    <n v="1.6924073124800001"/>
    <n v="7.4215448842300002"/>
    <n v="1.6783703222599999"/>
    <n v="1.65887403526"/>
    <n v="3.8582128384700001"/>
    <n v="6.5844319306900001"/>
    <n v="11.40973253085"/>
    <n v="1.37349152306"/>
    <n v="35.677065377299996"/>
    <n v="68.229169185829988"/>
    <n v="6.8571628316978721"/>
    <n v="75.086332017527866"/>
  </r>
  <r>
    <x v="0"/>
    <s v="05"/>
    <s v="SR08"/>
    <s v="Z20"/>
    <s v="05101"/>
    <x v="8"/>
    <x v="98"/>
    <n v="76.251288711040004"/>
    <n v="0"/>
    <n v="76.251288711040004"/>
    <n v="12.41540064882"/>
    <n v="14.81690331784"/>
    <n v="27.232303966659998"/>
    <n v="7.6258627702600004"/>
    <n v="61.85175308809"/>
    <n v="9.2951014155300005"/>
    <n v="11.042866848019999"/>
    <n v="22.204642240790001"/>
    <n v="26.287644905499999"/>
    <n v="46.891646468179999"/>
    <n v="6.5262956243700003"/>
    <n v="191.72581336074001"/>
    <n v="295.20940603844002"/>
    <n v="29.669113530322086"/>
    <n v="324.8785195687621"/>
  </r>
  <r>
    <x v="0"/>
    <s v="05"/>
    <s v="SR08"/>
    <s v="Z21"/>
    <s v="05209"/>
    <x v="8"/>
    <x v="99"/>
    <n v="72.268878711629995"/>
    <n v="0"/>
    <n v="72.268878711629995"/>
    <n v="11.01840298448"/>
    <n v="9.1215735012000003"/>
    <n v="20.139976485680002"/>
    <n v="6.4186539099499997"/>
    <n v="28.788155771429999"/>
    <n v="7.2873155412799999"/>
    <n v="6.54030892815"/>
    <n v="15.718994490209999"/>
    <n v="18.819861123559999"/>
    <n v="33.35357178057"/>
    <n v="5.9876097318500001"/>
    <n v="122.91447127699999"/>
    <n v="215.32332647430997"/>
    <n v="21.640408768214538"/>
    <n v="236.96373524252451"/>
  </r>
  <r>
    <x v="0"/>
    <s v="05"/>
    <s v="SR08"/>
    <s v="Z19"/>
    <s v="05282"/>
    <x v="8"/>
    <x v="100"/>
    <n v="86.947294344569997"/>
    <n v="1.4587536264600001"/>
    <n v="88.406047971029992"/>
    <n v="8.5218112446400003"/>
    <n v="16.013172680570001"/>
    <n v="24.53498392521"/>
    <n v="8.6283553571499993"/>
    <n v="42.147323265410002"/>
    <n v="9.1303295145199996"/>
    <n v="7.8623833377199999"/>
    <n v="23.65133609507"/>
    <n v="25.124121036950001"/>
    <n v="37.692747881739997"/>
    <n v="8.5625664797700001"/>
    <n v="162.79916296832999"/>
    <n v="275.74019486456996"/>
    <n v="27.712420332721589"/>
    <n v="303.45261519729155"/>
  </r>
  <r>
    <x v="0"/>
    <s v="05"/>
    <s v="SR08"/>
    <s v="Z20"/>
    <s v="05353"/>
    <x v="8"/>
    <x v="101"/>
    <n v="16.813549402220001"/>
    <n v="0"/>
    <n v="16.813549402220001"/>
    <n v="4.2971690001000002"/>
    <n v="4.9917934280300003"/>
    <n v="9.2889624281300005"/>
    <n v="4.1240448051599996"/>
    <n v="21.37037519583"/>
    <n v="3.4581038803499999"/>
    <n v="2.33040143783"/>
    <n v="10.41806858524"/>
    <n v="12.531781033570001"/>
    <n v="18.418710040050001"/>
    <n v="2.9264499007799998"/>
    <n v="75.577934878809998"/>
    <n v="101.68044670916001"/>
    <n v="10.219080610304296"/>
    <n v="111.89952731946431"/>
  </r>
  <r>
    <x v="0"/>
    <s v="05"/>
    <s v="SR08"/>
    <s v="Z20"/>
    <s v="05364"/>
    <x v="8"/>
    <x v="102"/>
    <n v="42.837863273320004"/>
    <n v="3.5610067452899998"/>
    <n v="46.398870018610005"/>
    <n v="6.4286244636500003"/>
    <n v="9.1877054703199992"/>
    <n v="15.61632993397"/>
    <n v="4.0996114017999998"/>
    <n v="28.23752914652"/>
    <n v="5.0727852269999998"/>
    <n v="4.4366871297300001"/>
    <n v="15.86207928945"/>
    <n v="14.02259679548"/>
    <n v="24.43771064357"/>
    <n v="3.5513731550599998"/>
    <n v="99.720372788610007"/>
    <n v="161.73557274119003"/>
    <n v="16.25473637152669"/>
    <n v="177.99030911271672"/>
  </r>
  <r>
    <x v="0"/>
    <s v="05"/>
    <s v="SR08"/>
    <s v="Z22"/>
    <s v="05368"/>
    <x v="8"/>
    <x v="103"/>
    <n v="48.564741333870003"/>
    <n v="0"/>
    <n v="48.564741333870003"/>
    <n v="2.3676750850100001"/>
    <n v="11.798536780519999"/>
    <n v="14.166211865529998"/>
    <n v="16.61538964687"/>
    <n v="21.120481700909998"/>
    <n v="4.46650431623"/>
    <n v="3.23409693847"/>
    <n v="11.59843061338"/>
    <n v="11.392912079109999"/>
    <n v="16.842566041809999"/>
    <n v="2.7836909405900001"/>
    <n v="88.054072277370011"/>
    <n v="150.78502547677002"/>
    <n v="15.154185293678113"/>
    <n v="165.93921077044814"/>
  </r>
  <r>
    <x v="0"/>
    <s v="05"/>
    <s v="SR08"/>
    <s v="Z22"/>
    <s v="05390"/>
    <x v="8"/>
    <x v="104"/>
    <n v="10.233807158899999"/>
    <n v="1.8037839390000001E-2"/>
    <n v="10.25184499829"/>
    <n v="9.8595446633500003"/>
    <n v="36.201633005940003"/>
    <n v="46.061177669290004"/>
    <n v="4.5126284816400002"/>
    <n v="34.193545403009999"/>
    <n v="2.5365928065699999"/>
    <n v="1.63551734218"/>
    <n v="6.2527150196600001"/>
    <n v="10.10718064994"/>
    <n v="11.000708473910001"/>
    <n v="2.0198966851"/>
    <n v="72.258784862009989"/>
    <n v="128.57180752958999"/>
    <n v="12.921714133651383"/>
    <n v="141.49352166324138"/>
  </r>
  <r>
    <x v="0"/>
    <s v="05"/>
    <s v="SR08"/>
    <s v="Z22"/>
    <s v="05467"/>
    <x v="8"/>
    <x v="105"/>
    <n v="17.23960644788"/>
    <n v="0"/>
    <n v="17.23960644788"/>
    <n v="49.434957046539999"/>
    <n v="17.211741884529999"/>
    <n v="66.646698931070006"/>
    <n v="3.0123906103300002"/>
    <n v="7.4861646482999999"/>
    <n v="2.00284886698"/>
    <n v="1.7003804482"/>
    <n v="6.5430777317600004"/>
    <n v="11.42857790525"/>
    <n v="13.18919909427"/>
    <n v="2.14154266761"/>
    <n v="47.504181972700003"/>
    <n v="131.39048735164999"/>
    <n v="13.204996881202911"/>
    <n v="144.5954842328529"/>
  </r>
  <r>
    <x v="0"/>
    <s v="05"/>
    <s v="SR08"/>
    <s v="Z22"/>
    <s v="05576"/>
    <x v="8"/>
    <x v="106"/>
    <n v="16.437391364589999"/>
    <n v="0"/>
    <n v="16.437391364589999"/>
    <n v="1.8610771452599999"/>
    <n v="6.8278149710699996"/>
    <n v="8.688892116329999"/>
    <n v="4.6479845634499997"/>
    <n v="7.9904678844000001"/>
    <n v="3.31089161958"/>
    <n v="2.4445828187299998"/>
    <n v="6.6797431880399998"/>
    <n v="7.5325124261000003"/>
    <n v="14.83112423619"/>
    <n v="1.70999878779"/>
    <n v="49.14730552428"/>
    <n v="74.273589005199995"/>
    <n v="7.4646386579313599"/>
    <n v="81.738227663131354"/>
  </r>
  <r>
    <x v="0"/>
    <s v="05"/>
    <s v="SR08"/>
    <s v="Z21"/>
    <s v="05642"/>
    <x v="8"/>
    <x v="107"/>
    <n v="58.630654834120001"/>
    <n v="0.23813087935999999"/>
    <n v="58.868785713480001"/>
    <n v="3.9701073576399999"/>
    <n v="11.16168355534"/>
    <n v="15.13179091298"/>
    <n v="5.5484043979599997"/>
    <n v="30.973951763919999"/>
    <n v="4.9412025327400002"/>
    <n v="4.2928253771699998"/>
    <n v="10.537599242000001"/>
    <n v="13.60778656892"/>
    <n v="23.389843129620001"/>
    <n v="4.6350866908699997"/>
    <n v="97.926699703200001"/>
    <n v="171.92727632966"/>
    <n v="17.279022199315222"/>
    <n v="189.20629852897522"/>
  </r>
  <r>
    <x v="0"/>
    <s v="05"/>
    <s v="SR08"/>
    <s v="Z22"/>
    <s v="05679"/>
    <x v="8"/>
    <x v="108"/>
    <n v="71.431587744119994"/>
    <n v="0"/>
    <n v="71.431587744119994"/>
    <n v="11.591683965010001"/>
    <n v="11.384882661980001"/>
    <n v="22.97656662699"/>
    <n v="5.8254262354200002"/>
    <n v="38.789658172769997"/>
    <n v="9.1407335412199995"/>
    <n v="7.7837496557100003"/>
    <n v="28.585533269550002"/>
    <n v="21.746219102409999"/>
    <n v="36.80678434368"/>
    <n v="7.8981159344999998"/>
    <n v="156.57622025525998"/>
    <n v="250.98437462636997"/>
    <n v="25.224412748410248"/>
    <n v="276.20878737478023"/>
  </r>
  <r>
    <x v="0"/>
    <s v="05"/>
    <s v="SR08"/>
    <s v="Z22"/>
    <s v="05789"/>
    <x v="8"/>
    <x v="109"/>
    <n v="53.989553159490001"/>
    <n v="0.38707554427000002"/>
    <n v="54.376628703759998"/>
    <n v="4.6633673936599997"/>
    <n v="11.9999957949"/>
    <n v="16.663363188559998"/>
    <n v="6.1393795683199999"/>
    <n v="22.618116910480001"/>
    <n v="6.1039844223799999"/>
    <n v="5.0526964115400004"/>
    <n v="15.252478213250001"/>
    <n v="15.50813293096"/>
    <n v="28.987747324859999"/>
    <n v="4.6766133874799998"/>
    <n v="104.33914916927"/>
    <n v="175.37914106158999"/>
    <n v="17.625941249071985"/>
    <n v="193.00508231066198"/>
  </r>
  <r>
    <x v="0"/>
    <s v="05"/>
    <s v="SR08"/>
    <s v="Z22"/>
    <s v="05792"/>
    <x v="8"/>
    <x v="110"/>
    <n v="29.28053633627"/>
    <n v="0"/>
    <n v="29.28053633627"/>
    <n v="1.4318372055499999"/>
    <n v="5.8152066296099996"/>
    <n v="7.2470438351599995"/>
    <n v="2.2878376062900001"/>
    <n v="12.67742024811"/>
    <n v="2.02025867009"/>
    <n v="1.9230341472200001"/>
    <n v="5.4553112564499999"/>
    <n v="7.3206691900000003"/>
    <n v="12.60796612195"/>
    <n v="1.7227768696000001"/>
    <n v="46.015274109709999"/>
    <n v="82.542854281139995"/>
    <n v="8.2957157349695123"/>
    <n v="90.838570016109514"/>
  </r>
  <r>
    <x v="0"/>
    <s v="05"/>
    <s v="SR08"/>
    <s v="Z19"/>
    <s v="05809"/>
    <x v="8"/>
    <x v="111"/>
    <n v="19.661693970679998"/>
    <n v="1.86824026125"/>
    <n v="21.52993423193"/>
    <n v="3.34290945506"/>
    <n v="4.9169876296300004"/>
    <n v="8.2598970846899995"/>
    <n v="3.7453439615200002"/>
    <n v="19.943589005789999"/>
    <n v="2.9657494894699998"/>
    <n v="2.0730605978700001"/>
    <n v="8.1369888533099992"/>
    <n v="9.3896470923600006"/>
    <n v="16.218001824160002"/>
    <n v="2.97816485876"/>
    <n v="65.450545683239994"/>
    <n v="95.24037699985999"/>
    <n v="9.571841208580123"/>
    <n v="104.81221820844011"/>
  </r>
  <r>
    <x v="0"/>
    <s v="05"/>
    <s v="SR08"/>
    <s v="Z21"/>
    <s v="05847"/>
    <x v="8"/>
    <x v="112"/>
    <n v="123.72074819253"/>
    <n v="5.5823194673299996"/>
    <n v="129.30306765986001"/>
    <n v="23.1456335383"/>
    <n v="14.014186673419999"/>
    <n v="37.159820211720003"/>
    <n v="9.3351269376499992"/>
    <n v="39.3946675599"/>
    <n v="9.8272352915599992"/>
    <n v="9.5517270647999997"/>
    <n v="20.505864122950001"/>
    <n v="28.42588413799"/>
    <n v="53.15228007436"/>
    <n v="8.3564315709900008"/>
    <n v="178.54921676020001"/>
    <n v="345.01210463178001"/>
    <n v="34.67438059992908"/>
    <n v="379.68648523170907"/>
  </r>
  <r>
    <x v="0"/>
    <s v="05"/>
    <s v="SR08"/>
    <s v="Z22"/>
    <s v="05856"/>
    <x v="8"/>
    <x v="113"/>
    <n v="22.927777390540001"/>
    <n v="0.74974112641000001"/>
    <n v="23.677518516950002"/>
    <n v="1.6883826529999999"/>
    <n v="4.7799492770500001"/>
    <n v="6.4683319300499997"/>
    <n v="1.78362805677"/>
    <n v="8.9887402578500009"/>
    <n v="2.3126486472300001"/>
    <n v="1.8671201052199999"/>
    <n v="7.4475613543900003"/>
    <n v="6.7315734577099997"/>
    <n v="11.986549533830001"/>
    <n v="2.2843680066199998"/>
    <n v="43.402189419620001"/>
    <n v="73.548039866620002"/>
    <n v="7.3917195729588991"/>
    <n v="80.939759439578907"/>
  </r>
  <r>
    <x v="0"/>
    <s v="05"/>
    <s v="SR08"/>
    <s v="Z19"/>
    <s v="05861"/>
    <x v="8"/>
    <x v="114"/>
    <n v="31.170880584670002"/>
    <n v="1.88083036479"/>
    <n v="33.051710949460002"/>
    <n v="6.8982589127400002"/>
    <n v="6.8260355479400001"/>
    <n v="13.724294460679999"/>
    <n v="7.4135834522900002"/>
    <n v="23.941051949599998"/>
    <n v="4.9121745304799997"/>
    <n v="3.5326348566500001"/>
    <n v="14.762648653199999"/>
    <n v="14.310828454899999"/>
    <n v="22.661731456809999"/>
    <n v="3.93857636699"/>
    <n v="95.473229720920017"/>
    <n v="142.24923513106"/>
    <n v="14.296321934113958"/>
    <n v="156.54555706517397"/>
  </r>
  <r>
    <x v="0"/>
    <s v="05"/>
    <s v="SR09"/>
    <s v="Z23"/>
    <s v="05045"/>
    <x v="9"/>
    <x v="115"/>
    <n v="458.60705923726999"/>
    <n v="0.53416822458000002"/>
    <n v="459.14122746185001"/>
    <n v="60.280389515129997"/>
    <n v="102.29201244521001"/>
    <n v="162.57240196034002"/>
    <n v="68.10044310488"/>
    <n v="467.39675501792999"/>
    <n v="50.943531515079997"/>
    <n v="54.840190390510003"/>
    <n v="111.87908132682"/>
    <n v="176.48386110632001"/>
    <n v="263.01777119603997"/>
    <n v="32.005993388329998"/>
    <n v="1224.6676270459097"/>
    <n v="1846.3812564680998"/>
    <n v="185.56487021716617"/>
    <n v="2031.9461266852659"/>
  </r>
  <r>
    <x v="0"/>
    <s v="05"/>
    <s v="SR09"/>
    <s v="Z24"/>
    <s v="05051"/>
    <x v="9"/>
    <x v="116"/>
    <n v="48.07807049086"/>
    <n v="0"/>
    <n v="48.07807049086"/>
    <n v="1.72199952588"/>
    <n v="20.14596704329"/>
    <n v="21.867966569170001"/>
    <n v="9.0640414377000003"/>
    <n v="26.64190806449"/>
    <n v="9.7127616769500005"/>
    <n v="8.3421650094899995"/>
    <n v="16.17122994715"/>
    <n v="26.319558230270001"/>
    <n v="69.797685608470005"/>
    <n v="8.8847358030599999"/>
    <n v="174.93408577758001"/>
    <n v="244.88012283761"/>
    <n v="24.610923694082992"/>
    <n v="269.49104653169297"/>
  </r>
  <r>
    <x v="0"/>
    <s v="05"/>
    <s v="SR09"/>
    <s v="Z23"/>
    <s v="05147"/>
    <x v="9"/>
    <x v="117"/>
    <n v="616.54580429788996"/>
    <n v="0.10446990315"/>
    <n v="616.65027420103991"/>
    <n v="30.56199816609"/>
    <n v="57.529144791939999"/>
    <n v="88.091142958029991"/>
    <n v="22.257666580359999"/>
    <n v="117.47763329515"/>
    <n v="14.85649627724"/>
    <n v="10.06132009317"/>
    <n v="23.544372408569998"/>
    <n v="51.598004199370003"/>
    <n v="64.930841252229996"/>
    <n v="10.25603321675"/>
    <n v="314.98236732283999"/>
    <n v="1019.7237844819099"/>
    <n v="102.4842031199945"/>
    <n v="1122.2079876019043"/>
  </r>
  <r>
    <x v="0"/>
    <s v="05"/>
    <s v="SR09"/>
    <s v="Z23"/>
    <s v="05172"/>
    <x v="9"/>
    <x v="118"/>
    <n v="261.23202851129997"/>
    <n v="0"/>
    <n v="261.23202851129997"/>
    <n v="26.977823300570002"/>
    <n v="39.133235708210002"/>
    <n v="66.111059008780003"/>
    <n v="20.37144710019"/>
    <n v="142.95334853361999"/>
    <n v="21.086732921749999"/>
    <n v="19.167599549089999"/>
    <n v="34.605463421419998"/>
    <n v="58.547947407019997"/>
    <n v="90.409413032900005"/>
    <n v="12.9245356421"/>
    <n v="400.06648760808997"/>
    <n v="727.40957512816999"/>
    <n v="73.106062429167352"/>
    <n v="800.5156375573373"/>
  </r>
  <r>
    <x v="0"/>
    <s v="05"/>
    <s v="SR09"/>
    <s v="Z25"/>
    <s v="05475"/>
    <x v="9"/>
    <x v="119"/>
    <n v="3.2652510160600001"/>
    <n v="0"/>
    <n v="3.2652510160600001"/>
    <n v="0.38935881823000001"/>
    <n v="2.4461605258799999"/>
    <n v="2.8355193441099997"/>
    <n v="1.43874127603"/>
    <n v="1.80100976373"/>
    <n v="1.8654178963400001"/>
    <n v="0.88265104802000005"/>
    <n v="2.8010115314299999"/>
    <n v="4.7860419297499996"/>
    <n v="13.255149361619999"/>
    <n v="0.96069391503000001"/>
    <n v="27.790716721949998"/>
    <n v="33.891487082120001"/>
    <n v="3.4061596865921211"/>
    <n v="37.29764676871212"/>
  </r>
  <r>
    <x v="0"/>
    <s v="05"/>
    <s v="SR09"/>
    <s v="Z23"/>
    <s v="05480"/>
    <x v="9"/>
    <x v="120"/>
    <n v="26.9803000231"/>
    <n v="1.4735436657800001"/>
    <n v="28.453843688879999"/>
    <n v="1.5299413796800001"/>
    <n v="8.9548060210999996"/>
    <n v="10.48474740078"/>
    <n v="6.3683092052800001"/>
    <n v="16.478159343350001"/>
    <n v="3.9214773190700001"/>
    <n v="3.35394245626"/>
    <n v="7.49238136593"/>
    <n v="11.75614577274"/>
    <n v="32.203706031000003"/>
    <n v="2.3196360358999999"/>
    <n v="83.893757529530006"/>
    <n v="122.83234861919"/>
    <n v="12.344887465760884"/>
    <n v="135.17723608495089"/>
  </r>
  <r>
    <x v="0"/>
    <s v="05"/>
    <s v="SR09"/>
    <s v="Z24"/>
    <s v="05490"/>
    <x v="9"/>
    <x v="121"/>
    <n v="66.522350855499994"/>
    <n v="0"/>
    <n v="66.522350855499994"/>
    <n v="2.62536757107"/>
    <n v="31.20361206079"/>
    <n v="33.828979631860001"/>
    <n v="24.706156519059999"/>
    <n v="71.399650828899993"/>
    <n v="11.535979526209999"/>
    <n v="10.17147117174"/>
    <n v="20.968719796550001"/>
    <n v="38.871584284999997"/>
    <n v="88.943565560229999"/>
    <n v="9.4260519606699997"/>
    <n v="276.02317964835999"/>
    <n v="376.37451013572002"/>
    <n v="37.826362719894504"/>
    <n v="414.20087285561453"/>
  </r>
  <r>
    <x v="0"/>
    <s v="05"/>
    <s v="SR09"/>
    <s v="Z24"/>
    <s v="05659"/>
    <x v="9"/>
    <x v="122"/>
    <n v="45.90165364085"/>
    <n v="0"/>
    <n v="45.90165364085"/>
    <n v="1.83023606209"/>
    <n v="12.54682774822"/>
    <n v="14.37706381031"/>
    <n v="9.35648051057"/>
    <n v="21.752215596589998"/>
    <n v="5.6571949343699997"/>
    <n v="4.6882764811199999"/>
    <n v="5.69271136401"/>
    <n v="15.909383579169999"/>
    <n v="39.832130787250001"/>
    <n v="3.3861459487999999"/>
    <n v="106.27453920188"/>
    <n v="166.55325665304002"/>
    <n v="16.738922877817661"/>
    <n v="183.29217953085768"/>
  </r>
  <r>
    <x v="0"/>
    <s v="05"/>
    <s v="SR09"/>
    <s v="Z24"/>
    <s v="05665"/>
    <x v="9"/>
    <x v="123"/>
    <n v="50.81387710397"/>
    <n v="0"/>
    <n v="50.81387710397"/>
    <n v="2.49319513397"/>
    <n v="18.658653090569999"/>
    <n v="21.15184822454"/>
    <n v="3.9226416528199999"/>
    <n v="37.52530719768"/>
    <n v="10.2209820912"/>
    <n v="8.4967893342600007"/>
    <n v="13.838052724460001"/>
    <n v="27.891379820419999"/>
    <n v="67.00499606708"/>
    <n v="5.7869423150800001"/>
    <n v="174.68709120300002"/>
    <n v="246.65281653151004"/>
    <n v="24.789082822426384"/>
    <n v="271.44189935393644"/>
  </r>
  <r>
    <x v="0"/>
    <s v="05"/>
    <s v="SR09"/>
    <s v="Z23"/>
    <s v="05837"/>
    <x v="9"/>
    <x v="124"/>
    <n v="721.38701218959"/>
    <n v="2.8025252900200002"/>
    <n v="724.18953747960995"/>
    <n v="32.603946202389999"/>
    <n v="134.14048507366999"/>
    <n v="166.74443127606"/>
    <n v="62.789959840000002"/>
    <n v="211.88143450299"/>
    <n v="47.722437125040003"/>
    <n v="38.842400160719997"/>
    <n v="72.318774910439998"/>
    <n v="165.80232552852999"/>
    <n v="379.85331688456"/>
    <n v="30.715386927419999"/>
    <n v="1009.9260358797001"/>
    <n v="1900.8600046353699"/>
    <n v="191.04008926951082"/>
    <n v="2091.9000939048806"/>
  </r>
  <r>
    <x v="0"/>
    <s v="05"/>
    <s v="SR09"/>
    <s v="Z25"/>
    <s v="05873"/>
    <x v="9"/>
    <x v="125"/>
    <n v="8.4137292794499992"/>
    <n v="0"/>
    <n v="8.4137292794499992"/>
    <n v="0"/>
    <n v="4.0698619992199996"/>
    <n v="4.0698619992199996"/>
    <n v="2.7573857369399999"/>
    <n v="3.6051848551900001"/>
    <n v="2.36933852614"/>
    <n v="1.6446857054999999"/>
    <n v="4.1314577157599999"/>
    <n v="4.7893288031400001"/>
    <n v="15.04939950727"/>
    <n v="1.8145703433"/>
    <n v="36.161351193240002"/>
    <n v="48.644942471909999"/>
    <n v="4.8889103509355278"/>
    <n v="53.533852822845525"/>
  </r>
  <r>
    <x v="1"/>
    <s v="05"/>
    <m/>
    <m/>
    <m/>
    <x v="0"/>
    <x v="0"/>
    <n v="7413.7796575374041"/>
    <n v="2826.5357626022242"/>
    <n v="10240.315420139628"/>
    <n v="21031.586564243509"/>
    <n v="9481.6540978370285"/>
    <n v="30513.240662080538"/>
    <n v="5442.5682680242826"/>
    <n v="21461.502240182061"/>
    <n v="3594.3737961676056"/>
    <n v="5491.5633547059606"/>
    <n v="10794.725592223855"/>
    <n v="11010.786020329992"/>
    <n v="13796.385116041554"/>
    <n v="2917.7457252876743"/>
    <n v="74509.650112962991"/>
    <n v="115263.20619518316"/>
    <n v="10758.437877343251"/>
    <n v="126021.64407252641"/>
  </r>
  <r>
    <x v="1"/>
    <s v="05"/>
    <s v="SR01"/>
    <s v="Z01"/>
    <s v="05001"/>
    <x v="1"/>
    <x v="1"/>
    <n v="138.47382490006001"/>
    <n v="3.3305973190899998"/>
    <n v="141.80442221915001"/>
    <n v="7192.8311032326101"/>
    <n v="5066.8216481659501"/>
    <n v="12259.65275139856"/>
    <n v="1804.8665080870301"/>
    <n v="10042.22450641588"/>
    <n v="1731.46136360434"/>
    <n v="3920.1332098620601"/>
    <n v="5292.3075547417002"/>
    <n v="5134.8758565566404"/>
    <n v="7345.1165445571596"/>
    <n v="1375.3187196220999"/>
    <n v="36646.304263446909"/>
    <n v="49047.761437064619"/>
    <n v="4578.0202708386951"/>
    <n v="53625.781707903312"/>
  </r>
  <r>
    <x v="1"/>
    <s v="05"/>
    <s v="SR01"/>
    <s v="Z02"/>
    <s v="05079"/>
    <x v="1"/>
    <x v="2"/>
    <n v="97.477096153359994"/>
    <n v="15.05205517558"/>
    <n v="112.52915132893999"/>
    <n v="330.33506977810998"/>
    <n v="39.80664963665"/>
    <n v="370.14171941475996"/>
    <n v="48.534764850190001"/>
    <n v="42.339156538259999"/>
    <n v="7.37066558267"/>
    <n v="4.4482547047200001"/>
    <n v="23.32957026415"/>
    <n v="45.05794755694"/>
    <n v="170.69118879960001"/>
    <n v="6.0798819338700003"/>
    <n v="347.85143023040001"/>
    <n v="830.52230097409995"/>
    <n v="77.51929584230821"/>
    <n v="908.04159681640817"/>
  </r>
  <r>
    <x v="1"/>
    <s v="05"/>
    <s v="SR01"/>
    <s v="Z02"/>
    <s v="05088"/>
    <x v="1"/>
    <x v="3"/>
    <n v="28.304171406129999"/>
    <n v="0.80834998617999998"/>
    <n v="29.112521392310001"/>
    <n v="617.05228847177"/>
    <n v="457.07469153263997"/>
    <n v="1074.1269800044099"/>
    <n v="226.37737763583999"/>
    <n v="1364.68608661844"/>
    <n v="143.53769118899001"/>
    <n v="181.91160333436"/>
    <n v="682.20473025360002"/>
    <n v="483.58354023454001"/>
    <n v="462.47285625819001"/>
    <n v="196.52478260706999"/>
    <n v="3741.2986681310299"/>
    <n v="4844.5381695277492"/>
    <n v="452.17953466455032"/>
    <n v="5296.7177041922996"/>
  </r>
  <r>
    <x v="1"/>
    <s v="05"/>
    <s v="SR01"/>
    <s v="Z03"/>
    <s v="05129"/>
    <x v="1"/>
    <x v="4"/>
    <n v="57.17559358191"/>
    <n v="0"/>
    <n v="57.17559358191"/>
    <n v="241.83063404621001"/>
    <n v="51.268518936500001"/>
    <n v="293.09915298271"/>
    <n v="22.379332289659999"/>
    <n v="219.28655840526"/>
    <n v="119.44425456413001"/>
    <n v="21.393858188999999"/>
    <n v="76.457577284430002"/>
    <n v="65.214493211060002"/>
    <n v="78.572040865909997"/>
    <n v="15.86707019668"/>
    <n v="618.61518500612999"/>
    <n v="968.88993157075004"/>
    <n v="90.43425463226572"/>
    <n v="1059.3241862030159"/>
  </r>
  <r>
    <x v="1"/>
    <s v="05"/>
    <s v="SR01"/>
    <s v="Z02"/>
    <s v="05212"/>
    <x v="1"/>
    <x v="5"/>
    <n v="8.7436598742899996"/>
    <n v="2.2251395400000001E-3"/>
    <n v="8.7458850138299997"/>
    <n v="403.55793559928998"/>
    <n v="134.42853614374999"/>
    <n v="537.98647174303994"/>
    <n v="32.158976188300002"/>
    <n v="136.82728857454001"/>
    <n v="33.296414021309999"/>
    <n v="16.829090055159998"/>
    <n v="86.742947820379996"/>
    <n v="82.494150974519997"/>
    <n v="188.36472014376"/>
    <n v="17.947631421779999"/>
    <n v="594.66121919974989"/>
    <n v="1141.3935759566198"/>
    <n v="106.53540089570325"/>
    <n v="1247.9289768523231"/>
  </r>
  <r>
    <x v="1"/>
    <s v="05"/>
    <s v="SR01"/>
    <s v="Z03"/>
    <s v="05266"/>
    <x v="1"/>
    <x v="6"/>
    <n v="16.362171695619999"/>
    <n v="0"/>
    <n v="16.362171695619999"/>
    <n v="2380.7802800485001"/>
    <n v="581.35816760590001"/>
    <n v="2962.1384476543999"/>
    <n v="340.64689811890997"/>
    <n v="1685.2580483798899"/>
    <n v="317.55481673269998"/>
    <n v="250.77113426892001"/>
    <n v="1168.6000131855401"/>
    <n v="1012.7970034674699"/>
    <n v="508.62366675058001"/>
    <n v="361.33731792242997"/>
    <n v="5645.5888988264396"/>
    <n v="8624.089518176459"/>
    <n v="804.95532262771883"/>
    <n v="9429.0448408041775"/>
  </r>
  <r>
    <x v="1"/>
    <s v="05"/>
    <s v="SR01"/>
    <s v="Z02"/>
    <s v="05308"/>
    <x v="1"/>
    <x v="7"/>
    <n v="37.243253221499998"/>
    <n v="2.3990053489899998"/>
    <n v="39.64225857049"/>
    <n v="1146.54905958986"/>
    <n v="129.20206401863001"/>
    <n v="1275.7511236084899"/>
    <n v="23.496086248849998"/>
    <n v="151.63585415077"/>
    <n v="68.304618454899995"/>
    <n v="8.8325619706200005"/>
    <n v="37.502929284490001"/>
    <n v="99.118758930230001"/>
    <n v="159.85214179882001"/>
    <n v="8.4118788136799996"/>
    <n v="557.15482965236004"/>
    <n v="1872.5482118313398"/>
    <n v="174.7799169771796"/>
    <n v="2047.3281288085195"/>
  </r>
  <r>
    <x v="1"/>
    <s v="05"/>
    <s v="SR01"/>
    <s v="Z03"/>
    <s v="05360"/>
    <x v="1"/>
    <x v="8"/>
    <n v="0.22385869786000001"/>
    <n v="0.28799626264"/>
    <n v="0.51185496050000001"/>
    <n v="2587.8474400254499"/>
    <n v="501.12471766215998"/>
    <n v="3088.97215768761"/>
    <n v="341.70237608064002"/>
    <n v="1389.1474499211799"/>
    <n v="140.71812555842001"/>
    <n v="249.33042764922999"/>
    <n v="710.21108845971003"/>
    <n v="778.16625492723995"/>
    <n v="289.64109650018997"/>
    <n v="151.92130032562"/>
    <n v="4050.8381194222302"/>
    <n v="7140.3221320703406"/>
    <n v="666.46343284964678"/>
    <n v="7806.7855649199873"/>
  </r>
  <r>
    <x v="1"/>
    <s v="05"/>
    <s v="SR01"/>
    <s v="Z03"/>
    <s v="05380"/>
    <x v="1"/>
    <x v="9"/>
    <n v="6.0459079986899997"/>
    <n v="0"/>
    <n v="6.0459079986899997"/>
    <n v="636.49110259409997"/>
    <n v="119.49008165183"/>
    <n v="755.98118424592997"/>
    <n v="58.612329058589999"/>
    <n v="237.21800313938999"/>
    <n v="62.47190990683"/>
    <n v="15.53217447297"/>
    <n v="101.70918813535999"/>
    <n v="118.64092196263999"/>
    <n v="95.998858876750006"/>
    <n v="25.43394980127"/>
    <n v="715.61733535380006"/>
    <n v="1477.64442759842"/>
    <n v="137.92038503770715"/>
    <n v="1615.564812636127"/>
  </r>
  <r>
    <x v="1"/>
    <s v="05"/>
    <s v="SR01"/>
    <s v="Z03"/>
    <s v="05631"/>
    <x v="1"/>
    <x v="10"/>
    <n v="8.1951231463499994"/>
    <n v="0"/>
    <n v="8.1951231463499994"/>
    <n v="1206.71621334462"/>
    <n v="183.73813662628999"/>
    <n v="1390.45434997091"/>
    <n v="108.28639922403001"/>
    <n v="387.05071460408999"/>
    <n v="61.091370766019999"/>
    <n v="54.920929089749997"/>
    <n v="311.90666988594"/>
    <n v="294.17747946129998"/>
    <n v="323.84086642798002"/>
    <n v="60.933574677800003"/>
    <n v="1602.2080041369097"/>
    <n v="3000.8574772541697"/>
    <n v="280.09405441256303"/>
    <n v="3280.9515316667325"/>
  </r>
  <r>
    <x v="1"/>
    <s v="05"/>
    <s v="SR02"/>
    <s v="Z04"/>
    <s v="05120"/>
    <x v="2"/>
    <x v="11"/>
    <n v="59.582667527380003"/>
    <n v="123.24952656961"/>
    <n v="182.83219409699001"/>
    <n v="26.14616103478"/>
    <n v="0.40828627985999999"/>
    <n v="26.554447314640001"/>
    <n v="34.913274489480003"/>
    <n v="33.940001052230002"/>
    <n v="5.9195138105599998"/>
    <n v="3.5935189319999998"/>
    <n v="6.5100994108299997"/>
    <n v="32.206675957400002"/>
    <n v="96.615311534770001"/>
    <n v="3.3588376021999999"/>
    <n v="217.05723278946999"/>
    <n v="426.44387420110002"/>
    <n v="39.803421058760257"/>
    <n v="466.24729525986027"/>
  </r>
  <r>
    <x v="1"/>
    <s v="05"/>
    <s v="SR02"/>
    <s v="Z04"/>
    <s v="05154"/>
    <x v="2"/>
    <x v="12"/>
    <n v="33.882994984669999"/>
    <n v="52.347219344800003"/>
    <n v="86.230214329470002"/>
    <n v="45.74422292453"/>
    <n v="28.67831691684"/>
    <n v="74.422539841369996"/>
    <n v="37.786826881609997"/>
    <n v="364.04675863829999"/>
    <n v="26.68271133687"/>
    <n v="23.16951681978"/>
    <n v="43.719969076129999"/>
    <n v="88.720215503039995"/>
    <n v="115.82193501204"/>
    <n v="15.62507899823"/>
    <n v="715.57301226599998"/>
    <n v="876.22576643683999"/>
    <n v="81.785166194114609"/>
    <n v="958.01093263095458"/>
  </r>
  <r>
    <x v="1"/>
    <s v="05"/>
    <s v="SR02"/>
    <s v="Z04"/>
    <s v="05250"/>
    <x v="2"/>
    <x v="13"/>
    <n v="23.336866599210001"/>
    <n v="685.41294462962003"/>
    <n v="708.74981122883003"/>
    <n v="23.74563419839"/>
    <n v="10.22215031625"/>
    <n v="33.967784514640002"/>
    <n v="23.314284245109999"/>
    <n v="103.70716556635"/>
    <n v="14.923315537580001"/>
    <n v="10.95474241138"/>
    <n v="18.035655044870001"/>
    <n v="92.242622511950003"/>
    <n v="57.838337801340003"/>
    <n v="8.5757743408499998"/>
    <n v="329.59189745943002"/>
    <n v="1072.3094932029001"/>
    <n v="100.08723033781817"/>
    <n v="1172.3967235407183"/>
  </r>
  <r>
    <x v="1"/>
    <s v="05"/>
    <s v="SR02"/>
    <s v="Z04"/>
    <s v="05495"/>
    <x v="2"/>
    <x v="14"/>
    <n v="30.155401635939999"/>
    <n v="127.77164622956001"/>
    <n v="157.92704786550001"/>
    <n v="6.5978749464600002"/>
    <n v="11.014861309640001"/>
    <n v="17.6127362561"/>
    <n v="7.94504785066"/>
    <n v="37.124206834429998"/>
    <n v="5.8519536783900001"/>
    <n v="4.2908610685399999"/>
    <n v="8.3891675746299992"/>
    <n v="27.56114217639"/>
    <n v="48.646923775829997"/>
    <n v="4.0839417085800003"/>
    <n v="143.89324466745001"/>
    <n v="319.43302878905001"/>
    <n v="29.815242085000058"/>
    <n v="349.24827087405009"/>
  </r>
  <r>
    <x v="1"/>
    <s v="05"/>
    <s v="SR02"/>
    <s v="Z04"/>
    <s v="05790"/>
    <x v="2"/>
    <x v="15"/>
    <n v="32.639597099"/>
    <n v="77.668586971170001"/>
    <n v="110.30818407017"/>
    <n v="2.08336278671"/>
    <n v="17.943702141959999"/>
    <n v="20.027064928670001"/>
    <n v="10.41302784841"/>
    <n v="47.104730332370004"/>
    <n v="9.5646149169899992"/>
    <n v="7.3998566849399996"/>
    <n v="13.33854597957"/>
    <n v="30.502838591700002"/>
    <n v="61.377231285240001"/>
    <n v="5.3272968781500003"/>
    <n v="185.02814251737001"/>
    <n v="315.36339151621002"/>
    <n v="29.435390255171942"/>
    <n v="344.79878177138198"/>
  </r>
  <r>
    <x v="1"/>
    <s v="05"/>
    <s v="SR02"/>
    <s v="Z04"/>
    <s v="05895"/>
    <x v="2"/>
    <x v="16"/>
    <n v="23.409148399919999"/>
    <n v="292.39908792950001"/>
    <n v="315.80823632942003"/>
    <n v="3.3142447595800002"/>
    <n v="14.19726543094"/>
    <n v="17.511510190519999"/>
    <n v="9.6174805118299993"/>
    <n v="56.713174502409998"/>
    <n v="6.9239943545599996"/>
    <n v="4.7195138412800004"/>
    <n v="11.99104812943"/>
    <n v="42.58903877641"/>
    <n v="19.416920654710001"/>
    <n v="5.3160730889799996"/>
    <n v="157.28724385960999"/>
    <n v="490.60699037954998"/>
    <n v="45.792278407220415"/>
    <n v="536.39926878677045"/>
  </r>
  <r>
    <x v="1"/>
    <s v="05"/>
    <s v="SR03"/>
    <s v="Z05"/>
    <s v="05142"/>
    <x v="3"/>
    <x v="17"/>
    <n v="8.5947894732600005"/>
    <n v="5.7472575376800004"/>
    <n v="14.34204701094"/>
    <n v="2.18043233124"/>
    <n v="2.0821768818600002"/>
    <n v="4.2626092131000002"/>
    <n v="2.7350343491100002"/>
    <n v="4.84004899439"/>
    <n v="6.11328092745"/>
    <n v="0.94643459529999996"/>
    <n v="2.8696343947999998"/>
    <n v="4.2800642267300004"/>
    <n v="12.28946651561"/>
    <n v="1.31208989501"/>
    <n v="35.3860538984"/>
    <n v="53.990710122439999"/>
    <n v="5.0393852468608058"/>
    <n v="59.030095369300803"/>
  </r>
  <r>
    <x v="1"/>
    <s v="05"/>
    <s v="SR03"/>
    <s v="Z05"/>
    <s v="05425"/>
    <x v="3"/>
    <x v="18"/>
    <n v="20.628497903420001"/>
    <n v="5.9466066524599999"/>
    <n v="26.575104555880003"/>
    <n v="4.6242405724799998"/>
    <n v="3.0209615061599999"/>
    <n v="7.6452020786399997"/>
    <n v="1.2296675314600001"/>
    <n v="7.6538176682900003"/>
    <n v="1.3506443724499999"/>
    <n v="0.79963027345000004"/>
    <n v="2.65163491738"/>
    <n v="6.2518012695499996"/>
    <n v="36.838987118399999"/>
    <n v="0.93698719500000005"/>
    <n v="57.713170345980004"/>
    <n v="91.933476980500004"/>
    <n v="8.5808874626288407"/>
    <n v="100.51436444312884"/>
  </r>
  <r>
    <x v="1"/>
    <s v="05"/>
    <s v="SR03"/>
    <s v="Z06"/>
    <s v="05579"/>
    <x v="3"/>
    <x v="19"/>
    <n v="32.263875442450001"/>
    <n v="12.51496018357"/>
    <n v="44.778835626019998"/>
    <n v="43.776586942880002"/>
    <n v="10.01286342881"/>
    <n v="53.789450371690002"/>
    <n v="42.846504018979999"/>
    <n v="148.15152572938999"/>
    <n v="13.211876007640001"/>
    <n v="18.295187886579999"/>
    <n v="41.055319459800003"/>
    <n v="52.853902374550003"/>
    <n v="67.739094427560005"/>
    <n v="15.43213086484"/>
    <n v="399.58554076934001"/>
    <n v="498.15382676705002"/>
    <n v="46.496685070156417"/>
    <n v="544.65051183720641"/>
  </r>
  <r>
    <x v="1"/>
    <s v="05"/>
    <s v="SR03"/>
    <s v="Z06"/>
    <s v="05585"/>
    <x v="3"/>
    <x v="20"/>
    <n v="18.940920586040001"/>
    <n v="81.061656433110002"/>
    <n v="100.00257701915001"/>
    <n v="46.062760350429997"/>
    <n v="2.7176405418399998"/>
    <n v="48.780400892269995"/>
    <n v="40.130825837739998"/>
    <n v="36.563784481029998"/>
    <n v="8.4054762381200003"/>
    <n v="6.3198537933800001"/>
    <n v="19.860040741460001"/>
    <n v="50.332003052099999"/>
    <n v="64.063939866270005"/>
    <n v="6.4152387654099998"/>
    <n v="232.09116277551001"/>
    <n v="380.87414068693005"/>
    <n v="35.550032980434715"/>
    <n v="416.42417366736476"/>
  </r>
  <r>
    <x v="1"/>
    <s v="05"/>
    <s v="SR03"/>
    <s v="Z06"/>
    <s v="05591"/>
    <x v="3"/>
    <x v="21"/>
    <n v="16.071583190519998"/>
    <n v="18.081253611859999"/>
    <n v="34.152836802379994"/>
    <n v="5.8703338542300001"/>
    <n v="7.5361720600500002"/>
    <n v="13.40650591428"/>
    <n v="9.7148739897700001"/>
    <n v="49.722530441000004"/>
    <n v="3.6972500963299999"/>
    <n v="2.5463702044000001"/>
    <n v="13.23328114107"/>
    <n v="14.5806133875"/>
    <n v="23.400267719289999"/>
    <n v="3.06099412832"/>
    <n v="119.95618110768"/>
    <n v="167.51552382433999"/>
    <n v="15.635565034546676"/>
    <n v="183.15108885888668"/>
  </r>
  <r>
    <x v="1"/>
    <s v="05"/>
    <s v="SR03"/>
    <s v="Z06"/>
    <s v="05893"/>
    <x v="3"/>
    <x v="22"/>
    <n v="26.894641780200001"/>
    <n v="506.28224727948998"/>
    <n v="533.17688905968998"/>
    <n v="0.48457333030999999"/>
    <n v="15.09227409262"/>
    <n v="15.576847422930001"/>
    <n v="8.9178684419100005"/>
    <n v="15.498739009039999"/>
    <n v="4.3072955218000004"/>
    <n v="2.2820762783499999"/>
    <n v="9.3438549008299994"/>
    <n v="48.402488177830001"/>
    <n v="28.159821859080001"/>
    <n v="3.7874252857199999"/>
    <n v="120.69956947456001"/>
    <n v="669.45330595717996"/>
    <n v="62.485436954997326"/>
    <n v="731.9387429121773"/>
  </r>
  <r>
    <x v="1"/>
    <s v="05"/>
    <s v="SR04"/>
    <s v="Z07"/>
    <s v="05031"/>
    <x v="4"/>
    <x v="23"/>
    <n v="31.48491669473"/>
    <n v="52.382336196750003"/>
    <n v="83.867252891480007"/>
    <n v="17.36703291369"/>
    <n v="35.412593625150002"/>
    <n v="52.779626538840006"/>
    <n v="338.04919762937999"/>
    <n v="44.053197064309998"/>
    <n v="9.1602472335900007"/>
    <n v="11.09592364619"/>
    <n v="21.14799117003"/>
    <n v="54.014214257490003"/>
    <n v="41.145838755120003"/>
    <n v="8.56879117083"/>
    <n v="527.23540092693997"/>
    <n v="663.88228035726002"/>
    <n v="61.965448531765659"/>
    <n v="725.84772888902569"/>
  </r>
  <r>
    <x v="1"/>
    <s v="05"/>
    <s v="SR04"/>
    <s v="Z09"/>
    <s v="05040"/>
    <x v="4"/>
    <x v="24"/>
    <n v="19.726476791109999"/>
    <n v="63.252561820689998"/>
    <n v="82.979038611799993"/>
    <n v="2.3424157729799999"/>
    <n v="8.6500737220299992"/>
    <n v="10.992489495009998"/>
    <n v="61.564536325799999"/>
    <n v="9.8283004910600003"/>
    <n v="2.4518875525900001"/>
    <n v="1.44646872617"/>
    <n v="3.8910482637900001"/>
    <n v="11.02694742003"/>
    <n v="13.38013096023"/>
    <n v="2.0072443289300002"/>
    <n v="105.59656406859999"/>
    <n v="199.56809217540996"/>
    <n v="18.62728786439661"/>
    <n v="218.19538003980657"/>
  </r>
  <r>
    <x v="1"/>
    <s v="05"/>
    <s v="SR04"/>
    <s v="Z05"/>
    <s v="05190"/>
    <x v="4"/>
    <x v="25"/>
    <n v="4.1598404433600003"/>
    <n v="0"/>
    <n v="4.1598404433600003"/>
    <n v="6.7803629107400001"/>
    <n v="2.85808172029"/>
    <n v="9.6384446310299996"/>
    <n v="5.7957548160999997"/>
    <n v="19.90078464806"/>
    <n v="2.4014051812499999"/>
    <n v="2.2806285604499998"/>
    <n v="8.1106012031900008"/>
    <n v="10.07851343105"/>
    <n v="33.381497128230002"/>
    <n v="1.9163585624299999"/>
    <n v="83.865543530760007"/>
    <n v="97.663828605150002"/>
    <n v="9.115747059237103"/>
    <n v="106.77957566438711"/>
  </r>
  <r>
    <x v="1"/>
    <s v="05"/>
    <s v="SR04"/>
    <s v="Z08"/>
    <s v="05604"/>
    <x v="4"/>
    <x v="26"/>
    <n v="51.160815703510004"/>
    <n v="229.76260408837001"/>
    <n v="280.92341979188001"/>
    <n v="11.37841953627"/>
    <n v="8.9301351904700006"/>
    <n v="20.308554726739999"/>
    <n v="8.4610880722400008"/>
    <n v="55.070416800110003"/>
    <n v="7.16442788136"/>
    <n v="4.5804301403699998"/>
    <n v="16.409486006769999"/>
    <n v="34.27546434736"/>
    <n v="32.383927153279998"/>
    <n v="5.7709843150499998"/>
    <n v="164.11622471653999"/>
    <n v="465.34819923516"/>
    <n v="43.434673197749568"/>
    <n v="508.78287243290958"/>
  </r>
  <r>
    <x v="1"/>
    <s v="05"/>
    <s v="SR04"/>
    <s v="Z05"/>
    <s v="05670"/>
    <x v="4"/>
    <x v="27"/>
    <n v="32.352735339900001"/>
    <n v="13.758268076669999"/>
    <n v="46.11100341657"/>
    <n v="3.7988458765300002"/>
    <n v="13.6765942776"/>
    <n v="17.475440154129998"/>
    <n v="7.4162873576599999"/>
    <n v="34.71968943772"/>
    <n v="8.57212261958"/>
    <n v="5.9964747819199999"/>
    <n v="16.557404337689999"/>
    <n v="17.628318922999998"/>
    <n v="24.711067011040001"/>
    <n v="7.07982549845"/>
    <n v="122.68118996706001"/>
    <n v="186.26763353775999"/>
    <n v="17.385849570957152"/>
    <n v="203.65348310871715"/>
  </r>
  <r>
    <x v="1"/>
    <s v="05"/>
    <s v="SR04"/>
    <s v="Z05"/>
    <s v="05690"/>
    <x v="4"/>
    <x v="28"/>
    <n v="67.867724517900001"/>
    <n v="5.3983964203700001"/>
    <n v="73.266120938270006"/>
    <n v="5.3506913055899998"/>
    <n v="9.4462988049399996"/>
    <n v="14.79699011053"/>
    <n v="2.7855119500400001"/>
    <n v="17.112662698409999"/>
    <n v="2.35212515019"/>
    <n v="1.5534001655"/>
    <n v="6.3394912992699997"/>
    <n v="9.7866404894199999"/>
    <n v="32.013984826650002"/>
    <n v="2.2806034406900002"/>
    <n v="74.224420020170001"/>
    <n v="162.28753106897"/>
    <n v="15.147594613286836"/>
    <n v="177.43512568225682"/>
  </r>
  <r>
    <x v="1"/>
    <s v="05"/>
    <s v="SR04"/>
    <s v="Z08"/>
    <s v="05736"/>
    <x v="4"/>
    <x v="29"/>
    <n v="15.53311012396"/>
    <n v="231.57640584491"/>
    <n v="247.10951596887"/>
    <n v="24.575530822499999"/>
    <n v="3.6671621892299999"/>
    <n v="28.242693011729997"/>
    <n v="25.977270618679999"/>
    <n v="92.775383469369999"/>
    <n v="10.495385303260001"/>
    <n v="8.9272858084000006"/>
    <n v="39.820015345119998"/>
    <n v="50.560144688400001"/>
    <n v="31.62766466491"/>
    <n v="10.82557390297"/>
    <n v="271.00872380111002"/>
    <n v="546.36093278171006"/>
    <n v="50.996240239868918"/>
    <n v="597.357173021579"/>
  </r>
  <r>
    <x v="1"/>
    <s v="05"/>
    <s v="SR04"/>
    <s v="Z07"/>
    <s v="05858"/>
    <x v="4"/>
    <x v="30"/>
    <n v="21.013551076700001"/>
    <n v="10.039128309480001"/>
    <n v="31.052679386180003"/>
    <n v="1.1788156374100001"/>
    <n v="9.1270251949300008"/>
    <n v="10.305840832340001"/>
    <n v="3.3919860169799998"/>
    <n v="27.75524914444"/>
    <n v="8.4137639355099996"/>
    <n v="3.7909521597800002"/>
    <n v="7.7412703484499996"/>
    <n v="11.26055958477"/>
    <n v="14.694089079399999"/>
    <n v="3.3684365544100001"/>
    <n v="80.416306823739987"/>
    <n v="121.77482704225999"/>
    <n v="11.366219585632631"/>
    <n v="133.14104662789262"/>
  </r>
  <r>
    <x v="1"/>
    <s v="05"/>
    <s v="SR04"/>
    <s v="Z07"/>
    <s v="05885"/>
    <x v="4"/>
    <x v="31"/>
    <n v="11.27346988721"/>
    <n v="0.83762978735000004"/>
    <n v="12.11109967456"/>
    <n v="2.7873488706999998"/>
    <n v="2.7514302042900001"/>
    <n v="5.5387790749899999"/>
    <n v="0.90544378163000006"/>
    <n v="6.1160240270299999"/>
    <n v="2.5610245472100002"/>
    <n v="0.77268024376"/>
    <n v="2.14205385093"/>
    <n v="5.4923408009900001"/>
    <n v="28.93369475223"/>
    <n v="1.18244989488"/>
    <n v="48.105711898659997"/>
    <n v="65.755590648209989"/>
    <n v="6.1374957406498813"/>
    <n v="71.893086388859871"/>
  </r>
  <r>
    <x v="1"/>
    <s v="05"/>
    <s v="SR04"/>
    <s v="Z07"/>
    <s v="05890"/>
    <x v="4"/>
    <x v="32"/>
    <n v="40.99660520618"/>
    <n v="0"/>
    <n v="40.99660520618"/>
    <n v="5.3128772149500003"/>
    <n v="16.330969078140001"/>
    <n v="21.64384629309"/>
    <n v="3.5371139025399998"/>
    <n v="45.104881422109997"/>
    <n v="6.2996869780100004"/>
    <n v="4.7400728189999999"/>
    <n v="12.55823046421"/>
    <n v="16.96679240221"/>
    <n v="33.014098465469999"/>
    <n v="5.0272655204600003"/>
    <n v="127.24814197401001"/>
    <n v="189.88859347328"/>
    <n v="17.723822752582784"/>
    <n v="207.61241622586277"/>
  </r>
  <r>
    <x v="1"/>
    <s v="05"/>
    <s v="SR05"/>
    <s v="Z10"/>
    <s v="05038"/>
    <x v="5"/>
    <x v="33"/>
    <n v="32.75257351258"/>
    <n v="0"/>
    <n v="32.75257351258"/>
    <n v="4.4618363910200003"/>
    <n v="13.46781952361"/>
    <n v="17.929655914630001"/>
    <n v="54.402356489810003"/>
    <n v="4.3527408232599996"/>
    <n v="0.99901655878999995"/>
    <n v="0.69384573389000004"/>
    <n v="1.8109238539600001"/>
    <n v="5.8858089102099997"/>
    <n v="3.5874592879699998"/>
    <n v="0.76638600208999996"/>
    <n v="72.498537659980002"/>
    <n v="123.18076708719001"/>
    <n v="11.497447226538297"/>
    <n v="134.67821431372829"/>
  </r>
  <r>
    <x v="1"/>
    <s v="05"/>
    <s v="SR05"/>
    <s v="Z11"/>
    <s v="05086"/>
    <x v="5"/>
    <x v="34"/>
    <n v="16.145484784920001"/>
    <n v="1.24874015E-3"/>
    <n v="16.146733525070001"/>
    <n v="4.1959487954899997"/>
    <n v="1.4637459446400001"/>
    <n v="5.65969474013"/>
    <n v="1.7772866626999999"/>
    <n v="9.3915323330699998"/>
    <n v="2.0296405230899999"/>
    <n v="0.85880383314999997"/>
    <n v="4.7880588512699997"/>
    <n v="5.0305378473899998"/>
    <n v="18.319853859830001"/>
    <n v="1.2615461425700001"/>
    <n v="43.457260053070002"/>
    <n v="65.263688318269999"/>
    <n v="6.0915825578298053"/>
    <n v="71.355270876099809"/>
  </r>
  <r>
    <x v="1"/>
    <s v="05"/>
    <s v="SR05"/>
    <s v="Z10"/>
    <s v="05107"/>
    <x v="5"/>
    <x v="35"/>
    <n v="10.01501534786"/>
    <n v="0.83585973474999997"/>
    <n v="10.850875082610001"/>
    <n v="0.35586818646000001"/>
    <n v="4.6884769974599996"/>
    <n v="5.04434518392"/>
    <n v="1.1787693299999999"/>
    <n v="5.4725710589499998"/>
    <n v="2.4796895293899999"/>
    <n v="1.5582047919699999"/>
    <n v="3.5925435161300001"/>
    <n v="5.6464915867199998"/>
    <n v="21.145825424190001"/>
    <n v="2.12920014565"/>
    <n v="43.203295383000004"/>
    <n v="59.098515649530007"/>
    <n v="5.5161376318294808"/>
    <n v="64.614653281359494"/>
  </r>
  <r>
    <x v="1"/>
    <s v="05"/>
    <s v="SR05"/>
    <s v="Z10"/>
    <s v="05134"/>
    <x v="5"/>
    <x v="36"/>
    <n v="4.9951928515899997"/>
    <n v="0"/>
    <n v="4.9951928515899997"/>
    <n v="4.6042086441299999"/>
    <n v="1.0578424501200001"/>
    <n v="5.6620510942499997"/>
    <n v="2.8234774062299999"/>
    <n v="11.38534697337"/>
    <n v="3.3593484519099999"/>
    <n v="2.3277375792699999"/>
    <n v="5.1879322615400003"/>
    <n v="6.8045108818999998"/>
    <n v="14.818781046510001"/>
    <n v="2.3755141793200001"/>
    <n v="49.08264878005"/>
    <n v="59.739892725889995"/>
    <n v="5.576002489487049"/>
    <n v="65.31589521537704"/>
  </r>
  <r>
    <x v="1"/>
    <s v="05"/>
    <s v="SR05"/>
    <s v="Z09"/>
    <s v="05150"/>
    <x v="5"/>
    <x v="37"/>
    <n v="4.9828188294600002"/>
    <n v="0"/>
    <n v="4.9828188294600002"/>
    <n v="0.35121706553999998"/>
    <n v="2.9187465172399998"/>
    <n v="3.26996358278"/>
    <n v="9.9708938907100002"/>
    <n v="2.4357626257899998"/>
    <n v="0.66592546293999999"/>
    <n v="0.27981870456000002"/>
    <n v="1.77617981136"/>
    <n v="2.9996150749699999"/>
    <n v="10.52832857079"/>
    <n v="0.81022294263000005"/>
    <n v="29.466747083750001"/>
    <n v="37.719529495990002"/>
    <n v="3.5206656854406448"/>
    <n v="41.24019518143065"/>
  </r>
  <r>
    <x v="1"/>
    <s v="05"/>
    <s v="SR05"/>
    <s v="Z11"/>
    <s v="05237"/>
    <x v="5"/>
    <x v="38"/>
    <n v="141.38910615907"/>
    <n v="1.9109505800000001E-3"/>
    <n v="141.39101710964999"/>
    <n v="36.888376640419999"/>
    <n v="6.34316626723"/>
    <n v="43.231542907649995"/>
    <n v="19.84985688714"/>
    <n v="55.139499062749998"/>
    <n v="6.6382493046600004"/>
    <n v="11.31150636341"/>
    <n v="23.235536462660001"/>
    <n v="26.686611704250002"/>
    <n v="21.916084210080001"/>
    <n v="8.3371907275500003"/>
    <n v="173.1145347225"/>
    <n v="357.7370947398"/>
    <n v="33.390467237741156"/>
    <n v="391.12756197754118"/>
  </r>
  <r>
    <x v="1"/>
    <s v="05"/>
    <s v="SR05"/>
    <s v="Z11"/>
    <s v="05264"/>
    <x v="5"/>
    <x v="39"/>
    <n v="46.404861592190002"/>
    <n v="0"/>
    <n v="46.404861592190002"/>
    <n v="119.68535185256999"/>
    <n v="51.970605640419997"/>
    <n v="171.65595749298998"/>
    <n v="5.9060981164199999"/>
    <n v="31.891098568739999"/>
    <n v="2.8217312050799999"/>
    <n v="3.7499343614799998"/>
    <n v="9.4809498297099992"/>
    <n v="19.666795378650001"/>
    <n v="16.205841871050001"/>
    <n v="4.2509374376700002"/>
    <n v="93.973386768799998"/>
    <n v="312.03420585397998"/>
    <n v="29.124650702504159"/>
    <n v="341.15885655648412"/>
  </r>
  <r>
    <x v="1"/>
    <s v="05"/>
    <s v="SR05"/>
    <s v="Z09"/>
    <s v="05310"/>
    <x v="5"/>
    <x v="40"/>
    <n v="17.01175934698"/>
    <n v="0.28480800040999998"/>
    <n v="17.296567347389999"/>
    <n v="13.54931014266"/>
    <n v="10.658251343230001"/>
    <n v="24.20756148589"/>
    <n v="144.09729418594"/>
    <n v="18.252477136789999"/>
    <n v="9.1800253404400003"/>
    <n v="1.9866475181000001"/>
    <n v="8.6603360235799993"/>
    <n v="20.542906687799999"/>
    <n v="24.522465189169999"/>
    <n v="3.6955476283599999"/>
    <n v="230.93769971017997"/>
    <n v="272.44182854345996"/>
    <n v="25.429177135772985"/>
    <n v="297.87100567923295"/>
  </r>
  <r>
    <x v="1"/>
    <s v="05"/>
    <s v="SR05"/>
    <s v="Z09"/>
    <s v="05315"/>
    <x v="5"/>
    <x v="41"/>
    <n v="6.8195641078699998"/>
    <n v="0"/>
    <n v="6.8195641078699998"/>
    <n v="1.2345202908299999"/>
    <n v="3.8344353993500002"/>
    <n v="5.0689556901800001"/>
    <n v="24.277354494219999"/>
    <n v="1.5429203890600001"/>
    <n v="0.49100314781999999"/>
    <n v="0.35888321503999998"/>
    <n v="0.79515550466999996"/>
    <n v="3.11137420251"/>
    <n v="9.2740674648999999"/>
    <n v="0.51187042063999999"/>
    <n v="40.362628838859997"/>
    <n v="52.251148636909996"/>
    <n v="4.8770180457925481"/>
    <n v="57.128166682702542"/>
  </r>
  <r>
    <x v="1"/>
    <s v="05"/>
    <s v="SR05"/>
    <s v="Z12"/>
    <s v="05361"/>
    <x v="5"/>
    <x v="42"/>
    <n v="38.077744531359997"/>
    <n v="5.8342830037500004"/>
    <n v="43.912027535109999"/>
    <n v="9.36958645166"/>
    <n v="10.20109679914"/>
    <n v="19.570683250800002"/>
    <n v="9.6310375299400004"/>
    <n v="32.058454289860002"/>
    <n v="17.725584842570001"/>
    <n v="8.9419376180200008"/>
    <n v="22.609815677810001"/>
    <n v="20.541091271799999"/>
    <n v="27.484051122059999"/>
    <n v="7.0093447076300004"/>
    <n v="146.00131705969"/>
    <n v="209.4840278456"/>
    <n v="19.552821531408384"/>
    <n v="229.03684937700837"/>
  </r>
  <r>
    <x v="1"/>
    <s v="05"/>
    <s v="SR05"/>
    <s v="Z12"/>
    <s v="05647"/>
    <x v="5"/>
    <x v="43"/>
    <n v="14.02974393975"/>
    <n v="0"/>
    <n v="14.02974393975"/>
    <n v="0.94019973234999998"/>
    <n v="4.7300092153"/>
    <n v="5.6702089476499999"/>
    <n v="1.5895438045300001"/>
    <n v="7.7403146492600001"/>
    <n v="4.6953505191199998"/>
    <n v="1.5885638253800001"/>
    <n v="9.4844133061600004"/>
    <n v="5.8383133964500002"/>
    <n v="11.71439306033"/>
    <n v="3.4198384095500001"/>
    <n v="46.070730970780005"/>
    <n v="65.770683858180007"/>
    <n v="6.1389045107783673"/>
    <n v="71.909588368958367"/>
  </r>
  <r>
    <x v="1"/>
    <s v="05"/>
    <s v="SR05"/>
    <s v="Z11"/>
    <s v="05658"/>
    <x v="5"/>
    <x v="44"/>
    <n v="3.7923997879"/>
    <n v="0"/>
    <n v="3.7923997879"/>
    <n v="1.51225489078"/>
    <n v="1.4044544139999999"/>
    <n v="2.9167093047799999"/>
    <n v="0.83330717750000005"/>
    <n v="2.8118684462500001"/>
    <n v="0.65838367927999997"/>
    <n v="0.43789059213999998"/>
    <n v="1.4133583834900001"/>
    <n v="2.8993009455999998"/>
    <n v="15.28501165154"/>
    <n v="0.57084935157000005"/>
    <n v="24.90997022737"/>
    <n v="31.619079320049998"/>
    <n v="2.9512618278857672"/>
    <n v="34.570341147935764"/>
  </r>
  <r>
    <x v="1"/>
    <s v="05"/>
    <s v="SR05"/>
    <s v="Z11"/>
    <s v="05664"/>
    <x v="5"/>
    <x v="45"/>
    <n v="98.384846652389996"/>
    <n v="6.5578872000000002E-3"/>
    <n v="98.391404539589999"/>
    <n v="386.57033597572001"/>
    <n v="73.955737627950001"/>
    <n v="460.52607360367"/>
    <n v="15.657917175610001"/>
    <n v="57.81732713697"/>
    <n v="8.0449215359499995"/>
    <n v="8.6809808005099995"/>
    <n v="22.588851979699999"/>
    <n v="48.460550541480004"/>
    <n v="38.653486986330002"/>
    <n v="5.8144264219600004"/>
    <n v="205.71846257850999"/>
    <n v="764.63594072177"/>
    <n v="71.369594327505212"/>
    <n v="836.00553504927518"/>
  </r>
  <r>
    <x v="1"/>
    <s v="05"/>
    <s v="SR05"/>
    <s v="Z11"/>
    <s v="05686"/>
    <x v="5"/>
    <x v="46"/>
    <n v="268.88269350282002"/>
    <n v="2.2921009244100001"/>
    <n v="271.17479442723004"/>
    <n v="124.74324561308001"/>
    <n v="33.857221455420003"/>
    <n v="158.6004670685"/>
    <n v="24.41615761249"/>
    <n v="90.291874023130006"/>
    <n v="12.66567525947"/>
    <n v="10.994172647319999"/>
    <n v="28.051139001349998"/>
    <n v="50.930859451010001"/>
    <n v="100.77472453714"/>
    <n v="9.9689230159599997"/>
    <n v="328.09352554787"/>
    <n v="757.86878704360004"/>
    <n v="70.737961694174317"/>
    <n v="828.6067487377743"/>
  </r>
  <r>
    <x v="1"/>
    <s v="05"/>
    <s v="SR05"/>
    <s v="Z12"/>
    <s v="05819"/>
    <x v="5"/>
    <x v="47"/>
    <n v="9.1684613976300007"/>
    <n v="0"/>
    <n v="9.1684613976300007"/>
    <n v="5.3025128024399999"/>
    <n v="0.14035534398999999"/>
    <n v="5.4428681464299995"/>
    <n v="8.5629042331700003"/>
    <n v="7.6649886609899998"/>
    <n v="1.8355769512"/>
    <n v="0.84175635065999999"/>
    <n v="2.4459513698899999"/>
    <n v="5.1955214664999998"/>
    <n v="19.188795453459999"/>
    <n v="1.2703581906100001"/>
    <n v="47.005852676479996"/>
    <n v="61.617182220540002"/>
    <n v="5.7512249483495204"/>
    <n v="67.368407168889519"/>
  </r>
  <r>
    <x v="1"/>
    <s v="05"/>
    <s v="SR05"/>
    <s v="Z10"/>
    <s v="05854"/>
    <x v="5"/>
    <x v="48"/>
    <n v="11.83636821757"/>
    <n v="5.1278303868800004"/>
    <n v="16.964198604450001"/>
    <n v="3.7302831375499999"/>
    <n v="6.0516804227599996"/>
    <n v="9.7819635603100004"/>
    <n v="2.5312038616799999"/>
    <n v="22.45086576924"/>
    <n v="2.30388322635"/>
    <n v="1.84837187824"/>
    <n v="4.34265455231"/>
    <n v="10.527089656859999"/>
    <n v="44.326842034919999"/>
    <n v="1.9689916441399999"/>
    <n v="90.299902623739996"/>
    <n v="117.0460647885"/>
    <n v="10.924846344133815"/>
    <n v="127.97091113263382"/>
  </r>
  <r>
    <x v="1"/>
    <s v="05"/>
    <s v="SR05"/>
    <s v="Z10"/>
    <s v="05887"/>
    <x v="5"/>
    <x v="49"/>
    <n v="48.382105109679998"/>
    <n v="0.10069698425"/>
    <n v="48.482802093929998"/>
    <n v="85.319848862149996"/>
    <n v="33.296886668859997"/>
    <n v="118.61673553100999"/>
    <n v="24.54132904463"/>
    <n v="136.13297476395999"/>
    <n v="12.13215143997"/>
    <n v="17.65376718249"/>
    <n v="39.501510325840002"/>
    <n v="47.683206819170003"/>
    <n v="34.474140196059999"/>
    <n v="15.06183791578"/>
    <n v="327.18091768789998"/>
    <n v="494.28045531283999"/>
    <n v="46.135152300575342"/>
    <n v="540.41560761341532"/>
  </r>
  <r>
    <x v="1"/>
    <s v="05"/>
    <s v="SR06"/>
    <s v="Z13"/>
    <s v="05004"/>
    <x v="6"/>
    <x v="50"/>
    <n v="4.2286607747199998"/>
    <n v="0"/>
    <n v="4.2286607747199998"/>
    <n v="0.78106227195"/>
    <n v="1.03460080869"/>
    <n v="1.81566308064"/>
    <n v="1.80895799626"/>
    <n v="1.15246135435"/>
    <n v="0.36503013900999998"/>
    <n v="0.23331520331"/>
    <n v="0.69974112877000005"/>
    <n v="1.58969301534"/>
    <n v="7.9913071867800003"/>
    <n v="0.28686700316000002"/>
    <n v="14.127373026980001"/>
    <n v="20.171696882340001"/>
    <n v="1.8827859726711418"/>
    <n v="22.054482855011141"/>
  </r>
  <r>
    <x v="1"/>
    <s v="05"/>
    <s v="SR06"/>
    <s v="Z14"/>
    <s v="05044"/>
    <x v="6"/>
    <x v="51"/>
    <n v="24.96614807532"/>
    <n v="0"/>
    <n v="24.96614807532"/>
    <n v="1.39935474928"/>
    <n v="5.0894038293400001"/>
    <n v="6.4887585786200006"/>
    <n v="1.3751892964300001"/>
    <n v="6.7377228469499997"/>
    <n v="3.1552517407899998"/>
    <n v="1.94994013929"/>
    <n v="5.0349188308299997"/>
    <n v="7.0596434651199997"/>
    <n v="10.976688535339999"/>
    <n v="1.8967722637"/>
    <n v="38.186127118450003"/>
    <n v="69.641033772390003"/>
    <n v="6.5001552558329045"/>
    <n v="76.141189028222911"/>
  </r>
  <r>
    <x v="1"/>
    <s v="05"/>
    <s v="SR06"/>
    <s v="Z14"/>
    <s v="05059"/>
    <x v="6"/>
    <x v="52"/>
    <n v="11.809152581519999"/>
    <n v="0"/>
    <n v="11.809152581519999"/>
    <n v="1.0256784190699999"/>
    <n v="3.7011779695499998"/>
    <n v="4.7268563886199999"/>
    <n v="1.0153010448999999"/>
    <n v="5.3307931859600002"/>
    <n v="2.6857610845100002"/>
    <n v="2.22981618172"/>
    <n v="4.2618331289500002"/>
    <n v="5.4867346382599997"/>
    <n v="15.80797097314"/>
    <n v="2.0796248782800002"/>
    <n v="38.89783511572"/>
    <n v="55.433844085860002"/>
    <n v="5.1740844939704855"/>
    <n v="60.607928579830485"/>
  </r>
  <r>
    <x v="1"/>
    <s v="05"/>
    <s v="SR06"/>
    <s v="Z14"/>
    <s v="05113"/>
    <x v="6"/>
    <x v="53"/>
    <n v="7.4862357303699998"/>
    <n v="36.38786538542"/>
    <n v="43.874101115789998"/>
    <n v="3.22097902384"/>
    <n v="2.1529706813799998"/>
    <n v="5.3739497052199994"/>
    <n v="4.0251405553700002"/>
    <n v="6.4430001611099996"/>
    <n v="3.8253543475999998"/>
    <n v="1.7139058116500001"/>
    <n v="7.9138669193100002"/>
    <n v="8.0560871417200008"/>
    <n v="13.00035401928"/>
    <n v="2.6316514390100001"/>
    <n v="47.609360395050004"/>
    <n v="96.857411216060001"/>
    <n v="9.040477667826428"/>
    <n v="105.89788888388642"/>
  </r>
  <r>
    <x v="1"/>
    <s v="05"/>
    <s v="SR06"/>
    <s v="Z14"/>
    <s v="05125"/>
    <x v="6"/>
    <x v="54"/>
    <n v="22.970879714270001"/>
    <n v="1.3287123646700001"/>
    <n v="24.299592078940002"/>
    <n v="2.41413698157"/>
    <n v="4.3496069459799998"/>
    <n v="6.7637439275499993"/>
    <n v="0.61494490756999998"/>
    <n v="6.5924676812799996"/>
    <n v="1.9039141499700001"/>
    <n v="1.6097541536"/>
    <n v="3.9357547556700001"/>
    <n v="6.570434219"/>
    <n v="25.887089682149998"/>
    <n v="1.51001480035"/>
    <n v="48.624374349589992"/>
    <n v="79.687710356080004"/>
    <n v="7.4378920190864193"/>
    <n v="87.125602375166423"/>
  </r>
  <r>
    <x v="1"/>
    <s v="05"/>
    <s v="SR06"/>
    <s v="Z13"/>
    <s v="05138"/>
    <x v="6"/>
    <x v="55"/>
    <n v="20.665046066950001"/>
    <n v="17.8884603801"/>
    <n v="38.553506447049998"/>
    <n v="1.3302753542100001"/>
    <n v="9.9108217533299996"/>
    <n v="11.24109710754"/>
    <n v="8.5290043465299998"/>
    <n v="23.142667952179998"/>
    <n v="4.0599582599900002"/>
    <n v="3.1975680509300002"/>
    <n v="10.96741482214"/>
    <n v="12.53577126585"/>
    <n v="29.276376079510001"/>
    <n v="3.3398314467399999"/>
    <n v="95.048592223870003"/>
    <n v="144.84319577846"/>
    <n v="13.519375134334744"/>
    <n v="158.36257091279475"/>
  </r>
  <r>
    <x v="1"/>
    <s v="05"/>
    <s v="SR06"/>
    <s v="Z13"/>
    <s v="05234"/>
    <x v="6"/>
    <x v="56"/>
    <n v="72.166343987549993"/>
    <n v="5.5812238960000003E-2"/>
    <n v="72.222156226509995"/>
    <n v="4.2001420306900004"/>
    <n v="15.43277497127"/>
    <n v="19.632917001959999"/>
    <n v="5.0364207319499998"/>
    <n v="43.383696040019998"/>
    <n v="7.8336193295200003"/>
    <n v="6.7689987451700002"/>
    <n v="15.391081861"/>
    <n v="18.71216118301"/>
    <n v="29.470318511239999"/>
    <n v="6.6246419183900001"/>
    <n v="133.22093832030001"/>
    <n v="225.07601154877"/>
    <n v="21.008146206050995"/>
    <n v="246.08415775482098"/>
  </r>
  <r>
    <x v="1"/>
    <s v="05"/>
    <s v="SR06"/>
    <s v="Z14"/>
    <s v="05240"/>
    <x v="6"/>
    <x v="57"/>
    <n v="62.513794744690003"/>
    <n v="0"/>
    <n v="62.513794744690003"/>
    <n v="6.6010201149599999"/>
    <n v="7.7028757022000001"/>
    <n v="14.303895817160001"/>
    <n v="2.502959997"/>
    <n v="12.06225811371"/>
    <n v="3.6618234514400001"/>
    <n v="2.6098527585200002"/>
    <n v="9.4417054915499996"/>
    <n v="11.07789303527"/>
    <n v="31.597492233370001"/>
    <n v="4.4508054295599999"/>
    <n v="77.40479051042"/>
    <n v="154.22248107227"/>
    <n v="14.394818925090872"/>
    <n v="168.61729999736087"/>
  </r>
  <r>
    <x v="1"/>
    <s v="05"/>
    <s v="SR06"/>
    <s v="Z13"/>
    <s v="05284"/>
    <x v="6"/>
    <x v="58"/>
    <n v="30.191362368499998"/>
    <n v="6.8807643892300003"/>
    <n v="37.072126757729997"/>
    <n v="1.1971349281599999"/>
    <n v="15.43439850717"/>
    <n v="16.631533435329999"/>
    <n v="12.694880865589999"/>
    <n v="24.47113642519"/>
    <n v="5.5619133727700003"/>
    <n v="5.4757800637300003"/>
    <n v="10.09433287519"/>
    <n v="14.403267016839999"/>
    <n v="43.090049812159997"/>
    <n v="5.5904267048699996"/>
    <n v="121.38178713633999"/>
    <n v="175.08544732939998"/>
    <n v="16.342126603091817"/>
    <n v="191.42757393249181"/>
  </r>
  <r>
    <x v="1"/>
    <s v="05"/>
    <s v="SR06"/>
    <s v="Z14"/>
    <s v="05306"/>
    <x v="6"/>
    <x v="59"/>
    <n v="7.7389794692800002"/>
    <n v="0"/>
    <n v="7.7389794692800002"/>
    <n v="0.69322981389000005"/>
    <n v="2.84306075772"/>
    <n v="3.5362905716099999"/>
    <n v="0.90451463997000003"/>
    <n v="8.3465306525600003"/>
    <n v="1.4069825229299999"/>
    <n v="0.81371966841999999"/>
    <n v="3.5291972891699999"/>
    <n v="4.0159375923500003"/>
    <n v="10.502793380050001"/>
    <n v="1.1395873079100001"/>
    <n v="30.659263053359997"/>
    <n v="41.93453309425"/>
    <n v="3.9140857182627244"/>
    <n v="45.848618812512726"/>
  </r>
  <r>
    <x v="1"/>
    <s v="05"/>
    <s v="SR06"/>
    <s v="Z14"/>
    <s v="05347"/>
    <x v="6"/>
    <x v="60"/>
    <n v="12.84125397008"/>
    <n v="0.16492636145"/>
    <n v="13.00618033153"/>
    <n v="1.28859251542"/>
    <n v="3.1906836307700002"/>
    <n v="4.4792761461900001"/>
    <n v="1.1531902308099999"/>
    <n v="3.8022968968300002"/>
    <n v="2.2379774399099999"/>
    <n v="1.1885948072400001"/>
    <n v="3.85831154743"/>
    <n v="4.4768497329299999"/>
    <n v="16.061251288859999"/>
    <n v="1.6539202392400001"/>
    <n v="34.432392183250002"/>
    <n v="51.917848660970009"/>
    <n v="4.845908490505817"/>
    <n v="56.763757151475829"/>
  </r>
  <r>
    <x v="1"/>
    <s v="05"/>
    <s v="SR06"/>
    <s v="Z14"/>
    <s v="05411"/>
    <x v="6"/>
    <x v="61"/>
    <n v="19.44025281807"/>
    <n v="0.71412556392000004"/>
    <n v="20.15437838199"/>
    <n v="0.85027548792999996"/>
    <n v="6.6012970647999998"/>
    <n v="7.4515725527300001"/>
    <n v="2.9606215622800001"/>
    <n v="11.82401336653"/>
    <n v="4.1531961817400003"/>
    <n v="3.5453106108000001"/>
    <n v="7.2360520235800001"/>
    <n v="9.4541240464699996"/>
    <n v="14.86281789595"/>
    <n v="3.6934851795200001"/>
    <n v="57.729620866870007"/>
    <n v="85.335571801590007"/>
    <n v="7.9650521468224369"/>
    <n v="93.300623948412436"/>
  </r>
  <r>
    <x v="1"/>
    <s v="05"/>
    <s v="SR06"/>
    <s v="Z14"/>
    <s v="05501"/>
    <x v="6"/>
    <x v="62"/>
    <n v="5.2203926362799997"/>
    <n v="9.6238598000000005E-3"/>
    <n v="5.2300164960799993"/>
    <n v="0.62641534560000001"/>
    <n v="2.1594587574599999"/>
    <n v="2.7858741030599998"/>
    <n v="1.0253918848700001"/>
    <n v="3.9437334370300001"/>
    <n v="0.77631770955000001"/>
    <n v="0.33586293270000001"/>
    <n v="1.6978215712"/>
    <n v="2.89686556357"/>
    <n v="13.28836829894"/>
    <n v="0.49904467942000003"/>
    <n v="24.463406077279998"/>
    <n v="32.479296676419999"/>
    <n v="3.0315528009977895"/>
    <n v="35.510849477417786"/>
  </r>
  <r>
    <x v="1"/>
    <s v="05"/>
    <s v="SR06"/>
    <s v="Z13"/>
    <s v="05543"/>
    <x v="6"/>
    <x v="63"/>
    <n v="14.12292982544"/>
    <n v="0"/>
    <n v="14.12292982544"/>
    <n v="2.6393298003600001"/>
    <n v="2.96898535495"/>
    <n v="5.6083151553100006"/>
    <n v="0.69783980996999995"/>
    <n v="6.0563734669500002"/>
    <n v="2.3685630506000002"/>
    <n v="1.56653858215"/>
    <n v="3.9889843566900001"/>
    <n v="5.9424957976500004"/>
    <n v="23.62762005498"/>
    <n v="1.38491278216"/>
    <n v="45.633327901150004"/>
    <n v="65.364572881900003"/>
    <n v="6.1009989218761467"/>
    <n v="71.465571803776143"/>
  </r>
  <r>
    <x v="1"/>
    <s v="05"/>
    <s v="SR06"/>
    <s v="Z14"/>
    <s v="05628"/>
    <x v="6"/>
    <x v="64"/>
    <n v="15.04772565743"/>
    <n v="1.0293766701"/>
    <n v="16.07710232753"/>
    <n v="1.0498555837300001"/>
    <n v="5.2841299345500001"/>
    <n v="6.3339855182800004"/>
    <n v="1.4143997338800001"/>
    <n v="5.5795098673899997"/>
    <n v="3.0528751574899999"/>
    <n v="2.3233422199899998"/>
    <n v="6.4114179921999996"/>
    <n v="6.8234564684199999"/>
    <n v="22.537391502879998"/>
    <n v="2.0968323197399998"/>
    <n v="50.239225261990001"/>
    <n v="72.650313107800002"/>
    <n v="6.7810353896987996"/>
    <n v="79.431348497498803"/>
  </r>
  <r>
    <x v="1"/>
    <s v="05"/>
    <s v="SR06"/>
    <s v="Z14"/>
    <s v="05656"/>
    <x v="6"/>
    <x v="65"/>
    <n v="14.62505974059"/>
    <n v="0"/>
    <n v="14.62505974059"/>
    <n v="2.1930131447600001"/>
    <n v="11.78981939392"/>
    <n v="13.98283253868"/>
    <n v="7.8042377691800002"/>
    <n v="34.99962542718"/>
    <n v="3.1273444167200002"/>
    <n v="2.6927104953400001"/>
    <n v="19.505604445589999"/>
    <n v="14.668368031809999"/>
    <n v="47.970001882539997"/>
    <n v="2.76074706577"/>
    <n v="133.52863953413001"/>
    <n v="162.13653181340001"/>
    <n v="15.133500643808736"/>
    <n v="177.27003245720874"/>
  </r>
  <r>
    <x v="1"/>
    <s v="05"/>
    <s v="SR06"/>
    <s v="Z14"/>
    <s v="05042"/>
    <x v="6"/>
    <x v="66"/>
    <n v="23.622570543639998"/>
    <n v="1.0931234910600001"/>
    <n v="24.7156940347"/>
    <n v="5.7702913812899999"/>
    <n v="16.83031779101"/>
    <n v="22.6006091723"/>
    <n v="18.31262689802"/>
    <n v="92.263710445469997"/>
    <n v="8.4305174589400007"/>
    <n v="5.7581085529599996"/>
    <n v="29.037386099679999"/>
    <n v="26.526229648939999"/>
    <n v="30.72695039181"/>
    <n v="9.6338569015900006"/>
    <n v="220.68938639740998"/>
    <n v="268.00568960441001"/>
    <n v="25.015116771096373"/>
    <n v="293.02080637550637"/>
  </r>
  <r>
    <x v="1"/>
    <s v="05"/>
    <s v="SR06"/>
    <s v="Z14"/>
    <s v="05761"/>
    <x v="6"/>
    <x v="67"/>
    <n v="18.00318475253"/>
    <n v="0.40910683303000001"/>
    <n v="18.412291585559998"/>
    <n v="3.7393716474000001"/>
    <n v="8.6220315588300007"/>
    <n v="12.361403206230001"/>
    <n v="6.6594196480100001"/>
    <n v="35.338462467360003"/>
    <n v="9.3721261437199992"/>
    <n v="3.6808627876100002"/>
    <n v="18.11171996357"/>
    <n v="13.47852927411"/>
    <n v="18.973722093749998"/>
    <n v="4.3028824052900001"/>
    <n v="109.91772478342001"/>
    <n v="140.69141957521003"/>
    <n v="13.131856620507419"/>
    <n v="153.82327619571745"/>
  </r>
  <r>
    <x v="1"/>
    <s v="05"/>
    <s v="SR06"/>
    <s v="Z13"/>
    <s v="05842"/>
    <x v="6"/>
    <x v="68"/>
    <n v="14.89589394898"/>
    <n v="0"/>
    <n v="14.89589394898"/>
    <n v="1.5889669748299999"/>
    <n v="3.8080212764899999"/>
    <n v="5.3969882513199998"/>
    <n v="1.16026741636"/>
    <n v="4.51637979794"/>
    <n v="2.3855410502500001"/>
    <n v="0.85526237877"/>
    <n v="2.4300158163700001"/>
    <n v="4.5711579804799998"/>
    <n v="21.333235376369998"/>
    <n v="0.93558807782999998"/>
    <n v="38.187447894369996"/>
    <n v="58.480330094669995"/>
    <n v="5.4584374245544582"/>
    <n v="63.938767519224456"/>
  </r>
  <r>
    <x v="1"/>
    <s v="05"/>
    <s v="SR07"/>
    <s v="Z15"/>
    <s v="05002"/>
    <x v="7"/>
    <x v="69"/>
    <n v="66.959864470270006"/>
    <n v="1.46866486488"/>
    <n v="68.428529335150003"/>
    <n v="3.29150939688"/>
    <n v="14.298645186170001"/>
    <n v="17.590154583050001"/>
    <n v="4.5404503580600002"/>
    <n v="25.401748908639998"/>
    <n v="9.4624476134800002"/>
    <n v="6.6630522471800004"/>
    <n v="27.900714397080002"/>
    <n v="15.910751261150001"/>
    <n v="20.01776081189"/>
    <n v="6.3960810645199997"/>
    <n v="116.293006662"/>
    <n v="202.31169058019998"/>
    <n v="18.883369869833771"/>
    <n v="221.19506045003374"/>
  </r>
  <r>
    <x v="1"/>
    <s v="05"/>
    <s v="SR07"/>
    <s v="Z16"/>
    <s v="05021"/>
    <x v="7"/>
    <x v="70"/>
    <n v="7.4804717154100002"/>
    <n v="0"/>
    <n v="7.4804717154100002"/>
    <n v="1.40688544884"/>
    <n v="2.8431208840300002"/>
    <n v="4.25000633287"/>
    <n v="1.06808578166"/>
    <n v="5.23774052012"/>
    <n v="1.5799505489100001"/>
    <n v="1.05994717771"/>
    <n v="5.6990931810200003"/>
    <n v="4.3304345517999998"/>
    <n v="14.69899329988"/>
    <n v="1.15574322823"/>
    <n v="34.829988289330004"/>
    <n v="46.560466337610002"/>
    <n v="4.345861104929714"/>
    <n v="50.90632744253972"/>
  </r>
  <r>
    <x v="1"/>
    <s v="05"/>
    <s v="SR07"/>
    <s v="Z15"/>
    <s v="05055"/>
    <x v="7"/>
    <x v="71"/>
    <n v="13.939791946190001"/>
    <n v="0"/>
    <n v="13.939791946190001"/>
    <n v="1.3231212835499999"/>
    <n v="3.8941947699299999"/>
    <n v="5.2173160534799994"/>
    <n v="0.98927965746000002"/>
    <n v="3.49503301771"/>
    <n v="1.9030892832399999"/>
    <n v="1.44229935709"/>
    <n v="6.2603057153400004"/>
    <n v="4.9543114939399997"/>
    <n v="20.104518951069998"/>
    <n v="1.35613459911"/>
    <n v="40.504972074960001"/>
    <n v="59.662080074629998"/>
    <n v="5.5687396117442658"/>
    <n v="65.230819686374261"/>
  </r>
  <r>
    <x v="1"/>
    <s v="05"/>
    <s v="SR07"/>
    <s v="Z17"/>
    <s v="05197"/>
    <x v="7"/>
    <x v="72"/>
    <n v="16.924605189419999"/>
    <n v="0"/>
    <n v="16.924605189419999"/>
    <n v="9.1735316046800008"/>
    <n v="7.4105117846099997"/>
    <n v="16.584043389290002"/>
    <n v="19.12207901863"/>
    <n v="25.867966279859999"/>
    <n v="7.5078597060599996"/>
    <n v="3.63468256702"/>
    <n v="20.955576944840001"/>
    <n v="12.48020343722"/>
    <n v="13.582809689799999"/>
    <n v="4.1109689445899997"/>
    <n v="107.26214658802"/>
    <n v="140.77079516673001"/>
    <n v="13.139265379972301"/>
    <n v="153.91006054670231"/>
  </r>
  <r>
    <x v="1"/>
    <s v="05"/>
    <s v="SR07"/>
    <s v="Z16"/>
    <s v="05206"/>
    <x v="7"/>
    <x v="73"/>
    <n v="15.22583874467"/>
    <n v="0"/>
    <n v="15.22583874467"/>
    <n v="1.56252264452"/>
    <n v="3.7801775594000002"/>
    <n v="5.3427002039199998"/>
    <n v="0.45650294758999999"/>
    <n v="1.9269786230499999"/>
    <n v="0.74581454192999996"/>
    <n v="0.48581556504000001"/>
    <n v="3.49542480712"/>
    <n v="4.5538703718500004"/>
    <n v="22.09476253795"/>
    <n v="0.55065335331999998"/>
    <n v="34.309822747850006"/>
    <n v="54.87836169644001"/>
    <n v="5.1222368751527494"/>
    <n v="60.000598571592761"/>
  </r>
  <r>
    <x v="1"/>
    <s v="05"/>
    <s v="SR07"/>
    <s v="Z18"/>
    <s v="05148"/>
    <x v="7"/>
    <x v="74"/>
    <n v="115.67691223956"/>
    <n v="0"/>
    <n v="115.67691223956"/>
    <n v="26.997990528519999"/>
    <n v="23.385731059339999"/>
    <n v="50.383721587859995"/>
    <n v="18.606140508109998"/>
    <n v="132.33154475885999"/>
    <n v="16.237715814760001"/>
    <n v="19.221187624470002"/>
    <n v="80.070651201320004"/>
    <n v="47.351084545760003"/>
    <n v="59.448119691540001"/>
    <n v="21.15452559425"/>
    <n v="394.42096973907002"/>
    <n v="560.48160356648998"/>
    <n v="52.314235499845275"/>
    <n v="612.79583906633525"/>
  </r>
  <r>
    <x v="1"/>
    <s v="05"/>
    <s v="SR07"/>
    <s v="Z16"/>
    <s v="05541"/>
    <x v="7"/>
    <x v="75"/>
    <n v="185.54209395612"/>
    <n v="0"/>
    <n v="185.54209395612"/>
    <n v="4.4354847930499997"/>
    <n v="26.523873009199999"/>
    <n v="30.959357802249997"/>
    <n v="5.1320250355699999"/>
    <n v="31.124518821950002"/>
    <n v="7.3075916404200001"/>
    <n v="2.6708456941300001"/>
    <n v="27.657970443010001"/>
    <n v="16.364011090439998"/>
    <n v="25.57410356762"/>
    <n v="8.9363866455200007"/>
    <n v="124.76745293866001"/>
    <n v="341.26890469703005"/>
    <n v="31.853359210155592"/>
    <n v="373.12226390718564"/>
  </r>
  <r>
    <x v="1"/>
    <s v="05"/>
    <s v="SR07"/>
    <s v="Z18"/>
    <s v="05607"/>
    <x v="7"/>
    <x v="76"/>
    <n v="36.759602848290001"/>
    <n v="1.145533856E-2"/>
    <n v="36.771058186849999"/>
    <n v="23.815587625469998"/>
    <n v="18.83847337001"/>
    <n v="42.654060995479995"/>
    <n v="19.083888463089998"/>
    <n v="72.143725822779999"/>
    <n v="10.05268144877"/>
    <n v="3.4628006286600002"/>
    <n v="61.263959881550001"/>
    <n v="38.268393689429999"/>
    <n v="63.002363173889997"/>
    <n v="11.20207366046"/>
    <n v="278.47988676862997"/>
    <n v="357.90500595095995"/>
    <n v="33.406139735456335"/>
    <n v="391.3111456864163"/>
  </r>
  <r>
    <x v="1"/>
    <s v="05"/>
    <s v="SR07"/>
    <s v="Z18"/>
    <s v="05697"/>
    <x v="7"/>
    <x v="77"/>
    <n v="121.79843766995999"/>
    <n v="0"/>
    <n v="121.79843766995999"/>
    <n v="25.246186007129999"/>
    <n v="17.735976312849999"/>
    <n v="42.982162319979999"/>
    <n v="8.9038034276100007"/>
    <n v="83.596076403050006"/>
    <n v="8.8329773641500005"/>
    <n v="12.010290603150001"/>
    <n v="45.480791705279998"/>
    <n v="26.08223135807"/>
    <n v="22.778104885720001"/>
    <n v="9.7178981663300004"/>
    <n v="217.40217391336003"/>
    <n v="382.18277390330002"/>
    <n v="35.672178195920154"/>
    <n v="417.85495209922016"/>
  </r>
  <r>
    <x v="1"/>
    <s v="05"/>
    <s v="SR07"/>
    <s v="Z16"/>
    <s v="05313"/>
    <x v="7"/>
    <x v="78"/>
    <n v="7.9799498151600003"/>
    <n v="0"/>
    <n v="7.9799498151600003"/>
    <n v="4.1153948281600004"/>
    <n v="2.0208494907299999"/>
    <n v="6.1362443188900002"/>
    <n v="1.53265788886"/>
    <n v="5.7449082374399998"/>
    <n v="2.2321620490299998"/>
    <n v="1.7081454458100001"/>
    <n v="11.89316614274"/>
    <n v="8.2174055845199998"/>
    <n v="24.060059476380001"/>
    <n v="1.4781194093800001"/>
    <n v="56.86662423416"/>
    <n v="70.982818368210005"/>
    <n v="6.6253947550237111"/>
    <n v="77.60821312323371"/>
  </r>
  <r>
    <x v="1"/>
    <s v="05"/>
    <s v="SR07"/>
    <s v="Z18"/>
    <s v="05318"/>
    <x v="7"/>
    <x v="79"/>
    <n v="62.149969426319998"/>
    <n v="0"/>
    <n v="62.149969426319998"/>
    <n v="575.26967234563995"/>
    <n v="167.52346843533999"/>
    <n v="742.79314078097991"/>
    <n v="29.851202460650001"/>
    <n v="141.48790834617"/>
    <n v="13.354824335050001"/>
    <n v="14.61069201798"/>
    <n v="84.889229434750007"/>
    <n v="79.750180078430006"/>
    <n v="26.513109370190001"/>
    <n v="15.212658224549999"/>
    <n v="405.66980426777002"/>
    <n v="1210.6129144750701"/>
    <n v="112.99619595722295"/>
    <n v="1323.6091104322929"/>
  </r>
  <r>
    <x v="1"/>
    <s v="05"/>
    <s v="SR07"/>
    <s v="Z16"/>
    <s v="05321"/>
    <x v="7"/>
    <x v="80"/>
    <n v="4.6198080245100002"/>
    <n v="0"/>
    <n v="4.6198080245100002"/>
    <n v="2.71528825105"/>
    <n v="22.586716746640001"/>
    <n v="25.302004997690002"/>
    <n v="7.8849166452099997"/>
    <n v="62.859291173259997"/>
    <n v="6.9469334599800003"/>
    <n v="4.0606380421099999"/>
    <n v="37.180607159460003"/>
    <n v="43.356405816280002"/>
    <n v="96.899305843760004"/>
    <n v="6.7827747551700002"/>
    <n v="265.97087289523"/>
    <n v="295.89268591743001"/>
    <n v="27.618033411393789"/>
    <n v="323.51071932882382"/>
  </r>
  <r>
    <x v="1"/>
    <s v="05"/>
    <s v="SR07"/>
    <s v="Z18"/>
    <s v="05376"/>
    <x v="7"/>
    <x v="81"/>
    <n v="37.710013063769999"/>
    <n v="0"/>
    <n v="37.710013063769999"/>
    <n v="57.157323578970001"/>
    <n v="32.30750884263"/>
    <n v="89.464832421599993"/>
    <n v="38.656812522839999"/>
    <n v="165.76175594428"/>
    <n v="17.879125148429999"/>
    <n v="23.970464386949999"/>
    <n v="116.8212874817"/>
    <n v="55.777452146690003"/>
    <n v="48.144724494050003"/>
    <n v="22.257424722549999"/>
    <n v="489.26904684749002"/>
    <n v="616.44389233286006"/>
    <n v="57.537643966798079"/>
    <n v="673.98153629965816"/>
  </r>
  <r>
    <x v="1"/>
    <s v="05"/>
    <s v="SR07"/>
    <s v="Z18"/>
    <s v="05400"/>
    <x v="7"/>
    <x v="82"/>
    <n v="22.385945704000001"/>
    <n v="8.9807017769999997E-2"/>
    <n v="22.47575272177"/>
    <n v="19.671103073489999"/>
    <n v="5.9354727866300001"/>
    <n v="25.60657586012"/>
    <n v="7.5763501822699997"/>
    <n v="43.450156097819999"/>
    <n v="5.3873491588800002"/>
    <n v="6.6705874320899996"/>
    <n v="19.573492154219998"/>
    <n v="18.281651108049999"/>
    <n v="45.169485116289998"/>
    <n v="6.5308744342100002"/>
    <n v="152.63994568383001"/>
    <n v="200.72227426571999"/>
    <n v="18.735016919707036"/>
    <n v="219.45729118542704"/>
  </r>
  <r>
    <x v="1"/>
    <s v="05"/>
    <s v="SR07"/>
    <s v="Z18"/>
    <s v="05440"/>
    <x v="7"/>
    <x v="83"/>
    <n v="151.45145633256999"/>
    <n v="0"/>
    <n v="151.45145633256999"/>
    <n v="215.38313879755"/>
    <n v="59.851618032689998"/>
    <n v="275.23475683024003"/>
    <n v="29.876613283849998"/>
    <n v="160.87074572001001"/>
    <n v="25.452445584469999"/>
    <n v="28.967525001639999"/>
    <n v="93.204173815619995"/>
    <n v="66.079211689399997"/>
    <n v="34.715981737050001"/>
    <n v="20.40008601637"/>
    <n v="459.56678284840996"/>
    <n v="886.25299601121992"/>
    <n v="82.721087812256926"/>
    <n v="968.9740838234768"/>
  </r>
  <r>
    <x v="1"/>
    <s v="05"/>
    <s v="SR07"/>
    <s v="Z15"/>
    <s v="05483"/>
    <x v="7"/>
    <x v="84"/>
    <n v="18.606768058979998"/>
    <n v="0.33879467226999999"/>
    <n v="18.94556273125"/>
    <n v="0.84320859464999998"/>
    <n v="11.30973354969"/>
    <n v="12.152942144339999"/>
    <n v="0.23217225615000001"/>
    <n v="2.7206112229300001"/>
    <n v="2.25392365082"/>
    <n v="0.46344816775999997"/>
    <n v="1.99600689661"/>
    <n v="8.7827824580700007"/>
    <n v="43.414640787250001"/>
    <n v="0.45629902917999998"/>
    <n v="60.319884468769999"/>
    <n v="91.418389344360008"/>
    <n v="8.5328102095512239"/>
    <n v="99.951199553911238"/>
  </r>
  <r>
    <x v="1"/>
    <s v="05"/>
    <s v="SR07"/>
    <s v="Z18"/>
    <s v="05615"/>
    <x v="7"/>
    <x v="85"/>
    <n v="47.495107393310001"/>
    <n v="0.15213966159"/>
    <n v="47.647247054899999"/>
    <n v="1304.4607383018499"/>
    <n v="198.80256194578001"/>
    <n v="1503.26330024763"/>
    <n v="98.952323245860001"/>
    <n v="518.41869253454001"/>
    <n v="29.569327575700001"/>
    <n v="62.421588001750003"/>
    <n v="226.48738499789999"/>
    <n v="235.28861284182"/>
    <n v="157.50473472239"/>
    <n v="41.246104074590001"/>
    <n v="1369.8887679945499"/>
    <n v="2920.7993152970798"/>
    <n v="272.62158517956777"/>
    <n v="3193.4209004766476"/>
  </r>
  <r>
    <x v="1"/>
    <s v="05"/>
    <s v="SR07"/>
    <s v="Z16"/>
    <s v="05649"/>
    <x v="7"/>
    <x v="86"/>
    <n v="17.602974511220001"/>
    <n v="17.174580553630001"/>
    <n v="34.777555064850006"/>
    <n v="46.503205027660002"/>
    <n v="9.2862053168899994"/>
    <n v="55.789410344549999"/>
    <n v="490.94283273133999"/>
    <n v="20.183406461560001"/>
    <n v="12.50382961313"/>
    <n v="2.7727687585099998"/>
    <n v="15.041299621609999"/>
    <n v="18.393580178160001"/>
    <n v="17.5740873857"/>
    <n v="3.2282879746200002"/>
    <n v="580.64009272463011"/>
    <n v="671.20705813403015"/>
    <n v="62.649128686751439"/>
    <n v="733.85618682078155"/>
  </r>
  <r>
    <x v="1"/>
    <s v="05"/>
    <s v="SR07"/>
    <s v="Z17"/>
    <s v="05652"/>
    <x v="7"/>
    <x v="87"/>
    <n v="6.0489289394599997"/>
    <n v="2.2664406382900002"/>
    <n v="8.3153695777499994"/>
    <n v="1.3539101546400001"/>
    <n v="4.5269861481099998"/>
    <n v="5.8808963027500001"/>
    <n v="0.57289628238000001"/>
    <n v="6.7662532135399998"/>
    <n v="16.704057465959998"/>
    <n v="0.98097272564000004"/>
    <n v="5.0087193363000004"/>
    <n v="5.4096322543699999"/>
    <n v="19.346825464310001"/>
    <n v="1.0936610150199999"/>
    <n v="55.883017757520001"/>
    <n v="70.079283638020001"/>
    <n v="6.5410606246006742"/>
    <n v="76.620344262620677"/>
  </r>
  <r>
    <x v="1"/>
    <s v="05"/>
    <s v="SR07"/>
    <s v="Z17"/>
    <s v="05660"/>
    <x v="7"/>
    <x v="88"/>
    <n v="11.24896412144"/>
    <n v="5.3800525768399998"/>
    <n v="16.629016698280001"/>
    <n v="2.28488973272"/>
    <n v="7.7089811740399998"/>
    <n v="9.9938709067599998"/>
    <n v="2.7208274377400001"/>
    <n v="19.029571707940001"/>
    <n v="6.2893211539299996"/>
    <n v="2.7443177525500002"/>
    <n v="9.9377918806699999"/>
    <n v="18.460854255019999"/>
    <n v="19.116189138509998"/>
    <n v="3.4614641375500002"/>
    <n v="81.760337463909991"/>
    <n v="108.38322506894998"/>
    <n v="10.116274154963151"/>
    <n v="118.49949922391313"/>
  </r>
  <r>
    <x v="1"/>
    <s v="05"/>
    <s v="SR07"/>
    <s v="Z16"/>
    <s v="05667"/>
    <x v="7"/>
    <x v="89"/>
    <n v="11.734423072249999"/>
    <n v="0"/>
    <n v="11.734423072249999"/>
    <n v="1.56293768151"/>
    <n v="15.13168610706"/>
    <n v="16.694623788569999"/>
    <n v="96.786355522760005"/>
    <n v="11.00825077861"/>
    <n v="8.1207233324200008"/>
    <n v="1.68984661194"/>
    <n v="9.8445414523999997"/>
    <n v="6.0117027407799997"/>
    <n v="14.85515459636"/>
    <n v="1.8756437675099999"/>
    <n v="150.19221880278002"/>
    <n v="178.62126566360001"/>
    <n v="16.672152837392538"/>
    <n v="195.29341850099254"/>
  </r>
  <r>
    <x v="1"/>
    <s v="05"/>
    <s v="SR07"/>
    <s v="Z18"/>
    <s v="05674"/>
    <x v="7"/>
    <x v="90"/>
    <n v="78.361234790989997"/>
    <n v="0"/>
    <n v="78.361234790989997"/>
    <n v="4.5315908330200001"/>
    <n v="14.08067418217"/>
    <n v="18.612265015190001"/>
    <n v="1.9904354342999999"/>
    <n v="15.39795787792"/>
    <n v="35.814243307719998"/>
    <n v="1.43479560902"/>
    <n v="17.664595049359999"/>
    <n v="11.071284911599999"/>
    <n v="32.799700619249997"/>
    <n v="4.66562175364"/>
    <n v="120.83863456280999"/>
    <n v="217.81213436898997"/>
    <n v="20.330150391366008"/>
    <n v="238.14228476035598"/>
  </r>
  <r>
    <x v="1"/>
    <s v="05"/>
    <s v="SR07"/>
    <s v="Z15"/>
    <s v="05756"/>
    <x v="7"/>
    <x v="91"/>
    <n v="114.22991437493"/>
    <n v="15.388604775979999"/>
    <n v="129.61851915091"/>
    <n v="334.25910021600998"/>
    <n v="15.01865195641"/>
    <n v="349.27775217241998"/>
    <n v="30.248119698059998"/>
    <n v="61.650218206920002"/>
    <n v="10.127505374669999"/>
    <n v="10.17120850145"/>
    <n v="38.182864769230001"/>
    <n v="55.08696506199"/>
    <n v="45.07369422272"/>
    <n v="8.1406349449800004"/>
    <n v="258.68121078001997"/>
    <n v="737.57748210334989"/>
    <n v="68.84401174385259"/>
    <n v="806.42149384720244"/>
  </r>
  <r>
    <x v="1"/>
    <s v="05"/>
    <s v="SR08"/>
    <s v="Z19"/>
    <s v="05030"/>
    <x v="8"/>
    <x v="92"/>
    <n v="54.552893273869998"/>
    <n v="1.5914075139499999"/>
    <n v="56.144300787820001"/>
    <n v="71.784719432649993"/>
    <n v="23.814979438000002"/>
    <n v="95.599698870650002"/>
    <n v="14.060570701270001"/>
    <n v="53.595450127189999"/>
    <n v="10.0415312239"/>
    <n v="7.3203924635200002"/>
    <n v="25.671981768030001"/>
    <n v="28.60098205753"/>
    <n v="58.863596172939999"/>
    <n v="8.1910366734599993"/>
    <n v="206.34554118783996"/>
    <n v="358.08954084630994"/>
    <n v="33.423363854697364"/>
    <n v="391.5129047010073"/>
  </r>
  <r>
    <x v="1"/>
    <s v="05"/>
    <s v="SR08"/>
    <s v="Z20"/>
    <s v="05034"/>
    <x v="8"/>
    <x v="93"/>
    <n v="100.09329116418"/>
    <n v="43.924669801020002"/>
    <n v="144.01796096520002"/>
    <n v="88.963968952269994"/>
    <n v="117.58724455952"/>
    <n v="206.55121351179"/>
    <n v="11.722409949119999"/>
    <n v="116.18694089528"/>
    <n v="12.58737859002"/>
    <n v="23.445714412329998"/>
    <n v="35.462258247919998"/>
    <n v="55.246336185639997"/>
    <n v="40.230946347370001"/>
    <n v="13.778423845520001"/>
    <n v="308.66040847319999"/>
    <n v="659.22958295018998"/>
    <n v="61.531175031403436"/>
    <n v="720.76075798159343"/>
  </r>
  <r>
    <x v="1"/>
    <s v="05"/>
    <s v="SR08"/>
    <s v="Z19"/>
    <s v="05036"/>
    <x v="8"/>
    <x v="94"/>
    <n v="24.53253875943"/>
    <n v="9.0386215589999999E-2"/>
    <n v="24.622924975020002"/>
    <n v="4.8172981859000004"/>
    <n v="1.13781534006"/>
    <n v="5.9551135259599999"/>
    <n v="1.4269001514099999"/>
    <n v="9.3213914982499997"/>
    <n v="2.86616719481"/>
    <n v="0.88984928259999996"/>
    <n v="2.8582329227800001"/>
    <n v="4.6973892065599996"/>
    <n v="13.19156689948"/>
    <n v="1.3984886834000001"/>
    <n v="36.649985839289997"/>
    <n v="67.228024340269997"/>
    <n v="6.2749297660192145"/>
    <n v="73.502954106289209"/>
  </r>
  <r>
    <x v="1"/>
    <s v="05"/>
    <s v="SR08"/>
    <s v="Z20"/>
    <s v="05091"/>
    <x v="8"/>
    <x v="95"/>
    <n v="64.486192534859995"/>
    <n v="0"/>
    <n v="64.486192534859995"/>
    <n v="5.7325198268199999"/>
    <n v="7.2725968895299999"/>
    <n v="13.005116716349999"/>
    <n v="3.7674602614400001"/>
    <n v="13.4945910481"/>
    <n v="4.0957836490000004"/>
    <n v="2.3327457158599998"/>
    <n v="6.3715571307300003"/>
    <n v="9.8460582124999991"/>
    <n v="29.013964544589999"/>
    <n v="2.4214923962700001"/>
    <n v="71.343652958489997"/>
    <n v="148.8349622097"/>
    <n v="13.891958655023544"/>
    <n v="162.72692086472352"/>
  </r>
  <r>
    <x v="1"/>
    <s v="05"/>
    <s v="SR08"/>
    <s v="Z21"/>
    <s v="05093"/>
    <x v="8"/>
    <x v="96"/>
    <n v="83.158661551989994"/>
    <n v="0"/>
    <n v="83.158661551989994"/>
    <n v="7.9619821605899999"/>
    <n v="8.7854434535399992"/>
    <n v="16.747425614129998"/>
    <n v="4.7741842014199998"/>
    <n v="22.803357311679999"/>
    <n v="7.0928262893399996"/>
    <n v="5.2310511266499997"/>
    <n v="15.52470630737"/>
    <n v="13.86576581023"/>
    <n v="20.041413458729998"/>
    <n v="5.3436652319200002"/>
    <n v="94.676969737339988"/>
    <n v="194.58305690345998"/>
    <n v="18.161994610260479"/>
    <n v="212.74505151372045"/>
  </r>
  <r>
    <x v="1"/>
    <s v="05"/>
    <s v="SR08"/>
    <s v="Z22"/>
    <s v="05145"/>
    <x v="8"/>
    <x v="97"/>
    <n v="18.757533155960001"/>
    <n v="0"/>
    <n v="18.757533155960001"/>
    <n v="0.73194971433"/>
    <n v="4.8118098957199997"/>
    <n v="5.5437596100499995"/>
    <n v="0.89795758397000003"/>
    <n v="3.2871706557199998"/>
    <n v="2.9525719957000001"/>
    <n v="0.70669074265999998"/>
    <n v="1.6501915245700001"/>
    <n v="4.5512942092099999"/>
    <n v="22.242600132580002"/>
    <n v="0.62731271471000005"/>
    <n v="36.91578955912"/>
    <n v="61.217082325130008"/>
    <n v="5.7138804217510826"/>
    <n v="66.930962746881093"/>
  </r>
  <r>
    <x v="1"/>
    <s v="05"/>
    <s v="SR08"/>
    <s v="Z20"/>
    <s v="05101"/>
    <x v="8"/>
    <x v="98"/>
    <n v="91.484390509340002"/>
    <n v="0"/>
    <n v="91.484390509340002"/>
    <n v="10.355253546569999"/>
    <n v="16.542108037799998"/>
    <n v="26.897361584369996"/>
    <n v="8.92708238184"/>
    <n v="67.332091796399993"/>
    <n v="7.6918296855000001"/>
    <n v="11.980474226209999"/>
    <n v="24.033411872399999"/>
    <n v="24.836994932570001"/>
    <n v="43.977346577619997"/>
    <n v="7.5433047902399997"/>
    <n v="196.32253626278001"/>
    <n v="314.70428835649"/>
    <n v="29.373870880203746"/>
    <n v="344.07815923669375"/>
  </r>
  <r>
    <x v="1"/>
    <s v="05"/>
    <s v="SR08"/>
    <s v="Z21"/>
    <s v="05209"/>
    <x v="8"/>
    <x v="99"/>
    <n v="97.778712379980007"/>
    <n v="0"/>
    <n v="97.778712379980007"/>
    <n v="9.1079790097999993"/>
    <n v="11.02357497979"/>
    <n v="20.13155398959"/>
    <n v="4.3009102836500004"/>
    <n v="25.73751317112"/>
    <n v="9.2262741847100003"/>
    <n v="5.4735712113800004"/>
    <n v="13.195059015609999"/>
    <n v="14.499880156570001"/>
    <n v="28.775852264379999"/>
    <n v="5.40536372567"/>
    <n v="106.61442401309002"/>
    <n v="224.52469038266003"/>
    <n v="20.956686987518822"/>
    <n v="245.48137737017885"/>
  </r>
  <r>
    <x v="1"/>
    <s v="05"/>
    <s v="SR08"/>
    <s v="Z19"/>
    <s v="05282"/>
    <x v="8"/>
    <x v="100"/>
    <n v="103.43084549731"/>
    <n v="0.98358015054000003"/>
    <n v="104.41442564785001"/>
    <n v="7.5879545933500001"/>
    <n v="16.868789850439999"/>
    <n v="24.456744443790001"/>
    <n v="7.7833364508900003"/>
    <n v="45.383086237279997"/>
    <n v="7.6499382594099998"/>
    <n v="8.1333672825299992"/>
    <n v="23.326575474910001"/>
    <n v="21.658933005310001"/>
    <n v="27.175557922159999"/>
    <n v="9.1751662862399996"/>
    <n v="150.28596091873001"/>
    <n v="279.15713101036999"/>
    <n v="26.055970080385116"/>
    <n v="305.21310109075512"/>
  </r>
  <r>
    <x v="1"/>
    <s v="05"/>
    <s v="SR08"/>
    <s v="Z20"/>
    <s v="05353"/>
    <x v="8"/>
    <x v="101"/>
    <n v="17.631736248399999"/>
    <n v="0"/>
    <n v="17.631736248399999"/>
    <n v="2.5377268001200002"/>
    <n v="3.0063270989299999"/>
    <n v="5.5440538990500006"/>
    <n v="1.38972710021"/>
    <n v="6.9202286928300003"/>
    <n v="2.0070847172300001"/>
    <n v="0.75508204836000004"/>
    <n v="3.34423748671"/>
    <n v="4.3855071991000001"/>
    <n v="17.465457799319999"/>
    <n v="1.0043580915600001"/>
    <n v="37.271683135319996"/>
    <n v="60.447473282769991"/>
    <n v="5.6420466480300933"/>
    <n v="66.08951993080008"/>
  </r>
  <r>
    <x v="1"/>
    <s v="05"/>
    <s v="SR08"/>
    <s v="Z20"/>
    <s v="05364"/>
    <x v="8"/>
    <x v="102"/>
    <n v="45.381235510110002"/>
    <n v="3.91905419767"/>
    <n v="49.300289707780003"/>
    <n v="5.9931502837600004"/>
    <n v="9.7751521179999994"/>
    <n v="15.76830240176"/>
    <n v="4.8139610275400004"/>
    <n v="33.625241289740003"/>
    <n v="5.2853093992"/>
    <n v="5.1105668710399996"/>
    <n v="17.86807935098"/>
    <n v="14.85492823235"/>
    <n v="24.370327571000001"/>
    <n v="4.2842047731199999"/>
    <n v="110.21261851497002"/>
    <n v="175.28121062451001"/>
    <n v="16.36039875878075"/>
    <n v="191.64160938329076"/>
  </r>
  <r>
    <x v="1"/>
    <s v="05"/>
    <s v="SR08"/>
    <s v="Z22"/>
    <s v="05368"/>
    <x v="8"/>
    <x v="103"/>
    <n v="51.268442426340002"/>
    <n v="0"/>
    <n v="51.268442426340002"/>
    <n v="1.9154286061400001"/>
    <n v="13.07707649386"/>
    <n v="14.992505100000001"/>
    <n v="18.68959389658"/>
    <n v="24.933591334749998"/>
    <n v="4.6226688151499999"/>
    <n v="3.7054928066000001"/>
    <n v="13.151053528069999"/>
    <n v="12.2070704526"/>
    <n v="20.554074082210001"/>
    <n v="3.4024007389699999"/>
    <n v="101.26594565493001"/>
    <n v="167.52689318127"/>
    <n v="15.636626227647412"/>
    <n v="183.16351940891741"/>
  </r>
  <r>
    <x v="1"/>
    <s v="05"/>
    <s v="SR08"/>
    <s v="Z22"/>
    <s v="05390"/>
    <x v="8"/>
    <x v="104"/>
    <n v="4.7364186122299996"/>
    <n v="0"/>
    <n v="4.7364186122299996"/>
    <n v="7.9648971818099996"/>
    <n v="38.680231092630002"/>
    <n v="46.645128274440005"/>
    <n v="4.7569759429399996"/>
    <n v="43.522047452060001"/>
    <n v="3.3868767176199999"/>
    <n v="2.0551706892600001"/>
    <n v="7.6300586420199998"/>
    <n v="12.26461643252"/>
    <n v="17.86858702184"/>
    <n v="2.6271420935999998"/>
    <n v="94.111474991860007"/>
    <n v="145.49302187853002"/>
    <n v="13.580028607017359"/>
    <n v="159.07305048554738"/>
  </r>
  <r>
    <x v="1"/>
    <s v="05"/>
    <s v="SR08"/>
    <s v="Z22"/>
    <s v="05467"/>
    <x v="8"/>
    <x v="105"/>
    <n v="17.241055226770001"/>
    <n v="0"/>
    <n v="17.241055226770001"/>
    <n v="41.028222505610003"/>
    <n v="14.41235916832"/>
    <n v="55.440581673930005"/>
    <n v="1.47390650756"/>
    <n v="6.8489693808099998"/>
    <n v="3.6029259260400002"/>
    <n v="1.31109758246"/>
    <n v="4.80252396755"/>
    <n v="7.8100353342700002"/>
    <n v="16.701896705429998"/>
    <n v="1.67729864736"/>
    <n v="44.22865405148"/>
    <n v="116.91029095218001"/>
    <n v="10.912173484927539"/>
    <n v="127.82246443710754"/>
  </r>
  <r>
    <x v="1"/>
    <s v="05"/>
    <s v="SR08"/>
    <s v="Z22"/>
    <s v="05576"/>
    <x v="8"/>
    <x v="106"/>
    <n v="18.14827889167"/>
    <n v="0"/>
    <n v="18.14827889167"/>
    <n v="1.31944945182"/>
    <n v="6.6014034873199998"/>
    <n v="7.9208529391399995"/>
    <n v="1.63925256447"/>
    <n v="6.5417721665200004"/>
    <n v="2.5685165518400002"/>
    <n v="1.9058839323800001"/>
    <n v="5.25818293713"/>
    <n v="6.6700244460500002"/>
    <n v="25.913441047189998"/>
    <n v="1.43643051919"/>
    <n v="51.93350416477"/>
    <n v="78.002635995579993"/>
    <n v="7.2806105376445069"/>
    <n v="85.283246533224499"/>
  </r>
  <r>
    <x v="1"/>
    <s v="05"/>
    <s v="SR08"/>
    <s v="Z21"/>
    <s v="05642"/>
    <x v="8"/>
    <x v="107"/>
    <n v="79.348895173139994"/>
    <n v="0.26905798677999998"/>
    <n v="79.617953159919992"/>
    <n v="3.8413729660799998"/>
    <n v="14.49424331254"/>
    <n v="18.335616278620002"/>
    <n v="13.205304192810001"/>
    <n v="30.419238191609999"/>
    <n v="5.9566452635399996"/>
    <n v="4.1441664302100003"/>
    <n v="9.97585288324"/>
    <n v="14.16996993898"/>
    <n v="31.982277190910001"/>
    <n v="4.6962842564300002"/>
    <n v="114.54973834773"/>
    <n v="212.50330778627"/>
    <n v="19.834635101821672"/>
    <n v="232.33794288809167"/>
  </r>
  <r>
    <x v="1"/>
    <s v="05"/>
    <s v="SR08"/>
    <s v="Z22"/>
    <s v="05679"/>
    <x v="8"/>
    <x v="108"/>
    <n v="82.583179770589993"/>
    <n v="3.1353489474599998"/>
    <n v="85.718528718049996"/>
    <n v="11.154382174809999"/>
    <n v="12.331770357350001"/>
    <n v="23.486152532159998"/>
    <n v="6.0949390455900003"/>
    <n v="42.959382602950001"/>
    <n v="8.2185796475400004"/>
    <n v="7.8930143993300002"/>
    <n v="28.71693126996"/>
    <n v="20.98330862025"/>
    <n v="35.740908230839999"/>
    <n v="8.55354145001"/>
    <n v="159.16060526646999"/>
    <n v="268.36528651667999"/>
    <n v="25.048680829988257"/>
    <n v="293.41396734666824"/>
  </r>
  <r>
    <x v="1"/>
    <s v="05"/>
    <s v="SR08"/>
    <s v="Z22"/>
    <s v="05789"/>
    <x v="8"/>
    <x v="109"/>
    <n v="77.405502116449995"/>
    <n v="0.34593697616000002"/>
    <n v="77.751439092609999"/>
    <n v="5.0302877268500001"/>
    <n v="12.94263398551"/>
    <n v="17.972921712359998"/>
    <n v="6.1087229500099998"/>
    <n v="27.809645801790001"/>
    <n v="5.6425776150600004"/>
    <n v="5.9345546118600003"/>
    <n v="17.631591660689999"/>
    <n v="15.33201701358"/>
    <n v="20.320424969729999"/>
    <n v="5.7887842107800003"/>
    <n v="104.5683188335"/>
    <n v="200.29267963847002"/>
    <n v="18.694919413634963"/>
    <n v="218.987599052105"/>
  </r>
  <r>
    <x v="1"/>
    <s v="05"/>
    <s v="SR08"/>
    <s v="Z22"/>
    <s v="05792"/>
    <x v="8"/>
    <x v="110"/>
    <n v="35.842783020410003"/>
    <n v="0"/>
    <n v="35.842783020410003"/>
    <n v="1.18414659932"/>
    <n v="6.6398627972200002"/>
    <n v="7.8240093965400002"/>
    <n v="1.9340972085599999"/>
    <n v="10.61180931635"/>
    <n v="2.12690267798"/>
    <n v="1.6490224441100001"/>
    <n v="4.7288223010100001"/>
    <n v="6.4814311063999996"/>
    <n v="17.61008515795"/>
    <n v="1.5911427839100001"/>
    <n v="46.733312996270001"/>
    <n v="90.400105413220004"/>
    <n v="8.4377656174680613"/>
    <n v="98.837871030688063"/>
  </r>
  <r>
    <x v="1"/>
    <s v="05"/>
    <s v="SR08"/>
    <s v="Z19"/>
    <s v="05809"/>
    <x v="8"/>
    <x v="111"/>
    <n v="28.930884857830002"/>
    <n v="3.0602077106399999"/>
    <n v="31.991092568470002"/>
    <n v="3.5445074503399998"/>
    <n v="5.0756225550999998"/>
    <n v="8.6201300054400001"/>
    <n v="2.2401206132000002"/>
    <n v="13.553455110390001"/>
    <n v="3.5657766368099999"/>
    <n v="1.3870788004900001"/>
    <n v="5.53480729238"/>
    <n v="8.5596277133399994"/>
    <n v="32.17145679923"/>
    <n v="2.1786510152399998"/>
    <n v="69.190973981079992"/>
    <n v="109.80219655498999"/>
    <n v="10.2487181246026"/>
    <n v="120.05091467959259"/>
  </r>
  <r>
    <x v="1"/>
    <s v="05"/>
    <s v="SR08"/>
    <s v="Z21"/>
    <s v="05847"/>
    <x v="8"/>
    <x v="112"/>
    <n v="125.35619668827"/>
    <n v="9.6346872791100004"/>
    <n v="134.99088396738"/>
    <n v="22.178157605220001"/>
    <n v="15.03861225372"/>
    <n v="37.216769858939998"/>
    <n v="9.8075210319000004"/>
    <n v="53.035799308169999"/>
    <n v="12.45209994595"/>
    <n v="12.082763813010001"/>
    <n v="25.404177467890001"/>
    <n v="29.61022074884"/>
    <n v="40.630151601190001"/>
    <n v="11.05486274628"/>
    <n v="194.07759666323"/>
    <n v="366.28525048954998"/>
    <n v="34.18833505381204"/>
    <n v="400.47358554336199"/>
  </r>
  <r>
    <x v="1"/>
    <s v="05"/>
    <s v="SR08"/>
    <s v="Z22"/>
    <s v="05856"/>
    <x v="8"/>
    <x v="113"/>
    <n v="34.353092702620003"/>
    <n v="14.611497726110001"/>
    <n v="48.964590428730006"/>
    <n v="1.85298669172"/>
    <n v="6.4152307185900002"/>
    <n v="8.268217410310001"/>
    <n v="1.48554504094"/>
    <n v="8.4424249659299999"/>
    <n v="2.24741449834"/>
    <n v="1.6417131649000001"/>
    <n v="6.7892980912600001"/>
    <n v="8.4771527477700008"/>
    <n v="20.037733725319999"/>
    <n v="2.2189837317699999"/>
    <n v="51.34026596623"/>
    <n v="108.57307380527001"/>
    <n v="10.133994257530183"/>
    <n v="118.7070680628002"/>
  </r>
  <r>
    <x v="1"/>
    <s v="05"/>
    <s v="SR08"/>
    <s v="Z19"/>
    <s v="05861"/>
    <x v="8"/>
    <x v="114"/>
    <n v="38.411210062160002"/>
    <n v="1.3598468668699999"/>
    <n v="39.771056929030003"/>
    <n v="4.7356108531299999"/>
    <n v="8.9604402372099994"/>
    <n v="13.696051090339999"/>
    <n v="1.9009158341600001"/>
    <n v="8.0995303960800005"/>
    <n v="1.23156026605"/>
    <n v="1.0974147223599999"/>
    <n v="4.4828776752300001"/>
    <n v="12.535052717619999"/>
    <n v="66.166152390150003"/>
    <n v="1.2934943169899999"/>
    <n v="96.806998318640012"/>
    <n v="150.27410633801003"/>
    <n v="14.026285498883448"/>
    <n v="164.30039183689348"/>
  </r>
  <r>
    <x v="1"/>
    <s v="05"/>
    <s v="SR09"/>
    <s v="Z23"/>
    <s v="05045"/>
    <x v="9"/>
    <x v="115"/>
    <n v="553.12760685029002"/>
    <n v="1.10669348903"/>
    <n v="554.23430033932004"/>
    <n v="73.621706620500007"/>
    <n v="148.22173201387"/>
    <n v="221.84343863436999"/>
    <n v="72.999877936839994"/>
    <n v="535.19101024325005"/>
    <n v="56.237655721830002"/>
    <n v="58.666237929259999"/>
    <n v="118.06105092793"/>
    <n v="159.86461572336"/>
    <n v="159.38412596574"/>
    <n v="35.964336330409999"/>
    <n v="1196.3689107786201"/>
    <n v="1972.4466497523101"/>
    <n v="184.10423801497137"/>
    <n v="2156.5508877672814"/>
  </r>
  <r>
    <x v="1"/>
    <s v="05"/>
    <s v="SR09"/>
    <s v="Z24"/>
    <s v="05051"/>
    <x v="9"/>
    <x v="116"/>
    <n v="54.479194467619998"/>
    <n v="0"/>
    <n v="54.479194467619998"/>
    <n v="1.54403705833"/>
    <n v="21.082283867440001"/>
    <n v="22.626320925770003"/>
    <n v="7.6010170525699996"/>
    <n v="30.125464953310001"/>
    <n v="14.74036708669"/>
    <n v="7.2057474132300001"/>
    <n v="14.015000033550001"/>
    <n v="23.51223300457"/>
    <n v="75.701230358019998"/>
    <n v="8.2209347124699992"/>
    <n v="181.12199461441003"/>
    <n v="258.22751000780005"/>
    <n v="24.102440981337615"/>
    <n v="282.32995098913767"/>
  </r>
  <r>
    <x v="1"/>
    <s v="05"/>
    <s v="SR09"/>
    <s v="Z23"/>
    <s v="05147"/>
    <x v="9"/>
    <x v="117"/>
    <n v="705.03519499258005"/>
    <n v="0.25531297977"/>
    <n v="705.29050797235004"/>
    <n v="28.082157420400002"/>
    <n v="70.552318272050002"/>
    <n v="98.634475692449996"/>
    <n v="23.320658027389999"/>
    <n v="123.82357330142"/>
    <n v="16.459596711060001"/>
    <n v="10.753701941419999"/>
    <n v="24.44816599292"/>
    <n v="51.748430292850003"/>
    <n v="83.572992138109996"/>
    <n v="11.33702674761"/>
    <n v="345.46414515278002"/>
    <n v="1149.3891288175801"/>
    <n v="107.28168985971371"/>
    <n v="1256.6708186772937"/>
  </r>
  <r>
    <x v="1"/>
    <s v="05"/>
    <s v="SR09"/>
    <s v="Z23"/>
    <s v="05172"/>
    <x v="9"/>
    <x v="118"/>
    <n v="338.91163730879998"/>
    <n v="0"/>
    <n v="338.91163730879998"/>
    <n v="25.876656639509999"/>
    <n v="46.227479746919997"/>
    <n v="72.10413638643"/>
    <n v="28.205778894200002"/>
    <n v="181.01160324809999"/>
    <n v="19.761253126330001"/>
    <n v="23.659926474590002"/>
    <n v="42.285791351729998"/>
    <n v="58.411409709430004"/>
    <n v="34.123163756350003"/>
    <n v="16.83919020427"/>
    <n v="404.29811676499997"/>
    <n v="815.31389046022991"/>
    <n v="76.099773124422597"/>
    <n v="891.41366358465257"/>
  </r>
  <r>
    <x v="1"/>
    <s v="05"/>
    <s v="SR09"/>
    <s v="Z25"/>
    <s v="05475"/>
    <x v="9"/>
    <x v="119"/>
    <n v="1.9500847838699999"/>
    <n v="0"/>
    <n v="1.9500847838699999"/>
    <n v="0.39012308348000002"/>
    <n v="2.5975073812499998"/>
    <n v="2.9876304647299996"/>
    <n v="0.27551100243999999"/>
    <n v="1.15071917118"/>
    <n v="7.1782985007200004"/>
    <n v="0.28940696939999999"/>
    <n v="0.82800655422000002"/>
    <n v="2.8484052911200002"/>
    <n v="17.61591147851"/>
    <n v="0.30436122730999998"/>
    <n v="30.4906201949"/>
    <n v="35.428335443499996"/>
    <n v="3.3068102003091511"/>
    <n v="38.735145643809147"/>
  </r>
  <r>
    <x v="1"/>
    <s v="05"/>
    <s v="SR09"/>
    <s v="Z23"/>
    <s v="05480"/>
    <x v="9"/>
    <x v="120"/>
    <n v="37.695188838200004"/>
    <n v="1.6464875108699999"/>
    <n v="39.341676349070006"/>
    <n v="1.57405355101"/>
    <n v="10.75093831289"/>
    <n v="12.324991863899999"/>
    <n v="3.8906505080199998"/>
    <n v="12.88210662549"/>
    <n v="3.0009498879200001"/>
    <n v="2.1892438368499998"/>
    <n v="4.7431712079499997"/>
    <n v="11.39350381477"/>
    <n v="54.273550245750002"/>
    <n v="1.56173820096"/>
    <n v="93.93491432770999"/>
    <n v="145.60158254068"/>
    <n v="13.590161442792711"/>
    <n v="159.19174398347272"/>
  </r>
  <r>
    <x v="1"/>
    <s v="05"/>
    <s v="SR09"/>
    <s v="Z24"/>
    <s v="05490"/>
    <x v="9"/>
    <x v="121"/>
    <n v="85.90139816464"/>
    <n v="0"/>
    <n v="85.90139816464"/>
    <n v="2.1414561065300002"/>
    <n v="34.776018592280003"/>
    <n v="36.917474698810004"/>
    <n v="28.98989478827"/>
    <n v="99.77257166615"/>
    <n v="15.68764754043"/>
    <n v="12.635357751980001"/>
    <n v="25.82716598523"/>
    <n v="38.885160295219997"/>
    <n v="63.72025793209"/>
    <n v="12.388717498729999"/>
    <n v="297.90677345810002"/>
    <n v="420.72564632155002"/>
    <n v="39.269693068310012"/>
    <n v="459.99533938986002"/>
  </r>
  <r>
    <x v="1"/>
    <s v="05"/>
    <s v="SR09"/>
    <s v="Z24"/>
    <s v="05659"/>
    <x v="9"/>
    <x v="122"/>
    <n v="56.854423725229999"/>
    <n v="0"/>
    <n v="56.854423725229999"/>
    <n v="1.1592192270099999"/>
    <n v="14.85812313388"/>
    <n v="16.017342360889998"/>
    <n v="5.9868899599900001"/>
    <n v="21.145992497270001"/>
    <n v="5.3823073403199997"/>
    <n v="3.9104938519800001"/>
    <n v="4.7574918951100003"/>
    <n v="14.626072650799999"/>
    <n v="55.066359373289998"/>
    <n v="3.0163324629399999"/>
    <n v="113.89194003169999"/>
    <n v="186.76370611781999"/>
    <n v="17.432151996603594"/>
    <n v="204.19585811442357"/>
  </r>
  <r>
    <x v="1"/>
    <s v="05"/>
    <s v="SR09"/>
    <s v="Z24"/>
    <s v="05665"/>
    <x v="9"/>
    <x v="123"/>
    <n v="61.092115046730001"/>
    <n v="0"/>
    <n v="61.092115046730001"/>
    <n v="1.91680216226"/>
    <n v="20.67316784054"/>
    <n v="22.589970002800001"/>
    <n v="3.41864013493"/>
    <n v="14.807425084829999"/>
    <n v="3.6078004840700002"/>
    <n v="2.72019418474"/>
    <n v="4.3784358583099996"/>
    <n v="22.526812021929999"/>
    <n v="127.20844779322999"/>
    <n v="1.9521354844200001"/>
    <n v="180.61989104646"/>
    <n v="264.30197609598997"/>
    <n v="24.669419535944026"/>
    <n v="288.971395631934"/>
  </r>
  <r>
    <x v="1"/>
    <s v="05"/>
    <s v="SR09"/>
    <s v="Z23"/>
    <s v="05837"/>
    <x v="9"/>
    <x v="124"/>
    <n v="846.12255333074995"/>
    <n v="0.51329985170000003"/>
    <n v="846.63585318244998"/>
    <n v="25.67415263825"/>
    <n v="160.09577358945"/>
    <n v="185.76992622770001"/>
    <n v="91.413809804859994"/>
    <n v="400.99435255382002"/>
    <n v="56.322701468589997"/>
    <n v="61.901825910219998"/>
    <n v="113.30896197086"/>
    <n v="177.36659326499"/>
    <n v="142.44490005263"/>
    <n v="51.274367539819998"/>
    <n v="1095.0275125657899"/>
    <n v="2127.4332919759399"/>
    <n v="198.57038221846628"/>
    <n v="2326.0036741944064"/>
  </r>
  <r>
    <x v="1"/>
    <s v="05"/>
    <s v="SR09"/>
    <s v="Z25"/>
    <s v="05873"/>
    <x v="9"/>
    <x v="125"/>
    <n v="9.9217153258399993"/>
    <n v="0"/>
    <n v="9.9217153258399993"/>
    <n v="0"/>
    <n v="4.6843927010900002"/>
    <n v="4.6843927010900002"/>
    <n v="1.2853227165100001"/>
    <n v="3.6614359102699998"/>
    <n v="1.44462182992"/>
    <n v="0.85922916528000004"/>
    <n v="2.1496491525999999"/>
    <n v="4.6591402834200002"/>
    <n v="25.868966241039999"/>
    <n v="1.0146442515"/>
    <n v="40.943009550539998"/>
    <n v="55.549117577469993"/>
    <n v="5.1848438918682298"/>
    <n v="60.733961469338226"/>
  </r>
  <r>
    <x v="2"/>
    <s v="05"/>
    <m/>
    <m/>
    <m/>
    <x v="0"/>
    <x v="0"/>
    <n v="7477.7755717381633"/>
    <n v="2429.8877957604377"/>
    <n v="9907.6633674986006"/>
    <n v="20388.204805777554"/>
    <n v="9818.8839634708984"/>
    <n v="30207.088769248454"/>
    <n v="5841.1671182247392"/>
    <n v="22796.859394362233"/>
    <n v="3815.6558941986082"/>
    <n v="6223.6776517143671"/>
    <n v="11552.363479898322"/>
    <n v="11796.827845828344"/>
    <n v="15165.331299964038"/>
    <n v="3158.7534674958338"/>
    <n v="80350.636151686471"/>
    <n v="120465.38828843352"/>
    <n v="11903.202365470674"/>
    <n v="132368.59065390422"/>
  </r>
  <r>
    <x v="2"/>
    <s v="05"/>
    <s v="SR01"/>
    <s v="Z01"/>
    <s v="05001"/>
    <x v="1"/>
    <x v="1"/>
    <n v="139.69584840332001"/>
    <n v="5.0440123193300002"/>
    <n v="144.73986072265001"/>
    <n v="6892.35623363788"/>
    <n v="5195.0000450185098"/>
    <n v="12087.356278656389"/>
    <n v="1889.0184098019399"/>
    <n v="10625.141859628089"/>
    <n v="1780.922330611"/>
    <n v="4481.6889093720301"/>
    <n v="5741.6289406242504"/>
    <n v="5584.9790868478804"/>
    <n v="7547.9209425896997"/>
    <n v="1510.61509183726"/>
    <n v="39161.915571312151"/>
    <n v="51394.011710691193"/>
    <n v="5078.2496985855405"/>
    <n v="56472.261409276733"/>
  </r>
  <r>
    <x v="2"/>
    <s v="05"/>
    <s v="SR01"/>
    <s v="Z02"/>
    <s v="05079"/>
    <x v="1"/>
    <x v="2"/>
    <n v="97.958506338600003"/>
    <n v="1.44621745249"/>
    <n v="99.404723791090007"/>
    <n v="303.10316690112001"/>
    <n v="51.826045369779997"/>
    <n v="354.9292122709"/>
    <n v="125.87704588788"/>
    <n v="83.525477987559995"/>
    <n v="13.416106353110001"/>
    <n v="9.0608700300099994"/>
    <n v="44.721238889269998"/>
    <n v="48.02709405441"/>
    <n v="39.264863182109998"/>
    <n v="12.040466982210001"/>
    <n v="375.93316336655994"/>
    <n v="830.26709942854995"/>
    <n v="82.038811664550551"/>
    <n v="912.30591109310046"/>
  </r>
  <r>
    <x v="2"/>
    <s v="05"/>
    <s v="SR01"/>
    <s v="Z02"/>
    <s v="05088"/>
    <x v="1"/>
    <x v="3"/>
    <n v="26.705586347019999"/>
    <n v="0.34522589133999998"/>
    <n v="27.050812238359999"/>
    <n v="567.90530387760998"/>
    <n v="483.33108318258002"/>
    <n v="1051.2363870601901"/>
    <n v="216.9873408999"/>
    <n v="1430.41772486234"/>
    <n v="136.40305691872999"/>
    <n v="182.84860349294999"/>
    <n v="669.26134116015999"/>
    <n v="534.76173945336996"/>
    <n v="808.69743067871002"/>
    <n v="195.64313446669999"/>
    <n v="4175.0203719328601"/>
    <n v="5253.3075712314103"/>
    <n v="519.08007766269623"/>
    <n v="5772.3876488941069"/>
  </r>
  <r>
    <x v="2"/>
    <s v="05"/>
    <s v="SR01"/>
    <s v="Z03"/>
    <s v="05129"/>
    <x v="1"/>
    <x v="4"/>
    <n v="57.15119044203"/>
    <n v="0"/>
    <n v="57.15119044203"/>
    <n v="241.51041814250999"/>
    <n v="56.78199804234"/>
    <n v="298.29241618484997"/>
    <n v="26.38499791776"/>
    <n v="195.61421036145001"/>
    <n v="135.87127905245001"/>
    <n v="26.099492451690001"/>
    <n v="88.354581571439994"/>
    <n v="71.326678090990001"/>
    <n v="90.638801537099994"/>
    <n v="18.68406571845"/>
    <n v="652.97410670133002"/>
    <n v="1008.41771332821"/>
    <n v="99.641899480137781"/>
    <n v="1108.0596128083478"/>
  </r>
  <r>
    <x v="2"/>
    <s v="05"/>
    <s v="SR01"/>
    <s v="Z02"/>
    <s v="05212"/>
    <x v="1"/>
    <x v="5"/>
    <n v="7.7149224150600002"/>
    <n v="4.6714726099999996E-3"/>
    <n v="7.7195938876700003"/>
    <n v="341.97194140058002"/>
    <n v="129.33475147786999"/>
    <n v="471.30669287845001"/>
    <n v="42.651621572160003"/>
    <n v="198.10590347083999"/>
    <n v="44.98548601273"/>
    <n v="24.876360914389998"/>
    <n v="122.58065347677"/>
    <n v="88.289715404450007"/>
    <n v="85.456655010130007"/>
    <n v="25.792123775779999"/>
    <n v="632.73851963724996"/>
    <n v="1111.7648064033699"/>
    <n v="109.85364063030421"/>
    <n v="1221.6184470336741"/>
  </r>
  <r>
    <x v="2"/>
    <s v="05"/>
    <s v="SR01"/>
    <s v="Z03"/>
    <s v="05266"/>
    <x v="1"/>
    <x v="6"/>
    <n v="15.141618502229999"/>
    <n v="0"/>
    <n v="15.141618502229999"/>
    <n v="2148.2053553607302"/>
    <n v="593.67042584177"/>
    <n v="2741.8757812025001"/>
    <n v="340.89735398048998"/>
    <n v="1687.68693199524"/>
    <n v="307.03164348631998"/>
    <n v="309.27770683891998"/>
    <n v="1175.6445119136799"/>
    <n v="990.81731189336006"/>
    <n v="800.13590836007995"/>
    <n v="369.01558791268002"/>
    <n v="5980.5069563807692"/>
    <n v="8737.5243560854997"/>
    <n v="863.35603994978362"/>
    <n v="9600.8803960352834"/>
  </r>
  <r>
    <x v="2"/>
    <s v="05"/>
    <s v="SR01"/>
    <s v="Z02"/>
    <s v="05308"/>
    <x v="1"/>
    <x v="7"/>
    <n v="39.846034189809998"/>
    <n v="5.4216511005600001"/>
    <n v="45.267685290369997"/>
    <n v="1138.66179824712"/>
    <n v="106.95646630685"/>
    <n v="1245.61826455397"/>
    <n v="43.723318692749999"/>
    <n v="168.10471213677999"/>
    <n v="109.34953909991"/>
    <n v="15.073785636529999"/>
    <n v="62.567906384129998"/>
    <n v="126.54150149247"/>
    <n v="67.847768490039996"/>
    <n v="14.312748815480001"/>
    <n v="607.52128074809002"/>
    <n v="1898.4072305924301"/>
    <n v="187.58189185187584"/>
    <n v="2085.9891224443058"/>
  </r>
  <r>
    <x v="2"/>
    <s v="05"/>
    <s v="SR01"/>
    <s v="Z03"/>
    <s v="05360"/>
    <x v="1"/>
    <x v="8"/>
    <n v="0.12027006178999999"/>
    <n v="0.17095923439999999"/>
    <n v="0.29122929618999999"/>
    <n v="2395.0443718848101"/>
    <n v="469.00474460998998"/>
    <n v="2864.0491164947998"/>
    <n v="307.77773232235"/>
    <n v="1492.2149306710701"/>
    <n v="131.89019811848999"/>
    <n v="245.88844488403001"/>
    <n v="677.86482025209"/>
    <n v="756.99157590407003"/>
    <n v="605.27564130100995"/>
    <n v="146.93333678043999"/>
    <n v="4364.8366802335504"/>
    <n v="7229.1770260245403"/>
    <n v="714.31602304347496"/>
    <n v="7943.4930490680154"/>
  </r>
  <r>
    <x v="2"/>
    <s v="05"/>
    <s v="SR01"/>
    <s v="Z03"/>
    <s v="05380"/>
    <x v="1"/>
    <x v="9"/>
    <n v="5.7158748073699996"/>
    <n v="0"/>
    <n v="5.7158748073699996"/>
    <n v="801.34706196846003"/>
    <n v="111.09236512047001"/>
    <n v="912.43942708893007"/>
    <n v="74.35216571302"/>
    <n v="225.87791689406001"/>
    <n v="78.895164589230006"/>
    <n v="20.490840947510002"/>
    <n v="129.26106944084"/>
    <n v="152.94225851919001"/>
    <n v="103.61087359369"/>
    <n v="32.73757517192"/>
    <n v="818.16786486946"/>
    <n v="1736.3231667657601"/>
    <n v="171.56634216280119"/>
    <n v="1907.8895089285613"/>
  </r>
  <r>
    <x v="2"/>
    <s v="05"/>
    <s v="SR01"/>
    <s v="Z03"/>
    <s v="05631"/>
    <x v="1"/>
    <x v="10"/>
    <n v="7.6166026320900002"/>
    <n v="0"/>
    <n v="7.6166026320900002"/>
    <n v="1095.0146516166501"/>
    <n v="185.46395807668"/>
    <n v="1280.4786096933301"/>
    <n v="122.71982460885"/>
    <n v="498.14509586289"/>
    <n v="65.236629634409994"/>
    <n v="70.161337763510005"/>
    <n v="351.20239468883"/>
    <n v="313.58240847398997"/>
    <n v="328.86427272258999"/>
    <n v="69.558333029479996"/>
    <n v="1819.4702967845499"/>
    <n v="3107.5655091099698"/>
    <n v="307.05899548779246"/>
    <n v="3414.6245045977621"/>
  </r>
  <r>
    <x v="2"/>
    <s v="05"/>
    <s v="SR02"/>
    <s v="Z04"/>
    <s v="05120"/>
    <x v="2"/>
    <x v="11"/>
    <n v="47.884228765240003"/>
    <n v="77.24115823196"/>
    <n v="125.1253869972"/>
    <n v="21.068157804319998"/>
    <n v="4.7916698973400003"/>
    <n v="25.859827701659999"/>
    <n v="23.566392125090001"/>
    <n v="71.566777859270005"/>
    <n v="12.265658004980001"/>
    <n v="7.4347513646300003"/>
    <n v="13.6897301676"/>
    <n v="39.376356415559997"/>
    <n v="57.758561754170003"/>
    <n v="7.1251851802599999"/>
    <n v="232.78341287155999"/>
    <n v="383.76862757041999"/>
    <n v="37.92023335823081"/>
    <n v="421.6888609286508"/>
  </r>
  <r>
    <x v="2"/>
    <s v="05"/>
    <s v="SR02"/>
    <s v="Z04"/>
    <s v="05154"/>
    <x v="2"/>
    <x v="12"/>
    <n v="66.547374918779994"/>
    <n v="76.246828727700006"/>
    <n v="142.79420364648001"/>
    <n v="37.721948130629997"/>
    <n v="39.972196537050003"/>
    <n v="77.694144667680007"/>
    <n v="37.675024248760003"/>
    <n v="381.77068553586003"/>
    <n v="25.853503181779999"/>
    <n v="24.079703565869998"/>
    <n v="43.139261363049997"/>
    <n v="95.620249457379998"/>
    <n v="143.50611101045001"/>
    <n v="15.569545588820001"/>
    <n v="767.21408395197011"/>
    <n v="987.70243226613013"/>
    <n v="97.59501957507895"/>
    <n v="1085.2974518412091"/>
  </r>
  <r>
    <x v="2"/>
    <s v="05"/>
    <s v="SR02"/>
    <s v="Z04"/>
    <s v="05250"/>
    <x v="2"/>
    <x v="13"/>
    <n v="24.604041746419998"/>
    <n v="468.81649853795"/>
    <n v="493.42054028437002"/>
    <n v="6.86393454206"/>
    <n v="28.888407663500001"/>
    <n v="35.752342205559998"/>
    <n v="26.412458303219999"/>
    <n v="108.70984780012"/>
    <n v="16.342361099049999"/>
    <n v="12.42661569985"/>
    <n v="20.321405703660002"/>
    <n v="82.481978464340003"/>
    <n v="82.240860748879996"/>
    <n v="9.7601303506000008"/>
    <n v="358.69565816971999"/>
    <n v="887.86854065965008"/>
    <n v="87.730418367841523"/>
    <n v="975.59895902749156"/>
  </r>
  <r>
    <x v="2"/>
    <s v="05"/>
    <s v="SR02"/>
    <s v="Z04"/>
    <s v="05495"/>
    <x v="2"/>
    <x v="14"/>
    <n v="31.171201193800002"/>
    <n v="81.730870462959999"/>
    <n v="112.90207165676"/>
    <n v="10.311951552109999"/>
    <n v="7.8964834266699997"/>
    <n v="18.208434978779998"/>
    <n v="10.86970419296"/>
    <n v="43.970045710500003"/>
    <n v="7.3843991571699998"/>
    <n v="5.5590334514400004"/>
    <n v="10.9805286065"/>
    <n v="28.456683792900002"/>
    <n v="47.224092364939999"/>
    <n v="5.4073917730999996"/>
    <n v="159.85187904950999"/>
    <n v="290.96238568504998"/>
    <n v="28.750035232145674"/>
    <n v="319.71242091719563"/>
  </r>
  <r>
    <x v="2"/>
    <s v="05"/>
    <s v="SR02"/>
    <s v="Z04"/>
    <s v="05790"/>
    <x v="2"/>
    <x v="15"/>
    <n v="19.173160428909998"/>
    <n v="33.918015241600003"/>
    <n v="53.091175670509998"/>
    <n v="1.4603393308299999"/>
    <n v="18.65605784309"/>
    <n v="20.116397173919999"/>
    <n v="10.90175404967"/>
    <n v="48.171700314660001"/>
    <n v="10.997962778710001"/>
    <n v="8.6448033504699993"/>
    <n v="15.706907391490001"/>
    <n v="28.441049947490001"/>
    <n v="67.235116065529994"/>
    <n v="6.3203071942899998"/>
    <n v="196.41960109230999"/>
    <n v="269.62717393674001"/>
    <n v="26.641899886741712"/>
    <n v="296.26907382348173"/>
  </r>
  <r>
    <x v="2"/>
    <s v="05"/>
    <s v="SR02"/>
    <s v="Z04"/>
    <s v="05895"/>
    <x v="2"/>
    <x v="16"/>
    <n v="26.314312256059999"/>
    <n v="163.98309842493001"/>
    <n v="190.29741068099"/>
    <n v="4.4260822813000003"/>
    <n v="13.658758983709999"/>
    <n v="18.084841265009999"/>
    <n v="8.2282340572399999"/>
    <n v="52.919668999499997"/>
    <n v="6.6305032932200003"/>
    <n v="4.4685126790999998"/>
    <n v="11.340222304499999"/>
    <n v="32.159261031470002"/>
    <n v="45.384137032650003"/>
    <n v="5.0707870463700004"/>
    <n v="166.20132644405004"/>
    <n v="374.58357839005004"/>
    <n v="37.01265732591397"/>
    <n v="411.59623571596399"/>
  </r>
  <r>
    <x v="2"/>
    <s v="05"/>
    <s v="SR03"/>
    <s v="Z05"/>
    <s v="05142"/>
    <x v="3"/>
    <x v="17"/>
    <n v="7.0441858790399996"/>
    <n v="1.030740367E-2"/>
    <n v="7.0544932827099993"/>
    <n v="2.1660937622400001"/>
    <n v="1.98424481171"/>
    <n v="4.1503385739500001"/>
    <n v="3.6170257728899999"/>
    <n v="7.1057034291500001"/>
    <n v="7.2983966904799997"/>
    <n v="1.2311586956"/>
    <n v="3.5459139065"/>
    <n v="4.0390224649700004"/>
    <n v="7.1117508854500002"/>
    <n v="1.6128531153200001"/>
    <n v="35.561824960360006"/>
    <n v="46.766656817020007"/>
    <n v="4.6210200951386549"/>
    <n v="51.387676912158661"/>
  </r>
  <r>
    <x v="2"/>
    <s v="05"/>
    <s v="SR03"/>
    <s v="Z05"/>
    <s v="05425"/>
    <x v="3"/>
    <x v="18"/>
    <n v="18.5433639072"/>
    <n v="0.24568380745999999"/>
    <n v="18.789047714660001"/>
    <n v="4.2126137590899999"/>
    <n v="3.71861700475"/>
    <n v="7.9312307638400004"/>
    <n v="3.4117127798600002"/>
    <n v="18.69178774725"/>
    <n v="3.91416098437"/>
    <n v="2.3409875701099998"/>
    <n v="7.7472566396299998"/>
    <n v="8.0727257707100009"/>
    <n v="15.80322664332"/>
    <n v="2.7694855575299999"/>
    <n v="62.751343692779997"/>
    <n v="89.471622171280003"/>
    <n v="8.8407038719047346"/>
    <n v="98.31232604318474"/>
  </r>
  <r>
    <x v="2"/>
    <s v="05"/>
    <s v="SR03"/>
    <s v="Z06"/>
    <s v="05579"/>
    <x v="3"/>
    <x v="19"/>
    <n v="28.239935561460001"/>
    <n v="73.59730885626"/>
    <n v="101.83724441772"/>
    <n v="42.298994934"/>
    <n v="10.049885343390001"/>
    <n v="52.348880277390002"/>
    <n v="38.487794872640002"/>
    <n v="168.23598483935999"/>
    <n v="13.15737510324"/>
    <n v="19.16448417234"/>
    <n v="41.247425085609997"/>
    <n v="63.535639176239997"/>
    <n v="71.005092111470006"/>
    <n v="15.736134042590001"/>
    <n v="430.56992940348999"/>
    <n v="584.75605409859998"/>
    <n v="57.779829918464301"/>
    <n v="642.53588401706429"/>
  </r>
  <r>
    <x v="2"/>
    <s v="05"/>
    <s v="SR03"/>
    <s v="Z06"/>
    <s v="05585"/>
    <x v="3"/>
    <x v="20"/>
    <n v="10.44816027223"/>
    <n v="92.475755674339993"/>
    <n v="102.92391594656999"/>
    <n v="41.345993756639999"/>
    <n v="2.9618419847199999"/>
    <n v="44.307835741360002"/>
    <n v="117.25214822366"/>
    <n v="23.464987316999999"/>
    <n v="5.1409445255500001"/>
    <n v="3.7920749676200001"/>
    <n v="11.92519495648"/>
    <n v="36.521393521180002"/>
    <n v="38.127039402180003"/>
    <n v="3.8813554524999998"/>
    <n v="240.10513836617"/>
    <n v="387.33689005409997"/>
    <n v="38.272813888111578"/>
    <n v="425.60970394221152"/>
  </r>
  <r>
    <x v="2"/>
    <s v="05"/>
    <s v="SR03"/>
    <s v="Z06"/>
    <s v="05591"/>
    <x v="3"/>
    <x v="21"/>
    <n v="7.8598163866000004"/>
    <n v="16.302626205359999"/>
    <n v="24.162442591960001"/>
    <n v="13.32442513899"/>
    <n v="6.9531554379499996"/>
    <n v="20.27758057694"/>
    <n v="12.581182221780001"/>
    <n v="60.318953233089999"/>
    <n v="3.69686570468"/>
    <n v="2.69213082495"/>
    <n v="13.6129334531"/>
    <n v="15.90347328014"/>
    <n v="16.590569535339998"/>
    <n v="3.1830672601200001"/>
    <n v="128.5791755132"/>
    <n v="173.01919868210001"/>
    <n v="17.096051938944058"/>
    <n v="190.11525062104408"/>
  </r>
  <r>
    <x v="2"/>
    <s v="05"/>
    <s v="SR03"/>
    <s v="Z06"/>
    <s v="05893"/>
    <x v="3"/>
    <x v="22"/>
    <n v="38.844907033619997"/>
    <n v="630.55502261493996"/>
    <n v="669.39992964855992"/>
    <n v="0.56280514142000004"/>
    <n v="18.743645450599999"/>
    <n v="19.306450592019999"/>
    <n v="11.81564909155"/>
    <n v="19.0043150877"/>
    <n v="4.2584820495900004"/>
    <n v="2.3898268892400001"/>
    <n v="9.8438353419899993"/>
    <n v="58.000981859779998"/>
    <n v="19.237459710669999"/>
    <n v="4.02341530092"/>
    <n v="128.57396533144001"/>
    <n v="817.28034557202"/>
    <n v="80.755588645498634"/>
    <n v="898.03593421751862"/>
  </r>
  <r>
    <x v="2"/>
    <s v="05"/>
    <s v="SR04"/>
    <s v="Z07"/>
    <s v="05031"/>
    <x v="4"/>
    <x v="23"/>
    <n v="26.979186972320001"/>
    <n v="32.596072757819996"/>
    <n v="59.575259730139997"/>
    <n v="17.279387889239999"/>
    <n v="36.554152986209999"/>
    <n v="53.833540875449998"/>
    <n v="396.13786852202998"/>
    <n v="35.631021554050001"/>
    <n v="7.0770381194500001"/>
    <n v="10.49490749119"/>
    <n v="16.663248606130001"/>
    <n v="46.345049945070002"/>
    <n v="35.061397628409999"/>
    <n v="6.8246110635799999"/>
    <n v="554.23514292991001"/>
    <n v="667.64394353550006"/>
    <n v="65.969994210740666"/>
    <n v="733.61393774624071"/>
  </r>
  <r>
    <x v="2"/>
    <s v="05"/>
    <s v="SR04"/>
    <s v="Z09"/>
    <s v="05040"/>
    <x v="4"/>
    <x v="24"/>
    <n v="12.103674083"/>
    <n v="2.01118328033"/>
    <n v="14.11485736333"/>
    <n v="2.39032894216"/>
    <n v="9.4699720428000003"/>
    <n v="11.86030098496"/>
    <n v="80.411545524570002"/>
    <n v="7.8002296834999996"/>
    <n v="1.89769963886"/>
    <n v="1.1691133307499999"/>
    <n v="3.0875197222800002"/>
    <n v="8.8724629622699993"/>
    <n v="12.57993977736"/>
    <n v="1.6114968306099999"/>
    <n v="117.4300074702"/>
    <n v="143.40516581848999"/>
    <n v="14.169885086862221"/>
    <n v="157.57505090535221"/>
  </r>
  <r>
    <x v="2"/>
    <s v="05"/>
    <s v="SR04"/>
    <s v="Z05"/>
    <s v="05190"/>
    <x v="4"/>
    <x v="25"/>
    <n v="3.9198485245799999"/>
    <n v="0"/>
    <n v="3.9198485245799999"/>
    <n v="6.9269076585000002"/>
    <n v="2.72946101487"/>
    <n v="9.6563686733700003"/>
    <n v="10.13931360428"/>
    <n v="24.729813674239999"/>
    <n v="3.5396593062399999"/>
    <n v="3.4657206296899998"/>
    <n v="12.24279522098"/>
    <n v="10.863136130859999"/>
    <n v="17.706980312670002"/>
    <n v="2.9307052688400002"/>
    <n v="85.618124147799989"/>
    <n v="99.19434134574999"/>
    <n v="9.8014071537369212"/>
    <n v="108.99574849948691"/>
  </r>
  <r>
    <x v="2"/>
    <s v="05"/>
    <s v="SR04"/>
    <s v="Z08"/>
    <s v="05604"/>
    <x v="4"/>
    <x v="26"/>
    <n v="39.181165211219998"/>
    <n v="285.57186957294999"/>
    <n v="324.75303478416998"/>
    <n v="11.616799148829999"/>
    <n v="9.0178393014000005"/>
    <n v="20.63463845023"/>
    <n v="10.41239376155"/>
    <n v="60.926484080560002"/>
    <n v="7.43505294716"/>
    <n v="4.9213978162699998"/>
    <n v="17.261627559490002"/>
    <n v="41.141102505040003"/>
    <n v="35.407873618810001"/>
    <n v="6.1287161065699998"/>
    <n v="183.63464839545006"/>
    <n v="529.02232162985001"/>
    <n v="52.272771786724199"/>
    <n v="581.29509341657422"/>
  </r>
  <r>
    <x v="2"/>
    <s v="05"/>
    <s v="SR04"/>
    <s v="Z05"/>
    <s v="05670"/>
    <x v="4"/>
    <x v="27"/>
    <n v="31.79967426604"/>
    <n v="14.2269472037"/>
    <n v="46.02662146974"/>
    <n v="3.9376874397199999"/>
    <n v="13.84908039372"/>
    <n v="17.786767833439999"/>
    <n v="9.9027610493000005"/>
    <n v="28.75675789244"/>
    <n v="9.5459275444399996"/>
    <n v="6.75126580474"/>
    <n v="18.517888010219998"/>
    <n v="19.47184474705"/>
    <n v="30.895834774760001"/>
    <n v="8.0069331714200001"/>
    <n v="131.84921299436999"/>
    <n v="195.66260229755"/>
    <n v="19.333449911155487"/>
    <n v="214.99605220870549"/>
  </r>
  <r>
    <x v="2"/>
    <s v="05"/>
    <s v="SR04"/>
    <s v="Z05"/>
    <s v="05690"/>
    <x v="4"/>
    <x v="28"/>
    <n v="66.939017982359999"/>
    <n v="1.319110072E-2"/>
    <n v="66.952209083079993"/>
    <n v="7.5591021115499997"/>
    <n v="7.6888042461700001"/>
    <n v="15.24790635772"/>
    <n v="5.5074830760999998"/>
    <n v="23.970073171679999"/>
    <n v="3.71181310384"/>
    <n v="2.6294395123099998"/>
    <n v="10.186281225789999"/>
    <n v="11.506429117250001"/>
    <n v="19.733075658360001"/>
    <n v="3.7490187164300002"/>
    <n v="80.993613581760002"/>
    <n v="163.19372902255998"/>
    <n v="16.125195866893062"/>
    <n v="179.31892488945303"/>
  </r>
  <r>
    <x v="2"/>
    <s v="05"/>
    <s v="SR04"/>
    <s v="Z08"/>
    <s v="05736"/>
    <x v="4"/>
    <x v="29"/>
    <n v="13.792486814969999"/>
    <n v="244.00440043136999"/>
    <n v="257.79688724633996"/>
    <n v="26.282865365829998"/>
    <n v="3.86454239549"/>
    <n v="30.147407761319997"/>
    <n v="25.063609101080001"/>
    <n v="94.130822249429997"/>
    <n v="10.087665135130001"/>
    <n v="8.7216375324200008"/>
    <n v="38.99422246044"/>
    <n v="54.065325205740002"/>
    <n v="53.679846099979997"/>
    <n v="10.72080437532"/>
    <n v="295.46393215954004"/>
    <n v="583.40822716720004"/>
    <n v="57.646650945206943"/>
    <n v="641.05487811240698"/>
  </r>
  <r>
    <x v="2"/>
    <s v="05"/>
    <s v="SR04"/>
    <s v="Z07"/>
    <s v="05858"/>
    <x v="4"/>
    <x v="30"/>
    <n v="16.749679339299998"/>
    <n v="5.9075383765299998"/>
    <n v="22.657217715829997"/>
    <n v="1.0858333999300001"/>
    <n v="9.8020676869799992"/>
    <n v="10.887901086909999"/>
    <n v="3.2104765839099998"/>
    <n v="27.061620169529998"/>
    <n v="10.971568773"/>
    <n v="3.5597875799200001"/>
    <n v="7.2023636658000001"/>
    <n v="11.67860069208"/>
    <n v="23.78928507617"/>
    <n v="3.1703632099400001"/>
    <n v="90.644065750350009"/>
    <n v="124.18918455309"/>
    <n v="12.271151210660927"/>
    <n v="136.46033576375092"/>
  </r>
  <r>
    <x v="2"/>
    <s v="05"/>
    <s v="SR04"/>
    <s v="Z07"/>
    <s v="05885"/>
    <x v="4"/>
    <x v="31"/>
    <n v="10.119355437039999"/>
    <n v="0.65588336073999998"/>
    <n v="10.77523879778"/>
    <n v="2.3875777527599999"/>
    <n v="3.0161568529"/>
    <n v="5.4037346056600004"/>
    <n v="1.98850213743"/>
    <n v="13.921001119330001"/>
    <n v="5.0479121724200002"/>
    <n v="1.60969324145"/>
    <n v="4.4028170854799997"/>
    <n v="6.43717398172"/>
    <n v="12.675452515210001"/>
    <n v="2.4622723574699998"/>
    <n v="48.544824610510005"/>
    <n v="64.723798013950002"/>
    <n v="6.3953678028851888"/>
    <n v="71.119165816835192"/>
  </r>
  <r>
    <x v="2"/>
    <s v="05"/>
    <s v="SR04"/>
    <s v="Z07"/>
    <s v="05890"/>
    <x v="4"/>
    <x v="32"/>
    <n v="41.088867374529997"/>
    <n v="0"/>
    <n v="41.088867374529997"/>
    <n v="5.1926611225999997"/>
    <n v="17.335611710089999"/>
    <n v="22.52827283269"/>
    <n v="3.4130990952300002"/>
    <n v="44.287487426139997"/>
    <n v="5.41193249212"/>
    <n v="4.18440010592"/>
    <n v="10.990754279860001"/>
    <n v="18.032091067229999"/>
    <n v="46.997078323300002"/>
    <n v="4.43768075843"/>
    <n v="137.75452354823"/>
    <n v="201.37166375544999"/>
    <n v="19.897563095999747"/>
    <n v="221.26922685144973"/>
  </r>
  <r>
    <x v="2"/>
    <s v="05"/>
    <s v="SR05"/>
    <s v="Z10"/>
    <s v="05038"/>
    <x v="5"/>
    <x v="33"/>
    <n v="35.34066569294"/>
    <n v="0"/>
    <n v="35.34066569294"/>
    <n v="4.9629450159899999"/>
    <n v="13.507960955290001"/>
    <n v="18.470905971280001"/>
    <n v="3.0341374315"/>
    <n v="20.629581080219999"/>
    <n v="4.4061827829700002"/>
    <n v="3.1371400849"/>
    <n v="7.9609093351500002"/>
    <n v="10.342450959140001"/>
    <n v="24.714726368259999"/>
    <n v="3.4172571017400002"/>
    <n v="77.642385143880006"/>
    <n v="131.4539568081"/>
    <n v="12.988984403409191"/>
    <n v="144.44294121150921"/>
  </r>
  <r>
    <x v="2"/>
    <s v="05"/>
    <s v="SR05"/>
    <s v="Z11"/>
    <s v="05086"/>
    <x v="5"/>
    <x v="34"/>
    <n v="15.2443153989"/>
    <n v="0"/>
    <n v="15.2443153989"/>
    <n v="4.2974084890600004"/>
    <n v="1.5908482118"/>
    <n v="5.8882567008600004"/>
    <n v="2.8144237949100002"/>
    <n v="14.51369549494"/>
    <n v="2.9040889116300002"/>
    <n v="1.2351906663300001"/>
    <n v="7.0096878238000002"/>
    <n v="6.0550729160700003"/>
    <n v="11.34398605833"/>
    <n v="1.8608333851300001"/>
    <n v="47.736979051140004"/>
    <n v="68.869551150900008"/>
    <n v="6.8050102673949739"/>
    <n v="75.674561418294985"/>
  </r>
  <r>
    <x v="2"/>
    <s v="05"/>
    <s v="SR05"/>
    <s v="Z10"/>
    <s v="05107"/>
    <x v="5"/>
    <x v="35"/>
    <n v="11.95911850321"/>
    <n v="7.7326337080099998"/>
    <n v="19.691752211219999"/>
    <n v="0.3714736139"/>
    <n v="5.03276978352"/>
    <n v="5.4042433974200002"/>
    <n v="2.0277762371099999"/>
    <n v="6.7694299077600002"/>
    <n v="3.0415864594699999"/>
    <n v="1.9595552220500001"/>
    <n v="4.4807961055699996"/>
    <n v="7.6319549410900001"/>
    <n v="18.90763109197"/>
    <n v="2.6850402094699999"/>
    <n v="47.50377017449"/>
    <n v="72.59976578313001"/>
    <n v="7.1735933124054938"/>
    <n v="79.773359095535511"/>
  </r>
  <r>
    <x v="2"/>
    <s v="05"/>
    <s v="SR05"/>
    <s v="Z10"/>
    <s v="05134"/>
    <x v="5"/>
    <x v="36"/>
    <n v="6.5590597505900003"/>
    <n v="0"/>
    <n v="6.5590597505900003"/>
    <n v="3.9160288044299998"/>
    <n v="2.0973090447799998"/>
    <n v="6.01333784921"/>
    <n v="3.4169027031299999"/>
    <n v="11.37201711392"/>
    <n v="3.05245820843"/>
    <n v="2.2249905437300002"/>
    <n v="4.7261660227300002"/>
    <n v="7.30588853167"/>
    <n v="17.920745144849999"/>
    <n v="2.1873969468499999"/>
    <n v="52.206565215310007"/>
    <n v="64.778962815110006"/>
    <n v="6.4008186448315927"/>
    <n v="71.179781459941594"/>
  </r>
  <r>
    <x v="2"/>
    <s v="05"/>
    <s v="SR05"/>
    <s v="Z09"/>
    <s v="05150"/>
    <x v="5"/>
    <x v="37"/>
    <n v="5.5371095872299998"/>
    <n v="0"/>
    <n v="5.5371095872299998"/>
    <n v="0.38221735147000002"/>
    <n v="2.9905095586499999"/>
    <n v="3.3727269101199999"/>
    <n v="22.909418941550001"/>
    <n v="1.3571278096899999"/>
    <n v="0.34801571012999999"/>
    <n v="0.14776405529"/>
    <n v="0.91977788229000002"/>
    <n v="2.1207981813200001"/>
    <n v="2.3338905622700001"/>
    <n v="0.42764174599999999"/>
    <n v="30.564434888539999"/>
    <n v="39.474271385889999"/>
    <n v="3.900458440484833"/>
    <n v="43.374729826374832"/>
  </r>
  <r>
    <x v="2"/>
    <s v="05"/>
    <s v="SR05"/>
    <s v="Z11"/>
    <s v="05237"/>
    <x v="5"/>
    <x v="38"/>
    <n v="154.35062258515001"/>
    <n v="3.1467521900000002E-3"/>
    <n v="154.35376933734"/>
    <n v="38.840565455970001"/>
    <n v="6.8111530368300004"/>
    <n v="45.651718492800001"/>
    <n v="29.383122856749999"/>
    <n v="54.538183805540001"/>
    <n v="6.2381120748500001"/>
    <n v="10.82583861294"/>
    <n v="22.224638837880001"/>
    <n v="27.55154244477"/>
    <n v="27.746101326889999"/>
    <n v="8.0693035477600006"/>
    <n v="186.57684350738"/>
    <n v="386.58233133752003"/>
    <n v="38.198255832706941"/>
    <n v="424.78058717022697"/>
  </r>
  <r>
    <x v="2"/>
    <s v="05"/>
    <s v="SR05"/>
    <s v="Z11"/>
    <s v="05264"/>
    <x v="5"/>
    <x v="39"/>
    <n v="46.620220767969997"/>
    <n v="0"/>
    <n v="46.620220767969997"/>
    <n v="128.96000355986999"/>
    <n v="53.858334173929997"/>
    <n v="182.81833773379998"/>
    <n v="6.6503768227700002"/>
    <n v="35.985463038509998"/>
    <n v="3.1329487353199998"/>
    <n v="4.3569568642599998"/>
    <n v="10.83388787002"/>
    <n v="20.234406034909998"/>
    <n v="12.669778111239999"/>
    <n v="4.9186000114499997"/>
    <n v="98.782417488479979"/>
    <n v="328.22097599025"/>
    <n v="32.431561905985873"/>
    <n v="360.65253789623586"/>
  </r>
  <r>
    <x v="2"/>
    <s v="05"/>
    <s v="SR05"/>
    <s v="Z09"/>
    <s v="05310"/>
    <x v="5"/>
    <x v="40"/>
    <n v="20.306503095749999"/>
    <n v="6.5572861529999998E-2"/>
    <n v="20.37207595728"/>
    <n v="13.76819488938"/>
    <n v="11.366833274659999"/>
    <n v="25.135028164040001"/>
    <n v="19.993058782129999"/>
    <n v="60.967116726340002"/>
    <n v="28.18759322839"/>
    <n v="6.2086072060399999"/>
    <n v="27.253799451940001"/>
    <n v="38.269314648879998"/>
    <n v="48.540126667549998"/>
    <n v="11.796255605400001"/>
    <n v="241.21587231667002"/>
    <n v="286.72297643799004"/>
    <n v="28.331138593933936"/>
    <n v="315.05411503192397"/>
  </r>
  <r>
    <x v="2"/>
    <s v="05"/>
    <s v="SR05"/>
    <s v="Z09"/>
    <s v="05315"/>
    <x v="5"/>
    <x v="41"/>
    <n v="7.2660189265600001"/>
    <n v="0"/>
    <n v="7.2660189265600001"/>
    <n v="1.2355659809399999"/>
    <n v="4.18300107497"/>
    <n v="5.4185670559099997"/>
    <n v="29.788091355319999"/>
    <n v="2.8536234673999998"/>
    <n v="0.86477712896000003"/>
    <n v="0.66029565053999995"/>
    <n v="1.4242080824200001"/>
    <n v="3.3566259166600001"/>
    <n v="4.5107142684500001"/>
    <n v="0.93889433260999999"/>
    <n v="44.397230202359999"/>
    <n v="57.081816184829997"/>
    <n v="5.6402624777977612"/>
    <n v="62.722078662627759"/>
  </r>
  <r>
    <x v="2"/>
    <s v="05"/>
    <s v="SR05"/>
    <s v="Z12"/>
    <s v="05361"/>
    <x v="5"/>
    <x v="42"/>
    <n v="41.621749399700001"/>
    <n v="7.5586661143400002"/>
    <n v="49.18041551404"/>
    <n v="8.7709210878700006"/>
    <n v="10.385912156490001"/>
    <n v="19.156833244360001"/>
    <n v="11.24573697009"/>
    <n v="27.07325325659"/>
    <n v="14.847383823099999"/>
    <n v="7.8704219879100004"/>
    <n v="19.270827778169998"/>
    <n v="21.336569484390001"/>
    <n v="47.34273956122"/>
    <n v="6.0378385532900003"/>
    <n v="155.02477141475998"/>
    <n v="223.36202017315998"/>
    <n v="22.070433380548167"/>
    <n v="245.43245355370814"/>
  </r>
  <r>
    <x v="2"/>
    <s v="05"/>
    <s v="SR05"/>
    <s v="Z12"/>
    <s v="05647"/>
    <x v="5"/>
    <x v="43"/>
    <n v="2.4934983327600002"/>
    <n v="0"/>
    <n v="2.4934983327600002"/>
    <n v="0.69083180072000006"/>
    <n v="3.7967945313599998"/>
    <n v="4.4876263320799996"/>
    <n v="1.6462775744"/>
    <n v="6.9692000896200001"/>
    <n v="4.0618662722499996"/>
    <n v="1.4793079094499999"/>
    <n v="8.3932585984100001"/>
    <n v="5.5603598927800002"/>
    <n v="14.319116005430001"/>
    <n v="3.0605180301299999"/>
    <n v="45.489904372469994"/>
    <n v="52.471029037309989"/>
    <n v="5.1846699357349779"/>
    <n v="57.65569897304497"/>
  </r>
  <r>
    <x v="2"/>
    <s v="05"/>
    <s v="SR05"/>
    <s v="Z11"/>
    <s v="05658"/>
    <x v="5"/>
    <x v="44"/>
    <n v="4.8575722776900001"/>
    <n v="0"/>
    <n v="4.8575722776900001"/>
    <n v="1.6539026643200001"/>
    <n v="1.42528079026"/>
    <n v="3.0791834545799999"/>
    <n v="2.2777272203300001"/>
    <n v="6.6913728394099996"/>
    <n v="1.4464002007500001"/>
    <n v="0.98369983523000004"/>
    <n v="3.1319795477399999"/>
    <n v="3.2547911730800001"/>
    <n v="6.9478064807399997"/>
    <n v="1.2778704455300001"/>
    <n v="26.011647742809998"/>
    <n v="33.948403475079999"/>
    <n v="3.3544466364152301"/>
    <n v="37.302850111495232"/>
  </r>
  <r>
    <x v="2"/>
    <s v="05"/>
    <s v="SR05"/>
    <s v="Z11"/>
    <s v="05664"/>
    <x v="5"/>
    <x v="45"/>
    <n v="56.260158165660002"/>
    <n v="2.25076208E-3"/>
    <n v="56.262408927740005"/>
    <n v="386.52098731373002"/>
    <n v="73.465921623110006"/>
    <n v="459.98690893684"/>
    <n v="17.298705764769998"/>
    <n v="68.872921220400002"/>
    <n v="9.0541196039600003"/>
    <n v="10.051461626169999"/>
    <n v="25.535562303479999"/>
    <n v="49.405085254379998"/>
    <n v="31.95739234717"/>
    <n v="6.6472197592600004"/>
    <n v="218.82246787959002"/>
    <n v="735.07178574417003"/>
    <n v="72.632549009941712"/>
    <n v="807.70433475411176"/>
  </r>
  <r>
    <x v="2"/>
    <s v="05"/>
    <s v="SR05"/>
    <s v="Z11"/>
    <s v="05686"/>
    <x v="5"/>
    <x v="46"/>
    <n v="324.74848926153999"/>
    <n v="12.488775770869999"/>
    <n v="337.23726503240999"/>
    <n v="219.85233094675999"/>
    <n v="45.383991620810001"/>
    <n v="265.23632256756997"/>
    <n v="35.875535210179997"/>
    <n v="105.00499175634999"/>
    <n v="13.72740022532"/>
    <n v="12.7811315078"/>
    <n v="30.710178563429999"/>
    <n v="64.268853035310002"/>
    <n v="97.234309682510002"/>
    <n v="11.036742009099999"/>
    <n v="370.63914199000004"/>
    <n v="973.11272958998006"/>
    <n v="96.1534089525762"/>
    <n v="1069.2661385425563"/>
  </r>
  <r>
    <x v="2"/>
    <s v="05"/>
    <s v="SR05"/>
    <s v="Z12"/>
    <s v="05819"/>
    <x v="5"/>
    <x v="47"/>
    <n v="9.5323473233199998"/>
    <n v="0"/>
    <n v="9.5323473233199998"/>
    <n v="5.5301679332200004"/>
    <n v="0.20645620437000001"/>
    <n v="5.7366241375900007"/>
    <n v="11.996039128410001"/>
    <n v="11.974171932380001"/>
    <n v="3.0585182458800002"/>
    <n v="1.42028741724"/>
    <n v="3.9915093887399999"/>
    <n v="6.1802912776800003"/>
    <n v="9.9383245723200009"/>
    <n v="2.0986307338499999"/>
    <n v="50.657772696500004"/>
    <n v="65.926744157409999"/>
    <n v="6.5142310845620157"/>
    <n v="72.440975241972012"/>
  </r>
  <r>
    <x v="2"/>
    <s v="05"/>
    <s v="SR05"/>
    <s v="Z10"/>
    <s v="05854"/>
    <x v="5"/>
    <x v="48"/>
    <n v="15.855768789480001"/>
    <n v="2.1112720237399998"/>
    <n v="17.967040813220002"/>
    <n v="3.7582052145899998"/>
    <n v="6.6340214499199996"/>
    <n v="10.39222666451"/>
    <n v="4.3195906703800002"/>
    <n v="40.810495165840003"/>
    <n v="3.7574529595300001"/>
    <n v="3.0276557334800001"/>
    <n v="7.2145105868400004"/>
    <n v="11.906410652989999"/>
    <n v="22.308239339690001"/>
    <n v="3.3016076247099999"/>
    <n v="96.64596273346001"/>
    <n v="125.00523021119002"/>
    <n v="12.351784799660084"/>
    <n v="137.35701501085012"/>
  </r>
  <r>
    <x v="2"/>
    <s v="05"/>
    <s v="SR05"/>
    <s v="Z10"/>
    <s v="05887"/>
    <x v="5"/>
    <x v="49"/>
    <n v="46.23591667841"/>
    <n v="0.39633741855999999"/>
    <n v="46.632254096970001"/>
    <n v="89.387386219779998"/>
    <n v="34.161234437099999"/>
    <n v="123.54862065687999"/>
    <n v="23.180348037120002"/>
    <n v="124.93643483207001"/>
    <n v="10.31555028158"/>
    <n v="16.305963857929999"/>
    <n v="34.241371265509997"/>
    <n v="49.774566857190003"/>
    <n v="83.116801430730007"/>
    <n v="13.22408683359"/>
    <n v="355.09512339572001"/>
    <n v="525.27599814957"/>
    <n v="51.902597024209143"/>
    <n v="577.17859517377917"/>
  </r>
  <r>
    <x v="2"/>
    <s v="05"/>
    <s v="SR06"/>
    <s v="Z13"/>
    <s v="05004"/>
    <x v="6"/>
    <x v="50"/>
    <n v="4.7314532492400003"/>
    <n v="8.4380896610000006E-2"/>
    <n v="4.8158341458500002"/>
    <n v="0.60025404447999997"/>
    <n v="1.3037060761199999"/>
    <n v="1.9039601205999999"/>
    <n v="3.19073028625"/>
    <n v="1.90228669913"/>
    <n v="0.54263003175000002"/>
    <n v="0.32950953327999999"/>
    <n v="1.0602306955"/>
    <n v="1.79971532049"/>
    <n v="5.68363056986"/>
    <n v="0.44608186221000001"/>
    <n v="14.954814998470001"/>
    <n v="21.674609264920001"/>
    <n v="2.1416712629118542"/>
    <n v="23.816280527831854"/>
  </r>
  <r>
    <x v="2"/>
    <s v="05"/>
    <s v="SR06"/>
    <s v="Z14"/>
    <s v="05044"/>
    <x v="6"/>
    <x v="51"/>
    <n v="41.707920480849999"/>
    <n v="0"/>
    <n v="41.707920480849999"/>
    <n v="1.2266550432600001"/>
    <n v="7.0637831103200002"/>
    <n v="8.2904381535800002"/>
    <n v="1.5471885220899999"/>
    <n v="6.8698325792999997"/>
    <n v="3.2116309190200001"/>
    <n v="2.03400385649"/>
    <n v="5.1548856092199999"/>
    <n v="7.6567585722500002"/>
    <n v="13.74582751604"/>
    <n v="1.9612507264300001"/>
    <n v="42.181378300840002"/>
    <n v="92.17973693527"/>
    <n v="9.1082930817416639"/>
    <n v="101.28803001701166"/>
  </r>
  <r>
    <x v="2"/>
    <s v="05"/>
    <s v="SR06"/>
    <s v="Z14"/>
    <s v="05059"/>
    <x v="6"/>
    <x v="52"/>
    <n v="12.34374695162"/>
    <n v="0"/>
    <n v="12.34374695162"/>
    <n v="0.89333934319999997"/>
    <n v="3.43299997028"/>
    <n v="4.3263393134800001"/>
    <n v="0.77692486820999995"/>
    <n v="4.8000018412700003"/>
    <n v="2.3537295506599998"/>
    <n v="1.12638970174"/>
    <n v="3.5769133660099999"/>
    <n v="5.1783615008300004"/>
    <n v="15.1131090064"/>
    <n v="1.7930703320300001"/>
    <n v="34.718500167149998"/>
    <n v="51.388586432249994"/>
    <n v="5.0777136260425388"/>
    <n v="56.466300058292532"/>
  </r>
  <r>
    <x v="2"/>
    <s v="05"/>
    <s v="SR06"/>
    <s v="Z14"/>
    <s v="05113"/>
    <x v="6"/>
    <x v="53"/>
    <n v="6.8043788778699996"/>
    <n v="20.070656525179999"/>
    <n v="26.875035403049999"/>
    <n v="3.35648033353"/>
    <n v="2.3716763118999999"/>
    <n v="5.7281566454299995"/>
    <n v="4.1170667064600002"/>
    <n v="7.5412696645599997"/>
    <n v="4.7174767741099997"/>
    <n v="2.1167843250799998"/>
    <n v="9.9875589908600002"/>
    <n v="8.0964031591199994"/>
    <n v="12.487535961340001"/>
    <n v="3.35211493126"/>
    <n v="52.416210512790002"/>
    <n v="85.019402561269999"/>
    <n v="8.4007794110484664"/>
    <n v="93.42018197231846"/>
  </r>
  <r>
    <x v="2"/>
    <s v="05"/>
    <s v="SR06"/>
    <s v="Z14"/>
    <s v="05125"/>
    <x v="6"/>
    <x v="54"/>
    <n v="37.903262604410003"/>
    <n v="6.2471660040000002E-2"/>
    <n v="37.965734264450006"/>
    <n v="2.97310740058"/>
    <n v="5.92605060109"/>
    <n v="8.8991580016699992"/>
    <n v="1.0988793775400001"/>
    <n v="12.20407279438"/>
    <n v="3.3023928974099999"/>
    <n v="2.9141764306"/>
    <n v="6.9837827326299999"/>
    <n v="9.1488983341899992"/>
    <n v="20.061664876889999"/>
    <n v="2.70954311766"/>
    <n v="58.423410561299995"/>
    <n v="105.28830282742"/>
    <n v="10.403552365360435"/>
    <n v="115.69185519278044"/>
  </r>
  <r>
    <x v="2"/>
    <s v="05"/>
    <s v="SR06"/>
    <s v="Z13"/>
    <s v="05138"/>
    <x v="6"/>
    <x v="55"/>
    <n v="35.966034473089998"/>
    <n v="0"/>
    <n v="35.966034473089998"/>
    <n v="1.4780935791500001"/>
    <n v="11.178683595040001"/>
    <n v="12.656777174190001"/>
    <n v="10.433648704559999"/>
    <n v="28.109209045069999"/>
    <n v="4.3896143487900003"/>
    <n v="3.528204895"/>
    <n v="11.88842492607"/>
    <n v="11.92618043984"/>
    <n v="25.773310871"/>
    <n v="3.68962548903"/>
    <n v="99.738218719359992"/>
    <n v="148.36103036663999"/>
    <n v="14.659574776583367"/>
    <n v="163.02060514322335"/>
  </r>
  <r>
    <x v="2"/>
    <s v="05"/>
    <s v="SR06"/>
    <s v="Z13"/>
    <s v="05234"/>
    <x v="6"/>
    <x v="56"/>
    <n v="73.822058742739998"/>
    <n v="0"/>
    <n v="73.822058742739998"/>
    <n v="4.4591590341099998"/>
    <n v="16.213603620960001"/>
    <n v="20.672762655070002"/>
    <n v="5.0739178502"/>
    <n v="43.678113795050002"/>
    <n v="7.7965035595599996"/>
    <n v="7.0440443399600001"/>
    <n v="15.54973885447"/>
    <n v="20.81297226857"/>
    <n v="39.35840667878"/>
    <n v="6.77298293622"/>
    <n v="146.08668028280999"/>
    <n v="240.58150168062002"/>
    <n v="23.77189282815138"/>
    <n v="264.35339450877143"/>
  </r>
  <r>
    <x v="2"/>
    <s v="05"/>
    <s v="SR06"/>
    <s v="Z14"/>
    <s v="05240"/>
    <x v="6"/>
    <x v="57"/>
    <n v="100.29765296449"/>
    <n v="0"/>
    <n v="100.29765296449"/>
    <n v="8.6162947976299993"/>
    <n v="9.3844757575499997"/>
    <n v="18.000770555179997"/>
    <n v="3.8718774245300001"/>
    <n v="16.53353170866"/>
    <n v="5.0925023839900003"/>
    <n v="3.29084265399"/>
    <n v="11.88427213442"/>
    <n v="12.891404731190001"/>
    <n v="23.048832023749998"/>
    <n v="5.7493206715899996"/>
    <n v="82.362583732120001"/>
    <n v="200.66100725179001"/>
    <n v="19.827343024533199"/>
    <n v="220.48835027632322"/>
  </r>
  <r>
    <x v="2"/>
    <s v="05"/>
    <s v="SR06"/>
    <s v="Z13"/>
    <s v="05284"/>
    <x v="6"/>
    <x v="58"/>
    <n v="28.36853769248"/>
    <n v="0.12038635154000001"/>
    <n v="28.488924044019999"/>
    <n v="1.2578740473800001"/>
    <n v="16.394770412930001"/>
    <n v="17.65264446031"/>
    <n v="17.582064644390002"/>
    <n v="28.16344163766"/>
    <n v="6.4588989795699998"/>
    <n v="6.6988443750800002"/>
    <n v="11.87400689263"/>
    <n v="16.458486746809999"/>
    <n v="36.66712211003"/>
    <n v="6.6815898794699997"/>
    <n v="130.58445526564"/>
    <n v="176.72602376997"/>
    <n v="17.462323859715344"/>
    <n v="194.18834762968535"/>
  </r>
  <r>
    <x v="2"/>
    <s v="05"/>
    <s v="SR06"/>
    <s v="Z14"/>
    <s v="05306"/>
    <x v="6"/>
    <x v="59"/>
    <n v="11.826473525180001"/>
    <n v="0"/>
    <n v="11.826473525180001"/>
    <n v="0.94292730116000001"/>
    <n v="3.1856196904799998"/>
    <n v="4.1285469916399995"/>
    <n v="1.07398413123"/>
    <n v="8.5352826523500003"/>
    <n v="1.6943543384799999"/>
    <n v="1.0040261044400001"/>
    <n v="4.3587807067200002"/>
    <n v="4.9838461215700001"/>
    <n v="10.60165918115"/>
    <n v="1.42344337576"/>
    <n v="33.675376611700003"/>
    <n v="49.630397128520002"/>
    <n v="4.9039866877384073"/>
    <n v="54.534383816258412"/>
  </r>
  <r>
    <x v="2"/>
    <s v="05"/>
    <s v="SR06"/>
    <s v="Z14"/>
    <s v="05347"/>
    <x v="6"/>
    <x v="60"/>
    <n v="18.594994505780001"/>
    <n v="6.8976637160000007E-2"/>
    <n v="18.663971142939999"/>
    <n v="1.4046833891699999"/>
    <n v="3.7814263529200001"/>
    <n v="5.1861097420900002"/>
    <n v="1.85673276406"/>
    <n v="5.59118012318"/>
    <n v="3.0484126699999998"/>
    <n v="1.6983728273700001"/>
    <n v="5.3704093134499997"/>
    <n v="5.3712066157400002"/>
    <n v="12.01980078445"/>
    <n v="2.3278810880399998"/>
    <n v="37.283996186290004"/>
    <n v="61.134077071320007"/>
    <n v="6.040666959575506"/>
    <n v="67.174744030895511"/>
  </r>
  <r>
    <x v="2"/>
    <s v="05"/>
    <s v="SR06"/>
    <s v="Z14"/>
    <s v="05411"/>
    <x v="6"/>
    <x v="61"/>
    <n v="26.181438087589999"/>
    <n v="1.2515593869999999E-2"/>
    <n v="26.193953681459998"/>
    <n v="1.07940664289"/>
    <n v="7.2978594507499999"/>
    <n v="8.3772660936399994"/>
    <n v="2.6232575480100002"/>
    <n v="10.558643565920001"/>
    <n v="3.6483345665"/>
    <n v="3.22122682988"/>
    <n v="6.3559602738900001"/>
    <n v="10.106306267200001"/>
    <n v="22.643634031360001"/>
    <n v="3.2930595661400002"/>
    <n v="62.450422648900009"/>
    <n v="97.021642424000007"/>
    <n v="9.5867224603839762"/>
    <n v="106.60836488438399"/>
  </r>
  <r>
    <x v="2"/>
    <s v="05"/>
    <s v="SR06"/>
    <s v="Z14"/>
    <s v="05501"/>
    <x v="6"/>
    <x v="62"/>
    <n v="6.1663535542099996"/>
    <n v="1.7134773020000001E-2"/>
    <n v="6.1834883272300001"/>
    <n v="0.57159145825000002"/>
    <n v="2.3494998122799999"/>
    <n v="2.9210912705299998"/>
    <n v="2.22998774139"/>
    <n v="7.7401587651400003"/>
    <n v="1.4006500014000001"/>
    <n v="0.61821530436000005"/>
    <n v="3.1248189107800002"/>
    <n v="3.43127352024"/>
    <n v="5.9545127254599999"/>
    <n v="0.94202488830999997"/>
    <n v="25.44164185708"/>
    <n v="34.546221454840001"/>
    <n v="3.4135171170901106"/>
    <n v="37.95973857193011"/>
  </r>
  <r>
    <x v="2"/>
    <s v="05"/>
    <s v="SR06"/>
    <s v="Z13"/>
    <s v="05543"/>
    <x v="6"/>
    <x v="63"/>
    <n v="19.409339127980001"/>
    <n v="0"/>
    <n v="19.409339127980001"/>
    <n v="2.84683474256"/>
    <n v="3.55739867573"/>
    <n v="6.4042334182899996"/>
    <n v="0.99873471391000002"/>
    <n v="9.4139233881899997"/>
    <n v="3.2577620788099999"/>
    <n v="2.2275615684500001"/>
    <n v="5.5633954558000003"/>
    <n v="7.2919698963300004"/>
    <n v="19.290449622200001"/>
    <n v="1.9482561646300001"/>
    <n v="49.992052888320003"/>
    <n v="75.805625434589999"/>
    <n v="7.4903647662571124"/>
    <n v="83.295990200847115"/>
  </r>
  <r>
    <x v="2"/>
    <s v="05"/>
    <s v="SR06"/>
    <s v="Z14"/>
    <s v="05628"/>
    <x v="6"/>
    <x v="64"/>
    <n v="26.913239915359998"/>
    <n v="0.64062595489999996"/>
    <n v="27.553865870259997"/>
    <n v="5.1263256159899999"/>
    <n v="2.5845405331200002"/>
    <n v="7.7108661491100001"/>
    <n v="2.1119009647600002"/>
    <n v="7.1001878030499999"/>
    <n v="3.5018953222100002"/>
    <n v="2.72355872763"/>
    <n v="7.5693399269799997"/>
    <n v="7.9402228189399997"/>
    <n v="21.066824574320002"/>
    <n v="2.4926064280100002"/>
    <n v="54.506536565899999"/>
    <n v="89.771268585269993"/>
    <n v="8.8703119772217036"/>
    <n v="98.641580562491697"/>
  </r>
  <r>
    <x v="2"/>
    <s v="05"/>
    <s v="SR06"/>
    <s v="Z14"/>
    <s v="05656"/>
    <x v="6"/>
    <x v="65"/>
    <n v="16.305743160070001"/>
    <n v="0"/>
    <n v="16.305743160070001"/>
    <n v="2.2858714070700001"/>
    <n v="12.134268282280001"/>
    <n v="14.420139689350002"/>
    <n v="10.16709805825"/>
    <n v="51.320918486499998"/>
    <n v="4.4990275177100001"/>
    <n v="3.8408083158699999"/>
    <n v="28.305493685950001"/>
    <n v="16.618061816299999"/>
    <n v="20.005271370349998"/>
    <n v="4.0797731349099999"/>
    <n v="138.83645238584"/>
    <n v="169.56233523526001"/>
    <n v="16.754478763930358"/>
    <n v="186.31681399919037"/>
  </r>
  <r>
    <x v="2"/>
    <s v="05"/>
    <s v="SR06"/>
    <s v="Z14"/>
    <s v="05042"/>
    <x v="6"/>
    <x v="66"/>
    <n v="26.061044324259999"/>
    <n v="1.3751389243600001"/>
    <n v="27.436183248620001"/>
    <n v="6.6434587786400003"/>
    <n v="18.459362316210001"/>
    <n v="25.10282109485"/>
    <n v="16.175839812309999"/>
    <n v="91.773736559970004"/>
    <n v="7.7481104972499999"/>
    <n v="5.5317126876599998"/>
    <n v="27.517163308939999"/>
    <n v="30.207794167159999"/>
    <n v="60.991863556639998"/>
    <n v="9.2826809437800009"/>
    <n v="249.22890153371"/>
    <n v="301.76790587718"/>
    <n v="29.817730238499504"/>
    <n v="331.58563611567951"/>
  </r>
  <r>
    <x v="2"/>
    <s v="05"/>
    <s v="SR06"/>
    <s v="Z14"/>
    <s v="05761"/>
    <x v="6"/>
    <x v="67"/>
    <n v="18.626230325040002"/>
    <n v="1.00267717915"/>
    <n v="19.628907504190003"/>
    <n v="3.8488270781899998"/>
    <n v="8.9442180338699995"/>
    <n v="12.79304511206"/>
    <n v="7.2540195071399998"/>
    <n v="36.724498831129999"/>
    <n v="8.7251392336800002"/>
    <n v="3.5710503244499998"/>
    <n v="17.245876999389999"/>
    <n v="14.46633200938"/>
    <n v="23.140067034219999"/>
    <n v="4.1614349602900003"/>
    <n v="115.28841889967998"/>
    <n v="147.71037151592998"/>
    <n v="14.595283081838135"/>
    <n v="162.30565459776813"/>
  </r>
  <r>
    <x v="2"/>
    <s v="05"/>
    <s v="SR06"/>
    <s v="Z13"/>
    <s v="05842"/>
    <x v="6"/>
    <x v="68"/>
    <n v="16.775183975539999"/>
    <n v="0"/>
    <n v="16.775183975539999"/>
    <n v="1.5739725012800001"/>
    <n v="4.0953104532799998"/>
    <n v="5.6692829545599999"/>
    <n v="2.4663945542399999"/>
    <n v="8.4991352139600007"/>
    <n v="4.00192030967"/>
    <n v="1.4866178585100001"/>
    <n v="4.23259828651"/>
    <n v="5.6109311403"/>
    <n v="12.12046691035"/>
    <n v="1.64818060666"/>
    <n v="40.066244880199996"/>
    <n v="62.510711810299995"/>
    <n v="6.1766924363889748"/>
    <n v="68.68740424668897"/>
  </r>
  <r>
    <x v="2"/>
    <s v="05"/>
    <s v="SR07"/>
    <s v="Z15"/>
    <s v="05002"/>
    <x v="7"/>
    <x v="69"/>
    <n v="86.336208252920002"/>
    <n v="2.2464094374500001"/>
    <n v="88.58261769037"/>
    <n v="3.5904622441099998"/>
    <n v="16.520638365810001"/>
    <n v="20.111100609920001"/>
    <n v="4.3205257334100002"/>
    <n v="21.395147245090001"/>
    <n v="8.2230520105899991"/>
    <n v="6.31589134659"/>
    <n v="24.501523890289999"/>
    <n v="17.221941451980001"/>
    <n v="38.441092439309998"/>
    <n v="5.7202297176799997"/>
    <n v="126.13940383494"/>
    <n v="234.83312213522998"/>
    <n v="23.203894617423877"/>
    <n v="258.03701675265387"/>
  </r>
  <r>
    <x v="2"/>
    <s v="05"/>
    <s v="SR07"/>
    <s v="Z16"/>
    <s v="05021"/>
    <x v="7"/>
    <x v="70"/>
    <n v="8.2433598659899996"/>
    <n v="0"/>
    <n v="8.2433598659899996"/>
    <n v="0.70280281238999998"/>
    <n v="3.88447526719"/>
    <n v="4.5872780795799999"/>
    <n v="8.3226461077499998"/>
    <n v="5.0763826568199999"/>
    <n v="1.7577734092299999"/>
    <n v="1.24779236222"/>
    <n v="6.4124209509099996"/>
    <n v="4.6364339389999998"/>
    <n v="9.6731625860600001"/>
    <n v="1.3160218746800001"/>
    <n v="38.442633886669995"/>
    <n v="51.273271832239999"/>
    <n v="5.0663193738090904"/>
    <n v="56.339591206049093"/>
  </r>
  <r>
    <x v="2"/>
    <s v="05"/>
    <s v="SR07"/>
    <s v="Z15"/>
    <s v="05055"/>
    <x v="7"/>
    <x v="71"/>
    <n v="22.359451680380001"/>
    <n v="0"/>
    <n v="22.359451680380001"/>
    <n v="1.43326937456"/>
    <n v="4.7993022304500004"/>
    <n v="6.2325716050100004"/>
    <n v="1.4998823941599999"/>
    <n v="4.5874672885400001"/>
    <n v="2.83729065582"/>
    <n v="2.2205081448200001"/>
    <n v="9.4094435766399993"/>
    <n v="5.8702232047100003"/>
    <n v="15.645720041520001"/>
    <n v="2.0420473984399998"/>
    <n v="44.112582704650002"/>
    <n v="72.704605990040008"/>
    <n v="7.1839525883495998"/>
    <n v="79.888558578389606"/>
  </r>
  <r>
    <x v="2"/>
    <s v="05"/>
    <s v="SR07"/>
    <s v="Z17"/>
    <s v="05197"/>
    <x v="7"/>
    <x v="72"/>
    <n v="13.028078203810001"/>
    <n v="0"/>
    <n v="13.028078203810001"/>
    <n v="6.28172139527"/>
    <n v="10.42050097516"/>
    <n v="16.70222237043"/>
    <n v="46.88709943448"/>
    <n v="16.313175548299998"/>
    <n v="4.9072662559899998"/>
    <n v="2.4029825198800001"/>
    <n v="13.54070215786"/>
    <n v="9.3591642833400002"/>
    <n v="16.194937500120002"/>
    <n v="2.6763206956999999"/>
    <n v="112.28164839566999"/>
    <n v="142.01194896990998"/>
    <n v="14.032221129410964"/>
    <n v="156.04417009932095"/>
  </r>
  <r>
    <x v="2"/>
    <s v="05"/>
    <s v="SR07"/>
    <s v="Z16"/>
    <s v="05206"/>
    <x v="7"/>
    <x v="73"/>
    <n v="17.295839298139999"/>
    <n v="0"/>
    <n v="17.295839298139999"/>
    <n v="1.1981151134500001"/>
    <n v="3.8615500782400001"/>
    <n v="5.0596651916899997"/>
    <n v="1.21005934031"/>
    <n v="3.79055604825"/>
    <n v="1.52908662031"/>
    <n v="1.04508066488"/>
    <n v="7.2682471042800003"/>
    <n v="6.7069411324999999"/>
    <n v="7.3208138430099998"/>
    <n v="1.1666926391400001"/>
    <n v="30.03747739268"/>
    <n v="52.39298188251"/>
    <n v="5.1769580851287573"/>
    <n v="57.56993996763876"/>
  </r>
  <r>
    <x v="2"/>
    <s v="05"/>
    <s v="SR07"/>
    <s v="Z18"/>
    <s v="05148"/>
    <x v="7"/>
    <x v="74"/>
    <n v="47.791812418829998"/>
    <n v="0"/>
    <n v="47.791812418829998"/>
    <n v="25.883880247920001"/>
    <n v="26.335070579370001"/>
    <n v="52.218950827290001"/>
    <n v="24.65675275037"/>
    <n v="138.22318410047001"/>
    <n v="17.079886965699998"/>
    <n v="21.71035430457"/>
    <n v="86.425016057400001"/>
    <n v="54.82764171625"/>
    <n v="81.831377899870006"/>
    <n v="23.120701636930001"/>
    <n v="447.87491543156"/>
    <n v="547.88567867767995"/>
    <n v="54.136662813300418"/>
    <n v="602.02234149098035"/>
  </r>
  <r>
    <x v="2"/>
    <s v="05"/>
    <s v="SR07"/>
    <s v="Z16"/>
    <s v="05541"/>
    <x v="7"/>
    <x v="75"/>
    <n v="195.28071746357"/>
    <n v="0"/>
    <n v="195.28071746357"/>
    <n v="3.8905716324199999"/>
    <n v="28.23229812724"/>
    <n v="32.122869759659999"/>
    <n v="5.6964488344599999"/>
    <n v="31.5499714163"/>
    <n v="7.3729400872299999"/>
    <n v="2.8444816040899998"/>
    <n v="29.191285589869999"/>
    <n v="17.83618099856"/>
    <n v="28.889555760730001"/>
    <n v="9.6598024839200001"/>
    <n v="133.04066677515999"/>
    <n v="360.44425399838997"/>
    <n v="35.615548646585076"/>
    <n v="396.05980264497504"/>
  </r>
  <r>
    <x v="2"/>
    <s v="05"/>
    <s v="SR07"/>
    <s v="Z18"/>
    <s v="05607"/>
    <x v="7"/>
    <x v="76"/>
    <n v="44.670636143750002"/>
    <n v="6.1364579900000001E-3"/>
    <n v="44.676772601740005"/>
    <n v="24.668518245630001"/>
    <n v="23.43277253774"/>
    <n v="48.101290783370004"/>
    <n v="25.491710069130001"/>
    <n v="92.800423830580002"/>
    <n v="12.694767017129999"/>
    <n v="4.5322623165999998"/>
    <n v="78.667859441640005"/>
    <n v="47.232095067910002"/>
    <n v="54.073464488589998"/>
    <n v="14.770846529550001"/>
    <n v="330.26342876113"/>
    <n v="423.04149214624005"/>
    <n v="41.800790762830296"/>
    <n v="464.84228290907032"/>
  </r>
  <r>
    <x v="2"/>
    <s v="05"/>
    <s v="SR07"/>
    <s v="Z18"/>
    <s v="05697"/>
    <x v="7"/>
    <x v="77"/>
    <n v="102.21080675682001"/>
    <n v="0"/>
    <n v="102.21080675682001"/>
    <n v="23.251138571129999"/>
    <n v="19.375668972210001"/>
    <n v="42.62680754334"/>
    <n v="9.0548931690300005"/>
    <n v="83.835884628439999"/>
    <n v="8.3942647912399995"/>
    <n v="12.14737955327"/>
    <n v="44.274025604809999"/>
    <n v="26.850612816999998"/>
    <n v="35.439171791900002"/>
    <n v="9.55141848353"/>
    <n v="229.54765083922001"/>
    <n v="374.38526513938007"/>
    <n v="36.99306196511624"/>
    <n v="411.37832710449629"/>
  </r>
  <r>
    <x v="2"/>
    <s v="05"/>
    <s v="SR07"/>
    <s v="Z16"/>
    <s v="05313"/>
    <x v="7"/>
    <x v="78"/>
    <n v="8.8961542204599997"/>
    <n v="0"/>
    <n v="8.8961542204599997"/>
    <n v="1.66459655878"/>
    <n v="4.5569087864500002"/>
    <n v="6.2215053452299998"/>
    <n v="4.2290469952900001"/>
    <n v="7.7148712829599999"/>
    <n v="3.13418725456"/>
    <n v="2.3130127331899999"/>
    <n v="15.96630442645"/>
    <n v="8.6189495569699996"/>
    <n v="13.87533501727"/>
    <n v="1.99743368451"/>
    <n v="57.849140951199999"/>
    <n v="72.966800516890004"/>
    <n v="7.2098600673089015"/>
    <n v="80.176660584198899"/>
  </r>
  <r>
    <x v="2"/>
    <s v="05"/>
    <s v="SR07"/>
    <s v="Z18"/>
    <s v="05318"/>
    <x v="7"/>
    <x v="79"/>
    <n v="68.067289024489995"/>
    <n v="0"/>
    <n v="68.067289024489995"/>
    <n v="554.96740537913001"/>
    <n v="158.50543669958"/>
    <n v="713.47284207871007"/>
    <n v="32.950454596050001"/>
    <n v="150.82721564626999"/>
    <n v="13.797911141689999"/>
    <n v="16.136386322180002"/>
    <n v="88.9504894624"/>
    <n v="79.925009050400007"/>
    <n v="47.311095010819997"/>
    <n v="16.364614125420001"/>
    <n v="446.26317535523003"/>
    <n v="1227.8033064584301"/>
    <n v="121.3194215319086"/>
    <n v="1349.1227279903387"/>
  </r>
  <r>
    <x v="2"/>
    <s v="05"/>
    <s v="SR07"/>
    <s v="Z16"/>
    <s v="05321"/>
    <x v="7"/>
    <x v="80"/>
    <n v="5.8512057321400004"/>
    <n v="0"/>
    <n v="5.8512057321400004"/>
    <n v="2.3690619592100002"/>
    <n v="23.883519847180001"/>
    <n v="26.252581806390001"/>
    <n v="12.54550096478"/>
    <n v="93.321771794070003"/>
    <n v="10.62536248196"/>
    <n v="6.2283128616900001"/>
    <n v="57.399756417180001"/>
    <n v="49.574972176839999"/>
    <n v="38.899571492029999"/>
    <n v="10.69886864117"/>
    <n v="279.29411682972"/>
    <n v="311.39790436825001"/>
    <n v="30.76927177625317"/>
    <n v="342.16717614450317"/>
  </r>
  <r>
    <x v="2"/>
    <s v="05"/>
    <s v="SR07"/>
    <s v="Z18"/>
    <s v="05376"/>
    <x v="7"/>
    <x v="81"/>
    <n v="40.320797809459997"/>
    <n v="0"/>
    <n v="40.320797809459997"/>
    <n v="52.647898267000002"/>
    <n v="39.656502016289998"/>
    <n v="92.304400283289993"/>
    <n v="38.859421927619998"/>
    <n v="202.72377524588001"/>
    <n v="20.334350425290001"/>
    <n v="28.039337919320001"/>
    <n v="135.91079587243999"/>
    <n v="71.401930711519995"/>
    <n v="79.538455802650006"/>
    <n v="26.310295721359999"/>
    <n v="603.11836362608005"/>
    <n v="735.74356171883005"/>
    <n v="72.698927290741167"/>
    <n v="808.4424890095712"/>
  </r>
  <r>
    <x v="2"/>
    <s v="05"/>
    <s v="SR07"/>
    <s v="Z18"/>
    <s v="05400"/>
    <x v="7"/>
    <x v="82"/>
    <n v="20.537900845559999"/>
    <n v="0.18416415341"/>
    <n v="20.722064998969998"/>
    <n v="22.578754951579999"/>
    <n v="7.6785159796200002"/>
    <n v="30.257270931199997"/>
    <n v="10.114924918990001"/>
    <n v="59.721448975709997"/>
    <n v="7.30601847297"/>
    <n v="9.8147312734599996"/>
    <n v="26.890566464060001"/>
    <n v="21.22930022077"/>
    <n v="28.728937593040001"/>
    <n v="9.1418399689700003"/>
    <n v="172.94776788797"/>
    <n v="223.92710381813998"/>
    <n v="22.126269376889255"/>
    <n v="246.05337319502922"/>
  </r>
  <r>
    <x v="2"/>
    <s v="05"/>
    <s v="SR07"/>
    <s v="Z18"/>
    <s v="05440"/>
    <x v="7"/>
    <x v="83"/>
    <n v="149.98189068328"/>
    <n v="0"/>
    <n v="149.98189068328"/>
    <n v="214.31003705015999"/>
    <n v="61.368950879849997"/>
    <n v="275.67898793001001"/>
    <n v="31.32515120319"/>
    <n v="163.80378958003001"/>
    <n v="24.761791646300001"/>
    <n v="29.070757645560001"/>
    <n v="93.744878082330004"/>
    <n v="69.122655864210003"/>
    <n v="64.154659994319999"/>
    <n v="20.93390063959"/>
    <n v="496.91758465552999"/>
    <n v="922.57846326881997"/>
    <n v="91.160110819732679"/>
    <n v="1013.7385740885527"/>
  </r>
  <r>
    <x v="2"/>
    <s v="05"/>
    <s v="SR07"/>
    <s v="Z15"/>
    <s v="05483"/>
    <x v="7"/>
    <x v="84"/>
    <n v="22.73003821048"/>
    <n v="0"/>
    <n v="22.73003821048"/>
    <n v="0.77924079417000003"/>
    <n v="12.082656806959999"/>
    <n v="12.86189760113"/>
    <n v="0.96644227533000004"/>
    <n v="11.391070350310001"/>
    <n v="8.6845220372299998"/>
    <n v="1.8437470361799999"/>
    <n v="7.6675562518399998"/>
    <n v="14.837291130600001"/>
    <n v="16.975812482439999"/>
    <n v="1.7718906187900001"/>
    <n v="64.138332182720006"/>
    <n v="99.730267994330006"/>
    <n v="9.8543621430666306"/>
    <n v="109.58463013739663"/>
  </r>
  <r>
    <x v="2"/>
    <s v="05"/>
    <s v="SR07"/>
    <s v="Z18"/>
    <s v="05615"/>
    <x v="7"/>
    <x v="85"/>
    <n v="51.664079748890003"/>
    <n v="0.18247444815"/>
    <n v="51.846554197040007"/>
    <n v="1416.86490034694"/>
    <n v="224.64078111175999"/>
    <n v="1641.5056814586999"/>
    <n v="98.036783551200003"/>
    <n v="517.15610933485004"/>
    <n v="28.555243633149999"/>
    <n v="70.101528160840004"/>
    <n v="224.96547710135999"/>
    <n v="251.47170484207999"/>
    <n v="253.02828548973"/>
    <n v="41.833410552099998"/>
    <n v="1485.1485426653101"/>
    <n v="3178.5007783210499"/>
    <n v="314.06811965420832"/>
    <n v="3492.5688979752581"/>
  </r>
  <r>
    <x v="2"/>
    <s v="05"/>
    <s v="SR07"/>
    <s v="Z16"/>
    <s v="05649"/>
    <x v="7"/>
    <x v="86"/>
    <n v="18.450604925139999"/>
    <n v="0.43734729003"/>
    <n v="18.887952215169999"/>
    <n v="26.712755571279999"/>
    <n v="31.160325722380001"/>
    <n v="57.87308129366"/>
    <n v="531.95354103480997"/>
    <n v="18.512444514409999"/>
    <n v="10.34920755568"/>
    <n v="2.5145564545100001"/>
    <n v="13.088257531409999"/>
    <n v="14.934286708769999"/>
    <n v="17.00753334853"/>
    <n v="2.8545046222199999"/>
    <n v="611.21433177033998"/>
    <n v="687.97536527916998"/>
    <n v="67.978944921250957"/>
    <n v="755.95431020042088"/>
  </r>
  <r>
    <x v="2"/>
    <s v="05"/>
    <s v="SR07"/>
    <s v="Z17"/>
    <s v="05652"/>
    <x v="7"/>
    <x v="87"/>
    <n v="5.0232349513000001"/>
    <n v="0.10425067121999999"/>
    <n v="5.1274856225200001"/>
    <n v="1.1874275239500001"/>
    <n v="4.8107860226100003"/>
    <n v="5.9982135465600006"/>
    <n v="0.87949905894000002"/>
    <n v="6.6722212031700003"/>
    <n v="23.869013519399999"/>
    <n v="1.3557770819199999"/>
    <n v="6.8873708798399997"/>
    <n v="5.4540462064500002"/>
    <n v="12.6182551594"/>
    <n v="1.50895581523"/>
    <n v="59.245138924350009"/>
    <n v="70.37083809343001"/>
    <n v="6.9533526463914992"/>
    <n v="77.324190739821503"/>
  </r>
  <r>
    <x v="2"/>
    <s v="05"/>
    <s v="SR07"/>
    <s v="Z17"/>
    <s v="05660"/>
    <x v="7"/>
    <x v="88"/>
    <n v="7.0818576212600002"/>
    <n v="0.76012267416000001"/>
    <n v="7.84198029542"/>
    <n v="2.6026406623899998"/>
    <n v="8.2195056135200009"/>
    <n v="10.822146275910001"/>
    <n v="3.0637837882199999"/>
    <n v="18.604661596469999"/>
    <n v="6.23431194568"/>
    <n v="2.9091502180900002"/>
    <n v="10.23405685098"/>
    <n v="26.532064638840001"/>
    <n v="19.935949140999998"/>
    <n v="3.6086074180400001"/>
    <n v="91.122585597319997"/>
    <n v="109.78671216865"/>
    <n v="10.848040840196822"/>
    <n v="120.63475300884681"/>
  </r>
  <r>
    <x v="2"/>
    <s v="05"/>
    <s v="SR07"/>
    <s v="Z16"/>
    <s v="05667"/>
    <x v="7"/>
    <x v="89"/>
    <n v="8.4797423680600001"/>
    <n v="0"/>
    <n v="8.4797423680600001"/>
    <n v="1.3042213820499999"/>
    <n v="15.768167663590001"/>
    <n v="17.072389045640001"/>
    <n v="126.55073597588"/>
    <n v="7.4498848898499999"/>
    <n v="5.4449445652800001"/>
    <n v="1.21231133688"/>
    <n v="6.7958545417299998"/>
    <n v="4.0341064082600004"/>
    <n v="7.1437770694599996"/>
    <n v="1.3208341164899999"/>
    <n v="159.95244890382997"/>
    <n v="185.50458031752996"/>
    <n v="18.329734296414088"/>
    <n v="203.83431461394406"/>
  </r>
  <r>
    <x v="2"/>
    <s v="05"/>
    <s v="SR07"/>
    <s v="Z18"/>
    <s v="05674"/>
    <x v="7"/>
    <x v="90"/>
    <n v="67.543533335579994"/>
    <n v="0"/>
    <n v="67.543533335579994"/>
    <n v="4.2862959611599996"/>
    <n v="14.04681460456"/>
    <n v="18.333110565719998"/>
    <n v="2.8891385666999998"/>
    <n v="19.177281416389999"/>
    <n v="44.557105679720003"/>
    <n v="1.8776029569199999"/>
    <n v="22.225701689379999"/>
    <n v="11.76286571792"/>
    <n v="23.11917949627"/>
    <n v="5.9782532454600004"/>
    <n v="131.58712876876001"/>
    <n v="217.46377267006"/>
    <n v="21.487626695341422"/>
    <n v="238.95139936540141"/>
  </r>
  <r>
    <x v="2"/>
    <s v="05"/>
    <s v="SR07"/>
    <s v="Z15"/>
    <s v="05756"/>
    <x v="7"/>
    <x v="91"/>
    <n v="144.65416562038001"/>
    <n v="9.7432732254199994"/>
    <n v="154.39743884580002"/>
    <n v="293.88524669956001"/>
    <n v="13.370476146950001"/>
    <n v="307.25572284651003"/>
    <n v="32.148763416759998"/>
    <n v="60.488280305449997"/>
    <n v="10.30713801511"/>
    <n v="11.014864070410001"/>
    <n v="39.485383725840002"/>
    <n v="54.674871048029999"/>
    <n v="63.074656463369998"/>
    <n v="8.5073617051100001"/>
    <n v="279.70131875007996"/>
    <n v="741.35448044239001"/>
    <n v="73.253342977875306"/>
    <n v="814.60782342026528"/>
  </r>
  <r>
    <x v="2"/>
    <s v="05"/>
    <s v="SR08"/>
    <s v="Z19"/>
    <s v="05030"/>
    <x v="8"/>
    <x v="92"/>
    <n v="49.946464514470001"/>
    <n v="0.73476778409999999"/>
    <n v="50.681232298570002"/>
    <n v="144.65569289685999"/>
    <n v="47.05302708928"/>
    <n v="191.70871998613998"/>
    <n v="22.879922581550002"/>
    <n v="54.796731215679998"/>
    <n v="12.800550808920001"/>
    <n v="9.8036531700400005"/>
    <n v="32.51279540937"/>
    <n v="37.998674390829997"/>
    <n v="44.751913319650001"/>
    <n v="10.61457970587"/>
    <n v="226.15882060190998"/>
    <n v="468.54877288661999"/>
    <n v="46.297371726470466"/>
    <n v="514.84614461309047"/>
  </r>
  <r>
    <x v="2"/>
    <s v="05"/>
    <s v="SR08"/>
    <s v="Z20"/>
    <s v="05034"/>
    <x v="8"/>
    <x v="93"/>
    <n v="152.19856538425"/>
    <n v="0.13312644432000001"/>
    <n v="152.33169182857"/>
    <n v="86.792883729970001"/>
    <n v="122.33028361065"/>
    <n v="209.12316734062"/>
    <n v="11.83007920969"/>
    <n v="108.82982734204001"/>
    <n v="10.89336344258"/>
    <n v="21.58784481372"/>
    <n v="30.97692791655"/>
    <n v="48.51580225224"/>
    <n v="71.114323041730003"/>
    <n v="12.17806894278"/>
    <n v="315.92623696133001"/>
    <n v="677.38109613052006"/>
    <n v="66.93212366096563"/>
    <n v="744.31321979148572"/>
  </r>
  <r>
    <x v="2"/>
    <s v="05"/>
    <s v="SR08"/>
    <s v="Z19"/>
    <s v="05036"/>
    <x v="8"/>
    <x v="94"/>
    <n v="31.821046395060002"/>
    <n v="0.76401217572000002"/>
    <n v="32.585058570779999"/>
    <n v="5.6441574708899998"/>
    <n v="1.3901823152999999"/>
    <n v="7.0343397861899994"/>
    <n v="2.8041353350099998"/>
    <n v="11.844526417160001"/>
    <n v="3.7054207827500001"/>
    <n v="1.1295419314699999"/>
    <n v="3.6471753050000002"/>
    <n v="5.83710745619"/>
    <n v="10.79698869502"/>
    <n v="1.8026449606899999"/>
    <n v="41.567540883290008"/>
    <n v="81.186939240260017"/>
    <n v="8.0220931583814128"/>
    <n v="89.209032398641426"/>
  </r>
  <r>
    <x v="2"/>
    <s v="05"/>
    <s v="SR08"/>
    <s v="Z20"/>
    <s v="05091"/>
    <x v="8"/>
    <x v="95"/>
    <n v="73.875196975690002"/>
    <n v="0"/>
    <n v="73.875196975690002"/>
    <n v="5.7504107791800001"/>
    <n v="7.9868839297600003"/>
    <n v="13.73729470894"/>
    <n v="2.44365346362"/>
    <n v="19.46077551998"/>
    <n v="5.8591024439700004"/>
    <n v="3.2425692042500001"/>
    <n v="8.7615536972400001"/>
    <n v="10.586848468219999"/>
    <n v="18.33177823918"/>
    <n v="3.4012882608499999"/>
    <n v="72.087569297309997"/>
    <n v="159.70006098194"/>
    <n v="15.779986024662241"/>
    <n v="175.48004700660223"/>
  </r>
  <r>
    <x v="2"/>
    <s v="05"/>
    <s v="SR08"/>
    <s v="Z21"/>
    <s v="05093"/>
    <x v="8"/>
    <x v="96"/>
    <n v="99.030157554499993"/>
    <n v="0"/>
    <n v="99.030157554499993"/>
    <n v="8.1993057572500003"/>
    <n v="10.46894097963"/>
    <n v="18.66824673688"/>
    <n v="4.5462967513199999"/>
    <n v="18.848396777000001"/>
    <n v="6.2880500909099997"/>
    <n v="5.2856136316200004"/>
    <n v="14.44003145462"/>
    <n v="14.78373643257"/>
    <n v="33.393207466690001"/>
    <n v="5.0137696050700002"/>
    <n v="102.59910220979999"/>
    <n v="220.29750650117998"/>
    <n v="21.767628343295346"/>
    <n v="242.06513484447532"/>
  </r>
  <r>
    <x v="2"/>
    <s v="05"/>
    <s v="SR08"/>
    <s v="Z22"/>
    <s v="05145"/>
    <x v="8"/>
    <x v="97"/>
    <n v="17.928220598260001"/>
    <n v="0"/>
    <n v="17.928220598260001"/>
    <n v="0.58053965547999997"/>
    <n v="4.9091083546699998"/>
    <n v="5.4896480101499998"/>
    <n v="1.6921136503800001"/>
    <n v="7.06048662227"/>
    <n v="6.3495737142699999"/>
    <n v="1.53366799698"/>
    <n v="3.4516641934500001"/>
    <n v="5.4822411621100002"/>
    <n v="11.072980110470001"/>
    <n v="1.3147547884899999"/>
    <n v="37.957482238419999"/>
    <n v="61.375350846830003"/>
    <n v="6.0645072560812654"/>
    <n v="67.439858102911273"/>
  </r>
  <r>
    <x v="2"/>
    <s v="05"/>
    <s v="SR08"/>
    <s v="Z20"/>
    <s v="05101"/>
    <x v="8"/>
    <x v="98"/>
    <n v="105.08878954095999"/>
    <n v="0"/>
    <n v="105.08878954095999"/>
    <n v="10.332423442010001"/>
    <n v="18.071726566460001"/>
    <n v="28.404150008470001"/>
    <n v="8.4082976239799994"/>
    <n v="65.782828657370004"/>
    <n v="7.32294850184"/>
    <n v="11.94198754508"/>
    <n v="23.066167643989999"/>
    <n v="25.489858893000001"/>
    <n v="54.120074487129997"/>
    <n v="7.31958769472"/>
    <n v="203.45175104711004"/>
    <n v="336.94469059654"/>
    <n v="33.293553402574901"/>
    <n v="370.2382439991149"/>
  </r>
  <r>
    <x v="2"/>
    <s v="05"/>
    <s v="SR08"/>
    <s v="Z21"/>
    <s v="05209"/>
    <x v="8"/>
    <x v="99"/>
    <n v="123.1144984108"/>
    <n v="0"/>
    <n v="123.1144984108"/>
    <n v="10.712474661090001"/>
    <n v="13.31934891997"/>
    <n v="24.031823581060003"/>
    <n v="8.7408931376899996"/>
    <n v="29.34284488143"/>
    <n v="10.65454885952"/>
    <n v="6.7899448864199998"/>
    <n v="15.62501343484"/>
    <n v="17.531136928510001"/>
    <n v="32.066265357639999"/>
    <n v="6.5266982377199998"/>
    <n v="127.27734572376998"/>
    <n v="274.42366771563002"/>
    <n v="27.115842127816947"/>
    <n v="301.53950984344698"/>
  </r>
  <r>
    <x v="2"/>
    <s v="05"/>
    <s v="SR08"/>
    <s v="Z19"/>
    <s v="05282"/>
    <x v="8"/>
    <x v="100"/>
    <n v="114.9112391088"/>
    <n v="0.72064896802"/>
    <n v="115.63188807682"/>
    <n v="9.0625695439699996"/>
    <n v="19.742900816830002"/>
    <n v="28.805470360800001"/>
    <n v="8.2797996096799995"/>
    <n v="46.258225182090001"/>
    <n v="7.8496379445900004"/>
    <n v="8.6379296755499997"/>
    <n v="23.763520262019998"/>
    <n v="24.534915888779999"/>
    <n v="38.049713573410003"/>
    <n v="9.6283302468599992"/>
    <n v="167.00207238298"/>
    <n v="311.43943082060002"/>
    <n v="30.77337501100299"/>
    <n v="342.21280583160302"/>
  </r>
  <r>
    <x v="2"/>
    <s v="05"/>
    <s v="SR08"/>
    <s v="Z20"/>
    <s v="05353"/>
    <x v="8"/>
    <x v="101"/>
    <n v="16.965477653610002"/>
    <n v="0"/>
    <n v="16.965477653610002"/>
    <n v="2.4191256035499999"/>
    <n v="3.1835045966000002"/>
    <n v="5.6026302001500001"/>
    <n v="1.9541452619699999"/>
    <n v="11.26459343532"/>
    <n v="3.1737940168300001"/>
    <n v="1.21173483637"/>
    <n v="5.3322510031399997"/>
    <n v="5.1494230382800001"/>
    <n v="9.6555979161999996"/>
    <n v="1.61332160163"/>
    <n v="39.35486110974"/>
    <n v="61.922968963500004"/>
    <n v="6.1186174810538549"/>
    <n v="68.041586444553857"/>
  </r>
  <r>
    <x v="2"/>
    <s v="05"/>
    <s v="SR08"/>
    <s v="Z20"/>
    <s v="05364"/>
    <x v="8"/>
    <x v="102"/>
    <n v="47.535493688179997"/>
    <n v="0.13305847748999999"/>
    <n v="47.66855216567"/>
    <n v="6.11511190454"/>
    <n v="10.36750527005"/>
    <n v="16.482617174590001"/>
    <n v="4.7484168711799999"/>
    <n v="34.462789846450001"/>
    <n v="5.3197329366800004"/>
    <n v="5.6866515447500001"/>
    <n v="18.395039184230001"/>
    <n v="15.67998490774"/>
    <n v="30.145590896920002"/>
    <n v="4.47084830955"/>
    <n v="118.90905449749999"/>
    <n v="183.06022383775999"/>
    <n v="18.08820708063233"/>
    <n v="201.14843091839231"/>
  </r>
  <r>
    <x v="2"/>
    <s v="05"/>
    <s v="SR08"/>
    <s v="Z22"/>
    <s v="05368"/>
    <x v="8"/>
    <x v="103"/>
    <n v="59.135068914649999"/>
    <n v="0"/>
    <n v="59.135068914649999"/>
    <n v="1.8438007677599999"/>
    <n v="13.84983603169"/>
    <n v="15.693636799449999"/>
    <n v="23.73949884148"/>
    <n v="24.643232891109999"/>
    <n v="4.4637502619199996"/>
    <n v="3.8583695494399999"/>
    <n v="12.706721030780001"/>
    <n v="12.068698266689999"/>
    <n v="18.580808410629999"/>
    <n v="3.3464450721599999"/>
    <n v="103.40752432421"/>
    <n v="178.23623003831"/>
    <n v="17.611547558584888"/>
    <n v="195.8477775968949"/>
  </r>
  <r>
    <x v="2"/>
    <s v="05"/>
    <s v="SR08"/>
    <s v="Z22"/>
    <s v="05390"/>
    <x v="8"/>
    <x v="104"/>
    <n v="4.1779991385699997"/>
    <n v="0.81750964994999997"/>
    <n v="4.9955087885199996"/>
    <n v="8.6560064037500002"/>
    <n v="40.728511499150002"/>
    <n v="49.384517902900001"/>
    <n v="6.78295690677"/>
    <n v="49.141326900160003"/>
    <n v="3.6875027304999999"/>
    <n v="2.2932664251300001"/>
    <n v="8.3737298471700008"/>
    <n v="13.55699937238"/>
    <n v="18.84609826797"/>
    <n v="2.9030856752899998"/>
    <n v="105.58496612537"/>
    <n v="159.96499281679002"/>
    <n v="15.806163977408392"/>
    <n v="175.77115679419842"/>
  </r>
  <r>
    <x v="2"/>
    <s v="05"/>
    <s v="SR08"/>
    <s v="Z22"/>
    <s v="05467"/>
    <x v="8"/>
    <x v="105"/>
    <n v="15.338788661000001"/>
    <n v="0"/>
    <n v="15.338788661000001"/>
    <n v="13.1790044436"/>
    <n v="27.722966491339999"/>
    <n v="40.901970934939996"/>
    <n v="1.1620764344200001"/>
    <n v="8.9390720470900007"/>
    <n v="4.5713421912200003"/>
    <n v="1.7250492642799999"/>
    <n v="6.1999315882800001"/>
    <n v="7.0820038069700004"/>
    <n v="13.614269481419999"/>
    <n v="2.2174556053600001"/>
    <n v="45.511200419039994"/>
    <n v="101.75196001497999"/>
    <n v="10.054125822777513"/>
    <n v="111.80608583775749"/>
  </r>
  <r>
    <x v="2"/>
    <s v="05"/>
    <s v="SR08"/>
    <s v="Z22"/>
    <s v="05576"/>
    <x v="8"/>
    <x v="106"/>
    <n v="19.392015626189998"/>
    <n v="0"/>
    <n v="19.392015626189998"/>
    <n v="1.3302718775"/>
    <n v="6.8502003150800004"/>
    <n v="8.1804721925799999"/>
    <n v="2.5101654728099998"/>
    <n v="10.12396218996"/>
    <n v="3.70993053212"/>
    <n v="2.7746291956000002"/>
    <n v="7.5885274019000004"/>
    <n v="7.60272160307"/>
    <n v="18.356312911789999"/>
    <n v="2.09867557307"/>
    <n v="54.764924880319995"/>
    <n v="82.337412699089995"/>
    <n v="8.135771606531236"/>
    <n v="90.473184305621231"/>
  </r>
  <r>
    <x v="2"/>
    <s v="05"/>
    <s v="SR08"/>
    <s v="Z21"/>
    <s v="05642"/>
    <x v="8"/>
    <x v="107"/>
    <n v="107.60884784860001"/>
    <n v="8.1094510200000001E-3"/>
    <n v="107.61695729962001"/>
    <n v="3.8398148539300001"/>
    <n v="17.250362575450001"/>
    <n v="21.090177429380002"/>
    <n v="20.494567367479998"/>
    <n v="32.817205290049998"/>
    <n v="6.3261511778599999"/>
    <n v="4.7319473377800003"/>
    <n v="10.97989335438"/>
    <n v="14.92318302748"/>
    <n v="24.142365020300002"/>
    <n v="5.22816970463"/>
    <n v="119.64348227996"/>
    <n v="248.35061700896"/>
    <n v="24.53956023260654"/>
    <n v="272.89017724156656"/>
  </r>
  <r>
    <x v="2"/>
    <s v="05"/>
    <s v="SR08"/>
    <s v="Z22"/>
    <s v="05679"/>
    <x v="8"/>
    <x v="108"/>
    <n v="76.011989585750001"/>
    <n v="10.374247560580001"/>
    <n v="86.386237146330004"/>
    <n v="10.790933136970001"/>
    <n v="13.0705303718"/>
    <n v="23.861463508770001"/>
    <n v="7.7425016616300004"/>
    <n v="43.23786045608"/>
    <n v="8.6181585349300001"/>
    <n v="8.7510448083900005"/>
    <n v="30.01444713774"/>
    <n v="23.613358124339999"/>
    <n v="41.092027785820001"/>
    <n v="9.1169242779400008"/>
    <n v="172.18632278687002"/>
    <n v="282.43402344197006"/>
    <n v="27.90734653073185"/>
    <n v="310.3413699727019"/>
  </r>
  <r>
    <x v="2"/>
    <s v="05"/>
    <s v="SR08"/>
    <s v="Z22"/>
    <s v="05789"/>
    <x v="8"/>
    <x v="109"/>
    <n v="69.71464554696"/>
    <n v="0"/>
    <n v="69.71464554696"/>
    <n v="5.9477139027400003"/>
    <n v="12.39122771687"/>
    <n v="18.338941619610001"/>
    <n v="5.9959079871299998"/>
    <n v="27.417283480110001"/>
    <n v="5.4980929897099999"/>
    <n v="6.0084713300099999"/>
    <n v="17.20689181817"/>
    <n v="16.909053496719999"/>
    <n v="34.422981737199997"/>
    <n v="5.7408722489499997"/>
    <n v="119.199555088"/>
    <n v="207.25314225456998"/>
    <n v="20.478712833516983"/>
    <n v="227.73185508808697"/>
  </r>
  <r>
    <x v="2"/>
    <s v="05"/>
    <s v="SR08"/>
    <s v="Z22"/>
    <s v="05792"/>
    <x v="8"/>
    <x v="110"/>
    <n v="39.809183498080003"/>
    <n v="0"/>
    <n v="39.809183498080003"/>
    <n v="1.2220667462799999"/>
    <n v="8.1066387729200002"/>
    <n v="9.3287055191999997"/>
    <n v="3.2335876943400002"/>
    <n v="16.439921283290001"/>
    <n v="3.0412213284999998"/>
    <n v="2.5134007463499999"/>
    <n v="6.7918290363600002"/>
    <n v="9.3759570394500003"/>
    <n v="16.833862194560002"/>
    <n v="2.3154453018200001"/>
    <n v="60.545224624670006"/>
    <n v="109.68311364195002"/>
    <n v="10.837804254859176"/>
    <n v="120.52091789680919"/>
  </r>
  <r>
    <x v="2"/>
    <s v="05"/>
    <s v="SR08"/>
    <s v="Z19"/>
    <s v="05809"/>
    <x v="8"/>
    <x v="111"/>
    <n v="32.922152619339997"/>
    <n v="1.4746093386800001"/>
    <n v="34.396761958019994"/>
    <n v="4.0818356482600002"/>
    <n v="5.5047978836700002"/>
    <n v="9.5866335319300013"/>
    <n v="3.67241927843"/>
    <n v="23.559098107019999"/>
    <n v="5.7454792186699999"/>
    <n v="2.29719265081"/>
    <n v="8.99108205886"/>
    <n v="11.03253551599"/>
    <n v="21.449331368759999"/>
    <n v="3.59151943577"/>
    <n v="80.338657634309996"/>
    <n v="124.32205312425999"/>
    <n v="12.284279973314998"/>
    <n v="136.606333097575"/>
  </r>
  <r>
    <x v="2"/>
    <s v="05"/>
    <s v="SR08"/>
    <s v="Z21"/>
    <s v="05847"/>
    <x v="8"/>
    <x v="112"/>
    <n v="227.16010029607"/>
    <n v="0.40501692889000002"/>
    <n v="227.56511722496001"/>
    <n v="27.859414886930001"/>
    <n v="20.743660758730002"/>
    <n v="48.603075645659999"/>
    <n v="12.257911672560001"/>
    <n v="49.462995507339997"/>
    <n v="11.42705601692"/>
    <n v="11.44825795092"/>
    <n v="23.61543288339"/>
    <n v="32.65230175496"/>
    <n v="63.732602799429998"/>
    <n v="10.382557885280001"/>
    <n v="214.97911647079999"/>
    <n v="491.14730934141994"/>
    <n v="48.53033636808982"/>
    <n v="539.67764570950976"/>
  </r>
  <r>
    <x v="2"/>
    <s v="05"/>
    <s v="SR08"/>
    <s v="Z22"/>
    <s v="05856"/>
    <x v="8"/>
    <x v="113"/>
    <n v="48.121607931180002"/>
    <n v="2.36329617589"/>
    <n v="50.484904107070001"/>
    <n v="2.0229060276699999"/>
    <n v="7.7671939958199996"/>
    <n v="9.79010002349"/>
    <n v="2.2752525309"/>
    <n v="11.328799459500001"/>
    <n v="3.1270948676899999"/>
    <n v="2.1800288926900002"/>
    <n v="8.9940949568999997"/>
    <n v="8.7600159733799998"/>
    <n v="15.55726242687"/>
    <n v="2.9494999322900002"/>
    <n v="55.172049040219996"/>
    <n v="115.44705317078001"/>
    <n v="11.407339949788609"/>
    <n v="126.85439312056862"/>
  </r>
  <r>
    <x v="2"/>
    <s v="05"/>
    <s v="SR08"/>
    <s v="Z19"/>
    <s v="05861"/>
    <x v="8"/>
    <x v="114"/>
    <n v="47.202167619080001"/>
    <n v="1.4466451542500001"/>
    <n v="48.64881277333"/>
    <n v="5.5730311477600001"/>
    <n v="9.6742477572199999"/>
    <n v="15.24727890498"/>
    <n v="6.6774225937600002"/>
    <n v="29.808173255500002"/>
    <n v="4.3646787197999997"/>
    <n v="4.1135493577500002"/>
    <n v="15.92928651147"/>
    <n v="15.56281877869"/>
    <n v="26.690446366820002"/>
    <n v="4.67594575634"/>
    <n v="107.82232134013"/>
    <n v="171.71841301844"/>
    <n v="16.967521120195148"/>
    <n v="188.68593413863516"/>
  </r>
  <r>
    <x v="2"/>
    <s v="05"/>
    <s v="SR09"/>
    <s v="Z23"/>
    <s v="05045"/>
    <x v="9"/>
    <x v="115"/>
    <n v="559.33073712347004"/>
    <n v="0.99095270239"/>
    <n v="560.32168982586006"/>
    <n v="81.992244450940007"/>
    <n v="174.52900992741999"/>
    <n v="256.52125437836003"/>
    <n v="73.862042252440006"/>
    <n v="561.38972625607005"/>
    <n v="58.483500281989997"/>
    <n v="64.413566306280003"/>
    <n v="123.10300720655"/>
    <n v="186.47323631515999"/>
    <n v="281.94860567822002"/>
    <n v="37.872847924200002"/>
    <n v="1387.5465322209102"/>
    <n v="2204.3894764251304"/>
    <n v="217.81604162835339"/>
    <n v="2422.205518053484"/>
  </r>
  <r>
    <x v="2"/>
    <s v="05"/>
    <s v="SR09"/>
    <s v="Z24"/>
    <s v="05051"/>
    <x v="9"/>
    <x v="116"/>
    <n v="53.365120387899999"/>
    <n v="0"/>
    <n v="53.365120387899999"/>
    <n v="1.4788398440099999"/>
    <n v="22.414969806449999"/>
    <n v="23.89380965046"/>
    <n v="9.1023514724400005"/>
    <n v="29.836321946550001"/>
    <n v="18.159884668669999"/>
    <n v="9.0188187039599992"/>
    <n v="17.31912665151"/>
    <n v="27.291079112929999"/>
    <n v="78.385014150410001"/>
    <n v="10.277174462450001"/>
    <n v="199.38977116891999"/>
    <n v="276.64870120728"/>
    <n v="27.335698007554655"/>
    <n v="303.98439921483464"/>
  </r>
  <r>
    <x v="2"/>
    <s v="05"/>
    <s v="SR09"/>
    <s v="Z23"/>
    <s v="05147"/>
    <x v="9"/>
    <x v="117"/>
    <n v="555.13963682462997"/>
    <n v="0.46052763700999999"/>
    <n v="555.60016446164002"/>
    <n v="22.982831676610001"/>
    <n v="62.418021509650004"/>
    <n v="85.400853186260008"/>
    <n v="21.31965012409"/>
    <n v="140.77309985642"/>
    <n v="18.920759073199999"/>
    <n v="12.796845568749999"/>
    <n v="28.448934043000001"/>
    <n v="53.772126021550001"/>
    <n v="75.040579817739996"/>
    <n v="13.31455949399"/>
    <n v="364.38655399874"/>
    <n v="1005.38757164664"/>
    <n v="99.342490744250227"/>
    <n v="1104.7300623908902"/>
  </r>
  <r>
    <x v="2"/>
    <s v="05"/>
    <s v="SR09"/>
    <s v="Z23"/>
    <s v="05172"/>
    <x v="9"/>
    <x v="118"/>
    <n v="295.28394833651998"/>
    <n v="0.71807559423"/>
    <n v="296.00202393075"/>
    <n v="25.920090434719999"/>
    <n v="45.202138804939999"/>
    <n v="71.122229239660001"/>
    <n v="26.165952084520001"/>
    <n v="172.69680711667999"/>
    <n v="17.614865735759999"/>
    <n v="22.122506298809999"/>
    <n v="38.727969563030001"/>
    <n v="61.534936664180002"/>
    <n v="99.044818803210006"/>
    <n v="15.58856701849"/>
    <n v="453.49642328468002"/>
    <n v="820.62067645509001"/>
    <n v="81.085647221343237"/>
    <n v="901.70632367643327"/>
  </r>
  <r>
    <x v="2"/>
    <s v="05"/>
    <s v="SR09"/>
    <s v="Z25"/>
    <s v="05475"/>
    <x v="9"/>
    <x v="119"/>
    <n v="0.87583020816000001"/>
    <n v="0"/>
    <n v="0.87583020816000001"/>
    <n v="0.3616519815"/>
    <n v="2.8228439498600002"/>
    <n v="3.1844959313600003"/>
    <n v="0.59814311687999999"/>
    <n v="2.17718644176"/>
    <n v="15.06716106004"/>
    <n v="0.60016075242"/>
    <n v="1.73085182769"/>
    <n v="3.2396779971499998"/>
    <n v="10.162577310970001"/>
    <n v="0.64561544024999995"/>
    <n v="34.221373947159996"/>
    <n v="38.28170008667999"/>
    <n v="3.7826202986605644"/>
    <n v="42.064320385340551"/>
  </r>
  <r>
    <x v="2"/>
    <s v="05"/>
    <s v="SR09"/>
    <s v="Z23"/>
    <s v="05480"/>
    <x v="9"/>
    <x v="120"/>
    <n v="22.669201338810002"/>
    <n v="26.90943912486"/>
    <n v="49.578640463669998"/>
    <n v="1.53155687567"/>
    <n v="11.445246443029999"/>
    <n v="12.9768033187"/>
    <n v="8.1546709434799993"/>
    <n v="23.064432802190002"/>
    <n v="5.71893703838"/>
    <n v="4.2839425798299997"/>
    <n v="9.0231587051099993"/>
    <n v="16.033718075439999"/>
    <n v="36.763159803230003"/>
    <n v="2.99994357887"/>
    <n v="106.04196352653001"/>
    <n v="168.59740730890002"/>
    <n v="16.659134096558166"/>
    <n v="185.25654140545819"/>
  </r>
  <r>
    <x v="2"/>
    <s v="05"/>
    <s v="SR09"/>
    <s v="Z24"/>
    <s v="05490"/>
    <x v="9"/>
    <x v="121"/>
    <n v="96.527724182719993"/>
    <n v="0.57784258890999995"/>
    <n v="97.105566771629995"/>
    <n v="2.3127258019400001"/>
    <n v="37.02276256759"/>
    <n v="39.335488369529997"/>
    <n v="28.18231833235"/>
    <n v="88.667550377629993"/>
    <n v="13.83253273771"/>
    <n v="11.65667428431"/>
    <n v="24.0513730168"/>
    <n v="41.604646429619997"/>
    <n v="98.871879966820003"/>
    <n v="11.65755878703"/>
    <n v="318.52453393227"/>
    <n v="454.96558907342995"/>
    <n v="44.955215377724556"/>
    <n v="499.92080445115448"/>
  </r>
  <r>
    <x v="2"/>
    <s v="05"/>
    <s v="SR09"/>
    <s v="Z24"/>
    <s v="05659"/>
    <x v="9"/>
    <x v="122"/>
    <n v="50.454863917600001"/>
    <n v="5.0627498600000001E-3"/>
    <n v="50.459926667460003"/>
    <n v="1.34076991714"/>
    <n v="14.583653293499999"/>
    <n v="15.924423210639999"/>
    <n v="10.645389393189999"/>
    <n v="26.741659972800001"/>
    <n v="7.3621647674700004"/>
    <n v="5.4350133591000001"/>
    <n v="6.7092340503300001"/>
    <n v="17.10918932109"/>
    <n v="43.440695003249999"/>
    <n v="4.2954305707399998"/>
    <n v="121.73877643796999"/>
    <n v="188.12312631606997"/>
    <n v="18.588473203641026"/>
    <n v="206.711599519711"/>
  </r>
  <r>
    <x v="2"/>
    <s v="05"/>
    <s v="SR09"/>
    <s v="Z24"/>
    <s v="05665"/>
    <x v="9"/>
    <x v="123"/>
    <n v="56.136457022679998"/>
    <n v="0"/>
    <n v="56.136457022679998"/>
    <n v="1.74795642029"/>
    <n v="20.841256179849999"/>
    <n v="22.589212600139998"/>
    <n v="11.306417659379999"/>
    <n v="39.883577356430003"/>
    <n v="11.4990789782"/>
    <n v="8.7838643659599995"/>
    <n v="14.11781571405"/>
    <n v="25.42197962066"/>
    <n v="71.760495453849998"/>
    <n v="6.3623962227900002"/>
    <n v="189.13562537132"/>
    <n v="267.86129499414"/>
    <n v="26.467413134126449"/>
    <n v="294.32870812826644"/>
  </r>
  <r>
    <x v="2"/>
    <s v="05"/>
    <s v="SR09"/>
    <s v="Z23"/>
    <s v="05837"/>
    <x v="9"/>
    <x v="124"/>
    <n v="721.00671310014002"/>
    <n v="0.83005124529999996"/>
    <n v="721.83676434543997"/>
    <n v="25.236593459800002"/>
    <n v="152.76327472192"/>
    <n v="177.99986818171999"/>
    <n v="56.94342819565"/>
    <n v="276.88412687277997"/>
    <n v="40.996447640950002"/>
    <n v="47.442932321400001"/>
    <n v="84.797145115320006"/>
    <n v="175.45945979427"/>
    <n v="451.78368949314"/>
    <n v="38.750876624870003"/>
    <n v="1173.05810605838"/>
    <n v="2072.8947385855399"/>
    <n v="204.82302764537025"/>
    <n v="2277.71776623091"/>
  </r>
  <r>
    <x v="2"/>
    <s v="05"/>
    <s v="SR09"/>
    <s v="Z25"/>
    <s v="05873"/>
    <x v="9"/>
    <x v="125"/>
    <n v="10.867897436090001"/>
    <n v="0"/>
    <n v="10.867897436090001"/>
    <n v="0"/>
    <n v="5.1234535661100002"/>
    <n v="5.1234535661100002"/>
    <n v="2.4580651334199999"/>
    <n v="6.3778922442199999"/>
    <n v="2.94218740134"/>
    <n v="1.7981534915199999"/>
    <n v="4.4035715317599999"/>
    <n v="6.2096216853900001"/>
    <n v="19.301825756780001"/>
    <n v="2.1077740252599999"/>
    <n v="45.599091269690007"/>
    <n v="61.590442271890012"/>
    <n v="6.0857604707661865"/>
    <n v="67.676202742656201"/>
  </r>
  <r>
    <x v="3"/>
    <s v="05"/>
    <m/>
    <m/>
    <m/>
    <x v="0"/>
    <x v="0"/>
    <n v="7959.6039008397966"/>
    <n v="2674.5405995441283"/>
    <n v="10634.144500383925"/>
    <n v="21028.568077165975"/>
    <n v="10687.749455898018"/>
    <n v="31716.317533063993"/>
    <n v="6425.7821611304071"/>
    <n v="24232.489384445551"/>
    <n v="4130.6779085771368"/>
    <n v="6787.9735877772919"/>
    <n v="12454.641652026221"/>
    <n v="12684.490604496992"/>
    <n v="16550.604329171591"/>
    <n v="3293.2443543578029"/>
    <n v="86559.903981982992"/>
    <n v="128910.36601543092"/>
    <n v="12769.714316624691"/>
    <n v="141680.0803320556"/>
  </r>
  <r>
    <x v="3"/>
    <s v="05"/>
    <s v="SR01"/>
    <s v="Z01"/>
    <s v="05001"/>
    <x v="1"/>
    <x v="1"/>
    <n v="159.87677393639001"/>
    <n v="2.3696971592999998"/>
    <n v="162.24647109569"/>
    <n v="7509.6577069302602"/>
    <n v="5169.3037014702804"/>
    <n v="12678.961408400541"/>
    <n v="2051.4086668267701"/>
    <n v="11565.529554424111"/>
    <n v="1861.2637766062601"/>
    <n v="5003.3118705608604"/>
    <n v="6268.9749373055001"/>
    <n v="6047.3921645180199"/>
    <n v="7937.0454965399103"/>
    <n v="1506.16683380666"/>
    <n v="42241.093300588087"/>
    <n v="55082.301180084316"/>
    <n v="5456.3901392364533"/>
    <n v="60538.691319320773"/>
  </r>
  <r>
    <x v="3"/>
    <s v="05"/>
    <s v="SR01"/>
    <s v="Z02"/>
    <s v="05079"/>
    <x v="1"/>
    <x v="2"/>
    <n v="98.883959288499994"/>
    <n v="2.98336998605"/>
    <n v="101.86732927454999"/>
    <n v="350.12184358898003"/>
    <n v="82.016786613890005"/>
    <n v="432.13863020287005"/>
    <n v="156.7039856893"/>
    <n v="84.059435490330003"/>
    <n v="15.54475568002"/>
    <n v="7.8273067085700001"/>
    <n v="46.719394168619999"/>
    <n v="53.93169608425"/>
    <n v="43.730177250559997"/>
    <n v="15.13294291969"/>
    <n v="423.64969399134003"/>
    <n v="957.65565346876008"/>
    <n v="94.864280402663852"/>
    <n v="1052.519933871424"/>
  </r>
  <r>
    <x v="3"/>
    <s v="05"/>
    <s v="SR01"/>
    <s v="Z02"/>
    <s v="05088"/>
    <x v="1"/>
    <x v="3"/>
    <n v="31.95731899343"/>
    <n v="0.74167711982999995"/>
    <n v="32.698996113260002"/>
    <n v="531.02967695665996"/>
    <n v="568.27192333591995"/>
    <n v="1099.3016002925799"/>
    <n v="228.08470169463999"/>
    <n v="1477.2913731713199"/>
    <n v="288.64862491806002"/>
    <n v="189.81353342476001"/>
    <n v="703.69669547105002"/>
    <n v="599.18947761668005"/>
    <n v="795.52786620568997"/>
    <n v="253.20597430461001"/>
    <n v="4535.4582468068102"/>
    <n v="5667.4588432126502"/>
    <n v="561.41203043664552"/>
    <n v="6228.8708736492954"/>
  </r>
  <r>
    <x v="3"/>
    <s v="05"/>
    <s v="SR01"/>
    <s v="Z03"/>
    <s v="05129"/>
    <x v="1"/>
    <x v="4"/>
    <n v="59.635219869860002"/>
    <n v="0"/>
    <n v="59.635219869860002"/>
    <n v="249.01530730256999"/>
    <n v="71.390660022500001"/>
    <n v="320.40596732506998"/>
    <n v="30.006124695619999"/>
    <n v="287.25918861117998"/>
    <n v="38.810378222090002"/>
    <n v="28.07068171025"/>
    <n v="99.941112027979997"/>
    <n v="91.88507143855"/>
    <n v="107.8325053641"/>
    <n v="25.12258255862"/>
    <n v="708.92764462839"/>
    <n v="1088.96883182332"/>
    <n v="107.87201457816575"/>
    <n v="1196.8408464014858"/>
  </r>
  <r>
    <x v="3"/>
    <s v="05"/>
    <s v="SR01"/>
    <s v="Z02"/>
    <s v="05212"/>
    <x v="1"/>
    <x v="5"/>
    <n v="10.173609023519999"/>
    <n v="2.10766345E-3"/>
    <n v="10.175716686969999"/>
    <n v="352.67681731959999"/>
    <n v="151.10650648175999"/>
    <n v="503.78332380135998"/>
    <n v="48.073039090100004"/>
    <n v="225.59766771583"/>
    <n v="49.51302835637"/>
    <n v="26.371046644220002"/>
    <n v="138.88502633608999"/>
    <n v="106.16347043363"/>
    <n v="92.02766529841"/>
    <n v="34.511051667929998"/>
    <n v="721.14199554258005"/>
    <n v="1235.1010360309099"/>
    <n v="122.34770460890822"/>
    <n v="1357.4487406398182"/>
  </r>
  <r>
    <x v="3"/>
    <s v="05"/>
    <s v="SR01"/>
    <s v="Z03"/>
    <s v="05266"/>
    <x v="1"/>
    <x v="6"/>
    <n v="18.444049561900002"/>
    <n v="0"/>
    <n v="18.444049561900002"/>
    <n v="2139.29421550702"/>
    <n v="528.87087535538001"/>
    <n v="2668.1650908624001"/>
    <n v="354.34835307860999"/>
    <n v="1841.2103158980599"/>
    <n v="292.06922114103998"/>
    <n v="371.80989870220998"/>
    <n v="1200.1965023962"/>
    <n v="984.20109970383999"/>
    <n v="992.80145574429002"/>
    <n v="259.79842842848001"/>
    <n v="6296.4352750927301"/>
    <n v="8983.0444155170298"/>
    <n v="889.85016818564338"/>
    <n v="9872.8945837026731"/>
  </r>
  <r>
    <x v="3"/>
    <s v="05"/>
    <s v="SR01"/>
    <s v="Z02"/>
    <s v="05308"/>
    <x v="1"/>
    <x v="7"/>
    <n v="41.763645676240003"/>
    <n v="18.35829332346"/>
    <n v="60.121938999700006"/>
    <n v="1173.12635721994"/>
    <n v="141.41640864050001"/>
    <n v="1314.5427658604401"/>
    <n v="50.061842194249998"/>
    <n v="269.56909672580002"/>
    <n v="25.047000534790001"/>
    <n v="14.23131844277"/>
    <n v="69.023889631019998"/>
    <n v="133.64248793971001"/>
    <n v="72.383538893389996"/>
    <n v="18.16122441185"/>
    <n v="652.12039877357995"/>
    <n v="2026.7851036337202"/>
    <n v="200.77102838646238"/>
    <n v="2227.5561320201823"/>
  </r>
  <r>
    <x v="3"/>
    <s v="05"/>
    <s v="SR01"/>
    <s v="Z03"/>
    <s v="05360"/>
    <x v="1"/>
    <x v="8"/>
    <n v="0.15372374003"/>
    <n v="0.14306612498999999"/>
    <n v="0.29678986501999999"/>
    <n v="2408.6048611115898"/>
    <n v="552.16674286222997"/>
    <n v="2960.7716039738198"/>
    <n v="334.42135701834002"/>
    <n v="1394.19885588952"/>
    <n v="264.32158615385998"/>
    <n v="251.90427765858001"/>
    <n v="728.06150171580998"/>
    <n v="765.28473635493003"/>
    <n v="667.20953868887"/>
    <n v="206.65477441038001"/>
    <n v="4612.0566278902907"/>
    <n v="7573.1250217291308"/>
    <n v="750.18515578481674"/>
    <n v="8323.3101775139476"/>
  </r>
  <r>
    <x v="3"/>
    <s v="05"/>
    <s v="SR01"/>
    <s v="Z03"/>
    <s v="05380"/>
    <x v="1"/>
    <x v="9"/>
    <n v="6.3299309124000001"/>
    <n v="0"/>
    <n v="6.3299309124000001"/>
    <n v="844.03174271320995"/>
    <n v="149.31248790819001"/>
    <n v="993.3442306213999"/>
    <n v="70.929324351369999"/>
    <n v="297.84551750584001"/>
    <n v="50.014593880390002"/>
    <n v="23.896473582230001"/>
    <n v="136.72592094506999"/>
    <n v="149.62136904396999"/>
    <n v="94.23114789441"/>
    <n v="30.567461695679999"/>
    <n v="853.83180889896005"/>
    <n v="1853.50597043276"/>
    <n v="183.60619442932693"/>
    <n v="2037.112164862087"/>
  </r>
  <r>
    <x v="3"/>
    <s v="05"/>
    <s v="SR01"/>
    <s v="Z03"/>
    <s v="05631"/>
    <x v="1"/>
    <x v="10"/>
    <n v="8.2292876566299995"/>
    <n v="0"/>
    <n v="8.2292876566299995"/>
    <n v="1094.6403869568801"/>
    <n v="179.02987585220001"/>
    <n v="1273.6702628090802"/>
    <n v="124.59325207950999"/>
    <n v="512.05821021179997"/>
    <n v="89.019281978479995"/>
    <n v="72.686250233430002"/>
    <n v="367.71920980339002"/>
    <n v="324.29262134190998"/>
    <n v="393.30778217834001"/>
    <n v="68.042306437860006"/>
    <n v="1951.7189142647198"/>
    <n v="3233.6184647304299"/>
    <n v="320.31856925010851"/>
    <n v="3553.9370339805382"/>
  </r>
  <r>
    <x v="3"/>
    <s v="05"/>
    <s v="SR02"/>
    <s v="Z04"/>
    <s v="05120"/>
    <x v="2"/>
    <x v="11"/>
    <n v="51.86153129569"/>
    <n v="71.897659058439999"/>
    <n v="123.75919035413"/>
    <n v="2.7111212041699999"/>
    <n v="26.399382160950001"/>
    <n v="29.11050336512"/>
    <n v="28.160102823079999"/>
    <n v="73.630433607859999"/>
    <n v="14.972975878690001"/>
    <n v="4.6614111288700002"/>
    <n v="14.907281513959999"/>
    <n v="42.588106664080001"/>
    <n v="76.407556104950004"/>
    <n v="7.5842951165299999"/>
    <n v="262.91216283801998"/>
    <n v="415.78185655726998"/>
    <n v="41.186878064051029"/>
    <n v="456.968734621321"/>
  </r>
  <r>
    <x v="3"/>
    <s v="05"/>
    <s v="SR02"/>
    <s v="Z04"/>
    <s v="05154"/>
    <x v="2"/>
    <x v="12"/>
    <n v="79.777324941680007"/>
    <n v="192.66098066225999"/>
    <n v="272.43830560393997"/>
    <n v="19.833919756659999"/>
    <n v="64.034960030370002"/>
    <n v="83.868879787029996"/>
    <n v="47.62526156541"/>
    <n v="351.06681250719998"/>
    <n v="30.832929775819998"/>
    <n v="27.786858851750001"/>
    <n v="58.660889438289999"/>
    <n v="112.12066940546001"/>
    <n v="176.05883831176001"/>
    <n v="18.864439469099999"/>
    <n v="823.01669932479012"/>
    <n v="1179.32388471576"/>
    <n v="116.8224834051131"/>
    <n v="1296.1463681208731"/>
  </r>
  <r>
    <x v="3"/>
    <s v="05"/>
    <s v="SR02"/>
    <s v="Z04"/>
    <s v="05250"/>
    <x v="2"/>
    <x v="13"/>
    <n v="24.797026057939998"/>
    <n v="386.79151296908998"/>
    <n v="411.58853902702998"/>
    <n v="2.6523630175099999"/>
    <n v="38.743778775199999"/>
    <n v="41.396141792709997"/>
    <n v="33.998460573609997"/>
    <n v="124.96972785729"/>
    <n v="20.894703990869999"/>
    <n v="12.460222616499999"/>
    <n v="26.257150584920002"/>
    <n v="77.536420551619997"/>
    <n v="88.774263945429993"/>
    <n v="11.03596736936"/>
    <n v="395.92691748959999"/>
    <n v="848.91159830933998"/>
    <n v="84.092217914926991"/>
    <n v="933.00381622426698"/>
  </r>
  <r>
    <x v="3"/>
    <s v="05"/>
    <s v="SR02"/>
    <s v="Z04"/>
    <s v="05495"/>
    <x v="2"/>
    <x v="14"/>
    <n v="22.202125144290001"/>
    <n v="41.806369795640002"/>
    <n v="64.008494939930003"/>
    <n v="10.103981170999999"/>
    <n v="10.284776739250001"/>
    <n v="20.38875791025"/>
    <n v="21.92067016459"/>
    <n v="48.178879962010001"/>
    <n v="10.078612335700001"/>
    <n v="4.8880181591699996"/>
    <n v="13.38566746835"/>
    <n v="25.120341078900001"/>
    <n v="45.058618523269999"/>
    <n v="5.6359247273099999"/>
    <n v="174.26673241930001"/>
    <n v="258.66398526948001"/>
    <n v="25.622960340475228"/>
    <n v="284.28694560995524"/>
  </r>
  <r>
    <x v="3"/>
    <s v="05"/>
    <s v="SR02"/>
    <s v="Z04"/>
    <s v="05790"/>
    <x v="2"/>
    <x v="15"/>
    <n v="20.554829014429998"/>
    <n v="37.721085016650001"/>
    <n v="58.275914031079999"/>
    <n v="3.43710344577"/>
    <n v="18.727778785590001"/>
    <n v="22.16488223136"/>
    <n v="9.7035903987500003"/>
    <n v="48.017168780509998"/>
    <n v="12.87657949449"/>
    <n v="6.9576017012699998"/>
    <n v="17.43456270563"/>
    <n v="32.538689900180003"/>
    <n v="74.318496676799995"/>
    <n v="7.6648376478199998"/>
    <n v="209.51152730545002"/>
    <n v="289.95232356789001"/>
    <n v="28.722347564809532"/>
    <n v="318.67467113269953"/>
  </r>
  <r>
    <x v="3"/>
    <s v="05"/>
    <s v="SR02"/>
    <s v="Z04"/>
    <s v="05895"/>
    <x v="2"/>
    <x v="16"/>
    <n v="25.041823098310001"/>
    <n v="162.82823679363"/>
    <n v="187.87005989194"/>
    <n v="7.8430387938799999"/>
    <n v="12.47566327476"/>
    <n v="20.31870206864"/>
    <n v="26.868304832469999"/>
    <n v="45.696772836930002"/>
    <n v="7.7031895222199998"/>
    <n v="3.4780516248"/>
    <n v="12.41659847551"/>
    <n v="31.713618053449999"/>
    <n v="47.979082420650002"/>
    <n v="4.50136048283"/>
    <n v="180.35697824886"/>
    <n v="388.54574020944"/>
    <n v="38.488899339679563"/>
    <n v="427.03463954911956"/>
  </r>
  <r>
    <x v="3"/>
    <s v="05"/>
    <s v="SR03"/>
    <s v="Z05"/>
    <s v="05142"/>
    <x v="3"/>
    <x v="17"/>
    <n v="7.0959796200599996"/>
    <n v="0"/>
    <n v="7.0959796200599996"/>
    <n v="0.77610511351"/>
    <n v="3.73943015532"/>
    <n v="4.5155352688299999"/>
    <n v="3.60459128309"/>
    <n v="7.2919540718700002"/>
    <n v="1.9651501790200001"/>
    <n v="1.1707592523000001"/>
    <n v="3.9384340755"/>
    <n v="5.90318850375"/>
    <n v="12.59963151925"/>
    <n v="1.5729951281500001"/>
    <n v="38.046704012929993"/>
    <n v="49.658218901819993"/>
    <n v="4.9190867146619937"/>
    <n v="54.577305616481986"/>
  </r>
  <r>
    <x v="3"/>
    <s v="05"/>
    <s v="SR03"/>
    <s v="Z05"/>
    <s v="05425"/>
    <x v="3"/>
    <x v="18"/>
    <n v="22.777254122399999"/>
    <n v="9.9461857699999993E-3"/>
    <n v="22.78720030817"/>
    <n v="1.16723924255"/>
    <n v="7.8053847857500003"/>
    <n v="8.9726240283000003"/>
    <n v="2.6550155091300001"/>
    <n v="19.418531016519999"/>
    <n v="3.3021459857900002"/>
    <n v="1.7524904317100001"/>
    <n v="7.6746163641400003"/>
    <n v="9.4183936940000006"/>
    <n v="19.119971968520002"/>
    <n v="3.3604521697999998"/>
    <n v="66.701617139610008"/>
    <n v="98.461441476080012"/>
    <n v="9.7534784650465784"/>
    <n v="108.2149199411266"/>
  </r>
  <r>
    <x v="3"/>
    <s v="05"/>
    <s v="SR03"/>
    <s v="Z06"/>
    <s v="05579"/>
    <x v="3"/>
    <x v="19"/>
    <n v="26.160005551080001"/>
    <n v="51.296737011209999"/>
    <n v="77.456742562290003"/>
    <n v="46.038237153280001"/>
    <n v="12.554166407929999"/>
    <n v="58.592403561209998"/>
    <n v="44.185163008819998"/>
    <n v="165.88238670729001"/>
    <n v="19.16861865337"/>
    <n v="20.016929764850001"/>
    <n v="46.530305452649998"/>
    <n v="63.24034002666"/>
    <n v="76.889415205770007"/>
    <n v="16.93343964888"/>
    <n v="452.8465984682901"/>
    <n v="588.89574459179016"/>
    <n v="58.33534302284837"/>
    <n v="647.23108761463857"/>
  </r>
  <r>
    <x v="3"/>
    <s v="05"/>
    <s v="SR03"/>
    <s v="Z06"/>
    <s v="05585"/>
    <x v="3"/>
    <x v="20"/>
    <n v="11.34846184167"/>
    <n v="119.86146678288"/>
    <n v="131.20992862455"/>
    <n v="48.866477095199997"/>
    <n v="4.6459210869799996"/>
    <n v="53.512398182179993"/>
    <n v="127.90836877983"/>
    <n v="24.682061545949999"/>
    <n v="6.4550255351399999"/>
    <n v="2.5474583795500001"/>
    <n v="12.973086396299999"/>
    <n v="37.490977293340002"/>
    <n v="40.718266608610001"/>
    <n v="9.3286795237"/>
    <n v="262.10392406241999"/>
    <n v="446.82625086914999"/>
    <n v="44.26210047436409"/>
    <n v="491.08835134351409"/>
  </r>
  <r>
    <x v="3"/>
    <s v="05"/>
    <s v="SR03"/>
    <s v="Z06"/>
    <s v="05591"/>
    <x v="3"/>
    <x v="21"/>
    <n v="10.1424230068"/>
    <n v="15.160776604880001"/>
    <n v="25.30319961168"/>
    <n v="25.09233763596"/>
    <n v="7.9430037642300002"/>
    <n v="33.035341400189999"/>
    <n v="13.370196916879999"/>
    <n v="57.695155340980001"/>
    <n v="4.9980520283900001"/>
    <n v="1.6480905648899999"/>
    <n v="13.73853704857"/>
    <n v="17.26210059824"/>
    <n v="22.77192801316"/>
    <n v="4.15336422795"/>
    <n v="135.63742473905998"/>
    <n v="193.97596575092996"/>
    <n v="19.215038662084808"/>
    <n v="213.19100441301475"/>
  </r>
  <r>
    <x v="3"/>
    <s v="05"/>
    <s v="SR03"/>
    <s v="Z06"/>
    <s v="05893"/>
    <x v="3"/>
    <x v="22"/>
    <n v="56.351169937400002"/>
    <n v="737.07858949870001"/>
    <n v="793.42975943609997"/>
    <n v="3.0255149391399998"/>
    <n v="21.368971154179999"/>
    <n v="24.394486093319998"/>
    <n v="14.76988659473"/>
    <n v="20.49609878611"/>
    <n v="5.2308429641299998"/>
    <n v="1.8901960871100001"/>
    <n v="11.169138182659999"/>
    <n v="58.783387183019997"/>
    <n v="25.770833688410001"/>
    <n v="6.3495122662599996"/>
    <n v="144.45989575242999"/>
    <n v="962.28414128185"/>
    <n v="95.322773143664008"/>
    <n v="1057.6069144255141"/>
  </r>
  <r>
    <x v="3"/>
    <s v="05"/>
    <s v="SR04"/>
    <s v="Z07"/>
    <s v="05031"/>
    <x v="4"/>
    <x v="23"/>
    <n v="32.543477964479997"/>
    <n v="33.121185761180001"/>
    <n v="65.664663725660006"/>
    <n v="11.68348909268"/>
    <n v="49.846396959010001"/>
    <n v="61.529886051689999"/>
    <n v="442.69565988557002"/>
    <n v="35.380188540799999"/>
    <n v="8.0451914236299995"/>
    <n v="9.1882582836799997"/>
    <n v="16.862651790960001"/>
    <n v="46.725013198969997"/>
    <n v="48.782623999469998"/>
    <n v="7.8799276666200004"/>
    <n v="615.55951478970019"/>
    <n v="742.75406456705025"/>
    <n v="73.576373298762192"/>
    <n v="816.33043786581243"/>
  </r>
  <r>
    <x v="3"/>
    <s v="05"/>
    <s v="SR04"/>
    <s v="Z09"/>
    <s v="05040"/>
    <x v="4"/>
    <x v="24"/>
    <n v="14.164571092439999"/>
    <n v="3.5628188627399999"/>
    <n v="17.727389955179998"/>
    <n v="1.5337027080800001"/>
    <n v="11.73179329023"/>
    <n v="13.26549599831"/>
    <n v="89.771593003389995"/>
    <n v="8.56368737721"/>
    <n v="2.0057772143100001"/>
    <n v="0.92238615840000004"/>
    <n v="3.4103451756299998"/>
    <n v="9.5971051754700003"/>
    <n v="12.32729578008"/>
    <n v="1.8443639408600001"/>
    <n v="128.44255382535002"/>
    <n v="159.43543977884002"/>
    <n v="15.793493423775454"/>
    <n v="175.22893320261548"/>
  </r>
  <r>
    <x v="3"/>
    <s v="05"/>
    <s v="SR04"/>
    <s v="Z05"/>
    <s v="05190"/>
    <x v="4"/>
    <x v="25"/>
    <n v="4.2424205884199999"/>
    <n v="0"/>
    <n v="4.2424205884199999"/>
    <n v="8.1403261799099997"/>
    <n v="4.51675039712"/>
    <n v="12.657076577030001"/>
    <n v="13.6061813115"/>
    <n v="29.61404730077"/>
    <n v="5.5629588564899999"/>
    <n v="3.8402928992500001"/>
    <n v="14.359377240540001"/>
    <n v="14.90861719061"/>
    <n v="24.69775863656"/>
    <n v="5.6968487207500003"/>
    <n v="112.28608215647"/>
    <n v="129.18557932191999"/>
    <n v="12.796976633912806"/>
    <n v="141.98255595583279"/>
  </r>
  <r>
    <x v="3"/>
    <s v="05"/>
    <s v="SR04"/>
    <s v="Z08"/>
    <s v="05604"/>
    <x v="4"/>
    <x v="26"/>
    <n v="72.336955471419998"/>
    <n v="279.49886159763997"/>
    <n v="351.83581706906"/>
    <n v="13.132253802359999"/>
    <n v="9.2660798569300002"/>
    <n v="22.39833365929"/>
    <n v="12.894673223870001"/>
    <n v="60.665315712830001"/>
    <n v="9.0665182980000001"/>
    <n v="3.9989904760099999"/>
    <n v="19.855414018249999"/>
    <n v="39.324188920250002"/>
    <n v="39.131597235809998"/>
    <n v="10.718851085260001"/>
    <n v="195.65554897028002"/>
    <n v="569.88969969863001"/>
    <n v="56.452625821075934"/>
    <n v="626.34232551970592"/>
  </r>
  <r>
    <x v="3"/>
    <s v="05"/>
    <s v="SR04"/>
    <s v="Z05"/>
    <s v="05670"/>
    <x v="4"/>
    <x v="27"/>
    <n v="30.72916068104"/>
    <n v="4.8589940455900003"/>
    <n v="35.588154726630002"/>
    <n v="3.55362465921"/>
    <n v="16.945903972140002"/>
    <n v="20.499528631350003"/>
    <n v="7.8736095798200001"/>
    <n v="30.587621970139999"/>
    <n v="9.8335684620499997"/>
    <n v="4.0152532729099999"/>
    <n v="15.59848613916"/>
    <n v="22.19843620048"/>
    <n v="44.244649181450001"/>
    <n v="7.6931760551300004"/>
    <n v="142.04480086114003"/>
    <n v="198.13248421912002"/>
    <n v="19.626778656565946"/>
    <n v="217.75926287568598"/>
  </r>
  <r>
    <x v="3"/>
    <s v="05"/>
    <s v="SR04"/>
    <s v="Z05"/>
    <s v="05690"/>
    <x v="4"/>
    <x v="28"/>
    <n v="72.838823093040006"/>
    <n v="1.7946742503799999"/>
    <n v="74.633497343420004"/>
    <n v="5.7307538749600004"/>
    <n v="11.43692465268"/>
    <n v="17.16767852764"/>
    <n v="22.241351169870001"/>
    <n v="16.251457266999999"/>
    <n v="3.6191332976699999"/>
    <n v="1.19881572481"/>
    <n v="7.3644623004199996"/>
    <n v="11.861216067379999"/>
    <n v="20.706905704370001"/>
    <n v="3.3789694789900002"/>
    <n v="86.622311010510003"/>
    <n v="178.42348688157"/>
    <n v="17.674427784821834"/>
    <n v="196.09791466639183"/>
  </r>
  <r>
    <x v="3"/>
    <s v="05"/>
    <s v="SR04"/>
    <s v="Z08"/>
    <s v="05736"/>
    <x v="4"/>
    <x v="29"/>
    <n v="23.184240766239999"/>
    <n v="393.21096161409997"/>
    <n v="416.39520238033998"/>
    <n v="27.326015099479999"/>
    <n v="6.0519039355600004"/>
    <n v="33.377919035040001"/>
    <n v="22.766058378269999"/>
    <n v="96.996643777350002"/>
    <n v="13.8994433842"/>
    <n v="8.4753703760299999"/>
    <n v="44.652377237300001"/>
    <n v="63.580163374740003"/>
    <n v="54.368691166109997"/>
    <n v="17.21202789246"/>
    <n v="321.95077558646005"/>
    <n v="771.72389700183999"/>
    <n v="76.446091967724129"/>
    <n v="848.16998896956409"/>
  </r>
  <r>
    <x v="3"/>
    <s v="05"/>
    <s v="SR04"/>
    <s v="Z07"/>
    <s v="05858"/>
    <x v="4"/>
    <x v="30"/>
    <n v="16.970632174350001"/>
    <n v="4.3160006390300003"/>
    <n v="21.286632813380002"/>
    <n v="0.40964850315000001"/>
    <n v="12.08627820539"/>
    <n v="12.495926708540001"/>
    <n v="4.2158803753400003"/>
    <n v="28.53546143634"/>
    <n v="6.3727048003300002"/>
    <n v="3.8966492822199998"/>
    <n v="9.1371217894699992"/>
    <n v="13.17092087652"/>
    <n v="24.186551061020001"/>
    <n v="6.4480218352299996"/>
    <n v="95.963311456469981"/>
    <n v="129.74587097838997"/>
    <n v="12.852478488481575"/>
    <n v="142.59834946687155"/>
  </r>
  <r>
    <x v="3"/>
    <s v="05"/>
    <s v="SR04"/>
    <s v="Z07"/>
    <s v="05885"/>
    <x v="4"/>
    <x v="31"/>
    <n v="13.19547336304"/>
    <n v="1.5830986975200001"/>
    <n v="14.77857206056"/>
    <n v="1.7343486935400001"/>
    <n v="4.3687001303899997"/>
    <n v="6.10304882393"/>
    <n v="2.3018342774999998"/>
    <n v="13.518816245849999"/>
    <n v="3.6493751114599999"/>
    <n v="1.37547683295"/>
    <n v="5.2071110919599999"/>
    <n v="7.9954174064599997"/>
    <n v="14.87675474601"/>
    <n v="3.7235718414600001"/>
    <n v="52.648357553650001"/>
    <n v="73.529978438140006"/>
    <n v="7.2837960777370947"/>
    <n v="80.8137745158771"/>
  </r>
  <r>
    <x v="3"/>
    <s v="05"/>
    <s v="SR04"/>
    <s v="Z07"/>
    <s v="05890"/>
    <x v="4"/>
    <x v="32"/>
    <n v="52.288536537310002"/>
    <n v="0.76415119058000003"/>
    <n v="53.052687727890003"/>
    <n v="3.4748782041899999"/>
    <n v="20.93473206454"/>
    <n v="24.409610268729999"/>
    <n v="4.0421316890499996"/>
    <n v="37.430324775899997"/>
    <n v="7.8095638314600002"/>
    <n v="3.38534482181"/>
    <n v="12.00810576608"/>
    <n v="20.25288701613"/>
    <n v="51.778851143190003"/>
    <n v="10.76231181616"/>
    <n v="147.46952085978"/>
    <n v="224.93181885640001"/>
    <n v="22.281490281177199"/>
    <n v="247.2133091375772"/>
  </r>
  <r>
    <x v="3"/>
    <s v="05"/>
    <s v="SR05"/>
    <s v="Z10"/>
    <s v="05038"/>
    <x v="5"/>
    <x v="33"/>
    <n v="32.854451881789998"/>
    <n v="0"/>
    <n v="32.854451881789998"/>
    <n v="1.3192251867"/>
    <n v="19.274389152560001"/>
    <n v="20.59361433926"/>
    <n v="4.2802325073800001"/>
    <n v="18.835940847549999"/>
    <n v="5.1839342531400003"/>
    <n v="2.1487853499899998"/>
    <n v="8.0827006047900003"/>
    <n v="10.391112311460001"/>
    <n v="28.150535202650001"/>
    <n v="2.9692686629899998"/>
    <n v="80.042509739950006"/>
    <n v="133.49057596099999"/>
    <n v="13.223424707211665"/>
    <n v="146.71400066821167"/>
  </r>
  <r>
    <x v="3"/>
    <s v="05"/>
    <s v="SR05"/>
    <s v="Z11"/>
    <s v="05086"/>
    <x v="5"/>
    <x v="34"/>
    <n v="17.81646834116"/>
    <n v="0"/>
    <n v="17.81646834116"/>
    <n v="2.2116777658900002"/>
    <n v="3.8405857015499998"/>
    <n v="6.0522634674399995"/>
    <n v="1.77671087165"/>
    <n v="5.3440466664999997"/>
    <n v="1.60250388573"/>
    <n v="0.46550120571999998"/>
    <n v="4.4740851966299999"/>
    <n v="5.6353360946800004"/>
    <n v="24.936902460679999"/>
    <n v="1.43597131561"/>
    <n v="45.671057697199998"/>
    <n v="69.539789505800002"/>
    <n v="6.888532498008721"/>
    <n v="76.428322003808717"/>
  </r>
  <r>
    <x v="3"/>
    <s v="05"/>
    <s v="SR05"/>
    <s v="Z10"/>
    <s v="05107"/>
    <x v="5"/>
    <x v="35"/>
    <n v="15.302924693950001"/>
    <n v="6.02415180787"/>
    <n v="21.327076501820002"/>
    <n v="0.48363516265000001"/>
    <n v="5.5227011432699999"/>
    <n v="6.0063363059199997"/>
    <n v="1.7573616570799999"/>
    <n v="6.4464799792400003"/>
    <n v="3.2591377554699998"/>
    <n v="1.3093368867399999"/>
    <n v="4.5961687863699998"/>
    <n v="9.6034498066600005"/>
    <n v="23.492200565049998"/>
    <n v="2.30876015131"/>
    <n v="52.772895587919997"/>
    <n v="80.106308395659994"/>
    <n v="7.9352398475809958"/>
    <n v="88.041548243240996"/>
  </r>
  <r>
    <x v="3"/>
    <s v="05"/>
    <s v="SR05"/>
    <s v="Z10"/>
    <s v="05134"/>
    <x v="5"/>
    <x v="36"/>
    <n v="7.3497358360399998"/>
    <n v="9.2656301999999996E-3"/>
    <n v="7.3590014662399996"/>
    <n v="1.4962731191800001"/>
    <n v="5.2660237106999999"/>
    <n v="6.7622968298800004"/>
    <n v="2.7515987215200002"/>
    <n v="11.42834286862"/>
    <n v="4.1142152511900001"/>
    <n v="1.7544538728000001"/>
    <n v="5.3737776403400002"/>
    <n v="8.6760834251399999"/>
    <n v="19.763869329550001"/>
    <n v="2.6112874661399998"/>
    <n v="56.473628575299998"/>
    <n v="70.59492687142"/>
    <n v="6.9930532060014698"/>
    <n v="77.587980077421463"/>
  </r>
  <r>
    <x v="3"/>
    <s v="05"/>
    <s v="SR05"/>
    <s v="Z09"/>
    <s v="05150"/>
    <x v="5"/>
    <x v="37"/>
    <n v="7.5860551447300004"/>
    <n v="0"/>
    <n v="7.5860551447300004"/>
    <n v="0.58250458228000002"/>
    <n v="3.2799759602499998"/>
    <n v="3.8624805425299997"/>
    <n v="24.484782331190001"/>
    <n v="1.31397992598"/>
    <n v="0.45097389997999998"/>
    <n v="0.24403351068000001"/>
    <n v="0.89719169516999997"/>
    <n v="2.35895412054"/>
    <n v="2.7444489111600001"/>
    <n v="0.32509605064000002"/>
    <n v="32.819460445339999"/>
    <n v="44.267996132600004"/>
    <n v="4.3851373745621736"/>
    <n v="48.653133507162181"/>
  </r>
  <r>
    <x v="3"/>
    <s v="05"/>
    <s v="SR05"/>
    <s v="Z11"/>
    <s v="05237"/>
    <x v="5"/>
    <x v="38"/>
    <n v="162.70631912818001"/>
    <n v="0"/>
    <n v="162.70631912818001"/>
    <n v="27.105253954359998"/>
    <n v="20.947075504170002"/>
    <n v="48.052329458529996"/>
    <n v="30.617866811390002"/>
    <n v="59.400911697570002"/>
    <n v="10.07575152609"/>
    <n v="10.41706959669"/>
    <n v="22.005304484669999"/>
    <n v="27.052970209009999"/>
    <n v="28.004192274179999"/>
    <n v="8.3232205703099993"/>
    <n v="195.89728716990999"/>
    <n v="406.65593575662001"/>
    <n v="40.28287472361"/>
    <n v="446.93881048023002"/>
  </r>
  <r>
    <x v="3"/>
    <s v="05"/>
    <s v="SR05"/>
    <s v="Z11"/>
    <s v="05264"/>
    <x v="5"/>
    <x v="39"/>
    <n v="63.682914589939998"/>
    <n v="0"/>
    <n v="63.682914589939998"/>
    <n v="140.40362146218001"/>
    <n v="48.618472600990003"/>
    <n v="189.02209406317002"/>
    <n v="10.485214128599999"/>
    <n v="32.307680359380001"/>
    <n v="4.7320623448500001"/>
    <n v="4.1027498529199997"/>
    <n v="12.45505044273"/>
    <n v="21.382095561490001"/>
    <n v="15.298669319989999"/>
    <n v="4.9183418720100001"/>
    <n v="105.68186388197"/>
    <n v="358.38687253507999"/>
    <n v="35.501396191479579"/>
    <n v="393.88826872655955"/>
  </r>
  <r>
    <x v="3"/>
    <s v="05"/>
    <s v="SR05"/>
    <s v="Z09"/>
    <s v="05310"/>
    <x v="5"/>
    <x v="40"/>
    <n v="23.63897166828"/>
    <n v="9.2310740299999996E-3"/>
    <n v="23.648202742310001"/>
    <n v="14.00378151878"/>
    <n v="14.332359831490001"/>
    <n v="28.336141350270001"/>
    <n v="27.154549491929998"/>
    <n v="60.611226739400003"/>
    <n v="14.749969201320001"/>
    <n v="5.8064318992899997"/>
    <n v="32.920378013620002"/>
    <n v="40.840029143460001"/>
    <n v="71.308200052990003"/>
    <n v="14.36688602535"/>
    <n v="267.75767056736004"/>
    <n v="319.74201465994003"/>
    <n v="31.673280500506667"/>
    <n v="351.4152951604467"/>
  </r>
  <r>
    <x v="3"/>
    <s v="05"/>
    <s v="SR05"/>
    <s v="Z09"/>
    <s v="05315"/>
    <x v="5"/>
    <x v="41"/>
    <n v="7.9118198059399996"/>
    <n v="0"/>
    <n v="7.9118198059399996"/>
    <n v="0.16586281144000001"/>
    <n v="5.9468467698499996"/>
    <n v="6.1127095812899999"/>
    <n v="31.989786401770001"/>
    <n v="2.8654796795299999"/>
    <n v="1.0784442350500001"/>
    <n v="0.51371277500000001"/>
    <n v="1.4199077363799999"/>
    <n v="4.0620144708800003"/>
    <n v="6.1388314725199997"/>
    <n v="0.93213018229"/>
    <n v="49.000306953420001"/>
    <n v="63.024836340649998"/>
    <n v="6.2431686434415257"/>
    <n v="69.268004984091519"/>
  </r>
  <r>
    <x v="3"/>
    <s v="05"/>
    <s v="SR05"/>
    <s v="Z12"/>
    <s v="05361"/>
    <x v="5"/>
    <x v="42"/>
    <n v="46.163842283820003"/>
    <n v="0"/>
    <n v="46.163842283820003"/>
    <n v="6.8179518866600004"/>
    <n v="13.6483549071"/>
    <n v="20.466306793760001"/>
    <n v="13.835320612509999"/>
    <n v="25.922257792180002"/>
    <n v="11.90577057152"/>
    <n v="4.6920166233299998"/>
    <n v="16.386420227879999"/>
    <n v="25.934439312649999"/>
    <n v="62.797750100050003"/>
    <n v="6.3987132788399999"/>
    <n v="167.87268851896002"/>
    <n v="234.50283759654002"/>
    <n v="23.229584517570483"/>
    <n v="257.73242211411048"/>
  </r>
  <r>
    <x v="3"/>
    <s v="05"/>
    <s v="SR05"/>
    <s v="Z12"/>
    <s v="05647"/>
    <x v="5"/>
    <x v="43"/>
    <n v="2.5734223349400001"/>
    <n v="0"/>
    <n v="2.5734223349400001"/>
    <n v="0.36757327776999998"/>
    <n v="4.5809621481000002"/>
    <n v="4.9485354258700003"/>
    <n v="1.55198449566"/>
    <n v="5.8772264846200004"/>
    <n v="3.06472022736"/>
    <n v="2.1384257902999999"/>
    <n v="8.0199007125400001"/>
    <n v="7.3850214249299997"/>
    <n v="18.193573157149999"/>
    <n v="2.6416722643199999"/>
    <n v="48.872524556880002"/>
    <n v="56.394482317689999"/>
    <n v="5.5863733110877396"/>
    <n v="61.980855628777739"/>
  </r>
  <r>
    <x v="3"/>
    <s v="05"/>
    <s v="SR05"/>
    <s v="Z11"/>
    <s v="05658"/>
    <x v="5"/>
    <x v="44"/>
    <n v="4.5151409042599999"/>
    <n v="0"/>
    <n v="4.5151409042599999"/>
    <n v="1.2476879615300001"/>
    <n v="2.1248247780399998"/>
    <n v="3.3725127395699999"/>
    <n v="2.7562389109600001"/>
    <n v="5.7565153998699996"/>
    <n v="1.4967291810100001"/>
    <n v="0.89093381932000004"/>
    <n v="3.1413282519800001"/>
    <n v="4.1788503320899997"/>
    <n v="8.7102648245700003"/>
    <n v="1.76612387637"/>
    <n v="28.696984596170001"/>
    <n v="36.584638240000004"/>
    <n v="3.6240326758990555"/>
    <n v="40.208670915899063"/>
  </r>
  <r>
    <x v="3"/>
    <s v="05"/>
    <s v="SR05"/>
    <s v="Z11"/>
    <s v="05664"/>
    <x v="5"/>
    <x v="45"/>
    <n v="57.601204750329998"/>
    <n v="0"/>
    <n v="57.601204750329998"/>
    <n v="394.33678327241"/>
    <n v="61.541396510189998"/>
    <n v="455.8781797826"/>
    <n v="19.907278286050001"/>
    <n v="66.942874197859993"/>
    <n v="10.01767730834"/>
    <n v="10.540425320820001"/>
    <n v="29.218456584049999"/>
    <n v="50.363141803269997"/>
    <n v="33.377542156600001"/>
    <n v="8.8383601971099992"/>
    <n v="229.20575585409998"/>
    <n v="742.68514038702995"/>
    <n v="73.569545747858911"/>
    <n v="816.25468613488886"/>
  </r>
  <r>
    <x v="3"/>
    <s v="05"/>
    <s v="SR05"/>
    <s v="Z11"/>
    <s v="05686"/>
    <x v="5"/>
    <x v="46"/>
    <n v="290.88844258622998"/>
    <n v="21.88874413113"/>
    <n v="312.77718671736"/>
    <n v="186.71337069314001"/>
    <n v="93.714600599380006"/>
    <n v="280.42797129252"/>
    <n v="51.388959848399999"/>
    <n v="105.9719343095"/>
    <n v="16.429257707289999"/>
    <n v="14.15738776575"/>
    <n v="36.315328786329999"/>
    <n v="67.077981680180002"/>
    <n v="104.20421870469001"/>
    <n v="12.49625512769"/>
    <n v="408.04132392983001"/>
    <n v="1001.24648193971"/>
    <n v="99.182338318459756"/>
    <n v="1100.4288202581697"/>
  </r>
  <r>
    <x v="3"/>
    <s v="05"/>
    <s v="SR05"/>
    <s v="Z12"/>
    <s v="05819"/>
    <x v="5"/>
    <x v="47"/>
    <n v="11.76127758716"/>
    <n v="0"/>
    <n v="11.76127758716"/>
    <n v="5.97435439796"/>
    <n v="0.52773828374999998"/>
    <n v="6.5020926817099998"/>
    <n v="10.75736241732"/>
    <n v="13.22450836422"/>
    <n v="2.3472490637400001"/>
    <n v="1.2774853239899999"/>
    <n v="4.8258729390999999"/>
    <n v="7.6276123143500003"/>
    <n v="13.686882095370001"/>
    <n v="1.8157900515800001"/>
    <n v="55.562762569670006"/>
    <n v="73.826132838540005"/>
    <n v="7.3131327959811809"/>
    <n v="81.13926563452118"/>
  </r>
  <r>
    <x v="3"/>
    <s v="05"/>
    <s v="SR05"/>
    <s v="Z10"/>
    <s v="05854"/>
    <x v="5"/>
    <x v="48"/>
    <n v="19.24784756491"/>
    <n v="2.0222164794399999"/>
    <n v="21.270064044350001"/>
    <n v="0.75383749890999996"/>
    <n v="10.468273270979999"/>
    <n v="11.22211076989"/>
    <n v="4.6787480317999997"/>
    <n v="31.482368204579998"/>
    <n v="4.9675330085300002"/>
    <n v="2.2136855820500001"/>
    <n v="7.8757992209700003"/>
    <n v="13.61701809773"/>
    <n v="32.132622000479998"/>
    <n v="3.53559129849"/>
    <n v="100.50336544462999"/>
    <n v="132.99554025886999"/>
    <n v="13.174387033296236"/>
    <n v="146.16992729216622"/>
  </r>
  <r>
    <x v="3"/>
    <s v="05"/>
    <s v="SR05"/>
    <s v="Z10"/>
    <s v="05887"/>
    <x v="5"/>
    <x v="49"/>
    <n v="51.728855153140003"/>
    <n v="0.83021016595999997"/>
    <n v="52.5590653191"/>
    <n v="77.284767460739999"/>
    <n v="52.310002898539999"/>
    <n v="129.59477035928001"/>
    <n v="26.881183448350001"/>
    <n v="127.2156267929"/>
    <n v="19.640566511439999"/>
    <n v="17.743867879730001"/>
    <n v="40.556230462750001"/>
    <n v="53.719941328689998"/>
    <n v="89.56255906618"/>
    <n v="14.44085570232"/>
    <n v="389.76083119236006"/>
    <n v="571.91466687074012"/>
    <n v="56.653216767325979"/>
    <n v="628.56788363806606"/>
  </r>
  <r>
    <x v="3"/>
    <s v="05"/>
    <s v="SR06"/>
    <s v="Z13"/>
    <s v="05004"/>
    <x v="6"/>
    <x v="50"/>
    <n v="7.3834994570700001"/>
    <n v="1.0809422799299999"/>
    <n v="8.4644417369999996"/>
    <n v="0.56538001789000003"/>
    <n v="1.94560387754"/>
    <n v="2.5109838954299999"/>
    <n v="3.14205280932"/>
    <n v="1.7918768620700001"/>
    <n v="0.77328113074000004"/>
    <n v="0.22384492163"/>
    <n v="1.20036386594"/>
    <n v="2.5128424423800002"/>
    <n v="7.2995431853200001"/>
    <n v="0.64343158115999999"/>
    <n v="17.587236798560003"/>
    <n v="28.562662430990002"/>
    <n v="2.8293848713640921"/>
    <n v="31.392047302354094"/>
  </r>
  <r>
    <x v="3"/>
    <s v="05"/>
    <s v="SR06"/>
    <s v="Z14"/>
    <s v="05044"/>
    <x v="6"/>
    <x v="51"/>
    <n v="54.274183414829999"/>
    <n v="0"/>
    <n v="54.274183414829999"/>
    <n v="0.62996195215999995"/>
    <n v="9.3590315735300003"/>
    <n v="9.9889935256900007"/>
    <n v="1.4354291183700001"/>
    <n v="7.1110758737299999"/>
    <n v="3.1196051594699998"/>
    <n v="1.51328417064"/>
    <n v="5.4728387428699996"/>
    <n v="8.94565541433"/>
    <n v="15.28964769115"/>
    <n v="2.5939586455699999"/>
    <n v="45.481494816130002"/>
    <n v="109.74467175665001"/>
    <n v="10.87118243025702"/>
    <n v="120.61585418690703"/>
  </r>
  <r>
    <x v="3"/>
    <s v="05"/>
    <s v="SR06"/>
    <s v="Z14"/>
    <s v="05059"/>
    <x v="6"/>
    <x v="52"/>
    <n v="12.84151432394"/>
    <n v="0"/>
    <n v="12.84151432394"/>
    <n v="1.1442140192200001"/>
    <n v="3.2929636753299998"/>
    <n v="4.4371776945499999"/>
    <n v="0.97258937439000004"/>
    <n v="5.7252528611600004"/>
    <n v="2.1573658998499998"/>
    <n v="0.94344143831000005"/>
    <n v="4.3285687067599996"/>
    <n v="5.3877633754599996"/>
    <n v="12.54038916663"/>
    <n v="2.1722754488599998"/>
    <n v="34.227646271419999"/>
    <n v="51.506338289910005"/>
    <n v="5.1021593203687594"/>
    <n v="56.608497610278761"/>
  </r>
  <r>
    <x v="3"/>
    <s v="05"/>
    <s v="SR06"/>
    <s v="Z14"/>
    <s v="05113"/>
    <x v="6"/>
    <x v="53"/>
    <n v="5.5904466965399999"/>
    <n v="16.897967856619999"/>
    <n v="22.488414553159998"/>
    <n v="4.2978508210499999"/>
    <n v="1.9634235342499999"/>
    <n v="6.2612743552999994"/>
    <n v="5.6515344239400003"/>
    <n v="7.8251055582899998"/>
    <n v="3.7033437286200002"/>
    <n v="1.20399176705"/>
    <n v="9.26356025762"/>
    <n v="9.1113258249999998"/>
    <n v="16.916099002759999"/>
    <n v="3.4639274581000001"/>
    <n v="57.138888021380005"/>
    <n v="85.888576929839999"/>
    <n v="8.5080247954884971"/>
    <n v="94.396601725328495"/>
  </r>
  <r>
    <x v="3"/>
    <s v="05"/>
    <s v="SR06"/>
    <s v="Z14"/>
    <s v="05125"/>
    <x v="6"/>
    <x v="54"/>
    <n v="32.083497935030003"/>
    <n v="0"/>
    <n v="32.083497935030003"/>
    <n v="2.3134512886"/>
    <n v="6.5834107271300004"/>
    <n v="8.8968620157300009"/>
    <n v="1.1950382417800001"/>
    <n v="11.56849384157"/>
    <n v="4.3788451786999998"/>
    <n v="2.1936975310700002"/>
    <n v="7.4108548729999999"/>
    <n v="9.9818571685999995"/>
    <n v="22.290820038189999"/>
    <n v="3.3622666190200001"/>
    <n v="62.381873491930001"/>
    <n v="103.36223344269001"/>
    <n v="10.238945346209569"/>
    <n v="113.60117878889957"/>
  </r>
  <r>
    <x v="3"/>
    <s v="05"/>
    <s v="SR06"/>
    <s v="Z13"/>
    <s v="05138"/>
    <x v="6"/>
    <x v="55"/>
    <n v="28.582864931850001"/>
    <n v="0"/>
    <n v="28.582864931850001"/>
    <n v="0.62656610372999999"/>
    <n v="12.45783604883"/>
    <n v="13.084402152559999"/>
    <n v="8.4647016170599994"/>
    <n v="23.754629322100001"/>
    <n v="5.5755567692300003"/>
    <n v="2.3758308620399999"/>
    <n v="10.88303020084"/>
    <n v="15.487470897970001"/>
    <n v="35.827821021170003"/>
    <n v="4.5643105402500002"/>
    <n v="106.93335123066001"/>
    <n v="148.60061831507002"/>
    <n v="14.720208326229001"/>
    <n v="163.32082664129902"/>
  </r>
  <r>
    <x v="3"/>
    <s v="05"/>
    <s v="SR06"/>
    <s v="Z13"/>
    <s v="05234"/>
    <x v="6"/>
    <x v="56"/>
    <n v="64.199815958870005"/>
    <n v="4.89869159677"/>
    <n v="69.098507555639998"/>
    <n v="1.8212074013799999"/>
    <n v="19.544851531020001"/>
    <n v="21.366058932400001"/>
    <n v="4.9018496008900003"/>
    <n v="42.953670466749998"/>
    <n v="10.40255911997"/>
    <n v="5.2946644276799999"/>
    <n v="16.2237211976"/>
    <n v="24.933581494550001"/>
    <n v="47.848023803860002"/>
    <n v="5.7797127258199996"/>
    <n v="158.33778283711999"/>
    <n v="248.80234932515998"/>
    <n v="24.646077894213427"/>
    <n v="273.4484272193734"/>
  </r>
  <r>
    <x v="3"/>
    <s v="05"/>
    <s v="SR06"/>
    <s v="Z14"/>
    <s v="05240"/>
    <x v="6"/>
    <x v="57"/>
    <n v="107.84839666630999"/>
    <n v="0"/>
    <n v="107.84839666630999"/>
    <n v="7.4054004015199997"/>
    <n v="12.43268122001"/>
    <n v="19.838081621530002"/>
    <n v="3.82936461699"/>
    <n v="18.726454350000001"/>
    <n v="6.9961385932800004"/>
    <n v="2.1942010185599998"/>
    <n v="12.99132347882"/>
    <n v="14.323644556210001"/>
    <n v="24.280475120369999"/>
    <n v="5.3171005753299996"/>
    <n v="88.658702309559999"/>
    <n v="216.34518059739997"/>
    <n v="21.430907656241949"/>
    <n v="237.77608825364192"/>
  </r>
  <r>
    <x v="3"/>
    <s v="05"/>
    <s v="SR06"/>
    <s v="Z13"/>
    <s v="05284"/>
    <x v="6"/>
    <x v="58"/>
    <n v="28.802615399960001"/>
    <n v="1.30471662868"/>
    <n v="30.107332028640002"/>
    <n v="2.4054394672099999"/>
    <n v="18.040817929789998"/>
    <n v="20.446257396999997"/>
    <n v="15.87566576833"/>
    <n v="34.18933930275"/>
    <n v="9.7775816416500003"/>
    <n v="5.5608679218799999"/>
    <n v="12.1527775278"/>
    <n v="19.514474094850002"/>
    <n v="40.792577323460002"/>
    <n v="5.2881074992499997"/>
    <n v="143.15139107997001"/>
    <n v="193.70498050561"/>
    <n v="19.188195171738208"/>
    <n v="212.89317567734821"/>
  </r>
  <r>
    <x v="3"/>
    <s v="05"/>
    <s v="SR06"/>
    <s v="Z14"/>
    <s v="05306"/>
    <x v="6"/>
    <x v="59"/>
    <n v="12.106416526709999"/>
    <n v="0"/>
    <n v="12.106416526709999"/>
    <n v="0.59090979666999999"/>
    <n v="3.9842453249399998"/>
    <n v="4.5751551216099999"/>
    <n v="1.15250139182"/>
    <n v="8.5407726957799994"/>
    <n v="1.96322716576"/>
    <n v="0.69051216703999996"/>
    <n v="4.3799173728999996"/>
    <n v="5.9832956515499998"/>
    <n v="12.09113323285"/>
    <n v="2.5554315271000001"/>
    <n v="37.356791204799997"/>
    <n v="54.038362853119999"/>
    <n v="5.3529787952820511"/>
    <n v="59.391341648402047"/>
  </r>
  <r>
    <x v="3"/>
    <s v="05"/>
    <s v="SR06"/>
    <s v="Z14"/>
    <s v="05347"/>
    <x v="6"/>
    <x v="60"/>
    <n v="14.135708943139999"/>
    <n v="0"/>
    <n v="14.135708943139999"/>
    <n v="0.91683136978000002"/>
    <n v="3.9762628704599998"/>
    <n v="4.8930942402399999"/>
    <n v="1.6781872933199999"/>
    <n v="6.0393239481199998"/>
    <n v="2.4556430272899998"/>
    <n v="1.1968536410499999"/>
    <n v="4.7889133341600001"/>
    <n v="5.9306418511999999"/>
    <n v="13.23981150673"/>
    <n v="1.8655930219700001"/>
    <n v="37.19496762384"/>
    <n v="56.223770807220006"/>
    <n v="5.5694628229175835"/>
    <n v="61.793233630137593"/>
  </r>
  <r>
    <x v="3"/>
    <s v="05"/>
    <s v="SR06"/>
    <s v="Z14"/>
    <s v="05411"/>
    <x v="6"/>
    <x v="61"/>
    <n v="18.421371092889999"/>
    <n v="0"/>
    <n v="18.421371092889999"/>
    <n v="0.25838364414999998"/>
    <n v="8.1573090060499993"/>
    <n v="8.4156926501999987"/>
    <n v="2.60832705869"/>
    <n v="10.79142591105"/>
    <n v="4.7621036655199998"/>
    <n v="2.11803463591"/>
    <n v="6.0467092603300001"/>
    <n v="11.4368248238"/>
    <n v="24.415216707180001"/>
    <n v="6.2748965881399998"/>
    <n v="68.453538650620004"/>
    <n v="95.290602393710003"/>
    <n v="9.4393787500472417"/>
    <n v="104.72998114375724"/>
  </r>
  <r>
    <x v="3"/>
    <s v="05"/>
    <s v="SR06"/>
    <s v="Z14"/>
    <s v="05501"/>
    <x v="6"/>
    <x v="62"/>
    <n v="6.2230721252199999"/>
    <n v="0"/>
    <n v="6.2230721252199999"/>
    <n v="0.13203385359"/>
    <n v="2.9066585164299998"/>
    <n v="3.0386923700199997"/>
    <n v="2.53781619013"/>
    <n v="6.1211703572299996"/>
    <n v="1.6359944605200001"/>
    <n v="0.32230871487000001"/>
    <n v="3.3780668346499998"/>
    <n v="3.8869194464499999"/>
    <n v="6.7608735150200001"/>
    <n v="1.4138553556"/>
    <n v="26.057004874469996"/>
    <n v="35.318769369709997"/>
    <n v="3.4986371446045097"/>
    <n v="38.817406514314506"/>
  </r>
  <r>
    <x v="3"/>
    <s v="05"/>
    <s v="SR06"/>
    <s v="Z13"/>
    <s v="05543"/>
    <x v="6"/>
    <x v="63"/>
    <n v="12.408298772109999"/>
    <n v="0"/>
    <n v="12.408298772109999"/>
    <n v="0.66792925554000004"/>
    <n v="5.4390043021599999"/>
    <n v="6.1069335576999997"/>
    <n v="1.0189041545499999"/>
    <n v="5.2321762189600003"/>
    <n v="3.4537842409400001"/>
    <n v="1.58285965751"/>
    <n v="5.6412058313999998"/>
    <n v="9.1541890602600002"/>
    <n v="24.279532331950001"/>
    <n v="2.1041847810499998"/>
    <n v="52.46683627662"/>
    <n v="70.982068606430005"/>
    <n v="7.0314030261837193"/>
    <n v="78.013471632613729"/>
  </r>
  <r>
    <x v="3"/>
    <s v="05"/>
    <s v="SR06"/>
    <s v="Z14"/>
    <s v="05628"/>
    <x v="6"/>
    <x v="64"/>
    <n v="16.253155141530002"/>
    <n v="0.29079438692999998"/>
    <n v="16.543949528460001"/>
    <n v="5.2529378743199997"/>
    <n v="1.9605776852600001"/>
    <n v="7.2135155595799993"/>
    <n v="2.6068994264300001"/>
    <n v="7.0683146280100004"/>
    <n v="4.1967561224100001"/>
    <n v="1.85061336406"/>
    <n v="7.4924551887800002"/>
    <n v="8.9085654433600006"/>
    <n v="23.411802509200001"/>
    <n v="2.36513547759"/>
    <n v="57.900542159840001"/>
    <n v="81.658007247880008"/>
    <n v="8.0889493719677237"/>
    <n v="89.746956619847737"/>
  </r>
  <r>
    <x v="3"/>
    <s v="05"/>
    <s v="SR06"/>
    <s v="Z14"/>
    <s v="05656"/>
    <x v="6"/>
    <x v="65"/>
    <n v="21.765398746550002"/>
    <n v="0"/>
    <n v="21.765398746550002"/>
    <n v="1.5884771170800001"/>
    <n v="15.996409702579999"/>
    <n v="17.584886819659999"/>
    <n v="10.808141068479999"/>
    <n v="54.942200866420002"/>
    <n v="7.2608807553599997"/>
    <n v="2.9575280316299999"/>
    <n v="29.682819149669999"/>
    <n v="21.599083868400001"/>
    <n v="31.434339349910001"/>
    <n v="5.7293879793700002"/>
    <n v="164.41438106923999"/>
    <n v="203.76466663545"/>
    <n v="20.184696244255623"/>
    <n v="223.94936287970563"/>
  </r>
  <r>
    <x v="3"/>
    <s v="05"/>
    <s v="SR06"/>
    <s v="Z14"/>
    <s v="05042"/>
    <x v="6"/>
    <x v="66"/>
    <n v="28.276934261240001"/>
    <n v="0"/>
    <n v="28.276934261240001"/>
    <n v="4.7986030716399997"/>
    <n v="22.203745235989999"/>
    <n v="27.002348307629997"/>
    <n v="16.876167157009998"/>
    <n v="85.430483016780002"/>
    <n v="10.865482322309999"/>
    <n v="8.5339639984000009"/>
    <n v="28.208119014160001"/>
    <n v="33.920454532919997"/>
    <n v="71.240033874109997"/>
    <n v="8.5778654311900002"/>
    <n v="263.65256934688"/>
    <n v="318.93185191574997"/>
    <n v="31.593026700033594"/>
    <n v="350.52487861578356"/>
  </r>
  <r>
    <x v="3"/>
    <s v="05"/>
    <s v="SR06"/>
    <s v="Z14"/>
    <s v="05761"/>
    <x v="6"/>
    <x v="67"/>
    <n v="19.155407602739999"/>
    <n v="0.36188263505000001"/>
    <n v="19.51729023779"/>
    <n v="1.0623197009500001"/>
    <n v="13.82409169047"/>
    <n v="14.886411391420001"/>
    <n v="7.4964798114600004"/>
    <n v="36.253960964080001"/>
    <n v="6.8217043551999996"/>
    <n v="3.0163112033899999"/>
    <n v="19.144272949560001"/>
    <n v="19.819231369920001"/>
    <n v="36.352131739999997"/>
    <n v="6.3158914259700003"/>
    <n v="135.21998381957999"/>
    <n v="169.62368544879001"/>
    <n v="16.802729458196485"/>
    <n v="186.42641490698651"/>
  </r>
  <r>
    <x v="3"/>
    <s v="05"/>
    <s v="SR06"/>
    <s v="Z13"/>
    <s v="05842"/>
    <x v="6"/>
    <x v="68"/>
    <n v="21.526001176289999"/>
    <n v="0"/>
    <n v="21.526001176289999"/>
    <n v="0.40807906143"/>
    <n v="6.2146097548399997"/>
    <n v="6.6226888162699993"/>
    <n v="2.4710606774300001"/>
    <n v="9.18217524778"/>
    <n v="2.9052269876799999"/>
    <n v="1.04158098069"/>
    <n v="4.5301847928400001"/>
    <n v="6.5790608773799999"/>
    <n v="14.447000665339999"/>
    <n v="2.5459474906600001"/>
    <n v="43.702237719799996"/>
    <n v="71.85092771235999"/>
    <n v="7.1174712215285094"/>
    <n v="78.968398933888494"/>
  </r>
  <r>
    <x v="3"/>
    <s v="05"/>
    <s v="SR07"/>
    <s v="Z15"/>
    <s v="05002"/>
    <x v="7"/>
    <x v="69"/>
    <n v="77.390141031690007"/>
    <n v="0.65889733601"/>
    <n v="78.049038367700007"/>
    <n v="4.28767625436"/>
    <n v="15.99717691543"/>
    <n v="20.284853169790001"/>
    <n v="5.0460963957200002"/>
    <n v="23.384018994569999"/>
    <n v="9.5062804992499998"/>
    <n v="4.69776610069"/>
    <n v="23.367109195249999"/>
    <n v="19.636158948409999"/>
    <n v="39.500364428099999"/>
    <n v="7.7003693893799996"/>
    <n v="132.83816395136998"/>
    <n v="231.17205548886"/>
    <n v="22.899641028305989"/>
    <n v="254.07169651716598"/>
  </r>
  <r>
    <x v="3"/>
    <s v="05"/>
    <s v="SR07"/>
    <s v="Z16"/>
    <s v="05021"/>
    <x v="7"/>
    <x v="70"/>
    <n v="7.6825522173199996"/>
    <n v="0"/>
    <n v="7.6825522173199996"/>
    <n v="0.60646732708999995"/>
    <n v="4.2410804336199996"/>
    <n v="4.8475477607099995"/>
    <n v="9.0319868699600008"/>
    <n v="6.2084804102"/>
    <n v="1.5931118321"/>
    <n v="0.79581785283999995"/>
    <n v="5.1551710541800002"/>
    <n v="4.9879021811599999"/>
    <n v="10.69352507857"/>
    <n v="1.3382436396199999"/>
    <n v="39.804238918630006"/>
    <n v="52.334338896660007"/>
    <n v="5.1841801192298149"/>
    <n v="57.518519015889822"/>
  </r>
  <r>
    <x v="3"/>
    <s v="05"/>
    <s v="SR07"/>
    <s v="Z15"/>
    <s v="05055"/>
    <x v="7"/>
    <x v="71"/>
    <n v="20.73848301336"/>
    <n v="0"/>
    <n v="20.73848301336"/>
    <n v="2.1501976785500001"/>
    <n v="4.3670976221100002"/>
    <n v="6.5172953006600007"/>
    <n v="1.4692425785400001"/>
    <n v="6.0672538029599998"/>
    <n v="3.3658339689600001"/>
    <n v="1.7303061185599999"/>
    <n v="9.2890799066300005"/>
    <n v="6.8532198642499997"/>
    <n v="16.21633035704"/>
    <n v="1.80754929648"/>
    <n v="46.798815893419999"/>
    <n v="74.054594207440005"/>
    <n v="7.3357639194796445"/>
    <n v="81.390358126919651"/>
  </r>
  <r>
    <x v="3"/>
    <s v="05"/>
    <s v="SR07"/>
    <s v="Z17"/>
    <s v="05197"/>
    <x v="7"/>
    <x v="72"/>
    <n v="15.444085443460001"/>
    <n v="0"/>
    <n v="15.444085443460001"/>
    <n v="3.04407311764"/>
    <n v="15.15710919374"/>
    <n v="18.201182311380002"/>
    <n v="51.67979986772"/>
    <n v="15.460930069490001"/>
    <n v="4.1030127248900001"/>
    <n v="1.9694402558299999"/>
    <n v="14.89957121316"/>
    <n v="9.8955409127199996"/>
    <n v="16.495220613339999"/>
    <n v="2.7882317258399998"/>
    <n v="117.29174738299"/>
    <n v="150.93701513783"/>
    <n v="14.951649139556496"/>
    <n v="165.88866427738651"/>
  </r>
  <r>
    <x v="3"/>
    <s v="05"/>
    <s v="SR07"/>
    <s v="Z16"/>
    <s v="05206"/>
    <x v="7"/>
    <x v="73"/>
    <n v="14.360967233949999"/>
    <n v="0"/>
    <n v="14.360967233949999"/>
    <n v="1.87204485014"/>
    <n v="3.90588992698"/>
    <n v="5.7779347771200005"/>
    <n v="1.19291536786"/>
    <n v="4.5492590485099997"/>
    <n v="1.81529931379"/>
    <n v="0.75637911534000002"/>
    <n v="7.4223241209399999"/>
    <n v="7.9598006855900003"/>
    <n v="9.9001677414000007"/>
    <n v="1.6804112311299999"/>
    <n v="35.276556624560001"/>
    <n v="55.415458635630003"/>
    <n v="5.4893923380626983"/>
    <n v="60.904850973692703"/>
  </r>
  <r>
    <x v="3"/>
    <s v="05"/>
    <s v="SR07"/>
    <s v="Z18"/>
    <s v="05148"/>
    <x v="7"/>
    <x v="74"/>
    <n v="51.30313367003"/>
    <n v="0"/>
    <n v="51.30313367003"/>
    <n v="25.928920807440001"/>
    <n v="30.69675066357"/>
    <n v="56.625671471010001"/>
    <n v="27.6063439759"/>
    <n v="155.36352336300001"/>
    <n v="30.782865968799999"/>
    <n v="20.215047430729999"/>
    <n v="96.12288894436"/>
    <n v="57.259324590929999"/>
    <n v="70.249479207139998"/>
    <n v="27.290482553690001"/>
    <n v="484.88995603455004"/>
    <n v="592.81876117559"/>
    <n v="58.723952586110514"/>
    <n v="651.5427137617005"/>
  </r>
  <r>
    <x v="3"/>
    <s v="05"/>
    <s v="SR07"/>
    <s v="Z16"/>
    <s v="05541"/>
    <x v="7"/>
    <x v="75"/>
    <n v="330.42925474583001"/>
    <n v="0"/>
    <n v="330.42925474583001"/>
    <n v="5.4940020704899997"/>
    <n v="41.230453805129997"/>
    <n v="46.724455875619995"/>
    <n v="5.8337079954400002"/>
    <n v="38.537199091550001"/>
    <n v="8.2135502453299996"/>
    <n v="5.0965032943399997"/>
    <n v="30.44741663324"/>
    <n v="21.944228093930001"/>
    <n v="29.724034190640001"/>
    <n v="7.46662778473"/>
    <n v="147.2632673292"/>
    <n v="524.41697795064999"/>
    <n v="51.948149696671557"/>
    <n v="576.36512764732151"/>
  </r>
  <r>
    <x v="3"/>
    <s v="05"/>
    <s v="SR07"/>
    <s v="Z18"/>
    <s v="05607"/>
    <x v="7"/>
    <x v="76"/>
    <n v="51.437381799649998"/>
    <n v="0.30182121947000001"/>
    <n v="51.739203019119998"/>
    <n v="15.431742073880001"/>
    <n v="34.487054554739998"/>
    <n v="49.918796628620001"/>
    <n v="25.159662631309999"/>
    <n v="98.992772513480006"/>
    <n v="21.783822893429999"/>
    <n v="12.10165101286"/>
    <n v="74.450541926989999"/>
    <n v="49.041906581459997"/>
    <n v="57.5215819111"/>
    <n v="13.72581975566"/>
    <n v="352.77775922628996"/>
    <n v="454.43575887402994"/>
    <n v="45.015889687148956"/>
    <n v="499.4516485611789"/>
  </r>
  <r>
    <x v="3"/>
    <s v="05"/>
    <s v="SR07"/>
    <s v="Z18"/>
    <s v="05697"/>
    <x v="7"/>
    <x v="77"/>
    <n v="18.006550820760001"/>
    <n v="0"/>
    <n v="18.006550820760001"/>
    <n v="21.244227344270001"/>
    <n v="17.077191875010001"/>
    <n v="38.321419219280003"/>
    <n v="10.177673808070001"/>
    <n v="79.446309863460002"/>
    <n v="13.69887277546"/>
    <n v="11.688909959669999"/>
    <n v="48.49924885371"/>
    <n v="32.164063678250002"/>
    <n v="49.99609779016"/>
    <n v="9.8476468563099999"/>
    <n v="255.51882358509002"/>
    <n v="311.84679362513003"/>
    <n v="30.891188879814401"/>
    <n v="342.73798250494445"/>
  </r>
  <r>
    <x v="3"/>
    <s v="05"/>
    <s v="SR07"/>
    <s v="Z16"/>
    <s v="05313"/>
    <x v="7"/>
    <x v="78"/>
    <n v="12.86447826627"/>
    <n v="0"/>
    <n v="12.86447826627"/>
    <n v="1.1253610545799999"/>
    <n v="5.8607512811799998"/>
    <n v="6.9861123357599997"/>
    <n v="6.7304477777500002"/>
    <n v="8.0925346496599992"/>
    <n v="3.1892466527800001"/>
    <n v="1.79270633394"/>
    <n v="16.184372779419999"/>
    <n v="8.9494309559200005"/>
    <n v="13.11764892379"/>
    <n v="2.5992385113599998"/>
    <n v="60.655626584620002"/>
    <n v="80.506217186650005"/>
    <n v="7.9748543578176454"/>
    <n v="88.481071544467653"/>
  </r>
  <r>
    <x v="3"/>
    <s v="05"/>
    <s v="SR07"/>
    <s v="Z18"/>
    <s v="05318"/>
    <x v="7"/>
    <x v="79"/>
    <n v="80.023079506249999"/>
    <n v="0"/>
    <n v="80.023079506249999"/>
    <n v="554.04393191316001"/>
    <n v="183.83461319404"/>
    <n v="737.87854510720001"/>
    <n v="39.536316644419998"/>
    <n v="161.79564061042001"/>
    <n v="28.681344543369999"/>
    <n v="13.727226383150001"/>
    <n v="103.50345144256001"/>
    <n v="90.749860700330004"/>
    <n v="65.758278954160005"/>
    <n v="20.577036261100002"/>
    <n v="524.32915553951"/>
    <n v="1342.2307801529601"/>
    <n v="132.9598552802446"/>
    <n v="1475.1906354332045"/>
  </r>
  <r>
    <x v="3"/>
    <s v="05"/>
    <s v="SR07"/>
    <s v="Z16"/>
    <s v="05321"/>
    <x v="7"/>
    <x v="80"/>
    <n v="4.0228932207400003"/>
    <n v="0"/>
    <n v="4.0228932207400003"/>
    <n v="6.4065180498099998"/>
    <n v="22.709445751120001"/>
    <n v="29.11596380093"/>
    <n v="12.62885424271"/>
    <n v="119.65383715785001"/>
    <n v="12.85492910568"/>
    <n v="5.0436479723299996"/>
    <n v="59.453152635739997"/>
    <n v="43.065612760619999"/>
    <n v="40.082541010200003"/>
    <n v="12.511593326350001"/>
    <n v="305.29416821147998"/>
    <n v="338.43302523314998"/>
    <n v="33.524790760591642"/>
    <n v="371.95781599374163"/>
  </r>
  <r>
    <x v="3"/>
    <s v="05"/>
    <s v="SR07"/>
    <s v="Z18"/>
    <s v="05376"/>
    <x v="7"/>
    <x v="81"/>
    <n v="54.54402006163"/>
    <n v="0"/>
    <n v="54.54402006163"/>
    <n v="44.120171279989997"/>
    <n v="51.027498249010002"/>
    <n v="95.147669528999998"/>
    <n v="40.811900091059996"/>
    <n v="176.86191089848001"/>
    <n v="40.377119468239997"/>
    <n v="43.468126045049999"/>
    <n v="133.38618503159"/>
    <n v="82.048988437570003"/>
    <n v="97.516017319859998"/>
    <n v="29.316038346159999"/>
    <n v="643.78628563800999"/>
    <n v="793.47797522864005"/>
    <n v="78.6010262277252"/>
    <n v="872.07900145636529"/>
  </r>
  <r>
    <x v="3"/>
    <s v="05"/>
    <s v="SR07"/>
    <s v="Z18"/>
    <s v="05400"/>
    <x v="7"/>
    <x v="82"/>
    <n v="26.900729510710001"/>
    <n v="2.4805137170000002E-2"/>
    <n v="26.925534647879999"/>
    <n v="29.704524728949998"/>
    <n v="11.489745833860001"/>
    <n v="41.194270562809997"/>
    <n v="10.47367508492"/>
    <n v="58.041610797159997"/>
    <n v="11.399689439599999"/>
    <n v="9.3320496250799998"/>
    <n v="28.475826181830001"/>
    <n v="23.3937185234"/>
    <n v="29.567458310639999"/>
    <n v="8.8313396746299997"/>
    <n v="179.51536763726"/>
    <n v="247.63517284795"/>
    <n v="24.530458719185443"/>
    <n v="272.16563156713545"/>
  </r>
  <r>
    <x v="3"/>
    <s v="05"/>
    <s v="SR07"/>
    <s v="Z18"/>
    <s v="05440"/>
    <x v="7"/>
    <x v="83"/>
    <n v="197.14428905237"/>
    <n v="0"/>
    <n v="197.14428905237"/>
    <n v="217.56789595640001"/>
    <n v="100.87148400137001"/>
    <n v="318.43937995777003"/>
    <n v="32.284786409600002"/>
    <n v="148.77636724478"/>
    <n v="28.833679524480001"/>
    <n v="24.067604572819999"/>
    <n v="91.083164730830006"/>
    <n v="84.12911296003"/>
    <n v="111.04956409336"/>
    <n v="23.65862769316"/>
    <n v="543.88290722906004"/>
    <n v="1059.4665762392001"/>
    <n v="104.94955467716591"/>
    <n v="1164.416130916366"/>
  </r>
  <r>
    <x v="3"/>
    <s v="05"/>
    <s v="SR07"/>
    <s v="Z15"/>
    <s v="05483"/>
    <x v="7"/>
    <x v="84"/>
    <n v="17.506142088010002"/>
    <n v="0"/>
    <n v="17.506142088010002"/>
    <n v="6.6661413058500001"/>
    <n v="6.3318550866400001"/>
    <n v="12.99799639249"/>
    <n v="1.37422029201"/>
    <n v="11.21909449296"/>
    <n v="3.8444748734399998"/>
    <n v="1.8529372016000001"/>
    <n v="10.45481926738"/>
    <n v="18.199914058659999"/>
    <n v="19.819045974110001"/>
    <n v="2.5461481850799998"/>
    <n v="69.310654345239996"/>
    <n v="99.81479282574"/>
    <n v="9.8875399113012019"/>
    <n v="109.7023327370412"/>
  </r>
  <r>
    <x v="3"/>
    <s v="05"/>
    <s v="SR07"/>
    <s v="Z18"/>
    <s v="05615"/>
    <x v="7"/>
    <x v="85"/>
    <n v="57.040888480790002"/>
    <n v="3.0308120630000001E-2"/>
    <n v="57.071196601420006"/>
    <n v="1393.0644911362201"/>
    <n v="436.29004247767"/>
    <n v="1829.35453361389"/>
    <n v="97.762165197249999"/>
    <n v="474.35625828023001"/>
    <n v="62.829071939659997"/>
    <n v="70.555258705520004"/>
    <n v="240.85370703089001"/>
    <n v="281.49179963672998"/>
    <n v="368.11171742419998"/>
    <n v="47.700058146929997"/>
    <n v="1643.66003636141"/>
    <n v="3530.0857665767203"/>
    <n v="349.6862831571911"/>
    <n v="3879.7720497339114"/>
  </r>
  <r>
    <x v="3"/>
    <s v="05"/>
    <s v="SR07"/>
    <s v="Z16"/>
    <s v="05649"/>
    <x v="7"/>
    <x v="86"/>
    <n v="15.70703279124"/>
    <n v="1.6780505790000001E-2"/>
    <n v="15.72381329703"/>
    <n v="3.6441556826400001"/>
    <n v="61.362390902660003"/>
    <n v="65.006546585300001"/>
    <n v="608.11287168439003"/>
    <n v="18.30373703075"/>
    <n v="4.2343395917700004"/>
    <n v="2.0880620442"/>
    <n v="14.14461786531"/>
    <n v="9.6122467332700001"/>
    <n v="17.894313884820001"/>
    <n v="3.7668772120499998"/>
    <n v="678.15706604655998"/>
    <n v="758.88742592889002"/>
    <n v="75.174525735424609"/>
    <n v="834.06195166431462"/>
  </r>
  <r>
    <x v="3"/>
    <s v="05"/>
    <s v="SR07"/>
    <s v="Z17"/>
    <s v="05652"/>
    <x v="7"/>
    <x v="87"/>
    <n v="5.4823143874699998"/>
    <n v="0"/>
    <n v="5.4823143874699998"/>
    <n v="4.476158056E-2"/>
    <n v="5.7110514237399999"/>
    <n v="5.7558130043000002"/>
    <n v="1.3992897799899999"/>
    <n v="12.253776556809999"/>
    <n v="3.1155893196300002"/>
    <n v="1.32352813402"/>
    <n v="9.4650854679500007"/>
    <n v="7.3669908101899999"/>
    <n v="16.871624865169998"/>
    <n v="2.2988318723500001"/>
    <n v="54.09471680611"/>
    <n v="65.332844197880007"/>
    <n v="6.471797278115516"/>
    <n v="71.804641475995524"/>
  </r>
  <r>
    <x v="3"/>
    <s v="05"/>
    <s v="SR07"/>
    <s v="Z17"/>
    <s v="05660"/>
    <x v="7"/>
    <x v="88"/>
    <n v="6.9087485056900002"/>
    <n v="0.35491769488000002"/>
    <n v="7.2636662005700003"/>
    <n v="2.5736306841799999"/>
    <n v="9.0438167255100002"/>
    <n v="11.61744740969"/>
    <n v="3.36045503825"/>
    <n v="21.07604449283"/>
    <n v="4.8357283841000003"/>
    <n v="2.7861290949200002"/>
    <n v="11.4641199201"/>
    <n v="24.63816797758"/>
    <n v="24.239940487270001"/>
    <n v="3.4984637159199998"/>
    <n v="95.899049110969997"/>
    <n v="114.78016272123"/>
    <n v="11.369992441033819"/>
    <n v="126.15015516226381"/>
  </r>
  <r>
    <x v="3"/>
    <s v="05"/>
    <s v="SR07"/>
    <s v="Z16"/>
    <s v="05667"/>
    <x v="7"/>
    <x v="89"/>
    <n v="11.93071117267"/>
    <n v="0"/>
    <n v="11.93071117267"/>
    <n v="3.25855834599"/>
    <n v="16.077024787189998"/>
    <n v="19.335583133179998"/>
    <n v="129.77876780585001"/>
    <n v="10.70219977945"/>
    <n v="2.6307524291900002"/>
    <n v="1.3286294592300001"/>
    <n v="8.9210629640099999"/>
    <n v="6.3413400580000001"/>
    <n v="12.350307777179999"/>
    <n v="2.2937856886899999"/>
    <n v="174.34684596160002"/>
    <n v="205.61314026745001"/>
    <n v="20.36780394095835"/>
    <n v="225.98094420840835"/>
  </r>
  <r>
    <x v="3"/>
    <s v="05"/>
    <s v="SR07"/>
    <s v="Z18"/>
    <s v="05674"/>
    <x v="7"/>
    <x v="90"/>
    <n v="90.443666563560001"/>
    <n v="0"/>
    <n v="90.443666563560001"/>
    <n v="4.11516045662"/>
    <n v="18.016382102400001"/>
    <n v="22.131542559020001"/>
    <n v="4.9851735027500004"/>
    <n v="30.472948767689999"/>
    <n v="9.1708430342899998"/>
    <n v="3.5704683122900001"/>
    <n v="31.25208343844"/>
    <n v="20.27669170806"/>
    <n v="37.790261350100003"/>
    <n v="7.3900550155399998"/>
    <n v="144.90852512916001"/>
    <n v="257.48373425174003"/>
    <n v="25.50604601634798"/>
    <n v="282.989780268088"/>
  </r>
  <r>
    <x v="3"/>
    <s v="05"/>
    <s v="SR07"/>
    <s v="Z15"/>
    <s v="05756"/>
    <x v="7"/>
    <x v="91"/>
    <n v="167.53672991657001"/>
    <n v="4.9409979522"/>
    <n v="172.47772786877002"/>
    <n v="291.47725550126"/>
    <n v="26.74212129607"/>
    <n v="318.21937679733003"/>
    <n v="43.459393408659999"/>
    <n v="61.820849903679999"/>
    <n v="14.58866799812"/>
    <n v="9.3334714317599996"/>
    <n v="41.10583349289"/>
    <n v="55.723711042479998"/>
    <n v="66.766285657089995"/>
    <n v="10.43881746349"/>
    <n v="303.23703039816996"/>
    <n v="793.93413506426998"/>
    <n v="78.646212902508566"/>
    <n v="872.5803479667785"/>
  </r>
  <r>
    <x v="3"/>
    <s v="05"/>
    <s v="SR08"/>
    <s v="Z19"/>
    <s v="05030"/>
    <x v="8"/>
    <x v="92"/>
    <n v="56.101284850760003"/>
    <n v="0.88959982424999995"/>
    <n v="56.990884675010001"/>
    <n v="142.43891207189"/>
    <n v="49.410394398050002"/>
    <n v="191.84930646994002"/>
    <n v="24.093996195110002"/>
    <n v="57.865282989230003"/>
    <n v="13.09113927494"/>
    <n v="7.9163488837499996"/>
    <n v="31.103868341649999"/>
    <n v="41.186771331140001"/>
    <n v="55.414049162719998"/>
    <n v="12.58705640114"/>
    <n v="243.25851257968"/>
    <n v="492.09870372463007"/>
    <n v="48.746738190111721"/>
    <n v="540.84544191474174"/>
  </r>
  <r>
    <x v="3"/>
    <s v="05"/>
    <s v="SR08"/>
    <s v="Z20"/>
    <s v="05034"/>
    <x v="8"/>
    <x v="93"/>
    <n v="133.86085992899001"/>
    <n v="0"/>
    <n v="133.86085992899001"/>
    <n v="92.448845719380003"/>
    <n v="115.51480168952"/>
    <n v="207.96364740889999"/>
    <n v="11.75778134412"/>
    <n v="105.95196479473"/>
    <n v="19.870944481279999"/>
    <n v="21.63423597153"/>
    <n v="33.999292028429998"/>
    <n v="54.586205447159998"/>
    <n v="77.760978798650001"/>
    <n v="12.859007620210001"/>
    <n v="338.42041048610997"/>
    <n v="680.24491782399991"/>
    <n v="67.384288280668045"/>
    <n v="747.6292061046679"/>
  </r>
  <r>
    <x v="3"/>
    <s v="05"/>
    <s v="SR08"/>
    <s v="Z19"/>
    <s v="05036"/>
    <x v="8"/>
    <x v="94"/>
    <n v="31.431273214219999"/>
    <n v="0.48453894364"/>
    <n v="31.91581215786"/>
    <n v="4.9449888909700004"/>
    <n v="2.3132675817299999"/>
    <n v="7.2582564727000003"/>
    <n v="3.3905957192299998"/>
    <n v="12.05024006831"/>
    <n v="2.5200617082200001"/>
    <n v="1.07222642776"/>
    <n v="5.3828438977799999"/>
    <n v="6.2748070064799997"/>
    <n v="9.9550634305100001"/>
    <n v="2.3669900532499999"/>
    <n v="43.012828311539998"/>
    <n v="82.186896942099992"/>
    <n v="8.1413405838546158"/>
    <n v="90.328237525954606"/>
  </r>
  <r>
    <x v="3"/>
    <s v="05"/>
    <s v="SR08"/>
    <s v="Z20"/>
    <s v="05091"/>
    <x v="8"/>
    <x v="95"/>
    <n v="60.244849134020001"/>
    <n v="0"/>
    <n v="60.244849134020001"/>
    <n v="9.0504680423800004"/>
    <n v="4.1074925006600003"/>
    <n v="13.157960543040002"/>
    <n v="2.6624844411400002"/>
    <n v="17.527087756059998"/>
    <n v="4.8700850531200004"/>
    <n v="2.2525774160499998"/>
    <n v="8.4120855368399994"/>
    <n v="12.28508548282"/>
    <n v="23.477510792690001"/>
    <n v="3.4716215907799999"/>
    <n v="74.958538069500008"/>
    <n v="148.36134774656"/>
    <n v="14.696506455710592"/>
    <n v="163.05785420227059"/>
  </r>
  <r>
    <x v="3"/>
    <s v="05"/>
    <s v="SR08"/>
    <s v="Z21"/>
    <s v="05093"/>
    <x v="8"/>
    <x v="96"/>
    <n v="96.253687639199995"/>
    <n v="0"/>
    <n v="96.253687639199995"/>
    <n v="7.2737602068199996"/>
    <n v="12.082268675970001"/>
    <n v="19.35602888279"/>
    <n v="4.0354925181899999"/>
    <n v="22.578187095250001"/>
    <n v="7.1429080415500001"/>
    <n v="3.75597383714"/>
    <n v="13.157225218880001"/>
    <n v="16.91523245003"/>
    <n v="35.987552884990002"/>
    <n v="4.9797218653900002"/>
    <n v="108.55229391141999"/>
    <n v="224.16201043340999"/>
    <n v="22.205233933892817"/>
    <n v="246.36724436730282"/>
  </r>
  <r>
    <x v="3"/>
    <s v="05"/>
    <s v="SR08"/>
    <s v="Z22"/>
    <s v="05145"/>
    <x v="8"/>
    <x v="97"/>
    <n v="14.98427441135"/>
    <n v="0"/>
    <n v="14.98427441135"/>
    <n v="2.2257508550499998"/>
    <n v="3.7199089917000001"/>
    <n v="5.9456598467499999"/>
    <n v="1.62776279267"/>
    <n v="9.6406700373300005"/>
    <n v="2.62322431628"/>
    <n v="1.58532568888"/>
    <n v="4.6396963152000001"/>
    <n v="7.5225861424599998"/>
    <n v="14.43812159554"/>
    <n v="1.8944964236799999"/>
    <n v="43.971883312039999"/>
    <n v="64.901817570139997"/>
    <n v="6.4291002703487372"/>
    <n v="71.330917840488738"/>
  </r>
  <r>
    <x v="3"/>
    <s v="05"/>
    <s v="SR08"/>
    <s v="Z20"/>
    <s v="05101"/>
    <x v="8"/>
    <x v="98"/>
    <n v="91.909300395019997"/>
    <n v="0"/>
    <n v="91.909300395019997"/>
    <n v="8.3178080389200009"/>
    <n v="20.47540282344"/>
    <n v="28.793210862359999"/>
    <n v="8.2382676773799997"/>
    <n v="61.16158006653"/>
    <n v="11.64142420524"/>
    <n v="11.39784731087"/>
    <n v="25.476020988999998"/>
    <n v="28.38880729812"/>
    <n v="60.032583150210002"/>
    <n v="8.7543924731300002"/>
    <n v="215.09092317048001"/>
    <n v="335.79343442786001"/>
    <n v="33.263315896023052"/>
    <n v="369.05675032388308"/>
  </r>
  <r>
    <x v="3"/>
    <s v="05"/>
    <s v="SR08"/>
    <s v="Z21"/>
    <s v="05209"/>
    <x v="8"/>
    <x v="99"/>
    <n v="110.82598865151"/>
    <n v="0"/>
    <n v="110.82598865151"/>
    <n v="8.9318363245299999"/>
    <n v="16.899712475240001"/>
    <n v="25.831548799770001"/>
    <n v="9.8596785321600002"/>
    <n v="36.995611394530002"/>
    <n v="11.08741622878"/>
    <n v="5.69136731626"/>
    <n v="17.71635391249"/>
    <n v="22.807268302099999"/>
    <n v="39.812527375370003"/>
    <n v="7.2168423472900001"/>
    <n v="151.18706540898"/>
    <n v="287.84460286026001"/>
    <n v="28.513559147520247"/>
    <n v="316.35816200778027"/>
  </r>
  <r>
    <x v="3"/>
    <s v="05"/>
    <s v="SR08"/>
    <s v="Z19"/>
    <s v="05282"/>
    <x v="8"/>
    <x v="100"/>
    <n v="132.20249329031"/>
    <n v="0"/>
    <n v="132.20249329031"/>
    <n v="10.45386434235"/>
    <n v="22.34335953759"/>
    <n v="32.797223879939999"/>
    <n v="8.4292357254700008"/>
    <n v="47.275669488970003"/>
    <n v="12.092185325479999"/>
    <n v="6.3140986843200002"/>
    <n v="24.133648068199999"/>
    <n v="29.87880870535"/>
    <n v="47.058694696099998"/>
    <n v="10.40254708712"/>
    <n v="185.58488778101002"/>
    <n v="350.58460495126002"/>
    <n v="34.728512433983354"/>
    <n v="385.31311738524334"/>
  </r>
  <r>
    <x v="3"/>
    <s v="05"/>
    <s v="SR08"/>
    <s v="Z20"/>
    <s v="05353"/>
    <x v="8"/>
    <x v="101"/>
    <n v="16.37057775089"/>
    <n v="0"/>
    <n v="16.37057775089"/>
    <n v="2.4525465264099999"/>
    <n v="3.57321866832"/>
    <n v="6.0257651947299999"/>
    <n v="2.3802858770399999"/>
    <n v="11.906938923989999"/>
    <n v="2.4045232039700002"/>
    <n v="1.1264189731700001"/>
    <n v="6.0226992071699996"/>
    <n v="6.1478204860499996"/>
    <n v="11.062656744350001"/>
    <n v="1.7507432596800001"/>
    <n v="42.80208667542"/>
    <n v="65.198429621039992"/>
    <n v="6.4584823229319266"/>
    <n v="71.65691194397192"/>
  </r>
  <r>
    <x v="3"/>
    <s v="05"/>
    <s v="SR08"/>
    <s v="Z20"/>
    <s v="05364"/>
    <x v="8"/>
    <x v="102"/>
    <n v="53.420365009279998"/>
    <n v="0"/>
    <n v="53.420365009279998"/>
    <n v="10.67722737763"/>
    <n v="7.1483123631299996"/>
    <n v="17.82553974076"/>
    <n v="4.8577956062999998"/>
    <n v="36.30335032032"/>
    <n v="7.1077698573500001"/>
    <n v="5.1629818564700001"/>
    <n v="18.855109113939999"/>
    <n v="16.462133821849999"/>
    <n v="27.096892139329999"/>
    <n v="5.1148071687799996"/>
    <n v="120.96083988434"/>
    <n v="192.20674463438002"/>
    <n v="19.039781629481539"/>
    <n v="211.24652626386154"/>
  </r>
  <r>
    <x v="3"/>
    <s v="05"/>
    <s v="SR08"/>
    <s v="Z22"/>
    <s v="05368"/>
    <x v="8"/>
    <x v="103"/>
    <n v="63.69984594388"/>
    <n v="0"/>
    <n v="63.69984594388"/>
    <n v="3.8171649629700002"/>
    <n v="14.054242979770001"/>
    <n v="17.871407942739999"/>
    <n v="23.418532700899998"/>
    <n v="24.264058031379999"/>
    <n v="5.2560629380600004"/>
    <n v="3.1999971780199998"/>
    <n v="12.1512565801"/>
    <n v="15.80724434529"/>
    <n v="27.809284572380001"/>
    <n v="4.9887931503900003"/>
    <n v="116.89522949651999"/>
    <n v="198.46648338314"/>
    <n v="19.659864234079485"/>
    <n v="218.12634761721949"/>
  </r>
  <r>
    <x v="3"/>
    <s v="05"/>
    <s v="SR08"/>
    <s v="Z22"/>
    <s v="05390"/>
    <x v="8"/>
    <x v="104"/>
    <n v="6.6310294366200004"/>
    <n v="8.9306030300600003"/>
    <n v="15.561632466680001"/>
    <n v="20.47759982525"/>
    <n v="52.298186919990002"/>
    <n v="72.775786745239998"/>
    <n v="6.9275392726799998"/>
    <n v="49.292425596629997"/>
    <n v="3.89587140636"/>
    <n v="2.1106601928000002"/>
    <n v="8.5819305423899994"/>
    <n v="14.72906967354"/>
    <n v="17.86253657692"/>
    <n v="3.26283965947"/>
    <n v="106.66287292079001"/>
    <n v="195.00029213271"/>
    <n v="19.316507269046902"/>
    <n v="214.3167994017569"/>
  </r>
  <r>
    <x v="3"/>
    <s v="05"/>
    <s v="SR08"/>
    <s v="Z22"/>
    <s v="05467"/>
    <x v="8"/>
    <x v="105"/>
    <n v="15.70377317286"/>
    <n v="0"/>
    <n v="15.70377317286"/>
    <n v="7.7361795172300001"/>
    <n v="26.364346371250001"/>
    <n v="34.10052588848"/>
    <n v="1.29976225151"/>
    <n v="8.8873480351400005"/>
    <n v="3.0831921018899999"/>
    <n v="1.4027350087899999"/>
    <n v="7.06738575331"/>
    <n v="8.4242139833599996"/>
    <n v="16.46519857765"/>
    <n v="2.2920108780200001"/>
    <n v="48.921846589669997"/>
    <n v="98.72614565101"/>
    <n v="9.7796997597081869"/>
    <n v="108.50584541071819"/>
  </r>
  <r>
    <x v="3"/>
    <s v="05"/>
    <s v="SR08"/>
    <s v="Z22"/>
    <s v="05576"/>
    <x v="8"/>
    <x v="106"/>
    <n v="1.14347064444"/>
    <n v="0"/>
    <n v="1.14347064444"/>
    <n v="1.21846657385"/>
    <n v="6.7073889760999998"/>
    <n v="7.9258555499499996"/>
    <n v="2.1605853766499998"/>
    <n v="9.1553363902899996"/>
    <n v="4.4472056365799997"/>
    <n v="1.96329612481"/>
    <n v="6.7855271880099997"/>
    <n v="9.9188946168300003"/>
    <n v="25.06556639483"/>
    <n v="3.0738153852500001"/>
    <n v="62.570227113249999"/>
    <n v="71.63955330764"/>
    <n v="7.0965327132782976"/>
    <n v="78.736086020918293"/>
  </r>
  <r>
    <x v="3"/>
    <s v="05"/>
    <s v="SR08"/>
    <s v="Z21"/>
    <s v="05642"/>
    <x v="8"/>
    <x v="107"/>
    <n v="82.254173767099999"/>
    <n v="0"/>
    <n v="82.254173767099999"/>
    <n v="5.66066271595"/>
    <n v="14.54082869506"/>
    <n v="20.20149141101"/>
    <n v="20.374974231069999"/>
    <n v="32.599562195769998"/>
    <n v="6.8134403843299998"/>
    <n v="3.7994109748499998"/>
    <n v="11.01697313006"/>
    <n v="17.879595091590001"/>
    <n v="31.918443325510001"/>
    <n v="5.6014636483100002"/>
    <n v="130.00386298148999"/>
    <n v="232.45952815959998"/>
    <n v="23.027176607514541"/>
    <n v="255.48670476711453"/>
  </r>
  <r>
    <x v="3"/>
    <s v="05"/>
    <s v="SR08"/>
    <s v="Z22"/>
    <s v="05679"/>
    <x v="8"/>
    <x v="108"/>
    <n v="75.51051148629"/>
    <n v="0"/>
    <n v="75.51051148629"/>
    <n v="9.4349382045700008"/>
    <n v="16.9871974679"/>
    <n v="26.422135672469999"/>
    <n v="8.6981223109299997"/>
    <n v="57.793433559109999"/>
    <n v="13.01957485028"/>
    <n v="7.6004892496399998"/>
    <n v="32.147688723610003"/>
    <n v="25.934679853070001"/>
    <n v="38.950095602639998"/>
    <n v="9.6309701069700004"/>
    <n v="193.77505425625003"/>
    <n v="295.70770141501004"/>
    <n v="29.292468751851207"/>
    <n v="325.00017016686127"/>
  </r>
  <r>
    <x v="3"/>
    <s v="05"/>
    <s v="SR08"/>
    <s v="Z22"/>
    <s v="05789"/>
    <x v="8"/>
    <x v="109"/>
    <n v="75.454537768869997"/>
    <n v="0"/>
    <n v="75.454537768869997"/>
    <n v="6.3209345728199997"/>
    <n v="26.350499009749999"/>
    <n v="32.671433582569996"/>
    <n v="6.22246738698"/>
    <n v="28.084636232259999"/>
    <n v="7.9755250296"/>
    <n v="4.3391680727899997"/>
    <n v="15.68401985607"/>
    <n v="17.957566494070001"/>
    <n v="33.655981052420003"/>
    <n v="6.2160782683100004"/>
    <n v="120.1354423925"/>
    <n v="228.26141374394001"/>
    <n v="22.611316165770805"/>
    <n v="250.87272990971081"/>
  </r>
  <r>
    <x v="3"/>
    <s v="05"/>
    <s v="SR08"/>
    <s v="Z22"/>
    <s v="05792"/>
    <x v="8"/>
    <x v="110"/>
    <n v="45.058915979379996"/>
    <n v="0"/>
    <n v="45.058915979379996"/>
    <n v="5.5074745096299997"/>
    <n v="4.2915278917500004"/>
    <n v="9.799002401380001"/>
    <n v="4.0431722169000004"/>
    <n v="11.567303877440001"/>
    <n v="3.1809019575800002"/>
    <n v="1.9535720213900001"/>
    <n v="7.1450668931600001"/>
    <n v="9.6772253018400001"/>
    <n v="18.353783165079999"/>
    <n v="2.4736610308200002"/>
    <n v="58.394686464209997"/>
    <n v="113.25260484496999"/>
    <n v="11.218674294286824"/>
    <n v="124.47127913925682"/>
  </r>
  <r>
    <x v="3"/>
    <s v="05"/>
    <s v="SR08"/>
    <s v="Z19"/>
    <s v="05809"/>
    <x v="8"/>
    <x v="111"/>
    <n v="28.264743293439999"/>
    <n v="0.88443552578999995"/>
    <n v="29.149178819229999"/>
    <n v="3.8686595832099999"/>
    <n v="6.1235898554299997"/>
    <n v="9.99224943864"/>
    <n v="4.3857113094100004"/>
    <n v="22.1433086358"/>
    <n v="4.9927613631299996"/>
    <n v="1.93167509638"/>
    <n v="10.61201972161"/>
    <n v="12.52769371942"/>
    <n v="21.880870230029998"/>
    <n v="4.2379474557599996"/>
    <n v="82.71198753153999"/>
    <n v="121.85341578940999"/>
    <n v="12.07066084933586"/>
    <n v="133.92407663874585"/>
  </r>
  <r>
    <x v="3"/>
    <s v="05"/>
    <s v="SR08"/>
    <s v="Z21"/>
    <s v="05847"/>
    <x v="8"/>
    <x v="112"/>
    <n v="241.88466924996001"/>
    <n v="0"/>
    <n v="241.88466924996001"/>
    <n v="24.86781178731"/>
    <n v="27.336815403020001"/>
    <n v="52.204627190330001"/>
    <n v="9.7053470739899996"/>
    <n v="51.286933338899999"/>
    <n v="14.17094782184"/>
    <n v="9.9669807587800001"/>
    <n v="26.31409732362"/>
    <n v="35.702180279110003"/>
    <n v="69.589640425560006"/>
    <n v="9.7344857546399997"/>
    <n v="226.47061277644002"/>
    <n v="520.55990921673003"/>
    <n v="51.566072852461303"/>
    <n v="572.12598206919131"/>
  </r>
  <r>
    <x v="3"/>
    <s v="05"/>
    <s v="SR08"/>
    <s v="Z22"/>
    <s v="05856"/>
    <x v="8"/>
    <x v="113"/>
    <n v="96.786724084400007"/>
    <n v="2.5846923393800001"/>
    <n v="99.371416423780005"/>
    <n v="1.39722468128"/>
    <n v="13.16847602664"/>
    <n v="14.565700707920001"/>
    <n v="2.5760427397800001"/>
    <n v="11.546372163659999"/>
    <n v="3.7478833845800001"/>
    <n v="1.72634420838"/>
    <n v="9.2782098200600007"/>
    <n v="9.5172686440999996"/>
    <n v="13.919315515059999"/>
    <n v="3.2056157192899999"/>
    <n v="55.517052194910001"/>
    <n v="169.45416932661001"/>
    <n v="16.785937383841866"/>
    <n v="186.24010671045187"/>
  </r>
  <r>
    <x v="3"/>
    <s v="05"/>
    <s v="SR08"/>
    <s v="Z19"/>
    <s v="05861"/>
    <x v="8"/>
    <x v="114"/>
    <n v="49.420083958710002"/>
    <n v="0"/>
    <n v="49.420083958710002"/>
    <n v="5.4040839490000003"/>
    <n v="14.57458358984"/>
    <n v="19.97866753884"/>
    <n v="6.5582675159399999"/>
    <n v="29.573000654089999"/>
    <n v="6.1069991360799998"/>
    <n v="2.80778051818"/>
    <n v="14.98471479192"/>
    <n v="17.563308322920001"/>
    <n v="31.700780160579999"/>
    <n v="5.4867237413099996"/>
    <n v="114.78157484102"/>
    <n v="184.18032633857001"/>
    <n v="18.244693757253497"/>
    <n v="202.4250200958235"/>
  </r>
  <r>
    <x v="3"/>
    <s v="05"/>
    <s v="SR09"/>
    <s v="Z23"/>
    <s v="05045"/>
    <x v="9"/>
    <x v="115"/>
    <n v="610.03789269566005"/>
    <n v="0.43436484904"/>
    <n v="610.47225754470003"/>
    <n v="91.216220681080003"/>
    <n v="190.30762737302001"/>
    <n v="281.52384805410003"/>
    <n v="80.579028041100003"/>
    <n v="553.03195111265995"/>
    <n v="63.649833696649999"/>
    <n v="73.270498912359997"/>
    <n v="151.07521256829"/>
    <n v="197.98501662820999"/>
    <n v="282.90036151606"/>
    <n v="50.336114424169999"/>
    <n v="1452.8280168995"/>
    <n v="2344.8241224982999"/>
    <n v="232.27561205945435"/>
    <n v="2577.0997345577543"/>
  </r>
  <r>
    <x v="3"/>
    <s v="05"/>
    <s v="SR09"/>
    <s v="Z24"/>
    <s v="05051"/>
    <x v="9"/>
    <x v="116"/>
    <n v="61.002231460010002"/>
    <n v="0"/>
    <n v="61.002231460010002"/>
    <n v="2.6823242780299998"/>
    <n v="22.268770913249998"/>
    <n v="24.951095191279997"/>
    <n v="8.80064733639"/>
    <n v="52.101591164150001"/>
    <n v="13.711078312850001"/>
    <n v="6.5114265576800001"/>
    <n v="18.142275840829999"/>
    <n v="28.026155454329999"/>
    <n v="65.586568588670005"/>
    <n v="7.2370130883000003"/>
    <n v="200.1167563432"/>
    <n v="286.07008299449001"/>
    <n v="28.337777226825011"/>
    <n v="314.40786022131499"/>
  </r>
  <r>
    <x v="3"/>
    <s v="05"/>
    <s v="SR09"/>
    <s v="Z23"/>
    <s v="05147"/>
    <x v="9"/>
    <x v="117"/>
    <n v="589.91418686914005"/>
    <n v="0"/>
    <n v="589.91418686914005"/>
    <n v="45.464323659720002"/>
    <n v="46.826654913150001"/>
    <n v="92.290978572870003"/>
    <n v="27.181265219"/>
    <n v="138.64449178258999"/>
    <n v="23.537553368419999"/>
    <n v="15.52480224824"/>
    <n v="39.514815505830001"/>
    <n v="57.602348944500001"/>
    <n v="73.23947584183"/>
    <n v="14.98287250455"/>
    <n v="390.22762541496007"/>
    <n v="1072.4327908569701"/>
    <n v="106.23397315770131"/>
    <n v="1178.6667640146713"/>
  </r>
  <r>
    <x v="3"/>
    <s v="05"/>
    <s v="SR09"/>
    <s v="Z23"/>
    <s v="05172"/>
    <x v="9"/>
    <x v="118"/>
    <n v="327.02751024713001"/>
    <n v="0"/>
    <n v="327.02751024713001"/>
    <n v="20.515052557240001"/>
    <n v="56.348865725579998"/>
    <n v="76.863918282819995"/>
    <n v="30.195381491029998"/>
    <n v="151.3913847666"/>
    <n v="27.772937102789999"/>
    <n v="23.71770846994"/>
    <n v="46.47423575965"/>
    <n v="65.231005791580003"/>
    <n v="109.82159170524"/>
    <n v="21.77126258266"/>
    <n v="476.37550766948993"/>
    <n v="880.2669361994399"/>
    <n v="87.198242042821619"/>
    <n v="967.46517824226157"/>
  </r>
  <r>
    <x v="3"/>
    <s v="05"/>
    <s v="SR09"/>
    <s v="Z25"/>
    <s v="05475"/>
    <x v="9"/>
    <x v="119"/>
    <n v="1.5680193631899999"/>
    <n v="0"/>
    <n v="1.5680193631899999"/>
    <n v="0.27557951341999998"/>
    <n v="3.00784681266"/>
    <n v="3.2834263260799998"/>
    <n v="0.76551174841000003"/>
    <n v="3.2587004399200001"/>
    <n v="2.3319206804800001"/>
    <n v="0.74218865096999997"/>
    <n v="2.5081607001299999"/>
    <n v="5.7085134093900001"/>
    <n v="17.34736808597"/>
    <n v="1.2676042294000001"/>
    <n v="33.929967944670004"/>
    <n v="38.781413633939998"/>
    <n v="3.8416427492031238"/>
    <n v="42.623056383143123"/>
  </r>
  <r>
    <x v="3"/>
    <s v="05"/>
    <s v="SR09"/>
    <s v="Z23"/>
    <s v="05480"/>
    <x v="9"/>
    <x v="120"/>
    <n v="44.84474371652"/>
    <n v="33.331359495130002"/>
    <n v="78.176103211650002"/>
    <n v="1.34424779781"/>
    <n v="15.318898945300001"/>
    <n v="16.663146743110001"/>
    <n v="8.4221637772700007"/>
    <n v="28.104188769539999"/>
    <n v="5.6243594999099997"/>
    <n v="3.4851652303299998"/>
    <n v="9.7693477045399995"/>
    <n v="19.016223922999998"/>
    <n v="43.578617041809999"/>
    <n v="3.44781947866"/>
    <n v="121.44788542505998"/>
    <n v="216.28713537981997"/>
    <n v="21.425157762951315"/>
    <n v="237.71229314277127"/>
  </r>
  <r>
    <x v="3"/>
    <s v="05"/>
    <s v="SR09"/>
    <s v="Z24"/>
    <s v="05490"/>
    <x v="9"/>
    <x v="121"/>
    <n v="97.982623045790007"/>
    <n v="0"/>
    <n v="97.982623045790007"/>
    <n v="6.3456299276500001"/>
    <n v="35.344143042749998"/>
    <n v="41.6897729704"/>
    <n v="31.571038174360002"/>
    <n v="93.517414748210001"/>
    <n v="18.236578080689998"/>
    <n v="9.9429607775399997"/>
    <n v="28.407128719469998"/>
    <n v="45.316222497810003"/>
    <n v="100.89627044351001"/>
    <n v="10.242087544229999"/>
    <n v="338.12970098582002"/>
    <n v="477.80209700200999"/>
    <n v="47.330532580064371"/>
    <n v="525.1326295820744"/>
  </r>
  <r>
    <x v="3"/>
    <s v="05"/>
    <s v="SR09"/>
    <s v="Z24"/>
    <s v="05659"/>
    <x v="9"/>
    <x v="122"/>
    <n v="51.45046572703"/>
    <n v="0"/>
    <n v="51.45046572703"/>
    <n v="2.8504540026899998"/>
    <n v="14.5566917191"/>
    <n v="17.407145721789998"/>
    <n v="10.831181348599999"/>
    <n v="30.513138413429999"/>
    <n v="9.2194904919200003"/>
    <n v="3.94098073842"/>
    <n v="7.4238405745999998"/>
    <n v="18.743734076230002"/>
    <n v="48.557780917290003"/>
    <n v="4.5192515459999996"/>
    <n v="133.74939810648999"/>
    <n v="202.60700955530999"/>
    <n v="20.070020049886271"/>
    <n v="222.67702960519625"/>
  </r>
  <r>
    <x v="3"/>
    <s v="05"/>
    <s v="SR09"/>
    <s v="Z24"/>
    <s v="05665"/>
    <x v="9"/>
    <x v="123"/>
    <n v="45.474906412789998"/>
    <n v="0"/>
    <n v="45.474906412789998"/>
    <n v="2.62140178846"/>
    <n v="20.165239451720002"/>
    <n v="22.786641240180003"/>
    <n v="9.8506293111899996"/>
    <n v="52.47726879316"/>
    <n v="12.00755041077"/>
    <n v="5.8331900718199998"/>
    <n v="12.95841724478"/>
    <n v="28.4694386832"/>
    <n v="70.102618890870005"/>
    <n v="5.3811991264000003"/>
    <n v="197.08031253218999"/>
    <n v="265.34186018515999"/>
    <n v="26.284463038461002"/>
    <n v="291.626323223621"/>
  </r>
  <r>
    <x v="3"/>
    <s v="05"/>
    <s v="SR09"/>
    <s v="Z23"/>
    <s v="05837"/>
    <x v="9"/>
    <x v="124"/>
    <n v="746.55971706809999"/>
    <n v="0.62093134623000001"/>
    <n v="747.18064841432999"/>
    <n v="23.224672268079999"/>
    <n v="170.41556801035"/>
    <n v="193.64024027842999"/>
    <n v="59.799842468420003"/>
    <n v="362.08860183252"/>
    <n v="63.976894494500002"/>
    <n v="39.248263728010002"/>
    <n v="94.900137831400002"/>
    <n v="189.19193947052"/>
    <n v="441.25447038724002"/>
    <n v="36.407456642989999"/>
    <n v="1286.8676068555999"/>
    <n v="2227.6884955483597"/>
    <n v="220.6722900095557"/>
    <n v="2448.3607855579153"/>
  </r>
  <r>
    <x v="3"/>
    <s v="05"/>
    <s v="SR09"/>
    <s v="Z25"/>
    <s v="05873"/>
    <x v="9"/>
    <x v="125"/>
    <n v="8.2158402228899998"/>
    <n v="1.041313686E-2"/>
    <n v="8.2262533597500003"/>
    <n v="0.60951898896000001"/>
    <n v="5.2525308916300002"/>
    <n v="5.8620498805899999"/>
    <n v="2.5987041119100001"/>
    <n v="7.0897274864400002"/>
    <n v="3.1026534541099999"/>
    <n v="1.01494629695"/>
    <n v="4.1299981028300001"/>
    <n v="9.1184804330099993"/>
    <n v="25.892982856829999"/>
    <n v="2.2122257380299999"/>
    <n v="55.159718480110001"/>
    <n v="69.248021720449998"/>
    <n v="6.85963031286252"/>
    <n v="76.107652033312519"/>
  </r>
  <r>
    <x v="4"/>
    <s v="05"/>
    <m/>
    <m/>
    <m/>
    <x v="0"/>
    <x v="0"/>
    <n v="8918.46413279222"/>
    <n v="3175.2932223956418"/>
    <n v="12093.757355187861"/>
    <n v="22127.442830199001"/>
    <n v="11048.784309695007"/>
    <n v="33176.227139894007"/>
    <n v="7053.783627599074"/>
    <n v="26342.510799766529"/>
    <n v="4286.9798798570373"/>
    <n v="7515.7040420033309"/>
    <n v="13376.223965884999"/>
    <n v="13715.3509846257"/>
    <n v="18056.6633283802"/>
    <n v="3848.0158314909354"/>
    <n v="94195.232459607811"/>
    <n v="139465.21695468968"/>
    <n v="14094.231983888652"/>
    <n v="153559.44893857837"/>
  </r>
  <r>
    <x v="4"/>
    <s v="05"/>
    <s v="SR01"/>
    <s v="Z01"/>
    <s v="05001"/>
    <x v="1"/>
    <x v="1"/>
    <n v="142.74220586351001"/>
    <n v="16.15036733646"/>
    <n v="158.89257319997"/>
    <n v="7721.7315345153702"/>
    <n v="5294.1511758670003"/>
    <n v="13015.882710382371"/>
    <n v="2325.9457149551799"/>
    <n v="12776.037532305791"/>
    <n v="1972.01449202041"/>
    <n v="5468.5452312587004"/>
    <n v="6786.9665490322104"/>
    <n v="6485.5322544682003"/>
    <n v="8667.5941794599494"/>
    <n v="1777.55497320574"/>
    <n v="46260.190926706186"/>
    <n v="59434.966210288527"/>
    <n v="6006.4453346424216"/>
    <n v="65441.411544930947"/>
  </r>
  <r>
    <x v="4"/>
    <s v="05"/>
    <s v="SR01"/>
    <s v="Z02"/>
    <s v="05079"/>
    <x v="1"/>
    <x v="2"/>
    <n v="96.197677583430007"/>
    <n v="1.94078652413"/>
    <n v="98.138464107560011"/>
    <n v="375.65212386158998"/>
    <n v="87.152159162299995"/>
    <n v="462.80428302388998"/>
    <n v="146.45319903838001"/>
    <n v="93.346320540649998"/>
    <n v="15.04556134475"/>
    <n v="9.7791180853000004"/>
    <n v="51.707526131469997"/>
    <n v="78.718602962150001"/>
    <n v="53.511067853859998"/>
    <n v="18.491650707169999"/>
    <n v="467.05304666372996"/>
    <n v="1027.9957937951799"/>
    <n v="103.88834945789196"/>
    <n v="1131.8841432530719"/>
  </r>
  <r>
    <x v="4"/>
    <s v="05"/>
    <s v="SR01"/>
    <s v="Z02"/>
    <s v="05088"/>
    <x v="1"/>
    <x v="3"/>
    <n v="31.14836732246"/>
    <n v="2.6925984028899999"/>
    <n v="33.840965725350003"/>
    <n v="662.01015605248995"/>
    <n v="547.80534716194995"/>
    <n v="1209.81550321444"/>
    <n v="266.24335503965"/>
    <n v="1616.7428010804001"/>
    <n v="297.93354383481"/>
    <n v="212.86273969269999"/>
    <n v="735.61963733132995"/>
    <n v="734.64649848656995"/>
    <n v="817.78479619826999"/>
    <n v="286.48744204018999"/>
    <n v="4968.3208137039201"/>
    <n v="6211.9772826437102"/>
    <n v="627.77695264813508"/>
    <n v="6839.7542352918454"/>
  </r>
  <r>
    <x v="4"/>
    <s v="05"/>
    <s v="SR01"/>
    <s v="Z03"/>
    <s v="05129"/>
    <x v="1"/>
    <x v="4"/>
    <n v="65.039308664130004"/>
    <n v="0.18211479925999999"/>
    <n v="65.221423463390011"/>
    <n v="266.18915449526003"/>
    <n v="72.834874530999997"/>
    <n v="339.02402902626"/>
    <n v="38.733242690060003"/>
    <n v="238.56143235236999"/>
    <n v="47.736133740520003"/>
    <n v="36.796764775740002"/>
    <n v="124.46993602737"/>
    <n v="124.84540935461"/>
    <n v="134.41619855593001"/>
    <n v="34.133955529680001"/>
    <n v="779.69307302627999"/>
    <n v="1183.93852551593"/>
    <n v="119.64778457057882"/>
    <n v="1303.5863100865088"/>
  </r>
  <r>
    <x v="4"/>
    <s v="05"/>
    <s v="SR01"/>
    <s v="Z02"/>
    <s v="05212"/>
    <x v="1"/>
    <x v="5"/>
    <n v="9.7492077463399998"/>
    <n v="0.48658488028000002"/>
    <n v="10.23579262662"/>
    <n v="412.74818749702001"/>
    <n v="164.74735007749001"/>
    <n v="577.49553757451008"/>
    <n v="52.41373734255"/>
    <n v="246.83940518764001"/>
    <n v="51.720356763600002"/>
    <n v="30.843354186829998"/>
    <n v="147.96397061661"/>
    <n v="122.37255671539"/>
    <n v="99.995454998330004"/>
    <n v="40.142802574400001"/>
    <n v="792.2916383853501"/>
    <n v="1380.0229685864801"/>
    <n v="139.46390567528664"/>
    <n v="1519.4868742617668"/>
  </r>
  <r>
    <x v="4"/>
    <s v="05"/>
    <s v="SR01"/>
    <s v="Z03"/>
    <s v="05266"/>
    <x v="1"/>
    <x v="6"/>
    <n v="19.17738980487"/>
    <n v="0"/>
    <n v="19.17738980487"/>
    <n v="2144.5741130954798"/>
    <n v="553.54744032346002"/>
    <n v="2698.1215534189396"/>
    <n v="378.90694549980998"/>
    <n v="1771.8176322152799"/>
    <n v="331.64071265915999"/>
    <n v="447.71171776964002"/>
    <n v="1308.0274535763799"/>
    <n v="904.07343042038997"/>
    <n v="1063.19166433796"/>
    <n v="306.49652052579"/>
    <n v="6511.8660770044098"/>
    <n v="9229.1650202282199"/>
    <n v="932.69128785672376"/>
    <n v="10161.856308084944"/>
  </r>
  <r>
    <x v="4"/>
    <s v="05"/>
    <s v="SR01"/>
    <s v="Z02"/>
    <s v="05308"/>
    <x v="1"/>
    <x v="7"/>
    <n v="57.313395856569997"/>
    <n v="46.655160878540002"/>
    <n v="103.96855673511"/>
    <n v="1308.35224341561"/>
    <n v="159.46162168532999"/>
    <n v="1467.8138651009399"/>
    <n v="67.157523869800002"/>
    <n v="221.75301870192001"/>
    <n v="29.857821422640001"/>
    <n v="20.335101476729999"/>
    <n v="89.259521201270005"/>
    <n v="156.87985110304001"/>
    <n v="101.94684280577"/>
    <n v="25.806137971919998"/>
    <n v="712.99581855308998"/>
    <n v="2284.7782403891397"/>
    <n v="230.89767653140794"/>
    <n v="2515.6759169205475"/>
  </r>
  <r>
    <x v="4"/>
    <s v="05"/>
    <s v="SR01"/>
    <s v="Z03"/>
    <s v="05360"/>
    <x v="1"/>
    <x v="8"/>
    <n v="0.12386164278"/>
    <n v="0.45308152196000001"/>
    <n v="0.57694316474000007"/>
    <n v="2583.8767454968602"/>
    <n v="581.75185027062003"/>
    <n v="3165.62859576748"/>
    <n v="370.28001393084998"/>
    <n v="1686.35424652343"/>
    <n v="270.22955449979997"/>
    <n v="270.72618563486998"/>
    <n v="749.82394044767"/>
    <n v="792.00308894382999"/>
    <n v="691.53173962687003"/>
    <n v="230.76989853953"/>
    <n v="5061.7186681468502"/>
    <n v="8227.9242070790697"/>
    <n v="831.50677317700968"/>
    <n v="9059.4309802560801"/>
  </r>
  <r>
    <x v="4"/>
    <s v="05"/>
    <s v="SR01"/>
    <s v="Z03"/>
    <s v="05380"/>
    <x v="1"/>
    <x v="9"/>
    <n v="6.9451315293800002"/>
    <n v="0"/>
    <n v="6.9451315293800002"/>
    <n v="880.19959675280995"/>
    <n v="155.63344104116001"/>
    <n v="1035.8330377939699"/>
    <n v="89.395257559219999"/>
    <n v="258.07657928719999"/>
    <n v="60.42427520215"/>
    <n v="31.378791959130002"/>
    <n v="162.17583993484001"/>
    <n v="169.96928941875001"/>
    <n v="114.78229860669001"/>
    <n v="39.686772751829999"/>
    <n v="925.88910471981001"/>
    <n v="1968.66727404316"/>
    <n v="198.95178070434847"/>
    <n v="2167.6190547475085"/>
  </r>
  <r>
    <x v="4"/>
    <s v="05"/>
    <s v="SR01"/>
    <s v="Z03"/>
    <s v="05631"/>
    <x v="1"/>
    <x v="10"/>
    <n v="8.5832277237000003"/>
    <n v="0"/>
    <n v="8.5832277237000003"/>
    <n v="1116.8488561929801"/>
    <n v="196.61017510437"/>
    <n v="1313.4590312973501"/>
    <n v="125.95719662755999"/>
    <n v="650.79722182364003"/>
    <n v="96.268238668959995"/>
    <n v="76.785911921459999"/>
    <n v="359.36807250813001"/>
    <n v="302.20670891728003"/>
    <n v="393.16233357610997"/>
    <n v="72.0695018248"/>
    <n v="2076.6151858679405"/>
    <n v="3398.6574448889905"/>
    <n v="343.46532782864773"/>
    <n v="3742.1227727176383"/>
  </r>
  <r>
    <x v="4"/>
    <s v="05"/>
    <s v="SR02"/>
    <s v="Z04"/>
    <s v="05120"/>
    <x v="2"/>
    <x v="11"/>
    <n v="48.567231868820002"/>
    <n v="54.12599257998"/>
    <n v="102.69322444880001"/>
    <n v="2.4447386720100002"/>
    <n v="26.5800021861"/>
    <n v="29.02474085811"/>
    <n v="28.524825818539998"/>
    <n v="87.63757984742"/>
    <n v="13.05353228131"/>
    <n v="5.4031535369099997"/>
    <n v="16.639232732690001"/>
    <n v="43.16652698699"/>
    <n v="77.517739034460007"/>
    <n v="9.3393325707599999"/>
    <n v="281.28192280908002"/>
    <n v="412.99988811599007"/>
    <n v="41.737404920965837"/>
    <n v="454.73729303695592"/>
  </r>
  <r>
    <x v="4"/>
    <s v="05"/>
    <s v="SR02"/>
    <s v="Z04"/>
    <s v="05154"/>
    <x v="2"/>
    <x v="12"/>
    <n v="39.558213176690003"/>
    <n v="338.30271128735001"/>
    <n v="377.86092446404001"/>
    <n v="18.760224892170001"/>
    <n v="67.303751090559999"/>
    <n v="86.06397598273"/>
    <n v="62.067017031650003"/>
    <n v="297.39596966571003"/>
    <n v="36.69516420651"/>
    <n v="34.746126290719999"/>
    <n v="71.682269400739997"/>
    <n v="136.63072733663"/>
    <n v="224.67456854683999"/>
    <n v="24.87672582806"/>
    <n v="888.76856830685995"/>
    <n v="1352.69346875363"/>
    <n v="136.70201049421655"/>
    <n v="1489.3954792478467"/>
  </r>
  <r>
    <x v="4"/>
    <s v="05"/>
    <s v="SR02"/>
    <s v="Z04"/>
    <s v="05250"/>
    <x v="2"/>
    <x v="13"/>
    <n v="27.682162164779999"/>
    <n v="305.30214336439002"/>
    <n v="332.98430552917"/>
    <n v="2.4130609179600002"/>
    <n v="37.492915237719998"/>
    <n v="39.905976155680001"/>
    <n v="29.29112932928"/>
    <n v="133.20788711076"/>
    <n v="20.848651445910001"/>
    <n v="14.184146976839999"/>
    <n v="28.763989078000002"/>
    <n v="73.665611723959998"/>
    <n v="98.167794184610003"/>
    <n v="13.224264170510001"/>
    <n v="411.35347401987002"/>
    <n v="784.24375570472"/>
    <n v="79.254983186396075"/>
    <n v="863.49873889111609"/>
  </r>
  <r>
    <x v="4"/>
    <s v="05"/>
    <s v="SR02"/>
    <s v="Z04"/>
    <s v="05495"/>
    <x v="2"/>
    <x v="14"/>
    <n v="46.843100336360003"/>
    <n v="39.673356294720001"/>
    <n v="86.516456631080004"/>
    <n v="9.7979558639800004"/>
    <n v="12.299598907129999"/>
    <n v="22.097554771109998"/>
    <n v="22.35421951619"/>
    <n v="56.992887266170001"/>
    <n v="8.4548303072300008"/>
    <n v="5.5222965127299997"/>
    <n v="14.798885558929999"/>
    <n v="27.477027491459999"/>
    <n v="54.221350266499996"/>
    <n v="6.8392493084700003"/>
    <n v="196.66074622767997"/>
    <n v="305.27475762986995"/>
    <n v="30.850798118785871"/>
    <n v="336.12555574865581"/>
  </r>
  <r>
    <x v="4"/>
    <s v="05"/>
    <s v="SR02"/>
    <s v="Z04"/>
    <s v="05790"/>
    <x v="2"/>
    <x v="15"/>
    <n v="22.159576507760001"/>
    <n v="43.329541682410003"/>
    <n v="65.489118190170004"/>
    <n v="3.4973872205099998"/>
    <n v="19.83090821735"/>
    <n v="23.32829543786"/>
    <n v="9.5811870569199993"/>
    <n v="54.666935985629998"/>
    <n v="11.804307864169999"/>
    <n v="7.8134633986899997"/>
    <n v="19.32770723754"/>
    <n v="35.524578784500001"/>
    <n v="84.501957152580005"/>
    <n v="9.3112131740099997"/>
    <n v="232.53135065404001"/>
    <n v="321.34876428207002"/>
    <n v="32.475223073007491"/>
    <n v="353.82398735507752"/>
  </r>
  <r>
    <x v="4"/>
    <s v="05"/>
    <s v="SR02"/>
    <s v="Z04"/>
    <s v="05895"/>
    <x v="2"/>
    <x v="16"/>
    <n v="46.72974473779"/>
    <n v="168.21083594285"/>
    <n v="214.94058068063998"/>
    <n v="7.7749730990100003"/>
    <n v="12.72887141995"/>
    <n v="20.503844518960001"/>
    <n v="38.925507854560003"/>
    <n v="41.928827165919998"/>
    <n v="6.4291719865100001"/>
    <n v="3.8420753330799999"/>
    <n v="12.99550741717"/>
    <n v="34.465175916729997"/>
    <n v="51.101996770329997"/>
    <n v="5.1787251803399998"/>
    <n v="194.86698762463999"/>
    <n v="430.31141282423994"/>
    <n v="43.486892359951952"/>
    <n v="473.79830518419192"/>
  </r>
  <r>
    <x v="4"/>
    <s v="05"/>
    <s v="SR03"/>
    <s v="Z05"/>
    <s v="05142"/>
    <x v="3"/>
    <x v="17"/>
    <n v="7.5448763274299999"/>
    <n v="0.12998860200000001"/>
    <n v="7.67486492943"/>
    <n v="0.75528405678999999"/>
    <n v="3.8700520621500001"/>
    <n v="4.62533611894"/>
    <n v="3.6230297756500001"/>
    <n v="7.6741764458099997"/>
    <n v="1.72324107464"/>
    <n v="1.3070705339899999"/>
    <n v="4.0861451991799997"/>
    <n v="6.2978591219900002"/>
    <n v="14.459125790750001"/>
    <n v="1.7910131285499999"/>
    <n v="40.961661070560005"/>
    <n v="53.261862118930004"/>
    <n v="5.3825968724641049"/>
    <n v="58.64445899139411"/>
  </r>
  <r>
    <x v="4"/>
    <s v="05"/>
    <s v="SR03"/>
    <s v="Z05"/>
    <s v="05425"/>
    <x v="3"/>
    <x v="18"/>
    <n v="22.46651200781"/>
    <n v="0"/>
    <n v="22.46651200781"/>
    <n v="1.04217729334"/>
    <n v="8.0612746323"/>
    <n v="9.1034519256399999"/>
    <n v="2.9754429242899998"/>
    <n v="22.912476016260001"/>
    <n v="2.7678530899"/>
    <n v="1.8966100744200001"/>
    <n v="7.58140940979"/>
    <n v="10.282333255799999"/>
    <n v="20.61592397978"/>
    <n v="3.6274591155899998"/>
    <n v="72.659507865829994"/>
    <n v="104.22947179927999"/>
    <n v="10.533338614275026"/>
    <n v="114.76281041355502"/>
  </r>
  <r>
    <x v="4"/>
    <s v="05"/>
    <s v="SR03"/>
    <s v="Z06"/>
    <s v="05579"/>
    <x v="3"/>
    <x v="19"/>
    <n v="29.39875739036"/>
    <n v="73.336398614629999"/>
    <n v="102.73515600499"/>
    <n v="52.2568137154"/>
    <n v="13.16121507179"/>
    <n v="65.418028787189996"/>
    <n v="48.651244808089999"/>
    <n v="160.2098987297"/>
    <n v="17.510222028129999"/>
    <n v="22.695647670100001"/>
    <n v="49.356385990589999"/>
    <n v="93.176328755390003"/>
    <n v="84.75479375271"/>
    <n v="19.412676613559999"/>
    <n v="495.76719834826997"/>
    <n v="663.92038314044999"/>
    <n v="67.095209136314367"/>
    <n v="731.01559227676432"/>
  </r>
  <r>
    <x v="4"/>
    <s v="05"/>
    <s v="SR03"/>
    <s v="Z06"/>
    <s v="05585"/>
    <x v="3"/>
    <x v="20"/>
    <n v="8.3281223995599998"/>
    <n v="123.61787201515"/>
    <n v="131.94599441470999"/>
    <n v="57.798534640660002"/>
    <n v="5.2552407375600003"/>
    <n v="63.053775378220003"/>
    <n v="62.8289580864"/>
    <n v="36.350841726349998"/>
    <n v="7.9232410732099998"/>
    <n v="3.7449029523799999"/>
    <n v="17.827443894710001"/>
    <n v="84.560619577880004"/>
    <n v="58.919848447539998"/>
    <n v="14.210656133600001"/>
    <n v="286.36651189207004"/>
    <n v="481.36628168499999"/>
    <n v="48.646452437665751"/>
    <n v="530.01273412266573"/>
  </r>
  <r>
    <x v="4"/>
    <s v="05"/>
    <s v="SR03"/>
    <s v="Z06"/>
    <s v="05591"/>
    <x v="3"/>
    <x v="21"/>
    <n v="11.11830810587"/>
    <n v="9.4507550365899995"/>
    <n v="20.569063142459999"/>
    <n v="21.47777821923"/>
    <n v="6.8702107466199998"/>
    <n v="28.34798896585"/>
    <n v="15.01838474749"/>
    <n v="61.235132685049997"/>
    <n v="5.08513536235"/>
    <n v="1.8185452312199999"/>
    <n v="13.896388440440001"/>
    <n v="24.711693551789999"/>
    <n v="23.930808170270002"/>
    <n v="4.6920147399500003"/>
    <n v="150.38810292856002"/>
    <n v="199.30515503687002"/>
    <n v="20.141603419205815"/>
    <n v="219.44675845607583"/>
  </r>
  <r>
    <x v="4"/>
    <s v="05"/>
    <s v="SR03"/>
    <s v="Z06"/>
    <s v="05893"/>
    <x v="3"/>
    <x v="22"/>
    <n v="45.671462506879998"/>
    <n v="711.67687862784999"/>
    <n v="757.34834113472994"/>
    <n v="2.8248146199900002"/>
    <n v="19.568886552910001"/>
    <n v="22.393701172900002"/>
    <n v="17.02386475082"/>
    <n v="24.234847093220001"/>
    <n v="4.4319698016300002"/>
    <n v="1.93129238953"/>
    <n v="11.14193179988"/>
    <n v="62.263585158760002"/>
    <n v="28.046836955420002"/>
    <n v="6.9560283987"/>
    <n v="156.03035634795998"/>
    <n v="935.77239865558988"/>
    <n v="94.568334376060193"/>
    <n v="1030.34073303165"/>
  </r>
  <r>
    <x v="4"/>
    <s v="05"/>
    <s v="SR04"/>
    <s v="Z07"/>
    <s v="05031"/>
    <x v="4"/>
    <x v="23"/>
    <n v="44.651886877860001"/>
    <n v="13.85375465359"/>
    <n v="58.505641531450003"/>
    <n v="11.15000049334"/>
    <n v="52.600927451380002"/>
    <n v="63.750927944720004"/>
    <n v="466.26306080002001"/>
    <n v="46.139071494299998"/>
    <n v="8.23275353983"/>
    <n v="5.3238937459000004"/>
    <n v="20.99473270495"/>
    <n v="53.254271760910001"/>
    <n v="63.792596638089996"/>
    <n v="10.765347973920001"/>
    <n v="674.76572865792014"/>
    <n v="797.02229813409019"/>
    <n v="80.546371428820038"/>
    <n v="877.56866956291026"/>
  </r>
  <r>
    <x v="4"/>
    <s v="05"/>
    <s v="SR04"/>
    <s v="Z09"/>
    <s v="05040"/>
    <x v="4"/>
    <x v="24"/>
    <n v="14.54122616659"/>
    <n v="0.66642596171000001"/>
    <n v="15.207652128300001"/>
    <n v="1.06632277274"/>
    <n v="12.08932645682"/>
    <n v="13.15564922956"/>
    <n v="90.095006483760002"/>
    <n v="10.40830851684"/>
    <n v="1.9642161783500001"/>
    <n v="1.1211029877300001"/>
    <n v="3.9253936184799998"/>
    <n v="10.75409528916"/>
    <n v="14.66816782792"/>
    <n v="2.33531372265"/>
    <n v="135.27160462488999"/>
    <n v="163.63490598274998"/>
    <n v="16.536799468299819"/>
    <n v="180.1717054510498"/>
  </r>
  <r>
    <x v="4"/>
    <s v="05"/>
    <s v="SR04"/>
    <s v="Z05"/>
    <s v="05190"/>
    <x v="4"/>
    <x v="25"/>
    <n v="4.5858535266700002"/>
    <n v="2.597752926E-2"/>
    <n v="4.6118310559300006"/>
    <n v="7.4826070357300001"/>
    <n v="4.0797764328200001"/>
    <n v="11.562383468549999"/>
    <n v="12.12750590972"/>
    <n v="27.183555222980001"/>
    <n v="4.6857477327400003"/>
    <n v="3.4194480708900001"/>
    <n v="12.05151452422"/>
    <n v="17.742321129290001"/>
    <n v="21.876625416389999"/>
    <n v="5.1989581361499999"/>
    <n v="104.28567614238"/>
    <n v="120.45989066685999"/>
    <n v="12.173570449212594"/>
    <n v="132.6334611160726"/>
  </r>
  <r>
    <x v="4"/>
    <s v="05"/>
    <s v="SR04"/>
    <s v="Z08"/>
    <s v="05604"/>
    <x v="4"/>
    <x v="26"/>
    <n v="72.250629706680002"/>
    <n v="466.95959817161003"/>
    <n v="539.21022787828997"/>
    <n v="16.207913215480001"/>
    <n v="7.3921259371400003"/>
    <n v="23.600039152620003"/>
    <n v="15.50753887173"/>
    <n v="57.739055571050002"/>
    <n v="7.8810987832899997"/>
    <n v="4.4504965207599998"/>
    <n v="20.48238981559"/>
    <n v="57.424727506190003"/>
    <n v="44.443096042230003"/>
    <n v="12.17382606286"/>
    <n v="220.10222917370001"/>
    <n v="782.91249620460997"/>
    <n v="79.120447273934985"/>
    <n v="862.03294347854489"/>
  </r>
  <r>
    <x v="4"/>
    <s v="05"/>
    <s v="SR04"/>
    <s v="Z05"/>
    <s v="05670"/>
    <x v="4"/>
    <x v="27"/>
    <n v="29.511163834600001"/>
    <n v="0.16658148355999999"/>
    <n v="29.677745318160003"/>
    <n v="3.5199171338899999"/>
    <n v="17.103973561349999"/>
    <n v="20.62389069524"/>
    <n v="24.316547077839999"/>
    <n v="33.050730812140003"/>
    <n v="7.0138143684900003"/>
    <n v="3.4670766396400001"/>
    <n v="12.77785068186"/>
    <n v="23.472778478839999"/>
    <n v="39.557918847560003"/>
    <n v="6.8834761908799997"/>
    <n v="150.54019309725001"/>
    <n v="200.84182911065"/>
    <n v="20.296898347589721"/>
    <n v="221.13872745823971"/>
  </r>
  <r>
    <x v="4"/>
    <s v="05"/>
    <s v="SR04"/>
    <s v="Z05"/>
    <s v="05690"/>
    <x v="4"/>
    <x v="28"/>
    <n v="64.031630737529994"/>
    <n v="13.630105747389999"/>
    <n v="77.661736484919999"/>
    <n v="8.4027263486900008"/>
    <n v="5.05705031829"/>
    <n v="13.459776666980002"/>
    <n v="31.703857531520001"/>
    <n v="13.290731550549999"/>
    <n v="2.1753801233100001"/>
    <n v="1.0011327760299999"/>
    <n v="5.7460149852100004"/>
    <n v="14.97472462048"/>
    <n v="17.340042434819999"/>
    <n v="2.8904732309400001"/>
    <n v="89.122357252859999"/>
    <n v="180.24387040476"/>
    <n v="18.215286783538367"/>
    <n v="198.45915718829838"/>
  </r>
  <r>
    <x v="4"/>
    <s v="05"/>
    <s v="SR04"/>
    <s v="Z08"/>
    <s v="05736"/>
    <x v="4"/>
    <x v="29"/>
    <n v="26.524458681159999"/>
    <n v="565.54639868933998"/>
    <n v="592.07085737049999"/>
    <n v="29.4380168836"/>
    <n v="5.7695833172600004"/>
    <n v="35.20760020086"/>
    <n v="27.591704684349999"/>
    <n v="93.741650025910005"/>
    <n v="16.503970423119998"/>
    <n v="8.8495605210499999"/>
    <n v="44.740963411769997"/>
    <n v="90.824546259239995"/>
    <n v="57.032834735039998"/>
    <n v="18.713519223580001"/>
    <n v="357.99874928406001"/>
    <n v="985.27720685541999"/>
    <n v="99.571246688646667"/>
    <n v="1084.8484535440666"/>
  </r>
  <r>
    <x v="4"/>
    <s v="05"/>
    <s v="SR04"/>
    <s v="Z07"/>
    <s v="05858"/>
    <x v="4"/>
    <x v="30"/>
    <n v="16.755454067750001"/>
    <n v="0.67948767377999997"/>
    <n v="17.43494174153"/>
    <n v="0.45160755576"/>
    <n v="12.002185183870001"/>
    <n v="12.453792739630002"/>
    <n v="5.34231973174"/>
    <n v="25.617300197700001"/>
    <n v="5.3979474666799998"/>
    <n v="4.3565283134100001"/>
    <n v="9.7784301923600001"/>
    <n v="15.247814100059999"/>
    <n v="27.85340431521"/>
    <n v="7.4928490618600003"/>
    <n v="101.08659337902"/>
    <n v="130.97532786018002"/>
    <n v="13.236251269926184"/>
    <n v="144.2115791301062"/>
  </r>
  <r>
    <x v="4"/>
    <s v="05"/>
    <s v="SR04"/>
    <s v="Z07"/>
    <s v="05885"/>
    <x v="4"/>
    <x v="31"/>
    <n v="14.808561092810001"/>
    <n v="0.43562734008999998"/>
    <n v="15.244188432900001"/>
    <n v="1.78063195158"/>
    <n v="4.3395042622300002"/>
    <n v="6.1201362138100004"/>
    <n v="4.6652048342799999"/>
    <n v="10.90852111027"/>
    <n v="2.5910963867599999"/>
    <n v="1.3598730703099999"/>
    <n v="4.8518223808099998"/>
    <n v="9.6220557240400009"/>
    <n v="18.32637445005"/>
    <n v="3.79767797492"/>
    <n v="56.122625931440005"/>
    <n v="77.486950578150001"/>
    <n v="7.8307629745928775"/>
    <n v="85.317713552742873"/>
  </r>
  <r>
    <x v="4"/>
    <s v="05"/>
    <s v="SR04"/>
    <s v="Z07"/>
    <s v="05890"/>
    <x v="4"/>
    <x v="32"/>
    <n v="48.68575579673"/>
    <n v="0.28465854712999999"/>
    <n v="48.97041434386"/>
    <n v="3.5747759492000002"/>
    <n v="20.907511561170001"/>
    <n v="24.48228751037"/>
    <n v="5.4953867389399997"/>
    <n v="31.56146663166"/>
    <n v="6.7927794054500001"/>
    <n v="3.9013744822600001"/>
    <n v="13.38875147061"/>
    <n v="25.932728253650001"/>
    <n v="60.838138344439997"/>
    <n v="13.22811764795"/>
    <n v="161.13874297496"/>
    <n v="234.59144482918998"/>
    <n v="23.707604785297541"/>
    <n v="258.2990496144875"/>
  </r>
  <r>
    <x v="4"/>
    <s v="05"/>
    <s v="SR05"/>
    <s v="Z10"/>
    <s v="05038"/>
    <x v="5"/>
    <x v="33"/>
    <n v="30.471873025659999"/>
    <n v="0"/>
    <n v="30.471873025659999"/>
    <n v="1.07630246266"/>
    <n v="19.510719280389999"/>
    <n v="20.587021743049998"/>
    <n v="6.1152861926100002"/>
    <n v="19.77094105634"/>
    <n v="4.33775489821"/>
    <n v="2.4620648845500002"/>
    <n v="8.6654853954599993"/>
    <n v="14.85826781462"/>
    <n v="25.334901144940002"/>
    <n v="3.5144359486100001"/>
    <n v="85.059137335339997"/>
    <n v="136.11803210405"/>
    <n v="13.755968431093304"/>
    <n v="149.8740005351433"/>
  </r>
  <r>
    <x v="4"/>
    <s v="05"/>
    <s v="SR05"/>
    <s v="Z11"/>
    <s v="05086"/>
    <x v="5"/>
    <x v="34"/>
    <n v="23.324960087200001"/>
    <n v="1.4933582169999999E-2"/>
    <n v="23.339893669369999"/>
    <n v="2.4024320924200002"/>
    <n v="4.3692140351399997"/>
    <n v="6.7716461275600004"/>
    <n v="2.1738863569800002"/>
    <n v="6.8349321756199997"/>
    <n v="1.33449201316"/>
    <n v="0.50126273903999996"/>
    <n v="4.4951612757000001"/>
    <n v="7.0163137256999999"/>
    <n v="27.3891043265"/>
    <n v="1.5931581251"/>
    <n v="51.338310737799993"/>
    <n v="81.44985053472999"/>
    <n v="8.231250153665572"/>
    <n v="89.68110068839556"/>
  </r>
  <r>
    <x v="4"/>
    <s v="05"/>
    <s v="SR05"/>
    <s v="Z10"/>
    <s v="05107"/>
    <x v="5"/>
    <x v="35"/>
    <n v="10.374114723230001"/>
    <n v="0.68282109737999996"/>
    <n v="11.056935820610001"/>
    <n v="0.50222226161000005"/>
    <n v="5.52331311956"/>
    <n v="6.0255353811700001"/>
    <n v="2.1347827271700002"/>
    <n v="6.9174462380400001"/>
    <n v="2.82795198666"/>
    <n v="1.4268912500399999"/>
    <n v="4.9349100757200004"/>
    <n v="9.6368503935300005"/>
    <n v="25.52821809241"/>
    <n v="2.7042690920200001"/>
    <n v="56.111319855589997"/>
    <n v="73.193791057369992"/>
    <n v="7.3969000548573947"/>
    <n v="80.59069111222739"/>
  </r>
  <r>
    <x v="4"/>
    <s v="05"/>
    <s v="SR05"/>
    <s v="Z10"/>
    <s v="05134"/>
    <x v="5"/>
    <x v="36"/>
    <n v="5.7003127473799999"/>
    <n v="0"/>
    <n v="5.7003127473799999"/>
    <n v="1.0415152428600001"/>
    <n v="5.8053373150400001"/>
    <n v="6.8468525579000001"/>
    <n v="4.0019152869200001"/>
    <n v="11.293231380670001"/>
    <n v="3.25453157376"/>
    <n v="1.8208397729800001"/>
    <n v="5.4116848592200002"/>
    <n v="12.704148915099999"/>
    <n v="20.64287533033"/>
    <n v="2.8649113293299999"/>
    <n v="61.994138448309997"/>
    <n v="74.54130375359"/>
    <n v="7.5330785010423407"/>
    <n v="82.07438225463234"/>
  </r>
  <r>
    <x v="4"/>
    <s v="05"/>
    <s v="SR05"/>
    <s v="Z09"/>
    <s v="05150"/>
    <x v="5"/>
    <x v="37"/>
    <n v="7.0065373129499999"/>
    <n v="0"/>
    <n v="7.0065373129499999"/>
    <n v="0.55312693116"/>
    <n v="3.1505820316199999"/>
    <n v="3.7037089627799999"/>
    <n v="24.521447436919999"/>
    <n v="1.4838741821300001"/>
    <n v="0.42981854266000002"/>
    <n v="0.26518119150000002"/>
    <n v="0.94362645889999996"/>
    <n v="2.4437899837999999"/>
    <n v="3.0502274255700002"/>
    <n v="0.37243951211999998"/>
    <n v="33.510404733600005"/>
    <n v="44.220651009330005"/>
    <n v="4.4689000412650843"/>
    <n v="48.689551050595092"/>
  </r>
  <r>
    <x v="4"/>
    <s v="05"/>
    <s v="SR05"/>
    <s v="Z11"/>
    <s v="05237"/>
    <x v="5"/>
    <x v="38"/>
    <n v="165.59623457375"/>
    <n v="0.12315693211000001"/>
    <n v="165.71939150585999"/>
    <n v="27.395580089380001"/>
    <n v="21.491908808809999"/>
    <n v="48.88748889819"/>
    <n v="30.65043944988"/>
    <n v="75.392335670500003"/>
    <n v="9.5507334068700001"/>
    <n v="11.13936771126"/>
    <n v="21.747896671319999"/>
    <n v="31.102075991269999"/>
    <n v="28.14601679938"/>
    <n v="9.0021755576199993"/>
    <n v="216.73104125809999"/>
    <n v="431.33792166214994"/>
    <n v="43.590630438896028"/>
    <n v="474.92855210104597"/>
  </r>
  <r>
    <x v="4"/>
    <s v="05"/>
    <s v="SR05"/>
    <s v="Z11"/>
    <s v="05264"/>
    <x v="5"/>
    <x v="39"/>
    <n v="74.600633866229998"/>
    <n v="0"/>
    <n v="74.600633866229998"/>
    <n v="151.61564881736999"/>
    <n v="51.319716621460003"/>
    <n v="202.93536543882999"/>
    <n v="12.72600524372"/>
    <n v="39.707002631260004"/>
    <n v="5.1692795383299996"/>
    <n v="4.9430728013399996"/>
    <n v="13.162974875570001"/>
    <n v="20.34874451708"/>
    <n v="19.116502419090001"/>
    <n v="5.7222911749899996"/>
    <n v="120.89587320138001"/>
    <n v="398.43187250644002"/>
    <n v="40.265174095016562"/>
    <n v="438.69704660145658"/>
  </r>
  <r>
    <x v="4"/>
    <s v="05"/>
    <s v="SR05"/>
    <s v="Z09"/>
    <s v="05310"/>
    <x v="5"/>
    <x v="40"/>
    <n v="26.665131929849998"/>
    <n v="0.80710711167000004"/>
    <n v="27.472239041519998"/>
    <n v="14.128437722239999"/>
    <n v="15.39316236728"/>
    <n v="29.52160008952"/>
    <n v="31.125220665499999"/>
    <n v="54.401076590839999"/>
    <n v="13.95778223964"/>
    <n v="6.75301332033"/>
    <n v="35.455507461250001"/>
    <n v="47.945691347349999"/>
    <n v="86.521484419879997"/>
    <n v="16.929458071420001"/>
    <n v="293.08923411620998"/>
    <n v="350.08307324725001"/>
    <n v="35.379087027715428"/>
    <n v="385.46216027496541"/>
  </r>
  <r>
    <x v="4"/>
    <s v="05"/>
    <s v="SR05"/>
    <s v="Z09"/>
    <s v="05315"/>
    <x v="5"/>
    <x v="41"/>
    <n v="7.5452652013500003"/>
    <n v="0"/>
    <n v="7.5452652013500003"/>
    <n v="0.17905445517999999"/>
    <n v="6.1622132628899999"/>
    <n v="6.3412677180700001"/>
    <n v="34.348846546319997"/>
    <n v="3.4109403814300001"/>
    <n v="1.00215043675"/>
    <n v="0.64054119819999999"/>
    <n v="1.5853741987700001"/>
    <n v="4.6863708487300002"/>
    <n v="7.6728706197000003"/>
    <n v="1.14133817711"/>
    <n v="54.488432407009995"/>
    <n v="68.374965326430001"/>
    <n v="6.9099137709318752"/>
    <n v="75.28487909736188"/>
  </r>
  <r>
    <x v="4"/>
    <s v="05"/>
    <s v="SR05"/>
    <s v="Z12"/>
    <s v="05361"/>
    <x v="5"/>
    <x v="42"/>
    <n v="43.893830029509999"/>
    <n v="0"/>
    <n v="43.893830029509999"/>
    <n v="5.5666980174100003"/>
    <n v="15.406109421829999"/>
    <n v="20.97280743924"/>
    <n v="10.186680442849999"/>
    <n v="33.217902263299997"/>
    <n v="10.17664381715"/>
    <n v="5.3161382429100001"/>
    <n v="17.703123720520001"/>
    <n v="29.34822614474"/>
    <n v="72.491955457459994"/>
    <n v="7.6073951121799999"/>
    <n v="186.04806520111001"/>
    <n v="250.91470266985999"/>
    <n v="25.357218845083011"/>
    <n v="276.27192151494302"/>
  </r>
  <r>
    <x v="4"/>
    <s v="05"/>
    <s v="SR05"/>
    <s v="Z12"/>
    <s v="05647"/>
    <x v="5"/>
    <x v="43"/>
    <n v="16.708859211069999"/>
    <n v="0"/>
    <n v="16.708859211069999"/>
    <n v="0.59203099816000004"/>
    <n v="5.7387909775299999"/>
    <n v="6.3308219756900002"/>
    <n v="2.03894899797"/>
    <n v="7.72275398731"/>
    <n v="2.6517619086700002"/>
    <n v="2.2425619081599999"/>
    <n v="8.1897714705000002"/>
    <n v="8.1302956430800002"/>
    <n v="18.932818686889998"/>
    <n v="2.9369530270499999"/>
    <n v="52.845865629629998"/>
    <n v="75.88554681638999"/>
    <n v="7.668926520950742"/>
    <n v="83.554473337340738"/>
  </r>
  <r>
    <x v="4"/>
    <s v="05"/>
    <s v="SR05"/>
    <s v="Z11"/>
    <s v="05658"/>
    <x v="5"/>
    <x v="44"/>
    <n v="4.2463869299799999"/>
    <n v="0"/>
    <n v="4.2463869299799999"/>
    <n v="1.2941730061800001"/>
    <n v="2.1303852752400001"/>
    <n v="3.4245582814200004"/>
    <n v="3.5389164203400001"/>
    <n v="6.2689765252100003"/>
    <n v="1.3937984329599999"/>
    <n v="0.92331504924999996"/>
    <n v="3.09692168601"/>
    <n v="4.8019064222000001"/>
    <n v="9.1696643983699992"/>
    <n v="1.9074176466199999"/>
    <n v="31.100916580960003"/>
    <n v="38.771861792359999"/>
    <n v="3.9182502023151584"/>
    <n v="42.690111994675156"/>
  </r>
  <r>
    <x v="4"/>
    <s v="05"/>
    <s v="SR05"/>
    <s v="Z11"/>
    <s v="05664"/>
    <x v="5"/>
    <x v="45"/>
    <n v="106.01329521436"/>
    <n v="1.155720843E-2"/>
    <n v="106.02485242279"/>
    <n v="406.92660703694003"/>
    <n v="59.991038441919997"/>
    <n v="466.91764547886004"/>
    <n v="23.023333374380002"/>
    <n v="79.154604333809999"/>
    <n v="11.492948982410001"/>
    <n v="13.018848156940001"/>
    <n v="32.106708849429999"/>
    <n v="42.746217342640001"/>
    <n v="38.075817115920003"/>
    <n v="10.66293706395"/>
    <n v="250.28141521948001"/>
    <n v="823.22391312113007"/>
    <n v="83.194283560910449"/>
    <n v="906.4181966820405"/>
  </r>
  <r>
    <x v="4"/>
    <s v="05"/>
    <s v="SR05"/>
    <s v="Z11"/>
    <s v="05686"/>
    <x v="5"/>
    <x v="46"/>
    <n v="259.72422728382003"/>
    <n v="2.7236943832299998"/>
    <n v="262.44792166705003"/>
    <n v="161.33208822722"/>
    <n v="116.13559697577"/>
    <n v="277.46768520298997"/>
    <n v="50.719847210509997"/>
    <n v="106.18001322983"/>
    <n v="15.80306988495"/>
    <n v="15.595919475840001"/>
    <n v="36.86522516966"/>
    <n v="64.527033457719995"/>
    <n v="112.24261869113001"/>
    <n v="13.97863950374"/>
    <n v="415.91236662337997"/>
    <n v="955.8279734934199"/>
    <n v="96.595133103900054"/>
    <n v="1052.4231065973199"/>
  </r>
  <r>
    <x v="4"/>
    <s v="05"/>
    <s v="SR05"/>
    <s v="Z12"/>
    <s v="05819"/>
    <x v="5"/>
    <x v="47"/>
    <n v="8.6567882913700007"/>
    <n v="2.11624870097"/>
    <n v="10.77303699234"/>
    <n v="6.3701191212800001"/>
    <n v="0.51417336414000003"/>
    <n v="6.8842924854200005"/>
    <n v="8.9387272015299999"/>
    <n v="11.50434799029"/>
    <n v="1.80858369735"/>
    <n v="1.30261974857"/>
    <n v="4.6763836982799996"/>
    <n v="18.898582945929999"/>
    <n v="15.016751345979999"/>
    <n v="1.9228814562500001"/>
    <n v="64.068878084179985"/>
    <n v="81.726207561939987"/>
    <n v="8.25917855142084"/>
    <n v="89.985386113360832"/>
  </r>
  <r>
    <x v="4"/>
    <s v="05"/>
    <s v="SR05"/>
    <s v="Z10"/>
    <s v="05854"/>
    <x v="5"/>
    <x v="48"/>
    <n v="14.155246642110001"/>
    <n v="0.55556702618999998"/>
    <n v="14.7108136683"/>
    <n v="0.35186107837000002"/>
    <n v="10.41933976877"/>
    <n v="10.771200847139999"/>
    <n v="5.3100586519200004"/>
    <n v="27.646770388130001"/>
    <n v="4.7563694958199996"/>
    <n v="2.78275014927"/>
    <n v="9.31820057875"/>
    <n v="14.244569908260001"/>
    <n v="36.367529231790002"/>
    <n v="4.6076264090899999"/>
    <n v="105.03387481303001"/>
    <n v="130.51588932847"/>
    <n v="13.189820816586812"/>
    <n v="143.7057101450568"/>
  </r>
  <r>
    <x v="4"/>
    <s v="05"/>
    <s v="SR05"/>
    <s v="Z10"/>
    <s v="05887"/>
    <x v="5"/>
    <x v="49"/>
    <n v="52.60508415756"/>
    <n v="0.70857601240000001"/>
    <n v="53.313660169960002"/>
    <n v="80.65404551412"/>
    <n v="55.154994546970002"/>
    <n v="135.80904006109"/>
    <n v="27.90659640218"/>
    <n v="120.95958773256"/>
    <n v="20.200956619279999"/>
    <n v="21.344256667890001"/>
    <n v="44.124301374650003"/>
    <n v="65.917263878710003"/>
    <n v="104.63036650031999"/>
    <n v="17.096009250329999"/>
    <n v="422.17933842591998"/>
    <n v="611.30203865697001"/>
    <n v="61.777645589250156"/>
    <n v="673.07968424622015"/>
  </r>
  <r>
    <x v="4"/>
    <s v="05"/>
    <s v="SR06"/>
    <s v="Z13"/>
    <s v="05004"/>
    <x v="6"/>
    <x v="50"/>
    <n v="8.7381004217299996"/>
    <n v="0.30212637126000003"/>
    <n v="9.0402267929899995"/>
    <n v="0.33512910959999997"/>
    <n v="2.3654321076799998"/>
    <n v="2.7005612172799998"/>
    <n v="3.36499017562"/>
    <n v="2.0776796329999998"/>
    <n v="0.67599527992999997"/>
    <n v="0.27000994810000001"/>
    <n v="1.37070105947"/>
    <n v="2.8576160775599999"/>
    <n v="8.6515582148999997"/>
    <n v="0.80794501263999996"/>
    <n v="20.076495401220001"/>
    <n v="31.817283411490003"/>
    <n v="3.2154266367650632"/>
    <n v="35.032710048255069"/>
  </r>
  <r>
    <x v="4"/>
    <s v="05"/>
    <s v="SR06"/>
    <s v="Z14"/>
    <s v="05044"/>
    <x v="6"/>
    <x v="51"/>
    <n v="51.05754951019"/>
    <n v="9.4271040720000004E-2"/>
    <n v="51.151820550910003"/>
    <n v="0.62224570084999997"/>
    <n v="9.0399620766299993"/>
    <n v="9.662207777479999"/>
    <n v="1.6864748629599999"/>
    <n v="10.103592892249999"/>
    <n v="2.5161175628799999"/>
    <n v="1.71927134843"/>
    <n v="5.8265362210599996"/>
    <n v="7.1259970150400003"/>
    <n v="17.50044136348"/>
    <n v="3.04903922964"/>
    <n v="49.527470495740005"/>
    <n v="110.34149882413001"/>
    <n v="11.151014681903323"/>
    <n v="121.49251350603333"/>
  </r>
  <r>
    <x v="4"/>
    <s v="05"/>
    <s v="SR06"/>
    <s v="Z14"/>
    <s v="05059"/>
    <x v="6"/>
    <x v="52"/>
    <n v="13.812102036360001"/>
    <n v="0"/>
    <n v="13.812102036360001"/>
    <n v="1.2676519051599999"/>
    <n v="3.3558203088599998"/>
    <n v="4.6234722140199995"/>
    <n v="1.1934423493299999"/>
    <n v="7.5766700193799998"/>
    <n v="1.7759969195300001"/>
    <n v="1.06070704726"/>
    <n v="4.9053454804700003"/>
    <n v="5.3585968497099996"/>
    <n v="13.071234838740001"/>
    <n v="2.6836919159299999"/>
    <n v="37.625685420349996"/>
    <n v="56.061259670729996"/>
    <n v="5.6655015233274808"/>
    <n v="61.726761194057474"/>
  </r>
  <r>
    <x v="4"/>
    <s v="05"/>
    <s v="SR06"/>
    <s v="Z14"/>
    <s v="05113"/>
    <x v="6"/>
    <x v="53"/>
    <n v="6.1490645426099997"/>
    <n v="10.996878955770001"/>
    <n v="17.145943498379999"/>
    <n v="5.4413614700800004"/>
    <n v="1.1959653369900001"/>
    <n v="6.63732680707"/>
    <n v="8.0404824129900003"/>
    <n v="10.75721506583"/>
    <n v="2.5787868336600002"/>
    <n v="1.1246647251299999"/>
    <n v="7.9461624578799999"/>
    <n v="14.13405994247"/>
    <n v="15.349060914620001"/>
    <n v="3.27583596273"/>
    <n v="63.206268315309998"/>
    <n v="86.989538620759987"/>
    <n v="8.791086152264441"/>
    <n v="95.780624773024428"/>
  </r>
  <r>
    <x v="4"/>
    <s v="05"/>
    <s v="SR06"/>
    <s v="Z14"/>
    <s v="05125"/>
    <x v="6"/>
    <x v="54"/>
    <n v="30.710176342840001"/>
    <n v="0"/>
    <n v="30.710176342840001"/>
    <n v="2.1544398878800002"/>
    <n v="6.0221816404900004"/>
    <n v="8.176621528370001"/>
    <n v="1.5448040226999999"/>
    <n v="10.52534080035"/>
    <n v="3.29104480089"/>
    <n v="2.2241188707199999"/>
    <n v="7.2010465043499998"/>
    <n v="8.6858594760599992"/>
    <n v="23.038367977829999"/>
    <n v="3.6036343154799999"/>
    <n v="60.114216768379997"/>
    <n v="99.001014639589997"/>
    <n v="10.004955338961802"/>
    <n v="109.0059699785518"/>
  </r>
  <r>
    <x v="4"/>
    <s v="05"/>
    <s v="SR06"/>
    <s v="Z13"/>
    <s v="05138"/>
    <x v="6"/>
    <x v="55"/>
    <n v="33.232940588650003"/>
    <n v="0"/>
    <n v="33.232940588650003"/>
    <n v="1.6458526228200001"/>
    <n v="18.15041482601"/>
    <n v="19.796267448830001"/>
    <n v="9.3135101762900003"/>
    <n v="24.782032751260001"/>
    <n v="4.7428641548400003"/>
    <n v="2.68355941612"/>
    <n v="11.46797167733"/>
    <n v="17.12261982599"/>
    <n v="40.040936544659999"/>
    <n v="5.2546706727699997"/>
    <n v="115.40816521926"/>
    <n v="168.43737325673999"/>
    <n v="17.022132580971242"/>
    <n v="185.45950583771122"/>
  </r>
  <r>
    <x v="4"/>
    <s v="05"/>
    <s v="SR06"/>
    <s v="Z13"/>
    <s v="05234"/>
    <x v="6"/>
    <x v="56"/>
    <n v="76.92677606542"/>
    <n v="23.718721731470001"/>
    <n v="100.64549779689"/>
    <n v="2.0201563394100002"/>
    <n v="21.299167966740001"/>
    <n v="23.319324306150001"/>
    <n v="6.0233273776600003"/>
    <n v="49.783606948249997"/>
    <n v="8.9676557567300001"/>
    <n v="6.0564847503100001"/>
    <n v="16.716720043599999"/>
    <n v="27.23330929275"/>
    <n v="53.123138209369998"/>
    <n v="6.5574043346000002"/>
    <n v="174.46164671327"/>
    <n v="298.42646881631003"/>
    <n v="30.158716083280371"/>
    <n v="328.58518489959039"/>
  </r>
  <r>
    <x v="4"/>
    <s v="05"/>
    <s v="SR06"/>
    <s v="Z14"/>
    <s v="05240"/>
    <x v="6"/>
    <x v="57"/>
    <n v="124.83257327702"/>
    <n v="0"/>
    <n v="124.83257327702"/>
    <n v="8.0992988628900004"/>
    <n v="12.815270808199999"/>
    <n v="20.91456967109"/>
    <n v="4.0193726417300004"/>
    <n v="19.407093645789999"/>
    <n v="5.6383406495999999"/>
    <n v="2.4433152933"/>
    <n v="13.52522788425"/>
    <n v="15.254183354289999"/>
    <n v="26.627036734699999"/>
    <n v="6.0643419392500002"/>
    <n v="92.978912142909991"/>
    <n v="238.72605509101999"/>
    <n v="24.125444856566833"/>
    <n v="262.85149994758683"/>
  </r>
  <r>
    <x v="4"/>
    <s v="05"/>
    <s v="SR06"/>
    <s v="Z13"/>
    <s v="05284"/>
    <x v="6"/>
    <x v="58"/>
    <n v="34.817799575119999"/>
    <n v="3.3529616038099999"/>
    <n v="38.17076117893"/>
    <n v="2.6922555789099998"/>
    <n v="18.767308411879998"/>
    <n v="21.459563990789999"/>
    <n v="16.001184116859999"/>
    <n v="43.94739171378"/>
    <n v="8.1877497476399999"/>
    <n v="6.0532791706399998"/>
    <n v="12.46996418568"/>
    <n v="22.117117463149999"/>
    <n v="44.667008827709999"/>
    <n v="5.8872557486900003"/>
    <n v="159.33095097414997"/>
    <n v="218.96127614386998"/>
    <n v="22.128033705082402"/>
    <n v="241.08930984895238"/>
  </r>
  <r>
    <x v="4"/>
    <s v="05"/>
    <s v="SR06"/>
    <s v="Z14"/>
    <s v="05306"/>
    <x v="6"/>
    <x v="59"/>
    <n v="11.691237223510001"/>
    <n v="0"/>
    <n v="11.691237223510001"/>
    <n v="0.77819553284999998"/>
    <n v="3.91577736633"/>
    <n v="4.6939728991800003"/>
    <n v="1.58190539054"/>
    <n v="10.25492994855"/>
    <n v="1.6482973569699999"/>
    <n v="0.79124474463000005"/>
    <n v="4.6444289895899997"/>
    <n v="6.0228392938299997"/>
    <n v="13.58262613142"/>
    <n v="2.9900201689300001"/>
    <n v="41.51629202446"/>
    <n v="57.901502147149998"/>
    <n v="5.8514748071013827"/>
    <n v="63.75297695425138"/>
  </r>
  <r>
    <x v="4"/>
    <s v="05"/>
    <s v="SR06"/>
    <s v="Z14"/>
    <s v="05347"/>
    <x v="6"/>
    <x v="60"/>
    <n v="14.681395317390001"/>
    <n v="0"/>
    <n v="14.681395317390001"/>
    <n v="0.97324829309000005"/>
    <n v="3.8714077065999999"/>
    <n v="4.8446559996899996"/>
    <n v="1.8620411717400001"/>
    <n v="7.8400366842500002"/>
    <n v="1.7921213231499999"/>
    <n v="1.1988395561"/>
    <n v="4.59915029129"/>
    <n v="5.8980573433499996"/>
    <n v="13.4029696162"/>
    <n v="1.94070498988"/>
    <n v="38.533920975959994"/>
    <n v="58.059972293039991"/>
    <n v="5.8674896604638471"/>
    <n v="63.927461953503837"/>
  </r>
  <r>
    <x v="4"/>
    <s v="05"/>
    <s v="SR06"/>
    <s v="Z14"/>
    <s v="05411"/>
    <x v="6"/>
    <x v="61"/>
    <n v="23.56829836719"/>
    <n v="0"/>
    <n v="23.56829836719"/>
    <n v="0.27925672867000001"/>
    <n v="8.8251460220299993"/>
    <n v="9.1044027506999985"/>
    <n v="2.8938566371399999"/>
    <n v="16.608866025539999"/>
    <n v="3.8018468847000002"/>
    <n v="2.3334468900299998"/>
    <n v="6.1780923879699996"/>
    <n v="10.67255803574"/>
    <n v="25.681073519120002"/>
    <n v="7.0566385134900003"/>
    <n v="75.226378893730001"/>
    <n v="107.89908001162"/>
    <n v="10.904185988005626"/>
    <n v="118.80326599962562"/>
  </r>
  <r>
    <x v="4"/>
    <s v="05"/>
    <s v="SR06"/>
    <s v="Z14"/>
    <s v="05501"/>
    <x v="6"/>
    <x v="62"/>
    <n v="6.4680685267299998"/>
    <n v="1.1734467399999999E-3"/>
    <n v="6.46924197347"/>
    <n v="0.13607376255"/>
    <n v="3.0352572603499999"/>
    <n v="3.1713310229"/>
    <n v="3.0966204046999999"/>
    <n v="6.7207468380100002"/>
    <n v="1.4222718348300001"/>
    <n v="0.37329581675000001"/>
    <n v="3.6086435248200002"/>
    <n v="4.0143339500300002"/>
    <n v="7.9560653802100001"/>
    <n v="1.67150213656"/>
    <n v="28.863479885910003"/>
    <n v="38.50405288228"/>
    <n v="3.8911856697520988"/>
    <n v="42.395238552032097"/>
  </r>
  <r>
    <x v="4"/>
    <s v="05"/>
    <s v="SR06"/>
    <s v="Z13"/>
    <s v="05543"/>
    <x v="6"/>
    <x v="63"/>
    <n v="15.485459667140001"/>
    <n v="0"/>
    <n v="15.485459667140001"/>
    <n v="0.70196186810000005"/>
    <n v="5.6896285146399999"/>
    <n v="6.3915903827399996"/>
    <n v="1.14265997301"/>
    <n v="5.3457667002899996"/>
    <n v="2.75003600402"/>
    <n v="1.7073186328900001"/>
    <n v="5.7980753725899996"/>
    <n v="9.4558478464700002"/>
    <n v="27.152564818359998"/>
    <n v="2.3768557742200001"/>
    <n v="55.729125121849997"/>
    <n v="77.606175171730001"/>
    <n v="7.8428117070081766"/>
    <n v="85.448986878738182"/>
  </r>
  <r>
    <x v="4"/>
    <s v="05"/>
    <s v="SR06"/>
    <s v="Z14"/>
    <s v="05628"/>
    <x v="6"/>
    <x v="64"/>
    <n v="15.671247867210001"/>
    <n v="0"/>
    <n v="15.671247867210001"/>
    <n v="5.2047932540400001"/>
    <n v="2.0916302718400002"/>
    <n v="7.2964235258799999"/>
    <n v="2.9182283607700001"/>
    <n v="8.8348054245499998"/>
    <n v="3.40188338342"/>
    <n v="1.9829263696699999"/>
    <n v="7.6145449367299998"/>
    <n v="9.5400540287099993"/>
    <n v="26.000497826229999"/>
    <n v="2.6572754147099999"/>
    <n v="62.95021574479"/>
    <n v="85.917887137880001"/>
    <n v="8.6827859973148307"/>
    <n v="94.600673135194825"/>
  </r>
  <r>
    <x v="4"/>
    <s v="05"/>
    <s v="SR06"/>
    <s v="Z14"/>
    <s v="05656"/>
    <x v="6"/>
    <x v="65"/>
    <n v="15.821460019050001"/>
    <n v="0"/>
    <n v="15.821460019050001"/>
    <n v="1.7615718279499999"/>
    <n v="15.78302821118"/>
    <n v="17.54460003913"/>
    <n v="12.97674032059"/>
    <n v="59.760474776240002"/>
    <n v="6.65294884375"/>
    <n v="3.3903213213600001"/>
    <n v="31.631481401590001"/>
    <n v="23.535404745449998"/>
    <n v="34.171849124399998"/>
    <n v="6.68869188642"/>
    <n v="178.80791241979998"/>
    <n v="212.17397247797996"/>
    <n v="21.442114774892467"/>
    <n v="233.61608725287243"/>
  </r>
  <r>
    <x v="4"/>
    <s v="05"/>
    <s v="SR06"/>
    <s v="Z14"/>
    <s v="05042"/>
    <x v="6"/>
    <x v="66"/>
    <n v="87.204002935060004"/>
    <n v="4.9543410804199999"/>
    <n v="92.158344015479997"/>
    <n v="6.2941599586899999"/>
    <n v="26.534961141139998"/>
    <n v="32.829121099829997"/>
    <n v="19.435438599819999"/>
    <n v="83.862130335429995"/>
    <n v="10.147856130139999"/>
    <n v="10.45252711789"/>
    <n v="30.65439123102"/>
    <n v="38.137819795379997"/>
    <n v="78.259451582240004"/>
    <n v="10.148235195450001"/>
    <n v="281.09784998737001"/>
    <n v="406.08531510268"/>
    <n v="41.03862426260887"/>
    <n v="447.12393936528889"/>
  </r>
  <r>
    <x v="4"/>
    <s v="05"/>
    <s v="SR06"/>
    <s v="Z14"/>
    <s v="05761"/>
    <x v="6"/>
    <x v="67"/>
    <n v="17.776386369600001"/>
    <n v="2.4993439792299998"/>
    <n v="20.275730348830002"/>
    <n v="0.93935729211999996"/>
    <n v="13.966980744440001"/>
    <n v="14.906338036560001"/>
    <n v="8.9190517891799992"/>
    <n v="37.288022962649997"/>
    <n v="6.3912756525200001"/>
    <n v="3.4331338309800001"/>
    <n v="20.47097379401"/>
    <n v="20.913262854580001"/>
    <n v="37.16386222125"/>
    <n v="7.4425172863100002"/>
    <n v="142.02210039148"/>
    <n v="177.20416877687001"/>
    <n v="17.908097214409693"/>
    <n v="195.11226599127968"/>
  </r>
  <r>
    <x v="4"/>
    <s v="05"/>
    <s v="SR06"/>
    <s v="Z13"/>
    <s v="05842"/>
    <x v="6"/>
    <x v="68"/>
    <n v="35.563488088009997"/>
    <n v="9.3144820249999996E-2"/>
    <n v="35.656632908259994"/>
    <n v="0.54900441777999998"/>
    <n v="7.2549588710600004"/>
    <n v="7.8039632888400003"/>
    <n v="3.1901300075500001"/>
    <n v="10.747436648300001"/>
    <n v="2.4264584152499999"/>
    <n v="1.2158619399299999"/>
    <n v="4.7976579208399999"/>
    <n v="7.2426831097799997"/>
    <n v="13.38620211308"/>
    <n v="2.9495256586499998"/>
    <n v="45.955955813380001"/>
    <n v="89.41655201047999"/>
    <n v="9.0363579876987288"/>
    <n v="98.452909998178711"/>
  </r>
  <r>
    <x v="4"/>
    <s v="05"/>
    <s v="SR07"/>
    <s v="Z15"/>
    <s v="05002"/>
    <x v="7"/>
    <x v="69"/>
    <n v="77.272364616410002"/>
    <n v="1.02942079191"/>
    <n v="78.301785408320001"/>
    <n v="4.3669276573899998"/>
    <n v="16.18506727191"/>
    <n v="20.551994929300001"/>
    <n v="5.6828840984299998"/>
    <n v="29.177452406299999"/>
    <n v="7.9793982671999997"/>
    <n v="5.5444738443799997"/>
    <n v="24.52018858816"/>
    <n v="21.55200545888"/>
    <n v="42.376998252850001"/>
    <n v="8.8100714788500003"/>
    <n v="145.64347239505"/>
    <n v="244.49725273267001"/>
    <n v="24.708677006942633"/>
    <n v="269.20592973961266"/>
  </r>
  <r>
    <x v="4"/>
    <s v="05"/>
    <s v="SR07"/>
    <s v="Z16"/>
    <s v="05021"/>
    <x v="7"/>
    <x v="70"/>
    <n v="7.4015773082900003"/>
    <n v="0"/>
    <n v="7.4015773082900003"/>
    <n v="0.67620772827999998"/>
    <n v="4.3599656465900001"/>
    <n v="5.0361733748699997"/>
    <n v="18.618217090720002"/>
    <n v="6.6569108369899999"/>
    <n v="1.0037410789300001"/>
    <n v="0.67093220227000006"/>
    <n v="3.8853984932799999"/>
    <n v="4.5586492442499997"/>
    <n v="7.9295435993699996"/>
    <n v="1.0948393702999999"/>
    <n v="44.418231916110003"/>
    <n v="56.855982599270007"/>
    <n v="5.7458155224910694"/>
    <n v="62.601798121761078"/>
  </r>
  <r>
    <x v="4"/>
    <s v="05"/>
    <s v="SR07"/>
    <s v="Z15"/>
    <s v="05055"/>
    <x v="7"/>
    <x v="71"/>
    <n v="14.704093181279999"/>
    <n v="0"/>
    <n v="14.704093181279999"/>
    <n v="1.91445353192"/>
    <n v="3.9943386408500001"/>
    <n v="5.9087921727700001"/>
    <n v="1.50064881328"/>
    <n v="8.0780195366599994"/>
    <n v="2.6449573388999998"/>
    <n v="1.82689343871"/>
    <n v="9.2811761202100005"/>
    <n v="6.8343948504799998"/>
    <n v="17.02504847618"/>
    <n v="1.9400984992700001"/>
    <n v="49.131237073689995"/>
    <n v="69.744122427739995"/>
    <n v="7.048279581627491"/>
    <n v="76.792402009367493"/>
  </r>
  <r>
    <x v="4"/>
    <s v="05"/>
    <s v="SR07"/>
    <s v="Z17"/>
    <s v="05197"/>
    <x v="7"/>
    <x v="72"/>
    <n v="14.340480873500001"/>
    <n v="0.34991042728999999"/>
    <n v="14.690391300790001"/>
    <n v="3.1056698169899999"/>
    <n v="15.331802984099999"/>
    <n v="18.437472801089999"/>
    <n v="54.734273170169999"/>
    <n v="16.722289146000001"/>
    <n v="3.3337331960799998"/>
    <n v="2.2294553457099999"/>
    <n v="15.347076996589999"/>
    <n v="11.59991014293"/>
    <n v="17.798082635450001"/>
    <n v="3.0427884645800001"/>
    <n v="124.80760909751"/>
    <n v="157.93547319939"/>
    <n v="15.960819811294503"/>
    <n v="173.8962930106845"/>
  </r>
  <r>
    <x v="4"/>
    <s v="05"/>
    <s v="SR07"/>
    <s v="Z16"/>
    <s v="05206"/>
    <x v="7"/>
    <x v="73"/>
    <n v="15.7761254208"/>
    <n v="0.12400285630000001"/>
    <n v="15.9001282771"/>
    <n v="1.9109432768600001"/>
    <n v="3.8992664218800002"/>
    <n v="5.8102096987400005"/>
    <n v="12.822682912319999"/>
    <n v="4.4692930748200004"/>
    <n v="1.0043377063600001"/>
    <n v="0.55725766121999998"/>
    <n v="5.1154102615700001"/>
    <n v="3.9315245384200002"/>
    <n v="6.9356600405500002"/>
    <n v="1.25138275188"/>
    <n v="36.08754894714"/>
    <n v="57.797886922980005"/>
    <n v="5.8410035438116754"/>
    <n v="63.638890466791679"/>
  </r>
  <r>
    <x v="4"/>
    <s v="05"/>
    <s v="SR07"/>
    <s v="Z18"/>
    <s v="05148"/>
    <x v="7"/>
    <x v="74"/>
    <n v="135.07247499572"/>
    <n v="0"/>
    <n v="135.07247499572"/>
    <n v="31.418735084649999"/>
    <n v="37.439933022859996"/>
    <n v="68.858668107509999"/>
    <n v="30.720382645600001"/>
    <n v="178.65151723656999"/>
    <n v="28.561390137690001"/>
    <n v="23.01482766198"/>
    <n v="98.627013266009996"/>
    <n v="79.975676977160006"/>
    <n v="74.867208060470006"/>
    <n v="30.81422156148"/>
    <n v="545.23223754696005"/>
    <n v="749.16338065018999"/>
    <n v="75.709791382224296"/>
    <n v="824.87317203241423"/>
  </r>
  <r>
    <x v="4"/>
    <s v="05"/>
    <s v="SR07"/>
    <s v="Z16"/>
    <s v="05541"/>
    <x v="7"/>
    <x v="75"/>
    <n v="261.5079564349"/>
    <n v="0"/>
    <n v="261.5079564349"/>
    <n v="4.7175230713599996"/>
    <n v="35.471110510910002"/>
    <n v="40.18863358227"/>
    <n v="6.6331774009800002"/>
    <n v="48.470303473640001"/>
    <n v="9.0340335112600005"/>
    <n v="5.6346927830700002"/>
    <n v="30.354250237430001"/>
    <n v="21.300813918919999"/>
    <n v="32.969184123550001"/>
    <n v="8.2042024484899994"/>
    <n v="162.60065789734003"/>
    <n v="464.29724791451002"/>
    <n v="46.921470919235468"/>
    <n v="511.21871883374547"/>
  </r>
  <r>
    <x v="4"/>
    <s v="05"/>
    <s v="SR07"/>
    <s v="Z18"/>
    <s v="05607"/>
    <x v="7"/>
    <x v="76"/>
    <n v="54.73070642898"/>
    <n v="1.0972041185800001"/>
    <n v="55.827910547560002"/>
    <n v="16.688534380659998"/>
    <n v="36.309150367059999"/>
    <n v="52.997684747720001"/>
    <n v="29.459179349879999"/>
    <n v="119.39879830834001"/>
    <n v="24.791979005689999"/>
    <n v="13.743752102009999"/>
    <n v="78.194991702140001"/>
    <n v="54.057747066989997"/>
    <n v="65.928564205780006"/>
    <n v="15.86748889824"/>
    <n v="401.44250063906998"/>
    <n v="510.26809593434996"/>
    <n v="51.567244328823612"/>
    <n v="561.83534026317352"/>
  </r>
  <r>
    <x v="4"/>
    <s v="05"/>
    <s v="SR07"/>
    <s v="Z18"/>
    <s v="05697"/>
    <x v="7"/>
    <x v="77"/>
    <n v="123.87607719941001"/>
    <n v="0"/>
    <n v="123.87607719941001"/>
    <n v="27.172637629570001"/>
    <n v="21.35193503692"/>
    <n v="48.524572666490002"/>
    <n v="12.649960824140001"/>
    <n v="83.251028172830004"/>
    <n v="12.1851528576"/>
    <n v="13.08343425546"/>
    <n v="52.77335501876"/>
    <n v="39.753610188670002"/>
    <n v="57.33370826657"/>
    <n v="11.642716480280001"/>
    <n v="282.67296606431"/>
    <n v="455.07361593021005"/>
    <n v="45.989338795132326"/>
    <n v="501.06295472534237"/>
  </r>
  <r>
    <x v="4"/>
    <s v="05"/>
    <s v="SR07"/>
    <s v="Z16"/>
    <s v="05313"/>
    <x v="7"/>
    <x v="78"/>
    <n v="19.22611712146"/>
    <n v="0"/>
    <n v="19.22611712146"/>
    <n v="1.22019837911"/>
    <n v="6.4193495730999999"/>
    <n v="7.63954795221"/>
    <n v="11.389525652630001"/>
    <n v="9.2444615396300005"/>
    <n v="2.75368127629"/>
    <n v="1.8808369689"/>
    <n v="15.902424334419999"/>
    <n v="7.1463416394700001"/>
    <n v="14.139709615839999"/>
    <n v="2.7526261459799999"/>
    <n v="65.209607173159995"/>
    <n v="92.075272246829996"/>
    <n v="9.3050459129739611"/>
    <n v="101.38031815980396"/>
  </r>
  <r>
    <x v="4"/>
    <s v="05"/>
    <s v="SR07"/>
    <s v="Z18"/>
    <s v="05318"/>
    <x v="7"/>
    <x v="79"/>
    <n v="98.292494512760001"/>
    <n v="0"/>
    <n v="98.292494512760001"/>
    <n v="576.80930630449996"/>
    <n v="198.58784557723999"/>
    <n v="775.39715188174"/>
    <n v="46.351133047719998"/>
    <n v="172.66298006273001"/>
    <n v="29.289903057130001"/>
    <n v="16.614978344139999"/>
    <n v="113.90801682274"/>
    <n v="92.549085478769996"/>
    <n v="76.779084068040007"/>
    <n v="24.993777080120001"/>
    <n v="573.14895796139012"/>
    <n v="1446.8386043558901"/>
    <n v="146.21623497463975"/>
    <n v="1593.0548393305298"/>
  </r>
  <r>
    <x v="4"/>
    <s v="05"/>
    <s v="SR07"/>
    <s v="Z16"/>
    <s v="05321"/>
    <x v="7"/>
    <x v="80"/>
    <n v="3.6631523422400001"/>
    <n v="0"/>
    <n v="3.6631523422400001"/>
    <n v="6.89343483628"/>
    <n v="23.825572886130001"/>
    <n v="30.719007722410002"/>
    <n v="15.374806149799999"/>
    <n v="155.70857376352001"/>
    <n v="12.877864769609999"/>
    <n v="7.3448586818399999"/>
    <n v="58.593998894130003"/>
    <n v="38.038222555419999"/>
    <n v="37.188575739340003"/>
    <n v="13.55843699945"/>
    <n v="338.68533755311006"/>
    <n v="373.06749761776007"/>
    <n v="37.701872709823455"/>
    <n v="410.76937032758354"/>
  </r>
  <r>
    <x v="4"/>
    <s v="05"/>
    <s v="SR07"/>
    <s v="Z18"/>
    <s v="05376"/>
    <x v="7"/>
    <x v="81"/>
    <n v="54.783530239889998"/>
    <n v="0.38851183082000001"/>
    <n v="55.172042070709999"/>
    <n v="48.789404142720002"/>
    <n v="55.8488298961"/>
    <n v="104.63823403882"/>
    <n v="46.991862410979998"/>
    <n v="188.70196067595"/>
    <n v="46.641083258880002"/>
    <n v="51.397398072110001"/>
    <n v="148.26598954280999"/>
    <n v="109.99052266303001"/>
    <n v="116.2812506607"/>
    <n v="35.330933394900001"/>
    <n v="743.60100067935991"/>
    <n v="903.41127678888984"/>
    <n v="91.297947903810169"/>
    <n v="994.70922469269999"/>
  </r>
  <r>
    <x v="4"/>
    <s v="05"/>
    <s v="SR07"/>
    <s v="Z18"/>
    <s v="05400"/>
    <x v="7"/>
    <x v="82"/>
    <n v="34.652860080560004"/>
    <n v="3.5825150450000003E-2"/>
    <n v="34.688685231010005"/>
    <n v="26.855696175369999"/>
    <n v="11.776759882"/>
    <n v="38.63245605737"/>
    <n v="12.951694901930001"/>
    <n v="64.698514107069997"/>
    <n v="11.11772922842"/>
    <n v="10.82103835032"/>
    <n v="31.687668727249999"/>
    <n v="29.691917342339998"/>
    <n v="34.895186998189999"/>
    <n v="10.74771387162"/>
    <n v="206.61146352713999"/>
    <n v="279.93260481551999"/>
    <n v="28.289742476831396"/>
    <n v="308.2223472923514"/>
  </r>
  <r>
    <x v="4"/>
    <s v="05"/>
    <s v="SR07"/>
    <s v="Z18"/>
    <s v="05440"/>
    <x v="7"/>
    <x v="83"/>
    <n v="168.89144931195"/>
    <n v="0"/>
    <n v="168.89144931195"/>
    <n v="239.81752727374001"/>
    <n v="111.89645613371999"/>
    <n v="351.71398340745998"/>
    <n v="35.577649817450002"/>
    <n v="162.32992876163999"/>
    <n v="29.622567417500001"/>
    <n v="28.866377604549999"/>
    <n v="102.31151663452"/>
    <n v="105.23714341051"/>
    <n v="134.45412569070001"/>
    <n v="29.1387565944"/>
    <n v="627.53806593127001"/>
    <n v="1148.1434986506799"/>
    <n v="116.03037068397404"/>
    <n v="1264.173869334654"/>
  </r>
  <r>
    <x v="4"/>
    <s v="05"/>
    <s v="SR07"/>
    <s v="Z15"/>
    <s v="05483"/>
    <x v="7"/>
    <x v="84"/>
    <n v="18.90392255255"/>
    <n v="0"/>
    <n v="18.90392255255"/>
    <n v="6.7462454161599998"/>
    <n v="6.2317930291700003"/>
    <n v="12.97803844533"/>
    <n v="1.8951088601599999"/>
    <n v="8.6211003853899992"/>
    <n v="3.78547580636"/>
    <n v="2.4969873796900002"/>
    <n v="13.35844601826"/>
    <n v="11.324597236580001"/>
    <n v="25.64314056824"/>
    <n v="3.51643232259"/>
    <n v="70.641288577270004"/>
    <n v="102.52324957515"/>
    <n v="10.360909299150453"/>
    <n v="112.88415887430045"/>
  </r>
  <r>
    <x v="4"/>
    <s v="05"/>
    <s v="SR07"/>
    <s v="Z18"/>
    <s v="05615"/>
    <x v="7"/>
    <x v="85"/>
    <n v="58.336049116390001"/>
    <n v="1.7930237228200001"/>
    <n v="60.129072839210004"/>
    <n v="1545.6318850927901"/>
    <n v="486.75286875136999"/>
    <n v="2032.3847538441601"/>
    <n v="113.73153337553001"/>
    <n v="572.17724540078996"/>
    <n v="71.232339887839998"/>
    <n v="83.853029131"/>
    <n v="260.97825331566003"/>
    <n v="285.95048242911997"/>
    <n v="404.10059802769001"/>
    <n v="56.716229327199997"/>
    <n v="1848.7397108948301"/>
    <n v="3941.2535375782004"/>
    <n v="398.29961103488301"/>
    <n v="4339.5531486130831"/>
  </r>
  <r>
    <x v="4"/>
    <s v="05"/>
    <s v="SR07"/>
    <s v="Z16"/>
    <s v="05649"/>
    <x v="7"/>
    <x v="86"/>
    <n v="14.877196862930001"/>
    <n v="0.44056567014999998"/>
    <n v="15.317762533080002"/>
    <n v="4.0022752572"/>
    <n v="63.283352413019998"/>
    <n v="67.285627670219995"/>
    <n v="634.95715267331002"/>
    <n v="17.980089450249999"/>
    <n v="4.0988638714899999"/>
    <n v="2.3719217330100002"/>
    <n v="14.63299658615"/>
    <n v="40.377168781279998"/>
    <n v="19.222382198689999"/>
    <n v="4.2297212778500004"/>
    <n v="737.87029657203004"/>
    <n v="820.47368677533007"/>
    <n v="82.916348108818482"/>
    <n v="903.39003488414858"/>
  </r>
  <r>
    <x v="4"/>
    <s v="05"/>
    <s v="SR07"/>
    <s v="Z17"/>
    <s v="05652"/>
    <x v="7"/>
    <x v="87"/>
    <n v="5.24101312227"/>
    <n v="0"/>
    <n v="5.24101312227"/>
    <n v="4.3651960140000001E-2"/>
    <n v="5.8962666061100002"/>
    <n v="5.9399185662500003"/>
    <n v="1.71595713784"/>
    <n v="16.653133355929999"/>
    <n v="2.4442137075499999"/>
    <n v="1.35362133076"/>
    <n v="9.24921091541"/>
    <n v="7.5498933588900003"/>
    <n v="17.7745304721"/>
    <n v="2.4723532662199998"/>
    <n v="59.212913544700001"/>
    <n v="70.393845233220006"/>
    <n v="7.1139399960729071"/>
    <n v="77.507785229292907"/>
  </r>
  <r>
    <x v="4"/>
    <s v="05"/>
    <s v="SR07"/>
    <s v="Z17"/>
    <s v="05660"/>
    <x v="7"/>
    <x v="88"/>
    <n v="6.5340021942000002"/>
    <n v="0.55161948382000003"/>
    <n v="7.0856216780199999"/>
    <n v="2.4808839982299999"/>
    <n v="9.4833252112600004"/>
    <n v="11.964209209490001"/>
    <n v="4.3280620438800002"/>
    <n v="27.914938286790001"/>
    <n v="5.0558842089700002"/>
    <n v="3.5277822414700002"/>
    <n v="13.67346446086"/>
    <n v="14.379026523989999"/>
    <n v="30.648694944790002"/>
    <n v="4.5056690566300004"/>
    <n v="104.03352176738001"/>
    <n v="123.08335265489001"/>
    <n v="12.43869520696469"/>
    <n v="135.5220478618547"/>
  </r>
  <r>
    <x v="4"/>
    <s v="05"/>
    <s v="SR07"/>
    <s v="Z16"/>
    <s v="05667"/>
    <x v="7"/>
    <x v="89"/>
    <n v="12.434474582189999"/>
    <n v="0"/>
    <n v="12.434474582189999"/>
    <n v="3.49030686535"/>
    <n v="16.608706585819998"/>
    <n v="20.099013451169998"/>
    <n v="137.16662004269"/>
    <n v="12.516883042370001"/>
    <n v="2.2990564233000002"/>
    <n v="1.4219487898200001"/>
    <n v="8.8869903324399999"/>
    <n v="13.304516874200001"/>
    <n v="12.90457585745"/>
    <n v="2.4927324030000002"/>
    <n v="190.99332376526999"/>
    <n v="223.52681179863001"/>
    <n v="22.589422717009661"/>
    <n v="246.11623451563966"/>
  </r>
  <r>
    <x v="4"/>
    <s v="05"/>
    <s v="SR07"/>
    <s v="Z18"/>
    <s v="05674"/>
    <x v="7"/>
    <x v="90"/>
    <n v="102.00345164469999"/>
    <n v="1.7080801940000001E-2"/>
    <n v="102.02053244663999"/>
    <n v="4.3729357560200004"/>
    <n v="18.811517600649999"/>
    <n v="23.184453356669998"/>
    <n v="5.23174501001"/>
    <n v="37.917383618370003"/>
    <n v="7.2747244854700002"/>
    <n v="3.9660857833100001"/>
    <n v="32.345665748990001"/>
    <n v="20.082247317970001"/>
    <n v="41.390556443229997"/>
    <n v="8.4063173975899996"/>
    <n v="156.61472580494001"/>
    <n v="281.81971160824997"/>
    <n v="28.480451827126345"/>
    <n v="310.30016343537631"/>
  </r>
  <r>
    <x v="4"/>
    <s v="05"/>
    <s v="SR07"/>
    <s v="Z15"/>
    <s v="05756"/>
    <x v="7"/>
    <x v="91"/>
    <n v="454.87483932778002"/>
    <n v="35.960488634859999"/>
    <n v="490.83532796264001"/>
    <n v="327.23669691065999"/>
    <n v="30.577492135709999"/>
    <n v="357.81418904636996"/>
    <n v="42.693450959149999"/>
    <n v="62.310229059539999"/>
    <n v="13.15273365883"/>
    <n v="10.16049462744"/>
    <n v="40.644174417400002"/>
    <n v="76.235333522770006"/>
    <n v="73.463948716869993"/>
    <n v="11.283172650359999"/>
    <n v="329.94353761235999"/>
    <n v="1178.5930546213699"/>
    <n v="119.10757599025732"/>
    <n v="1297.7006306116273"/>
  </r>
  <r>
    <x v="4"/>
    <s v="05"/>
    <s v="SR08"/>
    <s v="Z19"/>
    <s v="05030"/>
    <x v="8"/>
    <x v="92"/>
    <n v="46.75528931633"/>
    <n v="11.67615457808"/>
    <n v="58.431443894410002"/>
    <n v="156.16409882292999"/>
    <n v="58.305047076279997"/>
    <n v="214.46914589920999"/>
    <n v="22.979943099669999"/>
    <n v="68.154827663540004"/>
    <n v="12.01158141536"/>
    <n v="8.9633259048300005"/>
    <n v="31.326450621199999"/>
    <n v="49.166161514240002"/>
    <n v="56.408194348190001"/>
    <n v="13.95196991315"/>
    <n v="262.96245448017999"/>
    <n v="535.86304427380003"/>
    <n v="54.15384726387596"/>
    <n v="590.01689153767597"/>
  </r>
  <r>
    <x v="4"/>
    <s v="05"/>
    <s v="SR08"/>
    <s v="Z20"/>
    <s v="05034"/>
    <x v="8"/>
    <x v="93"/>
    <n v="133.60669082541"/>
    <n v="2.8210601458300002"/>
    <n v="136.42775097123999"/>
    <n v="77.292825370450004"/>
    <n v="90.303454031450002"/>
    <n v="167.59627940190001"/>
    <n v="18.186366081220001"/>
    <n v="102.21655631458"/>
    <n v="19.876713317210001"/>
    <n v="24.809388408069999"/>
    <n v="40.755286742780001"/>
    <n v="53.06482321763"/>
    <n v="98.330021726560005"/>
    <n v="16.88551640711"/>
    <n v="374.12467221516005"/>
    <n v="678.14870258830013"/>
    <n v="68.533110567318857"/>
    <n v="746.68181315561901"/>
  </r>
  <r>
    <x v="4"/>
    <s v="05"/>
    <s v="SR08"/>
    <s v="Z19"/>
    <s v="05036"/>
    <x v="8"/>
    <x v="94"/>
    <n v="27.13435619609"/>
    <n v="0.74987360078999998"/>
    <n v="27.88422979688"/>
    <n v="4.8793934908500001"/>
    <n v="2.1572073470399999"/>
    <n v="7.03660083789"/>
    <n v="5.0958065659100003"/>
    <n v="10.32908424537"/>
    <n v="2.4218906306400001"/>
    <n v="1.3377547108500001"/>
    <n v="6.3308525176200003"/>
    <n v="8.2319968315699992"/>
    <n v="11.35199709319"/>
    <n v="3.1057557040899999"/>
    <n v="48.205138299240005"/>
    <n v="83.125968934010004"/>
    <n v="8.4006372027640968"/>
    <n v="91.526606136774106"/>
  </r>
  <r>
    <x v="4"/>
    <s v="05"/>
    <s v="SR08"/>
    <s v="Z20"/>
    <s v="05091"/>
    <x v="8"/>
    <x v="95"/>
    <n v="70.049843045949999"/>
    <n v="0"/>
    <n v="70.049843045949999"/>
    <n v="9.9986355300100005"/>
    <n v="4.1821045851900003"/>
    <n v="14.180740115200001"/>
    <n v="3.5039423761899999"/>
    <n v="19.03482026116"/>
    <n v="4.4441934894799999"/>
    <n v="2.11214744847"/>
    <n v="9.3403948449600005"/>
    <n v="12.67606553876"/>
    <n v="27.814052691219999"/>
    <n v="4.2099863583500001"/>
    <n v="83.135603008589996"/>
    <n v="167.36618616973999"/>
    <n v="16.913879357462701"/>
    <n v="184.28006552720268"/>
  </r>
  <r>
    <x v="4"/>
    <s v="05"/>
    <s v="SR08"/>
    <s v="Z21"/>
    <s v="05093"/>
    <x v="8"/>
    <x v="96"/>
    <n v="97.14389397891"/>
    <n v="0"/>
    <n v="97.14389397891"/>
    <n v="7.2349434994399999"/>
    <n v="11.950069111139999"/>
    <n v="19.185012610579999"/>
    <n v="4.28383846908"/>
    <n v="29.494186556260001"/>
    <n v="5.7156536347199998"/>
    <n v="4.2002557086000003"/>
    <n v="12.878564013649999"/>
    <n v="16.11288577326"/>
    <n v="37.454183822810002"/>
    <n v="5.3762831172899999"/>
    <n v="115.51585109567"/>
    <n v="231.84475768516"/>
    <n v="23.430027001808639"/>
    <n v="255.27478468696864"/>
  </r>
  <r>
    <x v="4"/>
    <s v="05"/>
    <s v="SR08"/>
    <s v="Z22"/>
    <s v="05145"/>
    <x v="8"/>
    <x v="97"/>
    <n v="14.954972970069999"/>
    <n v="0"/>
    <n v="14.954972970069999"/>
    <n v="2.2942805324700002"/>
    <n v="3.3812722337599999"/>
    <n v="5.67555276623"/>
    <n v="1.57662100439"/>
    <n v="10.566177214170001"/>
    <n v="2.0715854634299999"/>
    <n v="1.4974311276400001"/>
    <n v="4.3766115803799996"/>
    <n v="6.7514647397100003"/>
    <n v="14.801721772220001"/>
    <n v="1.9495802746299999"/>
    <n v="43.591193176570002"/>
    <n v="64.221718912870003"/>
    <n v="6.4901903465703636"/>
    <n v="70.711909259440361"/>
  </r>
  <r>
    <x v="4"/>
    <s v="05"/>
    <s v="SR08"/>
    <s v="Z20"/>
    <s v="05101"/>
    <x v="8"/>
    <x v="98"/>
    <n v="90.870335375820005"/>
    <n v="0"/>
    <n v="90.870335375820005"/>
    <n v="8.6592798998399996"/>
    <n v="20.413747892170001"/>
    <n v="29.073027792010002"/>
    <n v="9.8323820570200002"/>
    <n v="61.634617460210002"/>
    <n v="10.78297548918"/>
    <n v="13.607174454340001"/>
    <n v="27.004406818980002"/>
    <n v="32.113079472979997"/>
    <n v="69.178515188489996"/>
    <n v="10.29401558598"/>
    <n v="234.44716652718"/>
    <n v="354.39052969501"/>
    <n v="35.814394782292361"/>
    <n v="390.20492447730237"/>
  </r>
  <r>
    <x v="4"/>
    <s v="05"/>
    <s v="SR08"/>
    <s v="Z21"/>
    <s v="05209"/>
    <x v="8"/>
    <x v="99"/>
    <n v="117.84168221609001"/>
    <n v="0"/>
    <n v="117.84168221609001"/>
    <n v="9.6939371203100002"/>
    <n v="16.637570552660002"/>
    <n v="26.331507672970002"/>
    <n v="11.090038208879999"/>
    <n v="44.15197536862"/>
    <n v="8.8533705960199995"/>
    <n v="6.1635102637400001"/>
    <n v="17.994677470580001"/>
    <n v="22.560337633140001"/>
    <n v="43.184284106669999"/>
    <n v="8.0588221486999991"/>
    <n v="162.05701579634999"/>
    <n v="306.23020568541"/>
    <n v="30.947354857695242"/>
    <n v="337.17756054310524"/>
  </r>
  <r>
    <x v="4"/>
    <s v="05"/>
    <s v="SR08"/>
    <s v="Z19"/>
    <s v="05282"/>
    <x v="8"/>
    <x v="100"/>
    <n v="144.37895388746"/>
    <n v="4.1200532479099996"/>
    <n v="148.49900713536999"/>
    <n v="10.264866232479999"/>
    <n v="22.465198494349998"/>
    <n v="32.730064726829994"/>
    <n v="8.5258203109299995"/>
    <n v="48.138301076570002"/>
    <n v="9.8417635600699995"/>
    <n v="6.5467750035699996"/>
    <n v="22.55032470535"/>
    <n v="29.054059246790001"/>
    <n v="50.19708480704"/>
    <n v="10.707981129889999"/>
    <n v="185.56210984021001"/>
    <n v="366.79118170240997"/>
    <n v="37.067593751608484"/>
    <n v="403.85877545401843"/>
  </r>
  <r>
    <x v="4"/>
    <s v="05"/>
    <s v="SR08"/>
    <s v="Z20"/>
    <s v="05353"/>
    <x v="8"/>
    <x v="101"/>
    <n v="17.789018484340001"/>
    <n v="0"/>
    <n v="17.789018484340001"/>
    <n v="2.8331834849200002"/>
    <n v="3.7807040406999999"/>
    <n v="6.61388752562"/>
    <n v="4.2880577865599996"/>
    <n v="13.17798222159"/>
    <n v="2.4755448758299998"/>
    <n v="1.3145111036299999"/>
    <n v="6.7834174685299997"/>
    <n v="7.4697209061700001"/>
    <n v="13.091487249049999"/>
    <n v="2.1456758298600001"/>
    <n v="50.746397441219997"/>
    <n v="75.149303451180003"/>
    <n v="7.5945224149506156"/>
    <n v="82.743825866130621"/>
  </r>
  <r>
    <x v="4"/>
    <s v="05"/>
    <s v="SR08"/>
    <s v="Z20"/>
    <s v="05364"/>
    <x v="8"/>
    <x v="102"/>
    <n v="75.052651202289994"/>
    <n v="0"/>
    <n v="75.052651202289994"/>
    <n v="12.31483377258"/>
    <n v="8.03188120025"/>
    <n v="20.34671497283"/>
    <n v="5.8728750914000001"/>
    <n v="42.016758386280003"/>
    <n v="6.5716317854100001"/>
    <n v="5.7331237849900001"/>
    <n v="20.34514126342"/>
    <n v="18.510474775159999"/>
    <n v="30.72368279042"/>
    <n v="6.0321059362099998"/>
    <n v="135.80579381329002"/>
    <n v="231.20515998841"/>
    <n v="23.365389821938937"/>
    <n v="254.57054981034895"/>
  </r>
  <r>
    <x v="4"/>
    <s v="05"/>
    <s v="SR08"/>
    <s v="Z22"/>
    <s v="05368"/>
    <x v="8"/>
    <x v="103"/>
    <n v="72.384911161600002"/>
    <n v="0"/>
    <n v="72.384911161600002"/>
    <n v="4.1258015777899999"/>
    <n v="14.70114468683"/>
    <n v="18.826946264619998"/>
    <n v="25.3846229438"/>
    <n v="27.47477572367"/>
    <n v="4.7178325022400003"/>
    <n v="3.46802143742"/>
    <n v="12.68257907694"/>
    <n v="17.041581657470001"/>
    <n v="31.000672548570002"/>
    <n v="5.6559476068199999"/>
    <n v="127.42603349693002"/>
    <n v="218.63789092315002"/>
    <n v="22.095352679507926"/>
    <n v="240.73324360265795"/>
  </r>
  <r>
    <x v="4"/>
    <s v="05"/>
    <s v="SR08"/>
    <s v="Z22"/>
    <s v="05390"/>
    <x v="8"/>
    <x v="104"/>
    <n v="7.19609785875"/>
    <n v="4.4830478469399999"/>
    <n v="11.679145705690001"/>
    <n v="19.255880999630001"/>
    <n v="56.068902246710003"/>
    <n v="75.324783246340004"/>
    <n v="9.1024925002400003"/>
    <n v="56.579987372369999"/>
    <n v="4.2900083334600003"/>
    <n v="2.5946531178300001"/>
    <n v="10.192999377630001"/>
    <n v="15.34649544156"/>
    <n v="21.436473043479999"/>
    <n v="4.1825683043200002"/>
    <n v="123.72567749089001"/>
    <n v="210.72960644292002"/>
    <n v="21.296148415593802"/>
    <n v="232.02575485851381"/>
  </r>
  <r>
    <x v="4"/>
    <s v="05"/>
    <s v="SR08"/>
    <s v="Z22"/>
    <s v="05467"/>
    <x v="8"/>
    <x v="105"/>
    <n v="17.284172011310002"/>
    <n v="1.1906761389999999E-2"/>
    <n v="17.296078772700003"/>
    <n v="6.9958388028099998"/>
    <n v="24.70647221718"/>
    <n v="31.702311019989999"/>
    <n v="1.8446294319400001"/>
    <n v="14.532533637789999"/>
    <n v="3.0484363816100002"/>
    <n v="1.79851831853"/>
    <n v="8.9644528988199994"/>
    <n v="10.1703590677"/>
    <n v="25.82117712278"/>
    <n v="3.1689258237"/>
    <n v="69.349032682869989"/>
    <n v="118.34742247555998"/>
    <n v="11.960086274468042"/>
    <n v="130.30750875002803"/>
  </r>
  <r>
    <x v="4"/>
    <s v="05"/>
    <s v="SR08"/>
    <s v="Z22"/>
    <s v="05576"/>
    <x v="8"/>
    <x v="106"/>
    <n v="21.549322131339999"/>
    <n v="0"/>
    <n v="21.549322131339999"/>
    <n v="1.5443525327300001"/>
    <n v="8.5254770719300002"/>
    <n v="10.069829604660001"/>
    <n v="3.0007708275499998"/>
    <n v="11.417835323409999"/>
    <n v="4.1816679924800004"/>
    <n v="2.4252620496200001"/>
    <n v="7.9742425633999998"/>
    <n v="11.04563250611"/>
    <n v="24.957955120289999"/>
    <n v="3.9251452114799998"/>
    <n v="68.928511594339994"/>
    <n v="100.54766333033999"/>
    <n v="10.161258293355186"/>
    <n v="110.70892162369518"/>
  </r>
  <r>
    <x v="4"/>
    <s v="05"/>
    <s v="SR08"/>
    <s v="Z21"/>
    <s v="05642"/>
    <x v="8"/>
    <x v="107"/>
    <n v="94.060488859200007"/>
    <n v="0"/>
    <n v="94.060488859200007"/>
    <n v="7.2312001481500001"/>
    <n v="13.848986844980001"/>
    <n v="21.080186993129999"/>
    <n v="22.539567203370002"/>
    <n v="33.864690568370001"/>
    <n v="5.7196521086200001"/>
    <n v="4.4799772839500003"/>
    <n v="11.648628459819999"/>
    <n v="18.369709976309998"/>
    <n v="35.223599920509997"/>
    <n v="6.4489232373399998"/>
    <n v="138.29474875829001"/>
    <n v="253.43542461062003"/>
    <n v="25.611960784147545"/>
    <n v="279.04738539476756"/>
  </r>
  <r>
    <x v="4"/>
    <s v="05"/>
    <s v="SR08"/>
    <s v="Z22"/>
    <s v="05679"/>
    <x v="8"/>
    <x v="108"/>
    <n v="61.572335628040001"/>
    <n v="0"/>
    <n v="61.572335628040001"/>
    <n v="9.4877372751699998"/>
    <n v="15.883918400680001"/>
    <n v="25.37165567585"/>
    <n v="10.338983979829999"/>
    <n v="71.563909824039996"/>
    <n v="10.51232405937"/>
    <n v="7.9828243806700003"/>
    <n v="31.444169902839999"/>
    <n v="27.341227830609999"/>
    <n v="38.958405207760002"/>
    <n v="10.293885842570001"/>
    <n v="208.43573102769"/>
    <n v="295.37972233158001"/>
    <n v="29.85081456711719"/>
    <n v="325.23053689869721"/>
  </r>
  <r>
    <x v="4"/>
    <s v="05"/>
    <s v="SR08"/>
    <s v="Z22"/>
    <s v="05789"/>
    <x v="8"/>
    <x v="109"/>
    <n v="89.505294583009999"/>
    <n v="0"/>
    <n v="89.505294583009999"/>
    <n v="6.1345451650399996"/>
    <n v="25.30107552994"/>
    <n v="31.435620694979999"/>
    <n v="7.4942671191499999"/>
    <n v="33.679612743429999"/>
    <n v="6.7157045694999997"/>
    <n v="5.0788732755300003"/>
    <n v="15.75927953325"/>
    <n v="17.95908576571"/>
    <n v="33.238651920270001"/>
    <n v="6.7784697308300004"/>
    <n v="126.70394465766999"/>
    <n v="247.64485993565998"/>
    <n v="25.026771418448241"/>
    <n v="272.67163135410823"/>
  </r>
  <r>
    <x v="4"/>
    <s v="05"/>
    <s v="SR08"/>
    <s v="Z22"/>
    <s v="05792"/>
    <x v="8"/>
    <x v="110"/>
    <n v="45.962332637110002"/>
    <n v="2.6178802012200002"/>
    <n v="48.580212838329999"/>
    <n v="5.1880345118699998"/>
    <n v="4.8326103115399999"/>
    <n v="10.020644823409999"/>
    <n v="5.5746188054500001"/>
    <n v="8.4391068474500006"/>
    <n v="2.9169994397000001"/>
    <n v="2.1829124282299999"/>
    <n v="7.6916070681399997"/>
    <n v="10.62948821306"/>
    <n v="21.978296069119999"/>
    <n v="2.9006824548100001"/>
    <n v="62.31371132596"/>
    <n v="120.91456898769999"/>
    <n v="12.219519839829694"/>
    <n v="133.13408882752969"/>
  </r>
  <r>
    <x v="4"/>
    <s v="05"/>
    <s v="SR08"/>
    <s v="Z19"/>
    <s v="05809"/>
    <x v="8"/>
    <x v="111"/>
    <n v="21.325614366819998"/>
    <n v="3.66223578506"/>
    <n v="24.987850151879996"/>
    <n v="3.86759565333"/>
    <n v="5.9615342634999999"/>
    <n v="9.8291299168300004"/>
    <n v="5.1975748402599997"/>
    <n v="19.035106657410001"/>
    <n v="4.0409569363799998"/>
    <n v="2.1427787469699999"/>
    <n v="11.021881403289999"/>
    <n v="14.32936521877"/>
    <n v="24.225623407210001"/>
    <n v="4.8568111537499998"/>
    <n v="84.850098364039994"/>
    <n v="119.66707843274999"/>
    <n v="12.093449543144697"/>
    <n v="131.76052797589469"/>
  </r>
  <r>
    <x v="4"/>
    <s v="05"/>
    <s v="SR08"/>
    <s v="Z21"/>
    <s v="05847"/>
    <x v="8"/>
    <x v="112"/>
    <n v="449.38383875782"/>
    <n v="0"/>
    <n v="449.38383875782"/>
    <n v="32.44500896129"/>
    <n v="37.966348925029997"/>
    <n v="70.41135788631999"/>
    <n v="13.506276612220001"/>
    <n v="58.874144865829997"/>
    <n v="13.11497020104"/>
    <n v="11.92348903485"/>
    <n v="28.025961799809998"/>
    <n v="35.976979971740001"/>
    <n v="76.586937546249999"/>
    <n v="11.328030235869999"/>
    <n v="249.33679026760998"/>
    <n v="769.13198691174989"/>
    <n v="77.727801142550945"/>
    <n v="846.85978805430079"/>
  </r>
  <r>
    <x v="4"/>
    <s v="05"/>
    <s v="SR08"/>
    <s v="Z22"/>
    <s v="05856"/>
    <x v="8"/>
    <x v="113"/>
    <n v="118.4408587515"/>
    <n v="5.5500930371199999"/>
    <n v="123.99095178862001"/>
    <n v="1.21104717463"/>
    <n v="15.38366143448"/>
    <n v="16.59470860911"/>
    <n v="2.8263807596400001"/>
    <n v="12.99228743083"/>
    <n v="3.2453283546099998"/>
    <n v="1.8352216803400001"/>
    <n v="9.6162040848199997"/>
    <n v="8.8961240425299994"/>
    <n v="18.301413908499999"/>
    <n v="3.5987398010599998"/>
    <n v="61.311700062329997"/>
    <n v="201.89736046006001"/>
    <n v="20.403569416035452"/>
    <n v="222.30092987609547"/>
  </r>
  <r>
    <x v="4"/>
    <s v="05"/>
    <s v="SR08"/>
    <s v="Z19"/>
    <s v="05861"/>
    <x v="8"/>
    <x v="114"/>
    <n v="38.8986152652"/>
    <n v="4.2067011622899999"/>
    <n v="43.105316427490003"/>
    <n v="5.2537180563100003"/>
    <n v="12.542123943209999"/>
    <n v="17.79584199952"/>
    <n v="7.3398097878900002"/>
    <n v="33.747376999940002"/>
    <n v="5.8560631090899999"/>
    <n v="3.1133344510500001"/>
    <n v="15.44294937698"/>
    <n v="19.888161602939999"/>
    <n v="35.732351957269998"/>
    <n v="6.1547935032499996"/>
    <n v="127.27484078841"/>
    <n v="188.17599921542001"/>
    <n v="19.016900734493223"/>
    <n v="207.19289994991323"/>
  </r>
  <r>
    <x v="4"/>
    <s v="05"/>
    <s v="SR09"/>
    <s v="Z23"/>
    <s v="05045"/>
    <x v="9"/>
    <x v="115"/>
    <n v="642.34396656110005"/>
    <n v="4.4256765755699998"/>
    <n v="646.76964313667008"/>
    <n v="89.017849775559995"/>
    <n v="191.62379927734"/>
    <n v="280.64164905289999"/>
    <n v="91.028128779409997"/>
    <n v="533.95245385357998"/>
    <n v="71.871073395080003"/>
    <n v="85.932417245579998"/>
    <n v="165.5514201112"/>
    <n v="209.32076847605001"/>
    <n v="317.7492834185"/>
    <n v="59.829075117089999"/>
    <n v="1535.2346203964901"/>
    <n v="2462.6459125860601"/>
    <n v="248.8728268169553"/>
    <n v="2711.5187394030154"/>
  </r>
  <r>
    <x v="4"/>
    <s v="05"/>
    <s v="SR09"/>
    <s v="Z24"/>
    <s v="05051"/>
    <x v="9"/>
    <x v="116"/>
    <n v="54.877295151399998"/>
    <n v="0"/>
    <n v="54.877295151399998"/>
    <n v="2.95650475402"/>
    <n v="20.947132972079999"/>
    <n v="23.903637726099998"/>
    <n v="8.4407600211599991"/>
    <n v="71.139185244230006"/>
    <n v="9.3609628177699999"/>
    <n v="5.8399981332799999"/>
    <n v="15.98608806054"/>
    <n v="27.186345724599999"/>
    <n v="61.736966402889998"/>
    <n v="7.0227499151900004"/>
    <n v="206.71305631966001"/>
    <n v="285.49398919715998"/>
    <n v="28.851771083946119"/>
    <n v="314.3457602811061"/>
  </r>
  <r>
    <x v="4"/>
    <s v="05"/>
    <s v="SR09"/>
    <s v="Z23"/>
    <s v="05147"/>
    <x v="9"/>
    <x v="117"/>
    <n v="628.65177679703004"/>
    <n v="1.85168259504"/>
    <n v="630.50345939207"/>
    <n v="47.354008898849997"/>
    <n v="48.57473198153"/>
    <n v="95.928740880379991"/>
    <n v="28.83413414464"/>
    <n v="145.47143573315"/>
    <n v="24.081255411779999"/>
    <n v="18.164516027329999"/>
    <n v="44.462357702059997"/>
    <n v="58.996173288260003"/>
    <n v="83.984157451269994"/>
    <n v="18.277698515609998"/>
    <n v="422.27172827409998"/>
    <n v="1148.7039285465498"/>
    <n v="116.08700723557412"/>
    <n v="1264.7909357821241"/>
  </r>
  <r>
    <x v="4"/>
    <s v="05"/>
    <s v="SR09"/>
    <s v="Z23"/>
    <s v="05172"/>
    <x v="9"/>
    <x v="118"/>
    <n v="291.80094847075998"/>
    <n v="3.7538337988600001"/>
    <n v="295.55478226961998"/>
    <n v="19.482863947689999"/>
    <n v="54.902619136570003"/>
    <n v="74.385483084260002"/>
    <n v="35.470166785300002"/>
    <n v="138.11483987497999"/>
    <n v="31.110337323989999"/>
    <n v="29.339419036039999"/>
    <n v="54.570991897280003"/>
    <n v="69.737464972010002"/>
    <n v="131.73864374656"/>
    <n v="27.689176305989999"/>
    <n v="517.77103994214997"/>
    <n v="887.71130529602999"/>
    <n v="89.711322613317932"/>
    <n v="977.42262790934797"/>
  </r>
  <r>
    <x v="4"/>
    <s v="05"/>
    <s v="SR09"/>
    <s v="Z25"/>
    <s v="05475"/>
    <x v="9"/>
    <x v="119"/>
    <n v="1.4920403937"/>
    <n v="0"/>
    <n v="1.4920403937"/>
    <n v="0.34074617253"/>
    <n v="3.6272201076699999"/>
    <n v="3.9679662801999998"/>
    <n v="0.79943818513999998"/>
    <n v="10.25695494476"/>
    <n v="1.8612388049299999"/>
    <n v="0.85698560161000004"/>
    <n v="2.6236314798100002"/>
    <n v="6.6021122912800001"/>
    <n v="19.024840597299999"/>
    <n v="1.46079367299"/>
    <n v="43.485995577819999"/>
    <n v="48.946002251720003"/>
    <n v="4.9464398757134855"/>
    <n v="53.89244212743349"/>
  </r>
  <r>
    <x v="4"/>
    <s v="05"/>
    <s v="SR09"/>
    <s v="Z23"/>
    <s v="05480"/>
    <x v="9"/>
    <x v="120"/>
    <n v="60.996013023700002"/>
    <n v="30.251798309830001"/>
    <n v="91.247811333529995"/>
    <n v="1.3786740588799999"/>
    <n v="15.338107168780001"/>
    <n v="16.71678122766"/>
    <n v="9.0304421249699995"/>
    <n v="37.647083470159998"/>
    <n v="4.9690835921999996"/>
    <n v="3.7193289568900001"/>
    <n v="9.7782476967500003"/>
    <n v="21.41812962222"/>
    <n v="44.70910766958"/>
    <n v="3.7846739196999999"/>
    <n v="135.05609705246999"/>
    <n v="243.02068961365998"/>
    <n v="24.559456838709682"/>
    <n v="267.58014645236966"/>
  </r>
  <r>
    <x v="4"/>
    <s v="05"/>
    <s v="SR09"/>
    <s v="Z24"/>
    <s v="05490"/>
    <x v="9"/>
    <x v="121"/>
    <n v="105.44099196563999"/>
    <n v="0"/>
    <n v="105.44099196563999"/>
    <n v="6.5987463037099996"/>
    <n v="35.772842191439999"/>
    <n v="42.37158849515"/>
    <n v="28.773406100260001"/>
    <n v="107.12723084845"/>
    <n v="14.75942734294"/>
    <n v="10.73443205389"/>
    <n v="29.094645888759999"/>
    <n v="46.908350164950001"/>
    <n v="110.04715013252"/>
    <n v="11.555473500870001"/>
    <n v="359.00011603263999"/>
    <n v="506.81269649342994"/>
    <n v="51.218044704849319"/>
    <n v="558.0307411982792"/>
  </r>
  <r>
    <x v="4"/>
    <s v="05"/>
    <s v="SR09"/>
    <s v="Z24"/>
    <s v="05659"/>
    <x v="9"/>
    <x v="122"/>
    <n v="64.42914591281"/>
    <n v="0"/>
    <n v="64.42914591281"/>
    <n v="2.3878970936899999"/>
    <n v="16.067298037440001"/>
    <n v="18.455195131130001"/>
    <n v="12.03175624817"/>
    <n v="35.423875313739998"/>
    <n v="6.7774187046599996"/>
    <n v="3.99053304648"/>
    <n v="7.1901882547199998"/>
    <n v="18.723015307840001"/>
    <n v="52.567448844419999"/>
    <n v="4.8162318376300002"/>
    <n v="141.52046755766"/>
    <n v="224.4048086016"/>
    <n v="22.678152300567302"/>
    <n v="247.08296090216729"/>
  </r>
  <r>
    <x v="4"/>
    <s v="05"/>
    <s v="SR09"/>
    <s v="Z24"/>
    <s v="05665"/>
    <x v="9"/>
    <x v="123"/>
    <n v="43.729453258310002"/>
    <n v="0"/>
    <n v="43.729453258310002"/>
    <n v="2.5679382549700001"/>
    <n v="20.673975566940001"/>
    <n v="23.24191382191"/>
    <n v="10.7800203603"/>
    <n v="72.943505666429999"/>
    <n v="9.0100956359000008"/>
    <n v="5.8565011978100001"/>
    <n v="12.470598067619999"/>
    <n v="29.50139555757"/>
    <n v="69.376341789739996"/>
    <n v="5.6757078845700004"/>
    <n v="215.61416615994"/>
    <n v="282.58553324015998"/>
    <n v="28.557845086714682"/>
    <n v="311.14337832687465"/>
  </r>
  <r>
    <x v="4"/>
    <s v="05"/>
    <s v="SR09"/>
    <s v="Z23"/>
    <s v="05837"/>
    <x v="9"/>
    <x v="124"/>
    <n v="771.74075017856001"/>
    <n v="1.50023062848"/>
    <n v="773.24098080704005"/>
    <n v="23.952735080810001"/>
    <n v="167.49007996732001"/>
    <n v="191.44281504813"/>
    <n v="60.003654791439999"/>
    <n v="408.07823646725001"/>
    <n v="55.964013777769999"/>
    <n v="41.85381516655"/>
    <n v="92.635492078469994"/>
    <n v="180.49218014122999"/>
    <n v="450.09489189443002"/>
    <n v="39.03142039782"/>
    <n v="1328.15370471496"/>
    <n v="2292.83750057013"/>
    <n v="231.71213826657836"/>
    <n v="2524.5496388367083"/>
  </r>
  <r>
    <x v="4"/>
    <s v="05"/>
    <s v="SR09"/>
    <s v="Z25"/>
    <s v="05873"/>
    <x v="9"/>
    <x v="125"/>
    <n v="11.492402373699999"/>
    <n v="0.10093135919"/>
    <n v="11.593333732889999"/>
    <n v="0.69281528281000004"/>
    <n v="5.8360628857499997"/>
    <n v="6.5288781685599995"/>
    <n v="1.9039954913899999"/>
    <n v="14.4216924241"/>
    <n v="9.8082905518000008"/>
    <n v="0.80804723297000003"/>
    <n v="3.0435636823199999"/>
    <n v="10.94054545995"/>
    <n v="19.873169315030001"/>
    <n v="1.80083749844"/>
    <n v="62.600141656000005"/>
    <n v="80.722353557450006"/>
    <n v="8.1577299499241587"/>
    <n v="88.880083507374167"/>
  </r>
  <r>
    <x v="5"/>
    <s v="05"/>
    <m/>
    <m/>
    <m/>
    <x v="0"/>
    <x v="0"/>
    <n v="9744.5028529685169"/>
    <n v="4783.3157851955712"/>
    <n v="14527.818638164088"/>
    <n v="20381.908973785863"/>
    <n v="7932.7747611286659"/>
    <n v="28314.683734914528"/>
    <n v="7686.6376719606451"/>
    <n v="24178.813533180932"/>
    <n v="4324.0438677927687"/>
    <n v="7829.0366268390308"/>
    <n v="13779.328338970861"/>
    <n v="13310.033244609371"/>
    <n v="18442.886214254511"/>
    <n v="3511.0113624124215"/>
    <n v="93061.790860020541"/>
    <n v="135904.29323309916"/>
    <n v="12457.612120677572"/>
    <n v="148361.90535377673"/>
  </r>
  <r>
    <x v="5"/>
    <s v="05"/>
    <s v="SR01"/>
    <s v="Z01"/>
    <s v="05001"/>
    <x v="1"/>
    <x v="1"/>
    <n v="156.12299026512"/>
    <n v="10.471264143280001"/>
    <n v="166.59425440839999"/>
    <n v="7119.3854504351802"/>
    <n v="3745.52394855993"/>
    <n v="10864.909398995111"/>
    <n v="2466.05093494534"/>
    <n v="11735.71032442435"/>
    <n v="2032.51628012796"/>
    <n v="5730.0048921989401"/>
    <n v="7121.2843896129298"/>
    <n v="6379.4519087843901"/>
    <n v="8997.1684312728303"/>
    <n v="1660.5368590385101"/>
    <n v="46122.724020405258"/>
    <n v="57154.227673808775"/>
    <n v="5239.019183860516"/>
    <n v="62393.246857669292"/>
  </r>
  <r>
    <x v="5"/>
    <s v="05"/>
    <s v="SR01"/>
    <s v="Z02"/>
    <s v="05079"/>
    <x v="1"/>
    <x v="2"/>
    <n v="100.97482019132001"/>
    <n v="4.0098676840799996"/>
    <n v="104.9846878754"/>
    <n v="339.94507618413002"/>
    <n v="96.05670449342"/>
    <n v="436.00178067755002"/>
    <n v="146.54397885060999"/>
    <n v="137.29534784511"/>
    <n v="15.66669615755"/>
    <n v="10.646436734630001"/>
    <n v="49.864751560179997"/>
    <n v="67.946859883740004"/>
    <n v="54.261881940169999"/>
    <n v="16.061634636859999"/>
    <n v="498.28758760885"/>
    <n v="1039.2740561618"/>
    <n v="95.264636390423775"/>
    <n v="1134.5386925522237"/>
  </r>
  <r>
    <x v="5"/>
    <s v="05"/>
    <s v="SR01"/>
    <s v="Z02"/>
    <s v="05088"/>
    <x v="1"/>
    <x v="3"/>
    <n v="37.496470284099999"/>
    <n v="2.6432445254300001"/>
    <n v="40.139714809529998"/>
    <n v="587.40268890338996"/>
    <n v="393.55696280681002"/>
    <n v="980.95965171019998"/>
    <n v="274.77242010787"/>
    <n v="1449.5018711825501"/>
    <n v="298.42230432338999"/>
    <n v="202.45887949882999"/>
    <n v="749.29940799289"/>
    <n v="695.53715214112003"/>
    <n v="868.37901091197"/>
    <n v="257.60442678308999"/>
    <n v="4795.97547294171"/>
    <n v="5817.0748394614402"/>
    <n v="533.21981449600844"/>
    <n v="6350.2946539574486"/>
  </r>
  <r>
    <x v="5"/>
    <s v="05"/>
    <s v="SR01"/>
    <s v="Z03"/>
    <s v="05129"/>
    <x v="1"/>
    <x v="4"/>
    <n v="63.339406712589998"/>
    <n v="1.46344180232"/>
    <n v="64.802848514909996"/>
    <n v="254.32736870350999"/>
    <n v="52.763483647649998"/>
    <n v="307.09085235115998"/>
    <n v="44.34981789415"/>
    <n v="220.03049895853999"/>
    <n v="48.837384386559997"/>
    <n v="36.570409373819999"/>
    <n v="129.56960533761"/>
    <n v="118.93190249975"/>
    <n v="136.93421883153999"/>
    <n v="31.619541204170002"/>
    <n v="766.84337848613995"/>
    <n v="1138.73707935221"/>
    <n v="104.3818742184487"/>
    <n v="1243.1189535706587"/>
  </r>
  <r>
    <x v="5"/>
    <s v="05"/>
    <s v="SR01"/>
    <s v="Z02"/>
    <s v="05212"/>
    <x v="1"/>
    <x v="5"/>
    <n v="9.1333036657599997"/>
    <n v="0.45212207934999998"/>
    <n v="9.5854257451099993"/>
    <n v="452.92561515983999"/>
    <n v="137.89760744655999"/>
    <n v="590.82322260640001"/>
    <n v="56.926528436010003"/>
    <n v="235.72180658761999"/>
    <n v="51.085291687969999"/>
    <n v="30.96833226219"/>
    <n v="148.53512547533001"/>
    <n v="113.68175363333999"/>
    <n v="97.494384542340001"/>
    <n v="35.86510772418"/>
    <n v="770.27833034897992"/>
    <n v="1370.6869787004898"/>
    <n v="125.64346801191053"/>
    <n v="1496.3304467124003"/>
  </r>
  <r>
    <x v="5"/>
    <s v="05"/>
    <s v="SR01"/>
    <s v="Z03"/>
    <s v="05266"/>
    <x v="1"/>
    <x v="6"/>
    <n v="14.49548127471"/>
    <n v="0"/>
    <n v="14.49548127471"/>
    <n v="1683.9218027653701"/>
    <n v="378.51253027450002"/>
    <n v="2062.4343330398701"/>
    <n v="440.36506396986999"/>
    <n v="1615.3929353374599"/>
    <n v="327.54272051351001"/>
    <n v="448.49796686259998"/>
    <n v="1360.5905715987101"/>
    <n v="877.36871915630002"/>
    <n v="1065.4602724716699"/>
    <n v="281.58138741737997"/>
    <n v="6416.7996373275"/>
    <n v="8493.7294516420789"/>
    <n v="778.57427789310532"/>
    <n v="9272.3037295351842"/>
  </r>
  <r>
    <x v="5"/>
    <s v="05"/>
    <s v="SR01"/>
    <s v="Z02"/>
    <s v="05308"/>
    <x v="1"/>
    <x v="7"/>
    <n v="78.147553744760003"/>
    <n v="193.70061026298001"/>
    <n v="271.84816400774002"/>
    <n v="1291.80200268005"/>
    <n v="132.36579318937001"/>
    <n v="1424.1677958694199"/>
    <n v="130.99051099865"/>
    <n v="243.96879868024999"/>
    <n v="29.271915748969999"/>
    <n v="21.21532228385"/>
    <n v="86.905707225659995"/>
    <n v="151.32464393811"/>
    <n v="101.7004577048"/>
    <n v="22.537292613489999"/>
    <n v="787.91464919377995"/>
    <n v="2483.9306090709397"/>
    <n v="227.68849553121294"/>
    <n v="2711.6191046021527"/>
  </r>
  <r>
    <x v="5"/>
    <s v="05"/>
    <s v="SR01"/>
    <s v="Z03"/>
    <s v="05360"/>
    <x v="1"/>
    <x v="8"/>
    <n v="0.67009453148999998"/>
    <n v="3.4166144420000003E-2"/>
    <n v="0.70426067590999997"/>
    <n v="2344.6301071276198"/>
    <n v="425.93641038745"/>
    <n v="2770.5665175150698"/>
    <n v="377.07087242164999"/>
    <n v="1503.7907239207"/>
    <n v="266.45290689211998"/>
    <n v="255.01457231910999"/>
    <n v="760.12051414801999"/>
    <n v="736.69585781904004"/>
    <n v="712.12257576838999"/>
    <n v="207.03922467492001"/>
    <n v="4818.3072479639495"/>
    <n v="7589.5780261549289"/>
    <n v="695.69560284081604"/>
    <n v="8285.2736289957447"/>
  </r>
  <r>
    <x v="5"/>
    <s v="05"/>
    <s v="SR01"/>
    <s v="Z03"/>
    <s v="05380"/>
    <x v="1"/>
    <x v="9"/>
    <n v="6.7658069161399998"/>
    <n v="0"/>
    <n v="6.7658069161399998"/>
    <n v="832.40662581527999"/>
    <n v="112.52475008693"/>
    <n v="944.93137590220999"/>
    <n v="100.05616977221"/>
    <n v="233.56168594591"/>
    <n v="61.806892287769998"/>
    <n v="31.74594930304"/>
    <n v="166.43382565357999"/>
    <n v="158.01502421105999"/>
    <n v="109.73355726835"/>
    <n v="36.296304230529998"/>
    <n v="897.64940867244991"/>
    <n v="1849.3465914907999"/>
    <n v="169.51960799336064"/>
    <n v="2018.8661994841605"/>
  </r>
  <r>
    <x v="5"/>
    <s v="05"/>
    <s v="SR01"/>
    <s v="Z03"/>
    <s v="05631"/>
    <x v="1"/>
    <x v="10"/>
    <n v="7.9356434114400001"/>
    <n v="0"/>
    <n v="7.9356434114400001"/>
    <n v="981.83702800632"/>
    <n v="130.99830744652999"/>
    <n v="1112.8353354528499"/>
    <n v="137.32570617957001"/>
    <n v="571.83129016777002"/>
    <n v="98.590137966840004"/>
    <n v="78.564374820110004"/>
    <n v="378.03475513008999"/>
    <n v="283.03381263308"/>
    <n v="385.30393407521001"/>
    <n v="67.052165241729995"/>
    <n v="1999.7361762144001"/>
    <n v="3120.5071550786902"/>
    <n v="286.04002738231378"/>
    <n v="3406.547182461004"/>
  </r>
  <r>
    <x v="5"/>
    <s v="05"/>
    <s v="SR02"/>
    <s v="Z04"/>
    <s v="05120"/>
    <x v="2"/>
    <x v="11"/>
    <n v="39.947893360709998"/>
    <n v="53.70311833401"/>
    <n v="93.651011694719998"/>
    <n v="2.4803535976600002"/>
    <n v="19.066519908059998"/>
    <n v="21.546873505719997"/>
    <n v="28.91078396576"/>
    <n v="87.40245284817"/>
    <n v="13.40137881499"/>
    <n v="8.2952321445199999"/>
    <n v="17.22814200897"/>
    <n v="42.73973402227"/>
    <n v="74.812988348800005"/>
    <n v="8.7090484780700006"/>
    <n v="281.49976063154998"/>
    <n v="396.69764583198997"/>
    <n v="36.363129400797895"/>
    <n v="433.06077523278788"/>
  </r>
  <r>
    <x v="5"/>
    <s v="05"/>
    <s v="SR02"/>
    <s v="Z04"/>
    <s v="05154"/>
    <x v="2"/>
    <x v="12"/>
    <n v="31.765657975909999"/>
    <n v="740.82580948119005"/>
    <n v="772.59146745710007"/>
    <n v="17.81284829749"/>
    <n v="44.986884489879998"/>
    <n v="62.799732787369997"/>
    <n v="61.929045887859999"/>
    <n v="263.04789625623999"/>
    <n v="35.355323061980002"/>
    <n v="32.770272984750001"/>
    <n v="72.392856935970002"/>
    <n v="157.26881596736999"/>
    <n v="224.31421361891"/>
    <n v="22.1375605305"/>
    <n v="869.21598524358001"/>
    <n v="1704.6071854880502"/>
    <n v="156.25212883064611"/>
    <n v="1860.8593143186963"/>
  </r>
  <r>
    <x v="5"/>
    <s v="05"/>
    <s v="SR02"/>
    <s v="Z04"/>
    <s v="05250"/>
    <x v="2"/>
    <x v="13"/>
    <n v="22.618131667699998"/>
    <n v="506.67456853413"/>
    <n v="529.29270020183003"/>
    <n v="2.2803566119899998"/>
    <n v="25.514350255299998"/>
    <n v="27.79470686729"/>
    <n v="38.956055259999999"/>
    <n v="111.51155652776001"/>
    <n v="17.726122100120001"/>
    <n v="13.45885365767"/>
    <n v="26.003379359979998"/>
    <n v="80.35589169955"/>
    <n v="91.053939007739999"/>
    <n v="10.669939864630001"/>
    <n v="389.73573747744996"/>
    <n v="946.82314454657001"/>
    <n v="86.790160936179603"/>
    <n v="1033.6133054827496"/>
  </r>
  <r>
    <x v="5"/>
    <s v="05"/>
    <s v="SR02"/>
    <s v="Z04"/>
    <s v="05495"/>
    <x v="2"/>
    <x v="14"/>
    <n v="48.413076383460002"/>
    <n v="50.630435564919999"/>
    <n v="99.043511948380001"/>
    <n v="8.7202869417399995"/>
    <n v="7.6252906084800003"/>
    <n v="16.34557755022"/>
    <n v="17.03550992005"/>
    <n v="52.43474311424"/>
    <n v="8.0112358213500006"/>
    <n v="6.3474960648999996"/>
    <n v="14.74396885661"/>
    <n v="27.16977508383"/>
    <n v="50.586773852169998"/>
    <n v="6.1014238070199998"/>
    <n v="182.43092652017"/>
    <n v="297.82001601876999"/>
    <n v="27.2995514201384"/>
    <n v="325.1195674389084"/>
  </r>
  <r>
    <x v="5"/>
    <s v="05"/>
    <s v="SR02"/>
    <s v="Z04"/>
    <s v="05790"/>
    <x v="2"/>
    <x v="15"/>
    <n v="21.127410042009998"/>
    <n v="40.648133353280002"/>
    <n v="61.775543395290001"/>
    <n v="3.3200815782299999"/>
    <n v="13.516067268440001"/>
    <n v="16.83614884667"/>
    <n v="10.49578634247"/>
    <n v="49.871044269549998"/>
    <n v="11.763910806149999"/>
    <n v="8.7831047884700002"/>
    <n v="19.049066786539999"/>
    <n v="33.052803095240002"/>
    <n v="85.042688934609998"/>
    <n v="8.21152435606"/>
    <n v="226.26992937909"/>
    <n v="304.88162162104999"/>
    <n v="27.94685064409472"/>
    <n v="332.82847226514468"/>
  </r>
  <r>
    <x v="5"/>
    <s v="05"/>
    <s v="SR02"/>
    <s v="Z04"/>
    <s v="05895"/>
    <x v="2"/>
    <x v="16"/>
    <n v="34.838076033070003"/>
    <n v="181.13353311499"/>
    <n v="215.97160914806"/>
    <n v="4.4429773974"/>
    <n v="10.40802383174"/>
    <n v="14.85100122914"/>
    <n v="42.887186078660001"/>
    <n v="41.92413662613"/>
    <n v="5.9196386276200004"/>
    <n v="4.23626435078"/>
    <n v="12.00620031061"/>
    <n v="33.875572360930001"/>
    <n v="43.591392216849997"/>
    <n v="4.2948434759299996"/>
    <n v="188.73523404751"/>
    <n v="419.55784442470997"/>
    <n v="38.458600267013914"/>
    <n v="458.0164446917239"/>
  </r>
  <r>
    <x v="5"/>
    <s v="05"/>
    <s v="SR03"/>
    <s v="Z05"/>
    <s v="05142"/>
    <x v="3"/>
    <x v="17"/>
    <n v="8.1537560932699993"/>
    <n v="1.35247294017"/>
    <n v="9.5062290334399986"/>
    <n v="0.77236118555"/>
    <n v="2.9599233195300001"/>
    <n v="3.73228450508"/>
    <n v="3.3961968696299998"/>
    <n v="7.5880681133500003"/>
    <n v="1.93115804603"/>
    <n v="1.5249052488999999"/>
    <n v="4.3492888387999997"/>
    <n v="6.6751782291000001"/>
    <n v="17.21524035717"/>
    <n v="1.7031866329700001"/>
    <n v="44.383222335949995"/>
    <n v="57.621735874469998"/>
    <n v="5.2818731341557692"/>
    <n v="62.903609008625764"/>
  </r>
  <r>
    <x v="5"/>
    <s v="05"/>
    <s v="SR03"/>
    <s v="Z05"/>
    <s v="05425"/>
    <x v="3"/>
    <x v="18"/>
    <n v="31.447872631500001"/>
    <n v="2.92232374547"/>
    <n v="34.37019637697"/>
    <n v="1.2316923362000001"/>
    <n v="5.7788724196099999"/>
    <n v="7.0105647558099999"/>
    <n v="2.70599953906"/>
    <n v="19.862465955579999"/>
    <n v="2.4295607943699999"/>
    <n v="2.1579550540499999"/>
    <n v="7.0854756444299998"/>
    <n v="9.9489737966499998"/>
    <n v="21.575694038999998"/>
    <n v="3.03513544705"/>
    <n v="68.801260270189985"/>
    <n v="110.18202140296998"/>
    <n v="10.09979046767085"/>
    <n v="120.28181187064084"/>
  </r>
  <r>
    <x v="5"/>
    <s v="05"/>
    <s v="SR03"/>
    <s v="Z06"/>
    <s v="05579"/>
    <x v="3"/>
    <x v="19"/>
    <n v="24.72844962313"/>
    <n v="131.20883013720999"/>
    <n v="155.93727976033998"/>
    <n v="38.701014806229999"/>
    <n v="10.25781362307"/>
    <n v="48.958828429299999"/>
    <n v="35.674741793389998"/>
    <n v="131.19408029987"/>
    <n v="19.801829474110001"/>
    <n v="20.857755256560001"/>
    <n v="47.672687984169997"/>
    <n v="81.244566058960004"/>
    <n v="93.052035702500007"/>
    <n v="16.561593587339999"/>
    <n v="446.05929015690003"/>
    <n v="650.95539834654005"/>
    <n v="59.669563540189586"/>
    <n v="710.62496188672958"/>
  </r>
  <r>
    <x v="5"/>
    <s v="05"/>
    <s v="SR03"/>
    <s v="Z06"/>
    <s v="05585"/>
    <x v="3"/>
    <x v="20"/>
    <n v="9.2450528208900007"/>
    <n v="81.034199483240002"/>
    <n v="90.279252304129997"/>
    <n v="42.656758621290003"/>
    <n v="3.1832955374999998"/>
    <n v="45.840054158790004"/>
    <n v="194.27130601854"/>
    <n v="17.503461713970001"/>
    <n v="3.8530548591999998"/>
    <n v="2.6092298985600002"/>
    <n v="8.8289173305900004"/>
    <n v="40.032819563250001"/>
    <n v="25.570461365789999"/>
    <n v="6.3929409636500001"/>
    <n v="299.06219171354996"/>
    <n v="435.18149817646997"/>
    <n v="39.89073617472291"/>
    <n v="475.07223435119289"/>
  </r>
  <r>
    <x v="5"/>
    <s v="05"/>
    <s v="SR03"/>
    <s v="Z06"/>
    <s v="05591"/>
    <x v="3"/>
    <x v="21"/>
    <n v="9.4943746987300006"/>
    <n v="5.6172973027199999"/>
    <n v="15.11167200145"/>
    <n v="17.290932645409999"/>
    <n v="6.6979087435000002"/>
    <n v="23.98884138891"/>
    <n v="13.75105304127"/>
    <n v="68.07256625318"/>
    <n v="6.45985329171"/>
    <n v="3.7624915885900001"/>
    <n v="17.938948507909998"/>
    <n v="26.159676089040001"/>
    <n v="32.402938862630002"/>
    <n v="5.5183634900199996"/>
    <n v="174.06589112435"/>
    <n v="213.16640451471"/>
    <n v="19.539812329908816"/>
    <n v="232.70621684461881"/>
  </r>
  <r>
    <x v="5"/>
    <s v="05"/>
    <s v="SR03"/>
    <s v="Z06"/>
    <s v="05893"/>
    <x v="3"/>
    <x v="22"/>
    <n v="36.806075359589997"/>
    <n v="487.69546467299"/>
    <n v="524.50154003258001"/>
    <n v="2.7132568793999998"/>
    <n v="10.87385706455"/>
    <n v="13.587113943949999"/>
    <n v="17.752273606749998"/>
    <n v="25.265089386690001"/>
    <n v="4.6949254897100001"/>
    <n v="2.66229093884"/>
    <n v="12.173784957640001"/>
    <n v="50.188872882379997"/>
    <n v="29.78835606574"/>
    <n v="6.8137909768"/>
    <n v="149.33938430455001"/>
    <n v="687.42803828108003"/>
    <n v="63.012813341179275"/>
    <n v="750.44085162225929"/>
  </r>
  <r>
    <x v="5"/>
    <s v="05"/>
    <s v="SR04"/>
    <s v="Z07"/>
    <s v="05031"/>
    <x v="4"/>
    <x v="23"/>
    <n v="53.440247188500003"/>
    <n v="24.23228488242"/>
    <n v="77.672532070919999"/>
    <n v="12.019759354870001"/>
    <n v="39.74855004386"/>
    <n v="51.768309398729997"/>
    <n v="550.88843334345995"/>
    <n v="40.64507573102"/>
    <n v="7.1855111727100001"/>
    <n v="5.9155872651800001"/>
    <n v="19.918033024549999"/>
    <n v="52.120528262539999"/>
    <n v="58.293776546010001"/>
    <n v="9.1454483516099998"/>
    <n v="744.11239369707994"/>
    <n v="873.55323516673002"/>
    <n v="80.073904301199022"/>
    <n v="953.62713946792906"/>
  </r>
  <r>
    <x v="5"/>
    <s v="05"/>
    <s v="SR04"/>
    <s v="Z09"/>
    <s v="05040"/>
    <x v="4"/>
    <x v="24"/>
    <n v="28.368790905179999"/>
    <n v="8.4767587438799996"/>
    <n v="36.845549649059997"/>
    <n v="2.3940960285199999"/>
    <n v="6.8898554000800001"/>
    <n v="9.2839514286"/>
    <n v="90.222146663239997"/>
    <n v="7.9740423370600002"/>
    <n v="1.53199335545"/>
    <n v="1.11171368735"/>
    <n v="3.1312236113899998"/>
    <n v="9.2275974198800004"/>
    <n v="11.695194555260001"/>
    <n v="1.6726527074299999"/>
    <n v="126.56656433706"/>
    <n v="172.69606541471998"/>
    <n v="15.83011505025585"/>
    <n v="188.52618046497582"/>
  </r>
  <r>
    <x v="5"/>
    <s v="05"/>
    <s v="SR04"/>
    <s v="Z05"/>
    <s v="05190"/>
    <x v="4"/>
    <x v="25"/>
    <n v="4.2201243157799997"/>
    <n v="1.233003714E-2"/>
    <n v="4.2324543529199996"/>
    <n v="6.7790691991100003"/>
    <n v="1.71098192269"/>
    <n v="8.4900511218000005"/>
    <n v="14.040288118479999"/>
    <n v="22.833189503500002"/>
    <n v="4.4761611842500004"/>
    <n v="3.0447463242600001"/>
    <n v="11.02450793939"/>
    <n v="17.579699791460001"/>
    <n v="19.414323887790001"/>
    <n v="4.2221318440799998"/>
    <n v="96.635048593210001"/>
    <n v="109.35755406793001"/>
    <n v="10.024216002564039"/>
    <n v="119.38177007049404"/>
  </r>
  <r>
    <x v="5"/>
    <s v="05"/>
    <s v="SR04"/>
    <s v="Z08"/>
    <s v="05604"/>
    <x v="4"/>
    <x v="26"/>
    <n v="73.664536194159993"/>
    <n v="824.78142937566997"/>
    <n v="898.44596556982992"/>
    <n v="14.4049015319"/>
    <n v="3.27890694305"/>
    <n v="17.683808474949998"/>
    <n v="13.178611253810001"/>
    <n v="49.387124117719999"/>
    <n v="6.9443791576200002"/>
    <n v="5.19411360374"/>
    <n v="18.748265166660001"/>
    <n v="71.599203857449993"/>
    <n v="41.086419313610001"/>
    <n v="10.01415124735"/>
    <n v="216.15226771796"/>
    <n v="1132.2820417627399"/>
    <n v="103.79017580599195"/>
    <n v="1236.072217568732"/>
  </r>
  <r>
    <x v="5"/>
    <s v="05"/>
    <s v="SR04"/>
    <s v="Z05"/>
    <s v="05670"/>
    <x v="4"/>
    <x v="27"/>
    <n v="40.25575022508"/>
    <n v="1.7171271292600001"/>
    <n v="41.97287735434"/>
    <n v="4.3614298229299999"/>
    <n v="12.223331282289999"/>
    <n v="16.58476110522"/>
    <n v="27.12421877937"/>
    <n v="30.627691575619998"/>
    <n v="6.8526772856799996"/>
    <n v="4.5178950103400002"/>
    <n v="12.218434160299999"/>
    <n v="23.517514311580001"/>
    <n v="39.926241273069998"/>
    <n v="5.88799753262"/>
    <n v="150.67266992858001"/>
    <n v="209.23030838814"/>
    <n v="19.179011669037497"/>
    <n v="228.4093200571775"/>
  </r>
  <r>
    <x v="5"/>
    <s v="05"/>
    <s v="SR04"/>
    <s v="Z05"/>
    <s v="05690"/>
    <x v="4"/>
    <x v="28"/>
    <n v="96.586489333299994"/>
    <n v="39.954279141459999"/>
    <n v="136.54076847476"/>
    <n v="8.5251879797400001"/>
    <n v="3.2529474807100001"/>
    <n v="11.778135460450001"/>
    <n v="19.286066971139999"/>
    <n v="16.014320183940001"/>
    <n v="2.3046548965600002"/>
    <n v="1.65923292296"/>
    <n v="5.9826147663500002"/>
    <n v="16.88731442409"/>
    <n v="18.047972241850001"/>
    <n v="2.7084991722099998"/>
    <n v="82.890675579100005"/>
    <n v="231.20957951431001"/>
    <n v="21.193732675054068"/>
    <n v="252.40331218936407"/>
  </r>
  <r>
    <x v="5"/>
    <s v="05"/>
    <s v="SR04"/>
    <s v="Z08"/>
    <s v="05736"/>
    <x v="4"/>
    <x v="29"/>
    <n v="24.643583327279998"/>
    <n v="798.83553564640999"/>
    <n v="823.47911897368999"/>
    <n v="22.84481377274"/>
    <n v="2.80146421781"/>
    <n v="25.646277990550001"/>
    <n v="27.62815791661"/>
    <n v="80.302267288129997"/>
    <n v="16.079370861280001"/>
    <n v="8.4560921671999996"/>
    <n v="43.081506303319998"/>
    <n v="99.507037071390002"/>
    <n v="54.326557965749998"/>
    <n v="15.9611128172"/>
    <n v="345.34210239087997"/>
    <n v="1194.46749935512"/>
    <n v="109.49038064723266"/>
    <n v="1303.9578800023528"/>
  </r>
  <r>
    <x v="5"/>
    <s v="05"/>
    <s v="SR04"/>
    <s v="Z07"/>
    <s v="05858"/>
    <x v="4"/>
    <x v="30"/>
    <n v="21.393954891450001"/>
    <n v="1.27363957254"/>
    <n v="22.66759446399"/>
    <n v="1.5032744983799999"/>
    <n v="7.93143984626"/>
    <n v="9.4347143446399997"/>
    <n v="4.7073511422200003"/>
    <n v="20.576510659979999"/>
    <n v="4.7763697338200002"/>
    <n v="4.2092227105699997"/>
    <n v="9.0700267190599995"/>
    <n v="14.263423532659999"/>
    <n v="28.311386547350001"/>
    <n v="6.1845071348499996"/>
    <n v="92.098798180509988"/>
    <n v="124.20110698913999"/>
    <n v="11.384844282852793"/>
    <n v="135.58595127199277"/>
  </r>
  <r>
    <x v="5"/>
    <s v="05"/>
    <s v="SR04"/>
    <s v="Z07"/>
    <s v="05885"/>
    <x v="4"/>
    <x v="31"/>
    <n v="14.423135186910001"/>
    <n v="0.43506818718000001"/>
    <n v="14.858203374090001"/>
    <n v="1.66595129333"/>
    <n v="2.6045666025199998"/>
    <n v="4.2705178958500003"/>
    <n v="2.51108381342"/>
    <n v="9.8610742818899997"/>
    <n v="2.4165256923"/>
    <n v="1.69147831562"/>
    <n v="4.7164304641700001"/>
    <n v="8.8868622138099997"/>
    <n v="18.7944087027"/>
    <n v="3.3055348570300001"/>
    <n v="52.183398340940002"/>
    <n v="71.312119610880004"/>
    <n v="6.5367966271115847"/>
    <n v="77.848916237991588"/>
  </r>
  <r>
    <x v="5"/>
    <s v="05"/>
    <s v="SR04"/>
    <s v="Z07"/>
    <s v="05890"/>
    <x v="4"/>
    <x v="32"/>
    <n v="63.684914149740003"/>
    <n v="0.79025291989000002"/>
    <n v="64.475167069630004"/>
    <n v="5.20873020293"/>
    <n v="14.710756534670001"/>
    <n v="19.9194867376"/>
    <n v="4.9013144071400001"/>
    <n v="28.560553527309999"/>
    <n v="6.3678597503500001"/>
    <n v="5.1231418931299997"/>
    <n v="12.974073895229999"/>
    <n v="23.917527645189999"/>
    <n v="58.883041847820003"/>
    <n v="11.53938339234"/>
    <n v="152.26689635851"/>
    <n v="236.66155016574001"/>
    <n v="21.693485361700294"/>
    <n v="258.35503552744029"/>
  </r>
  <r>
    <x v="5"/>
    <s v="05"/>
    <s v="SR05"/>
    <s v="Z10"/>
    <s v="05038"/>
    <x v="5"/>
    <x v="33"/>
    <n v="31.20639404624"/>
    <n v="0"/>
    <n v="31.20639404624"/>
    <n v="2.2726576199499999"/>
    <n v="15.77075582801"/>
    <n v="18.043413447959999"/>
    <n v="8.6446902613999992"/>
    <n v="18.033270873639999"/>
    <n v="4.0632374708699999"/>
    <n v="3.3424906548500002"/>
    <n v="8.0698457395900007"/>
    <n v="13.7977192526"/>
    <n v="24.701290028070002"/>
    <n v="2.94953620769"/>
    <n v="83.602080488710016"/>
    <n v="132.85188798291003"/>
    <n v="12.177814626891578"/>
    <n v="145.0297026098016"/>
  </r>
  <r>
    <x v="5"/>
    <s v="05"/>
    <s v="SR05"/>
    <s v="Z11"/>
    <s v="05086"/>
    <x v="5"/>
    <x v="34"/>
    <n v="26.860346957609998"/>
    <n v="1.9941887879999998E-2"/>
    <n v="26.88028884549"/>
    <n v="2.88710459654"/>
    <n v="2.18451238929"/>
    <n v="5.0716169858299995"/>
    <n v="3.13061904"/>
    <n v="10.60437924435"/>
    <n v="2.16589250484"/>
    <n v="1.2945510650900001"/>
    <n v="7.2836512717100002"/>
    <n v="7.6133832579399998"/>
    <n v="14.548624076179999"/>
    <n v="2.3281785742299999"/>
    <n v="48.969279034339998"/>
    <n v="80.921184865659995"/>
    <n v="7.4176077106969194"/>
    <n v="88.338792576356909"/>
  </r>
  <r>
    <x v="5"/>
    <s v="05"/>
    <s v="SR05"/>
    <s v="Z10"/>
    <s v="05107"/>
    <x v="5"/>
    <x v="35"/>
    <n v="15.774867835529999"/>
    <n v="14.128758069170001"/>
    <n v="29.9036259047"/>
    <n v="0.64327008994000001"/>
    <n v="4.0664408132999998"/>
    <n v="4.7097109032399995"/>
    <n v="1.7760277492000001"/>
    <n v="12.20879188384"/>
    <n v="2.4121798864400001"/>
    <n v="1.7259579881"/>
    <n v="4.3033563422599999"/>
    <n v="9.4596333124999994"/>
    <n v="23.029419986490002"/>
    <n v="2.10941433663"/>
    <n v="57.024781485460004"/>
    <n v="91.638118293399998"/>
    <n v="8.3999710826613772"/>
    <n v="100.03808937606138"/>
  </r>
  <r>
    <x v="5"/>
    <s v="05"/>
    <s v="SR05"/>
    <s v="Z10"/>
    <s v="05134"/>
    <x v="5"/>
    <x v="36"/>
    <n v="6.2076107757800001"/>
    <n v="0"/>
    <n v="6.2076107757800001"/>
    <n v="0.89309795049999996"/>
    <n v="4.1205183411500004"/>
    <n v="5.01361629165"/>
    <n v="2.7344343502799999"/>
    <n v="10.07256403925"/>
    <n v="3.1412847036599998"/>
    <n v="2.41217844109"/>
    <n v="5.2985389099500004"/>
    <n v="11.9579624022"/>
    <n v="19.60724874073"/>
    <n v="2.5075644282699998"/>
    <n v="57.73177601543"/>
    <n v="68.953003082860008"/>
    <n v="6.3205491638801501"/>
    <n v="75.273552246740152"/>
  </r>
  <r>
    <x v="5"/>
    <s v="05"/>
    <s v="SR05"/>
    <s v="Z09"/>
    <s v="05150"/>
    <x v="5"/>
    <x v="37"/>
    <n v="10.591338133260001"/>
    <n v="0"/>
    <n v="10.591338133260001"/>
    <n v="0.61896440108999995"/>
    <n v="2.5493296262"/>
    <n v="3.16829402729"/>
    <n v="26.933555458640001"/>
    <n v="1.5868805076400001"/>
    <n v="0.46629411564000001"/>
    <n v="0.28289373742000001"/>
    <n v="1.0907846054100001"/>
    <n v="2.5153136136900001"/>
    <n v="3.2923395124599999"/>
    <n v="0.38207516685999998"/>
    <n v="36.550136717760005"/>
    <n v="50.30976887831001"/>
    <n v="4.6116246341988445"/>
    <n v="54.921393512508857"/>
  </r>
  <r>
    <x v="5"/>
    <s v="05"/>
    <s v="SR05"/>
    <s v="Z11"/>
    <s v="05237"/>
    <x v="5"/>
    <x v="38"/>
    <n v="220.80508591226999"/>
    <n v="0.21773839823999999"/>
    <n v="221.02282431050998"/>
    <n v="26.133765185000001"/>
    <n v="13.75453976322"/>
    <n v="39.888304948220004"/>
    <n v="30.660952376939999"/>
    <n v="69.31863295078"/>
    <n v="9.2728167580599994"/>
    <n v="11.548332879129999"/>
    <n v="22.405208732399998"/>
    <n v="31.730506737620001"/>
    <n v="31.881671126219999"/>
    <n v="8.2812312716100003"/>
    <n v="215.09935283276002"/>
    <n v="476.01048209148996"/>
    <n v="43.633308486484943"/>
    <n v="519.64379057797487"/>
  </r>
  <r>
    <x v="5"/>
    <s v="05"/>
    <s v="SR05"/>
    <s v="Z11"/>
    <s v="05264"/>
    <x v="5"/>
    <x v="39"/>
    <n v="85.437369219719997"/>
    <n v="0"/>
    <n v="85.437369219719997"/>
    <n v="161.76835540989001"/>
    <n v="35.9242857861"/>
    <n v="197.69264119599001"/>
    <n v="12.774891879749999"/>
    <n v="38.236481595619999"/>
    <n v="5.1832370248000004"/>
    <n v="6.3246268701900004"/>
    <n v="13.70079023563"/>
    <n v="20.383013726289999"/>
    <n v="17.296946331299999"/>
    <n v="5.3509647305500003"/>
    <n v="119.25095239413"/>
    <n v="402.38096280984001"/>
    <n v="36.884088354987377"/>
    <n v="439.26505116482741"/>
  </r>
  <r>
    <x v="5"/>
    <s v="05"/>
    <s v="SR05"/>
    <s v="Z09"/>
    <s v="05310"/>
    <x v="5"/>
    <x v="40"/>
    <n v="30.852445348109999"/>
    <n v="2.47783000591"/>
    <n v="33.330275354019996"/>
    <n v="6.8434996400400001"/>
    <n v="16.66795622103"/>
    <n v="23.511455861070001"/>
    <n v="37.558005670299998"/>
    <n v="54.760084180489997"/>
    <n v="14.89737171494"/>
    <n v="9.1281684636999998"/>
    <n v="38.793675192309998"/>
    <n v="48.663189476029999"/>
    <n v="94.548811495850003"/>
    <n v="16.558159440899999"/>
    <n v="314.90746563452001"/>
    <n v="371.74919684960997"/>
    <n v="34.07623990644057"/>
    <n v="405.82543675605052"/>
  </r>
  <r>
    <x v="5"/>
    <s v="05"/>
    <s v="SR05"/>
    <s v="Z09"/>
    <s v="05315"/>
    <x v="5"/>
    <x v="41"/>
    <n v="5.4204158280400003"/>
    <n v="0"/>
    <n v="5.4204158280400003"/>
    <n v="0.17524701913999999"/>
    <n v="4.2489526956499999"/>
    <n v="4.4241997147900003"/>
    <n v="34.246842337810001"/>
    <n v="2.48084144748"/>
    <n v="0.77786464789999998"/>
    <n v="0.61581260231000001"/>
    <n v="1.27629120575"/>
    <n v="3.5753899712999999"/>
    <n v="5.7305786100400002"/>
    <n v="0.82613215491000003"/>
    <n v="49.529752977500003"/>
    <n v="59.374368520330002"/>
    <n v="5.4425274974042051"/>
    <n v="64.816896017734209"/>
  </r>
  <r>
    <x v="5"/>
    <s v="05"/>
    <s v="SR05"/>
    <s v="Z12"/>
    <s v="05361"/>
    <x v="5"/>
    <x v="42"/>
    <n v="48.132936575519999"/>
    <n v="0"/>
    <n v="48.132936575519999"/>
    <n v="5.1796912521899996"/>
    <n v="9.7178030718600006"/>
    <n v="14.897494324050001"/>
    <n v="10.499413850990001"/>
    <n v="28.476281424970001"/>
    <n v="9.3118513625400006"/>
    <n v="6.7486362404999998"/>
    <n v="16.593438675689999"/>
    <n v="26.642793662639999"/>
    <n v="67.658223999699999"/>
    <n v="6.4282745847899996"/>
    <n v="172.35891380181999"/>
    <n v="235.38934470139"/>
    <n v="21.576869161903662"/>
    <n v="256.96621386329366"/>
  </r>
  <r>
    <x v="5"/>
    <s v="05"/>
    <s v="SR05"/>
    <s v="Z12"/>
    <s v="05647"/>
    <x v="5"/>
    <x v="43"/>
    <n v="19.91766889781"/>
    <n v="0"/>
    <n v="19.91766889781"/>
    <n v="1.4462421787699999"/>
    <n v="3.2173375317100001"/>
    <n v="4.6635797104800005"/>
    <n v="1.7290906832199999"/>
    <n v="6.5107400216500002"/>
    <n v="2.4212605151900002"/>
    <n v="1.9030334964"/>
    <n v="7.3934125665400003"/>
    <n v="7.3513564837900001"/>
    <n v="19.731784353769999"/>
    <n v="2.3704548402599999"/>
    <n v="49.411132960820005"/>
    <n v="73.992381569110009"/>
    <n v="6.7824817564269928"/>
    <n v="80.774863325536998"/>
  </r>
  <r>
    <x v="5"/>
    <s v="05"/>
    <s v="SR05"/>
    <s v="Z11"/>
    <s v="05658"/>
    <x v="5"/>
    <x v="44"/>
    <n v="5.0401857576099998"/>
    <n v="0"/>
    <n v="5.0401857576099998"/>
    <n v="1.6088865830600001"/>
    <n v="0.91792975464000004"/>
    <n v="2.5268163377000001"/>
    <n v="2.4514804162799999"/>
    <n v="5.8750564848"/>
    <n v="1.41400724402"/>
    <n v="1.0430843131300001"/>
    <n v="3.1514325944800001"/>
    <n v="4.7377336703099999"/>
    <n v="8.9464128566699994"/>
    <n v="1.7363778064099999"/>
    <n v="29.3555853861"/>
    <n v="36.922587481409998"/>
    <n v="3.3844940611737599"/>
    <n v="40.307081542583759"/>
  </r>
  <r>
    <x v="5"/>
    <s v="05"/>
    <s v="SR05"/>
    <s v="Z11"/>
    <s v="05664"/>
    <x v="5"/>
    <x v="45"/>
    <n v="102.16736550589999"/>
    <n v="2.4771308870000001E-2"/>
    <n v="102.19213681477"/>
    <n v="468.53464900572999"/>
    <n v="43.496017237129998"/>
    <n v="512.03066624285998"/>
    <n v="24.034964297670001"/>
    <n v="73.703517389929999"/>
    <n v="9.9249543123200006"/>
    <n v="13.5778375026"/>
    <n v="32.71847774255"/>
    <n v="42.667109238759998"/>
    <n v="39.328719610509999"/>
    <n v="9.7369930964999991"/>
    <n v="245.69257319083999"/>
    <n v="859.91537624847001"/>
    <n v="78.823795474501097"/>
    <n v="938.73917172297115"/>
  </r>
  <r>
    <x v="5"/>
    <s v="05"/>
    <s v="SR05"/>
    <s v="Z11"/>
    <s v="05686"/>
    <x v="5"/>
    <x v="46"/>
    <n v="340.81680687015"/>
    <n v="4.0524895663600002"/>
    <n v="344.86929643651001"/>
    <n v="170.08004995593001"/>
    <n v="82.245650983239997"/>
    <n v="252.32570093917002"/>
    <n v="51.723810182219999"/>
    <n v="103.76265815124999"/>
    <n v="14.920370771309999"/>
    <n v="16.845935069300001"/>
    <n v="36.739669312929998"/>
    <n v="64.193738110080005"/>
    <n v="125.57179226431001"/>
    <n v="12.524461270070001"/>
    <n v="426.28243513147004"/>
    <n v="1023.4774325071501"/>
    <n v="93.816645266532092"/>
    <n v="1117.2940777736821"/>
  </r>
  <r>
    <x v="5"/>
    <s v="05"/>
    <s v="SR05"/>
    <s v="Z12"/>
    <s v="05819"/>
    <x v="5"/>
    <x v="47"/>
    <n v="11.64298768978"/>
    <n v="1.6668193550099999"/>
    <n v="13.30980704479"/>
    <n v="4.8678833176099996"/>
    <n v="0.24772354563000001"/>
    <n v="5.11560686324"/>
    <n v="11.550619889529999"/>
    <n v="8.9858754712900009"/>
    <n v="1.7543512610400001"/>
    <n v="1.6016456639500001"/>
    <n v="4.6484405149899999"/>
    <n v="18.144682902860001"/>
    <n v="13.260090259429999"/>
    <n v="1.7145775078300001"/>
    <n v="61.66028347092"/>
    <n v="80.085697378950002"/>
    <n v="7.341023087842415"/>
    <n v="87.426720466792418"/>
  </r>
  <r>
    <x v="5"/>
    <s v="05"/>
    <s v="SR05"/>
    <s v="Z10"/>
    <s v="05854"/>
    <x v="5"/>
    <x v="48"/>
    <n v="15.40927252412"/>
    <n v="9.2887551949999994E-2"/>
    <n v="15.50216007607"/>
    <n v="2.1489531905999999"/>
    <n v="5.6781852406600004"/>
    <n v="7.8271384312599999"/>
    <n v="3.33793757213"/>
    <n v="25.917211283"/>
    <n v="4.68719935784"/>
    <n v="3.5581871148399999"/>
    <n v="9.1511572912200005"/>
    <n v="13.57852591058"/>
    <n v="37.271946894940001"/>
    <n v="4.0673259178199999"/>
    <n v="101.56949134237"/>
    <n v="124.89878984969999"/>
    <n v="11.448797100333424"/>
    <n v="136.34758695003342"/>
  </r>
  <r>
    <x v="5"/>
    <s v="05"/>
    <s v="SR05"/>
    <s v="Z10"/>
    <s v="05887"/>
    <x v="5"/>
    <x v="49"/>
    <n v="44.992414285629998"/>
    <n v="7.3263612350000007E-2"/>
    <n v="45.065677897979995"/>
    <n v="86.479600817229993"/>
    <n v="50.577924110909997"/>
    <n v="137.05752492814"/>
    <n v="28.964496028589998"/>
    <n v="104.94034625697"/>
    <n v="17.277262981060002"/>
    <n v="21.57250013198"/>
    <n v="43.228648291989998"/>
    <n v="56.9103128064"/>
    <n v="94.220714968920007"/>
    <n v="14.88474162618"/>
    <n v="381.99902309209"/>
    <n v="564.12222591821001"/>
    <n v="51.710035878629796"/>
    <n v="615.83226179683982"/>
  </r>
  <r>
    <x v="5"/>
    <s v="05"/>
    <s v="SR06"/>
    <s v="Z13"/>
    <s v="05004"/>
    <x v="6"/>
    <x v="50"/>
    <n v="11.27053343337"/>
    <n v="1.3484626367699999"/>
    <n v="12.61899607014"/>
    <n v="0.36756725722"/>
    <n v="1.63035612724"/>
    <n v="1.99792338446"/>
    <n v="4.1125515937500001"/>
    <n v="1.63293087817"/>
    <n v="0.61562273981000004"/>
    <n v="0.36131613875000002"/>
    <n v="1.1912478256500001"/>
    <n v="2.5451157095600001"/>
    <n v="7.2151171510300003"/>
    <n v="0.63146913551999995"/>
    <n v="18.305371172240001"/>
    <n v="32.922290626840002"/>
    <n v="3.0178084665057479"/>
    <n v="35.940099093345751"/>
  </r>
  <r>
    <x v="5"/>
    <s v="05"/>
    <s v="SR06"/>
    <s v="Z14"/>
    <s v="05044"/>
    <x v="6"/>
    <x v="51"/>
    <n v="47.873934412590003"/>
    <n v="0.21554823008999999"/>
    <n v="48.089482642680004"/>
    <n v="0.69586379466000003"/>
    <n v="6.4197003129399999"/>
    <n v="7.1155641076"/>
    <n v="1.4790353464499999"/>
    <n v="11.043911861350001"/>
    <n v="2.5413787555899998"/>
    <n v="2.3927170219399998"/>
    <n v="5.8618716270400002"/>
    <n v="6.8777945714099999"/>
    <n v="17.147585060570002"/>
    <n v="2.76891351588"/>
    <n v="50.113207760230004"/>
    <n v="105.31825451051"/>
    <n v="9.6539552409096157"/>
    <n v="114.97220975141961"/>
  </r>
  <r>
    <x v="5"/>
    <s v="05"/>
    <s v="SR06"/>
    <s v="Z14"/>
    <s v="05059"/>
    <x v="6"/>
    <x v="52"/>
    <n v="12.74151742636"/>
    <n v="0"/>
    <n v="12.74151742636"/>
    <n v="1.2125031905200001"/>
    <n v="2.01239472393"/>
    <n v="3.2248979144500001"/>
    <n v="1.0774371525799999"/>
    <n v="6.4441032789600001"/>
    <n v="1.73971542839"/>
    <n v="1.3964443316899999"/>
    <n v="4.55932851705"/>
    <n v="4.9979800249200004"/>
    <n v="13.519926229719999"/>
    <n v="2.2317403891900001"/>
    <n v="35.966675352499998"/>
    <n v="51.933090693309993"/>
    <n v="4.7604257723914971"/>
    <n v="56.693516465701492"/>
  </r>
  <r>
    <x v="5"/>
    <s v="05"/>
    <s v="SR06"/>
    <s v="Z14"/>
    <s v="05113"/>
    <x v="6"/>
    <x v="53"/>
    <n v="7.9180705594900003"/>
    <n v="332.22937095125002"/>
    <n v="340.14744151074001"/>
    <n v="4.38056813718"/>
    <n v="0.25594144689999998"/>
    <n v="4.6365095840799997"/>
    <n v="7.0150311777100001"/>
    <n v="5.7054078457199999"/>
    <n v="1.5587829365700001"/>
    <n v="1.0085637033299999"/>
    <n v="4.8334754201400001"/>
    <n v="25.722283860369998"/>
    <n v="10.740259152889999"/>
    <n v="1.79467967702"/>
    <n v="58.378483773749998"/>
    <n v="403.16243486857002"/>
    <n v="36.955721675332455"/>
    <n v="440.1181565439025"/>
  </r>
  <r>
    <x v="5"/>
    <s v="05"/>
    <s v="SR06"/>
    <s v="Z14"/>
    <s v="05125"/>
    <x v="6"/>
    <x v="54"/>
    <n v="33.563365528559999"/>
    <n v="0"/>
    <n v="33.563365528559999"/>
    <n v="2.0152316519500002"/>
    <n v="4.14783547553"/>
    <n v="6.1630671274799997"/>
    <n v="1.2011808050899999"/>
    <n v="9.3683815862300008"/>
    <n v="3.0855602816299998"/>
    <n v="2.79711895261"/>
    <n v="6.8036588396499997"/>
    <n v="8.3290630433100006"/>
    <n v="24.90781220353"/>
    <n v="3.0660492909300001"/>
    <n v="59.558825002980008"/>
    <n v="99.285257659020004"/>
    <n v="9.100943022432487"/>
    <n v="108.38620068145249"/>
  </r>
  <r>
    <x v="5"/>
    <s v="05"/>
    <s v="SR06"/>
    <s v="Z13"/>
    <s v="05138"/>
    <x v="6"/>
    <x v="55"/>
    <n v="34.820298334630003"/>
    <n v="0"/>
    <n v="34.820298334630003"/>
    <n v="3.8853557630200002"/>
    <n v="8.0719435295499995"/>
    <n v="11.957299292569999"/>
    <n v="12.208624434860001"/>
    <n v="22.897539008719999"/>
    <n v="4.4568441506700003"/>
    <n v="3.5290543541199999"/>
    <n v="11.37447855353"/>
    <n v="17.031086369779999"/>
    <n v="40.824158025999999"/>
    <n v="4.6678565555400002"/>
    <n v="116.98964145322"/>
    <n v="163.76723908042001"/>
    <n v="15.011657792442314"/>
    <n v="178.77889687286233"/>
  </r>
  <r>
    <x v="5"/>
    <s v="05"/>
    <s v="SR06"/>
    <s v="Z13"/>
    <s v="05234"/>
    <x v="6"/>
    <x v="56"/>
    <n v="65.633349527350006"/>
    <n v="27.049819013970001"/>
    <n v="92.683168541320015"/>
    <n v="2.0188080983300001"/>
    <n v="13.68999928597"/>
    <n v="15.7088073843"/>
    <n v="4.9288132569999998"/>
    <n v="40.29705517515"/>
    <n v="7.6478087116599998"/>
    <n v="6.39863545555"/>
    <n v="14.17628471295"/>
    <n v="23.59439991707"/>
    <n v="55.639409728819999"/>
    <n v="4.99685565402"/>
    <n v="157.67926261222001"/>
    <n v="266.07123853784003"/>
    <n v="24.389312561949378"/>
    <n v="290.46055109978943"/>
  </r>
  <r>
    <x v="5"/>
    <s v="05"/>
    <s v="SR06"/>
    <s v="Z14"/>
    <s v="05240"/>
    <x v="6"/>
    <x v="57"/>
    <n v="105.02570980592"/>
    <n v="0"/>
    <n v="105.02570980592"/>
    <n v="6.6750980161999998"/>
    <n v="7.4276682529100002"/>
    <n v="14.102766269109999"/>
    <n v="3.8858074552900002"/>
    <n v="16.85508510963"/>
    <n v="5.2356332072400003"/>
    <n v="3.59535285708"/>
    <n v="12.632002951400001"/>
    <n v="13.766195249840001"/>
    <n v="25.829857641229999"/>
    <n v="5.0959573472099997"/>
    <n v="86.895891818920006"/>
    <n v="206.02436789395"/>
    <n v="18.885140429162014"/>
    <n v="224.90950832311202"/>
  </r>
  <r>
    <x v="5"/>
    <s v="05"/>
    <s v="SR06"/>
    <s v="Z13"/>
    <s v="05284"/>
    <x v="6"/>
    <x v="58"/>
    <n v="73.859000045480002"/>
    <n v="13.41743372707"/>
    <n v="87.276433772550007"/>
    <n v="3.1822657627100002"/>
    <n v="15.23933124118"/>
    <n v="18.42159700389"/>
    <n v="20.162594951229998"/>
    <n v="42.589870086700003"/>
    <n v="8.3412978945299994"/>
    <n v="7.2370571129599996"/>
    <n v="12.837011814149999"/>
    <n v="30.265355416199998"/>
    <n v="50.377404499939999"/>
    <n v="5.3975324435100003"/>
    <n v="177.20812421922"/>
    <n v="282.90615499566002"/>
    <n v="25.932478376119477"/>
    <n v="308.83863337177951"/>
  </r>
  <r>
    <x v="5"/>
    <s v="05"/>
    <s v="SR06"/>
    <s v="Z14"/>
    <s v="05306"/>
    <x v="6"/>
    <x v="59"/>
    <n v="12.65619942809"/>
    <n v="0"/>
    <n v="12.65619942809"/>
    <n v="2.2388450128000001"/>
    <n v="1.3502919880599999"/>
    <n v="3.5891370008600001"/>
    <n v="2.36820678618"/>
    <n v="10.40467472506"/>
    <n v="1.72181242241"/>
    <n v="1.1786827444100001"/>
    <n v="5.0919516374500002"/>
    <n v="6.8435997541700004"/>
    <n v="12.5160839238"/>
    <n v="2.9545619547899999"/>
    <n v="43.079573948270003"/>
    <n v="59.32491037722"/>
    <n v="5.4379939367042356"/>
    <n v="64.762904313924238"/>
  </r>
  <r>
    <x v="5"/>
    <s v="05"/>
    <s v="SR06"/>
    <s v="Z14"/>
    <s v="05347"/>
    <x v="6"/>
    <x v="60"/>
    <n v="35.142481897869999"/>
    <n v="3.1269151599999999E-3"/>
    <n v="35.145608813030002"/>
    <n v="2.89694387759"/>
    <n v="5.7277905208100002"/>
    <n v="8.6247343984000011"/>
    <n v="4.56226831655"/>
    <n v="18.55574781044"/>
    <n v="4.6302219715100001"/>
    <n v="3.6292898095999999"/>
    <n v="11.624790689599999"/>
    <n v="14.89223200254"/>
    <n v="34.1269599759"/>
    <n v="4.3700993983899998"/>
    <n v="96.391609974529999"/>
    <n v="140.16195318596002"/>
    <n v="12.8478887997541"/>
    <n v="153.0098419857141"/>
  </r>
  <r>
    <x v="5"/>
    <s v="05"/>
    <s v="SR06"/>
    <s v="Z14"/>
    <s v="05411"/>
    <x v="6"/>
    <x v="61"/>
    <n v="23.353641978159999"/>
    <n v="0"/>
    <n v="23.353641978159999"/>
    <n v="0.33677652642"/>
    <n v="6.5976300695800001"/>
    <n v="6.9344065960000005"/>
    <n v="5.7758276468199998"/>
    <n v="13.06210648185"/>
    <n v="4.0606578294600002"/>
    <n v="3.4459938997799999"/>
    <n v="6.60045162706"/>
    <n v="10.70649829067"/>
    <n v="27.705472325719999"/>
    <n v="6.7935633223199998"/>
    <n v="78.150571423679992"/>
    <n v="108.43861999783999"/>
    <n v="9.9399822823719095"/>
    <n v="118.37860228021191"/>
  </r>
  <r>
    <x v="5"/>
    <s v="05"/>
    <s v="SR06"/>
    <s v="Z14"/>
    <s v="05501"/>
    <x v="6"/>
    <x v="62"/>
    <n v="7.9137656136799999"/>
    <n v="4.5549737599999999E-3"/>
    <n v="7.9183205874400002"/>
    <n v="0.29222670608000001"/>
    <n v="2.1610703718200002"/>
    <n v="2.4532970779000003"/>
    <n v="2.4608966157699999"/>
    <n v="6.9632061641699998"/>
    <n v="1.4388462307700001"/>
    <n v="0.72700312306000003"/>
    <n v="3.5676660201799999"/>
    <n v="4.0980551582500002"/>
    <n v="8.5748485077299996"/>
    <n v="1.4932624886600001"/>
    <n v="29.323784308590003"/>
    <n v="39.695401973930004"/>
    <n v="3.6386629811421836"/>
    <n v="43.334064955072186"/>
  </r>
  <r>
    <x v="5"/>
    <s v="05"/>
    <s v="SR06"/>
    <s v="Z13"/>
    <s v="05543"/>
    <x v="6"/>
    <x v="63"/>
    <n v="16.437663701360002"/>
    <n v="0"/>
    <n v="16.437663701360002"/>
    <n v="0.64169053351000005"/>
    <n v="3.94733200768"/>
    <n v="4.5890225411900003"/>
    <n v="1.0032974829900001"/>
    <n v="4.1907039812700004"/>
    <n v="2.6896357408"/>
    <n v="2.21292364986"/>
    <n v="5.7080539949400002"/>
    <n v="8.3971783711699999"/>
    <n v="26.795088732029999"/>
    <n v="2.1045917867999999"/>
    <n v="53.101473739859998"/>
    <n v="74.128159982409997"/>
    <n v="6.7949278298136724"/>
    <n v="80.92308781222367"/>
  </r>
  <r>
    <x v="5"/>
    <s v="05"/>
    <s v="SR06"/>
    <s v="Z14"/>
    <s v="05628"/>
    <x v="6"/>
    <x v="64"/>
    <n v="17.445075534370002"/>
    <n v="2.1707713770000001E-2"/>
    <n v="17.46678324814"/>
    <n v="0.92193611244999996"/>
    <n v="4.4318907907499998"/>
    <n v="5.3538269031999999"/>
    <n v="1.9875196578600001"/>
    <n v="10.639256452990001"/>
    <n v="3.3228956733600001"/>
    <n v="2.5218413619"/>
    <n v="7.3379293856699999"/>
    <n v="8.1568076119999997"/>
    <n v="23.720840763119998"/>
    <n v="2.3104995689200001"/>
    <n v="59.997590475819997"/>
    <n v="82.818200627159996"/>
    <n v="7.5914968938960854"/>
    <n v="90.409697521056074"/>
  </r>
  <r>
    <x v="5"/>
    <s v="05"/>
    <s v="SR06"/>
    <s v="Z14"/>
    <s v="05656"/>
    <x v="6"/>
    <x v="65"/>
    <n v="17.968566724750001"/>
    <n v="0"/>
    <n v="17.968566724750001"/>
    <n v="1.6735605357000001"/>
    <n v="10.292085893739999"/>
    <n v="11.96564642944"/>
    <n v="11.26821726066"/>
    <n v="57.614986850469997"/>
    <n v="5.9849000062900002"/>
    <n v="3.96842496455"/>
    <n v="28.429993626390001"/>
    <n v="20.841897451049999"/>
    <n v="28.483020194790001"/>
    <n v="5.3786949919699998"/>
    <n v="161.97013534617003"/>
    <n v="191.90434850036002"/>
    <n v="17.59083455729246"/>
    <n v="209.49518305765247"/>
  </r>
  <r>
    <x v="5"/>
    <s v="05"/>
    <s v="SR06"/>
    <s v="Z14"/>
    <s v="05042"/>
    <x v="6"/>
    <x v="66"/>
    <n v="24.759634044239998"/>
    <n v="4.1243838983999996"/>
    <n v="28.88401794264"/>
    <n v="4.1314136875700003"/>
    <n v="14.65146880799"/>
    <n v="18.782882495559999"/>
    <n v="18.740112471260002"/>
    <n v="76.218839211919999"/>
    <n v="9.8553807529899995"/>
    <n v="9.6645852229399996"/>
    <n v="31.00280172103"/>
    <n v="34.202101202889999"/>
    <n v="75.093035059879995"/>
    <n v="9.1306704569200008"/>
    <n v="263.90752609982997"/>
    <n v="311.57442653802997"/>
    <n v="28.56034390228152"/>
    <n v="340.13477044031151"/>
  </r>
  <r>
    <x v="5"/>
    <s v="05"/>
    <s v="SR06"/>
    <s v="Z14"/>
    <s v="05761"/>
    <x v="6"/>
    <x v="67"/>
    <n v="17.789987407600002"/>
    <n v="4.9065567828100001"/>
    <n v="22.696544190410002"/>
    <n v="2.0344157415600002"/>
    <n v="8.9984101185600007"/>
    <n v="11.032825860120001"/>
    <n v="9.6219422339299996"/>
    <n v="35.623621793280002"/>
    <n v="6.1511023445599999"/>
    <n v="4.1930150093899998"/>
    <n v="19.860496971309999"/>
    <n v="20.46372904923"/>
    <n v="36.909697601349997"/>
    <n v="6.4969673600600002"/>
    <n v="139.32057236311002"/>
    <n v="173.04994241364003"/>
    <n v="15.862553042363606"/>
    <n v="188.91249545600363"/>
  </r>
  <r>
    <x v="5"/>
    <s v="05"/>
    <s v="SR06"/>
    <s v="Z13"/>
    <s v="05842"/>
    <x v="6"/>
    <x v="68"/>
    <n v="42.825998314430002"/>
    <n v="0.52688172842000003"/>
    <n v="43.352880042850003"/>
    <n v="0.86999308117999996"/>
    <n v="5.39925770288"/>
    <n v="6.2692507840599996"/>
    <n v="3.32973116935"/>
    <n v="9.1311180425299998"/>
    <n v="2.2939782215300002"/>
    <n v="1.5361969471500001"/>
    <n v="4.4166045806899996"/>
    <n v="7.01014869671"/>
    <n v="14.237183302909999"/>
    <n v="2.43595200624"/>
    <n v="44.390912967109998"/>
    <n v="94.013043794020007"/>
    <n v="8.6176676689840939"/>
    <n v="102.6307114630041"/>
  </r>
  <r>
    <x v="5"/>
    <s v="05"/>
    <s v="SR07"/>
    <s v="Z15"/>
    <s v="05002"/>
    <x v="7"/>
    <x v="69"/>
    <n v="98.26411427443"/>
    <n v="0.10539382501"/>
    <n v="98.369508099439997"/>
    <n v="4.2139754765199999"/>
    <n v="11.208420994020001"/>
    <n v="15.422396470540001"/>
    <n v="9.5239178711000001"/>
    <n v="17.567235117279999"/>
    <n v="26.029380345909999"/>
    <n v="4.3618333520399997"/>
    <n v="15.83937685065"/>
    <n v="21.46236131281"/>
    <n v="28.558786747820001"/>
    <n v="5.0926563845999997"/>
    <n v="128.43554798221001"/>
    <n v="242.22745255219002"/>
    <n v="22.203681554795125"/>
    <n v="264.43113410698516"/>
  </r>
  <r>
    <x v="5"/>
    <s v="05"/>
    <s v="SR07"/>
    <s v="Z16"/>
    <s v="05021"/>
    <x v="7"/>
    <x v="70"/>
    <n v="8.1203750395299998"/>
    <n v="0"/>
    <n v="8.1203750395299998"/>
    <n v="0.65490299535999996"/>
    <n v="3.1177616929399998"/>
    <n v="3.7726646882999999"/>
    <n v="19.920898000360001"/>
    <n v="5.5847347689499998"/>
    <n v="0.84734811772999996"/>
    <n v="0.71762921014000003"/>
    <n v="3.6320799318899999"/>
    <n v="4.1606028697899999"/>
    <n v="7.2884509075999997"/>
    <n v="0.91158227419000004"/>
    <n v="43.063326080650008"/>
    <n v="54.956365808480001"/>
    <n v="5.0375530641260102"/>
    <n v="59.99391887260601"/>
  </r>
  <r>
    <x v="5"/>
    <s v="05"/>
    <s v="SR07"/>
    <s v="Z15"/>
    <s v="05055"/>
    <x v="7"/>
    <x v="71"/>
    <n v="17.555040192669999"/>
    <n v="0"/>
    <n v="17.555040192669999"/>
    <n v="1.70915032048"/>
    <n v="2.7082465246899998"/>
    <n v="4.4173968451699999"/>
    <n v="1.4827338735"/>
    <n v="6.9909282643299999"/>
    <n v="2.5220611535200002"/>
    <n v="2.0979084440300002"/>
    <n v="8.8779708171900005"/>
    <n v="6.2754610465100003"/>
    <n v="16.700356117990001"/>
    <n v="1.6419859034399999"/>
    <n v="46.589405620510007"/>
    <n v="68.561842658350002"/>
    <n v="6.2846936016369792"/>
    <n v="74.846536259986976"/>
  </r>
  <r>
    <x v="5"/>
    <s v="05"/>
    <s v="SR07"/>
    <s v="Z17"/>
    <s v="05197"/>
    <x v="7"/>
    <x v="72"/>
    <n v="15.517882749389999"/>
    <n v="0.31382109247000001"/>
    <n v="15.83170384186"/>
    <n v="9.7711447468199992"/>
    <n v="5.25132807542"/>
    <n v="15.022472822239999"/>
    <n v="45.097743755979998"/>
    <n v="15.811533691979999"/>
    <n v="3.4601127484099998"/>
    <n v="3.0033724341800001"/>
    <n v="16.263347385620001"/>
    <n v="13.006857459220001"/>
    <n v="19.730227577059999"/>
    <n v="2.82788160501"/>
    <n v="119.20107665746001"/>
    <n v="150.05525332156"/>
    <n v="13.754754158824849"/>
    <n v="163.81000748038485"/>
  </r>
  <r>
    <x v="5"/>
    <s v="05"/>
    <s v="SR07"/>
    <s v="Z16"/>
    <s v="05206"/>
    <x v="7"/>
    <x v="73"/>
    <n v="17.216524452929999"/>
    <n v="9.6486556680000002E-2"/>
    <n v="17.313011009609998"/>
    <n v="1.8241108820900001"/>
    <n v="2.61924001018"/>
    <n v="4.4433508922699998"/>
    <n v="12.370826660280001"/>
    <n v="3.43157937393"/>
    <n v="0.86030951384999998"/>
    <n v="0.65129204862000001"/>
    <n v="4.4757622159299997"/>
    <n v="3.2311841289999998"/>
    <n v="6.1608051704099998"/>
    <n v="0.97495895365999996"/>
    <n v="32.156718065680003"/>
    <n v="53.913079967559995"/>
    <n v="4.9419206891087377"/>
    <n v="58.855000656668736"/>
  </r>
  <r>
    <x v="5"/>
    <s v="05"/>
    <s v="SR07"/>
    <s v="Z18"/>
    <s v="05148"/>
    <x v="7"/>
    <x v="74"/>
    <n v="148.59036439387"/>
    <n v="0"/>
    <n v="148.59036439387"/>
    <n v="26.902615020790002"/>
    <n v="23.106769890310002"/>
    <n v="50.0093849111"/>
    <n v="33.130005731300002"/>
    <n v="157.17270416311001"/>
    <n v="27.95623162043"/>
    <n v="26.51794791531"/>
    <n v="97.831397995009993"/>
    <n v="76.632603797480002"/>
    <n v="79.62777832482"/>
    <n v="27.4500125476"/>
    <n v="526.31868209506001"/>
    <n v="724.91843140003004"/>
    <n v="66.449355076853266"/>
    <n v="791.36778647688334"/>
  </r>
  <r>
    <x v="5"/>
    <s v="05"/>
    <s v="SR07"/>
    <s v="Z16"/>
    <s v="05541"/>
    <x v="7"/>
    <x v="75"/>
    <n v="311.54253244494998"/>
    <n v="0"/>
    <n v="311.54253244494998"/>
    <n v="5.0688322186499999"/>
    <n v="27.417733042559998"/>
    <n v="32.486565261209996"/>
    <n v="6.6759486369800003"/>
    <n v="44.298431203870003"/>
    <n v="6.8077498241700001"/>
    <n v="5.3623510124399996"/>
    <n v="31.12680242255"/>
    <n v="19.79340844987"/>
    <n v="31.816670993879999"/>
    <n v="7.5678853796699999"/>
    <n v="153.44924792343002"/>
    <n v="497.47834562958997"/>
    <n v="45.601151522617712"/>
    <n v="543.07949715220764"/>
  </r>
  <r>
    <x v="5"/>
    <s v="05"/>
    <s v="SR07"/>
    <s v="Z18"/>
    <s v="05607"/>
    <x v="7"/>
    <x v="76"/>
    <n v="73.096303709029996"/>
    <n v="1.57397893761"/>
    <n v="74.67028264663999"/>
    <n v="18.165612798080002"/>
    <n v="26.216517071849999"/>
    <n v="44.382129869929997"/>
    <n v="39.670008610270003"/>
    <n v="115.19643266232001"/>
    <n v="27.085872485399999"/>
    <n v="14.426733598429999"/>
    <n v="86.033848109879997"/>
    <n v="57.887581482599998"/>
    <n v="73.948933096389993"/>
    <n v="15.68681648227"/>
    <n v="429.93622652756"/>
    <n v="548.98863904412997"/>
    <n v="50.322821753259596"/>
    <n v="599.3114607973896"/>
  </r>
  <r>
    <x v="5"/>
    <s v="05"/>
    <s v="SR07"/>
    <s v="Z18"/>
    <s v="05697"/>
    <x v="7"/>
    <x v="77"/>
    <n v="133.3549137565"/>
    <n v="0"/>
    <n v="133.3549137565"/>
    <n v="27.051408468809999"/>
    <n v="15.765368460139999"/>
    <n v="42.816776928949999"/>
    <n v="15.36706214742"/>
    <n v="85.497005461590007"/>
    <n v="12.4932235518"/>
    <n v="14.88831764937"/>
    <n v="57.706620137949997"/>
    <n v="42.223245067960001"/>
    <n v="64.678577308469997"/>
    <n v="11.305082112939999"/>
    <n v="304.15913343750003"/>
    <n v="480.33082412295005"/>
    <n v="44.02933089294725"/>
    <n v="524.36015501589725"/>
  </r>
  <r>
    <x v="5"/>
    <s v="05"/>
    <s v="SR07"/>
    <s v="Z16"/>
    <s v="05313"/>
    <x v="7"/>
    <x v="78"/>
    <n v="16.33982063182"/>
    <n v="0"/>
    <n v="16.33982063182"/>
    <n v="1.13192335419"/>
    <n v="4.4808459636600002"/>
    <n v="5.6127693178500007"/>
    <n v="8.0617500780999993"/>
    <n v="9.1884765509699999"/>
    <n v="3.2064678255399999"/>
    <n v="2.65182835819"/>
    <n v="17.928430538650002"/>
    <n v="7.5417586101099996"/>
    <n v="16.398164643200001"/>
    <n v="2.77354549444"/>
    <n v="67.750422099199994"/>
    <n v="89.703012048869994"/>
    <n v="8.222590350733336"/>
    <n v="97.925602399603335"/>
  </r>
  <r>
    <x v="5"/>
    <s v="05"/>
    <s v="SR07"/>
    <s v="Z18"/>
    <s v="05318"/>
    <x v="7"/>
    <x v="79"/>
    <n v="95.613952917180001"/>
    <n v="0"/>
    <n v="95.613952917180001"/>
    <n v="515.10718082765004"/>
    <n v="118.616990543"/>
    <n v="633.72417137065008"/>
    <n v="45.069724485629997"/>
    <n v="155.43181550094999"/>
    <n v="26.531311639559998"/>
    <n v="19.75343132791"/>
    <n v="101.9985030724"/>
    <n v="82.46596873208"/>
    <n v="69.779920421529994"/>
    <n v="20.172411312099999"/>
    <n v="521.20308649215997"/>
    <n v="1250.5412107799903"/>
    <n v="114.63035474605536"/>
    <n v="1365.1715655260457"/>
  </r>
  <r>
    <x v="5"/>
    <s v="05"/>
    <s v="SR07"/>
    <s v="Z16"/>
    <s v="05321"/>
    <x v="7"/>
    <x v="80"/>
    <n v="4.56972491377"/>
    <n v="0"/>
    <n v="4.56972491377"/>
    <n v="6.64376091946"/>
    <n v="17.310004051469999"/>
    <n v="23.953764970929999"/>
    <n v="17.616212596299999"/>
    <n v="141.93056014899"/>
    <n v="12.72221059392"/>
    <n v="8.7702880622000006"/>
    <n v="61.526699055599998"/>
    <n v="42.633120751779998"/>
    <n v="61.322006763620003"/>
    <n v="12.76561253995"/>
    <n v="359.28671051235995"/>
    <n v="387.81020039705999"/>
    <n v="35.548465306409113"/>
    <n v="423.35866570346911"/>
  </r>
  <r>
    <x v="5"/>
    <s v="05"/>
    <s v="SR07"/>
    <s v="Z18"/>
    <s v="05376"/>
    <x v="7"/>
    <x v="81"/>
    <n v="59.682920841120001"/>
    <n v="0.43677527019000001"/>
    <n v="60.119696111309999"/>
    <n v="47.083294966559997"/>
    <n v="39.218277368700001"/>
    <n v="86.301572335260005"/>
    <n v="56.610390473510002"/>
    <n v="171.67322376445"/>
    <n v="46.415427247300002"/>
    <n v="48.151141909400003"/>
    <n v="148.12974780921999"/>
    <n v="102.32980448456"/>
    <n v="105.89848820628001"/>
    <n v="31.24295113841"/>
    <n v="710.45117503313008"/>
    <n v="856.87244347970011"/>
    <n v="78.54486627188399"/>
    <n v="935.41730975158407"/>
  </r>
  <r>
    <x v="5"/>
    <s v="05"/>
    <s v="SR07"/>
    <s v="Z18"/>
    <s v="05400"/>
    <x v="7"/>
    <x v="82"/>
    <n v="50.550335972719999"/>
    <n v="4.5934038099999996E-3"/>
    <n v="50.554929376529998"/>
    <n v="25.58861845461"/>
    <n v="8.4206908452900002"/>
    <n v="34.009309299899996"/>
    <n v="13.01302790225"/>
    <n v="55.995296432179998"/>
    <n v="9.9091735788200008"/>
    <n v="10.667537623039999"/>
    <n v="30.884195425190001"/>
    <n v="27.858420658330001"/>
    <n v="34.105116898779997"/>
    <n v="9.3532900934600001"/>
    <n v="191.78605861205003"/>
    <n v="276.35029728848002"/>
    <n v="25.33153832859524"/>
    <n v="301.68183561707525"/>
  </r>
  <r>
    <x v="5"/>
    <s v="05"/>
    <s v="SR07"/>
    <s v="Z18"/>
    <s v="05440"/>
    <x v="7"/>
    <x v="83"/>
    <n v="198.59333169998999"/>
    <n v="0.75569418937999999"/>
    <n v="199.34902588936998"/>
    <n v="347.51312511824"/>
    <n v="132.76469502704001"/>
    <n v="480.27782014527997"/>
    <n v="39.004501573920002"/>
    <n v="148.68618720552001"/>
    <n v="27.62204094226"/>
    <n v="31.086538996070001"/>
    <n v="103.18118808844"/>
    <n v="94.959253534910005"/>
    <n v="129.85054542323999"/>
    <n v="26.266656320919999"/>
    <n v="600.65691208527994"/>
    <n v="1280.2837581199299"/>
    <n v="117.35669332910886"/>
    <n v="1397.6404514490387"/>
  </r>
  <r>
    <x v="5"/>
    <s v="05"/>
    <s v="SR07"/>
    <s v="Z15"/>
    <s v="05483"/>
    <x v="7"/>
    <x v="84"/>
    <n v="21.646346882770001"/>
    <n v="0"/>
    <n v="21.646346882770001"/>
    <n v="6.4320886061399998"/>
    <n v="4.5292343410599996"/>
    <n v="10.961322947199999"/>
    <n v="1.6625582160800001"/>
    <n v="7.3476073514599998"/>
    <n v="3.7008054534600001"/>
    <n v="3.0570718246999999"/>
    <n v="12.65458293389"/>
    <n v="10.330871346469999"/>
    <n v="25.237597575220001"/>
    <n v="2.96498401768"/>
    <n v="66.956078718960001"/>
    <n v="99.563748548930008"/>
    <n v="9.1264707773160421"/>
    <n v="108.69021932624605"/>
  </r>
  <r>
    <x v="5"/>
    <s v="05"/>
    <s v="SR07"/>
    <s v="Z18"/>
    <s v="05615"/>
    <x v="7"/>
    <x v="85"/>
    <n v="49.326825242970003"/>
    <n v="1.45671789908"/>
    <n v="50.78354314205"/>
    <n v="1347.36871371497"/>
    <n v="399.87240929055997"/>
    <n v="1747.24112300553"/>
    <n v="116.68049255049"/>
    <n v="588.74308895936997"/>
    <n v="69.884216760870004"/>
    <n v="85.191115493820007"/>
    <n v="256.29192410220003"/>
    <n v="264.21313769352997"/>
    <n v="391.3000683253"/>
    <n v="49.861503652449997"/>
    <n v="1822.1655475380301"/>
    <n v="3620.1902136856097"/>
    <n v="331.84327302903341"/>
    <n v="3952.033486714643"/>
  </r>
  <r>
    <x v="5"/>
    <s v="05"/>
    <s v="SR07"/>
    <s v="Z16"/>
    <s v="05649"/>
    <x v="7"/>
    <x v="86"/>
    <n v="16.518234861250001"/>
    <n v="1.43739049448"/>
    <n v="17.95562535573"/>
    <n v="4.7729715829400003"/>
    <n v="49.813629655409997"/>
    <n v="54.586601238349999"/>
    <n v="715.87550525861002"/>
    <n v="15.17862980898"/>
    <n v="3.7515451766500001"/>
    <n v="2.74174255906"/>
    <n v="13.46474801958"/>
    <n v="40.392105531349998"/>
    <n v="21.351703560530002"/>
    <n v="3.47389890012"/>
    <n v="816.22987881488007"/>
    <n v="888.7721054089601"/>
    <n v="81.468935892050595"/>
    <n v="970.24104130101068"/>
  </r>
  <r>
    <x v="5"/>
    <s v="05"/>
    <s v="SR07"/>
    <s v="Z17"/>
    <s v="05652"/>
    <x v="7"/>
    <x v="87"/>
    <n v="5.8494952218899998"/>
    <n v="0"/>
    <n v="5.8494952218899998"/>
    <n v="1.1068567506"/>
    <n v="3.4535866803399999"/>
    <n v="4.5604434309399995"/>
    <n v="34.653005541820001"/>
    <n v="6.2310268655299996"/>
    <n v="1.0051441780199999"/>
    <n v="0.76655330441000002"/>
    <n v="4.2631678400800004"/>
    <n v="4.7044490530000003"/>
    <n v="8.3419841651199995"/>
    <n v="1.02489768238"/>
    <n v="60.990228630359994"/>
    <n v="71.400167283189987"/>
    <n v="6.5448674814122523"/>
    <n v="77.945034764602241"/>
  </r>
  <r>
    <x v="5"/>
    <s v="05"/>
    <s v="SR07"/>
    <s v="Z17"/>
    <s v="05660"/>
    <x v="7"/>
    <x v="88"/>
    <n v="6.8515801849900004"/>
    <n v="5.8720004989999998E-2"/>
    <n v="6.9103001899800001"/>
    <n v="2.24108974521"/>
    <n v="6.8592583567299998"/>
    <n v="9.1003481019399999"/>
    <n v="3.7329133216799999"/>
    <n v="25.036622489869998"/>
    <n v="4.5969143731399997"/>
    <n v="3.7004209214700001"/>
    <n v="13.19577839988"/>
    <n v="13.13500366137"/>
    <n v="32.480047375170003"/>
    <n v="3.85879593743"/>
    <n v="99.736496480010004"/>
    <n v="115.74714477193001"/>
    <n v="10.609915252432112"/>
    <n v="126.35706002436213"/>
  </r>
  <r>
    <x v="5"/>
    <s v="05"/>
    <s v="SR07"/>
    <s v="Z16"/>
    <s v="05667"/>
    <x v="7"/>
    <x v="89"/>
    <n v="14.1518133532"/>
    <n v="0"/>
    <n v="14.1518133532"/>
    <n v="3.3900746545199998"/>
    <n v="12.07067862758"/>
    <n v="15.460753282099999"/>
    <n v="142.74142429769"/>
    <n v="10.81183893005"/>
    <n v="2.1938705404099998"/>
    <n v="1.58449201808"/>
    <n v="8.3674733287500001"/>
    <n v="12.244678244579999"/>
    <n v="11.58252763692"/>
    <n v="2.1000775692000002"/>
    <n v="191.62638256567999"/>
    <n v="221.23894920097999"/>
    <n v="20.279778876483803"/>
    <n v="241.51872807746378"/>
  </r>
  <r>
    <x v="5"/>
    <s v="05"/>
    <s v="SR07"/>
    <s v="Z18"/>
    <s v="05674"/>
    <x v="7"/>
    <x v="90"/>
    <n v="110.63522794535"/>
    <n v="0.16385717896999999"/>
    <n v="110.79908512432"/>
    <n v="4.4668785556300001"/>
    <n v="12.67580505952"/>
    <n v="17.142683615149998"/>
    <n v="4.74017963933"/>
    <n v="34.376736461690001"/>
    <n v="6.9438792080600003"/>
    <n v="5.5571276859100003"/>
    <n v="31.208725404709998"/>
    <n v="18.73392423892"/>
    <n v="40.77611040283"/>
    <n v="7.3000202316699996"/>
    <n v="149.63670327311999"/>
    <n v="277.57847201259"/>
    <n v="25.444118468389505"/>
    <n v="303.02259048097949"/>
  </r>
  <r>
    <x v="5"/>
    <s v="05"/>
    <s v="SR07"/>
    <s v="Z15"/>
    <s v="05756"/>
    <x v="7"/>
    <x v="91"/>
    <n v="285.21069926696998"/>
    <n v="40.314107643809997"/>
    <n v="325.52480691078"/>
    <n v="277.16365789130998"/>
    <n v="12.484190578510001"/>
    <n v="289.64784846981996"/>
    <n v="55.604562409010001"/>
    <n v="49.614928269869999"/>
    <n v="12.732489721089999"/>
    <n v="10.495421980350001"/>
    <n v="35.144462989540003"/>
    <n v="77.96039970468"/>
    <n v="65.937203622590005"/>
    <n v="8.7350297402799999"/>
    <n v="316.22449843741003"/>
    <n v="931.39715381800988"/>
    <n v="85.376143729848579"/>
    <n v="1016.7732975478584"/>
  </r>
  <r>
    <x v="5"/>
    <s v="05"/>
    <s v="SR08"/>
    <s v="Z19"/>
    <s v="05030"/>
    <x v="8"/>
    <x v="92"/>
    <n v="38.798904391299999"/>
    <n v="7.7575828632699997"/>
    <n v="46.556487254570001"/>
    <n v="188.84125627109"/>
    <n v="46.53163639505"/>
    <n v="235.37289266613999"/>
    <n v="19.65302050475"/>
    <n v="63.626510197000002"/>
    <n v="11.31863315835"/>
    <n v="10.09061891556"/>
    <n v="31.80442268901"/>
    <n v="46.159974171979997"/>
    <n v="54.501130531839998"/>
    <n v="12.72275715943"/>
    <n v="249.87706732792"/>
    <n v="531.80644724862998"/>
    <n v="48.747823085592536"/>
    <n v="580.55427033422256"/>
  </r>
  <r>
    <x v="5"/>
    <s v="05"/>
    <s v="SR08"/>
    <s v="Z20"/>
    <s v="05034"/>
    <x v="8"/>
    <x v="93"/>
    <n v="141.51008256548999"/>
    <n v="36.720346550999999"/>
    <n v="178.23042911649"/>
    <n v="65.585562225469999"/>
    <n v="56.227227510269998"/>
    <n v="121.81278973574"/>
    <n v="17.263225354420001"/>
    <n v="92.11541429159"/>
    <n v="19.014980916439999"/>
    <n v="23.95325553396"/>
    <n v="40.494416177090002"/>
    <n v="51.338066029060002"/>
    <n v="95.346967164099993"/>
    <n v="15.01901870965"/>
    <n v="354.54534417631004"/>
    <n v="654.58856302854008"/>
    <n v="60.002596112664932"/>
    <n v="714.59115914120503"/>
  </r>
  <r>
    <x v="5"/>
    <s v="05"/>
    <s v="SR08"/>
    <s v="Z19"/>
    <s v="05036"/>
    <x v="8"/>
    <x v="94"/>
    <n v="21.52456209647"/>
    <n v="0.75808165030999997"/>
    <n v="22.28264374678"/>
    <n v="3.6250972264799999"/>
    <n v="1.0386137180399999"/>
    <n v="4.66371094452"/>
    <n v="5.0348445350600004"/>
    <n v="10.06285740687"/>
    <n v="2.1463083118299999"/>
    <n v="1.54889864815"/>
    <n v="5.5949698805999999"/>
    <n v="7.4437432018300003"/>
    <n v="10.515397870559999"/>
    <n v="2.5082514805699998"/>
    <n v="44.855271335470007"/>
    <n v="71.801626026770009"/>
    <n v="6.5816670349171336"/>
    <n v="78.383293061687141"/>
  </r>
  <r>
    <x v="5"/>
    <s v="05"/>
    <s v="SR08"/>
    <s v="Z20"/>
    <s v="05091"/>
    <x v="8"/>
    <x v="95"/>
    <n v="79.572631151820005"/>
    <n v="0"/>
    <n v="79.572631151820005"/>
    <n v="8.6032086506999992"/>
    <n v="2.186527044"/>
    <n v="10.789735694699999"/>
    <n v="3.3614394503199998"/>
    <n v="16.633329994330001"/>
    <n v="4.40042686529"/>
    <n v="2.89400964393"/>
    <n v="9.0592988146"/>
    <n v="11.73646109077"/>
    <n v="25.61732714019"/>
    <n v="3.6545033252299999"/>
    <n v="77.356796324659996"/>
    <n v="167.71916317118001"/>
    <n v="15.373909317269636"/>
    <n v="183.09307248844965"/>
  </r>
  <r>
    <x v="5"/>
    <s v="05"/>
    <s v="SR08"/>
    <s v="Z21"/>
    <s v="05093"/>
    <x v="8"/>
    <x v="96"/>
    <n v="115.58690137687999"/>
    <n v="0"/>
    <n v="115.58690137687999"/>
    <n v="7.5215284250699996"/>
    <n v="7.4188929996499997"/>
    <n v="14.94042142472"/>
    <n v="3.9975413721600002"/>
    <n v="26.505737031119999"/>
    <n v="5.5536459986700004"/>
    <n v="4.7624948433399998"/>
    <n v="12.626475719549999"/>
    <n v="15.25386003294"/>
    <n v="36.257527729129997"/>
    <n v="4.7525775854300001"/>
    <n v="109.70986031234"/>
    <n v="240.23718311393998"/>
    <n v="22.021244311002629"/>
    <n v="262.25842742494262"/>
  </r>
  <r>
    <x v="5"/>
    <s v="05"/>
    <s v="SR08"/>
    <s v="Z22"/>
    <s v="05145"/>
    <x v="8"/>
    <x v="97"/>
    <n v="16.243086041790001"/>
    <n v="0"/>
    <n v="16.243086041790001"/>
    <n v="1.87493682951"/>
    <n v="2.0833382286700002"/>
    <n v="3.9582750581799999"/>
    <n v="1.35218603587"/>
    <n v="8.1701304863500006"/>
    <n v="1.7480166967899999"/>
    <n v="1.48552188437"/>
    <n v="3.4793373007300001"/>
    <n v="5.2796460084300003"/>
    <n v="14.08247898398"/>
    <n v="1.39600303873"/>
    <n v="36.993320435249998"/>
    <n v="57.194681535219999"/>
    <n v="5.2427273707212683"/>
    <n v="62.437408905941268"/>
  </r>
  <r>
    <x v="5"/>
    <s v="05"/>
    <s v="SR08"/>
    <s v="Z20"/>
    <s v="05101"/>
    <x v="8"/>
    <x v="98"/>
    <n v="107.56846898419001"/>
    <n v="0"/>
    <n v="107.56846898419001"/>
    <n v="8.2743785456100003"/>
    <n v="13.35243425284"/>
    <n v="21.62681279845"/>
    <n v="11.29539201982"/>
    <n v="55.802674831620003"/>
    <n v="10.22480528607"/>
    <n v="13.17416634337"/>
    <n v="26.737757697879999"/>
    <n v="30.47610163433"/>
    <n v="66.96894525738"/>
    <n v="9.0625063678500002"/>
    <n v="223.74234943831999"/>
    <n v="352.93763122095999"/>
    <n v="32.351885344805517"/>
    <n v="385.2895165657655"/>
  </r>
  <r>
    <x v="5"/>
    <s v="05"/>
    <s v="SR08"/>
    <s v="Z21"/>
    <s v="05209"/>
    <x v="8"/>
    <x v="99"/>
    <n v="135.84165991342999"/>
    <n v="0"/>
    <n v="135.84165991342999"/>
    <n v="9.4993650425199991"/>
    <n v="10.832643869729999"/>
    <n v="20.332008912249997"/>
    <n v="11.339188032219999"/>
    <n v="39.316794274460001"/>
    <n v="8.3133848501800003"/>
    <n v="7.7000798014100003"/>
    <n v="17.343218336570001"/>
    <n v="21.568324873920002"/>
    <n v="41.355927601429997"/>
    <n v="6.9793903206600003"/>
    <n v="153.91630809085001"/>
    <n v="310.08997691652996"/>
    <n v="28.424272427606716"/>
    <n v="338.51424934413666"/>
  </r>
  <r>
    <x v="5"/>
    <s v="05"/>
    <s v="SR08"/>
    <s v="Z19"/>
    <s v="05282"/>
    <x v="8"/>
    <x v="100"/>
    <n v="151.54876849647999"/>
    <n v="9.8770947617699996"/>
    <n v="161.42586325824999"/>
    <n v="9.8818530179599993"/>
    <n v="15.192952419379999"/>
    <n v="25.074805437339997"/>
    <n v="8.9517928056600002"/>
    <n v="44.67113185609"/>
    <n v="9.6838904617200008"/>
    <n v="8.5134875398900007"/>
    <n v="22.952569354990001"/>
    <n v="28.722399586470001"/>
    <n v="51.778100278629999"/>
    <n v="9.8022534221799997"/>
    <n v="185.07562530563001"/>
    <n v="371.57629400121999"/>
    <n v="34.060390836731735"/>
    <n v="405.63668483795175"/>
  </r>
  <r>
    <x v="5"/>
    <s v="05"/>
    <s v="SR08"/>
    <s v="Z20"/>
    <s v="05353"/>
    <x v="8"/>
    <x v="101"/>
    <n v="19.70768091962"/>
    <n v="0"/>
    <n v="19.70768091962"/>
    <n v="2.3077506452900001"/>
    <n v="2.6477593331699998"/>
    <n v="4.9555099784600003"/>
    <n v="3.4090745181700002"/>
    <n v="12.30416170562"/>
    <n v="2.5008999080000001"/>
    <n v="1.50263054316"/>
    <n v="6.8359217051599996"/>
    <n v="6.8771913632999997"/>
    <n v="12.946716920489999"/>
    <n v="1.9205862926899999"/>
    <n v="48.297182956589992"/>
    <n v="72.960373854669996"/>
    <n v="6.6878831863146226"/>
    <n v="79.648257040984618"/>
  </r>
  <r>
    <x v="5"/>
    <s v="05"/>
    <s v="SR08"/>
    <s v="Z20"/>
    <s v="05364"/>
    <x v="8"/>
    <x v="102"/>
    <n v="74.535893177459997"/>
    <n v="0"/>
    <n v="74.535893177459997"/>
    <n v="10.072452301029999"/>
    <n v="4.6680776367799997"/>
    <n v="14.740529937809999"/>
    <n v="7.25921626412"/>
    <n v="36.612984643049998"/>
    <n v="5.9835531378000004"/>
    <n v="5.9970166116100003"/>
    <n v="19.464241947969999"/>
    <n v="17.461679598740002"/>
    <n v="28.852879433999998"/>
    <n v="5.1567314382099996"/>
    <n v="126.78830307550001"/>
    <n v="216.06472619077002"/>
    <n v="19.805485815155009"/>
    <n v="235.87021200592503"/>
  </r>
  <r>
    <x v="5"/>
    <s v="05"/>
    <s v="SR08"/>
    <s v="Z22"/>
    <s v="05368"/>
    <x v="8"/>
    <x v="103"/>
    <n v="73.123827215540004"/>
    <n v="0"/>
    <n v="73.123827215540004"/>
    <n v="4.0813176999599996"/>
    <n v="10.822898863920001"/>
    <n v="14.90421656388"/>
    <n v="30.234058963780001"/>
    <n v="27.261912283809998"/>
    <n v="5.8320800139699998"/>
    <n v="4.4703984933800003"/>
    <n v="14.054777679560001"/>
    <n v="18.035153798460001"/>
    <n v="33.779692665280002"/>
    <n v="5.5809211599399999"/>
    <n v="139.24899505818001"/>
    <n v="227.2770388376"/>
    <n v="20.833257923061726"/>
    <n v="248.11029676066173"/>
  </r>
  <r>
    <x v="5"/>
    <s v="05"/>
    <s v="SR08"/>
    <s v="Z22"/>
    <s v="05390"/>
    <x v="8"/>
    <x v="104"/>
    <n v="7.3345196570900004"/>
    <n v="4.5662367041199996"/>
    <n v="11.90075636121"/>
    <n v="18.446422629640001"/>
    <n v="32.803506211849999"/>
    <n v="51.249928841490004"/>
    <n v="5.6939817583399996"/>
    <n v="46.16158461202"/>
    <n v="3.6082678371800001"/>
    <n v="2.3470872890400001"/>
    <n v="9.3159639137399992"/>
    <n v="12.74544703105"/>
    <n v="17.997407099509999"/>
    <n v="3.3691902019"/>
    <n v="101.23892974278"/>
    <n v="164.38961494548002"/>
    <n v="15.068707624604501"/>
    <n v="179.45832257008453"/>
  </r>
  <r>
    <x v="5"/>
    <s v="05"/>
    <s v="SR08"/>
    <s v="Z22"/>
    <s v="05467"/>
    <x v="8"/>
    <x v="105"/>
    <n v="20.546885433460002"/>
    <n v="0.13579132527000001"/>
    <n v="20.68267675873"/>
    <n v="4.5247659451400004"/>
    <n v="11.456904228419999"/>
    <n v="15.98167017356"/>
    <n v="1.7574079728000001"/>
    <n v="10.229363519310001"/>
    <n v="2.37019138392"/>
    <n v="1.88312725225"/>
    <n v="6.7909767317999998"/>
    <n v="7.1105306798900001"/>
    <n v="17.474867689450001"/>
    <n v="2.1532384555699999"/>
    <n v="49.769703684989999"/>
    <n v="86.434050617279993"/>
    <n v="7.9229423220851638"/>
    <n v="94.356992939365156"/>
  </r>
  <r>
    <x v="5"/>
    <s v="05"/>
    <s v="SR08"/>
    <s v="Z22"/>
    <s v="05576"/>
    <x v="8"/>
    <x v="106"/>
    <n v="26.006438927609999"/>
    <n v="0"/>
    <n v="26.006438927609999"/>
    <n v="1.57919526993"/>
    <n v="6.1783852067199998"/>
    <n v="7.7575804766500003"/>
    <n v="2.96247394785"/>
    <n v="8.5337341678099996"/>
    <n v="3.2194430672099998"/>
    <n v="2.4730582963900001"/>
    <n v="6.7928153995100002"/>
    <n v="9.2295180173200002"/>
    <n v="25.09544999729"/>
    <n v="2.9750303659099999"/>
    <n v="61.281523259289997"/>
    <n v="95.045542663550009"/>
    <n v="8.7123112606292015"/>
    <n v="103.75785392417922"/>
  </r>
  <r>
    <x v="5"/>
    <s v="05"/>
    <s v="SR08"/>
    <s v="Z21"/>
    <s v="05642"/>
    <x v="8"/>
    <x v="107"/>
    <n v="114.88616293288"/>
    <n v="0"/>
    <n v="114.88616293288"/>
    <n v="7.2563759929599998"/>
    <n v="9.1523114193099993"/>
    <n v="16.408687412269998"/>
    <n v="22.03681419031"/>
    <n v="30.04789614565"/>
    <n v="5.2391288026799998"/>
    <n v="5.2724198148300001"/>
    <n v="11.187835924290001"/>
    <n v="17.223961790619999"/>
    <n v="34.120613140910002"/>
    <n v="5.5264303685999998"/>
    <n v="130.65510017788998"/>
    <n v="261.94995052303994"/>
    <n v="24.011536361491594"/>
    <n v="285.96148688453155"/>
  </r>
  <r>
    <x v="5"/>
    <s v="05"/>
    <s v="SR08"/>
    <s v="Z22"/>
    <s v="05679"/>
    <x v="8"/>
    <x v="108"/>
    <n v="64.87825969491"/>
    <n v="0"/>
    <n v="64.87825969491"/>
    <n v="8.0823069290500005"/>
    <n v="10.08525371835"/>
    <n v="18.167560647400002"/>
    <n v="8.8040425314699995"/>
    <n v="62.576432852570001"/>
    <n v="9.9827455802700005"/>
    <n v="9.0231206750199995"/>
    <n v="30.213634287470001"/>
    <n v="25.867695406060001"/>
    <n v="37.324459289929997"/>
    <n v="8.8511366863400003"/>
    <n v="192.64326730912998"/>
    <n v="275.68908765143999"/>
    <n v="25.27092881441299"/>
    <n v="300.96001646585296"/>
  </r>
  <r>
    <x v="5"/>
    <s v="05"/>
    <s v="SR08"/>
    <s v="Z22"/>
    <s v="05789"/>
    <x v="8"/>
    <x v="109"/>
    <n v="138.12589049429999"/>
    <n v="0"/>
    <n v="138.12589049429999"/>
    <n v="7.7606620499999996"/>
    <n v="21.454521893180001"/>
    <n v="29.215183943180001"/>
    <n v="7.9904259719599997"/>
    <n v="32.25203458731"/>
    <n v="6.9896964056100002"/>
    <n v="6.59281993914"/>
    <n v="16.478820983369999"/>
    <n v="18.155681275349998"/>
    <n v="34.940049221519999"/>
    <n v="6.3131153274900003"/>
    <n v="129.71264371174999"/>
    <n v="297.05371814923001"/>
    <n v="27.229309035618584"/>
    <n v="324.28302718484861"/>
  </r>
  <r>
    <x v="5"/>
    <s v="05"/>
    <s v="SR08"/>
    <s v="Z22"/>
    <s v="05792"/>
    <x v="8"/>
    <x v="110"/>
    <n v="52.511442996900001"/>
    <n v="2.0860470954000001"/>
    <n v="54.597490092299999"/>
    <n v="2.5353695567000001"/>
    <n v="4.9040700882800001"/>
    <n v="7.4394396449800002"/>
    <n v="3.7557643674699999"/>
    <n v="7.6328943079"/>
    <n v="2.9749559332"/>
    <n v="2.6913526984999998"/>
    <n v="7.7681544984500004"/>
    <n v="8.9185693106899997"/>
    <n v="20.786305056730001"/>
    <n v="2.6190086774700001"/>
    <n v="57.147004850410006"/>
    <n v="119.18393458769"/>
    <n v="10.924947202103525"/>
    <n v="130.10888178979354"/>
  </r>
  <r>
    <x v="5"/>
    <s v="05"/>
    <s v="SR08"/>
    <s v="Z19"/>
    <s v="05809"/>
    <x v="8"/>
    <x v="111"/>
    <n v="19.603642213859999"/>
    <n v="4.6780329975999999"/>
    <n v="24.281675211459998"/>
    <n v="3.2224913001500002"/>
    <n v="3.6702514703500002"/>
    <n v="6.8927427704999999"/>
    <n v="4.8989217119699999"/>
    <n v="16.239202658850001"/>
    <n v="3.7825624818499999"/>
    <n v="2.6359835627899999"/>
    <n v="10.04123402453"/>
    <n v="12.61979112237"/>
    <n v="22.520856120289999"/>
    <n v="4.0079773614800001"/>
    <n v="76.746529044130014"/>
    <n v="107.92094702609"/>
    <n v="9.8925299986027664"/>
    <n v="117.81347702469277"/>
  </r>
  <r>
    <x v="5"/>
    <s v="05"/>
    <s v="SR08"/>
    <s v="Z21"/>
    <s v="05847"/>
    <x v="8"/>
    <x v="112"/>
    <n v="517.78590449233002"/>
    <n v="17.87151796629"/>
    <n v="535.65742245861998"/>
    <n v="29.641219457729999"/>
    <n v="24.249443909669999"/>
    <n v="53.890663367399995"/>
    <n v="9.7900876065699993"/>
    <n v="51.790515038069998"/>
    <n v="12.03104148812"/>
    <n v="12.908536137500001"/>
    <n v="27.002356028569999"/>
    <n v="32.813253990530001"/>
    <n v="71.506530369740005"/>
    <n v="9.74973902184"/>
    <n v="227.59205968094"/>
    <n v="817.14014550695993"/>
    <n v="74.902821233992455"/>
    <n v="892.04296674095235"/>
  </r>
  <r>
    <x v="5"/>
    <s v="05"/>
    <s v="SR08"/>
    <s v="Z22"/>
    <s v="05856"/>
    <x v="8"/>
    <x v="113"/>
    <n v="156.12009943048"/>
    <n v="0"/>
    <n v="156.12009943048"/>
    <n v="1.2388140025300001"/>
    <n v="12.678962068040001"/>
    <n v="13.917776070570001"/>
    <n v="2.6636146442899999"/>
    <n v="10.81733435608"/>
    <n v="3.1202439970100002"/>
    <n v="2.1024445062199999"/>
    <n v="9.1267970464299992"/>
    <n v="8.1640058781100002"/>
    <n v="17.031870356380001"/>
    <n v="3.0365959386900001"/>
    <n v="56.062906723209991"/>
    <n v="226.10078222426"/>
    <n v="20.725436835937984"/>
    <n v="246.82621906019799"/>
  </r>
  <r>
    <x v="5"/>
    <s v="05"/>
    <s v="SR08"/>
    <s v="Z19"/>
    <s v="05861"/>
    <x v="8"/>
    <x v="114"/>
    <n v="50.169826770109999"/>
    <n v="6.0411801137000003"/>
    <n v="56.211006883810001"/>
    <n v="5.0891686764199999"/>
    <n v="8.2561250410899998"/>
    <n v="13.34529371751"/>
    <n v="8.0354239547600006"/>
    <n v="33.253158668639998"/>
    <n v="6.1830375640400002"/>
    <n v="4.1202634652199999"/>
    <n v="16.125681439139999"/>
    <n v="19.028943174769999"/>
    <n v="34.149250419749997"/>
    <n v="5.7323164374699997"/>
    <n v="126.62807512379"/>
    <n v="196.18437572510999"/>
    <n v="17.983161523305171"/>
    <n v="214.16753724841516"/>
  </r>
  <r>
    <x v="5"/>
    <s v="05"/>
    <s v="SR09"/>
    <s v="Z23"/>
    <s v="05045"/>
    <x v="9"/>
    <x v="115"/>
    <n v="750.25224645024002"/>
    <n v="5.9453476329899999"/>
    <n v="756.19759408323"/>
    <n v="79.863917157299994"/>
    <n v="130.63467099553"/>
    <n v="210.49858815283"/>
    <n v="84.945437913559999"/>
    <n v="474.34387879373003"/>
    <n v="74.45519400469"/>
    <n v="86.729040851340002"/>
    <n v="175.09872284494"/>
    <n v="209.75783664251"/>
    <n v="359.01911321004002"/>
    <n v="55.948151111350001"/>
    <n v="1520.2973753721599"/>
    <n v="2486.9935576082198"/>
    <n v="227.96925947132968"/>
    <n v="2714.9628170795495"/>
  </r>
  <r>
    <x v="5"/>
    <s v="05"/>
    <s v="SR09"/>
    <s v="Z24"/>
    <s v="05051"/>
    <x v="9"/>
    <x v="116"/>
    <n v="51.99383008905"/>
    <n v="0"/>
    <n v="51.99383008905"/>
    <n v="2.6091522896599999"/>
    <n v="14.890013283509999"/>
    <n v="17.49916557317"/>
    <n v="5.9349535926500003"/>
    <n v="65.945301029000007"/>
    <n v="9.4211261025299997"/>
    <n v="7.7173473252300004"/>
    <n v="16.546198137960001"/>
    <n v="27.473994143559999"/>
    <n v="67.218543039069999"/>
    <n v="6.5329024860300002"/>
    <n v="206.79036585603001"/>
    <n v="276.28336151824999"/>
    <n v="25.325402688266674"/>
    <n v="301.60876420651664"/>
  </r>
  <r>
    <x v="5"/>
    <s v="05"/>
    <s v="SR09"/>
    <s v="Z23"/>
    <s v="05147"/>
    <x v="9"/>
    <x v="117"/>
    <n v="701.86269845316997"/>
    <n v="1.4491913027200001"/>
    <n v="703.31188975588998"/>
    <n v="43.69319895193"/>
    <n v="31.533076432830001"/>
    <n v="75.226275384760001"/>
    <n v="28.662670796979999"/>
    <n v="140.32229493541999"/>
    <n v="23.795462417909999"/>
    <n v="19.492907544249999"/>
    <n v="45.824880872999998"/>
    <n v="60.262864020789998"/>
    <n v="91.957107877729996"/>
    <n v="16.70280173323"/>
    <n v="427.02099019930995"/>
    <n v="1205.5591553399599"/>
    <n v="110.50709281136278"/>
    <n v="1316.0662481513227"/>
  </r>
  <r>
    <x v="5"/>
    <s v="05"/>
    <s v="SR09"/>
    <s v="Z23"/>
    <s v="05172"/>
    <x v="9"/>
    <x v="118"/>
    <n v="348.66841137585999"/>
    <n v="2.6437909674200002"/>
    <n v="351.31220234327998"/>
    <n v="23.588107304129998"/>
    <n v="35.312034800319999"/>
    <n v="58.900142104449998"/>
    <n v="32.439372287259999"/>
    <n v="130.48566102152"/>
    <n v="31.91670473744"/>
    <n v="30.32280833802"/>
    <n v="57.220737148490002"/>
    <n v="70.997009122969999"/>
    <n v="142.93381038575001"/>
    <n v="25.680598602660002"/>
    <n v="521.99670164410998"/>
    <n v="932.20904609183992"/>
    <n v="85.450565507068461"/>
    <n v="1017.6596115989084"/>
  </r>
  <r>
    <x v="5"/>
    <s v="05"/>
    <s v="SR09"/>
    <s v="Z25"/>
    <s v="05475"/>
    <x v="9"/>
    <x v="119"/>
    <n v="1.5676961569000001"/>
    <n v="0"/>
    <n v="1.5676961569000001"/>
    <n v="0.30371129071000003"/>
    <n v="2.48841429342"/>
    <n v="2.7921255841299999"/>
    <n v="0.56610678195999997"/>
    <n v="9.4674212429800004"/>
    <n v="1.7684662448399999"/>
    <n v="0.86457958485999997"/>
    <n v="2.6934512064799998"/>
    <n v="6.0847370658799997"/>
    <n v="19.000858249010001"/>
    <n v="1.3456521433799999"/>
    <n v="41.791272519389999"/>
    <n v="46.151094260419995"/>
    <n v="4.2304214058565508"/>
    <n v="50.381515666276549"/>
  </r>
  <r>
    <x v="5"/>
    <s v="05"/>
    <s v="SR09"/>
    <s v="Z23"/>
    <s v="05480"/>
    <x v="9"/>
    <x v="120"/>
    <n v="48.530194304669998"/>
    <n v="31.21830072481"/>
    <n v="79.748495029479997"/>
    <n v="1.9432132181499999"/>
    <n v="9.4091559121300001"/>
    <n v="11.35236913028"/>
    <n v="5.5719414933399998"/>
    <n v="33.285784676070001"/>
    <n v="4.4454804353800004"/>
    <n v="3.8068928604200001"/>
    <n v="8.8250177523200009"/>
    <n v="17.860245931040001"/>
    <n v="42.065300452460001"/>
    <n v="3.0608280237400001"/>
    <n v="118.92149162477001"/>
    <n v="210.02235578453002"/>
    <n v="19.251614373553835"/>
    <n v="229.27397015808384"/>
  </r>
  <r>
    <x v="5"/>
    <s v="05"/>
    <s v="SR09"/>
    <s v="Z24"/>
    <s v="05490"/>
    <x v="9"/>
    <x v="121"/>
    <n v="133.6004713774"/>
    <n v="0"/>
    <n v="133.6004713774"/>
    <n v="6.0747494183599997"/>
    <n v="26.135639682250002"/>
    <n v="32.210389100610001"/>
    <n v="12.122539049669999"/>
    <n v="102.86174131752"/>
    <n v="14.767599323200001"/>
    <n v="13.41644858752"/>
    <n v="29.700607258750001"/>
    <n v="44.83585462389"/>
    <n v="116.31613849009"/>
    <n v="10.6065598053"/>
    <n v="344.62748845593995"/>
    <n v="510.43834893395001"/>
    <n v="46.789124988384131"/>
    <n v="557.22747392233418"/>
  </r>
  <r>
    <x v="5"/>
    <s v="05"/>
    <s v="SR09"/>
    <s v="Z24"/>
    <s v="05659"/>
    <x v="9"/>
    <x v="122"/>
    <n v="69.504941062130001"/>
    <n v="0"/>
    <n v="69.504941062130001"/>
    <n v="2.6568625465800002"/>
    <n v="11.0961954132"/>
    <n v="13.753057959780001"/>
    <n v="5.7531236021599996"/>
    <n v="35.456106670510003"/>
    <n v="7.3375528723599999"/>
    <n v="5.5657688373600003"/>
    <n v="7.71871597122"/>
    <n v="18.439063303499999"/>
    <n v="54.655361170239999"/>
    <n v="4.6456800674999998"/>
    <n v="139.57137249484998"/>
    <n v="222.82937151675998"/>
    <n v="20.425564295386618"/>
    <n v="243.25493581214658"/>
  </r>
  <r>
    <x v="5"/>
    <s v="05"/>
    <s v="SR09"/>
    <s v="Z24"/>
    <s v="05665"/>
    <x v="9"/>
    <x v="123"/>
    <n v="47.850429980469997"/>
    <n v="0"/>
    <n v="47.850429980469997"/>
    <n v="2.4186484109099999"/>
    <n v="14.18354434442"/>
    <n v="16.602192755329998"/>
    <n v="9.5034894920700008"/>
    <n v="63.582997958459998"/>
    <n v="10.63667919247"/>
    <n v="6.8602033225500003"/>
    <n v="12.01283381645"/>
    <n v="28.603856875040002"/>
    <n v="68.173117172120001"/>
    <n v="4.8912471200600001"/>
    <n v="204.26442494922"/>
    <n v="268.71704768502002"/>
    <n v="24.631839588268164"/>
    <n v="293.3488872732882"/>
  </r>
  <r>
    <x v="5"/>
    <s v="05"/>
    <s v="SR09"/>
    <s v="Z23"/>
    <s v="05837"/>
    <x v="9"/>
    <x v="124"/>
    <n v="832.06036207735997"/>
    <n v="1.51775077315"/>
    <n v="833.57811285051002"/>
    <n v="29.407382101540001"/>
    <n v="114.92007214643"/>
    <n v="144.32745424797"/>
    <n v="52.24519120942"/>
    <n v="386.40505236217001"/>
    <n v="55.941352996329996"/>
    <n v="49.124959820889998"/>
    <n v="93.715890650109998"/>
    <n v="178.88387016764"/>
    <n v="466.66235000709997"/>
    <n v="35.405829583139997"/>
    <n v="1318.3844967968"/>
    <n v="2296.2900638952801"/>
    <n v="210.48850078288098"/>
    <n v="2506.7785646781613"/>
  </r>
  <r>
    <x v="5"/>
    <s v="05"/>
    <s v="SR09"/>
    <s v="Z25"/>
    <s v="05873"/>
    <x v="9"/>
    <x v="125"/>
    <n v="11.658442031410001"/>
    <n v="0"/>
    <n v="11.658442031410001"/>
    <n v="0.66566227242999998"/>
    <n v="4.3011568564499996"/>
    <n v="4.9668191288799992"/>
    <n v="2.40097142736"/>
    <n v="18.266026637460001"/>
    <n v="2.1189864169099999"/>
    <n v="1.3944791691"/>
    <n v="3.9193658063700001"/>
    <n v="9.5568034193399996"/>
    <n v="25.726547360609999"/>
    <n v="2.0882017818"/>
    <n v="65.471382018949996"/>
    <n v="82.096643179240004"/>
    <n v="7.5253556220110811"/>
    <n v="89.621998801251081"/>
  </r>
  <r>
    <x v="6"/>
    <s v="05"/>
    <m/>
    <m/>
    <m/>
    <x v="0"/>
    <x v="0"/>
    <n v="12255.074246179411"/>
    <n v="6204.529374014528"/>
    <n v="18459.603620193939"/>
    <n v="25122.838922559808"/>
    <n v="9234.3393058448964"/>
    <n v="34357.178228404708"/>
    <n v="9021.3604131032698"/>
    <n v="31667.217977014043"/>
    <n v="4704.8226939500146"/>
    <n v="8600.5217544224179"/>
    <n v="14444.965468480814"/>
    <n v="15279.482531510494"/>
    <n v="20687.038659266589"/>
    <n v="4617.008261970037"/>
    <n v="109022.41775971769"/>
    <n v="161839.19960831632"/>
    <n v="15929.872638897506"/>
    <n v="177769.07224721386"/>
  </r>
  <r>
    <x v="6"/>
    <s v="05"/>
    <s v="SR01"/>
    <s v="Z01"/>
    <s v="05001"/>
    <x v="1"/>
    <x v="1"/>
    <n v="167.00927768784001"/>
    <n v="17.933535813879999"/>
    <n v="184.94281350172002"/>
    <n v="9183.0350214884002"/>
    <n v="3832.4750218289701"/>
    <n v="13015.51004331737"/>
    <n v="4987.2346130885498"/>
    <n v="14754.00704098634"/>
    <n v="2095.5061282925099"/>
    <n v="6164.7683098171701"/>
    <n v="6549.62599602504"/>
    <n v="7221.37037552939"/>
    <n v="9643.8247842585497"/>
    <n v="2037.4097708869799"/>
    <n v="53453.747018884525"/>
    <n v="66654.19987570362"/>
    <n v="6560.7894591503937"/>
    <n v="73214.989334854006"/>
  </r>
  <r>
    <x v="6"/>
    <s v="05"/>
    <s v="SR01"/>
    <s v="Z02"/>
    <s v="05079"/>
    <x v="1"/>
    <x v="2"/>
    <n v="165.98478148245999"/>
    <n v="3.3813530416600002"/>
    <n v="169.36613452411999"/>
    <n v="302.49422357166998"/>
    <n v="233.9955512404"/>
    <n v="536.48977481206998"/>
    <n v="123.01997659939001"/>
    <n v="221.53405324837999"/>
    <n v="17.07061525884"/>
    <n v="11.6173770706"/>
    <n v="53.730022675409998"/>
    <n v="69.897013505689998"/>
    <n v="53.33246192827"/>
    <n v="20.700044314439999"/>
    <n v="570.90156460102003"/>
    <n v="1276.7574739372101"/>
    <n v="125.67155546868564"/>
    <n v="1402.4290294058958"/>
  </r>
  <r>
    <x v="6"/>
    <s v="05"/>
    <s v="SR01"/>
    <s v="Z02"/>
    <s v="05088"/>
    <x v="1"/>
    <x v="3"/>
    <n v="53.978547839230004"/>
    <n v="5.7433299889600002"/>
    <n v="59.721877828190003"/>
    <n v="783.80441763355998"/>
    <n v="430.00750191992"/>
    <n v="1213.81191955348"/>
    <n v="152.61442272068001"/>
    <n v="1852.4196191651399"/>
    <n v="313.37286370166998"/>
    <n v="220.02720552394999"/>
    <n v="917.12454560470997"/>
    <n v="773.89656512954002"/>
    <n v="1094.66748993498"/>
    <n v="306.91763144474999"/>
    <n v="5631.0403432254207"/>
    <n v="6904.5741406070911"/>
    <n v="679.61894863478096"/>
    <n v="7584.1930892418723"/>
  </r>
  <r>
    <x v="6"/>
    <s v="05"/>
    <s v="SR01"/>
    <s v="Z03"/>
    <s v="05129"/>
    <x v="1"/>
    <x v="4"/>
    <n v="78.969256382759994"/>
    <n v="0.23898084060999999"/>
    <n v="79.208237223369991"/>
    <n v="271.15054234416999"/>
    <n v="91.391313510209997"/>
    <n v="362.54185585438"/>
    <n v="28.44332708196"/>
    <n v="255.09889042571001"/>
    <n v="52.963942390429999"/>
    <n v="41.411413803590001"/>
    <n v="137.53181044102999"/>
    <n v="134.2572312655"/>
    <n v="201.98731223160999"/>
    <n v="50.162532416419999"/>
    <n v="901.85646005624994"/>
    <n v="1343.6065531339998"/>
    <n v="132.25152694783321"/>
    <n v="1475.8580800818331"/>
  </r>
  <r>
    <x v="6"/>
    <s v="05"/>
    <s v="SR01"/>
    <s v="Z02"/>
    <s v="05212"/>
    <x v="1"/>
    <x v="5"/>
    <n v="16.885194330899999"/>
    <n v="0.84989455860999996"/>
    <n v="17.735088889509999"/>
    <n v="539.46475762354999"/>
    <n v="259.34722757808998"/>
    <n v="798.81198520164003"/>
    <n v="35.440790671149998"/>
    <n v="303.16235269255998"/>
    <n v="57.311070157179998"/>
    <n v="36.474500058069999"/>
    <n v="151.03938849599999"/>
    <n v="133.59462363263"/>
    <n v="149.11498544502999"/>
    <n v="48.79031922603"/>
    <n v="914.92803037864996"/>
    <n v="1731.4751044698"/>
    <n v="170.42952485170795"/>
    <n v="1901.9046293215081"/>
  </r>
  <r>
    <x v="6"/>
    <s v="05"/>
    <s v="SR01"/>
    <s v="Z03"/>
    <s v="05266"/>
    <x v="1"/>
    <x v="6"/>
    <n v="16.43676119109"/>
    <n v="0"/>
    <n v="16.43676119109"/>
    <n v="2118.09253987071"/>
    <n v="357.97139622026998"/>
    <n v="2476.06393609098"/>
    <n v="281.78573848099001"/>
    <n v="2125.2304976682499"/>
    <n v="374.94752374439003"/>
    <n v="562.52067624641995"/>
    <n v="1453.31460517797"/>
    <n v="1050.19989353804"/>
    <n v="1241.36689284519"/>
    <n v="418.37467518737998"/>
    <n v="7507.7405028886287"/>
    <n v="10000.241200170698"/>
    <n v="984.32622666523832"/>
    <n v="10984.567426835936"/>
  </r>
  <r>
    <x v="6"/>
    <s v="05"/>
    <s v="SR01"/>
    <s v="Z02"/>
    <s v="05308"/>
    <x v="1"/>
    <x v="7"/>
    <n v="120.95206709295999"/>
    <n v="73.392708526109999"/>
    <n v="194.34477561906999"/>
    <n v="1289.53171453197"/>
    <n v="568.94271434643997"/>
    <n v="1858.47442887841"/>
    <n v="106.25066715922"/>
    <n v="389.95347171101002"/>
    <n v="37.533339266390001"/>
    <n v="30.918433946459999"/>
    <n v="112.75580141391001"/>
    <n v="129.26872788938999"/>
    <n v="118.49116531967"/>
    <n v="36.391484845539999"/>
    <n v="961.56309155159022"/>
    <n v="3014.3822960490702"/>
    <n v="296.70639855624034"/>
    <n v="3311.0886946053106"/>
  </r>
  <r>
    <x v="6"/>
    <s v="05"/>
    <s v="SR01"/>
    <s v="Z03"/>
    <s v="05360"/>
    <x v="1"/>
    <x v="8"/>
    <n v="1.31451904338"/>
    <n v="0"/>
    <n v="1.31451904338"/>
    <n v="3003.76301579559"/>
    <n v="566.78032862647001"/>
    <n v="3570.5433444220598"/>
    <n v="230.8738528714"/>
    <n v="2063.5752238125201"/>
    <n v="288.60623130059997"/>
    <n v="291.48706624276002"/>
    <n v="886.11200190293005"/>
    <n v="837.21090391855"/>
    <n v="869.97426608344006"/>
    <n v="261.44138478577997"/>
    <n v="5729.2809309179793"/>
    <n v="9301.1387943834197"/>
    <n v="915.51340311759623"/>
    <n v="10216.652197501016"/>
  </r>
  <r>
    <x v="6"/>
    <s v="05"/>
    <s v="SR01"/>
    <s v="Z03"/>
    <s v="05380"/>
    <x v="1"/>
    <x v="9"/>
    <n v="8.0758984636799998"/>
    <n v="0"/>
    <n v="8.0758984636799998"/>
    <n v="1016.31114739316"/>
    <n v="145.97765820939"/>
    <n v="1162.2888056025499"/>
    <n v="72.639912945920003"/>
    <n v="382.52611102688002"/>
    <n v="76.919575067660006"/>
    <n v="40.60196158934"/>
    <n v="239.38671357089001"/>
    <n v="182.89973171886999"/>
    <n v="156.22762567697001"/>
    <n v="61.274630517120002"/>
    <n v="1212.4762621136501"/>
    <n v="2382.8409661798801"/>
    <n v="234.54362850199644"/>
    <n v="2617.3845946818765"/>
  </r>
  <r>
    <x v="6"/>
    <s v="05"/>
    <s v="SR01"/>
    <s v="Z03"/>
    <s v="05631"/>
    <x v="1"/>
    <x v="10"/>
    <n v="8.7631945954999999"/>
    <n v="0"/>
    <n v="8.7631945954999999"/>
    <n v="1107.81321588643"/>
    <n v="110.45655183837999"/>
    <n v="1218.26976772481"/>
    <n v="90.705096892610001"/>
    <n v="763.19221766572002"/>
    <n v="115.52406715872"/>
    <n v="100.08135110503"/>
    <n v="371.56411652505"/>
    <n v="343.25843441747998"/>
    <n v="482.25935987298999"/>
    <n v="98.183019476349997"/>
    <n v="2364.7676631139498"/>
    <n v="3591.8006254342599"/>
    <n v="353.54182822182338"/>
    <n v="3945.3424536560833"/>
  </r>
  <r>
    <x v="6"/>
    <s v="05"/>
    <s v="SR02"/>
    <s v="Z04"/>
    <s v="05120"/>
    <x v="2"/>
    <x v="11"/>
    <n v="63.678170760820002"/>
    <n v="29.237974567519998"/>
    <n v="92.916145328340008"/>
    <n v="10.75273560194"/>
    <n v="15.82836560584"/>
    <n v="26.581101207780002"/>
    <n v="18.620039642289999"/>
    <n v="99.261114829009998"/>
    <n v="14.69240577833"/>
    <n v="8.5458112860500002"/>
    <n v="28.858568952940001"/>
    <n v="43.767000038790002"/>
    <n v="86.42552168153"/>
    <n v="16.45556718496"/>
    <n v="316.62602939389996"/>
    <n v="436.12327593001999"/>
    <n v="42.927722438311967"/>
    <n v="479.05099836833193"/>
  </r>
  <r>
    <x v="6"/>
    <s v="05"/>
    <s v="SR02"/>
    <s v="Z04"/>
    <s v="05154"/>
    <x v="2"/>
    <x v="12"/>
    <n v="50.39364185646"/>
    <n v="1150.49769975817"/>
    <n v="1200.8913416146299"/>
    <n v="22.127186660780001"/>
    <n v="56.372519101439998"/>
    <n v="78.499705762220003"/>
    <n v="42.746287110979999"/>
    <n v="388.23459826211001"/>
    <n v="37.097298003539997"/>
    <n v="31.41343269943"/>
    <n v="77.873816574439999"/>
    <n v="171.28317972543999"/>
    <n v="243.34535992471999"/>
    <n v="35.844451083419997"/>
    <n v="1027.83842338408"/>
    <n v="2307.2294707609299"/>
    <n v="227.10117021600334"/>
    <n v="2534.3306409769334"/>
  </r>
  <r>
    <x v="6"/>
    <s v="05"/>
    <s v="SR02"/>
    <s v="Z04"/>
    <s v="05250"/>
    <x v="2"/>
    <x v="13"/>
    <n v="23.432281515669999"/>
    <n v="678.42636467985994"/>
    <n v="701.8586461955299"/>
    <n v="16.935722187300001"/>
    <n v="18.74733954933"/>
    <n v="35.683061736630002"/>
    <n v="20.34971657478"/>
    <n v="157.99066688884"/>
    <n v="17.896781831190001"/>
    <n v="12.875743603449999"/>
    <n v="44.470474350570001"/>
    <n v="84.68377500519"/>
    <n v="100.30257369983001"/>
    <n v="23.352436008590001"/>
    <n v="461.92216796244003"/>
    <n v="1199.4638758945998"/>
    <n v="118.06352740353105"/>
    <n v="1317.5274032981308"/>
  </r>
  <r>
    <x v="6"/>
    <s v="05"/>
    <s v="SR02"/>
    <s v="Z04"/>
    <s v="05495"/>
    <x v="2"/>
    <x v="14"/>
    <n v="33.082818531329998"/>
    <n v="57.655287465720001"/>
    <n v="90.738105997049999"/>
    <n v="5.7384340283600004"/>
    <n v="12.56888676342"/>
    <n v="18.30732079178"/>
    <n v="12.22412273656"/>
    <n v="69.835009521030003"/>
    <n v="8.2754980265100002"/>
    <n v="6.2413635021099996"/>
    <n v="19.455514862609999"/>
    <n v="30.720474944220001"/>
    <n v="59.347520064320001"/>
    <n v="10.402825486059999"/>
    <n v="216.50232914342001"/>
    <n v="325.54775593225003"/>
    <n v="32.043746523884423"/>
    <n v="357.59150245613444"/>
  </r>
  <r>
    <x v="6"/>
    <s v="05"/>
    <s v="SR02"/>
    <s v="Z04"/>
    <s v="05790"/>
    <x v="2"/>
    <x v="15"/>
    <n v="29.259560549220001"/>
    <n v="42.746392052300003"/>
    <n v="72.005952601520008"/>
    <n v="9.0132668824700009"/>
    <n v="12.576344301760001"/>
    <n v="21.589611184230002"/>
    <n v="8.0760380273100001"/>
    <n v="86.039378542860007"/>
    <n v="15.742417736249999"/>
    <n v="10.360989196589999"/>
    <n v="27.901830818499999"/>
    <n v="38.110548400090003"/>
    <n v="65.222495413090002"/>
    <n v="12.89665590191"/>
    <n v="264.35035403660004"/>
    <n v="357.94591782235005"/>
    <n v="35.232705650557612"/>
    <n v="393.17862347290765"/>
  </r>
  <r>
    <x v="6"/>
    <s v="05"/>
    <s v="SR02"/>
    <s v="Z04"/>
    <s v="05895"/>
    <x v="2"/>
    <x v="16"/>
    <n v="43.535939273650001"/>
    <n v="95.221005746789999"/>
    <n v="138.75694502044001"/>
    <n v="7.8755557339399997"/>
    <n v="11.02578817605"/>
    <n v="18.90134390999"/>
    <n v="23.034654805310002"/>
    <n v="63.143969083640002"/>
    <n v="6.6032740092199997"/>
    <n v="4.5144424113000001"/>
    <n v="14.859781474"/>
    <n v="31.651771690890001"/>
    <n v="75.660729583610006"/>
    <n v="6.3927218139399997"/>
    <n v="225.86134487191003"/>
    <n v="383.51963380234008"/>
    <n v="37.749932870217521"/>
    <n v="421.26956667255763"/>
  </r>
  <r>
    <x v="6"/>
    <s v="05"/>
    <s v="SR03"/>
    <s v="Z05"/>
    <s v="05142"/>
    <x v="3"/>
    <x v="17"/>
    <n v="11.759994568790001"/>
    <n v="0.96816849032999996"/>
    <n v="12.72816305912"/>
    <n v="2.4296425671000002"/>
    <n v="1.7723370619200001"/>
    <n v="4.2019796290200002"/>
    <n v="0.84262989545"/>
    <n v="11.331425799250001"/>
    <n v="2.06146033937"/>
    <n v="1.6327608731300001"/>
    <n v="7.6101765457899999"/>
    <n v="7.1875127487499997"/>
    <n v="13.484166803420001"/>
    <n v="2.73888769138"/>
    <n v="46.889020696540001"/>
    <n v="63.819163384680003"/>
    <n v="6.2817361127563327"/>
    <n v="70.10089949743633"/>
  </r>
  <r>
    <x v="6"/>
    <s v="05"/>
    <s v="SR03"/>
    <s v="Z05"/>
    <s v="05425"/>
    <x v="3"/>
    <x v="18"/>
    <n v="38.87846705023"/>
    <n v="9.9073163461299991"/>
    <n v="48.785783396360003"/>
    <n v="4.2580754403199998"/>
    <n v="3.90332834198"/>
    <n v="8.161403782299999"/>
    <n v="1.4579458383399999"/>
    <n v="20.313926194299999"/>
    <n v="2.5397085721799999"/>
    <n v="2.3084845085699999"/>
    <n v="9.7985179616"/>
    <n v="12.36854014703"/>
    <n v="27.343185002609999"/>
    <n v="4.5571929923000001"/>
    <n v="80.687501216930002"/>
    <n v="137.63468839558999"/>
    <n v="13.547416584750623"/>
    <n v="151.18210498034063"/>
  </r>
  <r>
    <x v="6"/>
    <s v="05"/>
    <s v="SR03"/>
    <s v="Z06"/>
    <s v="05579"/>
    <x v="3"/>
    <x v="19"/>
    <n v="36.699196460529997"/>
    <n v="67.241014359399998"/>
    <n v="103.94021081993"/>
    <n v="36.90330359739"/>
    <n v="29.523889242220001"/>
    <n v="66.427192839610001"/>
    <n v="28.63674541132"/>
    <n v="212.54343920176001"/>
    <n v="34.317138391950003"/>
    <n v="29.718528346029998"/>
    <n v="69.204196676699993"/>
    <n v="83.68921676507"/>
    <n v="99.404775160439996"/>
    <n v="28.247660734250001"/>
    <n v="585.76170068751992"/>
    <n v="756.12910434705998"/>
    <n v="74.425975659550858"/>
    <n v="830.55508000661086"/>
  </r>
  <r>
    <x v="6"/>
    <s v="05"/>
    <s v="SR03"/>
    <s v="Z06"/>
    <s v="05585"/>
    <x v="3"/>
    <x v="20"/>
    <n v="15.74326553026"/>
    <n v="124.11890752548"/>
    <n v="139.86217305573999"/>
    <n v="33.308700955029998"/>
    <n v="23.879729557739999"/>
    <n v="57.188430512769997"/>
    <n v="176.10343199029001"/>
    <n v="43.253250900689999"/>
    <n v="7.6084686344200003"/>
    <n v="5.3440211347300002"/>
    <n v="22.22675080266"/>
    <n v="43.429663918289997"/>
    <n v="46.275844573439997"/>
    <n v="11.770186475259999"/>
    <n v="356.01161842978001"/>
    <n v="553.06222199828994"/>
    <n v="54.438051962280234"/>
    <n v="607.50027396057021"/>
  </r>
  <r>
    <x v="6"/>
    <s v="05"/>
    <s v="SR03"/>
    <s v="Z06"/>
    <s v="05591"/>
    <x v="3"/>
    <x v="21"/>
    <n v="15.44475379867"/>
    <n v="5.4812228693199998"/>
    <n v="20.92597666799"/>
    <n v="13.84370518027"/>
    <n v="18.56817894105"/>
    <n v="32.41188412132"/>
    <n v="6.9506084655800002"/>
    <n v="89.556559626280006"/>
    <n v="5.2468544236000003"/>
    <n v="3.5356684387200001"/>
    <n v="17.09693461701"/>
    <n v="25.086185399950001"/>
    <n v="32.95408688821"/>
    <n v="6.9113685484799996"/>
    <n v="187.33826640782999"/>
    <n v="240.67612719714"/>
    <n v="23.689811014591807"/>
    <n v="264.36593821173182"/>
  </r>
  <r>
    <x v="6"/>
    <s v="05"/>
    <s v="SR03"/>
    <s v="Z06"/>
    <s v="05893"/>
    <x v="3"/>
    <x v="22"/>
    <n v="91.266473408569993"/>
    <n v="718.18767448958999"/>
    <n v="809.45414789816004"/>
    <n v="8.5278967551600005"/>
    <n v="12.55931842857"/>
    <n v="21.087215183730002"/>
    <n v="14.72461131595"/>
    <n v="44.365538780869997"/>
    <n v="7.69228611539"/>
    <n v="4.1767656789499998"/>
    <n v="24.277299960530001"/>
    <n v="71.218874828639997"/>
    <n v="45.43892225015"/>
    <n v="10.421125186059999"/>
    <n v="222.31542411654002"/>
    <n v="1052.8567871984301"/>
    <n v="103.63295522731072"/>
    <n v="1156.4897424257408"/>
  </r>
  <r>
    <x v="6"/>
    <s v="05"/>
    <s v="SR04"/>
    <s v="Z07"/>
    <s v="05031"/>
    <x v="4"/>
    <x v="23"/>
    <n v="60.79061115671"/>
    <n v="27.625469707610002"/>
    <n v="88.416080864320008"/>
    <n v="29.937515357260001"/>
    <n v="28.795253000630002"/>
    <n v="58.732768357890002"/>
    <n v="503.01740770186001"/>
    <n v="101.50200393028"/>
    <n v="12.24679722784"/>
    <n v="10.24364104354"/>
    <n v="42.380444248670003"/>
    <n v="74.982370936319995"/>
    <n v="72.354086809929996"/>
    <n v="19.088246118099999"/>
    <n v="835.8149980165399"/>
    <n v="982.96384723874985"/>
    <n v="96.753375777003697"/>
    <n v="1079.7172230157535"/>
  </r>
  <r>
    <x v="6"/>
    <s v="05"/>
    <s v="SR04"/>
    <s v="Z09"/>
    <s v="05040"/>
    <x v="4"/>
    <x v="24"/>
    <n v="48.761421258349998"/>
    <n v="23.8739356084"/>
    <n v="72.635356866750001"/>
    <n v="5.7487633923299999"/>
    <n v="7.2274428094300003"/>
    <n v="12.97620620176"/>
    <n v="97.997576336329999"/>
    <n v="14.50317061604"/>
    <n v="1.8832471351"/>
    <n v="1.3911548594500001"/>
    <n v="5.7468144068000004"/>
    <n v="13.163026200639999"/>
    <n v="14.02739219039"/>
    <n v="2.6306654634600002"/>
    <n v="151.34304720820998"/>
    <n v="236.95461027671996"/>
    <n v="23.323501179213125"/>
    <n v="260.27811145593307"/>
  </r>
  <r>
    <x v="6"/>
    <s v="05"/>
    <s v="SR04"/>
    <s v="Z05"/>
    <s v="05190"/>
    <x v="4"/>
    <x v="25"/>
    <n v="6.8128857372700002"/>
    <n v="0.35237838162000001"/>
    <n v="7.1652641188900006"/>
    <n v="5.8914727176700001"/>
    <n v="3.0826174587300001"/>
    <n v="8.9740901764000007"/>
    <n v="8.2658311097899997"/>
    <n v="32.747476535540002"/>
    <n v="6.5232736581599999"/>
    <n v="4.2362552023399997"/>
    <n v="16.66277006744"/>
    <n v="16.84548489178"/>
    <n v="25.628436300650002"/>
    <n v="6.5419491194299999"/>
    <n v="117.45147688513001"/>
    <n v="133.59083118042"/>
    <n v="13.149378714049412"/>
    <n v="146.74020989446942"/>
  </r>
  <r>
    <x v="6"/>
    <s v="05"/>
    <s v="SR04"/>
    <s v="Z08"/>
    <s v="05604"/>
    <x v="4"/>
    <x v="26"/>
    <n v="83.303698200580001"/>
    <n v="1183.59511293798"/>
    <n v="1266.8988111385599"/>
    <n v="19.201119299239998"/>
    <n v="4.0612929705900003"/>
    <n v="23.262412269829998"/>
    <n v="8.8571000009700001"/>
    <n v="66.608744994869994"/>
    <n v="10.01464471773"/>
    <n v="5.9525603975300001"/>
    <n v="28.28734931787"/>
    <n v="70.89984707328"/>
    <n v="52.086167975370003"/>
    <n v="12.249044634200001"/>
    <n v="254.95545911182001"/>
    <n v="1545.1166825202099"/>
    <n v="152.08621906366662"/>
    <n v="1697.2029015838766"/>
  </r>
  <r>
    <x v="6"/>
    <s v="05"/>
    <s v="SR04"/>
    <s v="Z05"/>
    <s v="05670"/>
    <x v="4"/>
    <x v="27"/>
    <n v="68.776738637359998"/>
    <n v="2.2918114028900001"/>
    <n v="71.068550040250003"/>
    <n v="9.7144347475200004"/>
    <n v="7.4140453707000002"/>
    <n v="17.128480118220001"/>
    <n v="48.314999397619999"/>
    <n v="29.878397880529999"/>
    <n v="5.17365962495"/>
    <n v="3.3282922714900001"/>
    <n v="17.38212124568"/>
    <n v="25.028734226680001"/>
    <n v="37.366730367640002"/>
    <n v="6.3913975794900004"/>
    <n v="172.86433259408"/>
    <n v="261.06136275255"/>
    <n v="25.696334816605969"/>
    <n v="286.75769756915599"/>
  </r>
  <r>
    <x v="6"/>
    <s v="05"/>
    <s v="SR04"/>
    <s v="Z05"/>
    <s v="05690"/>
    <x v="4"/>
    <x v="28"/>
    <n v="155.15373554600001"/>
    <n v="103.69316651963"/>
    <n v="258.84690206562999"/>
    <n v="9.8448394079200003"/>
    <n v="4.8093178604100002"/>
    <n v="14.65415726833"/>
    <n v="16.906230036869999"/>
    <n v="20.485674209150002"/>
    <n v="2.9693191185200001"/>
    <n v="2.2441346344399999"/>
    <n v="11.33348104959"/>
    <n v="20.02592027036"/>
    <n v="21.254558204209999"/>
    <n v="4.10664103557"/>
    <n v="99.325958558709999"/>
    <n v="372.82701789266997"/>
    <n v="36.697456028840428"/>
    <n v="409.52447392151038"/>
  </r>
  <r>
    <x v="6"/>
    <s v="05"/>
    <s v="SR04"/>
    <s v="Z08"/>
    <s v="05736"/>
    <x v="4"/>
    <x v="29"/>
    <n v="30.567297428580002"/>
    <n v="598.67422027909004"/>
    <n v="629.24151770767003"/>
    <n v="26.705510060369999"/>
    <n v="5.9873019815399999"/>
    <n v="32.692812041910003"/>
    <n v="21.81972230661"/>
    <n v="118.29086370422"/>
    <n v="28.083086473720002"/>
    <n v="12.116768617809999"/>
    <n v="56.74082869411"/>
    <n v="86.4860729408"/>
    <n v="82.230579098769994"/>
    <n v="23.84107063842"/>
    <n v="429.60899247446002"/>
    <n v="1091.5433222240399"/>
    <n v="107.44088048456736"/>
    <n v="1198.9842027086072"/>
  </r>
  <r>
    <x v="6"/>
    <s v="05"/>
    <s v="SR04"/>
    <s v="Z07"/>
    <s v="05858"/>
    <x v="4"/>
    <x v="30"/>
    <n v="35.097196180029997"/>
    <n v="3.3352754301999998"/>
    <n v="38.432471610229996"/>
    <n v="4.94849515783"/>
    <n v="4.8209187874200001"/>
    <n v="9.7694139452500011"/>
    <n v="2.2561234421199998"/>
    <n v="30.667329533610001"/>
    <n v="4.1694095217299996"/>
    <n v="3.7421022540200002"/>
    <n v="15.421647769870001"/>
    <n v="17.612066673459999"/>
    <n v="31.762507698099999"/>
    <n v="6.2493098762899999"/>
    <n v="111.88049676919999"/>
    <n v="160.08238232468"/>
    <n v="15.756948677056227"/>
    <n v="175.83933100173621"/>
  </r>
  <r>
    <x v="6"/>
    <s v="05"/>
    <s v="SR04"/>
    <s v="Z07"/>
    <s v="05885"/>
    <x v="4"/>
    <x v="31"/>
    <n v="18.43706870482"/>
    <n v="0.96270578107000004"/>
    <n v="19.399774485889999"/>
    <n v="4.7058818412000001"/>
    <n v="1.2499299017300001"/>
    <n v="5.9558117429299999"/>
    <n v="1.3239027621499999"/>
    <n v="16.055840421420001"/>
    <n v="2.2596298755299999"/>
    <n v="1.63199797522"/>
    <n v="7.5839442883299997"/>
    <n v="11.02752786227"/>
    <n v="20.591936828960002"/>
    <n v="4.0300301024499996"/>
    <n v="64.504810116330006"/>
    <n v="89.860396345150008"/>
    <n v="8.8449811450132465"/>
    <n v="98.705377490163258"/>
  </r>
  <r>
    <x v="6"/>
    <s v="05"/>
    <s v="SR04"/>
    <s v="Z07"/>
    <s v="05890"/>
    <x v="4"/>
    <x v="32"/>
    <n v="136.25850614505001"/>
    <n v="0.829227194"/>
    <n v="137.08773333905"/>
    <n v="16.458989307629999"/>
    <n v="5.9735559442500001"/>
    <n v="22.432545251880001"/>
    <n v="2.5347872663"/>
    <n v="37.00904691649"/>
    <n v="6.4333580177999998"/>
    <n v="5.5533410600500002"/>
    <n v="25.29461991993"/>
    <n v="29.23186355176"/>
    <n v="65.894837489620002"/>
    <n v="9.3327210133299996"/>
    <n v="181.28457523527999"/>
    <n v="340.80485382620998"/>
    <n v="33.545506461429412"/>
    <n v="374.35036028763938"/>
  </r>
  <r>
    <x v="6"/>
    <s v="05"/>
    <s v="SR05"/>
    <s v="Z10"/>
    <s v="05038"/>
    <x v="5"/>
    <x v="33"/>
    <n v="39.0766338189"/>
    <n v="0"/>
    <n v="39.0766338189"/>
    <n v="7.5418059612199997"/>
    <n v="2.2469131550800001"/>
    <n v="9.7887191162999994"/>
    <n v="1.1247328108100001"/>
    <n v="28.75920061639"/>
    <n v="3.8104042495899999"/>
    <n v="3.1562759653099999"/>
    <n v="12.48397947772"/>
    <n v="16.92167682434"/>
    <n v="24.084982984100002"/>
    <n v="5.90302265458"/>
    <n v="96.24427558283999"/>
    <n v="145.10962851803998"/>
    <n v="14.283176798734862"/>
    <n v="159.39280531677485"/>
  </r>
  <r>
    <x v="6"/>
    <s v="05"/>
    <s v="SR05"/>
    <s v="Z11"/>
    <s v="05086"/>
    <x v="5"/>
    <x v="34"/>
    <n v="29.746722581499998"/>
    <n v="3.9820273589999997E-2"/>
    <n v="29.786542855089998"/>
    <n v="6.0765944734200001"/>
    <n v="0.16610202195000001"/>
    <n v="6.2426964953699997"/>
    <n v="1.83104541868"/>
    <n v="14.64075838532"/>
    <n v="2.3828589461999998"/>
    <n v="1.33302871048"/>
    <n v="7.9684269609899996"/>
    <n v="13.90377734988"/>
    <n v="13.97470292543"/>
    <n v="2.7082928602499998"/>
    <n v="58.742891557230003"/>
    <n v="94.772130907690013"/>
    <n v="9.3284443987082337"/>
    <n v="104.10057530639824"/>
  </r>
  <r>
    <x v="6"/>
    <s v="05"/>
    <s v="SR05"/>
    <s v="Z10"/>
    <s v="05107"/>
    <x v="5"/>
    <x v="35"/>
    <n v="21.837269302789998"/>
    <n v="19.74233639757"/>
    <n v="41.579605700359998"/>
    <n v="5.23061425662"/>
    <n v="1.29158840626"/>
    <n v="6.5222026628799998"/>
    <n v="0.84436126899999997"/>
    <n v="17.296102077899999"/>
    <n v="2.6019976472000002"/>
    <n v="1.7223308851500001"/>
    <n v="7.0133504252999996"/>
    <n v="12.28111632673"/>
    <n v="26.132993357170001"/>
    <n v="3.5347663840500001"/>
    <n v="71.427018372500001"/>
    <n v="119.52882673574001"/>
    <n v="11.765252121766206"/>
    <n v="131.29407885750621"/>
  </r>
  <r>
    <x v="6"/>
    <s v="05"/>
    <s v="SR05"/>
    <s v="Z10"/>
    <s v="05134"/>
    <x v="5"/>
    <x v="36"/>
    <n v="18.79991945974"/>
    <n v="0"/>
    <n v="18.79991945974"/>
    <n v="5.6959909118300001"/>
    <n v="0.80859709065999996"/>
    <n v="6.5045880024900002"/>
    <n v="1.3685289486700001"/>
    <n v="11.584068642229999"/>
    <n v="3.1391436095"/>
    <n v="2.4633973865900001"/>
    <n v="7.9117060818000002"/>
    <n v="15.63823037603"/>
    <n v="22.63131095736"/>
    <n v="4.19040905613"/>
    <n v="68.926795058310006"/>
    <n v="94.231302520539998"/>
    <n v="9.2752105261469779"/>
    <n v="103.50651304668698"/>
  </r>
  <r>
    <x v="6"/>
    <s v="05"/>
    <s v="SR05"/>
    <s v="Z09"/>
    <s v="05150"/>
    <x v="5"/>
    <x v="37"/>
    <n v="22.802890124539999"/>
    <n v="0"/>
    <n v="22.802890124539999"/>
    <n v="2.1647689100099998"/>
    <n v="2.5585969709700001"/>
    <n v="4.7233658809799994"/>
    <n v="23.727547594930002"/>
    <n v="4.0323440694199997"/>
    <n v="0.77552906158000001"/>
    <n v="0.47686043813000001"/>
    <n v="3.2646661367699998"/>
    <n v="4.4636165923000002"/>
    <n v="6.5622780148900004"/>
    <n v="0.96822442495000005"/>
    <n v="44.271066332970001"/>
    <n v="71.797322338490005"/>
    <n v="7.0670282813715612"/>
    <n v="78.864350619861568"/>
  </r>
  <r>
    <x v="6"/>
    <s v="05"/>
    <s v="SR05"/>
    <s v="Z11"/>
    <s v="05237"/>
    <x v="5"/>
    <x v="38"/>
    <n v="139.56964050937"/>
    <n v="4.1143157183100003"/>
    <n v="143.68395622768"/>
    <n v="35.228274523860001"/>
    <n v="4.03200186755"/>
    <n v="39.260276391410002"/>
    <n v="25.544290615169999"/>
    <n v="69.940962959529998"/>
    <n v="11.07876924516"/>
    <n v="12.099552234280001"/>
    <n v="30.395123294280001"/>
    <n v="49.054163129929997"/>
    <n v="37.757283720289998"/>
    <n v="11.16352568704"/>
    <n v="247.03367088567998"/>
    <n v="429.97790350476998"/>
    <n v="42.322831903222422"/>
    <n v="472.30073540799242"/>
  </r>
  <r>
    <x v="6"/>
    <s v="05"/>
    <s v="SR05"/>
    <s v="Z11"/>
    <s v="05264"/>
    <x v="5"/>
    <x v="39"/>
    <n v="74.423855976949994"/>
    <n v="0"/>
    <n v="74.423855976949994"/>
    <n v="190.1935840854"/>
    <n v="14.484328444459999"/>
    <n v="204.67791252986001"/>
    <n v="6.9939019806299996"/>
    <n v="46.847043477390002"/>
    <n v="5.5909492197499997"/>
    <n v="6.8963211328199998"/>
    <n v="17.472895582069999"/>
    <n v="30.57366944947"/>
    <n v="19.720680273380001"/>
    <n v="6.6266207457100004"/>
    <n v="140.72208186122"/>
    <n v="419.82385036802998"/>
    <n v="41.323365929405732"/>
    <n v="461.1472162974357"/>
  </r>
  <r>
    <x v="6"/>
    <s v="05"/>
    <s v="SR05"/>
    <s v="Z09"/>
    <s v="05310"/>
    <x v="5"/>
    <x v="40"/>
    <n v="36.773837835629998"/>
    <n v="2.3287313541399999"/>
    <n v="39.102569189769994"/>
    <n v="15.07045167037"/>
    <n v="11.354849869840001"/>
    <n v="26.42530154021"/>
    <n v="15.2812944835"/>
    <n v="116.37486290964"/>
    <n v="15.364213512539999"/>
    <n v="9.9742523532099998"/>
    <n v="64.688112597330004"/>
    <n v="53.853578819799999"/>
    <n v="67.687913495390006"/>
    <n v="22.4338730222"/>
    <n v="365.65810119360998"/>
    <n v="431.18597192358999"/>
    <n v="42.44174237790785"/>
    <n v="473.62771430149786"/>
  </r>
  <r>
    <x v="6"/>
    <s v="05"/>
    <s v="SR05"/>
    <s v="Z09"/>
    <s v="05315"/>
    <x v="5"/>
    <x v="41"/>
    <n v="14.233323218440001"/>
    <n v="0"/>
    <n v="14.233323218440001"/>
    <n v="3.7448921887600002"/>
    <n v="1.5705739328099999"/>
    <n v="5.3154661215700001"/>
    <n v="27.520631606559999"/>
    <n v="6.9762697272300001"/>
    <n v="1.22730597012"/>
    <n v="0.97005652335000003"/>
    <n v="4.1941006482600001"/>
    <n v="6.11913446397"/>
    <n v="9.4128441023100002"/>
    <n v="1.87879395394"/>
    <n v="58.299136995739993"/>
    <n v="77.847926335749989"/>
    <n v="7.6625907365612775"/>
    <n v="85.510517072311274"/>
  </r>
  <r>
    <x v="6"/>
    <s v="05"/>
    <s v="SR05"/>
    <s v="Z12"/>
    <s v="05361"/>
    <x v="5"/>
    <x v="42"/>
    <n v="72.631815653789999"/>
    <n v="0"/>
    <n v="72.631815653789999"/>
    <n v="6.4483181911000003"/>
    <n v="13.98063180263"/>
    <n v="20.428949993730001"/>
    <n v="3.7068674323100002"/>
    <n v="45.490529247289999"/>
    <n v="7.3697567951199998"/>
    <n v="5.4395437597900003"/>
    <n v="16.070547211640001"/>
    <n v="34.070374911499997"/>
    <n v="80.502462766549996"/>
    <n v="9.4599415767699995"/>
    <n v="202.11002370096998"/>
    <n v="295.17078934848996"/>
    <n v="29.053734153569987"/>
    <n v="324.22452350205992"/>
  </r>
  <r>
    <x v="6"/>
    <s v="05"/>
    <s v="SR05"/>
    <s v="Z12"/>
    <s v="05647"/>
    <x v="5"/>
    <x v="43"/>
    <n v="27.969876516500001"/>
    <n v="0"/>
    <n v="27.969876516500001"/>
    <n v="2.7663692698400002"/>
    <n v="3.5659284373400002"/>
    <n v="6.3322977071800004"/>
    <n v="12.19919727898"/>
    <n v="7.6772106188400002"/>
    <n v="2.5401326280399998"/>
    <n v="1.9073522080800001"/>
    <n v="7.4839796200600004"/>
    <n v="9.3793013816599995"/>
    <n v="16.251768271140001"/>
    <n v="2.9038537369099999"/>
    <n v="60.342795743709999"/>
    <n v="94.644969967390011"/>
    <n v="9.3159279157479506"/>
    <n v="103.96089788313796"/>
  </r>
  <r>
    <x v="6"/>
    <s v="05"/>
    <s v="SR05"/>
    <s v="Z11"/>
    <s v="05658"/>
    <x v="5"/>
    <x v="44"/>
    <n v="6.0593817468599998"/>
    <n v="0"/>
    <n v="6.0593817468599998"/>
    <n v="2.86368890932"/>
    <n v="0.13453697079999999"/>
    <n v="2.9982258801200001"/>
    <n v="1.3375941999700001"/>
    <n v="6.6100039319199997"/>
    <n v="1.32582770243"/>
    <n v="1.0243090561799999"/>
    <n v="3.76624940023"/>
    <n v="10.84485904668"/>
    <n v="8.4770618693999999"/>
    <n v="1.8165265706"/>
    <n v="35.202431777409991"/>
    <n v="44.260039404389993"/>
    <n v="4.3565266784012735"/>
    <n v="48.616566082791266"/>
  </r>
  <r>
    <x v="6"/>
    <s v="05"/>
    <s v="SR05"/>
    <s v="Z11"/>
    <s v="05664"/>
    <x v="5"/>
    <x v="45"/>
    <n v="146.32015562263001"/>
    <n v="0"/>
    <n v="146.32015562263001"/>
    <n v="522.79314525166001"/>
    <n v="72.944677424139996"/>
    <n v="595.73782267579998"/>
    <n v="13.832818195270001"/>
    <n v="97.437621891999996"/>
    <n v="11.145163598550001"/>
    <n v="15.262539616570001"/>
    <n v="37.3267856119"/>
    <n v="52.272712307730004"/>
    <n v="51.071393351269997"/>
    <n v="11.27530982235"/>
    <n v="289.62434439563998"/>
    <n v="1031.6823226940699"/>
    <n v="101.54874742397118"/>
    <n v="1133.2310701180411"/>
  </r>
  <r>
    <x v="6"/>
    <s v="05"/>
    <s v="SR05"/>
    <s v="Z11"/>
    <s v="05686"/>
    <x v="5"/>
    <x v="46"/>
    <n v="196.33872343397999"/>
    <n v="0.74901641462000002"/>
    <n v="197.08773984859999"/>
    <n v="226.31810265559"/>
    <n v="24.46119746846"/>
    <n v="250.77930012405"/>
    <n v="33.339185002740003"/>
    <n v="119.39196139977"/>
    <n v="15.35970969896"/>
    <n v="18.31466070718"/>
    <n v="50.019019378579998"/>
    <n v="95.565820183900001"/>
    <n v="149.16734151401999"/>
    <n v="18.12646028979"/>
    <n v="499.28415817493999"/>
    <n v="947.15119814758998"/>
    <n v="93.228327826581335"/>
    <n v="1040.3795259741714"/>
  </r>
  <r>
    <x v="6"/>
    <s v="05"/>
    <s v="SR05"/>
    <s v="Z12"/>
    <s v="05819"/>
    <x v="5"/>
    <x v="47"/>
    <n v="24.13319802557"/>
    <n v="1.0640961391699999"/>
    <n v="25.197294164740001"/>
    <n v="3.4728777158700002"/>
    <n v="3.4932394476400002"/>
    <n v="6.9661171635100008"/>
    <n v="11.76478975743"/>
    <n v="14.207067842420001"/>
    <n v="2.7070341843199999"/>
    <n v="2.5102270383"/>
    <n v="11.01695099796"/>
    <n v="10.1283572487"/>
    <n v="20.34331358188"/>
    <n v="4.2117771681100002"/>
    <n v="76.889517819120002"/>
    <n v="109.05292914737001"/>
    <n v="10.734106918604084"/>
    <n v="119.78703606597409"/>
  </r>
  <r>
    <x v="6"/>
    <s v="05"/>
    <s v="SR05"/>
    <s v="Z10"/>
    <s v="05854"/>
    <x v="5"/>
    <x v="48"/>
    <n v="19.753866820119999"/>
    <n v="1.7801448281400001"/>
    <n v="21.534011648259998"/>
    <n v="6.9733471484200003"/>
    <n v="3.3583314314299999"/>
    <n v="10.331678579849999"/>
    <n v="1.60741229132"/>
    <n v="38.131155368670001"/>
    <n v="5.0360008093599999"/>
    <n v="3.6949866228200001"/>
    <n v="12.87352069714"/>
    <n v="16.5362401955"/>
    <n v="36.990361458469998"/>
    <n v="7.2307144219500001"/>
    <n v="122.10039186523001"/>
    <n v="153.96608209333999"/>
    <n v="15.154919725217711"/>
    <n v="169.12100181855772"/>
  </r>
  <r>
    <x v="6"/>
    <s v="05"/>
    <s v="SR05"/>
    <s v="Z10"/>
    <s v="05887"/>
    <x v="5"/>
    <x v="49"/>
    <n v="80.199854948620001"/>
    <n v="0.10170722911000001"/>
    <n v="80.301562177730005"/>
    <n v="167.08872459317999"/>
    <n v="24.177140678379999"/>
    <n v="191.26586527155999"/>
    <n v="22.03859284911"/>
    <n v="125.82061919861"/>
    <n v="17.51009829341"/>
    <n v="23.520163548319999"/>
    <n v="47.483248656219999"/>
    <n v="72.673824312959994"/>
    <n v="109.35930555451"/>
    <n v="21.449664501859999"/>
    <n v="439.85551691500001"/>
    <n v="711.42294436429006"/>
    <n v="70.025537221776688"/>
    <n v="781.44848158606669"/>
  </r>
  <r>
    <x v="6"/>
    <s v="05"/>
    <s v="SR06"/>
    <s v="Z13"/>
    <s v="05004"/>
    <x v="6"/>
    <x v="50"/>
    <n v="13.181647964490001"/>
    <n v="0.97063549259000004"/>
    <n v="14.152283457080001"/>
    <n v="1.7794883526900001"/>
    <n v="0.69123159123"/>
    <n v="2.4707199439199998"/>
    <n v="2.5272363392599999"/>
    <n v="2.9407109253399999"/>
    <n v="0.65984196355000002"/>
    <n v="0.39044795208999999"/>
    <n v="2.2190297812900002"/>
    <n v="3.0854406838399999"/>
    <n v="8.9352676452900006"/>
    <n v="0.88058566724999998"/>
    <n v="21.638560957909998"/>
    <n v="38.26156435891"/>
    <n v="3.7660952888907397"/>
    <n v="42.027659647800739"/>
  </r>
  <r>
    <x v="6"/>
    <s v="05"/>
    <s v="SR06"/>
    <s v="Z14"/>
    <s v="05044"/>
    <x v="6"/>
    <x v="51"/>
    <n v="65.858647963430002"/>
    <n v="6.4912265270400002"/>
    <n v="72.34987449047"/>
    <n v="4.32487403906"/>
    <n v="4.4293499161199996"/>
    <n v="8.7542239551799987"/>
    <n v="0.79629146380000004"/>
    <n v="12.59198812703"/>
    <n v="3.3794598009899999"/>
    <n v="2.4266539857899998"/>
    <n v="8.6234089569299996"/>
    <n v="8.0216025948799992"/>
    <n v="17.626407723700002"/>
    <n v="3.6487142669599999"/>
    <n v="57.114526920079996"/>
    <n v="138.21862536572999"/>
    <n v="13.604893645851901"/>
    <n v="151.82351901158188"/>
  </r>
  <r>
    <x v="6"/>
    <s v="05"/>
    <s v="SR06"/>
    <s v="Z14"/>
    <s v="05059"/>
    <x v="6"/>
    <x v="52"/>
    <n v="17.938853195699998"/>
    <n v="0"/>
    <n v="17.938853195699998"/>
    <n v="2.6964469931299999"/>
    <n v="1.7713667481499999"/>
    <n v="4.4678137412799996"/>
    <n v="0.50790165865000003"/>
    <n v="6.7667511113699996"/>
    <n v="2.4404299582500002"/>
    <n v="1.34040217024"/>
    <n v="7.2421467108900002"/>
    <n v="6.4167533825999996"/>
    <n v="15.85727739364"/>
    <n v="2.6829566755399998"/>
    <n v="43.254619061179994"/>
    <n v="65.661285998159997"/>
    <n v="6.463056699420255"/>
    <n v="72.124342697580246"/>
  </r>
  <r>
    <x v="6"/>
    <s v="05"/>
    <s v="SR06"/>
    <s v="Z14"/>
    <s v="05113"/>
    <x v="6"/>
    <x v="53"/>
    <n v="11.855321586900001"/>
    <n v="855.96449265268996"/>
    <n v="867.81981423958996"/>
    <n v="4.0687354360999999"/>
    <n v="2.6613195808699999"/>
    <n v="6.7300550169699997"/>
    <n v="7.24591933495"/>
    <n v="10.418083137229999"/>
    <n v="1.8543079529099999"/>
    <n v="1.2211182281599999"/>
    <n v="6.9719698821099998"/>
    <n v="28.356342166939999"/>
    <n v="11.42437746617"/>
    <n v="2.81093264134"/>
    <n v="70.303050809810003"/>
    <n v="944.85292006636996"/>
    <n v="93.002107743536982"/>
    <n v="1037.8550278099069"/>
  </r>
  <r>
    <x v="6"/>
    <s v="05"/>
    <s v="SR06"/>
    <s v="Z14"/>
    <s v="05125"/>
    <x v="6"/>
    <x v="54"/>
    <n v="50.74847826677"/>
    <n v="0"/>
    <n v="50.74847826677"/>
    <n v="3.7786056575"/>
    <n v="4.6455344478800003"/>
    <n v="8.4241401053800011"/>
    <n v="0.61373474583999998"/>
    <n v="14.355114279"/>
    <n v="3.02592658922"/>
    <n v="2.8116001472300001"/>
    <n v="9.9647502849199991"/>
    <n v="9.8132611056000005"/>
    <n v="24.400218998380002"/>
    <n v="3.5919750748200001"/>
    <n v="68.576581225010003"/>
    <n v="127.74919959716001"/>
    <n v="12.574385465514027"/>
    <n v="140.32358506267406"/>
  </r>
  <r>
    <x v="6"/>
    <s v="05"/>
    <s v="SR06"/>
    <s v="Z13"/>
    <s v="05138"/>
    <x v="6"/>
    <x v="55"/>
    <n v="58.925905145340003"/>
    <n v="6.6924711397300003"/>
    <n v="65.618376285069999"/>
    <n v="3.2537012108300001"/>
    <n v="15.21988305058"/>
    <n v="18.47358426141"/>
    <n v="5.5086815205899997"/>
    <n v="30.719339319220001"/>
    <n v="3.9492637718400001"/>
    <n v="3.20055433965"/>
    <n v="12.992596816960001"/>
    <n v="21.964844394250001"/>
    <n v="53.931769436570001"/>
    <n v="5.4298049425699997"/>
    <n v="137.69685454165"/>
    <n v="221.78881508812998"/>
    <n v="21.830728189695829"/>
    <n v="243.61954327782581"/>
  </r>
  <r>
    <x v="6"/>
    <s v="05"/>
    <s v="SR06"/>
    <s v="Z13"/>
    <s v="05234"/>
    <x v="6"/>
    <x v="56"/>
    <n v="87.614532938409994"/>
    <n v="54.984014645389998"/>
    <n v="142.59854758379998"/>
    <n v="3.5608538132500001"/>
    <n v="17.106813824109999"/>
    <n v="20.667667637359997"/>
    <n v="4.79218054677"/>
    <n v="53.704001515309997"/>
    <n v="7.6870366507599996"/>
    <n v="6.8246310149299996"/>
    <n v="18.059610432900001"/>
    <n v="29.828027281699999"/>
    <n v="57.643362208440003"/>
    <n v="9.1105233277999993"/>
    <n v="187.64937297860999"/>
    <n v="350.91558819976996"/>
    <n v="34.54070855858653"/>
    <n v="385.45629675835647"/>
  </r>
  <r>
    <x v="6"/>
    <s v="05"/>
    <s v="SR06"/>
    <s v="Z14"/>
    <s v="05240"/>
    <x v="6"/>
    <x v="57"/>
    <n v="164.3830392957"/>
    <n v="0"/>
    <n v="164.3830392957"/>
    <n v="8.5594069083500006"/>
    <n v="9.6795395077799995"/>
    <n v="18.238946416129998"/>
    <n v="1.74758591077"/>
    <n v="24.56376640337"/>
    <n v="5.98195058654"/>
    <n v="3.0755716345700002"/>
    <n v="20.018085896700001"/>
    <n v="15.40111317503"/>
    <n v="23.526025809970001"/>
    <n v="7.5347839217099999"/>
    <n v="101.84888333866"/>
    <n v="284.47086905049002"/>
    <n v="28.000538339429404"/>
    <n v="312.47140738991942"/>
  </r>
  <r>
    <x v="6"/>
    <s v="05"/>
    <s v="SR06"/>
    <s v="Z13"/>
    <s v="05284"/>
    <x v="6"/>
    <x v="58"/>
    <n v="72.461417441310005"/>
    <n v="13.361442374599999"/>
    <n v="85.822859815910007"/>
    <n v="7.9580468150300003"/>
    <n v="8.0929027843100005"/>
    <n v="16.050949599340001"/>
    <n v="9.5273427237699995"/>
    <n v="45.011137468690002"/>
    <n v="6.7449110787600004"/>
    <n v="5.6743455120500004"/>
    <n v="17.868402508949998"/>
    <n v="26.847449172939999"/>
    <n v="49.223100846050002"/>
    <n v="7.06192885923"/>
    <n v="167.95861817043999"/>
    <n v="269.83242758569003"/>
    <n v="26.559672907978836"/>
    <n v="296.39210049366886"/>
  </r>
  <r>
    <x v="6"/>
    <s v="05"/>
    <s v="SR06"/>
    <s v="Z14"/>
    <s v="05306"/>
    <x v="6"/>
    <x v="59"/>
    <n v="16.76377340985"/>
    <n v="0"/>
    <n v="16.76377340985"/>
    <n v="1.3859883639199999"/>
    <n v="2.6745831835799998"/>
    <n v="4.0605715474999995"/>
    <n v="1.83271332487"/>
    <n v="12.15109397422"/>
    <n v="1.8407470935300001"/>
    <n v="1.3167773838400001"/>
    <n v="7.5923046889399997"/>
    <n v="6.7639108422499996"/>
    <n v="13.470475554889999"/>
    <n v="2.6441161371000002"/>
    <n v="47.612138999639996"/>
    <n v="68.436483956989989"/>
    <n v="6.7362201242196011"/>
    <n v="75.172704081209588"/>
  </r>
  <r>
    <x v="6"/>
    <s v="05"/>
    <s v="SR06"/>
    <s v="Z14"/>
    <s v="05347"/>
    <x v="6"/>
    <x v="60"/>
    <n v="24.062472091730001"/>
    <n v="2.543941E-5"/>
    <n v="24.06249753114"/>
    <n v="2.8362579782299999"/>
    <n v="2.1487082922199998"/>
    <n v="4.9849662704500002"/>
    <n v="0.86616551117999996"/>
    <n v="7.2680161893599999"/>
    <n v="2.8519804998999998"/>
    <n v="1.4536904097900001"/>
    <n v="7.7376441468400001"/>
    <n v="7.4188689416900004"/>
    <n v="14.801405960809999"/>
    <n v="2.26679923875"/>
    <n v="44.664570898319994"/>
    <n v="73.712034699909992"/>
    <n v="7.2554938949650856"/>
    <n v="80.967528594875077"/>
  </r>
  <r>
    <x v="6"/>
    <s v="05"/>
    <s v="SR06"/>
    <s v="Z14"/>
    <s v="05411"/>
    <x v="6"/>
    <x v="61"/>
    <n v="42.868519019330002"/>
    <n v="0"/>
    <n v="42.868519019330002"/>
    <n v="3.20367287338"/>
    <n v="5.8000648373599999"/>
    <n v="9.0037377107399994"/>
    <n v="3.0934748183499998"/>
    <n v="18.925590415710001"/>
    <n v="3.0342337331499998"/>
    <n v="2.583884012"/>
    <n v="10.084085925869999"/>
    <n v="12.177565499629999"/>
    <n v="27.61799114778"/>
    <n v="4.3059985297600001"/>
    <n v="81.822824082249994"/>
    <n v="133.69508081231999"/>
    <n v="13.159640031234533"/>
    <n v="146.85472084355453"/>
  </r>
  <r>
    <x v="6"/>
    <s v="05"/>
    <s v="SR06"/>
    <s v="Z14"/>
    <s v="05501"/>
    <x v="6"/>
    <x v="62"/>
    <n v="13.297893536369999"/>
    <n v="0"/>
    <n v="13.297893536369999"/>
    <n v="1.35646520395"/>
    <n v="1.9019770432700001"/>
    <n v="3.2584422472200001"/>
    <n v="1.3459058204200001"/>
    <n v="6.4806947562900001"/>
    <n v="1.5415682349199999"/>
    <n v="0.75564484799999998"/>
    <n v="5.8532326371299996"/>
    <n v="4.9042902916999997"/>
    <n v="9.9340905938200006"/>
    <n v="1.9211868853"/>
    <n v="32.73661406758"/>
    <n v="49.29294985117"/>
    <n v="4.8519173044946768"/>
    <n v="54.144867155664677"/>
  </r>
  <r>
    <x v="6"/>
    <s v="05"/>
    <s v="SR06"/>
    <s v="Z13"/>
    <s v="05543"/>
    <x v="6"/>
    <x v="63"/>
    <n v="26.182367178500002"/>
    <n v="0"/>
    <n v="26.182367178500002"/>
    <n v="1.1043163742"/>
    <n v="5.3141346513499998"/>
    <n v="6.4184510255499996"/>
    <n v="0.45033416222"/>
    <n v="14.06724040049"/>
    <n v="2.4765799263899999"/>
    <n v="1.9739589153299999"/>
    <n v="7.5587071829800001"/>
    <n v="9.1431173922099997"/>
    <n v="23.678423869340001"/>
    <n v="2.7337854879400001"/>
    <n v="62.0821473369"/>
    <n v="94.682965540950008"/>
    <n v="9.3196678294962858"/>
    <n v="104.00263337044629"/>
  </r>
  <r>
    <x v="6"/>
    <s v="05"/>
    <s v="SR06"/>
    <s v="Z14"/>
    <s v="05628"/>
    <x v="6"/>
    <x v="64"/>
    <n v="29.139114886400002"/>
    <n v="0"/>
    <n v="29.139114886400002"/>
    <n v="3.6491737668900002"/>
    <n v="3.4742829188800002"/>
    <n v="7.1234566857699999"/>
    <n v="0.86228135875"/>
    <n v="16.083030063260001"/>
    <n v="3.0255029117799999"/>
    <n v="2.2818093617700002"/>
    <n v="11.12772254305"/>
    <n v="9.7752449310100005"/>
    <n v="22.372354866710001"/>
    <n v="3.1891247313900002"/>
    <n v="68.717070767720003"/>
    <n v="104.97964233989001"/>
    <n v="10.333172285822741"/>
    <n v="115.31281462571275"/>
  </r>
  <r>
    <x v="6"/>
    <s v="05"/>
    <s v="SR06"/>
    <s v="Z14"/>
    <s v="05656"/>
    <x v="6"/>
    <x v="65"/>
    <n v="27.012879264519999"/>
    <n v="0"/>
    <n v="27.012879264519999"/>
    <n v="9.0320811753600001"/>
    <n v="6.0420989968000001"/>
    <n v="15.07418017216"/>
    <n v="6.7836741911400003"/>
    <n v="68.082256721549996"/>
    <n v="10.46651506065"/>
    <n v="4.2829355419399997"/>
    <n v="34.912307367179999"/>
    <n v="26.9044337178"/>
    <n v="25.47783495729"/>
    <n v="6.5828282895300001"/>
    <n v="183.49278584708"/>
    <n v="225.57984528375999"/>
    <n v="22.203880234024794"/>
    <n v="247.78372551778477"/>
  </r>
  <r>
    <x v="6"/>
    <s v="05"/>
    <s v="SR06"/>
    <s v="Z14"/>
    <s v="05042"/>
    <x v="6"/>
    <x v="66"/>
    <n v="32.760851065030003"/>
    <n v="14.72261508982"/>
    <n v="47.483466154850007"/>
    <n v="14.061773434859999"/>
    <n v="7.8986589175499997"/>
    <n v="21.960432352409999"/>
    <n v="10.156725468899999"/>
    <n v="114.39524925432001"/>
    <n v="11.08887008035"/>
    <n v="10.107919117390001"/>
    <n v="38.988594159160002"/>
    <n v="41.460424020250002"/>
    <n v="71.820464152200003"/>
    <n v="10.71771845892"/>
    <n v="308.73596471149006"/>
    <n v="378.17986321875009"/>
    <n v="37.224337924624272"/>
    <n v="415.40420114337434"/>
  </r>
  <r>
    <x v="6"/>
    <s v="05"/>
    <s v="SR06"/>
    <s v="Z14"/>
    <s v="05761"/>
    <x v="6"/>
    <x v="67"/>
    <n v="25.914463730630001"/>
    <n v="8.0989007122600007"/>
    <n v="34.013364442890001"/>
    <n v="9.3204645521099998"/>
    <n v="4.31852610303"/>
    <n v="13.638990655139999"/>
    <n v="6.2768898263799997"/>
    <n v="37.855190490219996"/>
    <n v="11.1157524933"/>
    <n v="4.9715093916299997"/>
    <n v="25.677959298320001"/>
    <n v="27.794999034810001"/>
    <n v="32.90117526521"/>
    <n v="7.6641687857300003"/>
    <n v="154.25764458560002"/>
    <n v="201.90999968363002"/>
    <n v="19.874051448997974"/>
    <n v="221.78405113262801"/>
  </r>
  <r>
    <x v="6"/>
    <s v="05"/>
    <s v="SR06"/>
    <s v="Z13"/>
    <s v="05842"/>
    <x v="6"/>
    <x v="68"/>
    <n v="70.961976904300002"/>
    <n v="1.56360388989"/>
    <n v="72.525580794190006"/>
    <n v="2.4277505959600001"/>
    <n v="6.27820344565"/>
    <n v="8.7059540416099992"/>
    <n v="1.4426264747899999"/>
    <n v="13.06288904983"/>
    <n v="1.9529770497400001"/>
    <n v="1.2934600730800001"/>
    <n v="6.5093978688999998"/>
    <n v="8.5936930193999999"/>
    <n v="18.666741937969999"/>
    <n v="2.48112868121"/>
    <n v="54.002914154919999"/>
    <n v="135.23444899072001"/>
    <n v="13.31116042361368"/>
    <n v="148.54560941433368"/>
  </r>
  <r>
    <x v="6"/>
    <s v="05"/>
    <s v="SR07"/>
    <s v="Z15"/>
    <s v="05002"/>
    <x v="7"/>
    <x v="69"/>
    <n v="163.47289357186"/>
    <n v="0"/>
    <n v="163.47289357186"/>
    <n v="16.397446176359999"/>
    <n v="5.8198616600899999"/>
    <n v="22.217307836449997"/>
    <n v="2.76351683584"/>
    <n v="28.22595745668"/>
    <n v="7.7580731911000003"/>
    <n v="6.1179992850099998"/>
    <n v="24.284030612319999"/>
    <n v="24.542913767150001"/>
    <n v="48.105624490700002"/>
    <n v="9.4855678049600005"/>
    <n v="151.28368344376"/>
    <n v="336.97388485207"/>
    <n v="33.168423233209992"/>
    <n v="370.14230808527998"/>
  </r>
  <r>
    <x v="6"/>
    <s v="05"/>
    <s v="SR07"/>
    <s v="Z16"/>
    <s v="05021"/>
    <x v="7"/>
    <x v="70"/>
    <n v="13.89509815862"/>
    <n v="0"/>
    <n v="13.89509815862"/>
    <n v="1.9912600951299999"/>
    <n v="2.6178806773700001"/>
    <n v="4.6091407725"/>
    <n v="20.04203675566"/>
    <n v="7.72014135479"/>
    <n v="1.3005479127199999"/>
    <n v="1.049022205"/>
    <n v="5.7763044934599996"/>
    <n v="5.4097890712399996"/>
    <n v="7.6574884514099999"/>
    <n v="1.9006787273900001"/>
    <n v="50.856008971670008"/>
    <n v="69.360247902790007"/>
    <n v="6.827146438984081"/>
    <n v="76.187394341774095"/>
  </r>
  <r>
    <x v="6"/>
    <s v="05"/>
    <s v="SR07"/>
    <s v="Z15"/>
    <s v="05055"/>
    <x v="7"/>
    <x v="71"/>
    <n v="33.152787867080001"/>
    <n v="0"/>
    <n v="33.152787867080001"/>
    <n v="3.6789667902200001"/>
    <n v="2.5735036601000001"/>
    <n v="6.2524704503200006"/>
    <n v="0.79548527921000001"/>
    <n v="9.6385922014300007"/>
    <n v="2.5172464414800002"/>
    <n v="2.3703112576800001"/>
    <n v="8.4958643740900008"/>
    <n v="7.2809583182399997"/>
    <n v="19.313879675710002"/>
    <n v="2.5934156870499998"/>
    <n v="53.005753234890001"/>
    <n v="92.411011552290006"/>
    <n v="9.0960388337523685"/>
    <n v="101.50705038604238"/>
  </r>
  <r>
    <x v="6"/>
    <s v="05"/>
    <s v="SR07"/>
    <s v="Z17"/>
    <s v="05197"/>
    <x v="7"/>
    <x v="72"/>
    <n v="28.873254402179999"/>
    <n v="0.36004648407000001"/>
    <n v="29.233300886249999"/>
    <n v="6.4839633332900002"/>
    <n v="5.8313245843999999"/>
    <n v="12.31528791769"/>
    <n v="32.294829860020002"/>
    <n v="25.901485626700001"/>
    <n v="7.1441448866400004"/>
    <n v="3.5300646522200001"/>
    <n v="21.359884153980001"/>
    <n v="15.727431364139999"/>
    <n v="24.26610343702"/>
    <n v="5.7960950229500003"/>
    <n v="136.02003900367001"/>
    <n v="177.56862780761"/>
    <n v="17.478124165751456"/>
    <n v="195.04675197336147"/>
  </r>
  <r>
    <x v="6"/>
    <s v="05"/>
    <s v="SR07"/>
    <s v="Z16"/>
    <s v="05206"/>
    <x v="7"/>
    <x v="73"/>
    <n v="13.52680074139"/>
    <n v="7.3941247449999997E-2"/>
    <n v="13.600741988839999"/>
    <n v="2.1394832156599999"/>
    <n v="1.7248084987800001"/>
    <n v="3.8642917144400002"/>
    <n v="11.0340346387"/>
    <n v="5.5633111443800001"/>
    <n v="1.20174075664"/>
    <n v="0.85478524470999995"/>
    <n v="6.9789351715699999"/>
    <n v="4.3516916096199996"/>
    <n v="7.4108533588399998"/>
    <n v="1.5200106284499999"/>
    <n v="38.915362552910004"/>
    <n v="56.380396256190004"/>
    <n v="5.5495364155630194"/>
    <n v="61.929932671753022"/>
  </r>
  <r>
    <x v="6"/>
    <s v="05"/>
    <s v="SR07"/>
    <s v="Z18"/>
    <s v="05148"/>
    <x v="7"/>
    <x v="74"/>
    <n v="145.00696463937001"/>
    <n v="0"/>
    <n v="145.00696463937001"/>
    <n v="40.998873587639999"/>
    <n v="20.079229124280001"/>
    <n v="61.078102711919996"/>
    <n v="18.61484788021"/>
    <n v="189.35157109855001"/>
    <n v="32.770145987169997"/>
    <n v="28.024774465699998"/>
    <n v="126.76257631557"/>
    <n v="96.815053296569999"/>
    <n v="97.426411255079998"/>
    <n v="34.48228497497"/>
    <n v="624.24766527381996"/>
    <n v="830.33273262511"/>
    <n v="81.729857232624113"/>
    <n v="912.06258985773411"/>
  </r>
  <r>
    <x v="6"/>
    <s v="05"/>
    <s v="SR07"/>
    <s v="Z16"/>
    <s v="05541"/>
    <x v="7"/>
    <x v="75"/>
    <n v="379.67376394298998"/>
    <n v="0"/>
    <n v="379.67376394298998"/>
    <n v="26.374681182460002"/>
    <n v="11.948829598070001"/>
    <n v="38.32351078053"/>
    <n v="3.7870250243000001"/>
    <n v="44.538872757059998"/>
    <n v="13.22845189877"/>
    <n v="5.6153363306399999"/>
    <n v="40.994166138209998"/>
    <n v="23.949044163189999"/>
    <n v="29.123775863830001"/>
    <n v="9.0952299925299993"/>
    <n v="170.33190216852998"/>
    <n v="588.32917689204999"/>
    <n v="57.909387097383011"/>
    <n v="646.23856398943303"/>
  </r>
  <r>
    <x v="6"/>
    <s v="05"/>
    <s v="SR07"/>
    <s v="Z18"/>
    <s v="05607"/>
    <x v="7"/>
    <x v="76"/>
    <n v="90.902895094369995"/>
    <n v="1.5169392560699999"/>
    <n v="92.419834350439999"/>
    <n v="40.971233462500003"/>
    <n v="7.6908659294800001"/>
    <n v="48.66209939198"/>
    <n v="17.79445873849"/>
    <n v="139.08698988302001"/>
    <n v="24.082754647480002"/>
    <n v="13.756792883679999"/>
    <n v="88.707275061909996"/>
    <n v="75.723404640449999"/>
    <n v="82.003414377249996"/>
    <n v="19.902788902049998"/>
    <n v="461.05787913432999"/>
    <n v="602.13981287675006"/>
    <n v="59.268771429625829"/>
    <n v="661.40858430637593"/>
  </r>
  <r>
    <x v="6"/>
    <s v="05"/>
    <s v="SR07"/>
    <s v="Z18"/>
    <s v="05697"/>
    <x v="7"/>
    <x v="77"/>
    <n v="174.82004388073"/>
    <n v="0"/>
    <n v="174.82004388073"/>
    <n v="34.68655685369"/>
    <n v="12.08203587731"/>
    <n v="46.768592730999998"/>
    <n v="7.7373678458399997"/>
    <n v="100.53638748674"/>
    <n v="15.107420256679999"/>
    <n v="14.747000230719999"/>
    <n v="55.829139344620003"/>
    <n v="48.093896601410002"/>
    <n v="63.126810254879999"/>
    <n v="14.056571653480001"/>
    <n v="319.23459367436999"/>
    <n v="540.82323028609994"/>
    <n v="53.233364966400089"/>
    <n v="594.05659525250007"/>
  </r>
  <r>
    <x v="6"/>
    <s v="05"/>
    <s v="SR07"/>
    <s v="Z16"/>
    <s v="05313"/>
    <x v="7"/>
    <x v="78"/>
    <n v="26.220246533049998"/>
    <n v="0"/>
    <n v="26.220246533049998"/>
    <n v="4.6759172811400003"/>
    <n v="2.57482804673"/>
    <n v="7.2507453278699998"/>
    <n v="4.1849850728"/>
    <n v="14.15305277945"/>
    <n v="5.1154086674299997"/>
    <n v="2.43983509676"/>
    <n v="18.371258402710001"/>
    <n v="8.9508053628400006"/>
    <n v="14.83150364278"/>
    <n v="3.5232868958100001"/>
    <n v="71.570135920580014"/>
    <n v="105.04112778150001"/>
    <n v="10.33922431312013"/>
    <n v="115.38035209462014"/>
  </r>
  <r>
    <x v="6"/>
    <s v="05"/>
    <s v="SR07"/>
    <s v="Z18"/>
    <s v="05318"/>
    <x v="7"/>
    <x v="79"/>
    <n v="85.130074084399993"/>
    <n v="0"/>
    <n v="85.130074084399993"/>
    <n v="575.34575530382995"/>
    <n v="263.64033586349001"/>
    <n v="838.98609116731996"/>
    <n v="34.532288770889998"/>
    <n v="252.53614649592001"/>
    <n v="32.939475433010003"/>
    <n v="24.207662186149999"/>
    <n v="129.24173017544001"/>
    <n v="88.079381775629997"/>
    <n v="71.182779942110002"/>
    <n v="32.891301917459998"/>
    <n v="665.61076669660997"/>
    <n v="1589.7269319483298"/>
    <n v="156.47721700214922"/>
    <n v="1746.2041489504791"/>
  </r>
  <r>
    <x v="6"/>
    <s v="05"/>
    <s v="SR07"/>
    <s v="Z16"/>
    <s v="05321"/>
    <x v="7"/>
    <x v="80"/>
    <n v="4.3745460718700002"/>
    <n v="0"/>
    <n v="4.3745460718700002"/>
    <n v="14.559815829970001"/>
    <n v="12.7603852259"/>
    <n v="27.320201055870001"/>
    <n v="10.84729858879"/>
    <n v="155.69828383385001"/>
    <n v="13.280554610899999"/>
    <n v="8.2514323675999997"/>
    <n v="72.215569059130004"/>
    <n v="53.960990648249997"/>
    <n v="83.932067163469995"/>
    <n v="14.71464259917"/>
    <n v="412.90083887116003"/>
    <n v="444.59558599889999"/>
    <n v="43.761654023991021"/>
    <n v="488.35724002289101"/>
  </r>
  <r>
    <x v="6"/>
    <s v="05"/>
    <s v="SR07"/>
    <s v="Z18"/>
    <s v="05376"/>
    <x v="7"/>
    <x v="81"/>
    <n v="71.801397872129996"/>
    <n v="1.6909210272199999"/>
    <n v="73.492318899349996"/>
    <n v="82.50199914081"/>
    <n v="41.434343919509999"/>
    <n v="123.93634306032"/>
    <n v="27.821335257299999"/>
    <n v="306.82495215040001"/>
    <n v="48.9161080314"/>
    <n v="53.600325993539997"/>
    <n v="173.87391798288999"/>
    <n v="116.90967047299"/>
    <n v="95.764001483680005"/>
    <n v="40.583807422390002"/>
    <n v="864.29411879458996"/>
    <n v="1061.7227807542599"/>
    <n v="104.50563717669341"/>
    <n v="1166.2284179309534"/>
  </r>
  <r>
    <x v="6"/>
    <s v="05"/>
    <s v="SR07"/>
    <s v="Z18"/>
    <s v="05400"/>
    <x v="7"/>
    <x v="82"/>
    <n v="61.077796929599998"/>
    <n v="0.10931435058"/>
    <n v="61.187111280179998"/>
    <n v="31.39826680438"/>
    <n v="10.4624284232"/>
    <n v="41.860695227580003"/>
    <n v="7.3396093758900003"/>
    <n v="78.087017138259995"/>
    <n v="9.8455165611299993"/>
    <n v="12.59307144031"/>
    <n v="37.779837559720001"/>
    <n v="36.407409005300003"/>
    <n v="45.473689849080003"/>
    <n v="12.110487598100001"/>
    <n v="239.63663852779001"/>
    <n v="342.68444503554997"/>
    <n v="33.730515091282768"/>
    <n v="376.41496012683274"/>
  </r>
  <r>
    <x v="6"/>
    <s v="05"/>
    <s v="SR07"/>
    <s v="Z18"/>
    <s v="05440"/>
    <x v="7"/>
    <x v="83"/>
    <n v="255.34020236384001"/>
    <n v="2.18470304999"/>
    <n v="257.52490541383003"/>
    <n v="379.5895999457"/>
    <n v="225.15863866044"/>
    <n v="604.74823860614003"/>
    <n v="50.42972533695"/>
    <n v="231.26930119197999"/>
    <n v="46.818218471960002"/>
    <n v="32.286030084239997"/>
    <n v="121.1541964619"/>
    <n v="103.22934812171999"/>
    <n v="114.47193194769"/>
    <n v="34.295063306789999"/>
    <n v="733.95381492322997"/>
    <n v="1596.2269589432001"/>
    <n v="157.11701627471712"/>
    <n v="1753.3439752179172"/>
  </r>
  <r>
    <x v="6"/>
    <s v="05"/>
    <s v="SR07"/>
    <s v="Z15"/>
    <s v="05483"/>
    <x v="7"/>
    <x v="84"/>
    <n v="52.135513898900001"/>
    <n v="0"/>
    <n v="52.135513898900001"/>
    <n v="2.6419631341500001"/>
    <n v="6.5808887330400001"/>
    <n v="9.2228518671900002"/>
    <n v="0.88674828139999995"/>
    <n v="17.987793338749999"/>
    <n v="3.3757154567200001"/>
    <n v="2.8159841701700001"/>
    <n v="10.715495973399999"/>
    <n v="11.388454523089999"/>
    <n v="24.941062717969999"/>
    <n v="4.17548490151"/>
    <n v="76.28673936301"/>
    <n v="137.64510512909999"/>
    <n v="13.548441906425317"/>
    <n v="151.19354703552531"/>
  </r>
  <r>
    <x v="6"/>
    <s v="05"/>
    <s v="SR07"/>
    <s v="Z18"/>
    <s v="05615"/>
    <x v="7"/>
    <x v="85"/>
    <n v="66.04803180559"/>
    <n v="0.99669123462999998"/>
    <n v="67.044723040220006"/>
    <n v="1662.94123356417"/>
    <n v="461.95366050485001"/>
    <n v="2124.8948940690202"/>
    <n v="76.057309425819994"/>
    <n v="975.91883390425005"/>
    <n v="81.277000741690003"/>
    <n v="105.05638967453"/>
    <n v="285.83135543106999"/>
    <n v="306.76087489868002"/>
    <n v="392.08098344312998"/>
    <n v="72.326012859759999"/>
    <n v="2295.3087603789299"/>
    <n v="4487.2483774881703"/>
    <n v="441.68097299966479"/>
    <n v="4928.9293504878351"/>
  </r>
  <r>
    <x v="6"/>
    <s v="05"/>
    <s v="SR07"/>
    <s v="Z16"/>
    <s v="05649"/>
    <x v="7"/>
    <x v="86"/>
    <n v="22.037314115099999"/>
    <n v="5.7329677928100002"/>
    <n v="27.77028190791"/>
    <n v="25.86396135587"/>
    <n v="36.389347587170001"/>
    <n v="62.253308943039997"/>
    <n v="735.60489651421005"/>
    <n v="38.701422734620003"/>
    <n v="6.06719180233"/>
    <n v="4.6504656576799999"/>
    <n v="26.227760809029999"/>
    <n v="65.227618317700006"/>
    <n v="46.140318527970003"/>
    <n v="8.3123647335000008"/>
    <n v="930.93203909703993"/>
    <n v="1020.9556299479899"/>
    <n v="100.49291639106593"/>
    <n v="1121.4485463390558"/>
  </r>
  <r>
    <x v="6"/>
    <s v="05"/>
    <s v="SR07"/>
    <s v="Z17"/>
    <s v="05652"/>
    <x v="7"/>
    <x v="87"/>
    <n v="9.1419635003100002"/>
    <n v="0"/>
    <n v="9.1419635003100002"/>
    <n v="2.3769095503000002"/>
    <n v="3.2568729675300001"/>
    <n v="5.6337825178300003"/>
    <n v="29.296043219080001"/>
    <n v="10.14825029224"/>
    <n v="1.6613588668599999"/>
    <n v="1.2117528985699999"/>
    <n v="6.8480453046300003"/>
    <n v="6.6312636487100001"/>
    <n v="12.62226818121"/>
    <n v="2.42213862906"/>
    <n v="70.841121040359994"/>
    <n v="85.616867058499992"/>
    <n v="8.4272895026933998"/>
    <n v="94.04415656119339"/>
  </r>
  <r>
    <x v="6"/>
    <s v="05"/>
    <s v="SR07"/>
    <s v="Z17"/>
    <s v="05660"/>
    <x v="7"/>
    <x v="88"/>
    <n v="12.48470960827"/>
    <n v="5.8152238199999998E-3"/>
    <n v="12.490524832090001"/>
    <n v="3.6936255547000001"/>
    <n v="5.7967136056799999"/>
    <n v="9.4903391603799996"/>
    <n v="2.1731345595799998"/>
    <n v="30.786411953769999"/>
    <n v="6.6820729456399999"/>
    <n v="3.98242879343"/>
    <n v="16.981201625059999"/>
    <n v="15.934157605039999"/>
    <n v="33.058993154969997"/>
    <n v="6.7743113552300001"/>
    <n v="116.37271199272"/>
    <n v="138.35357598518999"/>
    <n v="13.618176868858038"/>
    <n v="151.97175285404802"/>
  </r>
  <r>
    <x v="6"/>
    <s v="05"/>
    <s v="SR07"/>
    <s v="Z16"/>
    <s v="05667"/>
    <x v="7"/>
    <x v="89"/>
    <n v="19.909983124810001"/>
    <n v="0.21691309067"/>
    <n v="20.126896215480002"/>
    <n v="6.6526244772899998"/>
    <n v="10.652639334950001"/>
    <n v="17.30526381224"/>
    <n v="152.01286972742"/>
    <n v="21.7720981155"/>
    <n v="3.0064709138599999"/>
    <n v="2.1021873120599999"/>
    <n v="11.013065499090001"/>
    <n v="18.708870425450002"/>
    <n v="14.511831173379999"/>
    <n v="3.4373974378200001"/>
    <n v="226.56479060458003"/>
    <n v="263.99695063230001"/>
    <n v="25.985285461172932"/>
    <n v="289.98223609347292"/>
  </r>
  <r>
    <x v="6"/>
    <s v="05"/>
    <s v="SR07"/>
    <s v="Z18"/>
    <s v="05674"/>
    <x v="7"/>
    <x v="90"/>
    <n v="143.73832741353999"/>
    <n v="0"/>
    <n v="143.73832741353999"/>
    <n v="15.671080966450001"/>
    <n v="6.9998925133599998"/>
    <n v="22.670973479810002"/>
    <n v="2.6581254960699998"/>
    <n v="40.659711260750001"/>
    <n v="9.6016649694399998"/>
    <n v="5.5321673381699998"/>
    <n v="39.863171751510002"/>
    <n v="24.05806829022"/>
    <n v="42.363945585730001"/>
    <n v="10.476045844510001"/>
    <n v="175.21290053639999"/>
    <n v="341.62220142974996"/>
    <n v="33.625958189180579"/>
    <n v="375.24815961893057"/>
  </r>
  <r>
    <x v="6"/>
    <s v="05"/>
    <s v="SR07"/>
    <s v="Z15"/>
    <s v="05756"/>
    <x v="7"/>
    <x v="91"/>
    <n v="441.47158169337001"/>
    <n v="31.646655046020001"/>
    <n v="473.11823673939"/>
    <n v="149.09330412736"/>
    <n v="174.57646624220001"/>
    <n v="323.66977036956001"/>
    <n v="58.572272800130001"/>
    <n v="73.292649858670003"/>
    <n v="20.949034256560001"/>
    <n v="16.172272430269999"/>
    <n v="51.04152564476"/>
    <n v="51.170700709930003"/>
    <n v="86.638049151900006"/>
    <n v="18.381092491850001"/>
    <n v="376.21759734406999"/>
    <n v="1173.0056044530202"/>
    <n v="115.45923317023039"/>
    <n v="1288.4648376232506"/>
  </r>
  <r>
    <x v="6"/>
    <s v="05"/>
    <s v="SR08"/>
    <s v="Z19"/>
    <s v="05030"/>
    <x v="8"/>
    <x v="92"/>
    <n v="45.904646185179999"/>
    <n v="11.569179156340001"/>
    <n v="57.473825341519998"/>
    <n v="153.98469740957"/>
    <n v="140.06905842072001"/>
    <n v="294.05375583029002"/>
    <n v="12.412385612890001"/>
    <n v="91.218651527760002"/>
    <n v="12.94860576044"/>
    <n v="10.89530110338"/>
    <n v="40.981544251540001"/>
    <n v="46.969272020299996"/>
    <n v="66.149770709630005"/>
    <n v="15.687574365390001"/>
    <n v="297.26310535133001"/>
    <n v="648.79068652313993"/>
    <n v="63.860628516641185"/>
    <n v="712.65131503978114"/>
  </r>
  <r>
    <x v="6"/>
    <s v="05"/>
    <s v="SR08"/>
    <s v="Z20"/>
    <s v="05034"/>
    <x v="8"/>
    <x v="93"/>
    <n v="145.61531659783"/>
    <n v="45.767992957220002"/>
    <n v="191.38330955505"/>
    <n v="52.168121727079999"/>
    <n v="23.955489210250001"/>
    <n v="76.12361093733"/>
    <n v="10.66668513358"/>
    <n v="107.12842090069999"/>
    <n v="18.411532844020002"/>
    <n v="24.066499550610001"/>
    <n v="51.099675167240001"/>
    <n v="59.357757947240003"/>
    <n v="98.058569519800002"/>
    <n v="18.599847549770001"/>
    <n v="387.38898861296002"/>
    <n v="654.89590910534002"/>
    <n v="64.461567092725403"/>
    <n v="719.35747619806546"/>
  </r>
  <r>
    <x v="6"/>
    <s v="05"/>
    <s v="SR08"/>
    <s v="Z19"/>
    <s v="05036"/>
    <x v="8"/>
    <x v="94"/>
    <n v="30.736911175029999"/>
    <n v="1.35046199961"/>
    <n v="32.08737317464"/>
    <n v="5.5531923563200003"/>
    <n v="0.54935097234999997"/>
    <n v="6.1025433286700004"/>
    <n v="3.15642784994"/>
    <n v="12.119625480990001"/>
    <n v="2.6414931095799998"/>
    <n v="1.8261686824700001"/>
    <n v="8.5124829280600007"/>
    <n v="9.6411166695899997"/>
    <n v="13.18093799863"/>
    <n v="3.2625940875700001"/>
    <n v="54.340846806830001"/>
    <n v="92.530763310140003"/>
    <n v="9.1078260290377617"/>
    <n v="101.63858933917777"/>
  </r>
  <r>
    <x v="6"/>
    <s v="05"/>
    <s v="SR08"/>
    <s v="Z20"/>
    <s v="05091"/>
    <x v="8"/>
    <x v="95"/>
    <n v="138.52318935385"/>
    <n v="0"/>
    <n v="138.52318935385"/>
    <n v="14.052888777790001"/>
    <n v="1.5964367257100001"/>
    <n v="15.6493255035"/>
    <n v="1.91233722893"/>
    <n v="25.426385776229999"/>
    <n v="4.5162013204699996"/>
    <n v="3.0032240753699999"/>
    <n v="13.157185189570001"/>
    <n v="16.819585146489999"/>
    <n v="22.070854439329999"/>
    <n v="4.5554915126899997"/>
    <n v="91.461264689079997"/>
    <n v="245.63377954642999"/>
    <n v="24.177793967465337"/>
    <n v="269.81157351389533"/>
  </r>
  <r>
    <x v="6"/>
    <s v="05"/>
    <s v="SR08"/>
    <s v="Z21"/>
    <s v="05093"/>
    <x v="8"/>
    <x v="96"/>
    <n v="158.19458693924"/>
    <n v="0"/>
    <n v="158.19458693924"/>
    <n v="13.35537056241"/>
    <n v="6.6530635842699999"/>
    <n v="20.008434146679999"/>
    <n v="2.4923367337400002"/>
    <n v="31.118794252360001"/>
    <n v="7.6517866957000003"/>
    <n v="7.20598730749"/>
    <n v="18.992698817370002"/>
    <n v="20.589945947499999"/>
    <n v="36.886907351710001"/>
    <n v="7.1378724098499999"/>
    <n v="132.07632951572"/>
    <n v="310.27935060163998"/>
    <n v="30.540873592618972"/>
    <n v="340.82022419425897"/>
  </r>
  <r>
    <x v="6"/>
    <s v="05"/>
    <s v="SR08"/>
    <s v="Z22"/>
    <s v="05145"/>
    <x v="8"/>
    <x v="97"/>
    <n v="28.797778880749998"/>
    <n v="0"/>
    <n v="28.797778880749998"/>
    <n v="4.1354554650699997"/>
    <n v="1.1386736157799999"/>
    <n v="5.2741290808499999"/>
    <n v="0.94461988894000004"/>
    <n v="8.6987168415700005"/>
    <n v="2.3107201662599999"/>
    <n v="2.07946844177"/>
    <n v="7.9722806870099996"/>
    <n v="6.2406085979899997"/>
    <n v="15.15166302155"/>
    <n v="2.6198044882199998"/>
    <n v="46.017882133309996"/>
    <n v="80.089790094910001"/>
    <n v="7.883257943540837"/>
    <n v="87.973048038450841"/>
  </r>
  <r>
    <x v="6"/>
    <s v="05"/>
    <s v="SR08"/>
    <s v="Z20"/>
    <s v="05101"/>
    <x v="8"/>
    <x v="98"/>
    <n v="132.78473391078001"/>
    <n v="0"/>
    <n v="132.78473391078001"/>
    <n v="20.326175484949999"/>
    <n v="5.6154531319099998"/>
    <n v="25.941628616860001"/>
    <n v="5.7656180462300002"/>
    <n v="81.005457073130003"/>
    <n v="10.26826751352"/>
    <n v="13.966896911359999"/>
    <n v="30.12002012076"/>
    <n v="41.851011752289999"/>
    <n v="77.333226815489994"/>
    <n v="10.954232983860001"/>
    <n v="271.26473121663997"/>
    <n v="429.99109374427996"/>
    <n v="42.324130221775512"/>
    <n v="472.3152239660555"/>
  </r>
  <r>
    <x v="6"/>
    <s v="05"/>
    <s v="SR08"/>
    <s v="Z21"/>
    <s v="05209"/>
    <x v="8"/>
    <x v="99"/>
    <n v="171.71876196811999"/>
    <n v="0"/>
    <n v="171.71876196811999"/>
    <n v="19.05845338668"/>
    <n v="5.8401540894700004"/>
    <n v="24.898607476150001"/>
    <n v="8.3381192391500001"/>
    <n v="35.840046316699997"/>
    <n v="10.05412960608"/>
    <n v="9.7348859944099999"/>
    <n v="26.542600112190001"/>
    <n v="30.641958801560001"/>
    <n v="50.790988696399999"/>
    <n v="12.167046873669999"/>
    <n v="184.10977564016"/>
    <n v="380.72714508442999"/>
    <n v="37.475067511759583"/>
    <n v="418.20221259618955"/>
  </r>
  <r>
    <x v="6"/>
    <s v="05"/>
    <s v="SR08"/>
    <s v="Z19"/>
    <s v="05282"/>
    <x v="8"/>
    <x v="100"/>
    <n v="161.80736898973001"/>
    <n v="11.92338447449"/>
    <n v="173.73075346422002"/>
    <n v="17.82118126077"/>
    <n v="12.09855038683"/>
    <n v="29.919731647600003"/>
    <n v="6.2528179117600002"/>
    <n v="56.913731689930003"/>
    <n v="11.49803316535"/>
    <n v="10.929861828230001"/>
    <n v="35.50276862722"/>
    <n v="36.360323391309997"/>
    <n v="53.438622168240002"/>
    <n v="14.8651710465"/>
    <n v="225.76132982854"/>
    <n v="429.41181494036005"/>
    <n v="42.267111665140668"/>
    <n v="471.67892660550069"/>
  </r>
  <r>
    <x v="6"/>
    <s v="05"/>
    <s v="SR08"/>
    <s v="Z20"/>
    <s v="05353"/>
    <x v="8"/>
    <x v="101"/>
    <n v="27.024161577200001"/>
    <n v="0"/>
    <n v="27.024161577200001"/>
    <n v="4.1128879757299996"/>
    <n v="1.5073314075499999"/>
    <n v="5.6202193832799994"/>
    <n v="1.80590414323"/>
    <n v="13.17771284951"/>
    <n v="2.3261334709999999"/>
    <n v="1.5518621783"/>
    <n v="7.8257461048200003"/>
    <n v="8.07676313228"/>
    <n v="14.40392111381"/>
    <n v="2.8203519594999999"/>
    <n v="51.988394952450001"/>
    <n v="84.632775912930001"/>
    <n v="8.3304251666658633"/>
    <n v="92.963201079595862"/>
  </r>
  <r>
    <x v="6"/>
    <s v="05"/>
    <s v="SR08"/>
    <s v="Z20"/>
    <s v="05364"/>
    <x v="8"/>
    <x v="102"/>
    <n v="105.15679322827"/>
    <n v="0"/>
    <n v="105.15679322827"/>
    <n v="17.701039253579999"/>
    <n v="3.1631985028599998"/>
    <n v="20.864237756439998"/>
    <n v="4.6046690942800002"/>
    <n v="75.019336729919999"/>
    <n v="7.9214331193599996"/>
    <n v="7.68155229047"/>
    <n v="28.94395127352"/>
    <n v="29.879707115230001"/>
    <n v="35.759817809600001"/>
    <n v="8.5422218440899993"/>
    <n v="198.35268927646999"/>
    <n v="324.37372026117998"/>
    <n v="31.928185901033803"/>
    <n v="356.30190616221381"/>
  </r>
  <r>
    <x v="6"/>
    <s v="05"/>
    <s v="SR08"/>
    <s v="Z22"/>
    <s v="05368"/>
    <x v="8"/>
    <x v="103"/>
    <n v="149.65962646277001"/>
    <n v="0"/>
    <n v="149.65962646277001"/>
    <n v="12.422125563870001"/>
    <n v="7.7247844043300002"/>
    <n v="20.146909968199999"/>
    <n v="21.38286772683"/>
    <n v="36.079231201100001"/>
    <n v="5.9115279200800002"/>
    <n v="4.9766418772099996"/>
    <n v="20.132209353459999"/>
    <n v="21.695571875550002"/>
    <n v="26.72594117537"/>
    <n v="6.8273223002799996"/>
    <n v="143.73131342988"/>
    <n v="313.53784986084997"/>
    <n v="30.861608484528812"/>
    <n v="344.39945834537878"/>
  </r>
  <r>
    <x v="6"/>
    <s v="05"/>
    <s v="SR08"/>
    <s v="Z22"/>
    <s v="05390"/>
    <x v="8"/>
    <x v="104"/>
    <n v="4.4821112624700001"/>
    <n v="4.2219088005199996"/>
    <n v="8.7040200629900006"/>
    <n v="22.310966690240001"/>
    <n v="24.387161368849998"/>
    <n v="46.698128059089996"/>
    <n v="5.0414411279899998"/>
    <n v="57.154352052580002"/>
    <n v="4.1048170425699997"/>
    <n v="2.7056304092499999"/>
    <n v="12.6299271235"/>
    <n v="15.65221094807"/>
    <n v="18.867953465519999"/>
    <n v="5.0501365108699998"/>
    <n v="121.20646868035001"/>
    <n v="176.60861680243002"/>
    <n v="17.383630043916725"/>
    <n v="193.99224684634675"/>
  </r>
  <r>
    <x v="6"/>
    <s v="05"/>
    <s v="SR08"/>
    <s v="Z22"/>
    <s v="05467"/>
    <x v="8"/>
    <x v="105"/>
    <n v="28.03257051516"/>
    <n v="0"/>
    <n v="28.03257051516"/>
    <n v="3.4628011067500002"/>
    <n v="2.8884341496000001"/>
    <n v="6.3512352563499999"/>
    <n v="0.99148659319999999"/>
    <n v="10.156103597950001"/>
    <n v="2.7331722048499998"/>
    <n v="2.1306814523100002"/>
    <n v="12.855109724169999"/>
    <n v="8.6195178881499999"/>
    <n v="19.287484651850001"/>
    <n v="3.5564500798799998"/>
    <n v="60.330006192360003"/>
    <n v="94.71381196387"/>
    <n v="9.3227040505712289"/>
    <n v="104.03651601444123"/>
  </r>
  <r>
    <x v="6"/>
    <s v="05"/>
    <s v="SR08"/>
    <s v="Z22"/>
    <s v="05576"/>
    <x v="8"/>
    <x v="106"/>
    <n v="46.825498151799998"/>
    <n v="0"/>
    <n v="46.825498151799998"/>
    <n v="5.4632116673600004"/>
    <n v="3.1406941044400001"/>
    <n v="8.6039057718000009"/>
    <n v="1.4235626747800001"/>
    <n v="11.641870759590001"/>
    <n v="3.4590715723600001"/>
    <n v="2.76742167455"/>
    <n v="11.87565487563"/>
    <n v="11.54515723443"/>
    <n v="27.057023514080001"/>
    <n v="4.21537737425"/>
    <n v="73.985139679669999"/>
    <n v="129.41454360327"/>
    <n v="12.738305689918191"/>
    <n v="142.15284929318818"/>
  </r>
  <r>
    <x v="6"/>
    <s v="05"/>
    <s v="SR08"/>
    <s v="Z21"/>
    <s v="05642"/>
    <x v="8"/>
    <x v="107"/>
    <n v="207.29189113574"/>
    <n v="0"/>
    <n v="207.29189113574"/>
    <n v="20.252419108430001"/>
    <n v="4.5866087592599998"/>
    <n v="24.83902786769"/>
    <n v="16.58338236641"/>
    <n v="35.244226320659997"/>
    <n v="6.3164573588700001"/>
    <n v="7.3564968209700003"/>
    <n v="20.368919402980001"/>
    <n v="23.37152069547"/>
    <n v="34.934378805569999"/>
    <n v="9.6275767225000006"/>
    <n v="153.80295849343"/>
    <n v="385.93387749685996"/>
    <n v="37.987567477136707"/>
    <n v="423.9214449739967"/>
  </r>
  <r>
    <x v="6"/>
    <s v="05"/>
    <s v="SR08"/>
    <s v="Z22"/>
    <s v="05679"/>
    <x v="8"/>
    <x v="108"/>
    <n v="155.84313713563"/>
    <n v="0.37143380301000001"/>
    <n v="156.21457093864001"/>
    <n v="19.40731518582"/>
    <n v="7.9522976496800002"/>
    <n v="27.359612835500002"/>
    <n v="5.1464249350799998"/>
    <n v="64.985565733140007"/>
    <n v="11.63000835845"/>
    <n v="10.547972965550001"/>
    <n v="41.726395975819997"/>
    <n v="31.406873960710001"/>
    <n v="48.962399350609999"/>
    <n v="12.9961182438"/>
    <n v="227.40175952316"/>
    <n v="410.97594329729998"/>
    <n v="40.452464237500216"/>
    <n v="451.42840753480021"/>
  </r>
  <r>
    <x v="6"/>
    <s v="05"/>
    <s v="SR08"/>
    <s v="Z22"/>
    <s v="05789"/>
    <x v="8"/>
    <x v="109"/>
    <n v="131.76339397929999"/>
    <n v="0"/>
    <n v="131.76339397929999"/>
    <n v="23.59988846237"/>
    <n v="10.46330152224"/>
    <n v="34.063189984609998"/>
    <n v="3.73863556991"/>
    <n v="41.018474775080001"/>
    <n v="6.6630320983700004"/>
    <n v="6.9379549348899996"/>
    <n v="25.709967992479999"/>
    <n v="21.40011366976"/>
    <n v="36.928282448899999"/>
    <n v="9.13332952881"/>
    <n v="151.52979101820003"/>
    <n v="317.35637498211003"/>
    <n v="31.237466861219907"/>
    <n v="348.59384184332993"/>
  </r>
  <r>
    <x v="6"/>
    <s v="05"/>
    <s v="SR08"/>
    <s v="Z22"/>
    <s v="05792"/>
    <x v="8"/>
    <x v="110"/>
    <n v="44.668297881329998"/>
    <n v="2.15834772431"/>
    <n v="46.826645605639996"/>
    <n v="5.5845472436900003"/>
    <n v="2.21891515651"/>
    <n v="7.8034624002000008"/>
    <n v="2.3528274374199998"/>
    <n v="11.223900877309999"/>
    <n v="3.01101107689"/>
    <n v="3.0393654377399999"/>
    <n v="10.755541354669999"/>
    <n v="10.67806823864"/>
    <n v="20.83777896654"/>
    <n v="3.6035905649900002"/>
    <n v="65.502083954200003"/>
    <n v="120.13219196004"/>
    <n v="11.824641510756994"/>
    <n v="131.95683347079699"/>
  </r>
  <r>
    <x v="6"/>
    <s v="05"/>
    <s v="SR08"/>
    <s v="Z19"/>
    <s v="05809"/>
    <x v="8"/>
    <x v="111"/>
    <n v="29.516657645159999"/>
    <n v="9.8542774667300002"/>
    <n v="39.370935111889999"/>
    <n v="6.0361520853500004"/>
    <n v="3.08281713559"/>
    <n v="9.1189692209400004"/>
    <n v="3.1867604755199999"/>
    <n v="20.074874479799998"/>
    <n v="6.6198059343200004"/>
    <n v="3.3320733866099999"/>
    <n v="16.726924369070002"/>
    <n v="15.381889718549999"/>
    <n v="21.394144788590001"/>
    <n v="7.11822561416"/>
    <n v="93.834698766619994"/>
    <n v="142.32460309945"/>
    <n v="14.009046054621301"/>
    <n v="156.33364915407131"/>
  </r>
  <r>
    <x v="6"/>
    <s v="05"/>
    <s v="SR08"/>
    <s v="Z21"/>
    <s v="05847"/>
    <x v="8"/>
    <x v="112"/>
    <n v="414.34813299055003"/>
    <n v="4.54864876227"/>
    <n v="418.89678175282"/>
    <n v="22.579158293359999"/>
    <n v="27.037861339309998"/>
    <n v="49.617019632669994"/>
    <n v="5.5910962493999996"/>
    <n v="56.505723219239997"/>
    <n v="13.181809987839999"/>
    <n v="15.055229757919999"/>
    <n v="40.043279952589998"/>
    <n v="39.456917862669997"/>
    <n v="82.958974502209998"/>
    <n v="16.34909565429"/>
    <n v="269.14212718616"/>
    <n v="737.65592857165007"/>
    <n v="72.607656376977801"/>
    <n v="810.26358494862791"/>
  </r>
  <r>
    <x v="6"/>
    <s v="05"/>
    <s v="SR08"/>
    <s v="Z22"/>
    <s v="05856"/>
    <x v="8"/>
    <x v="113"/>
    <n v="133.51035590075"/>
    <n v="0.25677979540000001"/>
    <n v="133.76713569615001"/>
    <n v="8.3559996939799994"/>
    <n v="5.0831839278400004"/>
    <n v="13.43918362182"/>
    <n v="1.6207423463799999"/>
    <n v="10.76084280259"/>
    <n v="3.3792941198899999"/>
    <n v="2.4033181321999999"/>
    <n v="13.43966126274"/>
    <n v="10.24882546828"/>
    <n v="20.003577368129999"/>
    <n v="5.1830011475899997"/>
    <n v="67.039262647800001"/>
    <n v="214.24558196577001"/>
    <n v="21.088245878779151"/>
    <n v="235.33382784454918"/>
  </r>
  <r>
    <x v="6"/>
    <s v="05"/>
    <s v="SR08"/>
    <s v="Z19"/>
    <s v="05861"/>
    <x v="8"/>
    <x v="114"/>
    <n v="60.085141347049998"/>
    <n v="13.254141147309999"/>
    <n v="73.339282494359992"/>
    <n v="8.0086394391999995"/>
    <n v="6.7961317807899997"/>
    <n v="14.804771219989998"/>
    <n v="9.0542569331100005"/>
    <n v="39.7812578976"/>
    <n v="7.0902780292400003"/>
    <n v="4.3237774404599998"/>
    <n v="19.729024577059999"/>
    <n v="22.614737384809999"/>
    <n v="34.410974385549999"/>
    <n v="6.4920151449699999"/>
    <n v="143.49632179279999"/>
    <n v="231.64037550714997"/>
    <n v="22.800419730121217"/>
    <n v="254.44079523727117"/>
  </r>
  <r>
    <x v="6"/>
    <s v="05"/>
    <s v="SR09"/>
    <s v="Z23"/>
    <s v="05045"/>
    <x v="9"/>
    <x v="115"/>
    <n v="990.09296511003004"/>
    <n v="7.4670255262599996"/>
    <n v="997.55999063629008"/>
    <n v="108.93330280144001"/>
    <n v="119.78034773892"/>
    <n v="228.71365054035999"/>
    <n v="44.34953807974"/>
    <n v="606.02779486090003"/>
    <n v="80.171240267300007"/>
    <n v="86.938062341209999"/>
    <n v="140.64904510583"/>
    <n v="261.53208709553002"/>
    <n v="471.34539767544999"/>
    <n v="72.832010008539996"/>
    <n v="1763.8451754344999"/>
    <n v="2990.1188166111501"/>
    <n v="294.31813824520867"/>
    <n v="3284.4369548563586"/>
  </r>
  <r>
    <x v="6"/>
    <s v="05"/>
    <s v="SR09"/>
    <s v="Z24"/>
    <s v="05051"/>
    <x v="9"/>
    <x v="116"/>
    <n v="63.168938605649998"/>
    <n v="0"/>
    <n v="63.168938605649998"/>
    <n v="4.2149262212699998"/>
    <n v="18.227714251070001"/>
    <n v="22.442640472340003"/>
    <n v="4.1370549250500002"/>
    <n v="72.903824921630004"/>
    <n v="11.963725437700001"/>
    <n v="9.4389193156599998"/>
    <n v="20.549442709739999"/>
    <n v="32.668262677370002"/>
    <n v="81.365222772539994"/>
    <n v="11.075703474299999"/>
    <n v="244.10215623399"/>
    <n v="329.71373531197997"/>
    <n v="32.453804909617141"/>
    <n v="362.16754022159711"/>
  </r>
  <r>
    <x v="6"/>
    <s v="05"/>
    <s v="SR09"/>
    <s v="Z23"/>
    <s v="05147"/>
    <x v="9"/>
    <x v="117"/>
    <n v="867.45046054278998"/>
    <n v="0"/>
    <n v="867.45046054278998"/>
    <n v="61.46367800806"/>
    <n v="30.815685537050001"/>
    <n v="92.279363545110002"/>
    <n v="16.096214313330002"/>
    <n v="163.43321062421001"/>
    <n v="27.99501214216"/>
    <n v="21.603947166059999"/>
    <n v="53.876490561129998"/>
    <n v="75.023275595789997"/>
    <n v="118.68346600581"/>
    <n v="23.31780532642"/>
    <n v="500.02942173491004"/>
    <n v="1459.75924582281"/>
    <n v="143.68446535643875"/>
    <n v="1603.4437111792488"/>
  </r>
  <r>
    <x v="6"/>
    <s v="05"/>
    <s v="SR09"/>
    <s v="Z23"/>
    <s v="05172"/>
    <x v="9"/>
    <x v="118"/>
    <n v="470.71402272045998"/>
    <n v="3.72336517406"/>
    <n v="474.43738789451999"/>
    <n v="25.603649596859999"/>
    <n v="50.136934803590002"/>
    <n v="75.740584400450004"/>
    <n v="19.347226135500001"/>
    <n v="199.94773042348999"/>
    <n v="40.705977302480001"/>
    <n v="36.146136968009998"/>
    <n v="64.694331048430001"/>
    <n v="85.908925542359995"/>
    <n v="150.11835733992001"/>
    <n v="33.193449636700002"/>
    <n v="630.06213439689009"/>
    <n v="1180.2401066918601"/>
    <n v="116.17132702358575"/>
    <n v="1296.4114337154458"/>
  </r>
  <r>
    <x v="6"/>
    <s v="05"/>
    <s v="SR09"/>
    <s v="Z25"/>
    <s v="05475"/>
    <x v="9"/>
    <x v="119"/>
    <n v="2.7642797417799998"/>
    <n v="0"/>
    <n v="2.7642797417799998"/>
    <n v="1.4961138420000001E-2"/>
    <n v="3.1141387784100001"/>
    <n v="3.12909991683"/>
    <n v="0.27207586796"/>
    <n v="6.8695325413499999"/>
    <n v="1.84562892553"/>
    <n v="0.88544334300000005"/>
    <n v="3.48666561318"/>
    <n v="7.4226954441900004"/>
    <n v="23.7389566228"/>
    <n v="2.32317228954"/>
    <n v="46.844170647550001"/>
    <n v="52.737550306160003"/>
    <n v="5.1909701833540991"/>
    <n v="57.928520489514099"/>
  </r>
  <r>
    <x v="6"/>
    <s v="05"/>
    <s v="SR09"/>
    <s v="Z23"/>
    <s v="05480"/>
    <x v="9"/>
    <x v="120"/>
    <n v="62.191191613180003"/>
    <n v="22.278962506279999"/>
    <n v="84.470154119460005"/>
    <n v="6.4889821939600001"/>
    <n v="8.3978991494299997"/>
    <n v="14.88688134339"/>
    <n v="2.8442542801199999"/>
    <n v="44.186608493430001"/>
    <n v="5.7094237257099998"/>
    <n v="5.1595626941299999"/>
    <n v="11.160317002439999"/>
    <n v="19.453102408269999"/>
    <n v="47.816178736650002"/>
    <n v="5.0281425621600002"/>
    <n v="141.35758990291001"/>
    <n v="240.71462536576001"/>
    <n v="23.693600398898919"/>
    <n v="264.40822576465894"/>
  </r>
  <r>
    <x v="6"/>
    <s v="05"/>
    <s v="SR09"/>
    <s v="Z24"/>
    <s v="05490"/>
    <x v="9"/>
    <x v="121"/>
    <n v="216.59344057849"/>
    <n v="0"/>
    <n v="216.59344057849"/>
    <n v="5.73662722149"/>
    <n v="38.532000007960001"/>
    <n v="44.268627229450004"/>
    <n v="6.9813696170100004"/>
    <n v="131.0029247359"/>
    <n v="17.401848565849999"/>
    <n v="15.60085106597"/>
    <n v="34.626505103470002"/>
    <n v="57.246222077699997"/>
    <n v="138.76488386867001"/>
    <n v="17.34734217387"/>
    <n v="418.97194720843999"/>
    <n v="679.83401501638002"/>
    <n v="66.9162310553791"/>
    <n v="746.75024607175908"/>
  </r>
  <r>
    <x v="6"/>
    <s v="05"/>
    <s v="SR09"/>
    <s v="Z24"/>
    <s v="05659"/>
    <x v="9"/>
    <x v="122"/>
    <n v="54.607620058839998"/>
    <n v="0"/>
    <n v="54.607620058839998"/>
    <n v="7.4678570674199998"/>
    <n v="7.8798577729500003"/>
    <n v="15.347714840369999"/>
    <n v="2.7538337661300001"/>
    <n v="37.663743500610003"/>
    <n v="8.56617286048"/>
    <n v="6.56350153103"/>
    <n v="12.0716618022"/>
    <n v="23.841240387780001"/>
    <n v="58.202130171439997"/>
    <n v="7.7240080608600001"/>
    <n v="157.38629208053001"/>
    <n v="227.34162697974"/>
    <n v="22.377292844214196"/>
    <n v="249.7189198239542"/>
  </r>
  <r>
    <x v="6"/>
    <s v="05"/>
    <s v="SR09"/>
    <s v="Z24"/>
    <s v="05665"/>
    <x v="9"/>
    <x v="123"/>
    <n v="69.391325824150002"/>
    <n v="0"/>
    <n v="69.391325824150002"/>
    <n v="3.7475749437500001"/>
    <n v="19.326446306560001"/>
    <n v="23.07402125031"/>
    <n v="5.6012654988700001"/>
    <n v="68.85446905533"/>
    <n v="14.040677262819999"/>
    <n v="8.67254233331"/>
    <n v="18.185175178040001"/>
    <n v="34.295717652310003"/>
    <n v="87.735224484049994"/>
    <n v="8.1162678207100001"/>
    <n v="245.50133928544"/>
    <n v="337.9666863599"/>
    <n v="33.266144932349668"/>
    <n v="371.23283129224967"/>
  </r>
  <r>
    <x v="6"/>
    <s v="05"/>
    <s v="SR09"/>
    <s v="Z23"/>
    <s v="05837"/>
    <x v="9"/>
    <x v="124"/>
    <n v="1015.81994705989"/>
    <n v="1.8365960516099999"/>
    <n v="1017.6565431114999"/>
    <n v="69.477134928029997"/>
    <n v="110.10566500659"/>
    <n v="179.58279993462"/>
    <n v="31.209981846070001"/>
    <n v="443.07819579476001"/>
    <n v="70.902366040589996"/>
    <n v="58.339617950840001"/>
    <n v="119.98039052479"/>
    <n v="229.66427616742001"/>
    <n v="592.82186164298002"/>
    <n v="51.203441078929998"/>
    <n v="1597.20013104638"/>
    <n v="2794.4394740924999"/>
    <n v="275.05737192945588"/>
    <n v="3069.4968460219557"/>
  </r>
  <r>
    <x v="6"/>
    <s v="05"/>
    <s v="SR09"/>
    <s v="Z25"/>
    <s v="05873"/>
    <x v="9"/>
    <x v="125"/>
    <n v="17.64645890773"/>
    <n v="0.18023018478"/>
    <n v="17.826689092510001"/>
    <n v="0.84752122611000003"/>
    <n v="4.9965021718699996"/>
    <n v="5.8440233979799991"/>
    <n v="1.51258054704"/>
    <n v="17.580574107579999"/>
    <n v="2.8575570565600001"/>
    <n v="1.91747743653"/>
    <n v="5.6080609352000002"/>
    <n v="11.31048100295"/>
    <n v="31.319478111870001"/>
    <n v="2.98790487555"/>
    <n v="75.094114073279997"/>
    <n v="98.764826563769986"/>
    <n v="9.7214464244261851"/>
    <n v="108.48627298819618"/>
  </r>
  <r>
    <x v="7"/>
    <s v="05"/>
    <m/>
    <m/>
    <m/>
    <x v="0"/>
    <x v="0"/>
    <n v="16777.143870730466"/>
    <n v="7760.2593713361684"/>
    <n v="24537.403242066634"/>
    <n v="30476.125540646721"/>
    <n v="7689.9270566058058"/>
    <n v="38166.052597252528"/>
    <n v="11073.97355601048"/>
    <n v="39879.129181904602"/>
    <n v="5156.4689076951272"/>
    <n v="9245.1844248211164"/>
    <n v="15666.223339773213"/>
    <n v="17789.071028820814"/>
    <n v="22484.331256025129"/>
    <n v="6748.5928581401076"/>
    <n v="128042.97455319059"/>
    <n v="190746.43039250973"/>
    <n v="21004.873890800463"/>
    <n v="211751.30428331028"/>
  </r>
  <r>
    <x v="7"/>
    <s v="05"/>
    <s v="SR01"/>
    <s v="Z01"/>
    <s v="05001"/>
    <x v="1"/>
    <x v="1"/>
    <n v="229.30406830987999"/>
    <n v="16.43612880613"/>
    <n v="245.74019711600999"/>
    <n v="10577.836542492079"/>
    <n v="3575.2753792389099"/>
    <n v="14153.11192173099"/>
    <n v="3529.2235995268102"/>
    <n v="19361.844660237439"/>
    <n v="2394.5352731855101"/>
    <n v="6711.2833053455297"/>
    <n v="7474.7612456617599"/>
    <n v="8668.4592246253796"/>
    <n v="11010.93128432497"/>
    <n v="3135.7226493672902"/>
    <n v="62286.76124227469"/>
    <n v="76685.613361121694"/>
    <n v="8444.5702840911854"/>
    <n v="85130.183645212877"/>
  </r>
  <r>
    <x v="7"/>
    <s v="05"/>
    <s v="SR01"/>
    <s v="Z02"/>
    <s v="05079"/>
    <x v="1"/>
    <x v="2"/>
    <n v="199.79817274685001"/>
    <n v="2.7789060653100002"/>
    <n v="202.57707881216001"/>
    <n v="544.32125723015997"/>
    <n v="79.90661751671"/>
    <n v="624.22787474686993"/>
    <n v="260.35667234485999"/>
    <n v="253.39379733781001"/>
    <n v="13.23241866983"/>
    <n v="8.7791199691700008"/>
    <n v="41.11368908915"/>
    <n v="82.600654856790001"/>
    <n v="41.481044788689999"/>
    <n v="21.322860009069998"/>
    <n v="722.28025706537017"/>
    <n v="1549.0852106244001"/>
    <n v="170.58426429433629"/>
    <n v="1719.6694749187363"/>
  </r>
  <r>
    <x v="7"/>
    <s v="05"/>
    <s v="SR01"/>
    <s v="Z02"/>
    <s v="05088"/>
    <x v="1"/>
    <x v="3"/>
    <n v="72.189986674980005"/>
    <n v="6.6658185045499998"/>
    <n v="78.855805179530009"/>
    <n v="1012.86274889203"/>
    <n v="296.49551571357"/>
    <n v="1309.3582646056"/>
    <n v="364.08585209902998"/>
    <n v="2261.14113651665"/>
    <n v="327.39479369408002"/>
    <n v="228.02807175881"/>
    <n v="939.03730973856"/>
    <n v="902.19638822507"/>
    <n v="1110.60972359735"/>
    <n v="424.37365470698001"/>
    <n v="6556.8669303365305"/>
    <n v="7945.0810001216605"/>
    <n v="874.9071954654321"/>
    <n v="8819.9881955870933"/>
  </r>
  <r>
    <x v="7"/>
    <s v="05"/>
    <s v="SR01"/>
    <s v="Z03"/>
    <s v="05129"/>
    <x v="1"/>
    <x v="4"/>
    <n v="101.84240419555"/>
    <n v="0.28035654632000001"/>
    <n v="102.12276074187"/>
    <n v="371.32545222784"/>
    <n v="39.82965828567"/>
    <n v="411.15511051351001"/>
    <n v="66.563889180329994"/>
    <n v="315.56727270949"/>
    <n v="57.438394307199999"/>
    <n v="44.459698215099998"/>
    <n v="149.94455256974999"/>
    <n v="175.72431857715"/>
    <n v="222.86268346003999"/>
    <n v="73.90815258117"/>
    <n v="1106.4689616002299"/>
    <n v="1619.7468328556099"/>
    <n v="178.3654765604235"/>
    <n v="1798.1123094160334"/>
  </r>
  <r>
    <x v="7"/>
    <s v="05"/>
    <s v="SR01"/>
    <s v="Z02"/>
    <s v="05212"/>
    <x v="1"/>
    <x v="5"/>
    <n v="23.961458361399998"/>
    <n v="0.12173456059"/>
    <n v="24.083192921989998"/>
    <n v="808.69534082995006"/>
    <n v="121.66466442527"/>
    <n v="930.36000525522002"/>
    <n v="80.738100100859995"/>
    <n v="357.72954723686001"/>
    <n v="60.18902003382"/>
    <n v="38.264527919149998"/>
    <n v="157.68798071181001"/>
    <n v="171.41553372982"/>
    <n v="156.09504338257"/>
    <n v="68.881501032220001"/>
    <n v="1091.0012541471101"/>
    <n v="2045.4444523243203"/>
    <n v="225.24302385790784"/>
    <n v="2270.6874761822282"/>
  </r>
  <r>
    <x v="7"/>
    <s v="05"/>
    <s v="SR01"/>
    <s v="Z03"/>
    <s v="05266"/>
    <x v="1"/>
    <x v="6"/>
    <n v="30.384094696879998"/>
    <n v="0"/>
    <n v="30.384094696879998"/>
    <n v="2589.5820232678102"/>
    <n v="182.34546133919"/>
    <n v="2771.9274846070002"/>
    <n v="664.09615601749999"/>
    <n v="2592.0212619567101"/>
    <n v="374.12941423119997"/>
    <n v="571.61259431955"/>
    <n v="1477.8134895077001"/>
    <n v="1264.73098828723"/>
    <n v="1291.8663637694201"/>
    <n v="574.48309367331001"/>
    <n v="8810.7533617626214"/>
    <n v="11613.064941066501"/>
    <n v="1278.8232213354095"/>
    <n v="12891.88816240191"/>
  </r>
  <r>
    <x v="7"/>
    <s v="05"/>
    <s v="SR01"/>
    <s v="Z02"/>
    <s v="05308"/>
    <x v="1"/>
    <x v="7"/>
    <n v="109.96191544939001"/>
    <n v="41.353512950979997"/>
    <n v="151.31542840037"/>
    <n v="1800.52332295309"/>
    <n v="387.12727035322001"/>
    <n v="2187.6505933063099"/>
    <n v="221.80698084823001"/>
    <n v="407.00115329528001"/>
    <n v="35.719015104919997"/>
    <n v="28.367467191060001"/>
    <n v="105.15630295062"/>
    <n v="131.56187329181"/>
    <n v="109.19369440101001"/>
    <n v="45.677313177080002"/>
    <n v="1084.4838002600097"/>
    <n v="3423.4498219666898"/>
    <n v="376.98808640309994"/>
    <n v="3800.4379083697895"/>
  </r>
  <r>
    <x v="7"/>
    <s v="05"/>
    <s v="SR01"/>
    <s v="Z03"/>
    <s v="05360"/>
    <x v="1"/>
    <x v="8"/>
    <n v="1.83847366741"/>
    <n v="0.60886796405999999"/>
    <n v="2.4473416314700001"/>
    <n v="3604.20475804737"/>
    <n v="634.90040874618001"/>
    <n v="4239.1051667935499"/>
    <n v="532.06464045702"/>
    <n v="2401.3444548217099"/>
    <n v="289.73461456451997"/>
    <n v="295.56223251156001"/>
    <n v="901.60499751164002"/>
    <n v="903.49532846596003"/>
    <n v="909.58962174466001"/>
    <n v="359.00912828204002"/>
    <n v="6592.4050183591098"/>
    <n v="10833.95752678413"/>
    <n v="1193.0284153685823"/>
    <n v="12026.985942152713"/>
  </r>
  <r>
    <x v="7"/>
    <s v="05"/>
    <s v="SR01"/>
    <s v="Z03"/>
    <s v="05380"/>
    <x v="1"/>
    <x v="9"/>
    <n v="10.95759071725"/>
    <n v="0"/>
    <n v="10.95759071725"/>
    <n v="1259.8135529331601"/>
    <n v="99.011272521980004"/>
    <n v="1358.8248254551399"/>
    <n v="173.45531051963999"/>
    <n v="461.47397552995"/>
    <n v="79.228135511079998"/>
    <n v="43.610069699429999"/>
    <n v="249.63916036397001"/>
    <n v="219.42432852432"/>
    <n v="181.35756371805999"/>
    <n v="86.510938050500002"/>
    <n v="1494.6994819169502"/>
    <n v="2864.4818980893401"/>
    <n v="315.43489913827864"/>
    <n v="3179.9167972276186"/>
  </r>
  <r>
    <x v="7"/>
    <s v="05"/>
    <s v="SR01"/>
    <s v="Z03"/>
    <s v="05631"/>
    <x v="1"/>
    <x v="10"/>
    <n v="10.08984524323"/>
    <n v="0"/>
    <n v="10.08984524323"/>
    <n v="1220.6188802209599"/>
    <n v="111.35606104999999"/>
    <n v="1331.9749412709598"/>
    <n v="220.94855449632999"/>
    <n v="917.36743609266"/>
    <n v="118.84048597688999"/>
    <n v="104.50454356134"/>
    <n v="389.94662695525"/>
    <n v="385.13011967756"/>
    <n v="512.75799077033003"/>
    <n v="139.06858306307001"/>
    <n v="2788.5643405934297"/>
    <n v="4130.6291271076198"/>
    <n v="454.86221538209685"/>
    <n v="4585.4913424897168"/>
  </r>
  <r>
    <x v="7"/>
    <s v="05"/>
    <s v="SR02"/>
    <s v="Z04"/>
    <s v="05120"/>
    <x v="2"/>
    <x v="11"/>
    <n v="87.234411025979995"/>
    <n v="18.428609085760002"/>
    <n v="105.66302011174"/>
    <n v="7.12848929926"/>
    <n v="13.390993379319999"/>
    <n v="20.519482678579998"/>
    <n v="9.3593940058600005"/>
    <n v="111.75948461565"/>
    <n v="12.683223278390001"/>
    <n v="7.7496786199900001"/>
    <n v="25.21879429629"/>
    <n v="37.267644719320003"/>
    <n v="81.606163391669995"/>
    <n v="19.244334450970001"/>
    <n v="304.88871737813997"/>
    <n v="431.07122016845994"/>
    <n v="47.469284740802912"/>
    <n v="478.54050490926284"/>
  </r>
  <r>
    <x v="7"/>
    <s v="05"/>
    <s v="SR02"/>
    <s v="Z04"/>
    <s v="05154"/>
    <x v="2"/>
    <x v="12"/>
    <n v="70.930697283879994"/>
    <n v="1322.58307788763"/>
    <n v="1393.5137751715099"/>
    <n v="25.13498008062"/>
    <n v="42.070700145890001"/>
    <n v="67.205680226509998"/>
    <n v="72.530294149360003"/>
    <n v="467.18236260188002"/>
    <n v="39.089600846209997"/>
    <n v="32.878113767389998"/>
    <n v="80.857119585769993"/>
    <n v="191.20785717913"/>
    <n v="263.78131556312002"/>
    <n v="50.301228647800002"/>
    <n v="1197.8278923406599"/>
    <n v="2658.5473477386795"/>
    <n v="292.75751927285262"/>
    <n v="2951.3048670115322"/>
  </r>
  <r>
    <x v="7"/>
    <s v="05"/>
    <s v="SR02"/>
    <s v="Z04"/>
    <s v="05250"/>
    <x v="2"/>
    <x v="13"/>
    <n v="27.98608818684"/>
    <n v="607.18530470860003"/>
    <n v="635.17139289544002"/>
    <n v="13.979092198149999"/>
    <n v="18.323732182939999"/>
    <n v="32.302824381089998"/>
    <n v="38.213983214309998"/>
    <n v="189.75263173144"/>
    <n v="25.372682740889999"/>
    <n v="13.14704967946"/>
    <n v="43.891075811310003"/>
    <n v="91.37717457414"/>
    <n v="124.40360220338"/>
    <n v="31.116931987680001"/>
    <n v="557.27513194261007"/>
    <n v="1224.7493492191402"/>
    <n v="134.86860842009185"/>
    <n v="1359.6179576392319"/>
  </r>
  <r>
    <x v="7"/>
    <s v="05"/>
    <s v="SR02"/>
    <s v="Z04"/>
    <s v="05495"/>
    <x v="2"/>
    <x v="14"/>
    <n v="48.134454550549997"/>
    <n v="10.09421059442"/>
    <n v="58.228665144969995"/>
    <n v="11.511246519569999"/>
    <n v="5.4144985117099997"/>
    <n v="16.925745031279998"/>
    <n v="15.778829523640001"/>
    <n v="84.561510600540004"/>
    <n v="9.28535701783"/>
    <n v="6.4105718751299996"/>
    <n v="19.11774131992"/>
    <n v="32.51826936906"/>
    <n v="84.370628105540007"/>
    <n v="13.73599721976"/>
    <n v="265.77890503142004"/>
    <n v="340.93331520767003"/>
    <n v="37.543356781956618"/>
    <n v="378.47667198962665"/>
  </r>
  <r>
    <x v="7"/>
    <s v="05"/>
    <s v="SR02"/>
    <s v="Z04"/>
    <s v="05790"/>
    <x v="2"/>
    <x v="15"/>
    <n v="45.066700642089998"/>
    <n v="29.865977361230001"/>
    <n v="74.932678003320007"/>
    <n v="4.2546909911400004"/>
    <n v="15.7206049646"/>
    <n v="19.975295955740002"/>
    <n v="17.581589565960002"/>
    <n v="102.58333111189"/>
    <n v="15.94577059973"/>
    <n v="10.58255488531"/>
    <n v="28.27599361847"/>
    <n v="39.346651377839997"/>
    <n v="96.651494216949999"/>
    <n v="17.536887333180001"/>
    <n v="328.50427270933"/>
    <n v="423.41224666839003"/>
    <n v="46.625883518701102"/>
    <n v="470.03813018709116"/>
  </r>
  <r>
    <x v="7"/>
    <s v="05"/>
    <s v="SR02"/>
    <s v="Z04"/>
    <s v="05895"/>
    <x v="2"/>
    <x v="16"/>
    <n v="46.71719097727"/>
    <n v="126.00525440026"/>
    <n v="172.72244537752999"/>
    <n v="4.3612793072000002"/>
    <n v="12.37460865091"/>
    <n v="16.735887958109998"/>
    <n v="6.28269120596"/>
    <n v="88.289294150580005"/>
    <n v="9.25316210113"/>
    <n v="5.9051866099900003"/>
    <n v="18.596468472249999"/>
    <n v="33.224454075920001"/>
    <n v="77.659741958949994"/>
    <n v="10.75324611283"/>
    <n v="249.96424468760998"/>
    <n v="439.42257802324997"/>
    <n v="48.388930881415057"/>
    <n v="487.811508904665"/>
  </r>
  <r>
    <x v="7"/>
    <s v="05"/>
    <s v="SR03"/>
    <s v="Z05"/>
    <s v="05142"/>
    <x v="3"/>
    <x v="17"/>
    <n v="15.04413635943"/>
    <n v="0.54665917459000002"/>
    <n v="15.59079553402"/>
    <n v="1.52191508739"/>
    <n v="2.1894767807300002"/>
    <n v="3.7113918681200002"/>
    <n v="1.7500613445099999"/>
    <n v="14.20621340466"/>
    <n v="2.26664991029"/>
    <n v="1.76925395276"/>
    <n v="8.2483726795700001"/>
    <n v="8.0609408613099998"/>
    <n v="14.938502887629999"/>
    <n v="4.0339751036599996"/>
    <n v="55.273970144389999"/>
    <n v="74.576157546529998"/>
    <n v="8.2122783703070894"/>
    <n v="82.788435916837088"/>
  </r>
  <r>
    <x v="7"/>
    <s v="05"/>
    <s v="SR03"/>
    <s v="Z05"/>
    <s v="05425"/>
    <x v="3"/>
    <x v="18"/>
    <n v="54.870669931439998"/>
    <n v="4.6214818403600004"/>
    <n v="59.492151771799996"/>
    <n v="1.7609933638799999"/>
    <n v="5.8772193905699996"/>
    <n v="7.6382127544499996"/>
    <n v="3.8083214726399999"/>
    <n v="28.3271249551"/>
    <n v="2.7389347474500001"/>
    <n v="2.6468442370199998"/>
    <n v="11.2959649259"/>
    <n v="13.82580724534"/>
    <n v="28.691683600969998"/>
    <n v="7.1310673916400003"/>
    <n v="98.465748576060008"/>
    <n v="165.59611310231"/>
    <n v="18.23533717178741"/>
    <n v="183.83145027409742"/>
  </r>
  <r>
    <x v="7"/>
    <s v="05"/>
    <s v="SR03"/>
    <s v="Z06"/>
    <s v="05579"/>
    <x v="3"/>
    <x v="19"/>
    <n v="56.377398280610002"/>
    <n v="70.858098527080003"/>
    <n v="127.23549680769"/>
    <n v="58.367990628139999"/>
    <n v="7.4049452035999996"/>
    <n v="65.77293583174"/>
    <n v="68.489706479250003"/>
    <n v="256.34582438757002"/>
    <n v="32.223127793170001"/>
    <n v="30.912606502500001"/>
    <n v="74.784043946759994"/>
    <n v="118.99336285413"/>
    <n v="99.020131431530004"/>
    <n v="41.256481940710003"/>
    <n v="722.02528533562008"/>
    <n v="915.03371797505008"/>
    <n v="100.7629228622623"/>
    <n v="1015.7966408373123"/>
  </r>
  <r>
    <x v="7"/>
    <s v="05"/>
    <s v="SR03"/>
    <s v="Z06"/>
    <s v="05585"/>
    <x v="3"/>
    <x v="20"/>
    <n v="18.791620346969999"/>
    <n v="178.52180335799"/>
    <n v="197.31342370496"/>
    <n v="55.546478970620001"/>
    <n v="2.5569160585900002"/>
    <n v="58.103395029209999"/>
    <n v="251.24067190375001"/>
    <n v="31.788700307429998"/>
    <n v="4.9594569660500003"/>
    <n v="3.3343527958000001"/>
    <n v="13.613628038310001"/>
    <n v="46.028051916629998"/>
    <n v="28.21242565311"/>
    <n v="9.7781424429800001"/>
    <n v="388.95543002406009"/>
    <n v="644.37224875823006"/>
    <n v="70.957856438162409"/>
    <n v="715.33010519639242"/>
  </r>
  <r>
    <x v="7"/>
    <s v="05"/>
    <s v="SR03"/>
    <s v="Z06"/>
    <s v="05591"/>
    <x v="3"/>
    <x v="21"/>
    <n v="17.752916039719999"/>
    <n v="12.290852848569999"/>
    <n v="30.043768888289996"/>
    <n v="25.388675991900001"/>
    <n v="8.6381347073099999"/>
    <n v="34.026810699210003"/>
    <n v="15.10488046731"/>
    <n v="107.25047093454999"/>
    <n v="5.1800796922299996"/>
    <n v="3.6955485774099999"/>
    <n v="17.563745886949999"/>
    <n v="31.797765420120001"/>
    <n v="33.101518855629998"/>
    <n v="9.5301574654400003"/>
    <n v="223.22416729963996"/>
    <n v="287.29474688713998"/>
    <n v="31.63671223328317"/>
    <n v="318.93145912042314"/>
  </r>
  <r>
    <x v="7"/>
    <s v="05"/>
    <s v="SR03"/>
    <s v="Z06"/>
    <s v="05893"/>
    <x v="3"/>
    <x v="22"/>
    <n v="71.886917870359994"/>
    <n v="1128.4915588036199"/>
    <n v="1200.37847667398"/>
    <n v="5.9407651107600001"/>
    <n v="10.915500583209999"/>
    <n v="16.856265693969998"/>
    <n v="25.721359168189998"/>
    <n v="42.573589453570001"/>
    <n v="6.2645851577"/>
    <n v="3.4664918651400001"/>
    <n v="19.67371398005"/>
    <n v="74.103945647640003"/>
    <n v="34.558345656809998"/>
    <n v="11.35495141268"/>
    <n v="217.71698234178001"/>
    <n v="1434.9517247097301"/>
    <n v="158.01595843653996"/>
    <n v="1592.96768314627"/>
  </r>
  <r>
    <x v="7"/>
    <s v="05"/>
    <s v="SR04"/>
    <s v="Z07"/>
    <s v="05031"/>
    <x v="4"/>
    <x v="23"/>
    <n v="72.362601621889993"/>
    <n v="19.453270140410002"/>
    <n v="91.815871762299992"/>
    <n v="17.6192247181"/>
    <n v="31.024692814480002"/>
    <n v="48.643917532580005"/>
    <n v="772.29431189117997"/>
    <n v="61.755663331219999"/>
    <n v="6.4969301218700002"/>
    <n v="5.68748057043"/>
    <n v="22.3573957957"/>
    <n v="53.80061695213"/>
    <n v="36.132797452710001"/>
    <n v="13.53973472238"/>
    <n v="972.06493083761995"/>
    <n v="1112.5247201324999"/>
    <n v="122.51050464585136"/>
    <n v="1235.0352247783512"/>
  </r>
  <r>
    <x v="7"/>
    <s v="05"/>
    <s v="SR04"/>
    <s v="Z09"/>
    <s v="05040"/>
    <x v="4"/>
    <x v="24"/>
    <n v="50.901572165200001"/>
    <n v="120.15619055973001"/>
    <n v="171.05776272493"/>
    <n v="2.1494448969"/>
    <n v="9.3204924046500004"/>
    <n v="11.469937301550001"/>
    <n v="147.44022920924999"/>
    <n v="8.6487618665100001"/>
    <n v="1.0763618632900001"/>
    <n v="0.72218997923999995"/>
    <n v="2.9276802047100001"/>
    <n v="10.169968156199999"/>
    <n v="7.2264681485300004"/>
    <n v="1.8004631091400001"/>
    <n v="180.01212253686995"/>
    <n v="362.53982256334996"/>
    <n v="39.92265143655861"/>
    <n v="402.46247399990858"/>
  </r>
  <r>
    <x v="7"/>
    <s v="05"/>
    <s v="SR04"/>
    <s v="Z05"/>
    <s v="05190"/>
    <x v="4"/>
    <x v="25"/>
    <n v="8.9626694551000003"/>
    <n v="0.27262578926999997"/>
    <n v="9.2352952443700005"/>
    <n v="6.5909885703300004"/>
    <n v="1.54777308292"/>
    <n v="8.1387616532500004"/>
    <n v="18.95903232865"/>
    <n v="43.837867108189997"/>
    <n v="6.67135033899"/>
    <n v="4.2415575204699998"/>
    <n v="16.839462971340001"/>
    <n v="20.352771146369999"/>
    <n v="25.636659737319999"/>
    <n v="8.9550985351900003"/>
    <n v="145.49379968651996"/>
    <n v="162.86785658413996"/>
    <n v="17.934903323618698"/>
    <n v="180.80275990775866"/>
  </r>
  <r>
    <x v="7"/>
    <s v="05"/>
    <s v="SR04"/>
    <s v="Z08"/>
    <s v="05604"/>
    <x v="4"/>
    <x v="26"/>
    <n v="160.34711161007999"/>
    <n v="690.31873438687001"/>
    <n v="850.66584599695"/>
    <n v="20.95615039626"/>
    <n v="1.07253295715"/>
    <n v="22.028683353409999"/>
    <n v="27.283601867560002"/>
    <n v="92.586211045080006"/>
    <n v="11.305234108780001"/>
    <n v="7.5811055239699998"/>
    <n v="34.593068083289999"/>
    <n v="74.845178934770004"/>
    <n v="55.682550989489997"/>
    <n v="20.13888326851"/>
    <n v="324.01583382144997"/>
    <n v="1196.7103631718101"/>
    <n v="131.78097336060262"/>
    <n v="1328.4913365324128"/>
  </r>
  <r>
    <x v="7"/>
    <s v="05"/>
    <s v="SR04"/>
    <s v="Z05"/>
    <s v="05670"/>
    <x v="4"/>
    <x v="27"/>
    <n v="91.910814473569999"/>
    <n v="2.9615546688299998"/>
    <n v="94.872369142400004"/>
    <n v="5.01014181654"/>
    <n v="11.000909432069999"/>
    <n v="16.011051248609999"/>
    <n v="44.066117355110002"/>
    <n v="48.345998436720002"/>
    <n v="7.2488500498799997"/>
    <n v="4.6462489791400001"/>
    <n v="23.56910345795"/>
    <n v="30.637041242950001"/>
    <n v="48.841060214590001"/>
    <n v="11.77656772341"/>
    <n v="219.13098745975"/>
    <n v="330.01440785075999"/>
    <n v="36.340973746095116"/>
    <n v="366.35538159685512"/>
  </r>
  <r>
    <x v="7"/>
    <s v="05"/>
    <s v="SR04"/>
    <s v="Z05"/>
    <s v="05690"/>
    <x v="4"/>
    <x v="28"/>
    <n v="204.82742876648999"/>
    <n v="147.30819394792999"/>
    <n v="352.13562271441998"/>
    <n v="12.12479901459"/>
    <n v="2.1001486889600001"/>
    <n v="14.224947703550001"/>
    <n v="42.540989978680003"/>
    <n v="24.318794529830001"/>
    <n v="3.03175522527"/>
    <n v="2.3655168313499999"/>
    <n v="11.423253945800001"/>
    <n v="23.436749492490002"/>
    <n v="22.062406828739999"/>
    <n v="5.6260979767899997"/>
    <n v="134.80556480894998"/>
    <n v="501.16613522691995"/>
    <n v="55.188091578517117"/>
    <n v="556.35422680543707"/>
  </r>
  <r>
    <x v="7"/>
    <s v="05"/>
    <s v="SR04"/>
    <s v="Z08"/>
    <s v="05736"/>
    <x v="4"/>
    <x v="29"/>
    <n v="47.083034411409997"/>
    <n v="1100.85266956847"/>
    <n v="1147.9357039798799"/>
    <n v="26.14851477749"/>
    <n v="2.7165038805799999"/>
    <n v="28.865018658069999"/>
    <n v="46.00893215112"/>
    <n v="145.19107634578"/>
    <n v="24.273269647839999"/>
    <n v="13.104740866749999"/>
    <n v="59.706178247780002"/>
    <n v="106.92268840545999"/>
    <n v="84.87114662562"/>
    <n v="33.921725788080003"/>
    <n v="513.99975807843009"/>
    <n v="1690.80048071638"/>
    <n v="186.18985843551138"/>
    <n v="1876.9903391518915"/>
  </r>
  <r>
    <x v="7"/>
    <s v="05"/>
    <s v="SR04"/>
    <s v="Z07"/>
    <s v="05858"/>
    <x v="4"/>
    <x v="30"/>
    <n v="88.139185868430005"/>
    <n v="105.40290673774"/>
    <n v="193.54209260617"/>
    <n v="1.3725060140200001"/>
    <n v="7.1894825360899999"/>
    <n v="8.5619885501099997"/>
    <n v="5.5914741916699997"/>
    <n v="36.726817584080003"/>
    <n v="4.4843610135600001"/>
    <n v="4.0737057231199998"/>
    <n v="16.12126561038"/>
    <n v="24.21169555394"/>
    <n v="33.155830745590002"/>
    <n v="8.8659996060499999"/>
    <n v="133.23115002839"/>
    <n v="335.33523118466996"/>
    <n v="36.926899379856522"/>
    <n v="372.2621305645265"/>
  </r>
  <r>
    <x v="7"/>
    <s v="05"/>
    <s v="SR04"/>
    <s v="Z07"/>
    <s v="05885"/>
    <x v="4"/>
    <x v="31"/>
    <n v="21.135431095009999"/>
    <n v="1.28421674535"/>
    <n v="22.41964784036"/>
    <n v="2.8401332678400002"/>
    <n v="2.4602201264399999"/>
    <n v="5.3003533942800001"/>
    <n v="3.0183411281799999"/>
    <n v="21.17808368867"/>
    <n v="2.5336858159900002"/>
    <n v="1.91772284583"/>
    <n v="8.4100328143199992"/>
    <n v="11.40737921144"/>
    <n v="22.911426782989999"/>
    <n v="6.0490749621799997"/>
    <n v="77.425747249600008"/>
    <n v="105.14574848424"/>
    <n v="11.578582008175228"/>
    <n v="116.72433049241523"/>
  </r>
  <r>
    <x v="7"/>
    <s v="05"/>
    <s v="SR04"/>
    <s v="Z07"/>
    <s v="05890"/>
    <x v="4"/>
    <x v="32"/>
    <n v="186.73455901524"/>
    <n v="8.1413826985700002"/>
    <n v="194.87594171380999"/>
    <n v="10.2805524478"/>
    <n v="9.9052907221800002"/>
    <n v="20.18584316998"/>
    <n v="7.1864419525900001"/>
    <n v="49.252877608600002"/>
    <n v="7.60619606745"/>
    <n v="6.4822196351599999"/>
    <n v="29.179762440840001"/>
    <n v="28.83631790479"/>
    <n v="76.18888502707"/>
    <n v="14.485115962529999"/>
    <n v="219.21781659902999"/>
    <n v="434.27960148282"/>
    <n v="47.822589621886209"/>
    <n v="482.10219110470621"/>
  </r>
  <r>
    <x v="7"/>
    <s v="05"/>
    <s v="SR05"/>
    <s v="Z10"/>
    <s v="05038"/>
    <x v="5"/>
    <x v="33"/>
    <n v="41.774008006510002"/>
    <n v="0"/>
    <n v="41.774008006510002"/>
    <n v="5.0468555953700003"/>
    <n v="3.3056067753299998"/>
    <n v="8.3524623706999996"/>
    <n v="2.7704906459699998"/>
    <n v="36.357174594269999"/>
    <n v="4.4102646918600001"/>
    <n v="3.6635660049399998"/>
    <n v="14.51160146554"/>
    <n v="15.62306635346"/>
    <n v="28.03876344715"/>
    <n v="9.2209735300600002"/>
    <n v="114.59590073325001"/>
    <n v="164.72237111046002"/>
    <n v="18.139121267174264"/>
    <n v="182.86149237763428"/>
  </r>
  <r>
    <x v="7"/>
    <s v="05"/>
    <s v="SR05"/>
    <s v="Z11"/>
    <s v="05086"/>
    <x v="5"/>
    <x v="34"/>
    <n v="39.469137307650001"/>
    <n v="7.2884131330000004E-2"/>
    <n v="39.542021438980001"/>
    <n v="4.7124603693499996"/>
    <n v="0.92828002435000001"/>
    <n v="5.6407403936999998"/>
    <n v="4.1664909836000001"/>
    <n v="19.756550503970001"/>
    <n v="2.7621036211600001"/>
    <n v="1.7511445246099999"/>
    <n v="9.9477670766799999"/>
    <n v="11.398799440299999"/>
    <n v="16.819839584259999"/>
    <n v="4.5554770514199996"/>
    <n v="71.158172785999994"/>
    <n v="116.34093461868"/>
    <n v="12.811388684842466"/>
    <n v="129.15232330352245"/>
  </r>
  <r>
    <x v="7"/>
    <s v="05"/>
    <s v="SR05"/>
    <s v="Z10"/>
    <s v="05107"/>
    <x v="5"/>
    <x v="35"/>
    <n v="28.642426130939999"/>
    <n v="14.84912900037"/>
    <n v="43.491555131310001"/>
    <n v="2.5535347335099998"/>
    <n v="3.1479990523699999"/>
    <n v="5.7015337858799997"/>
    <n v="20.973697671659998"/>
    <n v="14.911380943739999"/>
    <n v="2.46828850713"/>
    <n v="1.53926127092"/>
    <n v="6.04904337309"/>
    <n v="10.51340334354"/>
    <n v="23.167113490689999"/>
    <n v="4.1363064685099999"/>
    <n v="83.758495069279988"/>
    <n v="132.95158398646998"/>
    <n v="14.640542679992835"/>
    <n v="147.59212666646283"/>
  </r>
  <r>
    <x v="7"/>
    <s v="05"/>
    <s v="SR05"/>
    <s v="Z10"/>
    <s v="05134"/>
    <x v="5"/>
    <x v="36"/>
    <n v="22.708468974519999"/>
    <n v="0"/>
    <n v="22.708468974519999"/>
    <n v="2.2884362431"/>
    <n v="3.5638825339100002"/>
    <n v="5.8523187770099998"/>
    <n v="3.3939850006199999"/>
    <n v="16.485351809379999"/>
    <n v="3.8802730904899998"/>
    <n v="3.0242271986599998"/>
    <n v="9.4948373945399993"/>
    <n v="15.057865705259999"/>
    <n v="26.177378324029998"/>
    <n v="6.8147991883600003"/>
    <n v="84.328717711339991"/>
    <n v="112.88950546286999"/>
    <n v="12.431319532240307"/>
    <n v="125.3208249951103"/>
  </r>
  <r>
    <x v="7"/>
    <s v="05"/>
    <s v="SR05"/>
    <s v="Z09"/>
    <s v="05150"/>
    <x v="5"/>
    <x v="37"/>
    <n v="21.933427200610002"/>
    <n v="1.725395188E-2"/>
    <n v="21.950681152490002"/>
    <n v="0.74898451152000001"/>
    <n v="3.0478257798000001"/>
    <n v="3.7968102913199999"/>
    <n v="40.947705350569997"/>
    <n v="2.0080844247099998"/>
    <n v="0.34750060098000002"/>
    <n v="0.20092655842000001"/>
    <n v="1.4069263544599999"/>
    <n v="2.8249474329000002"/>
    <n v="2.94435224834"/>
    <n v="0.56534913530999997"/>
    <n v="51.245792105689993"/>
    <n v="76.993283549499992"/>
    <n v="8.4784507268037039"/>
    <n v="85.471734276303692"/>
  </r>
  <r>
    <x v="7"/>
    <s v="05"/>
    <s v="SR05"/>
    <s v="Z11"/>
    <s v="05237"/>
    <x v="5"/>
    <x v="38"/>
    <n v="276.73051868414001"/>
    <n v="1.8237281783999999"/>
    <n v="278.55424686254003"/>
    <n v="35.233220277020003"/>
    <n v="7.8805872861799999"/>
    <n v="43.113807563200005"/>
    <n v="67.801586590889997"/>
    <n v="87.508416095629997"/>
    <n v="9.4857173269199997"/>
    <n v="12.12536821292"/>
    <n v="33.430035559060002"/>
    <n v="41.537916098959997"/>
    <n v="32.42491330787"/>
    <n v="16.61887516302"/>
    <n v="300.93282835526998"/>
    <n v="622.60088278101"/>
    <n v="68.560407658565552"/>
    <n v="691.16129043957551"/>
  </r>
  <r>
    <x v="7"/>
    <s v="05"/>
    <s v="SR05"/>
    <s v="Z11"/>
    <s v="05264"/>
    <x v="5"/>
    <x v="39"/>
    <n v="170.39266250372"/>
    <n v="0"/>
    <n v="170.39266250372"/>
    <n v="207.51069678499999"/>
    <n v="35.627103657669998"/>
    <n v="243.13780044267"/>
    <n v="17.569873131350001"/>
    <n v="63.307007482940001"/>
    <n v="6.1715987224799997"/>
    <n v="8.5139382710400007"/>
    <n v="21.909241553579999"/>
    <n v="29.029189916149999"/>
    <n v="25.186061639199998"/>
    <n v="11.18618876703"/>
    <n v="182.87309948377001"/>
    <n v="596.40356243016004"/>
    <n v="65.675575637761611"/>
    <n v="662.07913806792169"/>
  </r>
  <r>
    <x v="7"/>
    <s v="05"/>
    <s v="SR05"/>
    <s v="Z09"/>
    <s v="05310"/>
    <x v="5"/>
    <x v="40"/>
    <n v="55.52342963233"/>
    <n v="4.3829640629900002"/>
    <n v="59.906393695319998"/>
    <n v="10.018403698549999"/>
    <n v="9.7559621567400008"/>
    <n v="19.77436585529"/>
    <n v="29.186173622790001"/>
    <n v="117.11102281924001"/>
    <n v="13.785774377879999"/>
    <n v="8.9018852643200006"/>
    <n v="56.947991109269999"/>
    <n v="48.777127261819999"/>
    <n v="64.960344818140001"/>
    <n v="26.77495810676"/>
    <n v="366.44527738021998"/>
    <n v="446.12603693082997"/>
    <n v="49.127111452905019"/>
    <n v="495.25314838373498"/>
  </r>
  <r>
    <x v="7"/>
    <s v="05"/>
    <s v="SR05"/>
    <s v="Z09"/>
    <s v="05315"/>
    <x v="5"/>
    <x v="41"/>
    <n v="18.625806942640001"/>
    <n v="0"/>
    <n v="18.625806942640001"/>
    <n v="0.58266016572000001"/>
    <n v="4.1532752901199999"/>
    <n v="4.73593545584"/>
    <n v="53.282339608999997"/>
    <n v="3.6989577702999998"/>
    <n v="0.59161500451000004"/>
    <n v="0.46366224697000002"/>
    <n v="2.0285192510900001"/>
    <n v="3.8180527525799999"/>
    <n v="4.1157007136799999"/>
    <n v="1.22902353224"/>
    <n v="69.227870880370006"/>
    <n v="92.58961327885001"/>
    <n v="10.19590849757423"/>
    <n v="102.78552177642425"/>
  </r>
  <r>
    <x v="7"/>
    <s v="05"/>
    <s v="SR05"/>
    <s v="Z12"/>
    <s v="05361"/>
    <x v="5"/>
    <x v="42"/>
    <n v="85.298894033560003"/>
    <n v="0"/>
    <n v="85.298894033560003"/>
    <n v="6.8368486230699999"/>
    <n v="11.47608928793"/>
    <n v="18.312937910999999"/>
    <n v="9.6999274091099998"/>
    <n v="60.38640267625"/>
    <n v="8.4813835971000007"/>
    <n v="6.2400374479899998"/>
    <n v="18.214400949849999"/>
    <n v="40.621876537570003"/>
    <n v="89.811656195799998"/>
    <n v="14.541636366700001"/>
    <n v="247.99732118037002"/>
    <n v="351.60915312493"/>
    <n v="38.718973167916928"/>
    <n v="390.32812629284695"/>
  </r>
  <r>
    <x v="7"/>
    <s v="05"/>
    <s v="SR05"/>
    <s v="Z12"/>
    <s v="05647"/>
    <x v="5"/>
    <x v="43"/>
    <n v="30.3797261474"/>
    <n v="0"/>
    <n v="30.3797261474"/>
    <n v="0.39521216800999998"/>
    <n v="4.9961501954900003"/>
    <n v="5.3913623634999999"/>
    <n v="32.657118371940001"/>
    <n v="6.6638660129999998"/>
    <n v="1.96461807601"/>
    <n v="1.4348888601800001"/>
    <n v="5.6343904118100001"/>
    <n v="7.1567740981199996"/>
    <n v="13.348175192399999"/>
    <n v="2.9717009347499999"/>
    <n v="71.831531958210007"/>
    <n v="107.60262046911001"/>
    <n v="11.849131166561506"/>
    <n v="119.45175163567151"/>
  </r>
  <r>
    <x v="7"/>
    <s v="05"/>
    <s v="SR05"/>
    <s v="Z11"/>
    <s v="05658"/>
    <x v="5"/>
    <x v="44"/>
    <n v="7.66289557123"/>
    <n v="0"/>
    <n v="7.66289557123"/>
    <n v="1.6525021558299999"/>
    <n v="1.08108557637"/>
    <n v="2.7335877322000002"/>
    <n v="4.2752665492600004"/>
    <n v="9.8681905593699994"/>
    <n v="1.7356137820799999"/>
    <n v="1.31469271425"/>
    <n v="5.0700508913200002"/>
    <n v="6.6833770354200004"/>
    <n v="11.671395598449999"/>
    <n v="3.29040338648"/>
    <n v="43.908990516629999"/>
    <n v="54.305473820060001"/>
    <n v="5.9800837521499144"/>
    <n v="60.285557572209918"/>
  </r>
  <r>
    <x v="7"/>
    <s v="05"/>
    <s v="SR05"/>
    <s v="Z11"/>
    <s v="05664"/>
    <x v="5"/>
    <x v="45"/>
    <n v="206.01565431322999"/>
    <n v="6.7175681900000003E-3"/>
    <n v="206.02237188141999"/>
    <n v="620.31627449547"/>
    <n v="80.996690037969998"/>
    <n v="701.31296453343998"/>
    <n v="29.844923059340001"/>
    <n v="120.84221331224001"/>
    <n v="12.693022987899999"/>
    <n v="16.09435765696"/>
    <n v="41.307856806179998"/>
    <n v="57.692083786460003"/>
    <n v="55.757747684350001"/>
    <n v="16.968452302519999"/>
    <n v="351.20065759595002"/>
    <n v="1258.5359940108101"/>
    <n v="138.58917195378621"/>
    <n v="1397.1251659645964"/>
  </r>
  <r>
    <x v="7"/>
    <s v="05"/>
    <s v="SR05"/>
    <s v="Z11"/>
    <s v="05686"/>
    <x v="5"/>
    <x v="46"/>
    <n v="391.89925083740002"/>
    <n v="0.96747664460000005"/>
    <n v="392.86672748200004"/>
    <n v="236.76268150407"/>
    <n v="53.39733552957"/>
    <n v="290.16001703363997"/>
    <n v="82.027193017930003"/>
    <n v="146.30709347177"/>
    <n v="18.419330256169999"/>
    <n v="19.514566759019999"/>
    <n v="55.237525959449997"/>
    <n v="88.861772360800003"/>
    <n v="165.03818893869001"/>
    <n v="27.187842925670001"/>
    <n v="602.59351368950001"/>
    <n v="1285.6202582051401"/>
    <n v="141.57167365860758"/>
    <n v="1427.1919318637476"/>
  </r>
  <r>
    <x v="7"/>
    <s v="05"/>
    <s v="SR05"/>
    <s v="Z12"/>
    <s v="05819"/>
    <x v="5"/>
    <x v="47"/>
    <n v="28.036973687149999"/>
    <n v="1.4600600747000001"/>
    <n v="29.497033761849998"/>
    <n v="5.3108612722200004"/>
    <n v="0.16288737772"/>
    <n v="5.4737486499400001"/>
    <n v="18.32484406999"/>
    <n v="13.453024937209999"/>
    <n v="1.9923737822800001"/>
    <n v="1.83013707345"/>
    <n v="8.0132162623499994"/>
    <n v="18.59565643418"/>
    <n v="14.61717858249"/>
    <n v="4.1467936727000003"/>
    <n v="80.973224814649996"/>
    <n v="115.94400722643999"/>
    <n v="12.767679296407842"/>
    <n v="128.71168652284783"/>
  </r>
  <r>
    <x v="7"/>
    <s v="05"/>
    <s v="SR05"/>
    <s v="Z10"/>
    <s v="05854"/>
    <x v="5"/>
    <x v="48"/>
    <n v="27.638796764599999"/>
    <n v="1.45189337945"/>
    <n v="29.090690144049997"/>
    <n v="1.1111921622000001"/>
    <n v="8.2631185346499993"/>
    <n v="9.3743106968499994"/>
    <n v="3.9329410771200002"/>
    <n v="48.661247212459998"/>
    <n v="5.9928545939499998"/>
    <n v="4.3876852096599999"/>
    <n v="15.091244122799999"/>
    <n v="18.505259102250001"/>
    <n v="40.961406803129996"/>
    <n v="11.36068846685"/>
    <n v="148.89332658821999"/>
    <n v="187.35832742911998"/>
    <n v="20.63177817767097"/>
    <n v="207.99010560679096"/>
  </r>
  <r>
    <x v="7"/>
    <s v="05"/>
    <s v="SR05"/>
    <s v="Z10"/>
    <s v="05887"/>
    <x v="5"/>
    <x v="49"/>
    <n v="123.10936776509"/>
    <n v="0.13174517400999999"/>
    <n v="123.24111293910001"/>
    <n v="181.73573191647"/>
    <n v="36.569943674400001"/>
    <n v="218.30567559087001"/>
    <n v="56.40697248379"/>
    <n v="164.21044192442"/>
    <n v="21.481152512600001"/>
    <n v="26.05831589364"/>
    <n v="53.1960331258"/>
    <n v="74.437426642389994"/>
    <n v="122.23756338683999"/>
    <n v="32.514803154379997"/>
    <n v="550.54270912386005"/>
    <n v="892.08949765383011"/>
    <n v="98.236320118664594"/>
    <n v="990.3258177724947"/>
  </r>
  <r>
    <x v="7"/>
    <s v="05"/>
    <s v="SR06"/>
    <s v="Z13"/>
    <s v="05004"/>
    <x v="6"/>
    <x v="50"/>
    <n v="30.848631637330001"/>
    <n v="1.23869309859"/>
    <n v="32.087324735919999"/>
    <n v="1.3158217193099999"/>
    <n v="1.51169158353"/>
    <n v="2.8275133028399999"/>
    <n v="5.2452868063400002"/>
    <n v="3.4773106761400001"/>
    <n v="0.70260764892000005"/>
    <n v="0.43039051419000002"/>
    <n v="2.3130785717800002"/>
    <n v="3.1273197065399998"/>
    <n v="9.1656432341999992"/>
    <n v="1.23086007117"/>
    <n v="25.692497229280001"/>
    <n v="60.607335268040003"/>
    <n v="6.6740406703505055"/>
    <n v="67.281375938390511"/>
  </r>
  <r>
    <x v="7"/>
    <s v="05"/>
    <s v="SR06"/>
    <s v="Z14"/>
    <s v="05044"/>
    <x v="6"/>
    <x v="51"/>
    <n v="75.025496182279994"/>
    <n v="1.8258938328500001"/>
    <n v="76.851390015129994"/>
    <n v="2.6850574836800001"/>
    <n v="4.54948793301"/>
    <n v="7.2345454166900005"/>
    <n v="1.74305603074"/>
    <n v="16.07377554872"/>
    <n v="4.0967069766100002"/>
    <n v="2.7497361522600001"/>
    <n v="9.6757962605699994"/>
    <n v="8.5907182636399995"/>
    <n v="19.658194802370001"/>
    <n v="5.5113439140900002"/>
    <n v="68.099327949000013"/>
    <n v="152.18526338082"/>
    <n v="16.758543049940087"/>
    <n v="168.94380643076011"/>
  </r>
  <r>
    <x v="7"/>
    <s v="05"/>
    <s v="SR06"/>
    <s v="Z14"/>
    <s v="05059"/>
    <x v="6"/>
    <x v="52"/>
    <n v="22.42131194797"/>
    <n v="0"/>
    <n v="22.42131194797"/>
    <n v="1.66453827856"/>
    <n v="2.35302300745"/>
    <n v="4.0175612860100003"/>
    <n v="1.3972002966999999"/>
    <n v="9.8571462192699997"/>
    <n v="3.2880726020400002"/>
    <n v="1.75542065235"/>
    <n v="9.0952662078900008"/>
    <n v="7.2996523848799999"/>
    <n v="15.369781518810001"/>
    <n v="4.59012838611"/>
    <n v="52.65266826805"/>
    <n v="79.091541502029997"/>
    <n v="8.7095095392426316"/>
    <n v="87.801051041272629"/>
  </r>
  <r>
    <x v="7"/>
    <s v="05"/>
    <s v="SR06"/>
    <s v="Z14"/>
    <s v="05113"/>
    <x v="6"/>
    <x v="53"/>
    <n v="20.19472603653"/>
    <n v="1637.5162470534301"/>
    <n v="1657.7109730899601"/>
    <n v="6.2066542662500002"/>
    <n v="0.10119329858999999"/>
    <n v="6.3078475648400003"/>
    <n v="16.850855796529999"/>
    <n v="10.919194721449999"/>
    <n v="1.97316222121"/>
    <n v="1.13873772278"/>
    <n v="6.2503983003399997"/>
    <n v="42.373805934369997"/>
    <n v="10.30353139728"/>
    <n v="3.3832482390199998"/>
    <n v="93.192934332980002"/>
    <n v="1757.2117549877801"/>
    <n v="193.50302512535023"/>
    <n v="1950.7147801131302"/>
  </r>
  <r>
    <x v="7"/>
    <s v="05"/>
    <s v="SR06"/>
    <s v="Z14"/>
    <s v="05125"/>
    <x v="6"/>
    <x v="54"/>
    <n v="61.625664054490002"/>
    <n v="0"/>
    <n v="61.625664054490002"/>
    <n v="1.1869100540899999"/>
    <n v="6.2889673999299998"/>
    <n v="7.4758774540199999"/>
    <n v="1.52088648379"/>
    <n v="19.560409582289999"/>
    <n v="3.6362655756"/>
    <n v="3.2624442944799998"/>
    <n v="11.5817786004"/>
    <n v="11.54170323029"/>
    <n v="27.71512783851"/>
    <n v="5.5997933144800003"/>
    <n v="84.41840891983999"/>
    <n v="153.51995042835"/>
    <n v="16.905517926790111"/>
    <n v="170.42546835514011"/>
  </r>
  <r>
    <x v="7"/>
    <s v="05"/>
    <s v="SR06"/>
    <s v="Z13"/>
    <s v="05138"/>
    <x v="6"/>
    <x v="55"/>
    <n v="66.918873282180002"/>
    <n v="21.791052323599999"/>
    <n v="88.709925605780001"/>
    <n v="5.9884573796399998"/>
    <n v="11.12446956984"/>
    <n v="17.112926949479998"/>
    <n v="13.053553442109999"/>
    <n v="35.790162773619997"/>
    <n v="4.4030356671300002"/>
    <n v="3.4214869781199999"/>
    <n v="13.4850491041"/>
    <n v="26.114601859499999"/>
    <n v="55.9165612611"/>
    <n v="7.6334862119300002"/>
    <n v="159.81793729761"/>
    <n v="265.64078985287"/>
    <n v="29.252192450632769"/>
    <n v="294.89298230350278"/>
  </r>
  <r>
    <x v="7"/>
    <s v="05"/>
    <s v="SR06"/>
    <s v="Z13"/>
    <s v="05234"/>
    <x v="6"/>
    <x v="56"/>
    <n v="94.218125969100001"/>
    <n v="66.889407616019994"/>
    <n v="161.10753358512"/>
    <n v="3.10813874754"/>
    <n v="15.256825503669999"/>
    <n v="18.364964251209997"/>
    <n v="13.299355492149999"/>
    <n v="77.95313422225"/>
    <n v="10.07818642943"/>
    <n v="8.7095099794300008"/>
    <n v="23.209727561739999"/>
    <n v="34.422896127100003"/>
    <n v="70.221468634369998"/>
    <n v="15.742499304380001"/>
    <n v="253.63677775085003"/>
    <n v="433.10927558718004"/>
    <n v="47.693714089024333"/>
    <n v="480.80298967620439"/>
  </r>
  <r>
    <x v="7"/>
    <s v="05"/>
    <s v="SR06"/>
    <s v="Z14"/>
    <s v="05240"/>
    <x v="6"/>
    <x v="57"/>
    <n v="217.21712725334999"/>
    <n v="0"/>
    <n v="217.21712725334999"/>
    <n v="6.13208566505"/>
    <n v="10.927179575349999"/>
    <n v="17.059265240399998"/>
    <n v="4.5415812669399998"/>
    <n v="35.617790018869997"/>
    <n v="7.2260204969900004"/>
    <n v="3.8820779669199998"/>
    <n v="24.657794257839999"/>
    <n v="19.938497118570002"/>
    <n v="23.936479183269999"/>
    <n v="12.591406435670001"/>
    <n v="132.39164674507001"/>
    <n v="366.66803923882003"/>
    <n v="40.377247994412635"/>
    <n v="407.04528723323267"/>
  </r>
  <r>
    <x v="7"/>
    <s v="05"/>
    <s v="SR06"/>
    <s v="Z13"/>
    <s v="05284"/>
    <x v="6"/>
    <x v="58"/>
    <n v="70.755914543659998"/>
    <n v="2.4918236297199998"/>
    <n v="73.24773817338"/>
    <n v="2.5127270725400002"/>
    <n v="11.621788208410001"/>
    <n v="14.134515280950001"/>
    <n v="21.644275786649999"/>
    <n v="57.786879858760003"/>
    <n v="7.6164630405700002"/>
    <n v="6.3223396375499998"/>
    <n v="19.570348016370001"/>
    <n v="29.577030484489999"/>
    <n v="52.43083230613"/>
    <n v="10.482818154549999"/>
    <n v="205.43098728506999"/>
    <n v="292.81324073939999"/>
    <n v="32.244405217092094"/>
    <n v="325.05764595649208"/>
  </r>
  <r>
    <x v="7"/>
    <s v="05"/>
    <s v="SR06"/>
    <s v="Z14"/>
    <s v="05306"/>
    <x v="6"/>
    <x v="59"/>
    <n v="13.268222610740001"/>
    <n v="0"/>
    <n v="13.268222610740001"/>
    <n v="2.2549818976"/>
    <n v="0.83430535665000005"/>
    <n v="3.0892872542500003"/>
    <n v="3.9190458482200001"/>
    <n v="14.923644157929999"/>
    <n v="2.4321600323400001"/>
    <n v="1.4404249345"/>
    <n v="7.8095995028200003"/>
    <n v="8.80989264882"/>
    <n v="14.15610118072"/>
    <n v="3.6629622726400002"/>
    <n v="57.153830577990007"/>
    <n v="73.511340442980014"/>
    <n v="8.0950213976322942"/>
    <n v="81.606361840612308"/>
  </r>
  <r>
    <x v="7"/>
    <s v="05"/>
    <s v="SR06"/>
    <s v="Z14"/>
    <s v="05347"/>
    <x v="6"/>
    <x v="60"/>
    <n v="29.928434539929999"/>
    <n v="1.126497349E-2"/>
    <n v="29.939699513419999"/>
    <n v="1.46524223701"/>
    <n v="3.04518599275"/>
    <n v="4.5104282297600005"/>
    <n v="2.1931508921099998"/>
    <n v="9.8264415995400007"/>
    <n v="3.0430051911199998"/>
    <n v="1.67284745899"/>
    <n v="9.0020875411700008"/>
    <n v="7.62886390223"/>
    <n v="18.27355644735"/>
    <n v="3.5900520290500002"/>
    <n v="55.230005061560007"/>
    <n v="89.680132804740012"/>
    <n v="9.8755183842688723"/>
    <n v="99.555651189008884"/>
  </r>
  <r>
    <x v="7"/>
    <s v="05"/>
    <s v="SR06"/>
    <s v="Z14"/>
    <s v="05411"/>
    <x v="6"/>
    <x v="61"/>
    <n v="52.83317875222"/>
    <n v="0"/>
    <n v="52.83317875222"/>
    <n v="2.83155676775"/>
    <n v="5.2240643844400001"/>
    <n v="8.0556211521899996"/>
    <n v="8.8708306620500004"/>
    <n v="20.587209785759999"/>
    <n v="3.5751300227299998"/>
    <n v="2.9683975944699998"/>
    <n v="11.62173504986"/>
    <n v="14.297534719850001"/>
    <n v="31.296332644970001"/>
    <n v="6.6622610772600002"/>
    <n v="99.879431556949996"/>
    <n v="160.76823146135999"/>
    <n v="17.703693959283143"/>
    <n v="178.47192542064312"/>
  </r>
  <r>
    <x v="7"/>
    <s v="05"/>
    <s v="SR06"/>
    <s v="Z14"/>
    <s v="05501"/>
    <x v="6"/>
    <x v="62"/>
    <n v="19.6563871281"/>
    <n v="0"/>
    <n v="19.6563871281"/>
    <n v="0.66045114550999995"/>
    <n v="2.28214267256"/>
    <n v="2.9425938180699998"/>
    <n v="2.3422613493400002"/>
    <n v="8.3213829825300003"/>
    <n v="1.7547100046399999"/>
    <n v="0.85571407969000002"/>
    <n v="6.2336675532900001"/>
    <n v="5.0574857296999998"/>
    <n v="10.46823836279"/>
    <n v="2.7550073685999998"/>
    <n v="37.788467430579992"/>
    <n v="60.387448376749994"/>
    <n v="6.6498268676974632"/>
    <n v="67.037275244447457"/>
  </r>
  <r>
    <x v="7"/>
    <s v="05"/>
    <s v="SR06"/>
    <s v="Z13"/>
    <s v="05543"/>
    <x v="6"/>
    <x v="63"/>
    <n v="28.392959586570001"/>
    <n v="0"/>
    <n v="28.392959586570001"/>
    <n v="0.65053224886000005"/>
    <n v="4.9479657136700004"/>
    <n v="5.5984979625300006"/>
    <n v="1.2746313598800001"/>
    <n v="18.73640397734"/>
    <n v="2.8761504304500001"/>
    <n v="2.2719875092600001"/>
    <n v="8.5900936295699992"/>
    <n v="10.937227403330001"/>
    <n v="27.24505739284"/>
    <n v="4.18669150786"/>
    <n v="76.118243210529997"/>
    <n v="110.10970075963"/>
    <n v="12.125209231184225"/>
    <n v="122.23490999081423"/>
  </r>
  <r>
    <x v="7"/>
    <s v="05"/>
    <s v="SR06"/>
    <s v="Z14"/>
    <s v="05628"/>
    <x v="6"/>
    <x v="64"/>
    <n v="32.999522619140002"/>
    <n v="0"/>
    <n v="32.999522619140002"/>
    <n v="2.9987303764700002"/>
    <n v="3.2951424346399998"/>
    <n v="6.29387281111"/>
    <n v="2.25280674519"/>
    <n v="19.052068274989999"/>
    <n v="3.5816840264300001"/>
    <n v="2.79139267476"/>
    <n v="13.078550120519999"/>
    <n v="11.655392583439999"/>
    <n v="27.18206674472"/>
    <n v="5.0537990170200002"/>
    <n v="84.647760187069991"/>
    <n v="123.94115561731999"/>
    <n v="13.648320119365241"/>
    <n v="137.58947573668524"/>
  </r>
  <r>
    <x v="7"/>
    <s v="05"/>
    <s v="SR06"/>
    <s v="Z14"/>
    <s v="05656"/>
    <x v="6"/>
    <x v="65"/>
    <n v="30.787268521089999"/>
    <n v="0"/>
    <n v="30.787268521089999"/>
    <n v="4.9881791704699996"/>
    <n v="8.7391561479300002"/>
    <n v="13.7273353184"/>
    <n v="17.58155493069"/>
    <n v="89.281605541589997"/>
    <n v="10.33790330479"/>
    <n v="5.0984039994300003"/>
    <n v="41.15341655345"/>
    <n v="29.49322167439"/>
    <n v="30.010050088140002"/>
    <n v="10.40248257256"/>
    <n v="233.35863866503996"/>
    <n v="277.87324250452997"/>
    <n v="30.599222247180073"/>
    <n v="308.47246475171005"/>
  </r>
  <r>
    <x v="7"/>
    <s v="05"/>
    <s v="SR06"/>
    <s v="Z14"/>
    <s v="05042"/>
    <x v="6"/>
    <x v="66"/>
    <n v="44.61661540083"/>
    <n v="19.439903643680001"/>
    <n v="64.056519044509997"/>
    <n v="8.5903584499299992"/>
    <n v="10.099723351730001"/>
    <n v="18.69008180166"/>
    <n v="23.546964136930001"/>
    <n v="141.39406615156"/>
    <n v="10.944875096360001"/>
    <n v="10.21418714054"/>
    <n v="39.799757221189999"/>
    <n v="43.100699636709997"/>
    <n v="89.323598870240005"/>
    <n v="14.8027822454"/>
    <n v="373.12693049892999"/>
    <n v="455.87353134509999"/>
    <n v="50.200499251040974"/>
    <n v="506.07403059614097"/>
  </r>
  <r>
    <x v="7"/>
    <s v="05"/>
    <s v="SR06"/>
    <s v="Z14"/>
    <s v="05761"/>
    <x v="6"/>
    <x v="67"/>
    <n v="28.554922137159998"/>
    <n v="10.03215956921"/>
    <n v="38.58708170637"/>
    <n v="3.42289795142"/>
    <n v="9.1871924518799997"/>
    <n v="12.610090403299999"/>
    <n v="17.624636742210001"/>
    <n v="55.910377756110002"/>
    <n v="12.45120558228"/>
    <n v="6.1921835682799999"/>
    <n v="32.025173500020003"/>
    <n v="27.181357991310001"/>
    <n v="36.721520545239997"/>
    <n v="12.872529073600001"/>
    <n v="200.97898475905001"/>
    <n v="252.17615686872"/>
    <n v="27.769475750580906"/>
    <n v="279.94563261930091"/>
  </r>
  <r>
    <x v="7"/>
    <s v="05"/>
    <s v="SR06"/>
    <s v="Z13"/>
    <s v="05842"/>
    <x v="6"/>
    <x v="68"/>
    <n v="75.219564517539993"/>
    <n v="1.0282113720399999"/>
    <n v="76.247775889579998"/>
    <n v="0.88989274443999999"/>
    <n v="6.0524023103599998"/>
    <n v="6.9422950547999998"/>
    <n v="4.4973351850699999"/>
    <n v="15.249444080250001"/>
    <n v="1.9957391332300001"/>
    <n v="1.3978081311399999"/>
    <n v="6.8341821682799999"/>
    <n v="9.4347306102499999"/>
    <n v="19.369243921199999"/>
    <n v="3.5397928561500001"/>
    <n v="62.318276085570005"/>
    <n v="145.50834702995002"/>
    <n v="16.023285327732484"/>
    <n v="161.5316323576825"/>
  </r>
  <r>
    <x v="7"/>
    <s v="05"/>
    <s v="SR07"/>
    <s v="Z15"/>
    <s v="05002"/>
    <x v="7"/>
    <x v="69"/>
    <n v="605.96424701194996"/>
    <n v="0.75955029005999997"/>
    <n v="606.72379730200998"/>
    <n v="14.637015813170001"/>
    <n v="23.20207627584"/>
    <n v="37.839092089010002"/>
    <n v="9.1761409769399993"/>
    <n v="38.063171485040002"/>
    <n v="9.2960211161600004"/>
    <n v="7.2134190610599997"/>
    <n v="28.433335210359999"/>
    <n v="29.330280387169999"/>
    <n v="55.038105102519999"/>
    <n v="15.08956808592"/>
    <n v="191.64004142517001"/>
    <n v="836.20293081619002"/>
    <n v="92.082127423261795"/>
    <n v="928.28505823945181"/>
  </r>
  <r>
    <x v="7"/>
    <s v="05"/>
    <s v="SR07"/>
    <s v="Z16"/>
    <s v="05021"/>
    <x v="7"/>
    <x v="70"/>
    <n v="14.533386967129999"/>
    <n v="0"/>
    <n v="14.533386967129999"/>
    <n v="0.71313440462"/>
    <n v="3.1651211853699999"/>
    <n v="3.8782555899899998"/>
    <n v="35.772127128949997"/>
    <n v="6.6671815320499999"/>
    <n v="1.16173643075"/>
    <n v="0.77254178237000004"/>
    <n v="4.2153230164200002"/>
    <n v="4.2428388158399999"/>
    <n v="4.9053615373000001"/>
    <n v="1.8836690600899999"/>
    <n v="59.62077930377"/>
    <n v="78.032421860889997"/>
    <n v="8.592879967449603"/>
    <n v="86.625301828339602"/>
  </r>
  <r>
    <x v="7"/>
    <s v="05"/>
    <s v="SR07"/>
    <s v="Z15"/>
    <s v="05055"/>
    <x v="7"/>
    <x v="71"/>
    <n v="36.838387581539997"/>
    <n v="0"/>
    <n v="36.838387581539997"/>
    <n v="1.3227748050000001"/>
    <n v="4.1910228115899999"/>
    <n v="5.5137976165899998"/>
    <n v="2.0343554074800001"/>
    <n v="13.68852931266"/>
    <n v="3.1809272646700002"/>
    <n v="2.8766514772899998"/>
    <n v="10.35868743488"/>
    <n v="8.5786041000199997"/>
    <n v="21.645046621719999"/>
    <n v="4.2791990128000004"/>
    <n v="66.642000631520006"/>
    <n v="108.99418582965001"/>
    <n v="12.002369446561341"/>
    <n v="120.99655527621135"/>
  </r>
  <r>
    <x v="7"/>
    <s v="05"/>
    <s v="SR07"/>
    <s v="Z17"/>
    <s v="05197"/>
    <x v="7"/>
    <x v="72"/>
    <n v="38.001639155040003"/>
    <n v="0.93087067913999999"/>
    <n v="38.932509834180003"/>
    <n v="9.7331654935399996"/>
    <n v="2.3588978265899998"/>
    <n v="12.092063320129999"/>
    <n v="72.80083760734"/>
    <n v="29.46616300478"/>
    <n v="8.3153689969699993"/>
    <n v="3.5805821032299998"/>
    <n v="20.850277444060001"/>
    <n v="19.10567343053"/>
    <n v="23.471310429740001"/>
    <n v="7.7032153917299997"/>
    <n v="185.29342840838001"/>
    <n v="236.31800156269"/>
    <n v="26.023185916178129"/>
    <n v="262.34118747886811"/>
  </r>
  <r>
    <x v="7"/>
    <s v="05"/>
    <s v="SR07"/>
    <s v="Z16"/>
    <s v="05206"/>
    <x v="7"/>
    <x v="73"/>
    <n v="31.186914551379999"/>
    <n v="0.26085647847999999"/>
    <n v="31.44777102986"/>
    <n v="1.1061591552100001"/>
    <n v="3.1816120369799998"/>
    <n v="4.2877711921900001"/>
    <n v="25.125582982929998"/>
    <n v="5.6733300302899998"/>
    <n v="1.10248669954"/>
    <n v="0.77929712588"/>
    <n v="6.16166174535"/>
    <n v="4.2118768644899998"/>
    <n v="6.4285017776300002"/>
    <n v="1.82877327603"/>
    <n v="51.311510502140003"/>
    <n v="87.047052724189996"/>
    <n v="9.5855653040357112"/>
    <n v="96.632618028225707"/>
  </r>
  <r>
    <x v="7"/>
    <s v="05"/>
    <s v="SR07"/>
    <s v="Z18"/>
    <s v="05148"/>
    <x v="7"/>
    <x v="74"/>
    <n v="211.47793548192001"/>
    <n v="0"/>
    <n v="211.47793548192001"/>
    <n v="39.231177544650002"/>
    <n v="16.98009703284"/>
    <n v="56.211274577490002"/>
    <n v="43.894186970710003"/>
    <n v="230.72336084542999"/>
    <n v="39.224109412319997"/>
    <n v="29.77973466617"/>
    <n v="132.13523431164"/>
    <n v="106.58471102799"/>
    <n v="98.184718431690001"/>
    <n v="48.409517314749998"/>
    <n v="728.93557298070004"/>
    <n v="996.62478304011006"/>
    <n v="109.7476783242293"/>
    <n v="1106.3724613643394"/>
  </r>
  <r>
    <x v="7"/>
    <s v="05"/>
    <s v="SR07"/>
    <s v="Z16"/>
    <s v="05541"/>
    <x v="7"/>
    <x v="75"/>
    <n v="450.38692032341999"/>
    <n v="0"/>
    <n v="450.38692032341999"/>
    <n v="10.7252622461"/>
    <n v="23.467158121859999"/>
    <n v="34.192420367959997"/>
    <n v="11.028286319719999"/>
    <n v="66.489365337720002"/>
    <n v="17.038269348669999"/>
    <n v="7.1041577182499998"/>
    <n v="49.627356770379997"/>
    <n v="27.733260685739999"/>
    <n v="36.449308578329997"/>
    <n v="14.97458726985"/>
    <n v="230.44459202865997"/>
    <n v="715.02393272003997"/>
    <n v="78.737974308618448"/>
    <n v="793.76190702865847"/>
  </r>
  <r>
    <x v="7"/>
    <s v="05"/>
    <s v="SR07"/>
    <s v="Z18"/>
    <s v="05607"/>
    <x v="7"/>
    <x v="76"/>
    <n v="152.64712055023"/>
    <n v="2.1679289608299999"/>
    <n v="154.81504951106001"/>
    <n v="26.18142752863"/>
    <n v="24.272540257069998"/>
    <n v="50.453967785700002"/>
    <n v="50.41057502041"/>
    <n v="204.53055947487999"/>
    <n v="31.02716795349"/>
    <n v="18.489569331639998"/>
    <n v="113.34691219766"/>
    <n v="80.370146828200006"/>
    <n v="89.506167537699994"/>
    <n v="34.246283942220003"/>
    <n v="621.92738228619999"/>
    <n v="827.19639958296"/>
    <n v="91.090334012628148"/>
    <n v="918.2867335955882"/>
  </r>
  <r>
    <x v="7"/>
    <s v="05"/>
    <s v="SR07"/>
    <s v="Z18"/>
    <s v="05697"/>
    <x v="7"/>
    <x v="77"/>
    <n v="287.34159574774998"/>
    <n v="0"/>
    <n v="287.34159574774998"/>
    <n v="35.237012464110002"/>
    <n v="12.537299598720001"/>
    <n v="47.774312062830006"/>
    <n v="14.051771384249999"/>
    <n v="128.25707292365999"/>
    <n v="20.926302709430001"/>
    <n v="15.71223758282"/>
    <n v="59.819804856200001"/>
    <n v="53.110195319280002"/>
    <n v="65.671031672219996"/>
    <n v="20.407987833130001"/>
    <n v="377.95640428099"/>
    <n v="713.07231209156998"/>
    <n v="78.523063103699059"/>
    <n v="791.59537519526907"/>
  </r>
  <r>
    <x v="7"/>
    <s v="05"/>
    <s v="SR07"/>
    <s v="Z16"/>
    <s v="05313"/>
    <x v="7"/>
    <x v="78"/>
    <n v="28.715603229669998"/>
    <n v="0"/>
    <n v="28.715603229669998"/>
    <n v="3.67239404584"/>
    <n v="2.7828313101200002"/>
    <n v="6.4552253559599997"/>
    <n v="10.659227975029999"/>
    <n v="18.471877792440001"/>
    <n v="5.7293175599200001"/>
    <n v="2.7302048128899998"/>
    <n v="19.706275967860002"/>
    <n v="10.042686994109999"/>
    <n v="16.544157864580001"/>
    <n v="5.1570426553199997"/>
    <n v="89.04079162215001"/>
    <n v="124.21162020778"/>
    <n v="13.67810350562481"/>
    <n v="137.88972371340481"/>
  </r>
  <r>
    <x v="7"/>
    <s v="05"/>
    <s v="SR07"/>
    <s v="Z18"/>
    <s v="05318"/>
    <x v="7"/>
    <x v="79"/>
    <n v="95.344480587839996"/>
    <n v="0"/>
    <n v="95.344480587839996"/>
    <n v="872.244694127"/>
    <n v="110.3364023781"/>
    <n v="982.58109650510005"/>
    <n v="84.596530124110004"/>
    <n v="286.63908783052"/>
    <n v="46.143495791239999"/>
    <n v="24.56292529221"/>
    <n v="126.76033223160999"/>
    <n v="120.44339861656"/>
    <n v="75.088430687780004"/>
    <n v="43.473055391309998"/>
    <n v="807.7072559653401"/>
    <n v="1885.6328330582803"/>
    <n v="207.64467141661899"/>
    <n v="2093.2775044748992"/>
  </r>
  <r>
    <x v="7"/>
    <s v="05"/>
    <s v="SR07"/>
    <s v="Z16"/>
    <s v="05321"/>
    <x v="7"/>
    <x v="80"/>
    <n v="8.0050626891299999"/>
    <n v="0"/>
    <n v="8.0050626891299999"/>
    <n v="8.6873235591700002"/>
    <n v="16.385526500200001"/>
    <n v="25.072850059370001"/>
    <n v="27.437256986640001"/>
    <n v="213.68850690079"/>
    <n v="17.603592206919998"/>
    <n v="9.4950392218000008"/>
    <n v="84.166869896519998"/>
    <n v="67.786789442580002"/>
    <n v="93.018321695010002"/>
    <n v="23.19068418705"/>
    <n v="536.38706053731005"/>
    <n v="569.46497328581006"/>
    <n v="62.709115575494842"/>
    <n v="632.17408886130488"/>
  </r>
  <r>
    <x v="7"/>
    <s v="05"/>
    <s v="SR07"/>
    <s v="Z18"/>
    <s v="05376"/>
    <x v="7"/>
    <x v="81"/>
    <n v="117.35769815445001"/>
    <n v="0.86516364340999996"/>
    <n v="118.22286179786001"/>
    <n v="85.570929666940003"/>
    <n v="40.645726892870002"/>
    <n v="126.21665655981"/>
    <n v="65.245357607930003"/>
    <n v="362.791404242"/>
    <n v="55.231018280260002"/>
    <n v="53.583050778820002"/>
    <n v="176.52966551738999"/>
    <n v="129.18267368407999"/>
    <n v="101.56787657208"/>
    <n v="55.710507916319997"/>
    <n v="999.84155459887995"/>
    <n v="1244.2810729565501"/>
    <n v="137.01942924114078"/>
    <n v="1381.300502197691"/>
  </r>
  <r>
    <x v="7"/>
    <s v="05"/>
    <s v="SR07"/>
    <s v="Z18"/>
    <s v="05400"/>
    <x v="7"/>
    <x v="82"/>
    <n v="80.955556278209997"/>
    <n v="0.13199615688999999"/>
    <n v="81.087552435099994"/>
    <n v="31.331810385480001"/>
    <n v="12.41218973542"/>
    <n v="43.744000120899997"/>
    <n v="18.13472573308"/>
    <n v="99.461303031439996"/>
    <n v="10.696394166759999"/>
    <n v="13.741331928559999"/>
    <n v="42.312148611829997"/>
    <n v="41.143812247299998"/>
    <n v="50.779262136029999"/>
    <n v="18.383336780659999"/>
    <n v="294.65231463565993"/>
    <n v="419.48386719165995"/>
    <n v="46.193292904396834"/>
    <n v="465.67716009605681"/>
  </r>
  <r>
    <x v="7"/>
    <s v="05"/>
    <s v="SR07"/>
    <s v="Z18"/>
    <s v="05440"/>
    <x v="7"/>
    <x v="83"/>
    <n v="407.69241254471001"/>
    <n v="0.75288472622000002"/>
    <n v="408.44529727092998"/>
    <n v="591.07920876853996"/>
    <n v="111.43767656105"/>
    <n v="702.51688532958997"/>
    <n v="124.42970302419"/>
    <n v="265.61625059697002"/>
    <n v="51.684169428840001"/>
    <n v="32.161867713040003"/>
    <n v="119.21208915115"/>
    <n v="125.04217675523"/>
    <n v="119.10025675327"/>
    <n v="45.787652060950002"/>
    <n v="883.03416548363998"/>
    <n v="1993.99634808416"/>
    <n v="219.57759180108528"/>
    <n v="2213.5739398852452"/>
  </r>
  <r>
    <x v="7"/>
    <s v="05"/>
    <s v="SR07"/>
    <s v="Z15"/>
    <s v="05483"/>
    <x v="7"/>
    <x v="84"/>
    <n v="47.182734285990001"/>
    <n v="0"/>
    <n v="47.182734285990001"/>
    <n v="1.5860999348"/>
    <n v="6.2010679623999998"/>
    <n v="7.7871678971999998"/>
    <n v="2.2789071656700002"/>
    <n v="26.03846340898"/>
    <n v="4.0778816065000001"/>
    <n v="3.3716435409700001"/>
    <n v="12.688473367469999"/>
    <n v="14.218308491209999"/>
    <n v="30.473024927240001"/>
    <n v="6.7039619562399997"/>
    <n v="99.850664464279987"/>
    <n v="154.82056664746997"/>
    <n v="17.048740945991138"/>
    <n v="171.86930759346112"/>
  </r>
  <r>
    <x v="7"/>
    <s v="05"/>
    <s v="SR07"/>
    <s v="Z18"/>
    <s v="05615"/>
    <x v="7"/>
    <x v="85"/>
    <n v="90.207452898469995"/>
    <n v="0.90793173776000002"/>
    <n v="91.11538463622999"/>
    <n v="2184.97546421687"/>
    <n v="294.55185536146001"/>
    <n v="2479.5273195783302"/>
    <n v="185.89810288666001"/>
    <n v="1259.4343962535499"/>
    <n v="84.545181998710007"/>
    <n v="106.76197297744"/>
    <n v="297.14684256989"/>
    <n v="371.38833753749998"/>
    <n v="372.87480181273003"/>
    <n v="101.18444984022"/>
    <n v="2779.2340858766997"/>
    <n v="5349.8767900912608"/>
    <n v="589.12498166258638"/>
    <n v="5939.0017717538467"/>
  </r>
  <r>
    <x v="7"/>
    <s v="05"/>
    <s v="SR07"/>
    <s v="Z16"/>
    <s v="05649"/>
    <x v="7"/>
    <x v="86"/>
    <n v="38.231038617019998"/>
    <n v="3.3145185976499998"/>
    <n v="41.545557214669998"/>
    <n v="14.33769017434"/>
    <n v="37.396794002290001"/>
    <n v="51.734484176630005"/>
    <n v="968.55043466019004"/>
    <n v="22.936030674320001"/>
    <n v="3.4160267372000002"/>
    <n v="2.3941885277399999"/>
    <n v="13.343157"/>
    <n v="47.86796384945"/>
    <n v="25.123858109379999"/>
    <n v="5.7455754890400001"/>
    <n v="1089.37723504732"/>
    <n v="1182.6572764386201"/>
    <n v="130.23345651351229"/>
    <n v="1312.8907329521323"/>
  </r>
  <r>
    <x v="7"/>
    <s v="05"/>
    <s v="SR07"/>
    <s v="Z17"/>
    <s v="05652"/>
    <x v="7"/>
    <x v="87"/>
    <n v="13.3081557359"/>
    <n v="0"/>
    <n v="13.3081557359"/>
    <n v="0.79674618634000005"/>
    <n v="2.98141646404"/>
    <n v="3.7781626503800001"/>
    <n v="34.259172373840002"/>
    <n v="5.1076524980100002"/>
    <n v="1.2937811906500001"/>
    <n v="0.66649498447"/>
    <n v="3.5993531557299998"/>
    <n v="3.8233688101499999"/>
    <n v="6.3649919416299996"/>
    <n v="1.7152283537499999"/>
    <n v="56.830043308230003"/>
    <n v="73.916361694510002"/>
    <n v="8.1396220766266385"/>
    <n v="82.055983771136638"/>
  </r>
  <r>
    <x v="7"/>
    <s v="05"/>
    <s v="SR07"/>
    <s v="Z17"/>
    <s v="05660"/>
    <x v="7"/>
    <x v="88"/>
    <n v="17.320382802240001"/>
    <n v="0"/>
    <n v="17.320382802240001"/>
    <n v="2.7884053582199999"/>
    <n v="5.78489323328"/>
    <n v="8.5732985915000004"/>
    <n v="5.01954768466"/>
    <n v="39.753048979500001"/>
    <n v="9.1039881860000005"/>
    <n v="4.6180807915899997"/>
    <n v="19.58158374193"/>
    <n v="17.656057779859999"/>
    <n v="34.775169495969998"/>
    <n v="10.59809795632"/>
    <n v="141.10557461583002"/>
    <n v="166.99925600957002"/>
    <n v="18.389850363755695"/>
    <n v="185.38910637332572"/>
  </r>
  <r>
    <x v="7"/>
    <s v="05"/>
    <s v="SR07"/>
    <s v="Z16"/>
    <s v="05667"/>
    <x v="7"/>
    <x v="89"/>
    <n v="24.828193530579998"/>
    <n v="1.23841702071"/>
    <n v="26.066610551289997"/>
    <n v="2.00382645547"/>
    <n v="8.1047364524799992"/>
    <n v="10.108562907949999"/>
    <n v="134.68932663737999"/>
    <n v="7.0139511943899997"/>
    <n v="0.79692872238000001"/>
    <n v="0.57914670815000002"/>
    <n v="3.00911306799"/>
    <n v="7.6992640151099998"/>
    <n v="3.9297479326000002"/>
    <n v="1.2747369102799999"/>
    <n v="158.99221518828"/>
    <n v="195.16738864752"/>
    <n v="21.491706962497815"/>
    <n v="216.6590956100178"/>
  </r>
  <r>
    <x v="7"/>
    <s v="05"/>
    <s v="SR07"/>
    <s v="Z18"/>
    <s v="05674"/>
    <x v="7"/>
    <x v="90"/>
    <n v="233.3831657817"/>
    <n v="0"/>
    <n v="233.3831657817"/>
    <n v="8.2725265613300003"/>
    <n v="14.566818670809999"/>
    <n v="22.839345232139998"/>
    <n v="7.3903143820499997"/>
    <n v="56.779888396410001"/>
    <n v="9.90994740953"/>
    <n v="6.81636821809"/>
    <n v="46.886214664870003"/>
    <n v="26.44128395668"/>
    <n v="46.991404040040003"/>
    <n v="16.719624766950002"/>
    <n v="217.93504583462001"/>
    <n v="474.15755684845999"/>
    <n v="52.213924347032282"/>
    <n v="526.37148119549227"/>
  </r>
  <r>
    <x v="7"/>
    <s v="05"/>
    <s v="SR07"/>
    <s v="Z15"/>
    <s v="05756"/>
    <x v="7"/>
    <x v="91"/>
    <n v="622.66432804738997"/>
    <n v="32.716263419560001"/>
    <n v="655.38059146695002"/>
    <n v="358.15752783967002"/>
    <n v="14.15176157901"/>
    <n v="372.30928941868001"/>
    <n v="111.55025380959999"/>
    <n v="83.236790540049995"/>
    <n v="16.343598316449999"/>
    <n v="15.87280217194"/>
    <n v="49.401032069560003"/>
    <n v="100.68586026280001"/>
    <n v="83.317888040539998"/>
    <n v="24.14719548383"/>
    <n v="484.55542069477002"/>
    <n v="1512.2453015803999"/>
    <n v="166.52747727079282"/>
    <n v="1678.7727788511927"/>
  </r>
  <r>
    <x v="7"/>
    <s v="05"/>
    <s v="SR08"/>
    <s v="Z19"/>
    <s v="05030"/>
    <x v="8"/>
    <x v="92"/>
    <n v="66.526215102410006"/>
    <n v="14.26912349282"/>
    <n v="80.795338595230007"/>
    <n v="240.57842724842001"/>
    <n v="101.91016722979001"/>
    <n v="342.48859447821002"/>
    <n v="27.161032981270001"/>
    <n v="114.45376251000999"/>
    <n v="13.26053356808"/>
    <n v="11.20563469411"/>
    <n v="43.562236446310003"/>
    <n v="56.448919161909998"/>
    <n v="69.046049524490002"/>
    <n v="22.46398841976"/>
    <n v="357.60215730594007"/>
    <n v="780.88609037938011"/>
    <n v="85.990672631451559"/>
    <n v="866.87676301083161"/>
  </r>
  <r>
    <x v="7"/>
    <s v="05"/>
    <s v="SR08"/>
    <s v="Z20"/>
    <s v="05034"/>
    <x v="8"/>
    <x v="93"/>
    <n v="180.85861296812001"/>
    <n v="13.363140483560001"/>
    <n v="194.22175345168"/>
    <n v="21.402916830030001"/>
    <n v="58.015899281899998"/>
    <n v="79.418816111929999"/>
    <n v="29.221712545679999"/>
    <n v="146.00519826894001"/>
    <n v="23.020417228519999"/>
    <n v="28.63219128151"/>
    <n v="62.083031933009998"/>
    <n v="68.053524456100007"/>
    <n v="118.4175231044"/>
    <n v="30.578969940530001"/>
    <n v="506.01256875868995"/>
    <n v="779.65313832229992"/>
    <n v="85.854900746157185"/>
    <n v="865.50803906845715"/>
  </r>
  <r>
    <x v="7"/>
    <s v="05"/>
    <s v="SR08"/>
    <s v="Z19"/>
    <s v="05036"/>
    <x v="8"/>
    <x v="94"/>
    <n v="41.506625777570001"/>
    <n v="2.77508476623"/>
    <n v="44.281710543800003"/>
    <n v="4.8437370090899998"/>
    <n v="0.68489934128999996"/>
    <n v="5.5286363503799993"/>
    <n v="7.4591793121099998"/>
    <n v="14.073938832250001"/>
    <n v="3.10814172662"/>
    <n v="2.0377976906700002"/>
    <n v="8.9609128904300004"/>
    <n v="9.5701834994800006"/>
    <n v="14.10467321826"/>
    <n v="4.7817000042200002"/>
    <n v="64.096527174040006"/>
    <n v="113.90687406822001"/>
    <n v="12.543351506900027"/>
    <n v="126.45022557512003"/>
  </r>
  <r>
    <x v="7"/>
    <s v="05"/>
    <s v="SR08"/>
    <s v="Z20"/>
    <s v="05091"/>
    <x v="8"/>
    <x v="95"/>
    <n v="152.22389387362"/>
    <n v="0"/>
    <n v="152.22389387362"/>
    <n v="6.0322803360000004"/>
    <n v="6.6570052292400002"/>
    <n v="12.689285565240001"/>
    <n v="4.5029202147299996"/>
    <n v="33.157627594429997"/>
    <n v="5.3312048702399997"/>
    <n v="3.4539074575600002"/>
    <n v="14.345420461030001"/>
    <n v="14.78760217772"/>
    <n v="23.676976578209999"/>
    <n v="6.7480481653900002"/>
    <n v="106.00370751931"/>
    <n v="270.91688695816998"/>
    <n v="29.833192861018745"/>
    <n v="300.75007981918873"/>
  </r>
  <r>
    <x v="7"/>
    <s v="05"/>
    <s v="SR08"/>
    <s v="Z21"/>
    <s v="05093"/>
    <x v="8"/>
    <x v="96"/>
    <n v="169.36910069654999"/>
    <n v="0"/>
    <n v="169.36910069654999"/>
    <n v="2.1858566429300001"/>
    <n v="14.19686463699"/>
    <n v="16.382721279919998"/>
    <n v="5.9672046770099998"/>
    <n v="39.708046187160001"/>
    <n v="10.274703533949999"/>
    <n v="8.3276642498399998"/>
    <n v="21.451448206279998"/>
    <n v="20.137483034799999"/>
    <n v="41.224904979750001"/>
    <n v="10.85064876489"/>
    <n v="157.94210363367998"/>
    <n v="343.69392561014996"/>
    <n v="37.847353419021026"/>
    <n v="381.54127902917099"/>
  </r>
  <r>
    <x v="7"/>
    <s v="05"/>
    <s v="SR08"/>
    <s v="Z22"/>
    <s v="05145"/>
    <x v="8"/>
    <x v="97"/>
    <n v="38.352870971009999"/>
    <n v="0"/>
    <n v="38.352870971009999"/>
    <n v="2.1170217339800002"/>
    <n v="2.70811466982"/>
    <n v="4.8251364038000002"/>
    <n v="2.4973933431900002"/>
    <n v="11.56179174281"/>
    <n v="2.9055560145500001"/>
    <n v="2.4557774595100001"/>
    <n v="9.3020592742999995"/>
    <n v="6.9785571153700001"/>
    <n v="16.66700498026"/>
    <n v="4.19897606339"/>
    <n v="56.567115993379993"/>
    <n v="99.745123368189994"/>
    <n v="10.98386865359064"/>
    <n v="110.72899202178064"/>
  </r>
  <r>
    <x v="7"/>
    <s v="05"/>
    <s v="SR08"/>
    <s v="Z20"/>
    <s v="05101"/>
    <x v="8"/>
    <x v="98"/>
    <n v="193.15138659578"/>
    <n v="0"/>
    <n v="193.15138659578"/>
    <n v="11.2960345755"/>
    <n v="12.28498471963"/>
    <n v="23.581019295129998"/>
    <n v="14.136800397909999"/>
    <n v="105.61941134638001"/>
    <n v="12.622038552439999"/>
    <n v="15.21193156723"/>
    <n v="34.229865304039997"/>
    <n v="45.134248821699998"/>
    <n v="88.200764734260005"/>
    <n v="16.859047229529999"/>
    <n v="332.01410795349"/>
    <n v="548.74651384439994"/>
    <n v="60.427612184442353"/>
    <n v="609.17412602884224"/>
  </r>
  <r>
    <x v="7"/>
    <s v="05"/>
    <s v="SR08"/>
    <s v="Z21"/>
    <s v="05209"/>
    <x v="8"/>
    <x v="99"/>
    <n v="263.27849229640998"/>
    <n v="0"/>
    <n v="263.27849229640998"/>
    <n v="7.9806924796700001"/>
    <n v="16.156627036509999"/>
    <n v="24.13731951618"/>
    <n v="20.73056683635"/>
    <n v="45.335174769440002"/>
    <n v="11.803935305930001"/>
    <n v="11.14096605742"/>
    <n v="29.963901224650002"/>
    <n v="28.641560106899998"/>
    <n v="54.230669804320002"/>
    <n v="18.453899789289999"/>
    <n v="220.30067389430002"/>
    <n v="507.71648570689001"/>
    <n v="55.909411948726472"/>
    <n v="563.62589765561643"/>
  </r>
  <r>
    <x v="7"/>
    <s v="05"/>
    <s v="SR08"/>
    <s v="Z19"/>
    <s v="05282"/>
    <x v="8"/>
    <x v="100"/>
    <n v="250.39186062501"/>
    <n v="10.46252465087"/>
    <n v="260.85438527588002"/>
    <n v="10.367554707869999"/>
    <n v="18.237499423509998"/>
    <n v="28.605054131379998"/>
    <n v="14.05351406936"/>
    <n v="71.874929987200005"/>
    <n v="12.82201051317"/>
    <n v="12.21001964647"/>
    <n v="39.516377632329998"/>
    <n v="37.476328480920003"/>
    <n v="52.839833130999999"/>
    <n v="22.219623847219999"/>
    <n v="263.01263730766999"/>
    <n v="552.47207671492993"/>
    <n v="60.837868764911427"/>
    <n v="613.3099454798413"/>
  </r>
  <r>
    <x v="7"/>
    <s v="05"/>
    <s v="SR08"/>
    <s v="Z20"/>
    <s v="05353"/>
    <x v="8"/>
    <x v="101"/>
    <n v="40.305944113019997"/>
    <n v="0"/>
    <n v="40.305944113019997"/>
    <n v="2.8366869178799998"/>
    <n v="2.3321237077600001"/>
    <n v="5.1688106256399999"/>
    <n v="3.8742273595199999"/>
    <n v="16.3725231323"/>
    <n v="2.57655164645"/>
    <n v="1.6865808176899999"/>
    <n v="8.4421484273199994"/>
    <n v="8.2399322766799994"/>
    <n v="14.927215625760001"/>
    <n v="4.1197246286300002"/>
    <n v="60.238903914350004"/>
    <n v="105.71365865301001"/>
    <n v="11.641119909683313"/>
    <n v="117.35477856269333"/>
  </r>
  <r>
    <x v="7"/>
    <s v="05"/>
    <s v="SR08"/>
    <s v="Z20"/>
    <s v="05364"/>
    <x v="8"/>
    <x v="102"/>
    <n v="124.69648184018"/>
    <n v="0"/>
    <n v="124.69648184018"/>
    <n v="12.526050875859999"/>
    <n v="5.2647689471800003"/>
    <n v="17.79081982304"/>
    <n v="10.887976335979999"/>
    <n v="94.313738132530005"/>
    <n v="8.6120050939000006"/>
    <n v="8.5869977459500006"/>
    <n v="30.865422981550001"/>
    <n v="31.7158804649"/>
    <n v="36.853047911429996"/>
    <n v="12.31412328941"/>
    <n v="234.14919195565"/>
    <n v="376.63649361887002"/>
    <n v="41.47496776145767"/>
    <n v="418.11146138032768"/>
  </r>
  <r>
    <x v="7"/>
    <s v="05"/>
    <s v="SR08"/>
    <s v="Z22"/>
    <s v="05368"/>
    <x v="8"/>
    <x v="103"/>
    <n v="187.44070242968999"/>
    <n v="0"/>
    <n v="187.44070242968999"/>
    <n v="7.1586130743899998"/>
    <n v="10.37458199248"/>
    <n v="17.53319506687"/>
    <n v="45.892444244479996"/>
    <n v="38.973578065460003"/>
    <n v="7.5885444086199998"/>
    <n v="4.7179417985900001"/>
    <n v="18.56822466553"/>
    <n v="18.77899518852"/>
    <n v="24.62833635202"/>
    <n v="8.5317908512099994"/>
    <n v="167.67985557443001"/>
    <n v="372.65375307098998"/>
    <n v="41.036390941051231"/>
    <n v="413.69014401204123"/>
  </r>
  <r>
    <x v="7"/>
    <s v="05"/>
    <s v="SR08"/>
    <s v="Z22"/>
    <s v="05390"/>
    <x v="8"/>
    <x v="104"/>
    <n v="13.68300758572"/>
    <n v="9.4463549065399999"/>
    <n v="23.12936249226"/>
    <n v="15.113884792389999"/>
    <n v="38.675726592670003"/>
    <n v="53.789611385059999"/>
    <n v="13.83482432033"/>
    <n v="71.811095752379998"/>
    <n v="4.8002717293700004"/>
    <n v="3.3368331805999998"/>
    <n v="14.744224782610001"/>
    <n v="18.92878491311"/>
    <n v="20.540856876599999"/>
    <n v="7.9598574638099997"/>
    <n v="155.95674901881"/>
    <n v="232.87572289613001"/>
    <n v="25.644124409543654"/>
    <n v="258.51984730567369"/>
  </r>
  <r>
    <x v="7"/>
    <s v="05"/>
    <s v="SR08"/>
    <s v="Z22"/>
    <s v="05467"/>
    <x v="8"/>
    <x v="105"/>
    <n v="36.678775101310002"/>
    <n v="0"/>
    <n v="36.678775101310002"/>
    <n v="2.2129147696299998"/>
    <n v="3.5195789454200002"/>
    <n v="5.7324937150499995"/>
    <n v="2.3636914204599999"/>
    <n v="13.743392841"/>
    <n v="3.1956484674999999"/>
    <n v="2.5431466531"/>
    <n v="14.434796495120001"/>
    <n v="9.7254560493100009"/>
    <n v="21.43637211615"/>
    <n v="5.4375166040199998"/>
    <n v="72.88002064666"/>
    <n v="115.29128946302001"/>
    <n v="12.695802437282376"/>
    <n v="127.98709190030239"/>
  </r>
  <r>
    <x v="7"/>
    <s v="05"/>
    <s v="SR08"/>
    <s v="Z22"/>
    <s v="05576"/>
    <x v="8"/>
    <x v="106"/>
    <n v="74.724444797529998"/>
    <n v="0"/>
    <n v="74.724444797529998"/>
    <n v="1.7131406469599999"/>
    <n v="6.8553601528400003"/>
    <n v="8.5685007998000007"/>
    <n v="5.4515751011100004"/>
    <n v="15.791690387859999"/>
    <n v="4.8544294207699998"/>
    <n v="3.2299225193900001"/>
    <n v="13.573769960030001"/>
    <n v="13.166006013360001"/>
    <n v="31.304654967259999"/>
    <n v="6.5176958000300003"/>
    <n v="93.889744169810001"/>
    <n v="177.18268976714"/>
    <n v="19.511243521233123"/>
    <n v="196.69393328837313"/>
  </r>
  <r>
    <x v="7"/>
    <s v="05"/>
    <s v="SR08"/>
    <s v="Z21"/>
    <s v="05642"/>
    <x v="8"/>
    <x v="107"/>
    <n v="221.89805932204999"/>
    <n v="2.0726026750000001E-2"/>
    <n v="221.91878534879999"/>
    <n v="9.2823018238100001"/>
    <n v="10.69506269855"/>
    <n v="19.977364522359998"/>
    <n v="31.00394428297"/>
    <n v="42.157636913739999"/>
    <n v="6.5900772402400003"/>
    <n v="7.4524959705800002"/>
    <n v="20.925853790430001"/>
    <n v="20.3043915035"/>
    <n v="35.630485883520002"/>
    <n v="13.404470063730001"/>
    <n v="177.46935564871001"/>
    <n v="419.36550551987"/>
    <n v="46.180258993464271"/>
    <n v="465.54576451333429"/>
  </r>
  <r>
    <x v="7"/>
    <s v="05"/>
    <s v="SR08"/>
    <s v="Z22"/>
    <s v="05679"/>
    <x v="8"/>
    <x v="108"/>
    <n v="173.02967691520999"/>
    <n v="8.6430378830000001E-2"/>
    <n v="173.11610729403998"/>
    <n v="14.681151853699999"/>
    <n v="8.8559163859499996"/>
    <n v="23.537068239649997"/>
    <n v="12.51555643779"/>
    <n v="81.330134130429997"/>
    <n v="13.07143377155"/>
    <n v="11.90280314518"/>
    <n v="47.398675922110002"/>
    <n v="36.182478325109997"/>
    <n v="55.111225848350003"/>
    <n v="20.035969200090001"/>
    <n v="277.54827678061002"/>
    <n v="474.20145231430001"/>
    <n v="52.218758087408851"/>
    <n v="526.42021040170891"/>
  </r>
  <r>
    <x v="7"/>
    <s v="05"/>
    <s v="SR08"/>
    <s v="Z22"/>
    <s v="05789"/>
    <x v="8"/>
    <x v="109"/>
    <n v="190.07898970759001"/>
    <n v="0"/>
    <n v="190.07898970759001"/>
    <n v="16.63202909308"/>
    <n v="18.611053448580002"/>
    <n v="35.243082541660002"/>
    <n v="7.94238019371"/>
    <n v="50.00236910289"/>
    <n v="11.389841045020001"/>
    <n v="7.7003724085099998"/>
    <n v="27.041041222499999"/>
    <n v="24.124316470770001"/>
    <n v="32.328622957850001"/>
    <n v="13.05182580476"/>
    <n v="173.58076920601002"/>
    <n v="398.90284145526005"/>
    <n v="43.92692362428685"/>
    <n v="442.82976507954692"/>
  </r>
  <r>
    <x v="7"/>
    <s v="05"/>
    <s v="SR08"/>
    <s v="Z22"/>
    <s v="05792"/>
    <x v="8"/>
    <x v="110"/>
    <n v="66.215177440190004"/>
    <n v="2.7361924092800001"/>
    <n v="68.951369849469998"/>
    <n v="3.4348835815399998"/>
    <n v="3.5660630707299998"/>
    <n v="7.0009466522699997"/>
    <n v="5.1773178664000001"/>
    <n v="13.194896763719999"/>
    <n v="3.0137193316399999"/>
    <n v="3.0420719745200002"/>
    <n v="10.929172132810001"/>
    <n v="9.7963239568200002"/>
    <n v="20.99637862785"/>
    <n v="4.9872010145700001"/>
    <n v="71.137081668329998"/>
    <n v="147.08939817007001"/>
    <n v="16.19738965956309"/>
    <n v="163.28678782963311"/>
  </r>
  <r>
    <x v="7"/>
    <s v="05"/>
    <s v="SR08"/>
    <s v="Z19"/>
    <s v="05809"/>
    <x v="8"/>
    <x v="111"/>
    <n v="45.613347621510002"/>
    <n v="18.528839801330001"/>
    <n v="64.14218742284001"/>
    <n v="4.7127954794600004"/>
    <n v="3.7915746665299999"/>
    <n v="8.5043701459900003"/>
    <n v="8.1296290151099999"/>
    <n v="26.3670996006"/>
    <n v="7.4269495944099999"/>
    <n v="3.8489925412199999"/>
    <n v="18.89441954198"/>
    <n v="15.87353343651"/>
    <n v="20.92147466107"/>
    <n v="10.94506240968"/>
    <n v="112.40716080058"/>
    <n v="185.05371836941001"/>
    <n v="20.377996114396979"/>
    <n v="205.43171448380699"/>
  </r>
  <r>
    <x v="7"/>
    <s v="05"/>
    <s v="SR08"/>
    <s v="Z21"/>
    <s v="05847"/>
    <x v="8"/>
    <x v="112"/>
    <n v="523.88722520650003"/>
    <n v="0"/>
    <n v="523.88722520650003"/>
    <n v="13.51633701642"/>
    <n v="31.158072038269999"/>
    <n v="44.674409054690003"/>
    <n v="15.36628444476"/>
    <n v="74.043832646300004"/>
    <n v="15.21379375431"/>
    <n v="16.782639785730002"/>
    <n v="45.481249141520003"/>
    <n v="44.330020287049997"/>
    <n v="84.878044038390001"/>
    <n v="25.150950470329999"/>
    <n v="321.24681456838999"/>
    <n v="889.80844882958002"/>
    <n v="97.985132493408969"/>
    <n v="987.79358132298898"/>
  </r>
  <r>
    <x v="7"/>
    <s v="05"/>
    <s v="SR08"/>
    <s v="Z22"/>
    <s v="05856"/>
    <x v="8"/>
    <x v="113"/>
    <n v="252.82743819144"/>
    <n v="22.604519031740001"/>
    <n v="275.43195722318001"/>
    <n v="5.6292579516099996"/>
    <n v="10.664605419280001"/>
    <n v="16.293863370890001"/>
    <n v="4.0426512381500004"/>
    <n v="14.76234386464"/>
    <n v="4.0523669492899996"/>
    <n v="2.8751270412799999"/>
    <n v="15.325314660709999"/>
    <n v="12.350420605029999"/>
    <n v="21.869109602049999"/>
    <n v="8.02281228881"/>
    <n v="83.300146249960008"/>
    <n v="375.02596684402999"/>
    <n v="41.297617591756072"/>
    <n v="416.32358443578607"/>
  </r>
  <r>
    <x v="7"/>
    <s v="05"/>
    <s v="SR08"/>
    <s v="Z19"/>
    <s v="05861"/>
    <x v="8"/>
    <x v="114"/>
    <n v="100.04185633151999"/>
    <n v="25.789632762130001"/>
    <n v="125.83148909364999"/>
    <n v="7.3105983708600002"/>
    <n v="7.5114059391800003"/>
    <n v="14.822004310040001"/>
    <n v="22.64291048638"/>
    <n v="52.788682845239997"/>
    <n v="6.3696705188999996"/>
    <n v="4.61187800047"/>
    <n v="20.796538518929999"/>
    <n v="24.942168587840001"/>
    <n v="36.00534456175"/>
    <n v="9.2737710691299995"/>
    <n v="177.43096458863999"/>
    <n v="318.08445799232999"/>
    <n v="35.027255362031305"/>
    <n v="353.11171335436131"/>
  </r>
  <r>
    <x v="7"/>
    <s v="05"/>
    <s v="SR09"/>
    <s v="Z23"/>
    <s v="05045"/>
    <x v="9"/>
    <x v="115"/>
    <n v="1094.8244863805201"/>
    <n v="8.8472202715900004"/>
    <n v="1103.6717066521101"/>
    <n v="102.19567921061"/>
    <n v="101.13491583676"/>
    <n v="203.33059504737"/>
    <n v="102.70827056024"/>
    <n v="741.72044914772005"/>
    <n v="87.66429609923"/>
    <n v="90.871821727370005"/>
    <n v="149.76765300154"/>
    <n v="300.37772872609997"/>
    <n v="470.52309093227001"/>
    <n v="104.71872802619001"/>
    <n v="2048.3520382206602"/>
    <n v="3355.3543399201403"/>
    <n v="369.48945583928668"/>
    <n v="3724.8437957594269"/>
  </r>
  <r>
    <x v="7"/>
    <s v="05"/>
    <s v="SR09"/>
    <s v="Z24"/>
    <s v="05051"/>
    <x v="9"/>
    <x v="116"/>
    <n v="111.45353626001"/>
    <n v="0"/>
    <n v="111.45353626001"/>
    <n v="3.10926042451"/>
    <n v="18.24090986045"/>
    <n v="21.350170284960001"/>
    <n v="10.02683054775"/>
    <n v="93.794190856119997"/>
    <n v="12.96980224773"/>
    <n v="10.524432798919999"/>
    <n v="22.281407015700001"/>
    <n v="36.821744008430002"/>
    <n v="89.57009538666"/>
    <n v="16.124776378250001"/>
    <n v="292.11327923955997"/>
    <n v="424.91698578452997"/>
    <n v="46.79158441969934"/>
    <n v="471.70857020422932"/>
  </r>
  <r>
    <x v="7"/>
    <s v="05"/>
    <s v="SR09"/>
    <s v="Z23"/>
    <s v="05147"/>
    <x v="9"/>
    <x v="117"/>
    <n v="964.5273915729"/>
    <n v="0"/>
    <n v="964.5273915729"/>
    <n v="51.323206674319998"/>
    <n v="23.83334651406"/>
    <n v="75.156553188380002"/>
    <n v="38.456835974210001"/>
    <n v="194.83797738910999"/>
    <n v="29.767288155239999"/>
    <n v="22.625268256790001"/>
    <n v="56.670762594849997"/>
    <n v="83.033916112490004"/>
    <n v="126.59432772277999"/>
    <n v="33.143375701419998"/>
    <n v="585.12975190688996"/>
    <n v="1624.81369666817"/>
    <n v="178.9234363357094"/>
    <n v="1803.7371330038793"/>
  </r>
  <r>
    <x v="7"/>
    <s v="05"/>
    <s v="SR09"/>
    <s v="Z23"/>
    <s v="05172"/>
    <x v="9"/>
    <x v="118"/>
    <n v="719.54999378081004"/>
    <n v="1.8658766824799999"/>
    <n v="721.41587046329005"/>
    <n v="22.83116865393"/>
    <n v="48.086298272960001"/>
    <n v="70.91746692689"/>
    <n v="45.382666027989998"/>
    <n v="240.41566231247"/>
    <n v="43.841584937550003"/>
    <n v="37.462539325469997"/>
    <n v="68.062555689069995"/>
    <n v="92.982764742810005"/>
    <n v="154.98378791027"/>
    <n v="47.148028942540002"/>
    <n v="730.27958988817011"/>
    <n v="1522.6129272783501"/>
    <n v="167.66915352597042"/>
    <n v="1690.2820808043205"/>
  </r>
  <r>
    <x v="7"/>
    <s v="05"/>
    <s v="SR09"/>
    <s v="Z25"/>
    <s v="05475"/>
    <x v="9"/>
    <x v="119"/>
    <n v="4.3114353239299996"/>
    <n v="0"/>
    <n v="4.3114353239299996"/>
    <n v="1.8386850690000001E-2"/>
    <n v="2.5190978522799998"/>
    <n v="2.5374847029699996"/>
    <n v="0.58058813318000002"/>
    <n v="8.5876006873400001"/>
    <n v="2.11258175107"/>
    <n v="0.99026494518999997"/>
    <n v="3.8634863242500002"/>
    <n v="8.1260207781399991"/>
    <n v="25.811702159079999"/>
    <n v="3.4597213076600002"/>
    <n v="53.531966085909993"/>
    <n v="60.380886112809989"/>
    <n v="6.6491042354219267"/>
    <n v="67.029990348231919"/>
  </r>
  <r>
    <x v="7"/>
    <s v="05"/>
    <s v="SR09"/>
    <s v="Z23"/>
    <s v="05480"/>
    <x v="9"/>
    <x v="120"/>
    <n v="121.08703472028"/>
    <n v="22.783690949339999"/>
    <n v="143.87072566962001"/>
    <n v="5.6925864043400001"/>
    <n v="9.0585059191799999"/>
    <n v="14.75109232352"/>
    <n v="6.4856695849600001"/>
    <n v="55.193200659390001"/>
    <n v="6.7063355817800003"/>
    <n v="6.1058223139300001"/>
    <n v="12.78739266062"/>
    <n v="21.915320317839999"/>
    <n v="53.132014448859998"/>
    <n v="7.7885200041999996"/>
    <n v="170.11427557158001"/>
    <n v="328.73609356472002"/>
    <n v="36.200206601375854"/>
    <n v="364.93630016609586"/>
  </r>
  <r>
    <x v="7"/>
    <s v="05"/>
    <s v="SR09"/>
    <s v="Z24"/>
    <s v="05490"/>
    <x v="9"/>
    <x v="121"/>
    <n v="304.49264752560998"/>
    <n v="0"/>
    <n v="304.49264752560998"/>
    <n v="3.7523331960299999"/>
    <n v="36.293807071010001"/>
    <n v="40.046140267040002"/>
    <n v="19.825332965489999"/>
    <n v="165.81601033385999"/>
    <n v="18.90237007791"/>
    <n v="17.003638049989998"/>
    <n v="36.858932505939997"/>
    <n v="64.014698719649999"/>
    <n v="147.71793966345999"/>
    <n v="24.749120124600001"/>
    <n v="494.88804244089994"/>
    <n v="839.42683023354994"/>
    <n v="92.437141147751106"/>
    <n v="931.8639713813011"/>
  </r>
  <r>
    <x v="7"/>
    <s v="05"/>
    <s v="SR09"/>
    <s v="Z24"/>
    <s v="05659"/>
    <x v="9"/>
    <x v="122"/>
    <n v="91.360607789740001"/>
    <n v="0"/>
    <n v="91.360607789740001"/>
    <n v="7.8588035082500003"/>
    <n v="6.8166754958300002"/>
    <n v="14.67547900408"/>
    <n v="6.3035410791000004"/>
    <n v="43.868213977940002"/>
    <n v="8.5344511075200007"/>
    <n v="7.1805477291999997"/>
    <n v="12.25683961432"/>
    <n v="25.806556040699999"/>
    <n v="75.046679553640004"/>
    <n v="10.52352240594"/>
    <n v="189.52035150836002"/>
    <n v="295.55643830218003"/>
    <n v="32.546484363458404"/>
    <n v="328.1029226656384"/>
  </r>
  <r>
    <x v="7"/>
    <s v="05"/>
    <s v="SR09"/>
    <s v="Z24"/>
    <s v="05665"/>
    <x v="9"/>
    <x v="123"/>
    <n v="92.223683403500004"/>
    <n v="0"/>
    <n v="92.223683403500004"/>
    <n v="3.4437329992799999"/>
    <n v="17.16655619666"/>
    <n v="20.610289195939998"/>
    <n v="12.13611430622"/>
    <n v="86.87484465771"/>
    <n v="15.32693980282"/>
    <n v="9.7211941717400006"/>
    <n v="19.913397441530002"/>
    <n v="39.09426919117"/>
    <n v="95.322926786219995"/>
    <n v="11.99698015041"/>
    <n v="290.38666650782005"/>
    <n v="403.22063910726001"/>
    <n v="44.402396716893165"/>
    <n v="447.62303582415319"/>
  </r>
  <r>
    <x v="7"/>
    <s v="05"/>
    <s v="SR09"/>
    <s v="Z23"/>
    <s v="05837"/>
    <x v="9"/>
    <x v="124"/>
    <n v="1309.59922285114"/>
    <n v="1.31516450215"/>
    <n v="1310.9143873532901"/>
    <n v="54.760498759809998"/>
    <n v="102.02521547441"/>
    <n v="156.78571423421999"/>
    <n v="75.549538696490004"/>
    <n v="591.84894177097999"/>
    <n v="82.532570009409994"/>
    <n v="68.367015508169999"/>
    <n v="140.95392207980001"/>
    <n v="261.91647659491002"/>
    <n v="563.50933924510002"/>
    <n v="80.678698655489995"/>
    <n v="1865.35650256035"/>
    <n v="3333.0566041478601"/>
    <n v="367.03404355726366"/>
    <n v="3700.090647705124"/>
  </r>
  <r>
    <x v="7"/>
    <s v="05"/>
    <s v="SR09"/>
    <s v="Z25"/>
    <s v="05873"/>
    <x v="9"/>
    <x v="125"/>
    <n v="28.5092217951"/>
    <n v="0"/>
    <n v="28.5092217951"/>
    <n v="1.0402365233599999"/>
    <n v="4.0048342251999998"/>
    <n v="5.0450707485599997"/>
    <n v="2.97789811641"/>
    <n v="20.999548394430001"/>
    <n v="3.2503727086"/>
    <n v="2.2483532996600002"/>
    <n v="6.2317386473600003"/>
    <n v="13.776531939550001"/>
    <n v="32.540072069239997"/>
    <n v="4.4715090155199997"/>
    <n v="86.496024190770001"/>
    <n v="120.05031673443"/>
    <n v="13.219863451020997"/>
    <n v="133.27018018545098"/>
  </r>
  <r>
    <x v="8"/>
    <s v="05"/>
    <m/>
    <m/>
    <m/>
    <x v="0"/>
    <x v="0"/>
    <n v="18207.780428801176"/>
    <n v="8309.9327818927377"/>
    <n v="26517.713210693913"/>
    <n v="31164.22315448954"/>
    <n v="8401.0254465045346"/>
    <n v="39565.248600994077"/>
    <n v="13164.261057999083"/>
    <n v="43608.412092009545"/>
    <n v="5440.6094153629965"/>
    <n v="10236.467836080337"/>
    <n v="17195.7570881711"/>
    <n v="19498.460382175857"/>
    <n v="26149.200487157112"/>
    <n v="8141.81868302558"/>
    <n v="143434.98704198163"/>
    <n v="209517.94885366963"/>
    <n v="21603.986395453197"/>
    <n v="231121.93524912276"/>
  </r>
  <r>
    <x v="8"/>
    <s v="05"/>
    <s v="SR01"/>
    <s v="Z01"/>
    <s v="05001"/>
    <x v="1"/>
    <x v="1"/>
    <n v="233.61160785986999"/>
    <n v="21.881145384180002"/>
    <n v="255.49275324404999"/>
    <n v="10959.81600494711"/>
    <n v="3746.5208174436202"/>
    <n v="14706.336822390731"/>
    <n v="4312.8759252858499"/>
    <n v="21376.098785479098"/>
    <n v="2528.16932651048"/>
    <n v="7204.5392785952999"/>
    <n v="8277.0811895922998"/>
    <n v="9448.4178191637602"/>
    <n v="12844.22918929381"/>
    <n v="3571.0858445100598"/>
    <n v="69562.497358430657"/>
    <n v="84524.326934065437"/>
    <n v="8715.541647669279"/>
    <n v="93239.868581734714"/>
  </r>
  <r>
    <x v="8"/>
    <s v="05"/>
    <s v="SR01"/>
    <s v="Z02"/>
    <s v="05079"/>
    <x v="1"/>
    <x v="2"/>
    <n v="218.35018111163001"/>
    <n v="6.58943028869"/>
    <n v="224.93961140032002"/>
    <n v="524.03720599781002"/>
    <n v="118.50736304188"/>
    <n v="642.54456903969003"/>
    <n v="309.03145340208999"/>
    <n v="232.57344300700001"/>
    <n v="17.350466729490002"/>
    <n v="13.166090823499999"/>
    <n v="53.730243472570002"/>
    <n v="92.787561086910003"/>
    <n v="79.883873718179998"/>
    <n v="30.987690735760001"/>
    <n v="829.51082297549999"/>
    <n v="1696.9950034155102"/>
    <n v="174.98193910133838"/>
    <n v="1871.9769425168486"/>
  </r>
  <r>
    <x v="8"/>
    <s v="05"/>
    <s v="SR01"/>
    <s v="Z02"/>
    <s v="05088"/>
    <x v="1"/>
    <x v="3"/>
    <n v="81.539266971570001"/>
    <n v="6.7836722099599998"/>
    <n v="88.322939181530003"/>
    <n v="1061.6749693755901"/>
    <n v="308.60050544033999"/>
    <n v="1370.27547481593"/>
    <n v="469.78257107693003"/>
    <n v="2559.9913309336698"/>
    <n v="371.95504922718999"/>
    <n v="302.87478327402999"/>
    <n v="995.47107781006002"/>
    <n v="1002.4762993035"/>
    <n v="1284.3012875320501"/>
    <n v="482.03290705276999"/>
    <n v="7468.8853062101998"/>
    <n v="8927.4837202076596"/>
    <n v="920.53801544087196"/>
    <n v="9848.0217356485318"/>
  </r>
  <r>
    <x v="8"/>
    <s v="05"/>
    <s v="SR01"/>
    <s v="Z03"/>
    <s v="05129"/>
    <x v="1"/>
    <x v="4"/>
    <n v="120.11458853374999"/>
    <n v="8.712553327E-2"/>
    <n v="120.20171406701999"/>
    <n v="370.76894830762001"/>
    <n v="55.201106200129999"/>
    <n v="425.97005450774998"/>
    <n v="86.245765877010001"/>
    <n v="439.46838232290003"/>
    <n v="63.259543157750002"/>
    <n v="56.006059209630003"/>
    <n v="150.71927430506"/>
    <n v="193.42255224936"/>
    <n v="177.72743634747999"/>
    <n v="86.563683338260006"/>
    <n v="1253.4126968074502"/>
    <n v="1799.5844653822201"/>
    <n v="185.56022775282651"/>
    <n v="1985.1446931350465"/>
  </r>
  <r>
    <x v="8"/>
    <s v="05"/>
    <s v="SR01"/>
    <s v="Z02"/>
    <s v="05212"/>
    <x v="1"/>
    <x v="5"/>
    <n v="27.133535700909999"/>
    <n v="0.12319770896"/>
    <n v="27.256733409869998"/>
    <n v="881.53563241534005"/>
    <n v="73.078648153100005"/>
    <n v="954.61428056844011"/>
    <n v="99.178697443440001"/>
    <n v="458.16955848294998"/>
    <n v="68.251754117909996"/>
    <n v="47.447404758220003"/>
    <n v="139.19535109672"/>
    <n v="186.35132140662"/>
    <n v="136.16963345423"/>
    <n v="66.403004522190002"/>
    <n v="1201.1667252822801"/>
    <n v="2183.0377392605901"/>
    <n v="225.09917588343092"/>
    <n v="2408.1369151440213"/>
  </r>
  <r>
    <x v="8"/>
    <s v="05"/>
    <s v="SR01"/>
    <s v="Z03"/>
    <s v="05266"/>
    <x v="1"/>
    <x v="6"/>
    <n v="28.864709566649999"/>
    <n v="0"/>
    <n v="28.864709566649999"/>
    <n v="2480.3275756174498"/>
    <n v="358.94991305846003"/>
    <n v="2839.2774886759098"/>
    <n v="641.37523972561996"/>
    <n v="2256.36279646302"/>
    <n v="320.91978388528997"/>
    <n v="528.11833361171"/>
    <n v="2033.78176394877"/>
    <n v="1217.2206556597901"/>
    <n v="1372.58385017009"/>
    <n v="828.15618147398004"/>
    <n v="9198.5186049382701"/>
    <n v="12066.660803180828"/>
    <n v="1244.2274146762329"/>
    <n v="13310.88821785706"/>
  </r>
  <r>
    <x v="8"/>
    <s v="05"/>
    <s v="SR01"/>
    <s v="Z02"/>
    <s v="05308"/>
    <x v="1"/>
    <x v="7"/>
    <n v="157.16841838901999"/>
    <n v="15.20105949583"/>
    <n v="172.36947788485"/>
    <n v="2056.1000088014998"/>
    <n v="185.1616817327"/>
    <n v="2241.2616905341997"/>
    <n v="238.26810278072"/>
    <n v="461.79042170218003"/>
    <n v="42.239218327030002"/>
    <n v="34.667807693679997"/>
    <n v="103.29753731439"/>
    <n v="149.42073151129"/>
    <n v="134.31714770120999"/>
    <n v="50.872443062709998"/>
    <n v="1214.8734100932099"/>
    <n v="3628.5045785122597"/>
    <n v="374.14533685022298"/>
    <n v="4002.6499153624827"/>
  </r>
  <r>
    <x v="8"/>
    <s v="05"/>
    <s v="SR01"/>
    <s v="Z03"/>
    <s v="05360"/>
    <x v="1"/>
    <x v="8"/>
    <n v="2.6671373638600002"/>
    <n v="4.0143602969999997E-2"/>
    <n v="2.7072809668300004"/>
    <n v="3306.6342814945601"/>
    <n v="1047.7414873109101"/>
    <n v="4354.3757688054702"/>
    <n v="599.69304853315998"/>
    <n v="2488.9952893825898"/>
    <n v="313.90266306849998"/>
    <n v="356.77496495549002"/>
    <n v="1009.5374553919"/>
    <n v="970.69721600445996"/>
    <n v="1032.4253522584299"/>
    <n v="489.99848912988"/>
    <n v="7262.0244787244092"/>
    <n v="11619.10752849671"/>
    <n v="1198.0789347468569"/>
    <n v="12817.186463243566"/>
  </r>
  <r>
    <x v="8"/>
    <s v="05"/>
    <s v="SR01"/>
    <s v="Z03"/>
    <s v="05380"/>
    <x v="1"/>
    <x v="9"/>
    <n v="14.34851027"/>
    <n v="0"/>
    <n v="14.34851027"/>
    <n v="1261.1503103207001"/>
    <n v="138.71332680563"/>
    <n v="1399.8636371263301"/>
    <n v="196.71301086922"/>
    <n v="578.60430203628005"/>
    <n v="79.440309196909993"/>
    <n v="50.252230416300002"/>
    <n v="223.30604058142001"/>
    <n v="272.07474973307001"/>
    <n v="279.69721277626002"/>
    <n v="102.01827380845"/>
    <n v="1782.1061294179103"/>
    <n v="3196.3182768142406"/>
    <n v="329.58138882918149"/>
    <n v="3525.8996656434219"/>
  </r>
  <r>
    <x v="8"/>
    <s v="05"/>
    <s v="SR01"/>
    <s v="Z03"/>
    <s v="05631"/>
    <x v="1"/>
    <x v="10"/>
    <n v="11.448175716230001"/>
    <n v="0"/>
    <n v="11.448175716230001"/>
    <n v="1295.9286895180701"/>
    <n v="75.140785893119997"/>
    <n v="1371.0694754111901"/>
    <n v="257.15769652856"/>
    <n v="926.71097966406001"/>
    <n v="116.31506737018999"/>
    <n v="118.42271602994001"/>
    <n v="434.06518705040997"/>
    <n v="404.70135115871"/>
    <n v="590.99425988194002"/>
    <n v="236.54626810392"/>
    <n v="3084.9135257877297"/>
    <n v="4467.43117691515"/>
    <n v="460.64942357805222"/>
    <n v="4928.0806004932019"/>
  </r>
  <r>
    <x v="8"/>
    <s v="05"/>
    <s v="SR02"/>
    <s v="Z04"/>
    <s v="05120"/>
    <x v="2"/>
    <x v="11"/>
    <n v="91.811040785019998"/>
    <n v="44.763398467009999"/>
    <n v="136.57443925203"/>
    <n v="16.018089993259998"/>
    <n v="8.5794957839699997"/>
    <n v="24.597585777229998"/>
    <n v="13.48221253634"/>
    <n v="150.18885638859999"/>
    <n v="13.53049129763"/>
    <n v="11.27034686587"/>
    <n v="22.513898511059999"/>
    <n v="46.241166552599999"/>
    <n v="92.821205659840004"/>
    <n v="20.841925406320001"/>
    <n v="370.89010321826004"/>
    <n v="532.06212824752004"/>
    <n v="54.862426074164311"/>
    <n v="586.92455432168435"/>
  </r>
  <r>
    <x v="8"/>
    <s v="05"/>
    <s v="SR02"/>
    <s v="Z04"/>
    <s v="05154"/>
    <x v="2"/>
    <x v="12"/>
    <n v="51.695601443400001"/>
    <n v="1507.7484367893101"/>
    <n v="1559.44403823271"/>
    <n v="42.525186744419997"/>
    <n v="29.325932566799999"/>
    <n v="71.851119311220003"/>
    <n v="100.2051241528"/>
    <n v="438.74793908435998"/>
    <n v="42.970600322899998"/>
    <n v="48.608771760689997"/>
    <n v="80.989891792790004"/>
    <n v="220.88243371448999"/>
    <n v="304.44491396837998"/>
    <n v="64.285659112239998"/>
    <n v="1301.13533390865"/>
    <n v="2932.4304914525801"/>
    <n v="302.37117530702727"/>
    <n v="3234.8016667596075"/>
  </r>
  <r>
    <x v="8"/>
    <s v="05"/>
    <s v="SR02"/>
    <s v="Z04"/>
    <s v="05250"/>
    <x v="2"/>
    <x v="13"/>
    <n v="31.281628843389999"/>
    <n v="675.94204524700001"/>
    <n v="707.22367409038998"/>
    <n v="7.2495009894300004"/>
    <n v="28.767310922650001"/>
    <n v="36.016811912080001"/>
    <n v="46.135469952839998"/>
    <n v="209.78288009914999"/>
    <n v="28.935357610010001"/>
    <n v="20.66319998981"/>
    <n v="41.725736734119998"/>
    <n v="106.65345035438"/>
    <n v="155.30885815879"/>
    <n v="34.43717593401"/>
    <n v="643.64212883311006"/>
    <n v="1386.8826148355802"/>
    <n v="143.00537642174257"/>
    <n v="1529.8879912573227"/>
  </r>
  <r>
    <x v="8"/>
    <s v="05"/>
    <s v="SR02"/>
    <s v="Z04"/>
    <s v="05495"/>
    <x v="2"/>
    <x v="14"/>
    <n v="32.166180970399999"/>
    <n v="17.872493960540002"/>
    <n v="50.038674930940005"/>
    <n v="13.32789572495"/>
    <n v="4.9475951883600002"/>
    <n v="18.275490913310001"/>
    <n v="20.66693803719"/>
    <n v="104.32017887780999"/>
    <n v="10.986811701260001"/>
    <n v="10.40109709895"/>
    <n v="19.92005931448"/>
    <n v="40.786357910100001"/>
    <n v="82.089382166340002"/>
    <n v="17.254656221080001"/>
    <n v="306.42548132720998"/>
    <n v="374.73964717145998"/>
    <n v="38.64046151474777"/>
    <n v="413.38010868620773"/>
  </r>
  <r>
    <x v="8"/>
    <s v="05"/>
    <s v="SR02"/>
    <s v="Z04"/>
    <s v="05790"/>
    <x v="2"/>
    <x v="15"/>
    <n v="52.259524317470003"/>
    <n v="35.005482453180001"/>
    <n v="87.265006770650004"/>
    <n v="18.478235206370002"/>
    <n v="3.6507867424599998"/>
    <n v="22.129021948830001"/>
    <n v="17.894791624130001"/>
    <n v="121.35795912107"/>
    <n v="15.11573848776"/>
    <n v="13.9502018836"/>
    <n v="27.169884490369999"/>
    <n v="52.775530797290003"/>
    <n v="107.12860255843"/>
    <n v="23.582326934800001"/>
    <n v="378.97503589744997"/>
    <n v="488.36906461692996"/>
    <n v="50.357111100357464"/>
    <n v="538.72617571728745"/>
  </r>
  <r>
    <x v="8"/>
    <s v="05"/>
    <s v="SR02"/>
    <s v="Z04"/>
    <s v="05895"/>
    <x v="2"/>
    <x v="16"/>
    <n v="37.997379273379998"/>
    <n v="144.11472313766001"/>
    <n v="182.11210241104001"/>
    <n v="7.1876148050499999"/>
    <n v="11.08657213193"/>
    <n v="18.274186936980001"/>
    <n v="11.572369147890001"/>
    <n v="106.63984922666999"/>
    <n v="9.2555873380300007"/>
    <n v="8.2510244746599994"/>
    <n v="19.761371258370001"/>
    <n v="36.670541326040002"/>
    <n v="82.790355872389995"/>
    <n v="14.482143636989999"/>
    <n v="289.4232422810399"/>
    <n v="489.80953162905996"/>
    <n v="50.505641714997438"/>
    <n v="540.31517334405737"/>
  </r>
  <r>
    <x v="8"/>
    <s v="05"/>
    <s v="SR03"/>
    <s v="Z05"/>
    <s v="05142"/>
    <x v="3"/>
    <x v="17"/>
    <n v="16.213632975989999"/>
    <n v="0.10787062575"/>
    <n v="16.321503601739998"/>
    <n v="2.43680388785"/>
    <n v="1.66362804375"/>
    <n v="4.1004319316000002"/>
    <n v="2.6797295059800001"/>
    <n v="15.520454819339999"/>
    <n v="2.60584153318"/>
    <n v="2.5696292862700001"/>
    <n v="7.1235512989299998"/>
    <n v="9.52414597886"/>
    <n v="18.685687473000002"/>
    <n v="4.7042206046699997"/>
    <n v="63.413260500230002"/>
    <n v="83.835196033570014"/>
    <n v="8.6444834176696563"/>
    <n v="92.479679451239676"/>
  </r>
  <r>
    <x v="8"/>
    <s v="05"/>
    <s v="SR03"/>
    <s v="Z05"/>
    <s v="05425"/>
    <x v="3"/>
    <x v="18"/>
    <n v="66.988967195360004"/>
    <n v="0.39225343185"/>
    <n v="67.381220627209998"/>
    <n v="4.1379800724200004"/>
    <n v="4.2890343661800001"/>
    <n v="8.4270144386000005"/>
    <n v="5.7482665404500004"/>
    <n v="36.886062348419998"/>
    <n v="3.0098592448699999"/>
    <n v="3.5023552275999998"/>
    <n v="13.75914438145"/>
    <n v="14.53259398648"/>
    <n v="26.309778340880001"/>
    <n v="6.3987262361599999"/>
    <n v="110.14678630631001"/>
    <n v="185.95502137212"/>
    <n v="19.174346512422265"/>
    <n v="205.12936788454226"/>
  </r>
  <r>
    <x v="8"/>
    <s v="05"/>
    <s v="SR03"/>
    <s v="Z06"/>
    <s v="05579"/>
    <x v="3"/>
    <x v="19"/>
    <n v="49.112588612049997"/>
    <n v="65.009385747460001"/>
    <n v="114.12197435951001"/>
    <n v="64.506392623750003"/>
    <n v="5.7025500408500003"/>
    <n v="70.208942664600002"/>
    <n v="88.448880441979995"/>
    <n v="242.37389127099999"/>
    <n v="30.481072332290001"/>
    <n v="33.481421177770002"/>
    <n v="70.92199714086"/>
    <n v="141.39814432981001"/>
    <n v="157.34821046262999"/>
    <n v="45.227819777610001"/>
    <n v="809.68143693394995"/>
    <n v="994.01235395805998"/>
    <n v="102.49541621284203"/>
    <n v="1096.5077701709019"/>
  </r>
  <r>
    <x v="8"/>
    <s v="05"/>
    <s v="SR03"/>
    <s v="Z06"/>
    <s v="05585"/>
    <x v="3"/>
    <x v="20"/>
    <n v="16.397018607300001"/>
    <n v="160.80940892288001"/>
    <n v="177.20642753018001"/>
    <n v="59.487246616349999"/>
    <n v="2.1249061388500001"/>
    <n v="61.6121527552"/>
    <n v="232.03369546234001"/>
    <n v="104.48292468752"/>
    <n v="4.5486972620400001"/>
    <n v="3.7925509677"/>
    <n v="8.8100425171599994"/>
    <n v="54.698935705819999"/>
    <n v="36.121881154299999"/>
    <n v="8.5649020574799994"/>
    <n v="453.05362981436002"/>
    <n v="691.87221009974007"/>
    <n v="71.340894162773424"/>
    <n v="763.21310426251353"/>
  </r>
  <r>
    <x v="8"/>
    <s v="05"/>
    <s v="SR03"/>
    <s v="Z06"/>
    <s v="05591"/>
    <x v="3"/>
    <x v="21"/>
    <n v="18.689951621260001"/>
    <n v="16.512557461019998"/>
    <n v="35.202509082280002"/>
    <n v="26.60116773188"/>
    <n v="9.2005104260300001"/>
    <n v="35.801678157910004"/>
    <n v="22.521560827479998"/>
    <n v="119.64355477519"/>
    <n v="5.4185131195"/>
    <n v="4.8940787230899998"/>
    <n v="18.679257913450002"/>
    <n v="35.65297107648"/>
    <n v="35.07115230134"/>
    <n v="9.6416522932399999"/>
    <n v="251.52274102977003"/>
    <n v="322.52692826996008"/>
    <n v="33.256660866689472"/>
    <n v="355.78358913664954"/>
  </r>
  <r>
    <x v="8"/>
    <s v="05"/>
    <s v="SR03"/>
    <s v="Z06"/>
    <s v="05893"/>
    <x v="3"/>
    <x v="22"/>
    <n v="54.310461400619999"/>
    <n v="924.11447701402005"/>
    <n v="978.42493841464011"/>
    <n v="8.3596005756699991"/>
    <n v="8.8054016925699994"/>
    <n v="17.165002268239999"/>
    <n v="14.791897690340001"/>
    <n v="49.275686524050002"/>
    <n v="7.6178373349999999"/>
    <n v="5.4432594163700001"/>
    <n v="18.546994749970001"/>
    <n v="85.181558202109997"/>
    <n v="47.289582290639999"/>
    <n v="12.81318552618"/>
    <n v="240.96000173466001"/>
    <n v="1236.54994241754"/>
    <n v="127.50415073914455"/>
    <n v="1364.0540931566845"/>
  </r>
  <r>
    <x v="8"/>
    <s v="05"/>
    <s v="SR04"/>
    <s v="Z07"/>
    <s v="05031"/>
    <x v="4"/>
    <x v="23"/>
    <n v="76.914478600609996"/>
    <n v="14.2717972805"/>
    <n v="91.186275881109992"/>
    <n v="29.010939749369999"/>
    <n v="30.60633672634"/>
    <n v="59.61727647571"/>
    <n v="1002.79323726847"/>
    <n v="65.827813330010002"/>
    <n v="8.87523659921"/>
    <n v="9.9096993726299996"/>
    <n v="24.43100073806"/>
    <n v="60.861009753319998"/>
    <n v="44.460088285689999"/>
    <n v="16.65163013271"/>
    <n v="1233.8097154801001"/>
    <n v="1384.6132678369202"/>
    <n v="142.77137765512126"/>
    <n v="1527.3846454920415"/>
  </r>
  <r>
    <x v="8"/>
    <s v="05"/>
    <s v="SR04"/>
    <s v="Z09"/>
    <s v="05040"/>
    <x v="4"/>
    <x v="24"/>
    <n v="54.382096759"/>
    <n v="154.57911964799001"/>
    <n v="208.96121640699002"/>
    <n v="3.7044980079599998"/>
    <n v="9.19416943399"/>
    <n v="12.89866744195"/>
    <n v="173.26223862987001"/>
    <n v="10.308276723000001"/>
    <n v="1.38964702351"/>
    <n v="1.11698891376"/>
    <n v="3.01962707229"/>
    <n v="11.3173249056"/>
    <n v="8.0021162657599998"/>
    <n v="2.0910062546599999"/>
    <n v="210.50722578845003"/>
    <n v="432.36710963739006"/>
    <n v="44.582591637330161"/>
    <n v="476.94970127472021"/>
  </r>
  <r>
    <x v="8"/>
    <s v="05"/>
    <s v="SR04"/>
    <s v="Z05"/>
    <s v="05190"/>
    <x v="4"/>
    <x v="25"/>
    <n v="14.324079725360001"/>
    <n v="1.93124335881"/>
    <n v="16.255323084170001"/>
    <n v="5.9547841219000004"/>
    <n v="3.40754053124"/>
    <n v="9.36232465314"/>
    <n v="19.6144705237"/>
    <n v="56.811850369040002"/>
    <n v="7.0651906060099998"/>
    <n v="5.7064467313099998"/>
    <n v="16.111198095879999"/>
    <n v="22.78474077756"/>
    <n v="35.075044353620001"/>
    <n v="9.8920011828799996"/>
    <n v="173.06094263999998"/>
    <n v="198.67859037731"/>
    <n v="20.486309583804299"/>
    <n v="219.16489996111432"/>
  </r>
  <r>
    <x v="8"/>
    <s v="05"/>
    <s v="SR04"/>
    <s v="Z08"/>
    <s v="05604"/>
    <x v="4"/>
    <x v="26"/>
    <n v="202.23916325696999"/>
    <n v="725.66362299238995"/>
    <n v="927.90278624935991"/>
    <n v="20.680657811570001"/>
    <n v="3.2683899601899999"/>
    <n v="23.94904777176"/>
    <n v="56.949981355319998"/>
    <n v="92.671849230579994"/>
    <n v="14.13739553648"/>
    <n v="11.887491745369999"/>
    <n v="30.727696503890002"/>
    <n v="78.359245712309999"/>
    <n v="74.19066652171"/>
    <n v="24.21348031298"/>
    <n v="383.13780691863997"/>
    <n v="1334.9896409397597"/>
    <n v="137.65454558268618"/>
    <n v="1472.644186522446"/>
  </r>
  <r>
    <x v="8"/>
    <s v="05"/>
    <s v="SR04"/>
    <s v="Z05"/>
    <s v="05670"/>
    <x v="4"/>
    <x v="27"/>
    <n v="85.3815482957"/>
    <n v="2.0479895637099998"/>
    <n v="87.429537859410004"/>
    <n v="9.2395563322799994"/>
    <n v="7.4185590754100001"/>
    <n v="16.658115407689998"/>
    <n v="50.178678621049997"/>
    <n v="59.200930073599999"/>
    <n v="8.3383567274699999"/>
    <n v="6.7522433081299997"/>
    <n v="22.39086919967"/>
    <n v="28.998128481159998"/>
    <n v="46.485172565820001"/>
    <n v="12.717290780400001"/>
    <n v="235.06166975729997"/>
    <n v="339.14932302439996"/>
    <n v="34.970642852978735"/>
    <n v="374.11996587737872"/>
  </r>
  <r>
    <x v="8"/>
    <s v="05"/>
    <s v="SR04"/>
    <s v="Z05"/>
    <s v="05690"/>
    <x v="4"/>
    <x v="28"/>
    <n v="223.04078351210001"/>
    <n v="104.42809624914"/>
    <n v="327.46887976124003"/>
    <n v="14.92627750312"/>
    <n v="1.3205479831"/>
    <n v="16.246825486220001"/>
    <n v="41.615490083220003"/>
    <n v="32.360681639310002"/>
    <n v="2.99361549233"/>
    <n v="2.8121871562999998"/>
    <n v="12.72804468264"/>
    <n v="27.434911951930001"/>
    <n v="27.82692733332"/>
    <n v="7.2378798508699997"/>
    <n v="155.00973818992003"/>
    <n v="498.72544343738002"/>
    <n v="51.424986518039688"/>
    <n v="550.15042995541967"/>
  </r>
  <r>
    <x v="8"/>
    <s v="05"/>
    <s v="SR04"/>
    <s v="Z08"/>
    <s v="05736"/>
    <x v="4"/>
    <x v="29"/>
    <n v="54.804241697569999"/>
    <n v="1220.8219812913701"/>
    <n v="1275.6262229889401"/>
    <n v="28.839285010329998"/>
    <n v="1.3604968354"/>
    <n v="30.199781845729998"/>
    <n v="54.917823580110003"/>
    <n v="161.53763684805"/>
    <n v="22.820640932660002"/>
    <n v="16.34670362012"/>
    <n v="44.267531980850002"/>
    <n v="121.26723278238001"/>
    <n v="97.401444798750006"/>
    <n v="34.668634197599999"/>
    <n v="553.22764874052007"/>
    <n v="1859.0536535751901"/>
    <n v="191.69226340691012"/>
    <n v="2050.7459169821004"/>
  </r>
  <r>
    <x v="8"/>
    <s v="05"/>
    <s v="SR04"/>
    <s v="Z07"/>
    <s v="05858"/>
    <x v="4"/>
    <x v="30"/>
    <n v="46.022890653330002"/>
    <n v="168.55535142126999"/>
    <n v="214.57824207459998"/>
    <n v="1.6918883278400001"/>
    <n v="7.7782051427500001"/>
    <n v="9.4700934705900011"/>
    <n v="6.0812667892299999"/>
    <n v="43.6418099411"/>
    <n v="5.2631204256400004"/>
    <n v="4.6596369856999997"/>
    <n v="12.46557654705"/>
    <n v="43.485936399410001"/>
    <n v="30.352072445419999"/>
    <n v="7.60021431913"/>
    <n v="153.54963385267999"/>
    <n v="377.59796939786997"/>
    <n v="38.935191177842668"/>
    <n v="416.53316057571266"/>
  </r>
  <r>
    <x v="8"/>
    <s v="05"/>
    <s v="SR04"/>
    <s v="Z07"/>
    <s v="05885"/>
    <x v="4"/>
    <x v="31"/>
    <n v="23.047530917949999"/>
    <n v="0.73382453430000005"/>
    <n v="23.781355452249997"/>
    <n v="3.7728751084900001"/>
    <n v="1.97497335076"/>
    <n v="5.7478484592500001"/>
    <n v="3.9954412075599999"/>
    <n v="30.242909547939998"/>
    <n v="2.8918030039299998"/>
    <n v="2.7665346186400002"/>
    <n v="8.3729185940700006"/>
    <n v="11.80762710318"/>
    <n v="19.896639782809999"/>
    <n v="7.0622081978200004"/>
    <n v="87.036082055950004"/>
    <n v="116.56528596745"/>
    <n v="12.019375265948348"/>
    <n v="128.58466123339835"/>
  </r>
  <r>
    <x v="8"/>
    <s v="05"/>
    <s v="SR04"/>
    <s v="Z07"/>
    <s v="05890"/>
    <x v="4"/>
    <x v="32"/>
    <n v="215.77985291108999"/>
    <n v="3.2781532909300002"/>
    <n v="219.05800620201998"/>
    <n v="14.29279243287"/>
    <n v="8.0294353539099994"/>
    <n v="22.322227786779997"/>
    <n v="10.10121646278"/>
    <n v="57.883342346719999"/>
    <n v="8.0077128568199996"/>
    <n v="8.1871949651700007"/>
    <n v="22.323334418360002"/>
    <n v="34.736259592339998"/>
    <n v="91.669987533669996"/>
    <n v="15.04754326224"/>
    <n v="247.95659143809999"/>
    <n v="489.33682542689996"/>
    <n v="50.456899645910596"/>
    <n v="539.7937250728105"/>
  </r>
  <r>
    <x v="8"/>
    <s v="05"/>
    <s v="SR05"/>
    <s v="Z10"/>
    <s v="05038"/>
    <x v="5"/>
    <x v="33"/>
    <n v="44.247077658119998"/>
    <n v="0"/>
    <n v="44.247077658119998"/>
    <n v="2.8321816987399999"/>
    <n v="6.11552988549"/>
    <n v="8.9477115842299995"/>
    <n v="3.69933408117"/>
    <n v="34.977579267179998"/>
    <n v="4.5967825663599999"/>
    <n v="4.8684638709100003"/>
    <n v="10.34062152455"/>
    <n v="18.049093363080001"/>
    <n v="37.922894663779999"/>
    <n v="11.62785452548"/>
    <n v="126.08262386251"/>
    <n v="179.27741310485999"/>
    <n v="18.485799497953007"/>
    <n v="197.76321260281298"/>
  </r>
  <r>
    <x v="8"/>
    <s v="05"/>
    <s v="SR05"/>
    <s v="Z11"/>
    <s v="05086"/>
    <x v="5"/>
    <x v="34"/>
    <n v="44.352246924489997"/>
    <n v="3.6762277019999998E-2"/>
    <n v="44.38900920151"/>
    <n v="3.7992152722100001"/>
    <n v="2.4452908034799998"/>
    <n v="6.2445060756899995"/>
    <n v="5.1235278383900003"/>
    <n v="22.817856500929999"/>
    <n v="2.8016323650000001"/>
    <n v="2.0684622621300002"/>
    <n v="7.2954110712300002"/>
    <n v="13.58957785009"/>
    <n v="22.59301582837"/>
    <n v="4.2537161642100001"/>
    <n v="80.543199880350002"/>
    <n v="131.17671515755001"/>
    <n v="13.52600092341115"/>
    <n v="144.70271608096115"/>
  </r>
  <r>
    <x v="8"/>
    <s v="05"/>
    <s v="SR05"/>
    <s v="Z10"/>
    <s v="05107"/>
    <x v="5"/>
    <x v="35"/>
    <n v="42.397087972439998"/>
    <n v="1.22067243786"/>
    <n v="43.617760410300001"/>
    <n v="1.8728365732300001"/>
    <n v="4.1987105608800004"/>
    <n v="6.0715471341100002"/>
    <n v="27.231640376960002"/>
    <n v="11.441977132590001"/>
    <n v="3.2913821398500001"/>
    <n v="2.6287297077999998"/>
    <n v="5.5479645317599999"/>
    <n v="11.26750006608"/>
    <n v="28.330322530490001"/>
    <n v="5.0047759304100001"/>
    <n v="94.744292415940009"/>
    <n v="144.43359996035002"/>
    <n v="14.892955690257477"/>
    <n v="159.3265556506075"/>
  </r>
  <r>
    <x v="8"/>
    <s v="05"/>
    <s v="SR05"/>
    <s v="Z10"/>
    <s v="05134"/>
    <x v="5"/>
    <x v="36"/>
    <n v="21.011245540640001"/>
    <n v="0"/>
    <n v="21.011245540640001"/>
    <n v="1.89690110529"/>
    <n v="4.20968751877"/>
    <n v="6.1065886240600005"/>
    <n v="2.9573677155700002"/>
    <n v="20.20875973575"/>
    <n v="4.26969350179"/>
    <n v="4.0670123773000002"/>
    <n v="7.4710471089199997"/>
    <n v="15.41923622297"/>
    <n v="31.27377995746"/>
    <n v="6.3299912466999997"/>
    <n v="91.99688786646"/>
    <n v="119.11472203116"/>
    <n v="12.282254806041546"/>
    <n v="131.39697683720155"/>
  </r>
  <r>
    <x v="8"/>
    <s v="05"/>
    <s v="SR05"/>
    <s v="Z09"/>
    <s v="05150"/>
    <x v="5"/>
    <x v="37"/>
    <n v="28.76926194512"/>
    <n v="8.0644770300000002E-2"/>
    <n v="28.849906715420001"/>
    <n v="1.1071405356799999"/>
    <n v="3.2242598008800001"/>
    <n v="4.3314003365599998"/>
    <n v="45.202543750990003"/>
    <n v="2.3865882332299999"/>
    <n v="0.37721215473000003"/>
    <n v="0.29549254527000002"/>
    <n v="1.51526665723"/>
    <n v="2.9956518271400001"/>
    <n v="3.11983017318"/>
    <n v="0.95224422166"/>
    <n v="56.844829563430011"/>
    <n v="90.02613661541001"/>
    <n v="9.2828487550423961"/>
    <n v="99.308985370452405"/>
  </r>
  <r>
    <x v="8"/>
    <s v="05"/>
    <s v="SR05"/>
    <s v="Z11"/>
    <s v="05237"/>
    <x v="5"/>
    <x v="38"/>
    <n v="328.21918442462999"/>
    <n v="5.4053516209999999E-2"/>
    <n v="328.27323794083998"/>
    <n v="38.191532039419997"/>
    <n v="9.5489288504799994"/>
    <n v="47.740460889899992"/>
    <n v="68.254468341250004"/>
    <n v="105.321143232"/>
    <n v="12.01851752092"/>
    <n v="13.96872018449"/>
    <n v="28.71700700045"/>
    <n v="51.593626401590001"/>
    <n v="52.137230632799998"/>
    <n v="16.20933762268"/>
    <n v="348.22005093617997"/>
    <n v="724.23374976691991"/>
    <n v="74.67778375415277"/>
    <n v="798.91153352107267"/>
  </r>
  <r>
    <x v="8"/>
    <s v="05"/>
    <s v="SR05"/>
    <s v="Z11"/>
    <s v="05264"/>
    <x v="5"/>
    <x v="39"/>
    <n v="206.46142143287"/>
    <n v="0"/>
    <n v="206.46142143287"/>
    <n v="214.85863657359999"/>
    <n v="35.503865080350003"/>
    <n v="250.36250165395001"/>
    <n v="18.371169846520001"/>
    <n v="80.800641825629995"/>
    <n v="6.9551690754899997"/>
    <n v="9.0167715452799992"/>
    <n v="17.18851195181"/>
    <n v="31.56638001144"/>
    <n v="24.913751091639998"/>
    <n v="9.7573543323200003"/>
    <n v="198.56974968013"/>
    <n v="655.39367276694998"/>
    <n v="67.579489335407146"/>
    <n v="722.97316210235715"/>
  </r>
  <r>
    <x v="8"/>
    <s v="05"/>
    <s v="SR05"/>
    <s v="Z09"/>
    <s v="05310"/>
    <x v="5"/>
    <x v="40"/>
    <n v="61.028872404559998"/>
    <n v="2.7368496330499998"/>
    <n v="63.765722037609997"/>
    <n v="8.9015036549800008"/>
    <n v="14.76392279461"/>
    <n v="23.665426449590001"/>
    <n v="20.771702134590001"/>
    <n v="133.34170031432001"/>
    <n v="14.801888966250001"/>
    <n v="13.01874644966"/>
    <n v="63.515960965460003"/>
    <n v="64.926467469810007"/>
    <n v="112.45864051199"/>
    <n v="29.197542647710002"/>
    <n v="452.03264945978998"/>
    <n v="539.46379794698998"/>
    <n v="55.625633104249204"/>
    <n v="595.08943105123922"/>
  </r>
  <r>
    <x v="8"/>
    <s v="05"/>
    <s v="SR05"/>
    <s v="Z09"/>
    <s v="05315"/>
    <x v="5"/>
    <x v="41"/>
    <n v="15.78161626124"/>
    <n v="0"/>
    <n v="15.78161626124"/>
    <n v="0.76718599880000005"/>
    <n v="4.1601378674099996"/>
    <n v="4.9273238662099992"/>
    <n v="56.200202692189997"/>
    <n v="5.1199137318599997"/>
    <n v="0.67283101380999999"/>
    <n v="0.62087886725999997"/>
    <n v="1.5017803192200001"/>
    <n v="4.6902367314899998"/>
    <n v="6.5425699365399996"/>
    <n v="1.2617177133599999"/>
    <n v="76.610131005729997"/>
    <n v="97.319071133180003"/>
    <n v="10.034843793973319"/>
    <n v="107.35391492715333"/>
  </r>
  <r>
    <x v="8"/>
    <s v="05"/>
    <s v="SR05"/>
    <s v="Z12"/>
    <s v="05361"/>
    <x v="5"/>
    <x v="42"/>
    <n v="80.394927185249998"/>
    <n v="0"/>
    <n v="80.394927185249998"/>
    <n v="8.7330369722499999"/>
    <n v="10.80362170908"/>
    <n v="19.53665868133"/>
    <n v="22.665945727130001"/>
    <n v="83.588637718269993"/>
    <n v="13.245972102070001"/>
    <n v="11.969009468739999"/>
    <n v="24.053666704059999"/>
    <n v="32.495971334819998"/>
    <n v="79.556230518800007"/>
    <n v="13.78628042197"/>
    <n v="281.36171399585999"/>
    <n v="381.29329986243999"/>
    <n v="39.316227120297683"/>
    <n v="420.60952698273769"/>
  </r>
  <r>
    <x v="8"/>
    <s v="05"/>
    <s v="SR05"/>
    <s v="Z12"/>
    <s v="05647"/>
    <x v="5"/>
    <x v="43"/>
    <n v="26.765323843320001"/>
    <n v="0"/>
    <n v="26.765323843320001"/>
    <n v="1.28544257469"/>
    <n v="4.2672529506899997"/>
    <n v="5.5526955253799999"/>
    <n v="32.981493997459999"/>
    <n v="12.369893986399999"/>
    <n v="2.0049801445800002"/>
    <n v="1.82831892202"/>
    <n v="5.4139238374699996"/>
    <n v="7.5531507333199999"/>
    <n v="13.758156140300001"/>
    <n v="3.4687453779299999"/>
    <n v="79.378663139480011"/>
    <n v="111.69668250818002"/>
    <n v="11.517359837319704"/>
    <n v="123.21404234549972"/>
  </r>
  <r>
    <x v="8"/>
    <s v="05"/>
    <s v="SR05"/>
    <s v="Z11"/>
    <s v="05658"/>
    <x v="5"/>
    <x v="44"/>
    <n v="8.5903306500699994"/>
    <n v="0"/>
    <n v="8.5903306500699994"/>
    <n v="2.0199957143899998"/>
    <n v="0.84323288404999996"/>
    <n v="2.8632285984399997"/>
    <n v="4.6972179234400002"/>
    <n v="11.173734377920001"/>
    <n v="1.6434244662699999"/>
    <n v="1.59607227142"/>
    <n v="5.7330231126399998"/>
    <n v="6.5155342619500001"/>
    <n v="11.337802737980001"/>
    <n v="3.3693303869600002"/>
    <n v="46.066139538580003"/>
    <n v="57.519698787090007"/>
    <n v="5.9310183059079353"/>
    <n v="63.450717092997941"/>
  </r>
  <r>
    <x v="8"/>
    <s v="05"/>
    <s v="SR05"/>
    <s v="Z11"/>
    <s v="05664"/>
    <x v="5"/>
    <x v="45"/>
    <n v="247.34691684287"/>
    <n v="1.8320839419999999E-2"/>
    <n v="247.36523768229"/>
    <n v="664.90590660998998"/>
    <n v="55.999976765569997"/>
    <n v="720.90588337555994"/>
    <n v="45.134634088920002"/>
    <n v="121.39336470459"/>
    <n v="18.711092970069998"/>
    <n v="22.649440318730001"/>
    <n v="48.807802771470001"/>
    <n v="70.094906346510001"/>
    <n v="64.852875150329993"/>
    <n v="25.428468063810001"/>
    <n v="417.07258441443003"/>
    <n v="1385.3437054722799"/>
    <n v="142.84669513906059"/>
    <n v="1528.1904006113405"/>
  </r>
  <r>
    <x v="8"/>
    <s v="05"/>
    <s v="SR05"/>
    <s v="Z11"/>
    <s v="05686"/>
    <x v="5"/>
    <x v="46"/>
    <n v="441.91712257784002"/>
    <n v="1.60766878733"/>
    <n v="443.52479136517002"/>
    <n v="267.8903906964"/>
    <n v="32.082681214769998"/>
    <n v="299.97307191117"/>
    <n v="88.548744963659999"/>
    <n v="192.65152782889999"/>
    <n v="14.548112604070001"/>
    <n v="22.34073324533"/>
    <n v="50.451770938460001"/>
    <n v="92.989033913230003"/>
    <n v="168.55368901451999"/>
    <n v="28.2100833788"/>
    <n v="658.29369588697011"/>
    <n v="1401.79155916331"/>
    <n v="144.54267970424183"/>
    <n v="1546.3342388675519"/>
  </r>
  <r>
    <x v="8"/>
    <s v="05"/>
    <s v="SR05"/>
    <s v="Z12"/>
    <s v="05819"/>
    <x v="5"/>
    <x v="47"/>
    <n v="22.350070102210001"/>
    <n v="1.1294788119800001"/>
    <n v="23.479548914190001"/>
    <n v="4.0178173840299998"/>
    <n v="1.6749464146499999"/>
    <n v="5.6927637986799997"/>
    <n v="5.8188381725599996"/>
    <n v="31.876186634069999"/>
    <n v="3.0042759559399999"/>
    <n v="2.86141093084"/>
    <n v="7.6021017761499996"/>
    <n v="13.569754897079999"/>
    <n v="22.262246217320001"/>
    <n v="5.4517375920699997"/>
    <n v="92.446552176030011"/>
    <n v="121.61886488890002"/>
    <n v="12.540464035978207"/>
    <n v="134.15932892487822"/>
  </r>
  <r>
    <x v="8"/>
    <s v="05"/>
    <s v="SR05"/>
    <s v="Z10"/>
    <s v="05854"/>
    <x v="5"/>
    <x v="48"/>
    <n v="28.611920303710001"/>
    <n v="0.30878729183999998"/>
    <n v="28.920707595550002"/>
    <n v="1.5980747118"/>
    <n v="8.7663656263499998"/>
    <n v="10.364440338150001"/>
    <n v="4.7043601528099996"/>
    <n v="48.325466263160003"/>
    <n v="5.6043236111699999"/>
    <n v="5.3734772790600003"/>
    <n v="12.51228060043"/>
    <n v="21.086005858419998"/>
    <n v="53.694815845569998"/>
    <n v="17.740885189379998"/>
    <n v="169.04161480000002"/>
    <n v="208.32676273370001"/>
    <n v="21.481159836346141"/>
    <n v="229.80792257004614"/>
  </r>
  <r>
    <x v="8"/>
    <s v="05"/>
    <s v="SR05"/>
    <s v="Z10"/>
    <s v="05887"/>
    <x v="5"/>
    <x v="49"/>
    <n v="137.88312630544999"/>
    <n v="5.449562837E-2"/>
    <n v="137.93762193382"/>
    <n v="200.27959988392001"/>
    <n v="24.28198036981"/>
    <n v="224.56158025373003"/>
    <n v="48.474859199770002"/>
    <n v="198.06517665750999"/>
    <n v="20.63882060481"/>
    <n v="23.96303376166"/>
    <n v="41.893418547389999"/>
    <n v="83.025197522759996"/>
    <n v="140.46842372499"/>
    <n v="30.920211770169999"/>
    <n v="587.44914178906004"/>
    <n v="949.94834397661009"/>
    <n v="97.951851915054519"/>
    <n v="1047.9001958916647"/>
  </r>
  <r>
    <x v="8"/>
    <s v="05"/>
    <s v="SR06"/>
    <s v="Z13"/>
    <s v="05004"/>
    <x v="6"/>
    <x v="50"/>
    <n v="22.801126566970002"/>
    <n v="6.381436285E-2"/>
    <n v="22.864940929820001"/>
    <n v="0.35619519790999998"/>
    <n v="2.26847539635"/>
    <n v="2.6246705942599999"/>
    <n v="5.1329113568500002"/>
    <n v="5.0845420677400002"/>
    <n v="0.76924670356000002"/>
    <n v="0.58991807715"/>
    <n v="2.1485912484599998"/>
    <n v="3.3128305881800002"/>
    <n v="10.455761278580001"/>
    <n v="1.4347222480099999"/>
    <n v="28.92852356853"/>
    <n v="54.418135092610001"/>
    <n v="5.6112073292034657"/>
    <n v="60.029342421813467"/>
  </r>
  <r>
    <x v="8"/>
    <s v="05"/>
    <s v="SR06"/>
    <s v="Z14"/>
    <s v="05044"/>
    <x v="6"/>
    <x v="51"/>
    <n v="105.90633582208"/>
    <n v="0.15807448406999999"/>
    <n v="106.06441030614999"/>
    <n v="4.5282088569300001"/>
    <n v="4.3096517581700002"/>
    <n v="8.8378606151000003"/>
    <n v="2.2359040982999998"/>
    <n v="21.24175934734"/>
    <n v="3.4072077215999999"/>
    <n v="3.1535129780100002"/>
    <n v="8.4040332910199993"/>
    <n v="9.4162319598999993"/>
    <n v="22.139318482370001"/>
    <n v="5.3324124238900001"/>
    <n v="75.330380302430001"/>
    <n v="190.23265122367999"/>
    <n v="19.615424986251227"/>
    <n v="209.84807620993121"/>
  </r>
  <r>
    <x v="8"/>
    <s v="05"/>
    <s v="SR06"/>
    <s v="Z14"/>
    <s v="05059"/>
    <x v="6"/>
    <x v="52"/>
    <n v="21.60563350768"/>
    <n v="0"/>
    <n v="21.60563350768"/>
    <n v="1.2108062183699999"/>
    <n v="2.9076154020299998"/>
    <n v="4.1184216203999995"/>
    <n v="1.94616886055"/>
    <n v="12.5804904425"/>
    <n v="3.1676924064900001"/>
    <n v="2.5872982974899998"/>
    <n v="8.9705475445699996"/>
    <n v="7.1189037406200004"/>
    <n v="14.86194551843"/>
    <n v="4.6895975704000001"/>
    <n v="55.922644381050006"/>
    <n v="81.646699509130002"/>
    <n v="8.4188213710599058"/>
    <n v="90.065520880189908"/>
  </r>
  <r>
    <x v="8"/>
    <s v="05"/>
    <s v="SR06"/>
    <s v="Z14"/>
    <s v="05113"/>
    <x v="6"/>
    <x v="53"/>
    <n v="17.188204961909999"/>
    <n v="1882.8019144185"/>
    <n v="1899.9901193804101"/>
    <n v="6.9640167469699996"/>
    <n v="4.3019849130000003E-2"/>
    <n v="7.0070365960999998"/>
    <n v="22.455370003310001"/>
    <n v="13.634223034090001"/>
    <n v="2.02211026762"/>
    <n v="1.4333699116600001"/>
    <n v="5.0536368276500001"/>
    <n v="54.588207036150003"/>
    <n v="9.9796283850399998"/>
    <n v="2.6655589927599999"/>
    <n v="111.83210445828001"/>
    <n v="2018.8292604347901"/>
    <n v="208.16717668157648"/>
    <n v="2226.9964371163665"/>
  </r>
  <r>
    <x v="8"/>
    <s v="05"/>
    <s v="SR06"/>
    <s v="Z14"/>
    <s v="05125"/>
    <x v="6"/>
    <x v="54"/>
    <n v="53.972982987770003"/>
    <n v="0"/>
    <n v="53.972982987770003"/>
    <n v="1.42469864384"/>
    <n v="6.1215985003100002"/>
    <n v="7.5462971441500004"/>
    <n v="2.2816106982200002"/>
    <n v="20.21452106161"/>
    <n v="4.2791104154199999"/>
    <n v="4.5825056283199999"/>
    <n v="11.36077258758"/>
    <n v="12.094464273270001"/>
    <n v="32.63713935653"/>
    <n v="6.6822514166099998"/>
    <n v="94.13237543756"/>
    <n v="155.65165556948"/>
    <n v="16.049681030924873"/>
    <n v="171.70133660040489"/>
  </r>
  <r>
    <x v="8"/>
    <s v="05"/>
    <s v="SR06"/>
    <s v="Z13"/>
    <s v="05138"/>
    <x v="6"/>
    <x v="55"/>
    <n v="49.052750906669999"/>
    <n v="34.416960936300001"/>
    <n v="83.46971184297"/>
    <n v="9.9414733907299997"/>
    <n v="8.4957579915599997"/>
    <n v="18.437231382290001"/>
    <n v="21.179442432439998"/>
    <n v="53.700972195109998"/>
    <n v="7.4546526981600003"/>
    <n v="6.8223851681100003"/>
    <n v="17.827363805969998"/>
    <n v="28.893073409199999"/>
    <n v="57.395866855759998"/>
    <n v="10.94617543207"/>
    <n v="204.21993199681998"/>
    <n v="306.12687522208"/>
    <n v="31.565605160627658"/>
    <n v="337.69248038270769"/>
  </r>
  <r>
    <x v="8"/>
    <s v="05"/>
    <s v="SR06"/>
    <s v="Z13"/>
    <s v="05234"/>
    <x v="6"/>
    <x v="56"/>
    <n v="88.861992309580003"/>
    <n v="94.970585599070006"/>
    <n v="183.83257790865002"/>
    <n v="5.6685179267899999"/>
    <n v="13.5813381378"/>
    <n v="19.249856064589999"/>
    <n v="12.994287257370001"/>
    <n v="78.054273516880002"/>
    <n v="11.67296590142"/>
    <n v="11.72784923036"/>
    <n v="18.344001335790001"/>
    <n v="36.733842647439999"/>
    <n v="85.701851642519998"/>
    <n v="16.120743640819999"/>
    <n v="271.34981517260007"/>
    <n v="474.4322491458401"/>
    <n v="48.920046765368113"/>
    <n v="523.35229591120822"/>
  </r>
  <r>
    <x v="8"/>
    <s v="05"/>
    <s v="SR06"/>
    <s v="Z14"/>
    <s v="05240"/>
    <x v="6"/>
    <x v="57"/>
    <n v="243.80001521019"/>
    <n v="5.4605891080000003E-2"/>
    <n v="243.85462110127"/>
    <n v="9.7365154912099996"/>
    <n v="8.7790556242700006"/>
    <n v="18.51557111548"/>
    <n v="4.87006707857"/>
    <n v="31.533069731419999"/>
    <n v="6.1451035379899999"/>
    <n v="4.5466559632800001"/>
    <n v="19.45426058972"/>
    <n v="22.50047328022"/>
    <n v="39.930715575480001"/>
    <n v="11.73910004709"/>
    <n v="140.71944580377001"/>
    <n v="403.08963802052006"/>
    <n v="41.563708997729236"/>
    <n v="444.65334701824929"/>
  </r>
  <r>
    <x v="8"/>
    <s v="05"/>
    <s v="SR06"/>
    <s v="Z13"/>
    <s v="05284"/>
    <x v="6"/>
    <x v="58"/>
    <n v="75.990746273900001"/>
    <n v="4.897399484E-2"/>
    <n v="76.039720268739998"/>
    <n v="3.5926949319500001"/>
    <n v="11.738780222899999"/>
    <n v="15.331475154849999"/>
    <n v="31.051863095760002"/>
    <n v="49.498880290519999"/>
    <n v="11.312193239240001"/>
    <n v="11.332422527789999"/>
    <n v="20.442772786710002"/>
    <n v="29.362019636180001"/>
    <n v="64.603482182540006"/>
    <n v="14.66930734238"/>
    <n v="232.27294110112001"/>
    <n v="323.64413652471001"/>
    <n v="33.371859359576256"/>
    <n v="357.01599588428627"/>
  </r>
  <r>
    <x v="8"/>
    <s v="05"/>
    <s v="SR06"/>
    <s v="Z14"/>
    <s v="05306"/>
    <x v="6"/>
    <x v="59"/>
    <n v="10.206527863010001"/>
    <n v="0"/>
    <n v="10.206527863010001"/>
    <n v="2.9780414408999998"/>
    <n v="0.31225656666000001"/>
    <n v="3.2902980075599997"/>
    <n v="4.7857207643499997"/>
    <n v="18.525455591779998"/>
    <n v="2.33277244192"/>
    <n v="1.88258742885"/>
    <n v="6.7692524971000001"/>
    <n v="9.5049956414600008"/>
    <n v="17.041293036119999"/>
    <n v="4.4650878123100002"/>
    <n v="65.307165213890002"/>
    <n v="78.803991084459994"/>
    <n v="8.1257016910079827"/>
    <n v="86.92969277546797"/>
  </r>
  <r>
    <x v="8"/>
    <s v="05"/>
    <s v="SR06"/>
    <s v="Z14"/>
    <s v="05347"/>
    <x v="6"/>
    <x v="60"/>
    <n v="26.682768411929999"/>
    <n v="1.4210981999999999E-4"/>
    <n v="26.682910521749999"/>
    <n v="1.7130435536899999"/>
    <n v="2.9099974928300001"/>
    <n v="4.62304104652"/>
    <n v="2.8862708604799998"/>
    <n v="14.38372139524"/>
    <n v="2.99667910943"/>
    <n v="2.0841716202699998"/>
    <n v="8.7985234336399998"/>
    <n v="8.34749409404"/>
    <n v="17.429514972780002"/>
    <n v="4.32744933727"/>
    <n v="61.253824823149998"/>
    <n v="92.559776391420002"/>
    <n v="9.5440994953796334"/>
    <n v="102.10387588679964"/>
  </r>
  <r>
    <x v="8"/>
    <s v="05"/>
    <s v="SR06"/>
    <s v="Z14"/>
    <s v="05411"/>
    <x v="6"/>
    <x v="61"/>
    <n v="49.276135966849999"/>
    <n v="0"/>
    <n v="49.276135966849999"/>
    <n v="1.8195546169300001"/>
    <n v="6.6755339354899998"/>
    <n v="8.4950885524200004"/>
    <n v="10.265676214439999"/>
    <n v="29.930198486999998"/>
    <n v="4.0209752548899997"/>
    <n v="4.1459582954899998"/>
    <n v="11.502954438690001"/>
    <n v="14.280444708379999"/>
    <n v="29.50709704722"/>
    <n v="10.21263605899"/>
    <n v="113.8659405051"/>
    <n v="171.63716502437001"/>
    <n v="17.697991978399582"/>
    <n v="189.33515700276959"/>
  </r>
  <r>
    <x v="8"/>
    <s v="05"/>
    <s v="SR06"/>
    <s v="Z14"/>
    <s v="05501"/>
    <x v="6"/>
    <x v="62"/>
    <n v="19.477501681989999"/>
    <n v="0"/>
    <n v="19.477501681989999"/>
    <n v="0.44839063661"/>
    <n v="2.7315885011100001"/>
    <n v="3.1799791377200002"/>
    <n v="2.9165238333399999"/>
    <n v="13.224938288380001"/>
    <n v="1.7195898015"/>
    <n v="1.04937972104"/>
    <n v="5.3189672662999996"/>
    <n v="5.6770951866899999"/>
    <n v="10.493757157299999"/>
    <n v="3.1892346333399999"/>
    <n v="43.58948588789"/>
    <n v="66.246966707599995"/>
    <n v="6.8309115057795635"/>
    <n v="73.077878213379563"/>
  </r>
  <r>
    <x v="8"/>
    <s v="05"/>
    <s v="SR06"/>
    <s v="Z13"/>
    <s v="05543"/>
    <x v="6"/>
    <x v="63"/>
    <n v="20.276523412260001"/>
    <n v="0"/>
    <n v="20.276523412260001"/>
    <n v="2.4696370503399998"/>
    <n v="3.07541195631"/>
    <n v="5.5450490066500002"/>
    <n v="2.2341815296699998"/>
    <n v="16.285973567349998"/>
    <n v="4.2813832290100002"/>
    <n v="4.1371453165999998"/>
    <n v="9.0454718139299999"/>
    <n v="10.3472728578"/>
    <n v="30.655331220800001"/>
    <n v="6.21258859819"/>
    <n v="83.199348133349986"/>
    <n v="109.02092055225999"/>
    <n v="11.241454478330255"/>
    <n v="120.26237503059025"/>
  </r>
  <r>
    <x v="8"/>
    <s v="05"/>
    <s v="SR06"/>
    <s v="Z14"/>
    <s v="05628"/>
    <x v="6"/>
    <x v="64"/>
    <n v="25.067606009590001"/>
    <n v="0"/>
    <n v="25.067606009590001"/>
    <n v="1.53293199779"/>
    <n v="4.8911662293199996"/>
    <n v="6.4240982271099991"/>
    <n v="2.9380998417200002"/>
    <n v="16.7403272319"/>
    <n v="4.2472784579300003"/>
    <n v="4.3691440008500004"/>
    <n v="13.43892206179"/>
    <n v="12.74051747683"/>
    <n v="35.631453189859997"/>
    <n v="5.6823035604800003"/>
    <n v="95.788045821359987"/>
    <n v="127.27975005805999"/>
    <n v="13.124173865374665"/>
    <n v="140.40392392343466"/>
  </r>
  <r>
    <x v="8"/>
    <s v="05"/>
    <s v="SR06"/>
    <s v="Z14"/>
    <s v="05656"/>
    <x v="6"/>
    <x v="65"/>
    <n v="38.814871090209998"/>
    <n v="0"/>
    <n v="38.814871090209998"/>
    <n v="3.3938263320900002"/>
    <n v="13.015981664350001"/>
    <n v="16.409807996440001"/>
    <n v="23.393310888919999"/>
    <n v="104.14397210339"/>
    <n v="10.316868308369999"/>
    <n v="6.4400206405100002"/>
    <n v="40.767784464389997"/>
    <n v="36.348693457590002"/>
    <n v="45.041911010500002"/>
    <n v="21.142077636709999"/>
    <n v="287.59463851037998"/>
    <n v="342.81931759702996"/>
    <n v="35.349066340083432"/>
    <n v="378.16838393711339"/>
  </r>
  <r>
    <x v="8"/>
    <s v="05"/>
    <s v="SR06"/>
    <s v="Z14"/>
    <s v="05042"/>
    <x v="6"/>
    <x v="66"/>
    <n v="41.209532269610001"/>
    <n v="19.295801709660001"/>
    <n v="60.505333979270006"/>
    <n v="9.09793073118"/>
    <n v="11.25595410134"/>
    <n v="20.353884832520002"/>
    <n v="31.224554558880001"/>
    <n v="139.61345339349"/>
    <n v="11.629490188129999"/>
    <n v="11.96767816276"/>
    <n v="41.591880180239997"/>
    <n v="51.334970084189997"/>
    <n v="111.46327280827001"/>
    <n v="19.082505761979998"/>
    <n v="417.90780513793999"/>
    <n v="498.76702394973"/>
    <n v="51.429274001897028"/>
    <n v="550.196297951627"/>
  </r>
  <r>
    <x v="8"/>
    <s v="05"/>
    <s v="SR06"/>
    <s v="Z14"/>
    <s v="05761"/>
    <x v="6"/>
    <x v="67"/>
    <n v="29.68920503304"/>
    <n v="8.5324992035600005"/>
    <n v="38.221704236600004"/>
    <n v="5.1907649283700001"/>
    <n v="8.9298501645999995"/>
    <n v="14.120615092969999"/>
    <n v="21.437414287399999"/>
    <n v="82.239124856659998"/>
    <n v="9.7585668804200001"/>
    <n v="6.6853559313900002"/>
    <n v="33.778863780320002"/>
    <n v="30.174359144589999"/>
    <n v="38.07414164539"/>
    <n v="16.013935147809999"/>
    <n v="238.16176167398001"/>
    <n v="290.50408100355003"/>
    <n v="29.954694803776615"/>
    <n v="320.45877580732662"/>
  </r>
  <r>
    <x v="8"/>
    <s v="05"/>
    <s v="SR06"/>
    <s v="Z13"/>
    <s v="05842"/>
    <x v="6"/>
    <x v="68"/>
    <n v="95.954937221099996"/>
    <n v="3.3150659025400002"/>
    <n v="99.270003123639995"/>
    <n v="1.33931342676"/>
    <n v="6.9947613802699999"/>
    <n v="8.3340748070299995"/>
    <n v="1.9976547407"/>
    <n v="19.603785577069999"/>
    <n v="2.8929635704800001"/>
    <n v="2.5855906011299998"/>
    <n v="7.7255882983299999"/>
    <n v="9.8654448747500005"/>
    <n v="22.752739922859998"/>
    <n v="4.3136639883700001"/>
    <n v="71.737431573690003"/>
    <n v="179.34150950435998"/>
    <n v="18.492408658421475"/>
    <n v="197.83391816278146"/>
  </r>
  <r>
    <x v="8"/>
    <s v="05"/>
    <s v="SR07"/>
    <s v="Z15"/>
    <s v="05002"/>
    <x v="7"/>
    <x v="69"/>
    <n v="279.21994597827"/>
    <n v="0.23588629728999999"/>
    <n v="279.45583227556"/>
    <n v="14.783502099590001"/>
    <n v="9.3265947671900005"/>
    <n v="24.110096866780001"/>
    <n v="12.570651181160001"/>
    <n v="34.053454628830004"/>
    <n v="9.7244020843799994"/>
    <n v="11.14458393968"/>
    <n v="28.770959021220001"/>
    <n v="30.260485876490002"/>
    <n v="65.59046446795"/>
    <n v="15.68939047926"/>
    <n v="207.80439167897001"/>
    <n v="511.37032082130997"/>
    <n v="52.728835474573259"/>
    <n v="564.09915629588318"/>
  </r>
  <r>
    <x v="8"/>
    <s v="05"/>
    <s v="SR07"/>
    <s v="Z16"/>
    <s v="05021"/>
    <x v="7"/>
    <x v="70"/>
    <n v="14.432319300250001"/>
    <n v="0"/>
    <n v="14.432319300250001"/>
    <n v="1.32270312349"/>
    <n v="2.7796287177200001"/>
    <n v="4.1023318412099998"/>
    <n v="38.248700968599998"/>
    <n v="6.1753208767199999"/>
    <n v="1.40766512954"/>
    <n v="1.07119130324"/>
    <n v="4.9453881839499996"/>
    <n v="4.7420693185199996"/>
    <n v="6.4313454840100004"/>
    <n v="2.0266894047699999"/>
    <n v="65.048370669350007"/>
    <n v="83.58302181081001"/>
    <n v="8.6184810226132704"/>
    <n v="92.201502833423277"/>
  </r>
  <r>
    <x v="8"/>
    <s v="05"/>
    <s v="SR07"/>
    <s v="Z15"/>
    <s v="05055"/>
    <x v="7"/>
    <x v="71"/>
    <n v="31.04727722334"/>
    <n v="6.0073987920000002E-2"/>
    <n v="31.107351211259999"/>
    <n v="3.2118939447599999"/>
    <n v="2.3441616120300002"/>
    <n v="5.5560555567899996"/>
    <n v="2.32804493147"/>
    <n v="11.188246415689999"/>
    <n v="3.4939433761899998"/>
    <n v="3.8190137100600001"/>
    <n v="8.9949726973900006"/>
    <n v="9.8324108496499996"/>
    <n v="28.06025241479"/>
    <n v="5.8717029959499998"/>
    <n v="73.588587391190003"/>
    <n v="110.25199415924"/>
    <n v="11.368393948685991"/>
    <n v="121.62038810792599"/>
  </r>
  <r>
    <x v="8"/>
    <s v="05"/>
    <s v="SR07"/>
    <s v="Z17"/>
    <s v="05197"/>
    <x v="7"/>
    <x v="72"/>
    <n v="39.660592853040001"/>
    <n v="1.1861124883"/>
    <n v="40.846705341339998"/>
    <n v="9.7148738995600006"/>
    <n v="2.2934617729400002"/>
    <n v="12.008335672500001"/>
    <n v="62.590921139679999"/>
    <n v="40.809494121740002"/>
    <n v="8.5769316153599995"/>
    <n v="4.02387262446"/>
    <n v="15.221759786570001"/>
    <n v="19.705585395939998"/>
    <n v="21.546873631410001"/>
    <n v="9.3310232907799993"/>
    <n v="181.80646160593997"/>
    <n v="234.66150261977998"/>
    <n v="24.196609110929391"/>
    <n v="258.85811173070937"/>
  </r>
  <r>
    <x v="8"/>
    <s v="05"/>
    <s v="SR07"/>
    <s v="Z16"/>
    <s v="05206"/>
    <x v="7"/>
    <x v="73"/>
    <n v="34.658750099560002"/>
    <n v="0"/>
    <n v="34.658750099560002"/>
    <n v="1.1877266524800001"/>
    <n v="3.34289532259"/>
    <n v="4.5306219750699999"/>
    <n v="24.126246040329999"/>
    <n v="6.7593536067000004"/>
    <n v="0.95829920359999998"/>
    <n v="0.99326488459999995"/>
    <n v="5.9542722117700002"/>
    <n v="4.5789782347800001"/>
    <n v="7.8836316631400001"/>
    <n v="2.6459634827"/>
    <n v="53.900009327619998"/>
    <n v="93.089381402249998"/>
    <n v="9.5987085611541847"/>
    <n v="102.68808996340418"/>
  </r>
  <r>
    <x v="8"/>
    <s v="05"/>
    <s v="SR07"/>
    <s v="Z18"/>
    <s v="05148"/>
    <x v="7"/>
    <x v="74"/>
    <n v="224.09805608702999"/>
    <n v="0"/>
    <n v="224.09805608702999"/>
    <n v="34.391415627900003"/>
    <n v="30.702606644999999"/>
    <n v="65.094022272900006"/>
    <n v="41.382424678790002"/>
    <n v="424.26337998501998"/>
    <n v="38.554157294150002"/>
    <n v="32.186885907609998"/>
    <n v="111.49433607837"/>
    <n v="125.66422340338001"/>
    <n v="100.75038923436"/>
    <n v="44.619460405929999"/>
    <n v="918.91525698760995"/>
    <n v="1208.1073353475399"/>
    <n v="124.57135333705686"/>
    <n v="1332.6786886845969"/>
  </r>
  <r>
    <x v="8"/>
    <s v="05"/>
    <s v="SR07"/>
    <s v="Z16"/>
    <s v="05541"/>
    <x v="7"/>
    <x v="75"/>
    <n v="470.62272686211998"/>
    <n v="0"/>
    <n v="470.62272686211998"/>
    <n v="20.885291269700001"/>
    <n v="16.272839316430002"/>
    <n v="37.15813058613"/>
    <n v="12.1629471171"/>
    <n v="105.16061632359001"/>
    <n v="19.471512827470001"/>
    <n v="7.4287270343799996"/>
    <n v="44.875588161259998"/>
    <n v="37.120045147829998"/>
    <n v="40.642728257990001"/>
    <n v="13.82297111421"/>
    <n v="280.68513598382998"/>
    <n v="788.46599343207993"/>
    <n v="81.300951486991181"/>
    <n v="869.76694491907108"/>
  </r>
  <r>
    <x v="8"/>
    <s v="05"/>
    <s v="SR07"/>
    <s v="Z18"/>
    <s v="05607"/>
    <x v="7"/>
    <x v="76"/>
    <n v="192.34268368756"/>
    <n v="2.5018726198599999"/>
    <n v="194.84455630741999"/>
    <n v="39.417883250220001"/>
    <n v="11.9846317512"/>
    <n v="51.402515001419999"/>
    <n v="63.718158137590002"/>
    <n v="186.05857640722999"/>
    <n v="30.285568536109999"/>
    <n v="21.713323835130002"/>
    <n v="103.69961811889"/>
    <n v="77.97535617938"/>
    <n v="82.177622361250002"/>
    <n v="34.936791977939997"/>
    <n v="600.56501555351997"/>
    <n v="846.81208686235993"/>
    <n v="87.317181674326946"/>
    <n v="934.12926853668682"/>
  </r>
  <r>
    <x v="8"/>
    <s v="05"/>
    <s v="SR07"/>
    <s v="Z18"/>
    <s v="05697"/>
    <x v="7"/>
    <x v="77"/>
    <n v="340.08368515356"/>
    <n v="0"/>
    <n v="340.08368515356"/>
    <n v="46.925460582569997"/>
    <n v="5.7148002680800003"/>
    <n v="52.640260850649994"/>
    <n v="15.66123123793"/>
    <n v="154.73157506326999"/>
    <n v="24.105581354689999"/>
    <n v="15.94602689639"/>
    <n v="46.20609756751"/>
    <n v="67.057804654080002"/>
    <n v="88.065431445740003"/>
    <n v="20.1266014204"/>
    <n v="431.90034964001001"/>
    <n v="824.62429564421996"/>
    <n v="85.029335968330045"/>
    <n v="909.65363161255004"/>
  </r>
  <r>
    <x v="8"/>
    <s v="05"/>
    <s v="SR07"/>
    <s v="Z16"/>
    <s v="05313"/>
    <x v="7"/>
    <x v="78"/>
    <n v="30.04521121506"/>
    <n v="0"/>
    <n v="30.04521121506"/>
    <n v="2.9734281576999999"/>
    <n v="4.1335692559900004"/>
    <n v="7.1069974136900003"/>
    <n v="13.02515910995"/>
    <n v="16.84661900475"/>
    <n v="7.7906118170000003"/>
    <n v="4.24857965136"/>
    <n v="15.65969325278"/>
    <n v="13.37823104738"/>
    <n v="24.839546240579999"/>
    <n v="7.0214761621999999"/>
    <n v="102.809916286"/>
    <n v="139.96212491475001"/>
    <n v="14.431889291975665"/>
    <n v="154.39401420672567"/>
  </r>
  <r>
    <x v="8"/>
    <s v="05"/>
    <s v="SR07"/>
    <s v="Z18"/>
    <s v="05318"/>
    <x v="7"/>
    <x v="79"/>
    <n v="111.60700683605"/>
    <n v="0"/>
    <n v="111.60700683605"/>
    <n v="838.99612861851006"/>
    <n v="170.76441166025"/>
    <n v="1009.7605402787601"/>
    <n v="85.344029350970004"/>
    <n v="384.27787825694003"/>
    <n v="39.077494965870002"/>
    <n v="31.262572043550001"/>
    <n v="146.63830270536999"/>
    <n v="132.55593903286001"/>
    <n v="77.478176392869997"/>
    <n v="42.372485237829999"/>
    <n v="939.00687798626006"/>
    <n v="2060.3744251010703"/>
    <n v="212.45101573859165"/>
    <n v="2272.825440839662"/>
  </r>
  <r>
    <x v="8"/>
    <s v="05"/>
    <s v="SR07"/>
    <s v="Z16"/>
    <s v="05321"/>
    <x v="7"/>
    <x v="80"/>
    <n v="9.4975604178200008"/>
    <n v="0"/>
    <n v="9.4975604178200008"/>
    <n v="16.449119603850001"/>
    <n v="14.04772253893"/>
    <n v="30.49684214278"/>
    <n v="39.938400543020002"/>
    <n v="259.52989212637999"/>
    <n v="20.726896451230001"/>
    <n v="13.690478908739999"/>
    <n v="129.41397619653"/>
    <n v="77.685538407289997"/>
    <n v="92.70683023094"/>
    <n v="28.773916319830001"/>
    <n v="662.46592918396004"/>
    <n v="702.46033174455999"/>
    <n v="72.432665236498508"/>
    <n v="774.89299698105856"/>
  </r>
  <r>
    <x v="8"/>
    <s v="05"/>
    <s v="SR07"/>
    <s v="Z18"/>
    <s v="05376"/>
    <x v="7"/>
    <x v="81"/>
    <n v="137.54823601915001"/>
    <n v="1.2066159970799999"/>
    <n v="138.75485201623002"/>
    <n v="96.793318256540005"/>
    <n v="37.888766993159997"/>
    <n v="134.68208524970001"/>
    <n v="100.51676931079"/>
    <n v="346.26253413022999"/>
    <n v="68.911883360900006"/>
    <n v="73.715525038479996"/>
    <n v="199.33256586856999"/>
    <n v="147.72769364160999"/>
    <n v="135.50227826048001"/>
    <n v="69.746084295429995"/>
    <n v="1141.7153339064901"/>
    <n v="1415.1522711724201"/>
    <n v="145.9203403869827"/>
    <n v="1561.0726115594027"/>
  </r>
  <r>
    <x v="8"/>
    <s v="05"/>
    <s v="SR07"/>
    <s v="Z18"/>
    <s v="05400"/>
    <x v="7"/>
    <x v="82"/>
    <n v="132.14952308319999"/>
    <n v="9.4850883839999997E-2"/>
    <n v="132.24437396703999"/>
    <n v="35.649294091160002"/>
    <n v="12.71067016926"/>
    <n v="48.35996426042"/>
    <n v="25.395136196679999"/>
    <n v="102.39922060281"/>
    <n v="12.1625866587"/>
    <n v="19.618061064039999"/>
    <n v="42.303353826840002"/>
    <n v="46.420905259309997"/>
    <n v="61.425289362160001"/>
    <n v="28.316832483620001"/>
    <n v="338.04138545415998"/>
    <n v="518.64572368161998"/>
    <n v="53.479022774843202"/>
    <n v="572.12474645646319"/>
  </r>
  <r>
    <x v="8"/>
    <s v="05"/>
    <s v="SR07"/>
    <s v="Z18"/>
    <s v="05440"/>
    <x v="7"/>
    <x v="83"/>
    <n v="452.86950237728001"/>
    <n v="0"/>
    <n v="452.86950237728001"/>
    <n v="658.36624234264002"/>
    <n v="64.380095563409995"/>
    <n v="722.74633790605003"/>
    <n v="139.70666329496001"/>
    <n v="221.81645505008001"/>
    <n v="56.791844877960003"/>
    <n v="44.159569738999998"/>
    <n v="124.18340985475"/>
    <n v="154.27437333373001"/>
    <n v="177.82750944404"/>
    <n v="62.521934765250002"/>
    <n v="981.28176035977015"/>
    <n v="2156.8976006431003"/>
    <n v="222.40379249438249"/>
    <n v="2379.3013931374826"/>
  </r>
  <r>
    <x v="8"/>
    <s v="05"/>
    <s v="SR07"/>
    <s v="Z15"/>
    <s v="05483"/>
    <x v="7"/>
    <x v="84"/>
    <n v="46.935067296760003"/>
    <n v="0"/>
    <n v="46.935067296760003"/>
    <n v="7.5960551757100001"/>
    <n v="0.51379034162000004"/>
    <n v="8.109845517330001"/>
    <n v="3.4959310407199999"/>
    <n v="21.338568048380001"/>
    <n v="5.5629212782400002"/>
    <n v="5.4524774118300003"/>
    <n v="14.66362640472"/>
    <n v="13.886463545150001"/>
    <n v="34.456539626919998"/>
    <n v="8.9622001429000004"/>
    <n v="107.81872749886"/>
    <n v="162.86364031295"/>
    <n v="16.793329110408251"/>
    <n v="179.65696942335825"/>
  </r>
  <r>
    <x v="8"/>
    <s v="05"/>
    <s v="SR07"/>
    <s v="Z18"/>
    <s v="05615"/>
    <x v="7"/>
    <x v="85"/>
    <n v="107.37315827619"/>
    <n v="0.89490894024000001"/>
    <n v="108.26806721643"/>
    <n v="1925.19035792818"/>
    <n v="620.69947356615"/>
    <n v="2545.8898314943299"/>
    <n v="257.73263777851997"/>
    <n v="1379.2635534359099"/>
    <n v="100.34008557041"/>
    <n v="140.57699840376"/>
    <n v="307.97426862663002"/>
    <n v="406.09535399718999"/>
    <n v="387.81877276831"/>
    <n v="120.89159362812001"/>
    <n v="3100.69326420885"/>
    <n v="5754.8511629196091"/>
    <n v="593.39892792865555"/>
    <n v="6348.2500908482643"/>
  </r>
  <r>
    <x v="8"/>
    <s v="05"/>
    <s v="SR07"/>
    <s v="Z16"/>
    <s v="05649"/>
    <x v="7"/>
    <x v="86"/>
    <n v="30.801372031970001"/>
    <n v="6.3121144339899997"/>
    <n v="37.113486465960001"/>
    <n v="22.66219427183"/>
    <n v="39.821710708060003"/>
    <n v="62.483904979889999"/>
    <n v="1205.52299330758"/>
    <n v="25.16560824275"/>
    <n v="4.9816124669299997"/>
    <n v="3.9134821836000002"/>
    <n v="11.10629559144"/>
    <n v="57.672112999040003"/>
    <n v="31.372280150169999"/>
    <n v="7.3746936125399998"/>
    <n v="1347.10907855405"/>
    <n v="1446.7064699999"/>
    <n v="149.17398278808349"/>
    <n v="1595.8804527879836"/>
  </r>
  <r>
    <x v="8"/>
    <s v="05"/>
    <s v="SR07"/>
    <s v="Z17"/>
    <s v="05652"/>
    <x v="7"/>
    <x v="87"/>
    <n v="13.631515655599999"/>
    <n v="0"/>
    <n v="13.631515655599999"/>
    <n v="0.63132767788999999"/>
    <n v="3.58443230551"/>
    <n v="4.2157599833999999"/>
    <n v="37.255623379120003"/>
    <n v="8.5680128145199994"/>
    <n v="1.51854640294"/>
    <n v="0.96637411224000003"/>
    <n v="3.91461362649"/>
    <n v="4.6659844741600001"/>
    <n v="6.81582245311"/>
    <n v="2.9624299773599998"/>
    <n v="66.66740723993999"/>
    <n v="84.514682878939993"/>
    <n v="8.7145472219580853"/>
    <n v="93.229230100898079"/>
  </r>
  <r>
    <x v="8"/>
    <s v="05"/>
    <s v="SR07"/>
    <s v="Z17"/>
    <s v="05660"/>
    <x v="7"/>
    <x v="88"/>
    <n v="15.65782833095"/>
    <n v="0.65947808771000005"/>
    <n v="16.317306418659999"/>
    <n v="4.3232592149200002"/>
    <n v="5.0574002406499998"/>
    <n v="9.3806594555700009"/>
    <n v="5.8387378354799999"/>
    <n v="57.817471769699999"/>
    <n v="9.1823821454000001"/>
    <n v="5.0914293506700004"/>
    <n v="13.262559393729999"/>
    <n v="21.162452747749999"/>
    <n v="37.641088683429999"/>
    <n v="10.887511447470001"/>
    <n v="160.88363337362998"/>
    <n v="186.58159924785997"/>
    <n v="19.238954723677647"/>
    <n v="205.82055397153761"/>
  </r>
  <r>
    <x v="8"/>
    <s v="05"/>
    <s v="SR07"/>
    <s v="Z16"/>
    <s v="05667"/>
    <x v="7"/>
    <x v="89"/>
    <n v="15.429800348900001"/>
    <n v="0.12817290369000001"/>
    <n v="15.557973252590001"/>
    <n v="3.5018616516800001"/>
    <n v="6.9014011145799996"/>
    <n v="10.403262766259999"/>
    <n v="148.80686050653"/>
    <n v="5.8233482408899997"/>
    <n v="0.91932320518999999"/>
    <n v="0.84414203719000003"/>
    <n v="2.79248951855"/>
    <n v="7.91813757154"/>
    <n v="4.7240289651999996"/>
    <n v="1.85845500561"/>
    <n v="173.68678505070005"/>
    <n v="199.64802106955005"/>
    <n v="20.586270315573881"/>
    <n v="220.23429138512392"/>
  </r>
  <r>
    <x v="8"/>
    <s v="05"/>
    <s v="SR07"/>
    <s v="Z18"/>
    <s v="05674"/>
    <x v="7"/>
    <x v="90"/>
    <n v="278.24597397550002"/>
    <n v="0"/>
    <n v="278.24597397550002"/>
    <n v="14.994600696099999"/>
    <n v="12.37134792831"/>
    <n v="27.365948624409999"/>
    <n v="9.2392127234500006"/>
    <n v="90.587255176970004"/>
    <n v="10.106316443420001"/>
    <n v="8.71311483715"/>
    <n v="54.088060091880003"/>
    <n v="33.968465391940001"/>
    <n v="51.410166098360001"/>
    <n v="20.35728837572"/>
    <n v="278.46987913888995"/>
    <n v="584.08180173879998"/>
    <n v="60.226321265786957"/>
    <n v="644.30812300458695"/>
  </r>
  <r>
    <x v="8"/>
    <s v="05"/>
    <s v="SR07"/>
    <s v="Z15"/>
    <s v="05756"/>
    <x v="7"/>
    <x v="91"/>
    <n v="743.36559480445999"/>
    <n v="30.616522111350001"/>
    <n v="773.98211691581002"/>
    <n v="385.40903997027999"/>
    <n v="2.0479769660999998"/>
    <n v="387.45701693638"/>
    <n v="129.05900025535001"/>
    <n v="80.2300052131"/>
    <n v="19.301431315710001"/>
    <n v="20.17119994698"/>
    <n v="48.665483433299997"/>
    <n v="128.44340823913001"/>
    <n v="103.63290485861999"/>
    <n v="26.974337631089998"/>
    <n v="556.47777089327997"/>
    <n v="1717.91690474547"/>
    <n v="177.13925533221362"/>
    <n v="1895.0561600776837"/>
  </r>
  <r>
    <x v="8"/>
    <s v="05"/>
    <s v="SR08"/>
    <s v="Z19"/>
    <s v="05030"/>
    <x v="8"/>
    <x v="92"/>
    <n v="71.669655745919997"/>
    <n v="17.505541936650001"/>
    <n v="89.175197682570001"/>
    <n v="286.63203480287001"/>
    <n v="65.663131768369993"/>
    <n v="352.29516657123997"/>
    <n v="34.245943343329998"/>
    <n v="152.23223539512"/>
    <n v="16.955194497840001"/>
    <n v="15.96157402269"/>
    <n v="44.774977021849999"/>
    <n v="60.017572622069999"/>
    <n v="55.417107369610001"/>
    <n v="29.110655395950001"/>
    <n v="408.71525966846002"/>
    <n v="850.18562392227"/>
    <n v="87.665036591476962"/>
    <n v="937.85066051374702"/>
  </r>
  <r>
    <x v="8"/>
    <s v="05"/>
    <s v="SR08"/>
    <s v="Z20"/>
    <s v="05034"/>
    <x v="8"/>
    <x v="93"/>
    <n v="137.61650764141001"/>
    <n v="58.666273199270002"/>
    <n v="196.28278084068"/>
    <n v="38.031469834440003"/>
    <n v="44.642390680040002"/>
    <n v="82.673860514479998"/>
    <n v="33.103417503579998"/>
    <n v="159.96610544507999"/>
    <n v="24.920469712629998"/>
    <n v="37.766174631200002"/>
    <n v="64.131646700339999"/>
    <n v="78.654170546060001"/>
    <n v="145.63425142045"/>
    <n v="42.138177681729999"/>
    <n v="586.31441364107002"/>
    <n v="865.27105499623008"/>
    <n v="89.220537919517639"/>
    <n v="954.49159291574767"/>
  </r>
  <r>
    <x v="8"/>
    <s v="05"/>
    <s v="SR08"/>
    <s v="Z19"/>
    <s v="05036"/>
    <x v="8"/>
    <x v="94"/>
    <n v="49.43445249626"/>
    <n v="2.7302080004699998"/>
    <n v="52.164660496730001"/>
    <n v="5.6865356147200004"/>
    <n v="0.55862526909999999"/>
    <n v="6.2451608838200006"/>
    <n v="6.3743763942899996"/>
    <n v="17.84509173128"/>
    <n v="3.8587799945399999"/>
    <n v="2.3932521844300001"/>
    <n v="8.5186889138699993"/>
    <n v="10.7866206911"/>
    <n v="17.807693829870001"/>
    <n v="5.6837224416599996"/>
    <n v="73.268226181039992"/>
    <n v="131.67804756159001"/>
    <n v="13.577694720986733"/>
    <n v="145.25574228257673"/>
  </r>
  <r>
    <x v="8"/>
    <s v="05"/>
    <s v="SR08"/>
    <s v="Z20"/>
    <s v="05091"/>
    <x v="8"/>
    <x v="95"/>
    <n v="154.67339621271"/>
    <n v="0"/>
    <n v="154.67339621271"/>
    <n v="7.4987117033499997"/>
    <n v="6.0605299548599998"/>
    <n v="13.559241658209999"/>
    <n v="6.8671993378299998"/>
    <n v="27.378488951280001"/>
    <n v="6.7828053855999997"/>
    <n v="5.6044480540799997"/>
    <n v="17.021194256289998"/>
    <n v="16.830622607230001"/>
    <n v="34.634206443910003"/>
    <n v="9.4588238011199994"/>
    <n v="124.57778883734001"/>
    <n v="292.81042670826002"/>
    <n v="30.192508611646883"/>
    <n v="323.0029353199069"/>
  </r>
  <r>
    <x v="8"/>
    <s v="05"/>
    <s v="SR08"/>
    <s v="Z21"/>
    <s v="05093"/>
    <x v="8"/>
    <x v="96"/>
    <n v="149.73248422543"/>
    <n v="0"/>
    <n v="149.73248422543"/>
    <n v="8.1180720906600001"/>
    <n v="8.1597655189600005"/>
    <n v="16.277837609620001"/>
    <n v="7.2517214665200003"/>
    <n v="41.071320622709997"/>
    <n v="8.6750629443400005"/>
    <n v="10.032883637779999"/>
    <n v="20.942617091719999"/>
    <n v="22.205453191730001"/>
    <n v="52.814518962340003"/>
    <n v="13.365948754970001"/>
    <n v="176.35952667210998"/>
    <n v="342.36984850715999"/>
    <n v="35.302720315073429"/>
    <n v="377.67256882223342"/>
  </r>
  <r>
    <x v="8"/>
    <s v="05"/>
    <s v="SR08"/>
    <s v="Z22"/>
    <s v="05145"/>
    <x v="8"/>
    <x v="97"/>
    <n v="38.434373192610003"/>
    <n v="0"/>
    <n v="38.434373192610003"/>
    <n v="2.7795380980900002"/>
    <n v="2.2793522752599999"/>
    <n v="5.0588903733499997"/>
    <n v="2.4756238857700001"/>
    <n v="14.975264431379999"/>
    <n v="2.6632989250599999"/>
    <n v="2.74193668255"/>
    <n v="6.8144126163100003"/>
    <n v="8.8339019628099997"/>
    <n v="19.573555332400002"/>
    <n v="4.07893350306"/>
    <n v="62.156927339340001"/>
    <n v="105.65019090530001"/>
    <n v="10.893889041415791"/>
    <n v="116.5440799467158"/>
  </r>
  <r>
    <x v="8"/>
    <s v="05"/>
    <s v="SR08"/>
    <s v="Z20"/>
    <s v="05101"/>
    <x v="8"/>
    <x v="98"/>
    <n v="166.04252268153999"/>
    <n v="0"/>
    <n v="166.04252268153999"/>
    <n v="11.81768461939"/>
    <n v="12.44810366636"/>
    <n v="24.265788285749998"/>
    <n v="22.70636361163"/>
    <n v="106.63310293902001"/>
    <n v="15.83741841776"/>
    <n v="24.493979719049999"/>
    <n v="34.967690999410003"/>
    <n v="49.44276267859"/>
    <n v="97.861535407760002"/>
    <n v="26.18543269237"/>
    <n v="378.12828646559001"/>
    <n v="568.43659743288003"/>
    <n v="58.61310014161284"/>
    <n v="627.04969757449282"/>
  </r>
  <r>
    <x v="8"/>
    <s v="05"/>
    <s v="SR08"/>
    <s v="Z21"/>
    <s v="05209"/>
    <x v="8"/>
    <x v="99"/>
    <n v="321.88566922234003"/>
    <n v="0"/>
    <n v="321.88566922234003"/>
    <n v="17.33273482948"/>
    <n v="10.356308389740001"/>
    <n v="27.68904321922"/>
    <n v="19.07153010375"/>
    <n v="58.355322936759997"/>
    <n v="10.25754320765"/>
    <n v="11.944134011799999"/>
    <n v="31.607835817920002"/>
    <n v="32.128471649570002"/>
    <n v="62.633813439150003"/>
    <n v="18.997717368530001"/>
    <n v="244.99636853513002"/>
    <n v="594.57108097669004"/>
    <n v="61.307900420199239"/>
    <n v="655.87898139688923"/>
  </r>
  <r>
    <x v="8"/>
    <s v="05"/>
    <s v="SR08"/>
    <s v="Z19"/>
    <s v="05282"/>
    <x v="8"/>
    <x v="100"/>
    <n v="305.25339473372998"/>
    <n v="9.8319740368099993"/>
    <n v="315.08536877053996"/>
    <n v="17.805110076270001"/>
    <n v="14.78701177191"/>
    <n v="32.59212184818"/>
    <n v="14.641025387439999"/>
    <n v="86.561324390549998"/>
    <n v="12.15989748915"/>
    <n v="13.171564752149999"/>
    <n v="45.607810890149999"/>
    <n v="43.322273599379997"/>
    <n v="59.459816196459997"/>
    <n v="26.062167476270002"/>
    <n v="300.98588018154999"/>
    <n v="648.66337080026994"/>
    <n v="66.88550892505468"/>
    <n v="715.54887972532458"/>
  </r>
  <r>
    <x v="8"/>
    <s v="05"/>
    <s v="SR08"/>
    <s v="Z20"/>
    <s v="05353"/>
    <x v="8"/>
    <x v="101"/>
    <n v="48.628893891810002"/>
    <n v="0"/>
    <n v="48.628893891810002"/>
    <n v="3.8511179089600001"/>
    <n v="1.9775469990700001"/>
    <n v="5.8286649080300004"/>
    <n v="4.2260620812200003"/>
    <n v="18.417795883050001"/>
    <n v="3.0911165630099999"/>
    <n v="2.4528097794099999"/>
    <n v="7.8712482540500002"/>
    <n v="9.6802273757700004"/>
    <n v="16.925723378459999"/>
    <n v="4.6900922244599998"/>
    <n v="67.355075539430004"/>
    <n v="121.81263433927001"/>
    <n v="12.560444150300647"/>
    <n v="134.37307848957064"/>
  </r>
  <r>
    <x v="8"/>
    <s v="05"/>
    <s v="SR08"/>
    <s v="Z20"/>
    <s v="05364"/>
    <x v="8"/>
    <x v="102"/>
    <n v="144.38889021704"/>
    <n v="0"/>
    <n v="144.38889021704"/>
    <n v="10.90552710315"/>
    <n v="7.7432503511900004"/>
    <n v="18.648777454339999"/>
    <n v="15.2774909668"/>
    <n v="78.635777310389997"/>
    <n v="10.46328184247"/>
    <n v="11.54234196991"/>
    <n v="28.975421901970002"/>
    <n v="30.290299667109998"/>
    <n v="44.99834489565"/>
    <n v="15.35378730982"/>
    <n v="235.53674586412001"/>
    <n v="398.57441353550001"/>
    <n v="41.098131471386111"/>
    <n v="439.67254500688614"/>
  </r>
  <r>
    <x v="8"/>
    <s v="05"/>
    <s v="SR08"/>
    <s v="Z22"/>
    <s v="05368"/>
    <x v="8"/>
    <x v="103"/>
    <n v="248.94360331431"/>
    <n v="0"/>
    <n v="248.94360331431"/>
    <n v="7.6550421465599996"/>
    <n v="13.071986933570001"/>
    <n v="20.727029080130002"/>
    <n v="47.865654419789998"/>
    <n v="49.187263257829997"/>
    <n v="6.7416323471400004"/>
    <n v="5.96475392382"/>
    <n v="18.628216378929999"/>
    <n v="19.1963894461"/>
    <n v="23.800583694219998"/>
    <n v="9.5046349641199992"/>
    <n v="180.88912843194998"/>
    <n v="450.55976082638995"/>
    <n v="46.45848719167261"/>
    <n v="497.01824801806254"/>
  </r>
  <r>
    <x v="8"/>
    <s v="05"/>
    <s v="SR08"/>
    <s v="Z22"/>
    <s v="05390"/>
    <x v="8"/>
    <x v="104"/>
    <n v="35.37126701092"/>
    <n v="5.8670195135199998"/>
    <n v="41.238286524439999"/>
    <n v="27.8246314555"/>
    <n v="27.78359572782"/>
    <n v="55.608227183319997"/>
    <n v="8.1077377356600007"/>
    <n v="83.575963829990002"/>
    <n v="3.7141771857500001"/>
    <n v="3.4988277231199998"/>
    <n v="9.5382526335600009"/>
    <n v="19.356784314470001"/>
    <n v="21.933020686550002"/>
    <n v="6.9422256130799997"/>
    <n v="156.66698972218003"/>
    <n v="253.51350342994004"/>
    <n v="26.14049206347525"/>
    <n v="279.65399549341532"/>
  </r>
  <r>
    <x v="8"/>
    <s v="05"/>
    <s v="SR08"/>
    <s v="Z22"/>
    <s v="05467"/>
    <x v="8"/>
    <x v="105"/>
    <n v="38.5424905952"/>
    <n v="3.6097672409999997E-2"/>
    <n v="38.578588267610002"/>
    <n v="0.82085079975999997"/>
    <n v="5.7744032805299996"/>
    <n v="6.5952540802899993"/>
    <n v="3.2039748905900001"/>
    <n v="26.38465995216"/>
    <n v="3.6872838948900002"/>
    <n v="3.6002614767500001"/>
    <n v="14.429625871140001"/>
    <n v="10.876119663340001"/>
    <n v="22.90514239206"/>
    <n v="5.9642003188399997"/>
    <n v="91.05126845977"/>
    <n v="136.22511080767001"/>
    <n v="14.046555231719653"/>
    <n v="150.27166603938966"/>
  </r>
  <r>
    <x v="8"/>
    <s v="05"/>
    <s v="SR08"/>
    <s v="Z22"/>
    <s v="05576"/>
    <x v="8"/>
    <x v="106"/>
    <n v="71.035851255300003"/>
    <n v="0"/>
    <n v="71.035851255300003"/>
    <n v="3.2976959312999998"/>
    <n v="5.4121370470399999"/>
    <n v="8.7098329783399997"/>
    <n v="4.2380581804000004"/>
    <n v="26.780469313880001"/>
    <n v="4.6169169997799999"/>
    <n v="3.8944372673299998"/>
    <n v="13.509349115899999"/>
    <n v="13.18848940664"/>
    <n v="28.009960513239999"/>
    <n v="7.1302883369599996"/>
    <n v="101.36796913412999"/>
    <n v="181.11365336776998"/>
    <n v="18.675139408338953"/>
    <n v="199.78879277610895"/>
  </r>
  <r>
    <x v="8"/>
    <s v="05"/>
    <s v="SR08"/>
    <s v="Z21"/>
    <s v="05642"/>
    <x v="8"/>
    <x v="107"/>
    <n v="207.71802949478001"/>
    <n v="0"/>
    <n v="207.71802949478001"/>
    <n v="11.97022313639"/>
    <n v="9.5888349953500001"/>
    <n v="21.559058131740002"/>
    <n v="33.045641192810002"/>
    <n v="59.907957723720003"/>
    <n v="8.5393210831499999"/>
    <n v="9.2137231709700007"/>
    <n v="22.582115825119999"/>
    <n v="27.411182925910001"/>
    <n v="50.995654056729997"/>
    <n v="17.731198650349999"/>
    <n v="229.42679462876001"/>
    <n v="458.70388225528001"/>
    <n v="47.298250512730831"/>
    <n v="506.00213276801082"/>
  </r>
  <r>
    <x v="8"/>
    <s v="05"/>
    <s v="SR08"/>
    <s v="Z22"/>
    <s v="05679"/>
    <x v="8"/>
    <x v="108"/>
    <n v="199.15879396435"/>
    <n v="0.12492116682"/>
    <n v="199.28371513117"/>
    <n v="12.01737159818"/>
    <n v="14.731789437430001"/>
    <n v="26.749161035610001"/>
    <n v="14.125554466320001"/>
    <n v="109.98915271148"/>
    <n v="13.96708653638"/>
    <n v="13.819455255399999"/>
    <n v="41.111975899949996"/>
    <n v="43.461845700890002"/>
    <n v="63.389058360130001"/>
    <n v="26.369606060599999"/>
    <n v="326.23373499115002"/>
    <n v="552.26661115793001"/>
    <n v="56.945767269140283"/>
    <n v="609.21237842707035"/>
  </r>
  <r>
    <x v="8"/>
    <s v="05"/>
    <s v="SR08"/>
    <s v="Z22"/>
    <s v="05789"/>
    <x v="8"/>
    <x v="109"/>
    <n v="227.44369216186999"/>
    <n v="0"/>
    <n v="227.44369216186999"/>
    <n v="21.241042820530001"/>
    <n v="17.7945532329"/>
    <n v="39.035596053429998"/>
    <n v="10.92879128173"/>
    <n v="67.390739503670005"/>
    <n v="10.223983843139999"/>
    <n v="10.64875437429"/>
    <n v="21.424050946080001"/>
    <n v="31.728771865860001"/>
    <n v="47.370187093669998"/>
    <n v="16.143457764459999"/>
    <n v="215.85873667290005"/>
    <n v="482.33802488820004"/>
    <n v="49.735233590811468"/>
    <n v="532.07325847901154"/>
  </r>
  <r>
    <x v="8"/>
    <s v="05"/>
    <s v="SR08"/>
    <s v="Z22"/>
    <s v="05792"/>
    <x v="8"/>
    <x v="110"/>
    <n v="75.340927117709995"/>
    <n v="6.0093231882699998"/>
    <n v="81.350250305979998"/>
    <n v="4.3807939542399996"/>
    <n v="3.9443915307699999"/>
    <n v="8.3251854850099996"/>
    <n v="5.7954973867800001"/>
    <n v="23.42425396981"/>
    <n v="3.7891328718700001"/>
    <n v="4.6129424836200004"/>
    <n v="9.9433644250000004"/>
    <n v="12.42565359868"/>
    <n v="23.531467775940001"/>
    <n v="6.1216812243599996"/>
    <n v="89.643993736059997"/>
    <n v="179.31942952704998"/>
    <n v="18.490131929703711"/>
    <n v="197.8095614567537"/>
  </r>
  <r>
    <x v="8"/>
    <s v="05"/>
    <s v="SR08"/>
    <s v="Z19"/>
    <s v="05809"/>
    <x v="8"/>
    <x v="111"/>
    <n v="36.778965379669998"/>
    <n v="26.440184634809999"/>
    <n v="63.219150014479993"/>
    <n v="5.7401795148900003"/>
    <n v="3.8020552457500001"/>
    <n v="9.5422347606399995"/>
    <n v="9.3321173505600008"/>
    <n v="39.173149820379997"/>
    <n v="6.48056994412"/>
    <n v="4.24092256571"/>
    <n v="14.934523199559999"/>
    <n v="19.403395299"/>
    <n v="27.703550870099999"/>
    <n v="9.8315062284800003"/>
    <n v="131.09973527791001"/>
    <n v="203.86112005303002"/>
    <n v="21.020694829646548"/>
    <n v="224.88181488267657"/>
  </r>
  <r>
    <x v="8"/>
    <s v="05"/>
    <s v="SR08"/>
    <s v="Z21"/>
    <s v="05847"/>
    <x v="8"/>
    <x v="112"/>
    <n v="704.3726327585"/>
    <n v="0"/>
    <n v="704.3726327585"/>
    <n v="40.752341996410003"/>
    <n v="13.563390210290001"/>
    <n v="54.315732206700005"/>
    <n v="17.838637637310001"/>
    <n v="98.717395255840003"/>
    <n v="14.11803511496"/>
    <n v="18.88857077582"/>
    <n v="38.494504402190003"/>
    <n v="49.921148956730001"/>
    <n v="99.947331380600005"/>
    <n v="25.961358087480001"/>
    <n v="363.88698161093004"/>
    <n v="1122.57534657613"/>
    <n v="115.75190883656846"/>
    <n v="1238.3272554126984"/>
  </r>
  <r>
    <x v="8"/>
    <s v="05"/>
    <s v="SR08"/>
    <s v="Z22"/>
    <s v="05856"/>
    <x v="8"/>
    <x v="113"/>
    <n v="230.11488416019"/>
    <n v="3.86615748497"/>
    <n v="233.98104164515999"/>
    <n v="8.6035581218699999"/>
    <n v="6.2531805192799998"/>
    <n v="14.856738641149999"/>
    <n v="3.9249585465800001"/>
    <n v="25.736948400959999"/>
    <n v="3.1095653736300002"/>
    <n v="3.0499123670000001"/>
    <n v="12.77952542789"/>
    <n v="13.781552940239999"/>
    <n v="24.753375312909998"/>
    <n v="7.5468836168599998"/>
    <n v="94.682721986069993"/>
    <n v="343.52050227237999"/>
    <n v="35.421367468833616"/>
    <n v="378.94186974121362"/>
  </r>
  <r>
    <x v="8"/>
    <s v="05"/>
    <s v="SR08"/>
    <s v="Z19"/>
    <s v="05861"/>
    <x v="8"/>
    <x v="114"/>
    <n v="131.20968100085"/>
    <n v="18.509376821170001"/>
    <n v="149.71905782202001"/>
    <n v="10.683382471230001"/>
    <n v="6.1453808181899996"/>
    <n v="16.828763289419999"/>
    <n v="27.743156022179999"/>
    <n v="60.913071204799998"/>
    <n v="7.3621210005200002"/>
    <n v="6.4503109539599999"/>
    <n v="22.59872912106"/>
    <n v="26.40870023578"/>
    <n v="33.750605725749999"/>
    <n v="13.07624447868"/>
    <n v="198.30293874272999"/>
    <n v="364.85075985417001"/>
    <n v="37.620790463967722"/>
    <n v="402.4715503181377"/>
  </r>
  <r>
    <x v="8"/>
    <s v="05"/>
    <s v="SR09"/>
    <s v="Z23"/>
    <s v="05045"/>
    <x v="9"/>
    <x v="115"/>
    <n v="1119.7505216535701"/>
    <n v="4.5562935607000004"/>
    <n v="1124.30681521427"/>
    <n v="100.88035494795"/>
    <n v="115.73387733676"/>
    <n v="216.61423228471"/>
    <n v="132.30338002357999"/>
    <n v="814.16757294694003"/>
    <n v="89.829536745149994"/>
    <n v="114.32790906327"/>
    <n v="139.07370524897999"/>
    <n v="329.39705280607001"/>
    <n v="573.52662861277997"/>
    <n v="126.72286156908"/>
    <n v="2319.34864701585"/>
    <n v="3660.26969451483"/>
    <n v="377.42072751613489"/>
    <n v="4037.6904220309648"/>
  </r>
  <r>
    <x v="8"/>
    <s v="05"/>
    <s v="SR09"/>
    <s v="Z24"/>
    <s v="05051"/>
    <x v="9"/>
    <x v="116"/>
    <n v="138.99873167526999"/>
    <n v="0"/>
    <n v="138.99873167526999"/>
    <n v="1.47861498966"/>
    <n v="22.982527178950001"/>
    <n v="24.461142168609999"/>
    <n v="13.717239074809999"/>
    <n v="101.12830330625999"/>
    <n v="13.292063505810001"/>
    <n v="14.042329380989999"/>
    <n v="17.08670479932"/>
    <n v="45.010843390470001"/>
    <n v="116.82739544480999"/>
    <n v="15.737380925849999"/>
    <n v="336.84225982831998"/>
    <n v="500.3021336722"/>
    <n v="51.587563493311343"/>
    <n v="551.88969716551139"/>
  </r>
  <r>
    <x v="8"/>
    <s v="05"/>
    <s v="SR09"/>
    <s v="Z23"/>
    <s v="05147"/>
    <x v="9"/>
    <x v="117"/>
    <n v="973.48622153365"/>
    <n v="0"/>
    <n v="973.48622153365"/>
    <n v="47.291078560679999"/>
    <n v="32.1349032161"/>
    <n v="79.425981776779992"/>
    <n v="48.366589075039997"/>
    <n v="206.11422180178999"/>
    <n v="31.10722942668"/>
    <n v="29.326444454280001"/>
    <n v="48.789060911969997"/>
    <n v="96.030452704609999"/>
    <n v="172.04170692510999"/>
    <n v="49.236147808589998"/>
    <n v="681.01185310807"/>
    <n v="1733.9240564185"/>
    <n v="178.78979786988396"/>
    <n v="1912.713854288384"/>
  </r>
  <r>
    <x v="8"/>
    <s v="05"/>
    <s v="SR09"/>
    <s v="Z23"/>
    <s v="05172"/>
    <x v="9"/>
    <x v="118"/>
    <n v="839.95066115373004"/>
    <n v="2.3365643897899999"/>
    <n v="842.28722554352009"/>
    <n v="38.154503181620001"/>
    <n v="42.786011586329998"/>
    <n v="80.940514767949992"/>
    <n v="56.626851891709997"/>
    <n v="253.40672661401001"/>
    <n v="45.184106604690001"/>
    <n v="46.135808949009999"/>
    <n v="74.803414854760007"/>
    <n v="108.36141352990001"/>
    <n v="205.28374853267999"/>
    <n v="55.799764248259997"/>
    <n v="845.60183522501995"/>
    <n v="1768.8295755364902"/>
    <n v="182.38900435443603"/>
    <n v="1951.2185798909263"/>
  </r>
  <r>
    <x v="8"/>
    <s v="05"/>
    <s v="SR09"/>
    <s v="Z25"/>
    <s v="05475"/>
    <x v="9"/>
    <x v="119"/>
    <n v="5.7107142196499998"/>
    <n v="0"/>
    <n v="5.7107142196499998"/>
    <n v="0.50908018664999999"/>
    <n v="2.3181983070699999"/>
    <n v="2.8272784937199997"/>
    <n v="0.280812275"/>
    <n v="8.8857410313200003"/>
    <n v="1.88238624538"/>
    <n v="1.08639122964"/>
    <n v="5.3648921289800002"/>
    <n v="8.3813425904199992"/>
    <n v="30.54345139738"/>
    <n v="2.7514736056900002"/>
    <n v="59.176490503810008"/>
    <n v="67.714483217180003"/>
    <n v="6.9822312704157659"/>
    <n v="74.69671448759577"/>
  </r>
  <r>
    <x v="8"/>
    <s v="05"/>
    <s v="SR09"/>
    <s v="Z23"/>
    <s v="05480"/>
    <x v="9"/>
    <x v="120"/>
    <n v="179.45720386618001"/>
    <n v="11.12096688329"/>
    <n v="190.57817074947002"/>
    <n v="5.2635368364200001"/>
    <n v="11.96503072164"/>
    <n v="17.22856755806"/>
    <n v="6.8903671746599997"/>
    <n v="60.080705798060002"/>
    <n v="6.2729867741699996"/>
    <n v="7.1104341817999996"/>
    <n v="11.49313230451"/>
    <n v="22.472902569319999"/>
    <n v="58.287981213709998"/>
    <n v="10.615666225529999"/>
    <n v="183.22417624176001"/>
    <n v="391.03091454929006"/>
    <n v="40.320300023707588"/>
    <n v="431.35121457299766"/>
  </r>
  <r>
    <x v="8"/>
    <s v="05"/>
    <s v="SR09"/>
    <s v="Z24"/>
    <s v="05490"/>
    <x v="9"/>
    <x v="121"/>
    <n v="396.06102928939998"/>
    <n v="0"/>
    <n v="396.06102928939998"/>
    <n v="20.42115510248"/>
    <n v="26.013915426010001"/>
    <n v="46.435070528490002"/>
    <n v="25.259962762840001"/>
    <n v="168.81430652419999"/>
    <n v="18.34192597701"/>
    <n v="20.237935740080001"/>
    <n v="50.904068931099999"/>
    <n v="68.952983691710003"/>
    <n v="165.12700075719999"/>
    <n v="35.193291664850001"/>
    <n v="552.83147604899"/>
    <n v="995.3275758668799"/>
    <n v="102.63103245194692"/>
    <n v="1097.9586083188269"/>
  </r>
  <r>
    <x v="8"/>
    <s v="05"/>
    <s v="SR09"/>
    <s v="Z24"/>
    <s v="05659"/>
    <x v="9"/>
    <x v="122"/>
    <n v="115.60425675998"/>
    <n v="0"/>
    <n v="115.60425675998"/>
    <n v="10.094288390499999"/>
    <n v="6.9488541661100003"/>
    <n v="17.04314255661"/>
    <n v="9.1156726054600004"/>
    <n v="42.75640025893"/>
    <n v="8.3397711647299992"/>
    <n v="9.4596996398000002"/>
    <n v="19.805053611689999"/>
    <n v="25.919238904050001"/>
    <n v="83.712245903859994"/>
    <n v="21.21143082127"/>
    <n v="220.31951290979001"/>
    <n v="352.96691222638003"/>
    <n v="36.395413431214095"/>
    <n v="389.36232565759411"/>
  </r>
  <r>
    <x v="8"/>
    <s v="05"/>
    <s v="SR09"/>
    <s v="Z24"/>
    <s v="05665"/>
    <x v="9"/>
    <x v="123"/>
    <n v="205.73034567283"/>
    <n v="0"/>
    <n v="205.73034567283"/>
    <n v="11.3444954904"/>
    <n v="15.844335714430001"/>
    <n v="27.188831204830002"/>
    <n v="10.870184505299999"/>
    <n v="62.706006684069997"/>
    <n v="21.546292378"/>
    <n v="14.227274352509999"/>
    <n v="19.120717111609999"/>
    <n v="48.032369589920002"/>
    <n v="133.14802071822001"/>
    <n v="18.85133501988"/>
    <n v="328.50220035951003"/>
    <n v="561.42137723717008"/>
    <n v="57.889741009393482"/>
    <n v="619.31111824656352"/>
  </r>
  <r>
    <x v="8"/>
    <s v="05"/>
    <s v="SR09"/>
    <s v="Z23"/>
    <s v="05837"/>
    <x v="9"/>
    <x v="124"/>
    <n v="1424.2495793765099"/>
    <n v="8.1196109348400007"/>
    <n v="1432.3691903113499"/>
    <n v="77.957116525909996"/>
    <n v="95.659668129409994"/>
    <n v="173.61678465531998"/>
    <n v="114.92237864472"/>
    <n v="524.58257290716006"/>
    <n v="93.657113254699993"/>
    <n v="96.208726055300005"/>
    <n v="166.83543297669999"/>
    <n v="302.80077857023002"/>
    <n v="706.03243297404003"/>
    <n v="137.79255760397999"/>
    <n v="2142.8319929868303"/>
    <n v="3748.8179679535001"/>
    <n v="386.55118963257797"/>
    <n v="4135.3691575860785"/>
  </r>
  <r>
    <x v="8"/>
    <s v="05"/>
    <s v="SR09"/>
    <s v="Z25"/>
    <s v="05873"/>
    <x v="9"/>
    <x v="125"/>
    <n v="31.596793472390001"/>
    <n v="0"/>
    <n v="31.596793472390001"/>
    <n v="1.23944525009"/>
    <n v="4.36582008332"/>
    <n v="5.6052653334100002"/>
    <n v="4.7732313390299996"/>
    <n v="18.82378254344"/>
    <n v="3.5140394538600002"/>
    <n v="3.0655592203599999"/>
    <n v="9.8609411924800003"/>
    <n v="13.267410555610001"/>
    <n v="37.347888251889998"/>
    <n v="6.3934996764100003"/>
    <n v="97.04635223308"/>
    <n v="134.24841103887999"/>
    <n v="13.84273214569575"/>
    <n v="148.09114318457574"/>
  </r>
  <r>
    <x v="9"/>
    <s v="05"/>
    <m/>
    <m/>
    <m/>
    <x v="0"/>
    <x v="0"/>
    <n v="20811.006472565645"/>
    <n v="8784.3795798171541"/>
    <n v="29595.386052382797"/>
    <n v="31292.772554055118"/>
    <n v="10557.655397998806"/>
    <n v="41850.427952053928"/>
    <n v="14893.46407573975"/>
    <n v="47861.623352164715"/>
    <n v="5515.8045629689086"/>
    <n v="11663.319245759252"/>
    <n v="19218.466384047158"/>
    <n v="20914.85179724187"/>
    <n v="29552.788156113013"/>
    <n v="9457.8433594401977"/>
    <n v="159078.16093347486"/>
    <n v="230523.97493791158"/>
    <n v="22708.404971552398"/>
    <n v="253232.37990946393"/>
  </r>
  <r>
    <x v="9"/>
    <s v="05"/>
    <s v="SR01"/>
    <s v="Z01"/>
    <s v="05001"/>
    <x v="1"/>
    <x v="1"/>
    <n v="268.76857350150999"/>
    <n v="16.376929271910001"/>
    <n v="285.14550277341999"/>
    <n v="10837.01253901119"/>
    <n v="4718.7216314203397"/>
    <n v="15555.734170431529"/>
    <n v="4897.5556966512804"/>
    <n v="23446.162777358139"/>
    <n v="2561.6440701157899"/>
    <n v="8206.9176561483291"/>
    <n v="9247.2973599324305"/>
    <n v="10130.377042118211"/>
    <n v="14512.164601402301"/>
    <n v="4146.9389021595798"/>
    <n v="77149.05810588607"/>
    <n v="92989.937779091022"/>
    <n v="9160.2323182905311"/>
    <n v="102150.17009738155"/>
  </r>
  <r>
    <x v="9"/>
    <s v="05"/>
    <s v="SR01"/>
    <s v="Z02"/>
    <s v="05079"/>
    <x v="1"/>
    <x v="2"/>
    <n v="246.21259606480999"/>
    <n v="4.8337360602099997"/>
    <n v="251.04633212501997"/>
    <n v="527.66145484768003"/>
    <n v="151.99471169802001"/>
    <n v="679.65616654569999"/>
    <n v="349.26409320732"/>
    <n v="253.88806514742001"/>
    <n v="17.496961083670001"/>
    <n v="14.926897303280001"/>
    <n v="59.744131510439999"/>
    <n v="99.013660117930002"/>
    <n v="89.830145146320007"/>
    <n v="35.814211606850002"/>
    <n v="919.97816512323004"/>
    <n v="1850.6806637939499"/>
    <n v="182.30644338735334"/>
    <n v="2032.9871071813031"/>
  </r>
  <r>
    <x v="9"/>
    <s v="05"/>
    <s v="SR01"/>
    <s v="Z02"/>
    <s v="05088"/>
    <x v="1"/>
    <x v="3"/>
    <n v="93.512667086139999"/>
    <n v="5.0611225011099998"/>
    <n v="98.573789587250005"/>
    <n v="1057.7769770129701"/>
    <n v="391.64182006263002"/>
    <n v="1449.4187970756002"/>
    <n v="534.91269959578995"/>
    <n v="2815.49922220597"/>
    <n v="377.89981207462"/>
    <n v="345.94779590808002"/>
    <n v="1115.1668316369"/>
    <n v="1077.7405474990201"/>
    <n v="1455.0055712799999"/>
    <n v="561.27748718601003"/>
    <n v="8283.4499673863884"/>
    <n v="9831.4425540492393"/>
    <n v="968.47357864635308"/>
    <n v="10799.916132695593"/>
  </r>
  <r>
    <x v="9"/>
    <s v="05"/>
    <s v="SR01"/>
    <s v="Z03"/>
    <s v="05129"/>
    <x v="1"/>
    <x v="4"/>
    <n v="134.08917411472001"/>
    <n v="6.3273485850000005E-2"/>
    <n v="134.15244760057001"/>
    <n v="378.74666577837002"/>
    <n v="71.826241160500004"/>
    <n v="450.57290693887001"/>
    <n v="98.302147093360006"/>
    <n v="483.81994119628001"/>
    <n v="64.335618550549995"/>
    <n v="64.035628879209995"/>
    <n v="169.01264704623"/>
    <n v="208.15480021257"/>
    <n v="201.55400250529999"/>
    <n v="100.89644756202"/>
    <n v="1390.1112330455198"/>
    <n v="1974.8365875849597"/>
    <n v="194.53676779429011"/>
    <n v="2169.3733553792499"/>
  </r>
  <r>
    <x v="9"/>
    <s v="05"/>
    <s v="SR01"/>
    <s v="Z02"/>
    <s v="05212"/>
    <x v="1"/>
    <x v="5"/>
    <n v="30.33058853612"/>
    <n v="8.9589153630000001E-2"/>
    <n v="30.420177689750002"/>
    <n v="913.30983693864005"/>
    <n v="96.440324720340001"/>
    <n v="1009.75016165898"/>
    <n v="113.26367040034"/>
    <n v="505.39317208223002"/>
    <n v="69.548258156700001"/>
    <n v="54.35583065198"/>
    <n v="156.39474289783999"/>
    <n v="200.93648830878001"/>
    <n v="154.72633172111"/>
    <n v="77.548765478000007"/>
    <n v="1332.1672596969802"/>
    <n v="2372.3375990457098"/>
    <n v="233.69370991836604"/>
    <n v="2606.0313089640758"/>
  </r>
  <r>
    <x v="9"/>
    <s v="05"/>
    <s v="SR01"/>
    <s v="Z03"/>
    <s v="05266"/>
    <x v="1"/>
    <x v="6"/>
    <n v="32.214777199319997"/>
    <n v="0"/>
    <n v="32.214777199319997"/>
    <n v="2535.81872981994"/>
    <n v="467.44757526614001"/>
    <n v="3003.2663050860801"/>
    <n v="727.03994799858003"/>
    <n v="2470.5060590113799"/>
    <n v="324.59571649792002"/>
    <n v="600.53561957199997"/>
    <n v="2268.1701043110702"/>
    <n v="1302.77524672499"/>
    <n v="1548.0917596249101"/>
    <n v="960.00447943440997"/>
    <n v="10201.71893317526"/>
    <n v="13237.200015460659"/>
    <n v="1303.9671848512987"/>
    <n v="14541.167200311958"/>
  </r>
  <r>
    <x v="9"/>
    <s v="05"/>
    <s v="SR01"/>
    <s v="Z02"/>
    <s v="05308"/>
    <x v="1"/>
    <x v="7"/>
    <n v="180.98718819314999"/>
    <n v="11.38766710194"/>
    <n v="192.37485529508999"/>
    <n v="2126.75341344047"/>
    <n v="243.9573546714"/>
    <n v="2370.71076811187"/>
    <n v="270.88143601171998"/>
    <n v="507.09481006152998"/>
    <n v="42.847887785680001"/>
    <n v="39.536767462249998"/>
    <n v="115.53897032206"/>
    <n v="160.3903720966"/>
    <n v="151.93454409738999"/>
    <n v="59.144022452009999"/>
    <n v="1347.3688102892397"/>
    <n v="3910.4544336961999"/>
    <n v="385.21018443781168"/>
    <n v="4295.6646181340111"/>
  </r>
  <r>
    <x v="9"/>
    <s v="05"/>
    <s v="SR01"/>
    <s v="Z03"/>
    <s v="05360"/>
    <x v="1"/>
    <x v="8"/>
    <n v="2.9921926961900001"/>
    <n v="2.9298060920000001E-2"/>
    <n v="3.02149075711"/>
    <n v="3281.4562520207801"/>
    <n v="1324.416220217"/>
    <n v="4605.8724722377801"/>
    <n v="682.21046081934003"/>
    <n v="2734.9182116580801"/>
    <n v="318.62846327950001"/>
    <n v="407.14131518847"/>
    <n v="1129.89213372992"/>
    <n v="1042.622863431"/>
    <n v="1168.58350103778"/>
    <n v="570.03172651810996"/>
    <n v="8054.0286756621999"/>
    <n v="12662.92263865709"/>
    <n v="1247.396395448729"/>
    <n v="13910.319034105818"/>
  </r>
  <r>
    <x v="9"/>
    <s v="05"/>
    <s v="SR01"/>
    <s v="Z03"/>
    <s v="05380"/>
    <x v="1"/>
    <x v="9"/>
    <n v="16.01381300661"/>
    <n v="0"/>
    <n v="16.01381300661"/>
    <n v="1298.7585233224299"/>
    <n v="181.95736649972"/>
    <n v="1480.7158898221498"/>
    <n v="223.95060187375"/>
    <n v="636.25574290389"/>
    <n v="80.697537644350007"/>
    <n v="57.389961569199997"/>
    <n v="250.11791987046001"/>
    <n v="292.45664057571997"/>
    <n v="316.82468867888002"/>
    <n v="118.77144669019999"/>
    <n v="1976.4645398064499"/>
    <n v="3473.1942426352098"/>
    <n v="342.13665380300068"/>
    <n v="3815.3308964382104"/>
  </r>
  <r>
    <x v="9"/>
    <s v="05"/>
    <s v="SR01"/>
    <s v="Z03"/>
    <s v="05631"/>
    <x v="1"/>
    <x v="10"/>
    <n v="12.77686266635"/>
    <n v="0"/>
    <n v="12.77686266635"/>
    <n v="1350.5152889163401"/>
    <n v="99.743368033300001"/>
    <n v="1450.25865694964"/>
    <n v="291.92083958120003"/>
    <n v="1016.11015035414"/>
    <n v="117.81531752473001"/>
    <n v="134.85344115001999"/>
    <n v="484.78114162783999"/>
    <n v="433.76482103898002"/>
    <n v="667.51428654731001"/>
    <n v="274.59751362782998"/>
    <n v="3421.3575114520499"/>
    <n v="4884.3930310680398"/>
    <n v="481.15071336764436"/>
    <n v="5365.5437444356839"/>
  </r>
  <r>
    <x v="9"/>
    <s v="05"/>
    <s v="SR02"/>
    <s v="Z04"/>
    <s v="05120"/>
    <x v="2"/>
    <x v="11"/>
    <n v="115.72097120219"/>
    <n v="36.704436767099999"/>
    <n v="152.42540796929001"/>
    <n v="15.466391918539999"/>
    <n v="10.5518823945"/>
    <n v="26.018274313039999"/>
    <n v="15.34498616872"/>
    <n v="165.11021815635999"/>
    <n v="13.741024294680001"/>
    <n v="12.86779276081"/>
    <n v="25.210486403400001"/>
    <n v="49.69219882993"/>
    <n v="105.11489656644"/>
    <n v="24.258173433"/>
    <n v="411.33977661334001"/>
    <n v="589.78345889567004"/>
    <n v="58.098259123512143"/>
    <n v="647.88171801918213"/>
  </r>
  <r>
    <x v="9"/>
    <s v="05"/>
    <s v="SR02"/>
    <s v="Z04"/>
    <s v="05154"/>
    <x v="2"/>
    <x v="12"/>
    <n v="87.136010904909995"/>
    <n v="1653.2986929296501"/>
    <n v="1740.43470383456"/>
    <n v="40.460382149920001"/>
    <n v="35.540659125810002"/>
    <n v="76.001041275730003"/>
    <n v="114.03936254852"/>
    <n v="482.29287801262001"/>
    <n v="43.635150747049998"/>
    <n v="55.493349799630003"/>
    <n v="90.68195157209"/>
    <n v="237.34502327819001"/>
    <n v="344.73494072577"/>
    <n v="74.81589557097"/>
    <n v="1443.0385522548402"/>
    <n v="3259.47429736513"/>
    <n v="321.08357648699587"/>
    <n v="3580.5578738521258"/>
  </r>
  <r>
    <x v="9"/>
    <s v="05"/>
    <s v="SR02"/>
    <s v="Z04"/>
    <s v="05250"/>
    <x v="2"/>
    <x v="13"/>
    <n v="52.420463178550001"/>
    <n v="736.88431184590002"/>
    <n v="789.30477502445001"/>
    <n v="6.2923172494499999"/>
    <n v="31.804726122879998"/>
    <n v="38.097043372329999"/>
    <n v="52.541367928589999"/>
    <n v="230.76363902436"/>
    <n v="29.40326038457"/>
    <n v="23.60616557749"/>
    <n v="46.75150855263"/>
    <n v="114.68204720452"/>
    <n v="175.98448574158999"/>
    <n v="40.105956959410001"/>
    <n v="713.83843137316001"/>
    <n v="1541.24024976994"/>
    <n v="151.8241552086555"/>
    <n v="1693.0644049785956"/>
  </r>
  <r>
    <x v="9"/>
    <s v="05"/>
    <s v="SR02"/>
    <s v="Z04"/>
    <s v="05495"/>
    <x v="2"/>
    <x v="14"/>
    <n v="41.019263108430003"/>
    <n v="14.826951471399999"/>
    <n v="55.846214579830004"/>
    <n v="13.124925119469999"/>
    <n v="6.2061076125300003"/>
    <n v="19.331032732000001"/>
    <n v="23.482573901729999"/>
    <n v="114.49032604591"/>
    <n v="11.138878089089999"/>
    <n v="11.855234649630001"/>
    <n v="22.268213491819999"/>
    <n v="43.756098036330002"/>
    <n v="92.804338046820007"/>
    <n v="20.048911492649999"/>
    <n v="339.84457375398006"/>
    <n v="415.02182106581006"/>
    <n v="40.882878179294558"/>
    <n v="455.90469924510461"/>
  </r>
  <r>
    <x v="9"/>
    <s v="05"/>
    <s v="SR02"/>
    <s v="Z04"/>
    <s v="05790"/>
    <x v="2"/>
    <x v="15"/>
    <n v="67.833734809920003"/>
    <n v="29.55933765148"/>
    <n v="97.39307246140001"/>
    <n v="18.700857175439999"/>
    <n v="4.7062758886899996"/>
    <n v="23.407133064130001"/>
    <n v="20.335418460010001"/>
    <n v="133.20656861865001"/>
    <n v="15.32696080615"/>
    <n v="15.9026098407"/>
    <n v="30.376620035790001"/>
    <n v="56.625647152010004"/>
    <n v="121.12774657689999"/>
    <n v="27.404889252299999"/>
    <n v="420.30646074251001"/>
    <n v="541.10666626804004"/>
    <n v="53.303216351925862"/>
    <n v="594.40988261996586"/>
  </r>
  <r>
    <x v="9"/>
    <s v="05"/>
    <s v="SR02"/>
    <s v="Z04"/>
    <s v="05895"/>
    <x v="2"/>
    <x v="16"/>
    <n v="58.617518298889998"/>
    <n v="144.63070046017"/>
    <n v="203.24821875905999"/>
    <n v="6.5198746129899998"/>
    <n v="12.809778828620001"/>
    <n v="19.329653441609999"/>
    <n v="13.15549121359"/>
    <n v="117.09415614876001"/>
    <n v="9.3883437427600001"/>
    <n v="9.4092305214799996"/>
    <n v="22.10177005129"/>
    <n v="39.360101659180003"/>
    <n v="93.643205029770002"/>
    <n v="16.835753871750001"/>
    <n v="320.98805223858"/>
    <n v="543.56592443925001"/>
    <n v="53.545472414471"/>
    <n v="597.11139685372098"/>
  </r>
  <r>
    <x v="9"/>
    <s v="05"/>
    <s v="SR03"/>
    <s v="Z05"/>
    <s v="05142"/>
    <x v="3"/>
    <x v="17"/>
    <n v="18.137293228000001"/>
    <n v="7.8500728759999999E-2"/>
    <n v="18.215793956760002"/>
    <n v="2.3198724789799998"/>
    <n v="2.0173890622299999"/>
    <n v="4.3372615412099993"/>
    <n v="3.0408529623999998"/>
    <n v="17.01139054391"/>
    <n v="2.6384731156700001"/>
    <n v="2.9250707774000002"/>
    <n v="7.9529125575000004"/>
    <n v="10.20433261552"/>
    <n v="21.097222020429999"/>
    <n v="5.45892427213"/>
    <n v="70.329178864959999"/>
    <n v="92.882234362930006"/>
    <n v="9.1496226938815077"/>
    <n v="102.03185705681152"/>
  </r>
  <r>
    <x v="9"/>
    <s v="05"/>
    <s v="SR03"/>
    <s v="Z05"/>
    <s v="05425"/>
    <x v="3"/>
    <x v="18"/>
    <n v="74.916177825259993"/>
    <n v="0.28537599296999999"/>
    <n v="75.201553818229996"/>
    <n v="3.8416889748799998"/>
    <n v="5.0720465148200002"/>
    <n v="8.9137354897000005"/>
    <n v="6.5288278606999999"/>
    <n v="40.4661162831"/>
    <n v="3.0503151792400001"/>
    <n v="3.9904323827899999"/>
    <n v="15.37499336876"/>
    <n v="15.58459645414"/>
    <n v="29.732213287490001"/>
    <n v="7.4320184217099996"/>
    <n v="122.15951323792999"/>
    <n v="206.27480254585998"/>
    <n v="20.319672836187507"/>
    <n v="226.59447538204751"/>
  </r>
  <r>
    <x v="9"/>
    <s v="05"/>
    <s v="SR03"/>
    <s v="Z06"/>
    <s v="05579"/>
    <x v="3"/>
    <x v="19"/>
    <n v="68.435871961209997"/>
    <n v="58.931215139620001"/>
    <n v="127.36708710082999"/>
    <n v="66.747895075330007"/>
    <n v="7.5161219717199996"/>
    <n v="74.264017047050004"/>
    <n v="100.61158140168"/>
    <n v="266.30074367506"/>
    <n v="30.937561933120001"/>
    <n v="38.205066721160001"/>
    <n v="79.370986933189997"/>
    <n v="151.86351419141999"/>
    <n v="178.08575141111001"/>
    <n v="52.610958654969998"/>
    <n v="897.98616492170993"/>
    <n v="1099.6172690695901"/>
    <n v="108.32085585229208"/>
    <n v="1207.9381249218823"/>
  </r>
  <r>
    <x v="9"/>
    <s v="05"/>
    <s v="SR03"/>
    <s v="Z06"/>
    <s v="05585"/>
    <x v="3"/>
    <x v="20"/>
    <n v="26.79830847018"/>
    <n v="170.97487777756001"/>
    <n v="197.77318624774"/>
    <n v="62.334516513170001"/>
    <n v="2.8361838116500002"/>
    <n v="65.170700324820004"/>
    <n v="261.50979703421001"/>
    <n v="113.73997707466"/>
    <n v="4.5742947895999997"/>
    <n v="4.2877531629799996"/>
    <n v="9.7687748434599992"/>
    <n v="58.206285259609999"/>
    <n v="40.505966216760001"/>
    <n v="9.8712973714699999"/>
    <n v="502.46414575275003"/>
    <n v="765.40803232531005"/>
    <n v="75.398645937872203"/>
    <n v="840.80667826318222"/>
  </r>
  <r>
    <x v="9"/>
    <s v="05"/>
    <s v="SR03"/>
    <s v="Z06"/>
    <s v="05591"/>
    <x v="3"/>
    <x v="21"/>
    <n v="24.948699994969999"/>
    <n v="14.33944819577"/>
    <n v="39.288148190740003"/>
    <n v="26.28810279979"/>
    <n v="11.581381287639999"/>
    <n v="37.869484087429996"/>
    <n v="25.682190338449999"/>
    <n v="131.78130126401999"/>
    <n v="5.5133290508100004"/>
    <n v="5.5984263470200002"/>
    <n v="20.95648217343"/>
    <n v="38.386931888840003"/>
    <n v="39.791960808840003"/>
    <n v="11.24345970319"/>
    <n v="278.95408157460002"/>
    <n v="356.11171385277004"/>
    <n v="35.079774307469748"/>
    <n v="391.19148816023977"/>
  </r>
  <r>
    <x v="9"/>
    <s v="05"/>
    <s v="SR03"/>
    <s v="Z06"/>
    <s v="05893"/>
    <x v="3"/>
    <x v="22"/>
    <n v="90.475904437650001"/>
    <n v="1001.50603025519"/>
    <n v="1091.98193469284"/>
    <n v="7.7535339028100001"/>
    <n v="10.402871430779999"/>
    <n v="18.156405333590001"/>
    <n v="16.93115533592"/>
    <n v="54.47864438293"/>
    <n v="7.7802688374800004"/>
    <n v="6.2500454518000002"/>
    <n v="20.88629643793"/>
    <n v="92.058179126840002"/>
    <n v="53.856720916930001"/>
    <n v="14.99804808633"/>
    <n v="267.23935857615999"/>
    <n v="1377.37769860259"/>
    <n v="135.68241909395169"/>
    <n v="1513.0601176965417"/>
  </r>
  <r>
    <x v="9"/>
    <s v="05"/>
    <s v="SR04"/>
    <s v="Z07"/>
    <s v="05031"/>
    <x v="4"/>
    <x v="23"/>
    <n v="90.807885095960003"/>
    <n v="10.961562968579999"/>
    <n v="101.76944806454"/>
    <n v="26.905113400360001"/>
    <n v="36.155492107420002"/>
    <n v="63.060605507780004"/>
    <n v="1118.33042328383"/>
    <n v="70.908627754950004"/>
    <n v="8.8315898506800004"/>
    <n v="11.08614784629"/>
    <n v="26.80557877567"/>
    <n v="64.084351983700003"/>
    <n v="49.333371189929998"/>
    <n v="18.990238814680001"/>
    <n v="1368.3703294997301"/>
    <n v="1533.2003830720503"/>
    <n v="151.03216578975463"/>
    <n v="1684.2325488618048"/>
  </r>
  <r>
    <x v="9"/>
    <s v="05"/>
    <s v="SR04"/>
    <s v="Z09"/>
    <s v="05040"/>
    <x v="4"/>
    <x v="24"/>
    <n v="81.853565880969995"/>
    <n v="151.35990242886001"/>
    <n v="233.21346830983001"/>
    <n v="3.2786590912100002"/>
    <n v="10.364999714050001"/>
    <n v="13.643658805260001"/>
    <n v="193.23348850965999"/>
    <n v="11.10440902163"/>
    <n v="1.3828758221099999"/>
    <n v="1.2496511091"/>
    <n v="3.31327109789"/>
    <n v="11.917258435620001"/>
    <n v="8.8796338907100001"/>
    <n v="2.3847822592200001"/>
    <n v="233.46537014594003"/>
    <n v="480.32249726103004"/>
    <n v="47.315502813525057"/>
    <n v="527.63800007455507"/>
  </r>
  <r>
    <x v="9"/>
    <s v="05"/>
    <s v="SR04"/>
    <s v="Z05"/>
    <s v="05190"/>
    <x v="4"/>
    <x v="25"/>
    <n v="16.679017466849999"/>
    <n v="1.4629149939499999"/>
    <n v="18.1419324608"/>
    <n v="5.7279749678299998"/>
    <n v="4.1750916680300003"/>
    <n v="9.9030666358600001"/>
    <n v="22.29013720276"/>
    <n v="62.359984092669997"/>
    <n v="7.1640769886399998"/>
    <n v="6.5052405921099998"/>
    <n v="18.01312981237"/>
    <n v="24.447493809880001"/>
    <n v="39.659397422620003"/>
    <n v="11.495695178369999"/>
    <n v="191.93515509942"/>
    <n v="219.98015419608001"/>
    <n v="21.669756599218342"/>
    <n v="241.64991079529835"/>
  </r>
  <r>
    <x v="9"/>
    <s v="05"/>
    <s v="SR04"/>
    <s v="Z08"/>
    <s v="05604"/>
    <x v="4"/>
    <x v="26"/>
    <n v="310.59288536323999"/>
    <n v="725.00324465720996"/>
    <n v="1035.5961300204499"/>
    <n v="21.087260201740001"/>
    <n v="4.24501834402"/>
    <n v="25.332278545760001"/>
    <n v="64.73949709051"/>
    <n v="101.75469881266"/>
    <n v="14.33987458492"/>
    <n v="13.555870357170001"/>
    <n v="34.366153734759997"/>
    <n v="84.104664425959996"/>
    <n v="83.914447187030007"/>
    <n v="28.148021853589999"/>
    <n v="424.92322804660006"/>
    <n v="1485.8516366128099"/>
    <n v="146.36794589796054"/>
    <n v="1632.2195825107704"/>
  </r>
  <r>
    <x v="9"/>
    <s v="05"/>
    <s v="SR04"/>
    <s v="Z05"/>
    <s v="05670"/>
    <x v="4"/>
    <x v="27"/>
    <n v="96.077484975390007"/>
    <n v="1.4992142211299999"/>
    <n v="97.576699196520011"/>
    <n v="8.7111461357300009"/>
    <n v="8.9090959539199996"/>
    <n v="17.620242089649999"/>
    <n v="56.81684604302"/>
    <n v="64.746655496599999"/>
    <n v="8.4243922764200008"/>
    <n v="7.6695066381099997"/>
    <n v="24.943307630290001"/>
    <n v="31.001447450650002"/>
    <n v="52.370181468090003"/>
    <n v="14.725411168959999"/>
    <n v="260.69774817214005"/>
    <n v="375.89468945831004"/>
    <n v="37.028551313029951"/>
    <n v="412.92324077133998"/>
  </r>
  <r>
    <x v="9"/>
    <s v="05"/>
    <s v="SR04"/>
    <s v="Z05"/>
    <s v="05690"/>
    <x v="4"/>
    <x v="28"/>
    <n v="280.14631322557"/>
    <n v="85.328938719220005"/>
    <n v="365.47525194478999"/>
    <n v="15.444704617399999"/>
    <n v="1.7404925822299999"/>
    <n v="17.18519719963"/>
    <n v="47.105434478269999"/>
    <n v="35.380549202349997"/>
    <n v="3.0235156934299998"/>
    <n v="3.1931672330800001"/>
    <n v="14.17434112374"/>
    <n v="29.32065524679"/>
    <n v="31.339566458749999"/>
    <n v="8.3780374490299998"/>
    <n v="171.91526688543999"/>
    <n v="554.57571602986002"/>
    <n v="54.63002254053626"/>
    <n v="609.20573857039631"/>
  </r>
  <r>
    <x v="9"/>
    <s v="05"/>
    <s v="SR04"/>
    <s v="Z08"/>
    <s v="05736"/>
    <x v="4"/>
    <x v="29"/>
    <n v="91.899877463539994"/>
    <n v="1331.77682601581"/>
    <n v="1423.67670347935"/>
    <n v="30.133323262569998"/>
    <n v="1.8107144723699999"/>
    <n v="31.944037734939997"/>
    <n v="62.616960591519998"/>
    <n v="177.90301143120001"/>
    <n v="23.217032663720001"/>
    <n v="18.69692980152"/>
    <n v="49.657993133520002"/>
    <n v="130.54980680706001"/>
    <n v="110.49835040412999"/>
    <n v="40.42316604581"/>
    <n v="613.56325087848006"/>
    <n v="2069.18399209277"/>
    <n v="203.83072114670665"/>
    <n v="2273.0147132394768"/>
  </r>
  <r>
    <x v="9"/>
    <s v="05"/>
    <s v="SR04"/>
    <s v="Z07"/>
    <s v="05858"/>
    <x v="4"/>
    <x v="30"/>
    <n v="70.798798618120003"/>
    <n v="168.68361308715001"/>
    <n v="239.48241170527001"/>
    <n v="1.4610747262099999"/>
    <n v="8.5559851559899993"/>
    <n v="10.0170598822"/>
    <n v="6.9551266892500001"/>
    <n v="48.210834718050002"/>
    <n v="5.3709919915000004"/>
    <n v="5.34594536004"/>
    <n v="14.026475168019999"/>
    <n v="46.958467509659997"/>
    <n v="34.539104124159998"/>
    <n v="8.8889764387600003"/>
    <n v="170.29592199944"/>
    <n v="419.79539358691"/>
    <n v="41.353112210313071"/>
    <n v="461.14850579722304"/>
  </r>
  <r>
    <x v="9"/>
    <s v="05"/>
    <s v="SR04"/>
    <s v="Z07"/>
    <s v="05885"/>
    <x v="4"/>
    <x v="31"/>
    <n v="26.002843003039999"/>
    <n v="0.53860081863999998"/>
    <n v="26.541443821679998"/>
    <n v="3.6476619004100002"/>
    <n v="2.43216639156"/>
    <n v="6.0798282919700002"/>
    <n v="4.5390822931799999"/>
    <n v="33.186220261300001"/>
    <n v="2.93138070985"/>
    <n v="3.15283225108"/>
    <n v="9.3584811427699996"/>
    <n v="12.66543299536"/>
    <n v="22.490275703510001"/>
    <n v="8.2046253790399994"/>
    <n v="96.528330736090012"/>
    <n v="129.14960284974001"/>
    <n v="12.722240644236534"/>
    <n v="141.87184349397654"/>
  </r>
  <r>
    <x v="9"/>
    <s v="05"/>
    <s v="SR04"/>
    <s v="Z07"/>
    <s v="05890"/>
    <x v="4"/>
    <x v="32"/>
    <n v="242.08948776778001"/>
    <n v="2.3926140607600002"/>
    <n v="244.48210182854001"/>
    <n v="13.76298775899"/>
    <n v="9.8485101780300006"/>
    <n v="23.611497937020001"/>
    <n v="11.44429801187"/>
    <n v="63.343198586870002"/>
    <n v="8.0951365934599995"/>
    <n v="9.3049074174899999"/>
    <n v="24.882827829419998"/>
    <n v="37.158025857090003"/>
    <n v="103.3366510532"/>
    <n v="17.433958525160001"/>
    <n v="274.99900387456"/>
    <n v="543.09260364011993"/>
    <n v="53.498846633319076"/>
    <n v="596.59145027343902"/>
  </r>
  <r>
    <x v="9"/>
    <s v="05"/>
    <s v="SR05"/>
    <s v="Z10"/>
    <s v="05038"/>
    <x v="5"/>
    <x v="33"/>
    <n v="49.382438620629998"/>
    <n v="0"/>
    <n v="49.382438620629998"/>
    <n v="2.5235693585100001"/>
    <n v="6.9409373040900002"/>
    <n v="9.4645066625999998"/>
    <n v="4.1951159357199996"/>
    <n v="38.312551183949999"/>
    <n v="4.6513024941900003"/>
    <n v="5.5382659708600004"/>
    <n v="11.536982808639999"/>
    <n v="19.325462916900001"/>
    <n v="42.789146472479999"/>
    <n v="13.48450258764"/>
    <n v="139.83333037038"/>
    <n v="198.68027565361001"/>
    <n v="19.571552853084263"/>
    <n v="218.25182850669427"/>
  </r>
  <r>
    <x v="9"/>
    <s v="05"/>
    <s v="SR05"/>
    <s v="Z11"/>
    <s v="05086"/>
    <x v="5"/>
    <x v="34"/>
    <n v="49.51414391998"/>
    <n v="2.6698963740000001E-2"/>
    <n v="49.540842883720003"/>
    <n v="3.6295439532299998"/>
    <n v="2.9756275257200002"/>
    <n v="6.60517147895"/>
    <n v="5.8245695251200003"/>
    <n v="25.05535073823"/>
    <n v="2.8418823068600001"/>
    <n v="2.3588687580699998"/>
    <n v="8.1596154191799997"/>
    <n v="14.586624381009999"/>
    <n v="25.55528153829"/>
    <n v="4.9451351832499997"/>
    <n v="89.327327850010008"/>
    <n v="145.47334221268"/>
    <n v="14.33025596760104"/>
    <n v="159.80359818028103"/>
  </r>
  <r>
    <x v="9"/>
    <s v="05"/>
    <s v="SR05"/>
    <s v="Z10"/>
    <s v="05107"/>
    <x v="5"/>
    <x v="35"/>
    <n v="47.785060391979997"/>
    <n v="0.89502177916000003"/>
    <n v="48.680082171139993"/>
    <n v="1.6656626626"/>
    <n v="4.7565602445800002"/>
    <n v="6.4222229071800001"/>
    <n v="30.682229103539999"/>
    <n v="12.45217138734"/>
    <n v="3.3089608022300001"/>
    <n v="2.9711219772500002"/>
    <n v="6.1499554537099996"/>
    <n v="11.98656583414"/>
    <n v="31.75969727124"/>
    <n v="5.7665049754700002"/>
    <n v="105.07720680492"/>
    <n v="160.17951188324"/>
    <n v="15.778928091831668"/>
    <n v="175.95843997507166"/>
  </r>
  <r>
    <x v="9"/>
    <s v="05"/>
    <s v="SR05"/>
    <s v="Z10"/>
    <s v="05134"/>
    <x v="5"/>
    <x v="36"/>
    <n v="23.449832128360001"/>
    <n v="0"/>
    <n v="23.449832128360001"/>
    <n v="1.6879085621300001"/>
    <n v="4.77137973456"/>
    <n v="6.4592882966899996"/>
    <n v="3.3577071924599999"/>
    <n v="22.1619546927"/>
    <n v="4.3254809428199996"/>
    <n v="4.63206271467"/>
    <n v="8.3453423430299996"/>
    <n v="16.529299759520001"/>
    <n v="35.328858029679999"/>
    <n v="7.3494616866799998"/>
    <n v="102.03016736156"/>
    <n v="131.93928778661001"/>
    <n v="12.997046313828589"/>
    <n v="144.93633410043859"/>
  </r>
  <r>
    <x v="9"/>
    <s v="05"/>
    <s v="SR05"/>
    <s v="Z09"/>
    <s v="05150"/>
    <x v="5"/>
    <x v="37"/>
    <n v="32.13964695872"/>
    <n v="5.8609355350000003E-2"/>
    <n v="32.198256314070001"/>
    <n v="0.97283259652999998"/>
    <n v="3.6087374460200001"/>
    <n v="4.5815700425500001"/>
    <n v="50.40454740397"/>
    <n v="2.5704860304800001"/>
    <n v="0.37531224292999998"/>
    <n v="0.33053299314000001"/>
    <n v="1.66234476409"/>
    <n v="3.15393167093"/>
    <n v="3.4613819782799999"/>
    <n v="1.0858507047699999"/>
    <n v="63.044387788590001"/>
    <n v="99.824214145209993"/>
    <n v="9.8334617099407762"/>
    <n v="109.65767585515077"/>
  </r>
  <r>
    <x v="9"/>
    <s v="05"/>
    <s v="SR05"/>
    <s v="Z11"/>
    <s v="05237"/>
    <x v="5"/>
    <x v="38"/>
    <n v="366.33371696385001"/>
    <n v="3.9247792500000003E-2"/>
    <n v="366.37296475635003"/>
    <n v="38.300125661599999"/>
    <n v="12.1976922346"/>
    <n v="50.497817896199997"/>
    <n v="77.497029991640005"/>
    <n v="115.5049094629"/>
    <n v="12.17601237099"/>
    <n v="15.91006785205"/>
    <n v="32.078816221769998"/>
    <n v="55.310059496320001"/>
    <n v="58.899778253069996"/>
    <n v="18.820630408429999"/>
    <n v="386.19730405717002"/>
    <n v="803.06808670972009"/>
    <n v="79.108454283911854"/>
    <n v="882.17654099363199"/>
  </r>
  <r>
    <x v="9"/>
    <s v="05"/>
    <s v="SR05"/>
    <s v="Z11"/>
    <s v="05264"/>
    <x v="5"/>
    <x v="39"/>
    <n v="230.42354458331999"/>
    <n v="0"/>
    <n v="230.42354458331999"/>
    <n v="218.77482336017999"/>
    <n v="46.047924072299999"/>
    <n v="264.82274743248001"/>
    <n v="20.94656960819"/>
    <n v="88.986026817189995"/>
    <n v="7.0759376561299998"/>
    <n v="10.31308521902"/>
    <n v="19.28144447671"/>
    <n v="33.982472784930003"/>
    <n v="28.263565504260001"/>
    <n v="11.37687799303"/>
    <n v="220.22598005945997"/>
    <n v="715.47227207525998"/>
    <n v="70.479585060815296"/>
    <n v="785.95185713607532"/>
  </r>
  <r>
    <x v="9"/>
    <s v="05"/>
    <s v="SR05"/>
    <s v="Z09"/>
    <s v="05310"/>
    <x v="5"/>
    <x v="40"/>
    <n v="69.149090648959998"/>
    <n v="2.0173461257300001"/>
    <n v="71.166436774689998"/>
    <n v="8.04210155138"/>
    <n v="16.990174488920001"/>
    <n v="25.032276040300001"/>
    <n v="23.59327702281"/>
    <n v="146.2894739793"/>
    <n v="15.00146012566"/>
    <n v="14.833607828550001"/>
    <n v="70.978079257939996"/>
    <n v="69.629304236769997"/>
    <n v="127.09273915859001"/>
    <n v="33.913874573439998"/>
    <n v="501.33181618306003"/>
    <n v="597.53052899804993"/>
    <n v="58.861405799575131"/>
    <n v="656.39193479762503"/>
  </r>
  <r>
    <x v="9"/>
    <s v="05"/>
    <s v="SR05"/>
    <s v="Z09"/>
    <s v="05315"/>
    <x v="5"/>
    <x v="41"/>
    <n v="17.613246740880001"/>
    <n v="0"/>
    <n v="17.613246740880001"/>
    <n v="0.65914176088999998"/>
    <n v="4.5527707064999996"/>
    <n v="5.2119124673899995"/>
    <n v="62.768249311070001"/>
    <n v="5.5232625234899997"/>
    <n v="0.67051476361999995"/>
    <n v="0.69561742949000005"/>
    <n v="1.65018916485"/>
    <n v="4.9459645330699997"/>
    <n v="7.2704658276999998"/>
    <n v="1.4410507022900001"/>
    <n v="84.965314255579997"/>
    <n v="107.79047346384999"/>
    <n v="10.618200229069163"/>
    <n v="118.40867369291915"/>
  </r>
  <r>
    <x v="9"/>
    <s v="05"/>
    <s v="SR05"/>
    <s v="Z12"/>
    <s v="05361"/>
    <x v="5"/>
    <x v="42"/>
    <n v="89.725644432639996"/>
    <n v="0"/>
    <n v="89.725644432639996"/>
    <n v="8.0228471307899998"/>
    <n v="12.64219493207"/>
    <n v="20.66504206286"/>
    <n v="25.735244992239998"/>
    <n v="91.671137122580006"/>
    <n v="13.41956713928"/>
    <n v="13.63245636381"/>
    <n v="26.869583841859999"/>
    <n v="34.836786406679998"/>
    <n v="89.875307619609998"/>
    <n v="16.00724152578"/>
    <n v="312.04732501183997"/>
    <n v="422.43801150733998"/>
    <n v="41.61343063456178"/>
    <n v="464.05144214190176"/>
  </r>
  <r>
    <x v="9"/>
    <s v="05"/>
    <s v="SR05"/>
    <s v="Z12"/>
    <s v="05647"/>
    <x v="5"/>
    <x v="43"/>
    <n v="29.871734627679999"/>
    <n v="0"/>
    <n v="29.871734627679999"/>
    <n v="1.12334548582"/>
    <n v="4.7500583784700003"/>
    <n v="5.8734038642900002"/>
    <n v="37.10761634104"/>
    <n v="13.44279635659"/>
    <n v="2.0128110985299998"/>
    <n v="2.0635078744299999"/>
    <n v="5.9928038611499996"/>
    <n v="8.0237055979100003"/>
    <n v="15.401559470960001"/>
    <n v="3.99098487959"/>
    <n v="88.035785480200005"/>
    <n v="123.78092397217"/>
    <n v="12.193384007321812"/>
    <n v="135.97430797949181"/>
  </r>
  <r>
    <x v="9"/>
    <s v="05"/>
    <s v="SR05"/>
    <s v="Z11"/>
    <s v="05658"/>
    <x v="5"/>
    <x v="44"/>
    <n v="9.5873331869699996"/>
    <n v="0"/>
    <n v="9.5873331869699996"/>
    <n v="1.9772485283500001"/>
    <n v="1.0513522363700001"/>
    <n v="3.0286007647200002"/>
    <n v="5.3239388624300004"/>
    <n v="12.232679634889999"/>
    <n v="1.6620431985199999"/>
    <n v="1.81470629658"/>
    <n v="6.3929488783300004"/>
    <n v="6.9726278055300002"/>
    <n v="12.785949264019999"/>
    <n v="3.90526830134"/>
    <n v="51.090162241639995"/>
    <n v="63.706096193329998"/>
    <n v="6.2755460984227867"/>
    <n v="69.981642291752792"/>
  </r>
  <r>
    <x v="9"/>
    <s v="05"/>
    <s v="SR05"/>
    <s v="Z11"/>
    <s v="05664"/>
    <x v="5"/>
    <x v="45"/>
    <n v="276.06139728368998"/>
    <n v="1.3302182520000001E-2"/>
    <n v="276.07469946621001"/>
    <n v="688.66377084170995"/>
    <n v="73.879642866609998"/>
    <n v="762.54341370831992"/>
    <n v="51.354434051040002"/>
    <n v="133.41168805077001"/>
    <n v="18.996228598950001"/>
    <n v="25.851570955570001"/>
    <n v="54.636449238499999"/>
    <n v="75.302359023280005"/>
    <n v="73.419088103890005"/>
    <n v="29.58715083685"/>
    <n v="462.55896885885011"/>
    <n v="1501.17708203338"/>
    <n v="147.87762150118806"/>
    <n v="1649.054703534568"/>
  </r>
  <r>
    <x v="9"/>
    <s v="05"/>
    <s v="SR05"/>
    <s v="Z11"/>
    <s v="05686"/>
    <x v="5"/>
    <x v="46"/>
    <n v="493.83200332394"/>
    <n v="1.16872769719"/>
    <n v="495.00073102112998"/>
    <n v="275.30218876254997"/>
    <n v="41.996498279180003"/>
    <n v="317.29868704172998"/>
    <n v="100.38383713258"/>
    <n v="210.95253493787001"/>
    <n v="14.715948020840001"/>
    <n v="25.406231350990002"/>
    <n v="56.270786616439999"/>
    <n v="99.533028448539994"/>
    <n v="190.12156223981"/>
    <n v="32.703985334499997"/>
    <n v="730.08791408157003"/>
    <n v="1542.3873321444298"/>
    <n v="151.93715174634224"/>
    <n v="1694.3244838907722"/>
  </r>
  <r>
    <x v="9"/>
    <s v="05"/>
    <s v="SR05"/>
    <s v="Z12"/>
    <s v="05819"/>
    <x v="5"/>
    <x v="47"/>
    <n v="25.370530474620001"/>
    <n v="0.83407883434999996"/>
    <n v="26.204609308969999"/>
    <n v="3.9330716969399999"/>
    <n v="2.0884903967800001"/>
    <n v="6.0215620937200001"/>
    <n v="6.6159421622899997"/>
    <n v="35.006822322950001"/>
    <n v="3.04786306971"/>
    <n v="3.2636012873500002"/>
    <n v="8.5038245048200007"/>
    <n v="14.567382519180001"/>
    <n v="25.184662328720002"/>
    <n v="6.3387743491700004"/>
    <n v="102.52887254418999"/>
    <n v="134.75504394687999"/>
    <n v="13.274420201753832"/>
    <n v="148.02946414863382"/>
  </r>
  <r>
    <x v="9"/>
    <s v="05"/>
    <s v="SR05"/>
    <s v="Z10"/>
    <s v="05854"/>
    <x v="5"/>
    <x v="48"/>
    <n v="32.052239892960003"/>
    <n v="0.22503452361000001"/>
    <n v="32.277274416570002"/>
    <n v="1.3725533493199999"/>
    <n v="9.5905084024100002"/>
    <n v="10.963061751730001"/>
    <n v="5.3271747946200003"/>
    <n v="52.857101710469998"/>
    <n v="5.66265102789"/>
    <n v="6.1039820021900004"/>
    <n v="13.93984832426"/>
    <n v="22.54471801068"/>
    <n v="60.497923931000003"/>
    <n v="20.544075242960002"/>
    <n v="187.47747504406999"/>
    <n v="230.71781121237001"/>
    <n v="22.727499352597039"/>
    <n v="253.44531056496706"/>
  </r>
  <r>
    <x v="9"/>
    <s v="05"/>
    <s v="SR05"/>
    <s v="Z10"/>
    <s v="05887"/>
    <x v="5"/>
    <x v="49"/>
    <n v="153.90723103120001"/>
    <n v="3.9571992809999998E-2"/>
    <n v="153.94680302401002"/>
    <n v="205.75628277640999"/>
    <n v="31.775353381999999"/>
    <n v="237.53163615840998"/>
    <n v="55.095296242620002"/>
    <n v="217.43877897064999"/>
    <n v="20.930666187500002"/>
    <n v="27.321290505269999"/>
    <n v="46.845616170249997"/>
    <n v="89.09677495631"/>
    <n v="158.85043381483999"/>
    <n v="35.938119902460002"/>
    <n v="651.51697674989998"/>
    <n v="1042.9954159323199"/>
    <n v="102.74316280915141"/>
    <n v="1145.7385787414714"/>
  </r>
  <r>
    <x v="9"/>
    <s v="05"/>
    <s v="SR06"/>
    <s v="Z13"/>
    <s v="05004"/>
    <x v="6"/>
    <x v="50"/>
    <n v="25.472291670040001"/>
    <n v="4.6377625040000002E-2"/>
    <n v="25.518669295080002"/>
    <n v="0.30467723584"/>
    <n v="2.4715870740499999"/>
    <n v="2.7762643098899997"/>
    <n v="5.7916435852400001"/>
    <n v="5.5414168007700004"/>
    <n v="0.77446878176"/>
    <n v="0.66771512112999998"/>
    <n v="2.3851574583900002"/>
    <n v="3.5293228778599999"/>
    <n v="11.73830669695"/>
    <n v="1.65546812741"/>
    <n v="32.083499449510001"/>
    <n v="60.378433054480006"/>
    <n v="5.9477453905477784"/>
    <n v="66.326178445027779"/>
  </r>
  <r>
    <x v="9"/>
    <s v="05"/>
    <s v="SR06"/>
    <s v="Z14"/>
    <s v="05044"/>
    <x v="6"/>
    <x v="51"/>
    <n v="118.25952422435"/>
    <n v="0.11482972161"/>
    <n v="118.37435394596"/>
    <n v="4.2256311823499999"/>
    <n v="5.1226798229100003"/>
    <n v="9.3483110052600011"/>
    <n v="2.5381658265199998"/>
    <n v="23.29100419237"/>
    <n v="3.45116434421"/>
    <n v="3.59106186022"/>
    <n v="9.3859832183999998"/>
    <n v="10.09248399378"/>
    <n v="25.005917746880002"/>
    <n v="6.1902113823400002"/>
    <n v="83.545992564719995"/>
    <n v="211.26865751593999"/>
    <n v="20.811606402138811"/>
    <n v="232.0802639180788"/>
  </r>
  <r>
    <x v="9"/>
    <s v="05"/>
    <s v="SR06"/>
    <s v="Z14"/>
    <s v="05059"/>
    <x v="6"/>
    <x v="52"/>
    <n v="24.113205369100001"/>
    <n v="0"/>
    <n v="24.113205369100001"/>
    <n v="1.0732930199099999"/>
    <n v="3.2829972447800002"/>
    <n v="4.3562902646900001"/>
    <n v="2.2087014285"/>
    <n v="13.790657528020001"/>
    <n v="3.2077440287500001"/>
    <n v="2.9455367028800001"/>
    <n v="10.016145707730001"/>
    <n v="7.6282288507500002"/>
    <n v="16.782006599039999"/>
    <n v="5.4426072531400003"/>
    <n v="62.021628098809998"/>
    <n v="90.491123732600002"/>
    <n v="8.9140796943283185"/>
    <n v="99.405203426928324"/>
  </r>
  <r>
    <x v="9"/>
    <s v="05"/>
    <s v="SR06"/>
    <s v="Z14"/>
    <s v="05113"/>
    <x v="6"/>
    <x v="53"/>
    <n v="29.345044598160001"/>
    <n v="2091.1598658947"/>
    <n v="2120.5049104928598"/>
    <n v="7.3538787232600002"/>
    <n v="5.7864930359999997E-2"/>
    <n v="7.4117436536200003"/>
    <n v="25.779666569869999"/>
    <n v="15.118836946789999"/>
    <n v="2.07139118593"/>
    <n v="1.6507329017500001"/>
    <n v="5.7080306702300003"/>
    <n v="59.171150131540003"/>
    <n v="11.399431154929999"/>
    <n v="3.1293944383799999"/>
    <n v="124.02863399941999"/>
    <n v="2251.9452881458997"/>
    <n v="221.83413066227268"/>
    <n v="2473.7794188081725"/>
  </r>
  <r>
    <x v="9"/>
    <s v="05"/>
    <s v="SR06"/>
    <s v="Z14"/>
    <s v="05125"/>
    <x v="6"/>
    <x v="54"/>
    <n v="60.237142442710002"/>
    <n v="0"/>
    <n v="60.237142442710002"/>
    <n v="1.2331303624300001"/>
    <n v="6.7490200373000002"/>
    <n v="7.9821503997300001"/>
    <n v="2.5855870973799999"/>
    <n v="22.126462814130001"/>
    <n v="4.3268449147799997"/>
    <n v="5.2093324911799996"/>
    <n v="12.66632661451"/>
    <n v="12.94071771308"/>
    <n v="36.799459773670002"/>
    <n v="7.7438220842599996"/>
    <n v="104.39855350299"/>
    <n v="172.61784634543"/>
    <n v="17.004200804637893"/>
    <n v="189.62204715006789"/>
  </r>
  <r>
    <x v="9"/>
    <s v="05"/>
    <s v="SR06"/>
    <s v="Z13"/>
    <s v="05138"/>
    <x v="6"/>
    <x v="55"/>
    <n v="63.962151360679997"/>
    <n v="29.19514037275"/>
    <n v="93.15729173343"/>
    <n v="9.3377133689300003"/>
    <n v="10.1644015143"/>
    <n v="19.50211488323"/>
    <n v="24.025129370830001"/>
    <n v="58.838862625829996"/>
    <n v="7.5453403831200001"/>
    <n v="7.76334506242"/>
    <n v="19.895897195749999"/>
    <n v="30.945610402300002"/>
    <n v="64.78039049777"/>
    <n v="12.697801796009999"/>
    <n v="226.49237733403001"/>
    <n v="339.15178395069"/>
    <n v="33.409089266533947"/>
    <n v="372.56087321722396"/>
  </r>
  <r>
    <x v="9"/>
    <s v="05"/>
    <s v="SR06"/>
    <s v="Z13"/>
    <s v="05234"/>
    <x v="6"/>
    <x v="56"/>
    <n v="121.02424677018"/>
    <n v="84.144127628210001"/>
    <n v="205.16837439839"/>
    <n v="5.0252806462399997"/>
    <n v="15.33639387381"/>
    <n v="20.361674520049998"/>
    <n v="14.753754863299999"/>
    <n v="85.600774611160006"/>
    <n v="11.82582712356"/>
    <n v="13.357645622110001"/>
    <n v="20.491292947329999"/>
    <n v="39.379533016819998"/>
    <n v="96.817092269080007"/>
    <n v="18.717597285869999"/>
    <n v="300.94351773923"/>
    <n v="526.47356665766995"/>
    <n v="51.861742197108811"/>
    <n v="578.33530885477876"/>
  </r>
  <r>
    <x v="9"/>
    <s v="05"/>
    <s v="SR06"/>
    <s v="Z14"/>
    <s v="05240"/>
    <x v="6"/>
    <x v="57"/>
    <n v="272.11698745579002"/>
    <n v="3.9649688379999999E-2"/>
    <n v="272.15663714417002"/>
    <n v="9.1156172552600001"/>
    <n v="10.469362047520001"/>
    <n v="19.584979302779999"/>
    <n v="5.5280323553599997"/>
    <n v="34.572659834029999"/>
    <n v="6.2239349778299999"/>
    <n v="5.1771311828000002"/>
    <n v="21.72578867532"/>
    <n v="24.114673536360002"/>
    <n v="45.097706532289997"/>
    <n v="13.626532754399999"/>
    <n v="156.06645984839"/>
    <n v="447.80807629534002"/>
    <n v="44.11257939125889"/>
    <n v="491.92065568659893"/>
  </r>
  <r>
    <x v="9"/>
    <s v="05"/>
    <s v="SR06"/>
    <s v="Z13"/>
    <s v="05284"/>
    <x v="6"/>
    <x v="58"/>
    <n v="84.829402204999994"/>
    <n v="3.5565554329999999E-2"/>
    <n v="84.86496775933"/>
    <n v="3.14166336619"/>
    <n v="13.075315398100001"/>
    <n v="16.216978764290001"/>
    <n v="35.170252753120003"/>
    <n v="54.15195127042"/>
    <n v="11.43233260345"/>
    <n v="12.875734968250001"/>
    <n v="22.779952651009999"/>
    <n v="31.39987012812"/>
    <n v="72.804040752130007"/>
    <n v="16.990742644099999"/>
    <n v="257.60487777060001"/>
    <n v="358.68682429422"/>
    <n v="35.333442719891615"/>
    <n v="394.0202670141116"/>
  </r>
  <r>
    <x v="9"/>
    <s v="05"/>
    <s v="SR06"/>
    <s v="Z14"/>
    <s v="05306"/>
    <x v="6"/>
    <x v="59"/>
    <n v="11.39110789687"/>
    <n v="0"/>
    <n v="11.39110789687"/>
    <n v="3.07027583653"/>
    <n v="0.41006068543000002"/>
    <n v="3.48033652196"/>
    <n v="5.4325802546400004"/>
    <n v="20.312276598699999"/>
    <n v="2.3628240410700001"/>
    <n v="2.1437561999699999"/>
    <n v="7.5600505328000001"/>
    <n v="10.18743423756"/>
    <n v="19.247444246459999"/>
    <n v="5.18326875163"/>
    <n v="72.429634862829985"/>
    <n v="87.30107928165998"/>
    <n v="8.5998354978696039"/>
    <n v="95.900914779529586"/>
  </r>
  <r>
    <x v="9"/>
    <s v="05"/>
    <s v="SR06"/>
    <s v="Z14"/>
    <s v="05347"/>
    <x v="6"/>
    <x v="60"/>
    <n v="29.779653152990001"/>
    <n v="1.0317896999999999E-4"/>
    <n v="29.779756331960002"/>
    <n v="1.54563445949"/>
    <n v="3.3444206539799999"/>
    <n v="4.8900551134699999"/>
    <n v="3.2761780410600001"/>
    <n v="15.770032248150001"/>
    <n v="3.0350850087599999"/>
    <n v="2.3731507750800001"/>
    <n v="9.8257428514900003"/>
    <n v="8.9462417786599993"/>
    <n v="19.684638429330001"/>
    <n v="5.0231636788399996"/>
    <n v="67.934232811369995"/>
    <n v="102.60404425679999"/>
    <n v="10.107296602571534"/>
    <n v="112.71134085937153"/>
  </r>
  <r>
    <x v="9"/>
    <s v="05"/>
    <s v="SR06"/>
    <s v="Z14"/>
    <s v="05411"/>
    <x v="6"/>
    <x v="61"/>
    <n v="54.995174566019998"/>
    <n v="0"/>
    <n v="54.995174566019998"/>
    <n v="1.5839036286699999"/>
    <n v="7.4018377474300001"/>
    <n v="8.9857413761"/>
    <n v="11.62426207811"/>
    <n v="32.735451580199999"/>
    <n v="4.0626502897899996"/>
    <n v="4.7093850749000001"/>
    <n v="12.81481730492"/>
    <n v="15.26770159332"/>
    <n v="33.244212192539997"/>
    <n v="11.825802278279999"/>
    <n v="126.28428239205998"/>
    <n v="190.26519833417996"/>
    <n v="18.742602269144875"/>
    <n v="209.00780060332482"/>
  </r>
  <r>
    <x v="9"/>
    <s v="05"/>
    <s v="SR06"/>
    <s v="Z14"/>
    <s v="05501"/>
    <x v="6"/>
    <x v="62"/>
    <n v="21.73808039315"/>
    <n v="0"/>
    <n v="21.73808039315"/>
    <n v="0.38398809549000001"/>
    <n v="2.9796578437600001"/>
    <n v="3.36364593925"/>
    <n v="3.31182646736"/>
    <n v="14.505296337780001"/>
    <n v="1.7423167532899999"/>
    <n v="1.1953529382600001"/>
    <n v="5.9422996659500003"/>
    <n v="6.0867059194099999"/>
    <n v="11.856179955269999"/>
    <n v="3.7034240438700001"/>
    <n v="48.34340208119"/>
    <n v="73.445128413589998"/>
    <n v="7.2349165402510316"/>
    <n v="80.680044953841033"/>
  </r>
  <r>
    <x v="9"/>
    <s v="05"/>
    <s v="SR06"/>
    <s v="Z13"/>
    <s v="05543"/>
    <x v="6"/>
    <x v="63"/>
    <n v="22.629837400389999"/>
    <n v="0"/>
    <n v="22.629837400389999"/>
    <n v="2.2679213419000002"/>
    <n v="3.5973943618800002"/>
    <n v="5.8653157037800003"/>
    <n v="2.5307994244500001"/>
    <n v="17.81902364794"/>
    <n v="4.3273655409899998"/>
    <n v="4.7011216429799996"/>
    <n v="10.080815894660001"/>
    <n v="11.066728916300001"/>
    <n v="34.55071289739"/>
    <n v="7.1965905223600002"/>
    <n v="92.273158487069992"/>
    <n v="120.76831159123999"/>
    <n v="11.896618250151953"/>
    <n v="132.66492984139194"/>
  </r>
  <r>
    <x v="9"/>
    <s v="05"/>
    <s v="SR06"/>
    <s v="Z14"/>
    <s v="05628"/>
    <x v="6"/>
    <x v="64"/>
    <n v="27.9769779306"/>
    <n v="0"/>
    <n v="27.9769779306"/>
    <n v="1.3417877782200001"/>
    <n v="5.4533485981899998"/>
    <n v="6.7951363764099995"/>
    <n v="3.3277917699000001"/>
    <n v="18.31405210146"/>
    <n v="4.2924034720900002"/>
    <n v="4.9641785705399997"/>
    <n v="14.97542710738"/>
    <n v="13.624819636410001"/>
    <n v="40.15455880004"/>
    <n v="6.5815616210299996"/>
    <n v="106.23479307885"/>
    <n v="141.00690738586002"/>
    <n v="13.890277389005329"/>
    <n v="154.89718477486534"/>
  </r>
  <r>
    <x v="9"/>
    <s v="05"/>
    <s v="SR06"/>
    <s v="Z14"/>
    <s v="05656"/>
    <x v="6"/>
    <x v="65"/>
    <n v="43.319764617899999"/>
    <n v="0"/>
    <n v="43.319764617899999"/>
    <n v="2.9493923152699999"/>
    <n v="14.40820081369"/>
    <n v="17.357593128959998"/>
    <n v="26.599305002489999"/>
    <n v="114.37830160155001"/>
    <n v="10.467107700670001"/>
    <n v="7.3456004056099999"/>
    <n v="45.60588584493"/>
    <n v="39.023076215579998"/>
    <n v="50.957385234269999"/>
    <n v="24.583356969680001"/>
    <n v="318.96001897477998"/>
    <n v="379.63737672163995"/>
    <n v="37.397235125992751"/>
    <n v="417.03461184763273"/>
  </r>
  <r>
    <x v="9"/>
    <s v="05"/>
    <s v="SR06"/>
    <s v="Z14"/>
    <s v="05042"/>
    <x v="6"/>
    <x v="66"/>
    <n v="51.760808770799997"/>
    <n v="15.766835981890001"/>
    <n v="67.527644752689994"/>
    <n v="8.3580266361300009"/>
    <n v="13.17144230057"/>
    <n v="21.529468936699999"/>
    <n v="35.447842335140002"/>
    <n v="153.09173049131999"/>
    <n v="11.78024816396"/>
    <n v="13.62902846519"/>
    <n v="46.454447137130003"/>
    <n v="55.025116085290001"/>
    <n v="125.90328873511"/>
    <n v="22.153578239230001"/>
    <n v="463.48527965236997"/>
    <n v="552.54239334175998"/>
    <n v="54.429724436839138"/>
    <n v="606.97211777859911"/>
  </r>
  <r>
    <x v="9"/>
    <s v="05"/>
    <s v="SR06"/>
    <s v="Z14"/>
    <s v="05761"/>
    <x v="6"/>
    <x v="67"/>
    <n v="35.938566272910002"/>
    <n v="6.7191879412600004"/>
    <n v="42.657754214170005"/>
    <n v="4.6802752185100003"/>
    <n v="10.255907555069999"/>
    <n v="14.936182773580001"/>
    <n v="24.37873379661"/>
    <n v="90.333353477640003"/>
    <n v="9.9020472896499996"/>
    <n v="7.6264902896300004"/>
    <n v="37.792791366419998"/>
    <n v="32.398947317199998"/>
    <n v="43.08048613231"/>
    <n v="18.623089776640001"/>
    <n v="264.1359394461"/>
    <n v="321.72987643385"/>
    <n v="31.692895836430623"/>
    <n v="353.42277227028063"/>
  </r>
  <r>
    <x v="9"/>
    <s v="05"/>
    <s v="SR06"/>
    <s v="Z13"/>
    <s v="05842"/>
    <x v="6"/>
    <x v="68"/>
    <n v="108.35605891705001"/>
    <n v="2.43532201885"/>
    <n v="110.79138093590001"/>
    <n v="1.15197699112"/>
    <n v="7.6634509308899998"/>
    <n v="8.8154279220100005"/>
    <n v="2.2681440774100001"/>
    <n v="21.49913864873"/>
    <n v="2.93084858339"/>
    <n v="2.9449058299900002"/>
    <n v="8.6299237294900006"/>
    <n v="10.575988812669999"/>
    <n v="25.70369982283"/>
    <n v="5.0085434803900002"/>
    <n v="79.561192984900003"/>
    <n v="199.16800184281001"/>
    <n v="19.619597677145062"/>
    <n v="218.78759951995508"/>
  </r>
  <r>
    <x v="9"/>
    <s v="05"/>
    <s v="SR07"/>
    <s v="Z15"/>
    <s v="05002"/>
    <x v="7"/>
    <x v="69"/>
    <n v="311.71844551229998"/>
    <n v="0.17131568626999999"/>
    <n v="311.88976119857"/>
    <n v="14.13990943498"/>
    <n v="11.362719956179999"/>
    <n v="25.502629391159999"/>
    <n v="14.236390329000001"/>
    <n v="37.250679268420001"/>
    <n v="9.8266441232399995"/>
    <n v="12.66098266719"/>
    <n v="32.056908570589997"/>
    <n v="32.357287575759997"/>
    <n v="73.908527131659994"/>
    <n v="18.17034237683"/>
    <n v="230.46776204269"/>
    <n v="567.86015263242007"/>
    <n v="55.938642896676498"/>
    <n v="623.79879552909654"/>
  </r>
  <r>
    <x v="9"/>
    <s v="05"/>
    <s v="SR07"/>
    <s v="Z16"/>
    <s v="05021"/>
    <x v="7"/>
    <x v="70"/>
    <n v="16.107348998389998"/>
    <n v="0"/>
    <n v="16.107348998389998"/>
    <n v="1.18017921839"/>
    <n v="3.1590919659600001"/>
    <n v="4.3392711843500003"/>
    <n v="42.874917660130002"/>
    <n v="6.6861643368400001"/>
    <n v="1.4079465585399999"/>
    <n v="1.20452298138"/>
    <n v="5.4539629664099998"/>
    <n v="5.0189007510500003"/>
    <n v="7.1729892344700001"/>
    <n v="2.3232114182200001"/>
    <n v="72.142615907039996"/>
    <n v="92.589236089779988"/>
    <n v="9.1207600844931154"/>
    <n v="101.7099961742731"/>
  </r>
  <r>
    <x v="9"/>
    <s v="05"/>
    <s v="SR07"/>
    <s v="Z15"/>
    <s v="05055"/>
    <x v="7"/>
    <x v="71"/>
    <n v="34.674055970349997"/>
    <n v="4.364615023E-2"/>
    <n v="34.71770212058"/>
    <n v="3.0456191480600001"/>
    <n v="2.83133881376"/>
    <n v="5.8769579618200005"/>
    <n v="2.6337810902199998"/>
    <n v="12.22591153256"/>
    <n v="3.5269913023199999"/>
    <n v="4.3341204628399996"/>
    <n v="10.011827434680001"/>
    <n v="10.50273565939"/>
    <n v="31.585781052769999"/>
    <n v="6.7930893112100001"/>
    <n v="81.61423784598999"/>
    <n v="122.20889792838999"/>
    <n v="12.038527211893472"/>
    <n v="134.24742514028347"/>
  </r>
  <r>
    <x v="9"/>
    <s v="05"/>
    <s v="SR07"/>
    <s v="Z17"/>
    <s v="05197"/>
    <x v="7"/>
    <x v="72"/>
    <n v="44.717410762669999"/>
    <n v="0.87000486189000004"/>
    <n v="45.587415624560002"/>
    <n v="9.7653808528900008"/>
    <n v="2.9365230819099999"/>
    <n v="12.701903934800001"/>
    <n v="70.798086584469999"/>
    <n v="44.586388650080004"/>
    <n v="8.6565000096899993"/>
    <n v="4.5657890828400003"/>
    <n v="16.939486076249999"/>
    <n v="21.045227206530001"/>
    <n v="24.249688931600001"/>
    <n v="10.793303224480001"/>
    <n v="201.63446976594003"/>
    <n v="259.92378932529999"/>
    <n v="25.604515414622952"/>
    <n v="285.52830473992293"/>
  </r>
  <r>
    <x v="9"/>
    <s v="05"/>
    <s v="SR07"/>
    <s v="Z16"/>
    <s v="05206"/>
    <x v="7"/>
    <x v="73"/>
    <n v="38.681279986070003"/>
    <n v="0"/>
    <n v="38.681279986070003"/>
    <n v="1.04519905861"/>
    <n v="3.74709911341"/>
    <n v="4.7922981720199997"/>
    <n v="27.09030836849"/>
    <n v="7.3309502362399996"/>
    <n v="0.96012003528000001"/>
    <n v="1.1187955268500001"/>
    <n v="6.5777607088799996"/>
    <n v="4.8545264952"/>
    <n v="8.8076946773099998"/>
    <n v="3.0382462437000002"/>
    <n v="59.778402291950002"/>
    <n v="103.25198045004001"/>
    <n v="10.171123358446444"/>
    <n v="113.42310380848645"/>
  </r>
  <r>
    <x v="9"/>
    <s v="05"/>
    <s v="SR07"/>
    <s v="Z18"/>
    <s v="05148"/>
    <x v="7"/>
    <x v="74"/>
    <n v="250.1071050438"/>
    <n v="0"/>
    <n v="250.1071050438"/>
    <n v="32.21762523724"/>
    <n v="36.63604776036"/>
    <n v="68.8536729976"/>
    <n v="47.276186441530001"/>
    <n v="468.15855037325002"/>
    <n v="39.300486572899999"/>
    <n v="36.88645399867"/>
    <n v="125.31541535599"/>
    <n v="135.54773205075"/>
    <n v="114.52095633250001"/>
    <n v="52.127361700400002"/>
    <n v="1019.1331428259901"/>
    <n v="1338.0939208673901"/>
    <n v="131.81266136506886"/>
    <n v="1469.906582232459"/>
  </r>
  <r>
    <x v="9"/>
    <s v="05"/>
    <s v="SR07"/>
    <s v="Z16"/>
    <s v="05541"/>
    <x v="7"/>
    <x v="75"/>
    <n v="525.24368055023001"/>
    <n v="0"/>
    <n v="525.24368055023001"/>
    <n v="19.726516842959999"/>
    <n v="19.577764613989999"/>
    <n v="39.304281456949994"/>
    <n v="13.903009333290001"/>
    <n v="116.10582995572"/>
    <n v="19.859572698699999"/>
    <n v="8.5181609096800006"/>
    <n v="50.466750077210001"/>
    <n v="40.061996802149999"/>
    <n v="46.223686526149997"/>
    <n v="16.15795237148"/>
    <n v="311.29695867437999"/>
    <n v="875.84492068155998"/>
    <n v="86.27753862240823"/>
    <n v="962.12245930396818"/>
  </r>
  <r>
    <x v="9"/>
    <s v="05"/>
    <s v="SR07"/>
    <s v="Z18"/>
    <s v="05607"/>
    <x v="7"/>
    <x v="76"/>
    <n v="215.63374312133999"/>
    <n v="1.82467112149"/>
    <n v="217.45841424283"/>
    <n v="39.192891273009998"/>
    <n v="15.17849085366"/>
    <n v="54.371382126669999"/>
    <n v="72.501135856429997"/>
    <n v="204.48535019366"/>
    <n v="30.748047059160001"/>
    <n v="24.783882985879998"/>
    <n v="116.08709488375"/>
    <n v="83.77087751354"/>
    <n v="93.035115007559995"/>
    <n v="40.651778307779999"/>
    <n v="666.06328180775995"/>
    <n v="937.89307817726001"/>
    <n v="92.389764860658076"/>
    <n v="1030.2828430379182"/>
  </r>
  <r>
    <x v="9"/>
    <s v="05"/>
    <s v="SR07"/>
    <s v="Z18"/>
    <s v="05697"/>
    <x v="7"/>
    <x v="77"/>
    <n v="379.55414451855"/>
    <n v="0"/>
    <n v="379.55414451855"/>
    <n v="48.20310026656"/>
    <n v="7.4775164869099999"/>
    <n v="55.680616753469998"/>
    <n v="17.878444104890001"/>
    <n v="170.61361074852999"/>
    <n v="24.55396531073"/>
    <n v="18.260714001210001"/>
    <n v="51.895332471010001"/>
    <n v="72.278187077210006"/>
    <n v="100.02786888190001"/>
    <n v="23.495743505549999"/>
    <n v="479.0038661010301"/>
    <n v="914.23862737305012"/>
    <n v="90.05961742852179"/>
    <n v="1004.2982448015719"/>
  </r>
  <r>
    <x v="9"/>
    <s v="05"/>
    <s v="SR07"/>
    <s v="Z16"/>
    <s v="05313"/>
    <x v="7"/>
    <x v="78"/>
    <n v="33.532289073100003"/>
    <n v="0"/>
    <n v="33.532289073100003"/>
    <n v="2.7131546901700001"/>
    <n v="4.8043232414399997"/>
    <n v="7.5174779316099993"/>
    <n v="14.786005906350001"/>
    <n v="18.471897118120001"/>
    <n v="7.8911375295199999"/>
    <n v="4.8380800086200004"/>
    <n v="17.489455049810001"/>
    <n v="14.339058304969999"/>
    <n v="28.05583677249"/>
    <n v="8.1510055955799992"/>
    <n v="114.02247628546"/>
    <n v="155.07224329017001"/>
    <n v="15.275822401672"/>
    <n v="170.34806569184201"/>
  </r>
  <r>
    <x v="9"/>
    <s v="05"/>
    <s v="SR07"/>
    <s v="Z18"/>
    <s v="05318"/>
    <x v="7"/>
    <x v="79"/>
    <n v="124.56022988226"/>
    <n v="0"/>
    <n v="124.56022988226"/>
    <n v="848.18518408187003"/>
    <n v="219.89633275464001"/>
    <n v="1068.08151683651"/>
    <n v="97.39155422908"/>
    <n v="423.56927156389997"/>
    <n v="39.790104347739998"/>
    <n v="35.787742350149998"/>
    <n v="164.63446894179"/>
    <n v="142.82408295542001"/>
    <n v="87.970948256469995"/>
    <n v="49.447804966379998"/>
    <n v="1041.41597761093"/>
    <n v="2234.0577243296998"/>
    <n v="220.07206646321069"/>
    <n v="2454.1297907929106"/>
  </r>
  <r>
    <x v="9"/>
    <s v="05"/>
    <s v="SR07"/>
    <s v="Z16"/>
    <s v="05321"/>
    <x v="7"/>
    <x v="80"/>
    <n v="10.599856966879999"/>
    <n v="0"/>
    <n v="10.599856966879999"/>
    <n v="15.450759948210001"/>
    <n v="16.80749546509"/>
    <n v="32.258255413299999"/>
    <n v="45.480674812549999"/>
    <n v="285.46608997227997"/>
    <n v="21.060598964379999"/>
    <n v="15.639264163089999"/>
    <n v="144.99151951356001"/>
    <n v="83.527697896350006"/>
    <n v="105.04120466193"/>
    <n v="33.50812564332"/>
    <n v="734.71517562745998"/>
    <n v="777.57328800764003"/>
    <n v="76.597018266297553"/>
    <n v="854.17030627393763"/>
  </r>
  <r>
    <x v="9"/>
    <s v="05"/>
    <s v="SR07"/>
    <s v="Z18"/>
    <s v="05376"/>
    <x v="7"/>
    <x v="81"/>
    <n v="153.980148249"/>
    <n v="0.87873341429999996"/>
    <n v="154.8588816633"/>
    <n v="95.062494168040004"/>
    <n v="47.398455894919998"/>
    <n v="142.46095006295999"/>
    <n v="114.44337125528"/>
    <n v="380.79262879558001"/>
    <n v="70.007803120310001"/>
    <n v="84.192329775239998"/>
    <n v="223.28295289121999"/>
    <n v="158.80645056404001"/>
    <n v="153.50073111482999"/>
    <n v="81.205768146010001"/>
    <n v="1266.23203566251"/>
    <n v="1563.55186738877"/>
    <n v="154.0220231247047"/>
    <n v="1717.5738905134747"/>
  </r>
  <r>
    <x v="9"/>
    <s v="05"/>
    <s v="SR07"/>
    <s v="Z18"/>
    <s v="05400"/>
    <x v="7"/>
    <x v="82"/>
    <n v="147.52390717944999"/>
    <n v="6.8883711959999996E-2"/>
    <n v="147.59279089141"/>
    <n v="35.177116815799998"/>
    <n v="15.975985252499999"/>
    <n v="51.153102068300001"/>
    <n v="28.819831291709999"/>
    <n v="112.24537303631"/>
    <n v="12.315925254510001"/>
    <n v="22.333583519299999"/>
    <n v="47.232493811049999"/>
    <n v="49.74032214068"/>
    <n v="69.358521820299998"/>
    <n v="32.862491500890002"/>
    <n v="374.90854237475003"/>
    <n v="573.65443533446"/>
    <n v="56.50942482145819"/>
    <n v="630.1638601559182"/>
  </r>
  <r>
    <x v="9"/>
    <s v="05"/>
    <s v="SR07"/>
    <s v="Z18"/>
    <s v="05440"/>
    <x v="7"/>
    <x v="83"/>
    <n v="505.42999872439998"/>
    <n v="0"/>
    <n v="505.42999872439998"/>
    <n v="679.81350289322995"/>
    <n v="84.676664909940001"/>
    <n v="764.49016780316992"/>
    <n v="158.76834230483001"/>
    <n v="243.48457822352"/>
    <n v="57.588129960490001"/>
    <n v="50.342301535239997"/>
    <n v="138.84669911204"/>
    <n v="165.53684798021001"/>
    <n v="201.07471698385001"/>
    <n v="72.659788004990006"/>
    <n v="1088.3014041051701"/>
    <n v="2358.2215706327402"/>
    <n v="232.30317129914383"/>
    <n v="2590.5247419318839"/>
  </r>
  <r>
    <x v="9"/>
    <s v="05"/>
    <s v="SR07"/>
    <s v="Z15"/>
    <s v="05483"/>
    <x v="7"/>
    <x v="84"/>
    <n v="52.382399078330003"/>
    <n v="0"/>
    <n v="52.382399078330003"/>
    <n v="7.8978013587199998"/>
    <n v="0.68044640987000005"/>
    <n v="8.5782477685899998"/>
    <n v="3.96142655443"/>
    <n v="23.35527213216"/>
    <n v="5.6246030023099998"/>
    <n v="6.1978929299300001"/>
    <n v="16.347649854019998"/>
    <n v="14.857115850770001"/>
    <n v="38.848310961419998"/>
    <n v="10.385282549079999"/>
    <n v="119.57755383412"/>
    <n v="180.53820068104"/>
    <n v="17.784417325802014"/>
    <n v="198.32261800684202"/>
  </r>
  <r>
    <x v="9"/>
    <s v="05"/>
    <s v="SR07"/>
    <s v="Z18"/>
    <s v="05615"/>
    <x v="7"/>
    <x v="85"/>
    <n v="120.18213902652001"/>
    <n v="0.65163049833999998"/>
    <n v="120.83376952486"/>
    <n v="1908.96882702025"/>
    <n v="783.96456109811004"/>
    <n v="2692.9333881183602"/>
    <n v="293.82620108731999"/>
    <n v="1518.79539086559"/>
    <n v="102.06945070979999"/>
    <n v="160.76696414128"/>
    <n v="345.43053305679001"/>
    <n v="437.12256169162998"/>
    <n v="439.90779664128002"/>
    <n v="140.93930691625999"/>
    <n v="3438.8582051099502"/>
    <n v="6252.6253627531705"/>
    <n v="615.93224267036373"/>
    <n v="6868.5576054235344"/>
  </r>
  <r>
    <x v="9"/>
    <s v="05"/>
    <s v="SR07"/>
    <s v="Z16"/>
    <s v="05649"/>
    <x v="7"/>
    <x v="86"/>
    <n v="36.548416927680002"/>
    <n v="4.87249863111"/>
    <n v="41.42091555879"/>
    <n v="20.410061208910001"/>
    <n v="45.682741338489997"/>
    <n v="66.092802547399998"/>
    <n v="1341.7518629193701"/>
    <n v="27.054221974520001"/>
    <n v="4.9472841761200002"/>
    <n v="4.3693970684299996"/>
    <n v="12.16161148658"/>
    <n v="60.606146673360001"/>
    <n v="34.741976582100001"/>
    <n v="8.3937420364200008"/>
    <n v="1494.0262429169002"/>
    <n v="1601.5399610230902"/>
    <n v="157.76414588907531"/>
    <n v="1759.3041069121655"/>
  </r>
  <r>
    <x v="9"/>
    <s v="05"/>
    <s v="SR07"/>
    <s v="Z17"/>
    <s v="05652"/>
    <x v="7"/>
    <x v="87"/>
    <n v="15.21360326596"/>
    <n v="0"/>
    <n v="15.21360326596"/>
    <n v="0.54170036481999995"/>
    <n v="3.9175502575499999"/>
    <n v="4.4592506223699999"/>
    <n v="41.784886361399998"/>
    <n v="9.2819325217199999"/>
    <n v="1.5196923147300001"/>
    <n v="1.0872617789300001"/>
    <n v="4.3195796153100003"/>
    <n v="4.9411129371299998"/>
    <n v="7.6060187134800001"/>
    <n v="3.3977421038900002"/>
    <n v="73.93822634659"/>
    <n v="93.61108023492001"/>
    <n v="9.2214196825792847"/>
    <n v="102.83249991749929"/>
  </r>
  <r>
    <x v="9"/>
    <s v="05"/>
    <s v="SR07"/>
    <s v="Z17"/>
    <s v="05660"/>
    <x v="7"/>
    <x v="88"/>
    <n v="17.72543645004"/>
    <n v="0.48567319429"/>
    <n v="18.211109644330001"/>
    <n v="3.9848158248900001"/>
    <n v="5.9376445808899998"/>
    <n v="9.9224604057800008"/>
    <n v="6.6526385214200001"/>
    <n v="63.630444406700001"/>
    <n v="9.33534822829"/>
    <n v="5.8193719421000001"/>
    <n v="14.86714171777"/>
    <n v="22.766436195939999"/>
    <n v="42.672575612049997"/>
    <n v="12.685818768540001"/>
    <n v="178.42977539281"/>
    <n v="206.56334544292002"/>
    <n v="20.348096556376273"/>
    <n v="226.9114419992963"/>
  </r>
  <r>
    <x v="9"/>
    <s v="05"/>
    <s v="SR07"/>
    <s v="Z16"/>
    <s v="05667"/>
    <x v="7"/>
    <x v="89"/>
    <n v="17.27031892299"/>
    <n v="9.3328573540000001E-2"/>
    <n v="17.36364749653"/>
    <n v="3.1347976438999998"/>
    <n v="7.86932881202"/>
    <n v="11.00412645592"/>
    <n v="165.76485928352"/>
    <n v="6.2657517763700001"/>
    <n v="0.91377221155999999"/>
    <n v="0.94329272823999999"/>
    <n v="3.0604568140700001"/>
    <n v="8.3281139448899992"/>
    <n v="5.2359295799099996"/>
    <n v="2.1170762177000002"/>
    <n v="192.62925255625998"/>
    <n v="220.99702650870998"/>
    <n v="21.769926433117345"/>
    <n v="242.76695294182733"/>
  </r>
  <r>
    <x v="9"/>
    <s v="05"/>
    <s v="SR07"/>
    <s v="Z18"/>
    <s v="05674"/>
    <x v="7"/>
    <x v="90"/>
    <n v="310.53948551022"/>
    <n v="0"/>
    <n v="310.53948551022"/>
    <n v="14.113885349809999"/>
    <n v="14.832644793229999"/>
    <n v="28.94653014304"/>
    <n v="10.50018821269"/>
    <n v="99.439773546460003"/>
    <n v="10.2483799669"/>
    <n v="9.9333788309400006"/>
    <n v="60.476787207489998"/>
    <n v="36.449547795539999"/>
    <n v="58.133015879769999"/>
    <n v="23.659032096560001"/>
    <n v="308.84010353635"/>
    <n v="648.32611918960993"/>
    <n v="63.865166615087865"/>
    <n v="712.19128580469783"/>
  </r>
  <r>
    <x v="9"/>
    <s v="05"/>
    <s v="SR07"/>
    <s v="Z15"/>
    <s v="05756"/>
    <x v="7"/>
    <x v="91"/>
    <n v="841.27056827318995"/>
    <n v="22.540702549390002"/>
    <n v="863.8112708225799"/>
    <n v="407.08013689488001"/>
    <n v="2.7553259209899998"/>
    <n v="409.83546281587002"/>
    <n v="146.45537592055001"/>
    <n v="87.93965357914"/>
    <n v="19.543698136189999"/>
    <n v="22.962025712999999"/>
    <n v="54.332945792159997"/>
    <n v="137.62044022347001"/>
    <n v="117.01092781599"/>
    <n v="31.302767666880001"/>
    <n v="617.16783484737994"/>
    <n v="1890.8145684858298"/>
    <n v="186.25994523487503"/>
    <n v="2077.074513720705"/>
  </r>
  <r>
    <x v="9"/>
    <s v="05"/>
    <s v="SR08"/>
    <s v="Z19"/>
    <s v="05030"/>
    <x v="8"/>
    <x v="92"/>
    <n v="85.878961651989997"/>
    <n v="13.64600042707"/>
    <n v="99.524962079060003"/>
    <n v="288.46762319779998"/>
    <n v="84.175138007439998"/>
    <n v="372.64276120523999"/>
    <n v="38.998137893699997"/>
    <n v="167.44503326684"/>
    <n v="17.2281134025"/>
    <n v="18.233577876569999"/>
    <n v="50.164362452180001"/>
    <n v="64.530831881729995"/>
    <n v="62.789976375720002"/>
    <n v="33.900152141989999"/>
    <n v="453.29018529123005"/>
    <n v="925.45790857553015"/>
    <n v="91.164803911253387"/>
    <n v="1016.6227124867835"/>
  </r>
  <r>
    <x v="9"/>
    <s v="05"/>
    <s v="SR08"/>
    <s v="Z20"/>
    <s v="05034"/>
    <x v="8"/>
    <x v="93"/>
    <n v="171.50119279776999"/>
    <n v="47.562367783889997"/>
    <n v="219.06356058166"/>
    <n v="35.047084230430002"/>
    <n v="52.401789852779999"/>
    <n v="87.448874083210001"/>
    <n v="37.561059254459998"/>
    <n v="175.31693928830001"/>
    <n v="25.230242961150001"/>
    <n v="42.986238113319999"/>
    <n v="71.591684294960004"/>
    <n v="84.263764170369996"/>
    <n v="164.41455357193001"/>
    <n v="48.894012275670001"/>
    <n v="650.25849393015994"/>
    <n v="956.77092859502989"/>
    <n v="94.249379993530141"/>
    <n v="1051.0203085885601"/>
  </r>
  <r>
    <x v="9"/>
    <s v="05"/>
    <s v="SR08"/>
    <s v="Z19"/>
    <s v="05036"/>
    <x v="8"/>
    <x v="94"/>
    <n v="56.199747064210001"/>
    <n v="2.0191971347300002"/>
    <n v="58.218944198940001"/>
    <n v="5.8711988557400003"/>
    <n v="0.73466525125000004"/>
    <n v="6.6058641069900004"/>
    <n v="7.2392632676700002"/>
    <n v="19.575206857169999"/>
    <n v="3.9102713320200002"/>
    <n v="2.72650672891"/>
    <n v="9.5181953572599998"/>
    <n v="11.56634584875"/>
    <n v="20.122228517389999"/>
    <n v="6.6009197886999997"/>
    <n v="81.258937697869996"/>
    <n v="146.0837460038"/>
    <n v="14.390385489870198"/>
    <n v="160.4741314936702"/>
  </r>
  <r>
    <x v="9"/>
    <s v="05"/>
    <s v="SR08"/>
    <s v="Z20"/>
    <s v="05091"/>
    <x v="8"/>
    <x v="95"/>
    <n v="172.62494833525"/>
    <n v="0"/>
    <n v="172.62494833525"/>
    <n v="7.0670586555500003"/>
    <n v="7.2753273060300003"/>
    <n v="14.34238596158"/>
    <n v="7.7926278045400004"/>
    <n v="30.008525997460001"/>
    <n v="6.8677399969500001"/>
    <n v="6.3796752361199998"/>
    <n v="19.00288309355"/>
    <n v="18.032608831729998"/>
    <n v="39.104006006280002"/>
    <n v="10.97630945291"/>
    <n v="138.16437641953999"/>
    <n v="325.13171071636998"/>
    <n v="32.028002978969127"/>
    <n v="357.15971369533912"/>
  </r>
  <r>
    <x v="9"/>
    <s v="05"/>
    <s v="SR08"/>
    <s v="Z21"/>
    <s v="05093"/>
    <x v="8"/>
    <x v="96"/>
    <n v="167.11058906328"/>
    <n v="0"/>
    <n v="167.11058906328"/>
    <n v="7.5507325291200003"/>
    <n v="9.6672679683999991"/>
    <n v="17.218000497519999"/>
    <n v="8.2218395986800008"/>
    <n v="44.977722562270003"/>
    <n v="8.7760831354499995"/>
    <n v="11.410773990579999"/>
    <n v="23.360601769279999"/>
    <n v="23.770681142240001"/>
    <n v="59.578963503270003"/>
    <n v="15.496820550540001"/>
    <n v="195.59348625231002"/>
    <n v="379.92207581311004"/>
    <n v="37.425280201398181"/>
    <n v="417.34735601450825"/>
  </r>
  <r>
    <x v="9"/>
    <s v="05"/>
    <s v="SR08"/>
    <s v="Z22"/>
    <s v="05145"/>
    <x v="8"/>
    <x v="97"/>
    <n v="42.895105746230001"/>
    <n v="0"/>
    <n v="42.895105746230001"/>
    <n v="2.6172415228200001"/>
    <n v="2.7338363693500001"/>
    <n v="5.3510778921700002"/>
    <n v="2.8088067999700002"/>
    <n v="16.41128592894"/>
    <n v="2.6962324198299998"/>
    <n v="3.1207290848999998"/>
    <n v="7.6066042037299999"/>
    <n v="9.4633276975899996"/>
    <n v="22.09625389184"/>
    <n v="4.7325886320899997"/>
    <n v="68.935828658889989"/>
    <n v="117.18201229728999"/>
    <n v="11.543339868852373"/>
    <n v="128.72535216614236"/>
  </r>
  <r>
    <x v="9"/>
    <s v="05"/>
    <s v="SR08"/>
    <s v="Z20"/>
    <s v="05101"/>
    <x v="8"/>
    <x v="98"/>
    <n v="185.31358721791"/>
    <n v="0"/>
    <n v="185.31358721791"/>
    <n v="10.96089783044"/>
    <n v="14.70641528552"/>
    <n v="25.667313115959999"/>
    <n v="25.761158975370002"/>
    <n v="116.85324177634"/>
    <n v="16.032542847879999"/>
    <n v="27.876523179349999"/>
    <n v="39.031024772030001"/>
    <n v="52.963251512360003"/>
    <n v="110.46929052903"/>
    <n v="30.380330314950001"/>
    <n v="419.36736390730999"/>
    <n v="630.34826424118"/>
    <n v="62.094208037809217"/>
    <n v="692.44247227898927"/>
  </r>
  <r>
    <x v="9"/>
    <s v="05"/>
    <s v="SR08"/>
    <s v="Z21"/>
    <s v="05209"/>
    <x v="8"/>
    <x v="99"/>
    <n v="359.24404829742002"/>
    <n v="0"/>
    <n v="359.24404829742002"/>
    <n v="16.63090808147"/>
    <n v="12.657377706729999"/>
    <n v="29.2882857882"/>
    <n v="21.6143790916"/>
    <n v="63.880544888830002"/>
    <n v="10.372914316179999"/>
    <n v="13.579173495959999"/>
    <n v="35.243349441159999"/>
    <n v="34.379645442269997"/>
    <n v="70.628146762059998"/>
    <n v="22.017782441230001"/>
    <n v="271.71593587929004"/>
    <n v="660.24826996491004"/>
    <n v="65.039591218901535"/>
    <n v="725.28786118381163"/>
  </r>
  <r>
    <x v="9"/>
    <s v="05"/>
    <s v="SR08"/>
    <s v="Z19"/>
    <s v="05282"/>
    <x v="8"/>
    <x v="100"/>
    <n v="344.43729791226002"/>
    <n v="7.2172001268899999"/>
    <n v="351.65449803915004"/>
    <n v="16.752673421370002"/>
    <n v="17.721879259120001"/>
    <n v="34.474552680490007"/>
    <n v="16.629235321359999"/>
    <n v="94.963253766009998"/>
    <n v="12.323410296500001"/>
    <n v="15.007197562509999"/>
    <n v="50.964198824150003"/>
    <n v="46.458600863039997"/>
    <n v="67.194863756670003"/>
    <n v="30.270963469080002"/>
    <n v="333.81172385932001"/>
    <n v="719.94077457896014"/>
    <n v="70.919767321662547"/>
    <n v="790.86054190062271"/>
  </r>
  <r>
    <x v="9"/>
    <s v="05"/>
    <s v="SR08"/>
    <s v="Z20"/>
    <s v="05353"/>
    <x v="8"/>
    <x v="101"/>
    <n v="54.272812915609997"/>
    <n v="0"/>
    <n v="54.272812915609997"/>
    <n v="3.72733964204"/>
    <n v="2.4379728333199999"/>
    <n v="6.1653124753600004"/>
    <n v="4.8010002899200002"/>
    <n v="20.209912064529998"/>
    <n v="3.13336833918"/>
    <n v="2.79525331955"/>
    <n v="8.7976090399999993"/>
    <n v="10.38330278143"/>
    <n v="19.131755778670001"/>
    <n v="5.4486908768499998"/>
    <n v="74.700892490129988"/>
    <n v="135.13901788109999"/>
    <n v="13.312244621525785"/>
    <n v="148.45126250262578"/>
  </r>
  <r>
    <x v="9"/>
    <s v="05"/>
    <s v="SR08"/>
    <s v="Z20"/>
    <s v="05364"/>
    <x v="8"/>
    <x v="102"/>
    <n v="161.14681208411"/>
    <n v="0"/>
    <n v="161.14681208411"/>
    <n v="10.35798690301"/>
    <n v="9.3678923684100006"/>
    <n v="19.725879271419998"/>
    <n v="17.372226848490001"/>
    <n v="86.368335321480004"/>
    <n v="10.61626104652"/>
    <n v="13.166151151419999"/>
    <n v="32.415924578480002"/>
    <n v="32.520792954889998"/>
    <n v="50.911011563370003"/>
    <n v="17.853933125240001"/>
    <n v="261.22463658989"/>
    <n v="442.09732794542003"/>
    <n v="43.550026250086887"/>
    <n v="485.64735419550692"/>
  </r>
  <r>
    <x v="9"/>
    <s v="05"/>
    <s v="SR08"/>
    <s v="Z22"/>
    <s v="05368"/>
    <x v="8"/>
    <x v="103"/>
    <n v="277.83625182332997"/>
    <n v="0"/>
    <n v="277.83625182332997"/>
    <n v="6.90498028894"/>
    <n v="15.019184675269999"/>
    <n v="21.92416496421"/>
    <n v="54.18286710876"/>
    <n v="53.780093052470001"/>
    <n v="6.8093123309200001"/>
    <n v="6.7731696860400001"/>
    <n v="20.746003356949998"/>
    <n v="20.516894896219998"/>
    <n v="26.806327497729999"/>
    <n v="11.0024233207"/>
    <n v="200.61709124978998"/>
    <n v="500.37750803732996"/>
    <n v="49.291077399732437"/>
    <n v="549.66858543706235"/>
  </r>
  <r>
    <x v="9"/>
    <s v="05"/>
    <s v="SR08"/>
    <s v="Z22"/>
    <s v="05390"/>
    <x v="8"/>
    <x v="104"/>
    <n v="41.541834291400001"/>
    <n v="4.4826098277100002"/>
    <n v="46.024444119110001"/>
    <n v="25.89036096245"/>
    <n v="32.929643651859998"/>
    <n v="58.820004614309994"/>
    <n v="9.2534624906899996"/>
    <n v="92.133353569159993"/>
    <n v="3.7823995567500002"/>
    <n v="4.0057936999199999"/>
    <n v="10.71022480781"/>
    <n v="20.858923349160001"/>
    <n v="24.906617725069999"/>
    <n v="8.1024848529300009"/>
    <n v="173.75326005148997"/>
    <n v="278.59770878490997"/>
    <n v="27.444041761544735"/>
    <n v="306.04175054645469"/>
  </r>
  <r>
    <x v="9"/>
    <s v="05"/>
    <s v="SR08"/>
    <s v="Z22"/>
    <s v="05467"/>
    <x v="8"/>
    <x v="105"/>
    <n v="43.029841296550003"/>
    <n v="2.6217273369999999E-2"/>
    <n v="43.056058569920005"/>
    <n v="0.70038351084999995"/>
    <n v="6.2757942075399997"/>
    <n v="6.9761777183899998"/>
    <n v="3.6375464922299998"/>
    <n v="28.933559082639999"/>
    <n v="3.7353064217999998"/>
    <n v="4.1002934145000003"/>
    <n v="16.117575327080001"/>
    <n v="11.658630184130001"/>
    <n v="25.87403580878"/>
    <n v="6.9244709546100003"/>
    <n v="100.98141768577"/>
    <n v="151.01365397408"/>
    <n v="14.876019778851285"/>
    <n v="165.88967375293129"/>
  </r>
  <r>
    <x v="9"/>
    <s v="05"/>
    <s v="SR08"/>
    <s v="Z22"/>
    <s v="05576"/>
    <x v="8"/>
    <x v="106"/>
    <n v="79.280344604530001"/>
    <n v="0"/>
    <n v="79.280344604530001"/>
    <n v="2.9810448067599999"/>
    <n v="6.2318440394700003"/>
    <n v="9.2128888462300011"/>
    <n v="4.8109607564600001"/>
    <n v="29.363917289869999"/>
    <n v="4.6764594838500004"/>
    <n v="4.4347695367400002"/>
    <n v="15.08775119497"/>
    <n v="14.135593744159999"/>
    <n v="31.636550676740001"/>
    <n v="8.2772661442299995"/>
    <n v="112.42326882702001"/>
    <n v="200.91650227778001"/>
    <n v="19.791838573048977"/>
    <n v="220.70834085082899"/>
  </r>
  <r>
    <x v="9"/>
    <s v="05"/>
    <s v="SR08"/>
    <s v="Z21"/>
    <s v="05642"/>
    <x v="8"/>
    <x v="107"/>
    <n v="231.82599585854999"/>
    <n v="0"/>
    <n v="231.82599585854999"/>
    <n v="11.287220036720001"/>
    <n v="11.51702967634"/>
    <n v="22.804249713060003"/>
    <n v="37.413503819539997"/>
    <n v="65.513322115419996"/>
    <n v="8.6265620774799991"/>
    <n v="10.46431494438"/>
    <n v="25.153824043610001"/>
    <n v="29.301919946750001"/>
    <n v="57.44590762675"/>
    <n v="20.52897293018"/>
    <n v="254.44832750410998"/>
    <n v="509.07857307571999"/>
    <n v="50.148199998934757"/>
    <n v="559.22677307465472"/>
  </r>
  <r>
    <x v="9"/>
    <s v="05"/>
    <s v="SR08"/>
    <s v="Z22"/>
    <s v="05679"/>
    <x v="8"/>
    <x v="108"/>
    <n v="222.32206753102"/>
    <n v="9.0718836359999999E-2"/>
    <n v="222.41278636737999"/>
    <n v="11.04601214833"/>
    <n v="17.24810646037"/>
    <n v="28.2941186087"/>
    <n v="16.061170100089999"/>
    <n v="120.79596922608"/>
    <n v="14.17025646444"/>
    <n v="15.762461719879999"/>
    <n v="45.990191334190001"/>
    <n v="46.658840655740001"/>
    <n v="71.712969785829998"/>
    <n v="30.661277571780001"/>
    <n v="361.81313685803002"/>
    <n v="612.52004183410997"/>
    <n v="60.337989429951008"/>
    <n v="672.85803126406097"/>
  </r>
  <r>
    <x v="9"/>
    <s v="05"/>
    <s v="SR08"/>
    <s v="Z22"/>
    <s v="05789"/>
    <x v="8"/>
    <x v="109"/>
    <n v="253.84103905385001"/>
    <n v="0"/>
    <n v="253.84103905385001"/>
    <n v="19.97502733588"/>
    <n v="21.315156802090002"/>
    <n v="41.290184137970002"/>
    <n v="12.429114575770001"/>
    <n v="74.028541047979999"/>
    <n v="10.375007591399999"/>
    <n v="12.14865817409"/>
    <n v="23.971479588880001"/>
    <n v="34.070257981029997"/>
    <n v="53.602480759839999"/>
    <n v="18.774982841780002"/>
    <n v="239.40052256077004"/>
    <n v="534.53174575259004"/>
    <n v="52.655535529270793"/>
    <n v="587.18728128186081"/>
  </r>
  <r>
    <x v="9"/>
    <s v="05"/>
    <s v="SR08"/>
    <s v="Z22"/>
    <s v="05792"/>
    <x v="8"/>
    <x v="110"/>
    <n v="86.313163766000002"/>
    <n v="4.47867956306"/>
    <n v="90.791843329060001"/>
    <n v="4.1017825195500004"/>
    <n v="4.7042426577800001"/>
    <n v="8.8060251773299996"/>
    <n v="6.5762305147599998"/>
    <n v="25.67337654013"/>
    <n v="3.8364218643700001"/>
    <n v="5.2508038686500003"/>
    <n v="11.10055924407"/>
    <n v="13.31250108713"/>
    <n v="26.56727803195"/>
    <n v="7.1034929166799996"/>
    <n v="99.420664067739992"/>
    <n v="199.01853257413001"/>
    <n v="19.604873791336885"/>
    <n v="218.62340636546691"/>
  </r>
  <r>
    <x v="9"/>
    <s v="05"/>
    <s v="SR08"/>
    <s v="Z19"/>
    <s v="05809"/>
    <x v="8"/>
    <x v="111"/>
    <n v="48.073634679599998"/>
    <n v="22.4827943652"/>
    <n v="70.556429044799998"/>
    <n v="5.4745474928100002"/>
    <n v="4.61882036085"/>
    <n v="10.09336785366"/>
    <n v="10.613981445169999"/>
    <n v="43.034576647750001"/>
    <n v="6.5767531882899997"/>
    <n v="4.8386022022799997"/>
    <n v="16.71147114019"/>
    <n v="20.83674920859"/>
    <n v="31.35055983018"/>
    <n v="11.434919688120001"/>
    <n v="145.39761335057"/>
    <n v="226.04741024903001"/>
    <n v="22.267428522732025"/>
    <n v="248.31483877176203"/>
  </r>
  <r>
    <x v="9"/>
    <s v="05"/>
    <s v="SR08"/>
    <s v="Z21"/>
    <s v="05847"/>
    <x v="8"/>
    <x v="112"/>
    <n v="786.12283893661004"/>
    <n v="0"/>
    <n v="786.12283893661004"/>
    <n v="40.347775941750001"/>
    <n v="17.10508276018"/>
    <n v="57.452858701929998"/>
    <n v="20.237498715609998"/>
    <n v="108.17321734002"/>
    <n v="14.29123028455"/>
    <n v="21.495902898579999"/>
    <n v="42.965421036579997"/>
    <n v="53.472910509659997"/>
    <n v="112.81791867739"/>
    <n v="30.11878757217"/>
    <n v="403.57288703455998"/>
    <n v="1247.1485846731"/>
    <n v="122.85383820948103"/>
    <n v="1370.002422882581"/>
  </r>
  <r>
    <x v="9"/>
    <s v="05"/>
    <s v="SR08"/>
    <s v="Z22"/>
    <s v="05856"/>
    <x v="8"/>
    <x v="113"/>
    <n v="258.31379556222998"/>
    <n v="2.8233244236199999"/>
    <n v="261.13711998585001"/>
    <n v="8.1601929213600002"/>
    <n v="7.5546298609800004"/>
    <n v="15.714822782340001"/>
    <n v="4.4533231864899996"/>
    <n v="28.205714141910001"/>
    <n v="3.1481037754400001"/>
    <n v="3.4713463233100001"/>
    <n v="14.265567555700001"/>
    <n v="14.76391029164"/>
    <n v="27.944432622600001"/>
    <n v="8.7565235406799999"/>
    <n v="105.00892143777"/>
    <n v="381.86086420596001"/>
    <n v="37.61626594154928"/>
    <n v="419.47713014750929"/>
  </r>
  <r>
    <x v="9"/>
    <s v="05"/>
    <s v="SR08"/>
    <s v="Z19"/>
    <s v="05861"/>
    <x v="8"/>
    <x v="114"/>
    <n v="153.05008371933999"/>
    <n v="14.045520658239999"/>
    <n v="167.09560437758"/>
    <n v="10.273377684150001"/>
    <n v="7.5273684369899998"/>
    <n v="17.800746121140001"/>
    <n v="31.493572994379999"/>
    <n v="66.789389876490006"/>
    <n v="7.4570873548899996"/>
    <n v="7.3452767793899998"/>
    <n v="25.239182025310001"/>
    <n v="28.305263217250001"/>
    <n v="38.120568790820002"/>
    <n v="15.17972939583"/>
    <n v="219.93007043436"/>
    <n v="404.82642093308004"/>
    <n v="39.878551947598986"/>
    <n v="444.70497288067901"/>
  </r>
  <r>
    <x v="9"/>
    <s v="05"/>
    <s v="SR09"/>
    <s v="Z23"/>
    <s v="05045"/>
    <x v="9"/>
    <x v="115"/>
    <n v="1251.4822242954299"/>
    <n v="3.3127866217599999"/>
    <n v="1254.79501091719"/>
    <n v="93.090598142570002"/>
    <n v="136.03467320459001"/>
    <n v="229.12527134716001"/>
    <n v="150.47825624196"/>
    <n v="894.43239483854995"/>
    <n v="91.163749579259999"/>
    <n v="130.44171930722999"/>
    <n v="155.62272819723"/>
    <n v="353.73384918494003"/>
    <n v="649.03501483825005"/>
    <n v="147.39159176717999"/>
    <n v="2572.2993039546"/>
    <n v="4056.2195862189501"/>
    <n v="399.56918599104245"/>
    <n v="4455.7887722099922"/>
  </r>
  <r>
    <x v="9"/>
    <s v="05"/>
    <s v="SR09"/>
    <s v="Z24"/>
    <s v="05051"/>
    <x v="9"/>
    <x v="116"/>
    <n v="155.13106624432999"/>
    <n v="0"/>
    <n v="155.13106624432999"/>
    <n v="1.2440288447400001"/>
    <n v="24.629921254149998"/>
    <n v="25.873950098889999"/>
    <n v="15.57655635693"/>
    <n v="110.91961982628"/>
    <n v="13.46782173834"/>
    <n v="15.995777032299999"/>
    <n v="19.089222845079998"/>
    <n v="48.258741685529998"/>
    <n v="131.99612060398999"/>
    <n v="18.27477873055"/>
    <n v="373.57863881899999"/>
    <n v="554.58365516222"/>
    <n v="54.630804606828143"/>
    <n v="609.21445976904818"/>
  </r>
  <r>
    <x v="9"/>
    <s v="05"/>
    <s v="SR09"/>
    <s v="Z23"/>
    <s v="05147"/>
    <x v="9"/>
    <x v="117"/>
    <n v="1086.4700253056001"/>
    <n v="0"/>
    <n v="1086.4700253056001"/>
    <n v="45.03433822777"/>
    <n v="38.979068623080003"/>
    <n v="84.013406850850004"/>
    <n v="54.947612221530001"/>
    <n v="226.17376695389001"/>
    <n v="31.53297198488"/>
    <n v="33.421367744119998"/>
    <n v="54.531947924459999"/>
    <n v="103.00692917137999"/>
    <n v="194.46830836949999"/>
    <n v="57.200833583410002"/>
    <n v="755.28373795316998"/>
    <n v="1925.7671701096201"/>
    <n v="189.70304842050035"/>
    <n v="2115.4702185301203"/>
  </r>
  <r>
    <x v="9"/>
    <s v="05"/>
    <s v="SR09"/>
    <s v="Z23"/>
    <s v="05172"/>
    <x v="9"/>
    <x v="118"/>
    <n v="938.34583221065998"/>
    <n v="1.6981078146299999"/>
    <n v="940.04394002529"/>
    <n v="35.256083220649998"/>
    <n v="50.359331858860003"/>
    <n v="85.615415079510001"/>
    <n v="64.354526623940004"/>
    <n v="278.16707867680998"/>
    <n v="45.818681822949998"/>
    <n v="52.596429740460003"/>
    <n v="83.637933711589994"/>
    <n v="116.27475788866001"/>
    <n v="232.12556899236"/>
    <n v="64.849103011089994"/>
    <n v="937.82408046785986"/>
    <n v="1963.4834355726598"/>
    <n v="193.41839399522959"/>
    <n v="2156.9018295678893"/>
  </r>
  <r>
    <x v="9"/>
    <s v="05"/>
    <s v="SR09"/>
    <s v="Z25"/>
    <s v="05475"/>
    <x v="9"/>
    <x v="119"/>
    <n v="6.3735055365799997"/>
    <n v="0"/>
    <n v="6.3735055365799997"/>
    <n v="0.43976762718000001"/>
    <n v="2.5508066541800001"/>
    <n v="2.9905742813600003"/>
    <n v="0.31760040036999998"/>
    <n v="9.7071002281500007"/>
    <n v="1.8996513607700001"/>
    <n v="1.23257299238"/>
    <n v="5.9696811593700003"/>
    <n v="8.9501980726500001"/>
    <n v="34.37120782697"/>
    <n v="3.1823301372200001"/>
    <n v="65.63034217788001"/>
    <n v="74.994421995820005"/>
    <n v="7.3875340113629688"/>
    <n v="82.381956007182978"/>
  </r>
  <r>
    <x v="9"/>
    <s v="05"/>
    <s v="SR09"/>
    <s v="Z23"/>
    <s v="05480"/>
    <x v="9"/>
    <x v="120"/>
    <n v="204.45441430266001"/>
    <n v="8.2424533227900003"/>
    <n v="212.69686762545001"/>
    <n v="4.6781067151700002"/>
    <n v="13.5455352636"/>
    <n v="18.223641978770001"/>
    <n v="7.8209154286800002"/>
    <n v="65.869013473519999"/>
    <n v="6.3531601819799999"/>
    <n v="8.09604266849"/>
    <n v="12.83449601021"/>
    <n v="24.08399307773"/>
    <n v="65.827288789720001"/>
    <n v="12.321892253790001"/>
    <n v="203.20680188412001"/>
    <n v="434.12731148834001"/>
    <n v="42.764917623589866"/>
    <n v="476.89222911192985"/>
  </r>
  <r>
    <x v="9"/>
    <s v="05"/>
    <s v="SR09"/>
    <s v="Z24"/>
    <s v="05490"/>
    <x v="9"/>
    <x v="121"/>
    <n v="442.02827630851999"/>
    <n v="0"/>
    <n v="442.02827630851999"/>
    <n v="18.728270739669998"/>
    <n v="30.388761057579998"/>
    <n v="49.117031797249993"/>
    <n v="28.656290973530002"/>
    <n v="184.98113083415001"/>
    <n v="18.5666015694"/>
    <n v="23.031113105469998"/>
    <n v="56.815254885770003"/>
    <n v="73.857471596509995"/>
    <n v="186.38763382511999"/>
    <n v="40.828374377350002"/>
    <n v="613.12387116729997"/>
    <n v="1104.26917927307"/>
    <n v="108.77910519839023"/>
    <n v="1213.0482844714602"/>
  </r>
  <r>
    <x v="9"/>
    <s v="05"/>
    <s v="SR09"/>
    <s v="Z24"/>
    <s v="05659"/>
    <x v="9"/>
    <x v="122"/>
    <n v="129.02140470933"/>
    <n v="0"/>
    <n v="129.02140470933"/>
    <n v="9.6051719856899993"/>
    <n v="8.4223353562999996"/>
    <n v="18.027507341989999"/>
    <n v="10.29842567393"/>
    <n v="46.656715538519997"/>
    <n v="8.4069112615900004"/>
    <n v="10.720644882809999"/>
    <n v="22.0132076943"/>
    <n v="27.647665417919999"/>
    <n v="94.098531035069996"/>
    <n v="24.50569434562"/>
    <n v="244.34779584975996"/>
    <n v="391.39670790107994"/>
    <n v="38.555620732896941"/>
    <n v="429.95232863397689"/>
  </r>
  <r>
    <x v="9"/>
    <s v="05"/>
    <s v="SR09"/>
    <s v="Z24"/>
    <s v="05665"/>
    <x v="9"/>
    <x v="123"/>
    <n v="229.60761942491001"/>
    <n v="0"/>
    <n v="229.60761942491001"/>
    <n v="10.348709743340001"/>
    <n v="18.410473167740001"/>
    <n v="28.759182911080003"/>
    <n v="12.343052813570001"/>
    <n v="68.774228102059993"/>
    <n v="21.830235934000001"/>
    <n v="16.20573829241"/>
    <n v="21.36067815789"/>
    <n v="51.496034166850002"/>
    <n v="150.42918981183001"/>
    <n v="21.889846219660001"/>
    <n v="364.32900349826997"/>
    <n v="622.69580583426"/>
    <n v="61.34038134980193"/>
    <n v="684.03618718406187"/>
  </r>
  <r>
    <x v="9"/>
    <s v="05"/>
    <s v="SR09"/>
    <s v="Z23"/>
    <s v="05837"/>
    <x v="9"/>
    <x v="124"/>
    <n v="1592.70447790454"/>
    <n v="5.9069415696099998"/>
    <n v="1598.6114194741499"/>
    <n v="71.651725863720003"/>
    <n v="111.99268417802"/>
    <n v="183.64441004174"/>
    <n v="130.358146065"/>
    <n v="574.74914852054997"/>
    <n v="94.792624061629994"/>
    <n v="109.47361922874001"/>
    <n v="186.18601234415999"/>
    <n v="324.29828864244001"/>
    <n v="796.83784194699001"/>
    <n v="159.83587305737001"/>
    <n v="2376.5315538668801"/>
    <n v="4158.7873833827707"/>
    <n v="409.67291197291564"/>
    <n v="4568.460295355686"/>
  </r>
  <r>
    <x v="9"/>
    <s v="05"/>
    <s v="SR09"/>
    <s v="Z25"/>
    <s v="05873"/>
    <x v="9"/>
    <x v="125"/>
    <n v="35.26394954973"/>
    <n v="0"/>
    <n v="35.26394954973"/>
    <n v="1.08061218636"/>
    <n v="4.8483977727000003"/>
    <n v="5.9290099590600001"/>
    <n v="5.4025778138799998"/>
    <n v="20.579098849459999"/>
    <n v="3.5489133001700002"/>
    <n v="3.4806447609600002"/>
    <n v="10.980752552249999"/>
    <n v="14.178451966540001"/>
    <n v="42.059715244510002"/>
    <n v="7.4001772528599998"/>
    <n v="107.63033174063"/>
    <n v="148.82329124941998"/>
    <n v="14.660252009798342"/>
    <n v="163.4835432592183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E33908-52C8-41F1-A898-FAF8F46D07CB}" name="TablaDinámica2" cacheId="1" applyNumberFormats="0" applyBorderFormats="0" applyFontFormats="0" applyPatternFormats="0" applyAlignmentFormats="0" applyWidthHeightFormats="1" dataCaption="Valores" updatedVersion="7" minRefreshableVersion="3" useAutoFormatting="1" colGrandTotals="0" itemPrintTitles="1" createdVersion="7" indent="0" outline="1" outlineData="1" multipleFieldFilters="0">
  <location ref="M150:W158" firstHeaderRow="1" firstDataRow="2" firstDataCol="1" rowPageCount="1" colPageCount="1"/>
  <pivotFields count="25">
    <pivotField axis="axisCol" showAll="0">
      <items count="11">
        <item x="0"/>
        <item x="1"/>
        <item x="2"/>
        <item x="3"/>
        <item x="4"/>
        <item x="5"/>
        <item x="6"/>
        <item x="7"/>
        <item x="8"/>
        <item x="9"/>
        <item t="default"/>
      </items>
    </pivotField>
    <pivotField showAll="0"/>
    <pivotField showAll="0"/>
    <pivotField showAll="0"/>
    <pivotField showAll="0"/>
    <pivotField axis="axisPage" showAll="0">
      <items count="11">
        <item x="2"/>
        <item x="3"/>
        <item x="4"/>
        <item x="5"/>
        <item x="6"/>
        <item x="7"/>
        <item x="8"/>
        <item x="9"/>
        <item x="1"/>
        <item x="0"/>
        <item t="default"/>
      </items>
    </pivotField>
    <pivotField axis="axisRow" showAll="0" sortType="descending">
      <items count="127">
        <item x="69"/>
        <item x="50"/>
        <item x="70"/>
        <item x="92"/>
        <item x="23"/>
        <item x="93"/>
        <item x="94"/>
        <item x="33"/>
        <item x="24"/>
        <item x="0"/>
        <item x="51"/>
        <item x="115"/>
        <item x="116"/>
        <item x="71"/>
        <item x="52"/>
        <item x="2"/>
        <item x="3"/>
        <item x="34"/>
        <item x="95"/>
        <item x="96"/>
        <item x="35"/>
        <item x="53"/>
        <item x="11"/>
        <item x="54"/>
        <item x="4"/>
        <item x="36"/>
        <item x="55"/>
        <item x="17"/>
        <item x="97"/>
        <item x="117"/>
        <item x="37"/>
        <item x="12"/>
        <item x="118"/>
        <item x="25"/>
        <item x="98"/>
        <item x="72"/>
        <item x="73"/>
        <item x="99"/>
        <item x="5"/>
        <item x="56"/>
        <item x="38"/>
        <item x="57"/>
        <item x="13"/>
        <item x="74"/>
        <item x="75"/>
        <item x="76"/>
        <item x="77"/>
        <item x="39"/>
        <item x="6"/>
        <item x="100"/>
        <item x="58"/>
        <item x="59"/>
        <item x="7"/>
        <item x="40"/>
        <item x="78"/>
        <item x="41"/>
        <item x="79"/>
        <item x="80"/>
        <item x="60"/>
        <item x="101"/>
        <item x="8"/>
        <item x="42"/>
        <item x="102"/>
        <item x="103"/>
        <item x="81"/>
        <item x="9"/>
        <item x="104"/>
        <item x="82"/>
        <item x="61"/>
        <item x="18"/>
        <item x="83"/>
        <item x="1"/>
        <item x="105"/>
        <item x="119"/>
        <item x="120"/>
        <item x="84"/>
        <item x="14"/>
        <item x="121"/>
        <item x="62"/>
        <item x="63"/>
        <item x="106"/>
        <item x="19"/>
        <item x="20"/>
        <item x="21"/>
        <item x="26"/>
        <item x="85"/>
        <item x="64"/>
        <item x="10"/>
        <item x="107"/>
        <item x="43"/>
        <item x="86"/>
        <item x="87"/>
        <item x="65"/>
        <item x="44"/>
        <item x="122"/>
        <item x="88"/>
        <item x="45"/>
        <item x="123"/>
        <item x="89"/>
        <item x="27"/>
        <item x="90"/>
        <item x="108"/>
        <item x="66"/>
        <item x="46"/>
        <item x="28"/>
        <item x="29"/>
        <item x="91"/>
        <item x="67"/>
        <item x="109"/>
        <item x="15"/>
        <item x="110"/>
        <item x="111"/>
        <item x="47"/>
        <item x="124"/>
        <item x="68"/>
        <item x="112"/>
        <item x="48"/>
        <item x="113"/>
        <item x="30"/>
        <item x="114"/>
        <item x="125"/>
        <item x="31"/>
        <item x="49"/>
        <item x="32"/>
        <item x="22"/>
        <item x="16"/>
        <item t="default"/>
      </items>
      <autoSortScope>
        <pivotArea dataOnly="0" outline="0" fieldPosition="0">
          <references count="2">
            <reference field="4294967294" count="1" selected="0">
              <x v="0"/>
            </reference>
            <reference field="0" count="1" selected="0">
              <x v="8"/>
            </reference>
          </references>
        </pivotArea>
      </autoSortScope>
    </pivotField>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dataField="1" numFmtId="4" showAll="0"/>
  </pivotFields>
  <rowFields count="1">
    <field x="6"/>
  </rowFields>
  <rowItems count="7">
    <i>
      <x v="31"/>
    </i>
    <i>
      <x v="42"/>
    </i>
    <i>
      <x v="22"/>
    </i>
    <i>
      <x v="125"/>
    </i>
    <i>
      <x v="109"/>
    </i>
    <i>
      <x v="76"/>
    </i>
    <i t="grand">
      <x/>
    </i>
  </rowItems>
  <colFields count="1">
    <field x="0"/>
  </colFields>
  <colItems count="10">
    <i>
      <x/>
    </i>
    <i>
      <x v="1"/>
    </i>
    <i>
      <x v="2"/>
    </i>
    <i>
      <x v="3"/>
    </i>
    <i>
      <x v="4"/>
    </i>
    <i>
      <x v="5"/>
    </i>
    <i>
      <x v="6"/>
    </i>
    <i>
      <x v="7"/>
    </i>
    <i>
      <x v="8"/>
    </i>
    <i>
      <x v="9"/>
    </i>
  </colItems>
  <pageFields count="1">
    <pageField fld="5" item="0" hier="-1"/>
  </pageFields>
  <dataFields count="1">
    <dataField name="Suma de PIB" fld="24" showDataAs="percentOfCol" baseField="6" baseItem="45" numFmtId="10"/>
  </dataFields>
  <formats count="2">
    <format dxfId="1">
      <pivotArea outline="0" collapsedLevelsAreSubtotals="1" fieldPosition="0"/>
    </format>
    <format dxfId="0">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FE6EC9-3945-42EF-B0BE-2309DA9FFACD}" name="TablaDinámica1" cacheId="1" applyNumberFormats="0" applyBorderFormats="0" applyFontFormats="0" applyPatternFormats="0" applyAlignmentFormats="0" applyWidthHeightFormats="1" dataCaption="Valores" updatedVersion="7" minRefreshableVersion="3" useAutoFormatting="1" colGrandTotals="0" itemPrintTitles="1" createdVersion="7" indent="0" outline="1" outlineData="1" multipleFieldFilters="0">
  <location ref="A150:K158" firstHeaderRow="1" firstDataRow="2" firstDataCol="1" rowPageCount="1" colPageCount="1"/>
  <pivotFields count="25">
    <pivotField axis="axisCol" showAll="0">
      <items count="11">
        <item x="0"/>
        <item x="1"/>
        <item x="2"/>
        <item x="3"/>
        <item x="4"/>
        <item x="5"/>
        <item x="6"/>
        <item x="7"/>
        <item x="8"/>
        <item x="9"/>
        <item t="default"/>
      </items>
    </pivotField>
    <pivotField showAll="0"/>
    <pivotField showAll="0"/>
    <pivotField showAll="0"/>
    <pivotField showAll="0"/>
    <pivotField axis="axisPage" showAll="0">
      <items count="11">
        <item x="2"/>
        <item x="3"/>
        <item x="4"/>
        <item x="5"/>
        <item x="6"/>
        <item x="7"/>
        <item x="8"/>
        <item x="9"/>
        <item x="1"/>
        <item x="0"/>
        <item t="default"/>
      </items>
    </pivotField>
    <pivotField axis="axisRow" showAll="0" sortType="descending">
      <items count="127">
        <item x="69"/>
        <item x="50"/>
        <item x="70"/>
        <item x="92"/>
        <item x="23"/>
        <item x="93"/>
        <item x="94"/>
        <item x="33"/>
        <item x="24"/>
        <item x="0"/>
        <item x="51"/>
        <item x="115"/>
        <item x="116"/>
        <item x="71"/>
        <item x="52"/>
        <item x="2"/>
        <item x="3"/>
        <item x="34"/>
        <item x="95"/>
        <item x="96"/>
        <item x="35"/>
        <item x="53"/>
        <item x="11"/>
        <item x="54"/>
        <item x="4"/>
        <item x="36"/>
        <item x="55"/>
        <item x="17"/>
        <item x="97"/>
        <item x="117"/>
        <item x="37"/>
        <item x="12"/>
        <item x="118"/>
        <item x="25"/>
        <item x="98"/>
        <item x="72"/>
        <item x="73"/>
        <item x="99"/>
        <item x="5"/>
        <item x="56"/>
        <item x="38"/>
        <item x="57"/>
        <item x="13"/>
        <item x="74"/>
        <item x="75"/>
        <item x="76"/>
        <item x="77"/>
        <item x="39"/>
        <item x="6"/>
        <item x="100"/>
        <item x="58"/>
        <item x="59"/>
        <item x="7"/>
        <item x="40"/>
        <item x="78"/>
        <item x="41"/>
        <item x="79"/>
        <item x="80"/>
        <item x="60"/>
        <item x="101"/>
        <item x="8"/>
        <item x="42"/>
        <item x="102"/>
        <item x="103"/>
        <item x="81"/>
        <item x="9"/>
        <item x="104"/>
        <item x="82"/>
        <item x="61"/>
        <item x="18"/>
        <item x="83"/>
        <item x="1"/>
        <item x="105"/>
        <item x="119"/>
        <item x="120"/>
        <item x="84"/>
        <item x="14"/>
        <item x="121"/>
        <item x="62"/>
        <item x="63"/>
        <item x="106"/>
        <item x="19"/>
        <item x="20"/>
        <item x="21"/>
        <item x="26"/>
        <item x="85"/>
        <item x="64"/>
        <item x="10"/>
        <item x="107"/>
        <item x="43"/>
        <item x="86"/>
        <item x="87"/>
        <item x="65"/>
        <item x="44"/>
        <item x="122"/>
        <item x="88"/>
        <item x="45"/>
        <item x="123"/>
        <item x="89"/>
        <item x="27"/>
        <item x="90"/>
        <item x="108"/>
        <item x="66"/>
        <item x="46"/>
        <item x="28"/>
        <item x="29"/>
        <item x="91"/>
        <item x="67"/>
        <item x="109"/>
        <item x="15"/>
        <item x="110"/>
        <item x="111"/>
        <item x="47"/>
        <item x="124"/>
        <item x="68"/>
        <item x="112"/>
        <item x="48"/>
        <item x="113"/>
        <item x="30"/>
        <item x="114"/>
        <item x="125"/>
        <item x="31"/>
        <item x="49"/>
        <item x="32"/>
        <item x="22"/>
        <item x="16"/>
        <item t="default"/>
      </items>
      <autoSortScope>
        <pivotArea dataOnly="0" outline="0" fieldPosition="0">
          <references count="2">
            <reference field="4294967294" count="1" selected="0">
              <x v="0"/>
            </reference>
            <reference field="0" count="1" selected="0">
              <x v="8"/>
            </reference>
          </references>
        </pivotArea>
      </autoSortScope>
    </pivotField>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numFmtId="4" showAll="0"/>
    <pivotField dataField="1" numFmtId="4" showAll="0"/>
  </pivotFields>
  <rowFields count="1">
    <field x="6"/>
  </rowFields>
  <rowItems count="7">
    <i>
      <x v="31"/>
    </i>
    <i>
      <x v="42"/>
    </i>
    <i>
      <x v="22"/>
    </i>
    <i>
      <x v="125"/>
    </i>
    <i>
      <x v="109"/>
    </i>
    <i>
      <x v="76"/>
    </i>
    <i t="grand">
      <x/>
    </i>
  </rowItems>
  <colFields count="1">
    <field x="0"/>
  </colFields>
  <colItems count="10">
    <i>
      <x/>
    </i>
    <i>
      <x v="1"/>
    </i>
    <i>
      <x v="2"/>
    </i>
    <i>
      <x v="3"/>
    </i>
    <i>
      <x v="4"/>
    </i>
    <i>
      <x v="5"/>
    </i>
    <i>
      <x v="6"/>
    </i>
    <i>
      <x v="7"/>
    </i>
    <i>
      <x v="8"/>
    </i>
    <i>
      <x v="9"/>
    </i>
  </colItems>
  <pageFields count="1">
    <pageField fld="5" item="0" hier="-1"/>
  </pageFields>
  <dataFields count="1">
    <dataField name="Suma de PIB" fld="24" baseField="6" baseItem="125" numFmtId="44"/>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N67"/>
  <sheetViews>
    <sheetView showGridLines="0" zoomScale="85" zoomScaleNormal="85" workbookViewId="0">
      <selection sqref="A1:B1"/>
    </sheetView>
  </sheetViews>
  <sheetFormatPr baseColWidth="10" defaultColWidth="11.44140625" defaultRowHeight="14.4" x14ac:dyDescent="0.3"/>
  <cols>
    <col min="1" max="1" width="13.109375" customWidth="1"/>
    <col min="2" max="2" width="107.109375" customWidth="1"/>
  </cols>
  <sheetData>
    <row r="1" spans="1:2" ht="15.6" x14ac:dyDescent="0.3">
      <c r="A1" s="707" t="s">
        <v>0</v>
      </c>
      <c r="B1" s="707"/>
    </row>
    <row r="2" spans="1:2" x14ac:dyDescent="0.3">
      <c r="A2" s="708" t="s">
        <v>1</v>
      </c>
      <c r="B2" s="708"/>
    </row>
    <row r="3" spans="1:2" ht="34.950000000000003" customHeight="1" x14ac:dyDescent="0.3">
      <c r="A3" s="709" t="s">
        <v>2</v>
      </c>
      <c r="B3" s="709"/>
    </row>
    <row r="4" spans="1:2" ht="15" thickBot="1" x14ac:dyDescent="0.35"/>
    <row r="5" spans="1:2" ht="15" thickBot="1" x14ac:dyDescent="0.35">
      <c r="A5" s="275" t="s">
        <v>3</v>
      </c>
      <c r="B5" s="276" t="s">
        <v>4</v>
      </c>
    </row>
    <row r="6" spans="1:2" ht="39.9" customHeight="1" x14ac:dyDescent="0.3">
      <c r="A6" s="277" t="s">
        <v>5</v>
      </c>
      <c r="B6" s="368" t="s">
        <v>6</v>
      </c>
    </row>
    <row r="7" spans="1:2" ht="39.9" customHeight="1" x14ac:dyDescent="0.3">
      <c r="A7" s="278" t="s">
        <v>7</v>
      </c>
      <c r="B7" s="369" t="s">
        <v>8</v>
      </c>
    </row>
    <row r="8" spans="1:2" ht="39.9" customHeight="1" x14ac:dyDescent="0.3">
      <c r="A8" s="278" t="s">
        <v>9</v>
      </c>
      <c r="B8" s="369" t="s">
        <v>10</v>
      </c>
    </row>
    <row r="9" spans="1:2" ht="39.9" customHeight="1" x14ac:dyDescent="0.3">
      <c r="A9" s="278" t="s">
        <v>11</v>
      </c>
      <c r="B9" s="370" t="s">
        <v>12</v>
      </c>
    </row>
    <row r="10" spans="1:2" ht="39.9" customHeight="1" x14ac:dyDescent="0.3">
      <c r="A10" s="278" t="s">
        <v>13</v>
      </c>
      <c r="B10" s="369" t="s">
        <v>14</v>
      </c>
    </row>
    <row r="11" spans="1:2" ht="39.9" customHeight="1" x14ac:dyDescent="0.3">
      <c r="A11" s="278" t="s">
        <v>15</v>
      </c>
      <c r="B11" s="369" t="s">
        <v>16</v>
      </c>
    </row>
    <row r="12" spans="1:2" ht="39.9" customHeight="1" x14ac:dyDescent="0.3">
      <c r="A12" s="278" t="s">
        <v>17</v>
      </c>
      <c r="B12" s="369" t="s">
        <v>18</v>
      </c>
    </row>
    <row r="13" spans="1:2" ht="39.9" customHeight="1" x14ac:dyDescent="0.3">
      <c r="A13" s="278" t="s">
        <v>19</v>
      </c>
      <c r="B13" s="374" t="s">
        <v>20</v>
      </c>
    </row>
    <row r="14" spans="1:2" ht="39.9" customHeight="1" x14ac:dyDescent="0.3">
      <c r="A14" s="278" t="s">
        <v>21</v>
      </c>
      <c r="B14" s="374" t="s">
        <v>22</v>
      </c>
    </row>
    <row r="15" spans="1:2" ht="39.9" customHeight="1" x14ac:dyDescent="0.3">
      <c r="A15" s="278" t="s">
        <v>23</v>
      </c>
      <c r="B15" s="374" t="s">
        <v>24</v>
      </c>
    </row>
    <row r="16" spans="1:2" ht="39.9" customHeight="1" x14ac:dyDescent="0.3">
      <c r="A16" s="278" t="s">
        <v>25</v>
      </c>
      <c r="B16" s="374" t="s">
        <v>26</v>
      </c>
    </row>
    <row r="17" spans="1:14" ht="39.9" customHeight="1" x14ac:dyDescent="0.3">
      <c r="A17" s="278" t="s">
        <v>27</v>
      </c>
      <c r="B17" s="374" t="s">
        <v>28</v>
      </c>
    </row>
    <row r="18" spans="1:14" ht="39.9" customHeight="1" x14ac:dyDescent="0.3">
      <c r="A18" s="278" t="s">
        <v>29</v>
      </c>
      <c r="B18" s="374" t="s">
        <v>30</v>
      </c>
    </row>
    <row r="19" spans="1:14" ht="39.9" customHeight="1" x14ac:dyDescent="0.3">
      <c r="A19" s="278" t="s">
        <v>31</v>
      </c>
      <c r="B19" s="374" t="s">
        <v>32</v>
      </c>
      <c r="N19" s="629"/>
    </row>
    <row r="20" spans="1:14" ht="39.9" customHeight="1" x14ac:dyDescent="0.3">
      <c r="A20" s="278" t="s">
        <v>33</v>
      </c>
      <c r="B20" s="374" t="s">
        <v>34</v>
      </c>
    </row>
    <row r="21" spans="1:14" ht="39.9" customHeight="1" x14ac:dyDescent="0.3">
      <c r="A21" s="278" t="s">
        <v>35</v>
      </c>
      <c r="B21" s="374" t="s">
        <v>36</v>
      </c>
    </row>
    <row r="22" spans="1:14" ht="39.9" customHeight="1" x14ac:dyDescent="0.3">
      <c r="A22" s="278" t="s">
        <v>37</v>
      </c>
      <c r="B22" s="374" t="s">
        <v>38</v>
      </c>
    </row>
    <row r="23" spans="1:14" ht="39.9" customHeight="1" x14ac:dyDescent="0.3">
      <c r="A23" s="278" t="s">
        <v>39</v>
      </c>
      <c r="B23" s="374" t="s">
        <v>40</v>
      </c>
    </row>
    <row r="24" spans="1:14" ht="39.9" customHeight="1" x14ac:dyDescent="0.3">
      <c r="A24" s="278" t="s">
        <v>41</v>
      </c>
      <c r="B24" s="369" t="s">
        <v>42</v>
      </c>
    </row>
    <row r="25" spans="1:14" ht="39.9" customHeight="1" x14ac:dyDescent="0.3">
      <c r="A25" s="278" t="s">
        <v>43</v>
      </c>
      <c r="B25" s="369" t="s">
        <v>44</v>
      </c>
    </row>
    <row r="26" spans="1:14" ht="39.9" customHeight="1" x14ac:dyDescent="0.3">
      <c r="A26" s="278" t="s">
        <v>45</v>
      </c>
      <c r="B26" s="369" t="s">
        <v>46</v>
      </c>
    </row>
    <row r="27" spans="1:14" ht="39.9" customHeight="1" x14ac:dyDescent="0.3">
      <c r="A27" s="278" t="s">
        <v>47</v>
      </c>
      <c r="B27" s="369" t="s">
        <v>48</v>
      </c>
    </row>
    <row r="28" spans="1:14" ht="39.9" customHeight="1" x14ac:dyDescent="0.3">
      <c r="A28" s="278" t="s">
        <v>49</v>
      </c>
      <c r="B28" s="369" t="s">
        <v>50</v>
      </c>
    </row>
    <row r="29" spans="1:14" ht="39.9" customHeight="1" x14ac:dyDescent="0.3">
      <c r="A29" s="278" t="s">
        <v>51</v>
      </c>
      <c r="B29" s="369" t="s">
        <v>52</v>
      </c>
    </row>
    <row r="30" spans="1:14" ht="39.9" customHeight="1" x14ac:dyDescent="0.3">
      <c r="A30" s="282" t="s">
        <v>53</v>
      </c>
      <c r="B30" s="369" t="s">
        <v>54</v>
      </c>
    </row>
    <row r="31" spans="1:14" ht="39.9" customHeight="1" x14ac:dyDescent="0.3">
      <c r="A31" s="278" t="s">
        <v>55</v>
      </c>
      <c r="B31" s="369" t="s">
        <v>56</v>
      </c>
    </row>
    <row r="32" spans="1:14" ht="39.9" customHeight="1" x14ac:dyDescent="0.3">
      <c r="A32" s="278" t="s">
        <v>57</v>
      </c>
      <c r="B32" s="369" t="s">
        <v>58</v>
      </c>
    </row>
    <row r="33" spans="1:2" ht="39.9" customHeight="1" x14ac:dyDescent="0.3">
      <c r="A33" s="278" t="s">
        <v>59</v>
      </c>
      <c r="B33" s="369" t="s">
        <v>60</v>
      </c>
    </row>
    <row r="34" spans="1:2" ht="39.9" customHeight="1" x14ac:dyDescent="0.3">
      <c r="A34" s="278" t="s">
        <v>61</v>
      </c>
      <c r="B34" s="369" t="s">
        <v>62</v>
      </c>
    </row>
    <row r="35" spans="1:2" ht="39.9" customHeight="1" x14ac:dyDescent="0.3">
      <c r="A35" s="278" t="s">
        <v>63</v>
      </c>
      <c r="B35" s="369" t="s">
        <v>64</v>
      </c>
    </row>
    <row r="36" spans="1:2" ht="39.9" customHeight="1" x14ac:dyDescent="0.3">
      <c r="A36" s="278" t="s">
        <v>65</v>
      </c>
      <c r="B36" s="369" t="s">
        <v>66</v>
      </c>
    </row>
    <row r="37" spans="1:2" ht="39.9" customHeight="1" x14ac:dyDescent="0.3">
      <c r="A37" s="278" t="s">
        <v>67</v>
      </c>
      <c r="B37" s="369" t="s">
        <v>68</v>
      </c>
    </row>
    <row r="38" spans="1:2" ht="39.9" customHeight="1" x14ac:dyDescent="0.3">
      <c r="A38" s="278" t="s">
        <v>69</v>
      </c>
      <c r="B38" s="369" t="s">
        <v>70</v>
      </c>
    </row>
    <row r="39" spans="1:2" ht="39.9" customHeight="1" x14ac:dyDescent="0.3">
      <c r="A39" s="278" t="s">
        <v>71</v>
      </c>
      <c r="B39" s="369" t="s">
        <v>72</v>
      </c>
    </row>
    <row r="40" spans="1:2" ht="39.9" customHeight="1" x14ac:dyDescent="0.3">
      <c r="A40" s="278" t="s">
        <v>73</v>
      </c>
      <c r="B40" s="369" t="s">
        <v>74</v>
      </c>
    </row>
    <row r="41" spans="1:2" ht="39.9" customHeight="1" x14ac:dyDescent="0.3">
      <c r="A41" s="278" t="s">
        <v>75</v>
      </c>
      <c r="B41" s="369" t="s">
        <v>76</v>
      </c>
    </row>
    <row r="42" spans="1:2" ht="39.9" customHeight="1" x14ac:dyDescent="0.3">
      <c r="A42" s="278" t="s">
        <v>77</v>
      </c>
      <c r="B42" s="369" t="s">
        <v>78</v>
      </c>
    </row>
    <row r="43" spans="1:2" ht="39.9" customHeight="1" x14ac:dyDescent="0.3">
      <c r="A43" s="278" t="s">
        <v>79</v>
      </c>
      <c r="B43" s="369" t="s">
        <v>80</v>
      </c>
    </row>
    <row r="44" spans="1:2" ht="39.9" customHeight="1" x14ac:dyDescent="0.3">
      <c r="A44" s="278" t="s">
        <v>81</v>
      </c>
      <c r="B44" s="369" t="s">
        <v>82</v>
      </c>
    </row>
    <row r="45" spans="1:2" ht="39.9" customHeight="1" x14ac:dyDescent="0.3">
      <c r="A45" s="278" t="s">
        <v>83</v>
      </c>
      <c r="B45" s="369" t="s">
        <v>84</v>
      </c>
    </row>
    <row r="46" spans="1:2" ht="39.9" customHeight="1" x14ac:dyDescent="0.3">
      <c r="A46" s="278" t="s">
        <v>85</v>
      </c>
      <c r="B46" s="369" t="s">
        <v>86</v>
      </c>
    </row>
    <row r="47" spans="1:2" ht="39.9" customHeight="1" x14ac:dyDescent="0.3">
      <c r="A47" s="278" t="s">
        <v>87</v>
      </c>
      <c r="B47" s="369" t="s">
        <v>88</v>
      </c>
    </row>
    <row r="48" spans="1:2" ht="39.9" customHeight="1" x14ac:dyDescent="0.3">
      <c r="A48" s="278" t="s">
        <v>89</v>
      </c>
      <c r="B48" s="369" t="s">
        <v>90</v>
      </c>
    </row>
    <row r="49" spans="1:2" ht="39.9" customHeight="1" x14ac:dyDescent="0.3">
      <c r="A49" s="278" t="s">
        <v>91</v>
      </c>
      <c r="B49" s="369" t="s">
        <v>92</v>
      </c>
    </row>
    <row r="50" spans="1:2" ht="39.9" customHeight="1" x14ac:dyDescent="0.3">
      <c r="A50" s="278" t="s">
        <v>89</v>
      </c>
      <c r="B50" s="369" t="s">
        <v>93</v>
      </c>
    </row>
    <row r="51" spans="1:2" ht="45.75" customHeight="1" x14ac:dyDescent="0.3">
      <c r="A51" s="278" t="s">
        <v>91</v>
      </c>
      <c r="B51" s="369" t="s">
        <v>94</v>
      </c>
    </row>
    <row r="52" spans="1:2" ht="39.9" customHeight="1" x14ac:dyDescent="0.3">
      <c r="A52" s="278" t="s">
        <v>95</v>
      </c>
      <c r="B52" s="369" t="s">
        <v>96</v>
      </c>
    </row>
    <row r="53" spans="1:2" ht="39.9" customHeight="1" thickBot="1" x14ac:dyDescent="0.35">
      <c r="A53" s="279" t="s">
        <v>97</v>
      </c>
      <c r="B53" s="371" t="s">
        <v>98</v>
      </c>
    </row>
    <row r="54" spans="1:2" ht="16.2" thickBot="1" x14ac:dyDescent="0.35">
      <c r="A54" s="280"/>
      <c r="B54" s="281"/>
    </row>
    <row r="55" spans="1:2" ht="18.600000000000001" thickBot="1" x14ac:dyDescent="0.35">
      <c r="A55" s="712" t="s">
        <v>99</v>
      </c>
      <c r="B55" s="713"/>
    </row>
    <row r="56" spans="1:2" ht="55.5" customHeight="1" x14ac:dyDescent="0.3">
      <c r="A56" s="710" t="s">
        <v>100</v>
      </c>
      <c r="B56" s="711"/>
    </row>
    <row r="57" spans="1:2" ht="64.2" customHeight="1" x14ac:dyDescent="0.3">
      <c r="A57" s="702" t="s">
        <v>101</v>
      </c>
      <c r="B57" s="703"/>
    </row>
    <row r="58" spans="1:2" ht="31.5" customHeight="1" x14ac:dyDescent="0.3">
      <c r="A58" s="704" t="s">
        <v>102</v>
      </c>
      <c r="B58" s="705"/>
    </row>
    <row r="59" spans="1:2" ht="33" customHeight="1" x14ac:dyDescent="0.3">
      <c r="A59" s="702" t="s">
        <v>103</v>
      </c>
      <c r="B59" s="703"/>
    </row>
    <row r="60" spans="1:2" ht="58.5" customHeight="1" x14ac:dyDescent="0.3">
      <c r="A60" s="704" t="s">
        <v>104</v>
      </c>
      <c r="B60" s="705"/>
    </row>
    <row r="61" spans="1:2" ht="52.2" customHeight="1" x14ac:dyDescent="0.3">
      <c r="A61" s="702" t="s">
        <v>105</v>
      </c>
      <c r="B61" s="703"/>
    </row>
    <row r="62" spans="1:2" ht="141.75" customHeight="1" x14ac:dyDescent="0.3">
      <c r="A62" s="704" t="s">
        <v>106</v>
      </c>
      <c r="B62" s="705"/>
    </row>
    <row r="63" spans="1:2" ht="26.25" customHeight="1" x14ac:dyDescent="0.3">
      <c r="A63" s="706" t="s">
        <v>107</v>
      </c>
      <c r="B63" s="705"/>
    </row>
    <row r="64" spans="1:2" ht="41.25" customHeight="1" x14ac:dyDescent="0.3">
      <c r="A64" s="704" t="s">
        <v>108</v>
      </c>
      <c r="B64" s="705"/>
    </row>
    <row r="65" spans="1:2" ht="72" customHeight="1" x14ac:dyDescent="0.3">
      <c r="A65" s="704" t="s">
        <v>109</v>
      </c>
      <c r="B65" s="705"/>
    </row>
    <row r="66" spans="1:2" ht="127.5" customHeight="1" x14ac:dyDescent="0.3">
      <c r="A66" s="704" t="s">
        <v>110</v>
      </c>
      <c r="B66" s="705"/>
    </row>
    <row r="67" spans="1:2" ht="15" thickBot="1" x14ac:dyDescent="0.35">
      <c r="A67" s="372"/>
      <c r="B67" s="373"/>
    </row>
  </sheetData>
  <mergeCells count="15">
    <mergeCell ref="A1:B1"/>
    <mergeCell ref="A2:B2"/>
    <mergeCell ref="A3:B3"/>
    <mergeCell ref="A56:B56"/>
    <mergeCell ref="A55:B55"/>
    <mergeCell ref="A57:B57"/>
    <mergeCell ref="A58:B58"/>
    <mergeCell ref="A65:B65"/>
    <mergeCell ref="A66:B66"/>
    <mergeCell ref="A64:B64"/>
    <mergeCell ref="A62:B62"/>
    <mergeCell ref="A63:B63"/>
    <mergeCell ref="A61:B61"/>
    <mergeCell ref="A59:B59"/>
    <mergeCell ref="A60:B60"/>
  </mergeCells>
  <phoneticPr fontId="51" type="noConversion"/>
  <hyperlinks>
    <hyperlink ref="B6" location="'PIB-MPAL CORRRIENTES ANUAL'!A1" display="Valor Agregado por grandes ramas de actividad, sector Económico y PIB para los 125 municipios de Antioquia anual Cifras a precios corrientes ,  Miles de  millones de pesos" xr:uid="{00000000-0004-0000-0000-000000000000}"/>
    <hyperlink ref="B7" location="'PIB-MPAL CONSTANTES ANUAL'!A1" display="Valor Agregado por grandes ramas de actividad, sector Económico y PIB para los 125 municipios de Antioquia anual Cifras a precios constantes, Series encadenadas de volumen con año de referencia 2015 Miles de  millones de pesos" xr:uid="{00000000-0004-0000-0000-000001000000}"/>
    <hyperlink ref="B8" location="'SUBREGIONAL CORRRIENTES ANUAL'!A1" display="Valor Agregado por grandes ramas de actividad, sector Económico y PIB para los 9 subregiones de Antioquia anual Cifras a precios corrientes ,  Miles de  millones de pesos" xr:uid="{00000000-0004-0000-0000-000002000000}"/>
    <hyperlink ref="B9" location="'SUBREGIONAL CORRRIENTES ANUAL'!A18" display="Participación porcentual del Valor Agregado por grandes ramas de actividad, sector Económico y PIB para los 9 subregiones de Antioquia en el total Departamental anual" xr:uid="{00000000-0004-0000-0000-000003000000}"/>
    <hyperlink ref="B10" location="'SUBREGIONAL CORRRIENTES ANUAL'!A38" display="Distribución porcentual de las actividades y ramas de económicas en el  valor Agregado, en las 9 subregiones de Antioquia anual" xr:uid="{00000000-0004-0000-0000-000004000000}"/>
    <hyperlink ref="B11" location="'SUBREGIONAL CORRRIENTES ANUAL'!A52" display="Coeficiente de especialización regional por actividades y ramas de económicas, en las 9 subregiones de Antioquia anual" xr:uid="{00000000-0004-0000-0000-000005000000}"/>
    <hyperlink ref="B24" location="'Ficha Provincias'!A3" display="Producto Interno Bruto En Precios Corrientes Por Provincias 2015 - 2024Pr (Miles De Millones De Pesos)" xr:uid="{00000000-0004-0000-0000-000006000000}"/>
    <hyperlink ref="B38" location="'Ficha Municipal'!A3" display="Participación % municipal en la subregión y Departamento 2015 - 2022pr" xr:uid="{00000000-0004-0000-0000-000007000000}"/>
    <hyperlink ref="B39" location="'Ficha Municipal'!A19" display="Producto Interno Bruto  municipal, Subregional y Departamental en precios constantes, Series encadenadas de volumen con año de referencia 2015,  Años 2015 - 2020 (miles de Millones de pesos)" xr:uid="{00000000-0004-0000-0000-000008000000}"/>
    <hyperlink ref="B44" location="'Ficha Municipal'!A53" display="Valor Agregado municipal en precios constantes, Series encadenadas de volumen con año de referencia 2015 por sectores Económicos  2015 - 2022pr" xr:uid="{00000000-0004-0000-0000-00000D000000}"/>
    <hyperlink ref="B45" location="'Ficha Municipal'!A61" display="Tasas de variación valor Agregado municipal en precios constantes, Series encadenadas de volumen con año de referencia 2015 por sectores Económicos  2016 - 2022pr" xr:uid="{00000000-0004-0000-0000-00000E000000}"/>
    <hyperlink ref="B46" location="'Ficha Municipal'!A88" display="Valor Agregado municipal en precios corrientes por ramas de actividad económica 2015 - 2024pr " xr:uid="{00000000-0004-0000-0000-00000F000000}"/>
    <hyperlink ref="B47" location="'Ficha Municipal'!A105" display="Distribución del Valor Agregado municipal en precios corrientes por ramas de actividad económica  2015 - 2024pr " xr:uid="{00000000-0004-0000-0000-000010000000}"/>
    <hyperlink ref="B50" location="'PIB-Mpal 2015-2024 Corrient'!A1" display="Valor Agregado por grandes ramas de actividad, sector Económico para los 125 municipios de Antioquia, y PIB entre los años 2015 - 2024pr Cifras a precios corrientes en miles de millones de pesos" xr:uid="{00000000-0004-0000-0000-000012000000}"/>
    <hyperlink ref="B51" location="'PIB Mpal 2015-2024 Cons'!A1" display="Valor Agregado por grandes ramas de actividad, sector Económico y PIB para los 125 municipios de Antioquia entre los años 2015 - 2024pr Cifras a precios constantes, Series encadenadas de volumen con año de referencia 2015 Miles de  millones de pesos" xr:uid="{00000000-0004-0000-0000-000013000000}"/>
    <hyperlink ref="B52" location="PIB_DEPTAL_DANE!A1" display="Producto Interno Bruto por departamento de Antioquia - Base 2015" xr:uid="{00000000-0004-0000-0000-000014000000}"/>
    <hyperlink ref="B53" location="POBLACION!A1" display="POBLACIÓN TOTAL POR MUNICIPIOS DEPARTAMENTO DE ANTIOQUIA 1985 -2035 (Fuente: Retroproyecciones y proyecciones DANE publicadas 22/03/2023)" xr:uid="{00000000-0004-0000-0000-000015000000}"/>
    <hyperlink ref="B12" location="'Ficha Subregional'!A2" display="Producto Interno Bruto a precios corrientes y participación subregional (miles de Millones de pesos) 2015 - 2023pr" xr:uid="{840B6DB2-D8F0-420F-B91D-D495E77B2EF9}"/>
    <hyperlink ref="B13" location="'Ficha Subregional'!A10" display="Valor Agregado precios corrientes por sectores Económicos por subregión 2015 - 2023pr" xr:uid="{7BBB9CA7-6799-423E-8AE2-0F8DB4308EAA}"/>
    <hyperlink ref="B14" location="'Ficha Subregional'!A19" display="Distribución del Valor Agregado subregional precios corrientes por sectores Económicos 2015 - 2023pr" xr:uid="{EE53C344-6741-490B-B478-2AE85374657A}"/>
    <hyperlink ref="B16" location="'Ficha Subregional'!A76" display="Distribución subregional del valor agregado por ramas de actividad económica (miles de Millones de pesos) 2015 - 2023pr" xr:uid="{47A5E8F9-69A8-4A7D-A1FA-22D0EBB2BCC1}"/>
    <hyperlink ref="B15" location="'Ficha Subregional'!A37" display="Valor agregado subregional por ramas de actividad económica y Producto Interno Bruto a precios corrientes  (miles de Millones de pesos) 2015 - 2023pr" xr:uid="{087C9B20-039B-4417-A481-94183A45ED17}"/>
    <hyperlink ref="B17" location="'Ficha Subregional'!A76" display="Producto Interno Bruto subregional en precios constantes, series encadenadas de volumen con año de referencia 2015 (miles de Millones de pesos) y variación %  2015 - 2023pr" xr:uid="{17A5F12B-5474-4688-A8D4-4C1CDD3CF9BE}"/>
    <hyperlink ref="B18" location="'Ficha Subregional'!A94" display="Valor Agregado en precios constantes, series encadenadas de volumen con año de referencia 2015 por sectores Económicos subregional (miles de Millones de pesos)&quot;" xr:uid="{28AD5248-C066-4B9E-B452-ECC37C0AEC97}"/>
    <hyperlink ref="B19" location="'Ficha Subregional'!A102" display="Variación del valor Agregado en precios constantes, series encadenadas de volumen con año de referencia 2015 por sectores Económicos subregional (miles de Millones de pesos)&quot;" xr:uid="{754FE80D-2485-471C-9179-D5729AD63C92}"/>
    <hyperlink ref="B20" location="'Ficha Subregional'!A123" display="Valor agregado por ramas de actividad económica y Producto Interno Bruto en precios constantes, series encadenadas de volumen con año de referencia   (miles de Millones de pesos) 2015 - 2023pr subregional" xr:uid="{2A9D88AE-618D-454D-A780-AC66ABD8A921}"/>
    <hyperlink ref="B21" location="'Ficha Subregional'!A142" display="Variación % del Valor agregado por ramas de actividad económica y Producto Interno Bruto en precios constantes, series encadenadas de volumen con año de referencia   (miles de Millones de pesos) 2015 - 2023pr subregional" xr:uid="{F84A19A7-EF7C-415D-BC22-942D26F173BB}"/>
    <hyperlink ref="B22" location="'Ficha Subregional'!A165" display="Producto Interno Bruto a precios corrientes subregion subregional, por municipios (miles de Millones de pesos) 2015 - 2023pr&quot;" xr:uid="{C3067C8D-47E6-4AC8-A21B-CF4B6356990B}"/>
    <hyperlink ref="B23" location="'Ficha Subregional'!A165" display="Producto Interno Bruto a precios corrientes subregional, Participación % por municipios (miles de Millones de pesos) 2015 - 2023pr&quot;" xr:uid="{949C8945-4419-47D1-ADDD-5877E224D01F}"/>
    <hyperlink ref="B25" location="'Ficha Provincias'!A19" display="Distribución % Producto Interno Bruto En Precios Corrientes Por Provincias 2015 - 2024Pr" xr:uid="{7979A8F9-2738-4572-994F-345412090117}"/>
    <hyperlink ref="B26" location="'Ficha Provincias'!A37" display="Participación  % Por Provincias Del Producto Interno Bruto En Precios Corrientes  2015 - 2024Pr" xr:uid="{D7F189CE-063A-4BD8-939E-56E1572C3456}"/>
    <hyperlink ref="B27" location="'Ficha Provincias'!N3" display="Producto Interno Bruto En Precios Constantes Por Provincias 2015 - 2024Pr (Miles De Millones De Pesos)" xr:uid="{38681FF7-E3DF-49D0-9136-96977247D8B6}"/>
    <hyperlink ref="B28" location="'Ficha Provincias'!N19" display="Tasas De Variación Del PIB En Precios Constantes Por Provincias Y Departamental 2015 - 2024Pr" xr:uid="{0E21D962-9424-4A97-B27C-5BC890223C48}"/>
    <hyperlink ref="B29" location="'Ficha Provincias'!A64" display="Resultado por rama de actividad económica en precios corrientes por provincias 2015 -2024pr  (Miles de Millones de pesos)&quot;" xr:uid="{0F8BEB5A-4BEF-487F-BF10-A790D8A8B072}"/>
    <hyperlink ref="B30" location="'Ficha Provincias'!A80" display="Distribución % por Provincias y municipíos no EATs en el total Departamental en precios corrientes, por rama de actividad económica  2015 - 2024pr&quot;" xr:uid="{551F97A6-7CD0-430D-A258-3A81B3633D92}"/>
    <hyperlink ref="B31" location="'Ficha Provincias'!A98" display="&quot;Participación % por provincias en el total de las provincias por rama de actividad económica en precios corrientes 2015 - 2024pr&quot;" xr:uid="{073F59F2-D449-44AB-86F8-9B9EA90A0C48}"/>
    <hyperlink ref="B32" location="'Ficha Provincias'!N64" display="Resultado por rama de actividad económica En precios constantes por provincia 2015 - 2024pr (Miles de Millones de pesos)" xr:uid="{F43E74EF-5087-4E4C-9439-427D0E3B52DA}"/>
    <hyperlink ref="B33" location="'Ficha Provincias'!N80" display="Tasas de variación rama de actividad, económica en precios constantes por provincias y Departamental 2015 - 2024pr&quot;" xr:uid="{7EB5116D-A598-4A9D-8550-C4F7F88D246B}"/>
    <hyperlink ref="B34" location="'Ficha Provincias'!A118" display="Valor agregado por ramas de actividad económica y Producto Interno Bruto a precios corrientes y provincias (miles de Millones de pesos) 2015 - 2024pr&quot;" xr:uid="{619433D6-60AE-4D55-A9F3-25EDDB68EE70}"/>
    <hyperlink ref="B35" location="'Ficha Provincias'!N118" display="Valor agregado por ramas de actividad económica y Producto Interno Bruto a precios constantes y provincias (miles de Millones de pesos) 2015 - 2024pr&quot;" xr:uid="{91477FA4-8D22-4081-8C02-E8B1222E2C26}"/>
    <hyperlink ref="B36" location="'Ficha Provincias'!N152" display="Distribución del valor agregado por ramas de actividad económica en precios contantes y provincia 2015 - 2024pr &quot;" xr:uid="{4C17BAD3-7A42-4262-87AD-8FFE898306D2}"/>
    <hyperlink ref="B37" location="'Ficha Provincias'!N52" display="Tasas de variación % del Valor agregado por ramas de actividad económica en precios constantes y Producto Interno Bruto  2015 - 2024pr por provincia" xr:uid="{AED992C2-5921-438D-AC76-4709713BB65C}"/>
    <hyperlink ref="B40" location="'Ficha Municipal'!A21" display="Producto Interno Bruto a precios constantes municipal, Subregional y Departamental (miles de Millones de pesos) 2015 - 2024pr" xr:uid="{7F6ECFF3-95CB-4EFB-95EC-2EFAAA7D39D7}"/>
    <hyperlink ref="B41" location="'Ficha Municipal'!A29" display="Tasa de variación del Producto Interno Bruto a precios constantes municipal, Subregional y Departamental, Series encadenadas de volumen con año de referencia 2015,  2016 - 2022pr" xr:uid="{7FE04CF1-1B68-4401-A4C9-7A81D1FB40FA}"/>
    <hyperlink ref="B42" location="'Ficha Municipal'!A38" display="Valor Agregado municipal en precios corrientes por sectores 2015 - 2024pr" xr:uid="{9534CC19-83FF-4867-AF65-999FFC7F5355}"/>
    <hyperlink ref="B43" location="'Ficha Municipal'!A46" display="Distribución porcentual del Valor Agregado municipal en precios corrientes por sectores Económicos 2015 - 2024pr" xr:uid="{AE5CA360-B6FF-4A01-ABFF-0E0308E12F8E}"/>
    <hyperlink ref="B48" location="'Ficha Municipal'!A131" display="Valor Agregado municipal en precios constantes, Series encadenadas de volumen con año de referencia 2015, por ramas de actividad 2015 - 2024pr" xr:uid="{00000000-0004-0000-0000-000011000000}"/>
    <hyperlink ref="B49" location="'Ficha Municipal'!A149" display="Tasas de variación del valor Agregado municipal a precios constantes, Series encadenadas de volumen con año de referencia 2015, por ramas de actividad" xr:uid="{3B36F40E-6114-44E7-B406-38CDA0843DA8}"/>
  </hyperlink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M161"/>
  <sheetViews>
    <sheetView showGridLines="0" zoomScale="70" zoomScaleNormal="70" workbookViewId="0">
      <pane xSplit="4" ySplit="4" topLeftCell="P62" activePane="bottomRight" state="frozen"/>
      <selection pane="topRight" activeCell="E1" sqref="E1"/>
      <selection pane="bottomLeft" activeCell="A5" sqref="A5"/>
      <selection pane="bottomRight" activeCell="W2" sqref="W2"/>
    </sheetView>
  </sheetViews>
  <sheetFormatPr baseColWidth="10" defaultColWidth="11.44140625" defaultRowHeight="14.4" x14ac:dyDescent="0.3"/>
  <cols>
    <col min="1" max="1" width="12.5546875" customWidth="1"/>
    <col min="2" max="2" width="31.88671875" customWidth="1"/>
    <col min="3" max="3" width="53.6640625" customWidth="1"/>
    <col min="4" max="4" width="57.6640625" customWidth="1"/>
    <col min="5" max="5" width="12.33203125" bestFit="1" customWidth="1"/>
    <col min="6" max="6" width="11.6640625" bestFit="1" customWidth="1"/>
    <col min="7" max="7" width="13.33203125" bestFit="1" customWidth="1"/>
    <col min="8" max="8" width="12.109375" bestFit="1" customWidth="1"/>
    <col min="9" max="9" width="19.6640625" bestFit="1" customWidth="1"/>
    <col min="10" max="10" width="17.109375" bestFit="1" customWidth="1"/>
    <col min="11" max="11" width="11.6640625" bestFit="1" customWidth="1"/>
    <col min="12" max="12" width="12.88671875" bestFit="1" customWidth="1"/>
    <col min="13" max="13" width="12.44140625" bestFit="1" customWidth="1"/>
    <col min="14" max="14" width="12.88671875" customWidth="1"/>
    <col min="15" max="15" width="17.109375" bestFit="1" customWidth="1"/>
    <col min="16" max="16" width="27.5546875" bestFit="1" customWidth="1"/>
    <col min="17" max="17" width="12.44140625" bestFit="1" customWidth="1"/>
    <col min="18" max="18" width="12.88671875" bestFit="1" customWidth="1"/>
    <col min="19" max="20" width="13.6640625" bestFit="1" customWidth="1"/>
    <col min="21" max="21" width="12.44140625" bestFit="1" customWidth="1"/>
    <col min="22" max="22" width="14.33203125" bestFit="1" customWidth="1"/>
    <col min="24" max="24" width="15.44140625" bestFit="1" customWidth="1"/>
    <col min="25" max="25" width="14.88671875" customWidth="1"/>
    <col min="26" max="26" width="15.109375" customWidth="1"/>
    <col min="35" max="35" width="13.33203125" bestFit="1" customWidth="1"/>
  </cols>
  <sheetData>
    <row r="1" spans="1:36" ht="23.4" x14ac:dyDescent="0.4">
      <c r="A1" s="714" t="s">
        <v>111</v>
      </c>
      <c r="B1" s="714"/>
      <c r="C1" s="714"/>
      <c r="D1" s="714"/>
      <c r="E1" s="714"/>
      <c r="F1" s="714"/>
      <c r="G1" s="714"/>
      <c r="H1" s="714"/>
      <c r="I1" s="714"/>
      <c r="J1" s="714"/>
      <c r="K1" s="714"/>
      <c r="L1" s="714"/>
      <c r="M1" s="714"/>
      <c r="N1" s="714"/>
      <c r="O1" s="714"/>
      <c r="P1" s="714"/>
      <c r="Q1" s="714"/>
      <c r="R1" s="714"/>
      <c r="S1" s="714"/>
      <c r="T1" s="714"/>
      <c r="U1" s="714"/>
      <c r="V1" s="714"/>
      <c r="W1" s="78" t="s">
        <v>112</v>
      </c>
    </row>
    <row r="2" spans="1:36" ht="43.2" customHeight="1" thickBot="1" x14ac:dyDescent="0.35">
      <c r="A2" s="715" t="str">
        <f>"Valor Agregado por grandes ramas de actividad, sector Económico y PIB para los 125 municipios de Antioquia año: "&amp;W2&amp;IF(OR(W2=2021,W2=2023)," provisional ",IF(W2=2024," preliminar ",""))&amp;"
Cifras a precios corrientes ,  Miles de  millones de pesos"</f>
        <v>Valor Agregado por grandes ramas de actividad, sector Económico y PIB para los 125 municipios de Antioquia año: 2024 preliminar 
Cifras a precios corrientes ,  Miles de  millones de pesos</v>
      </c>
      <c r="B2" s="715"/>
      <c r="C2" s="715"/>
      <c r="D2" s="715"/>
      <c r="E2" s="715"/>
      <c r="F2" s="715"/>
      <c r="G2" s="715"/>
      <c r="H2" s="715"/>
      <c r="I2" s="715"/>
      <c r="J2" s="715"/>
      <c r="K2" s="715"/>
      <c r="L2" s="715"/>
      <c r="M2" s="715"/>
      <c r="N2" s="715"/>
      <c r="O2" s="715"/>
      <c r="P2" s="715"/>
      <c r="Q2" s="715"/>
      <c r="R2" s="715"/>
      <c r="S2" s="715"/>
      <c r="T2" s="715"/>
      <c r="U2" s="715"/>
      <c r="V2" s="715"/>
      <c r="W2" s="79">
        <v>2024</v>
      </c>
    </row>
    <row r="3" spans="1:36" ht="15" thickBot="1" x14ac:dyDescent="0.35"/>
    <row r="4" spans="1:36" ht="193.2" customHeight="1" thickBot="1" x14ac:dyDescent="0.35">
      <c r="A4" s="39" t="s">
        <v>113</v>
      </c>
      <c r="B4" s="40" t="s">
        <v>114</v>
      </c>
      <c r="C4" s="40" t="s">
        <v>115</v>
      </c>
      <c r="D4" s="41" t="s">
        <v>116</v>
      </c>
      <c r="E4" s="1" t="s">
        <v>117</v>
      </c>
      <c r="F4" s="1" t="s">
        <v>118</v>
      </c>
      <c r="G4" s="1" t="s">
        <v>119</v>
      </c>
      <c r="H4" s="1" t="s">
        <v>120</v>
      </c>
      <c r="I4" s="1" t="s">
        <v>121</v>
      </c>
      <c r="J4" s="1" t="s">
        <v>122</v>
      </c>
      <c r="K4" s="1" t="s">
        <v>123</v>
      </c>
      <c r="L4" s="1" t="s">
        <v>124</v>
      </c>
      <c r="M4" s="1" t="s">
        <v>125</v>
      </c>
      <c r="N4" s="1" t="s">
        <v>126</v>
      </c>
      <c r="O4" s="1" t="s">
        <v>127</v>
      </c>
      <c r="P4" s="145" t="s">
        <v>128</v>
      </c>
      <c r="Q4" s="153" t="s">
        <v>129</v>
      </c>
      <c r="R4" s="42" t="s">
        <v>130</v>
      </c>
      <c r="S4" s="46" t="s">
        <v>131</v>
      </c>
      <c r="T4" s="186" t="s">
        <v>132</v>
      </c>
      <c r="U4" s="185" t="s">
        <v>133</v>
      </c>
      <c r="V4" s="83" t="s">
        <v>134</v>
      </c>
      <c r="W4" s="84" t="s">
        <v>135</v>
      </c>
      <c r="X4" s="2" t="s">
        <v>136</v>
      </c>
      <c r="Y4" s="186" t="s">
        <v>137</v>
      </c>
      <c r="Z4" s="254" t="s">
        <v>138</v>
      </c>
      <c r="AA4" s="186" t="s">
        <v>139</v>
      </c>
      <c r="AB4" s="186" t="s">
        <v>140</v>
      </c>
      <c r="AE4" s="687" t="s">
        <v>141</v>
      </c>
      <c r="AF4" s="687"/>
      <c r="AG4" s="687"/>
      <c r="AH4" s="687"/>
      <c r="AI4" s="687"/>
      <c r="AJ4" s="687"/>
    </row>
    <row r="5" spans="1:36" x14ac:dyDescent="0.3">
      <c r="A5" s="49"/>
      <c r="B5" s="50"/>
      <c r="C5" s="43"/>
      <c r="D5" s="44" t="s">
        <v>142</v>
      </c>
      <c r="E5" s="47">
        <f>E6+E17+E24+E31+E42+E60+E80+E104+E128</f>
        <v>20811.006472565612</v>
      </c>
      <c r="F5" s="47">
        <f t="shared" ref="F5:V5" si="0">F6+F17+F24+F31+F42+F60+F80+F104+F128</f>
        <v>8784.3795798171614</v>
      </c>
      <c r="G5" s="47">
        <f t="shared" si="0"/>
        <v>31292.772554055085</v>
      </c>
      <c r="H5" s="47">
        <f t="shared" si="0"/>
        <v>10557.655397998749</v>
      </c>
      <c r="I5" s="47">
        <f t="shared" si="0"/>
        <v>14893.464075739728</v>
      </c>
      <c r="J5" s="47">
        <f t="shared" si="0"/>
        <v>47861.623352164715</v>
      </c>
      <c r="K5" s="47">
        <f t="shared" si="0"/>
        <v>5515.8045629688786</v>
      </c>
      <c r="L5" s="47">
        <f t="shared" si="0"/>
        <v>11663.319245759249</v>
      </c>
      <c r="M5" s="47">
        <f t="shared" si="0"/>
        <v>19218.466384047158</v>
      </c>
      <c r="N5" s="47">
        <f t="shared" si="0"/>
        <v>20914.851797241841</v>
      </c>
      <c r="O5" s="47">
        <f t="shared" si="0"/>
        <v>29552.788156112983</v>
      </c>
      <c r="P5" s="80">
        <f t="shared" si="0"/>
        <v>9457.8433594401595</v>
      </c>
      <c r="Q5" s="174">
        <f t="shared" si="0"/>
        <v>29595.386052382772</v>
      </c>
      <c r="R5" s="47">
        <f t="shared" si="0"/>
        <v>41850.427952053818</v>
      </c>
      <c r="S5" s="175">
        <f t="shared" si="0"/>
        <v>159078.16093347469</v>
      </c>
      <c r="T5" s="187">
        <f t="shared" si="0"/>
        <v>230523.97493791132</v>
      </c>
      <c r="U5" s="170">
        <f t="shared" si="0"/>
        <v>22708.404971552405</v>
      </c>
      <c r="V5" s="80">
        <f t="shared" si="0"/>
        <v>253232.37990946369</v>
      </c>
      <c r="W5" s="237">
        <f>V5/$V$5</f>
        <v>1</v>
      </c>
      <c r="X5" s="187">
        <f>X6+X17+X24+X31+X42+X60+X80+X104+X128</f>
        <v>6880799</v>
      </c>
      <c r="Y5" s="239">
        <f>(T5/X5)*1000000</f>
        <v>33502.500935997596</v>
      </c>
      <c r="Z5" s="244">
        <f>(V5/X5)*1000000</f>
        <v>36802.757922366822</v>
      </c>
      <c r="AA5" s="239">
        <f>LOG(Y5)</f>
        <v>4.5250772279969196</v>
      </c>
      <c r="AB5" s="239">
        <f>LOG(Z5)</f>
        <v>4.5658803650209592</v>
      </c>
      <c r="AE5" s="684" t="s">
        <v>143</v>
      </c>
      <c r="AF5" s="685"/>
      <c r="AG5" s="685"/>
      <c r="AH5" s="685"/>
      <c r="AI5" s="685"/>
      <c r="AJ5" s="686"/>
    </row>
    <row r="6" spans="1:36" x14ac:dyDescent="0.3">
      <c r="A6" s="51" t="s">
        <v>144</v>
      </c>
      <c r="B6" s="45" t="s">
        <v>145</v>
      </c>
      <c r="C6" s="45"/>
      <c r="D6" s="45"/>
      <c r="E6" s="663">
        <f>SUM(E7:E16)</f>
        <v>1024.7946612794101</v>
      </c>
      <c r="F6" s="663">
        <f t="shared" ref="F6:V6" si="1">SUM(F7:F16)</f>
        <v>30.945387421100001</v>
      </c>
      <c r="G6" s="663">
        <f t="shared" si="1"/>
        <v>24278.948078267818</v>
      </c>
      <c r="H6" s="663">
        <f t="shared" si="1"/>
        <v>7777.0082165903987</v>
      </c>
      <c r="I6" s="663">
        <f t="shared" si="1"/>
        <v>8419.0950458505104</v>
      </c>
      <c r="J6" s="663">
        <f t="shared" si="1"/>
        <v>35005.870818776813</v>
      </c>
      <c r="K6" s="663">
        <f t="shared" si="1"/>
        <v>4011.7883622727995</v>
      </c>
      <c r="L6" s="663">
        <f t="shared" si="1"/>
        <v>9982.5944745791676</v>
      </c>
      <c r="M6" s="663">
        <f t="shared" si="1"/>
        <v>14915.250735857931</v>
      </c>
      <c r="N6" s="663">
        <f t="shared" si="1"/>
        <v>14917.637752538531</v>
      </c>
      <c r="O6" s="663">
        <f t="shared" si="1"/>
        <v>19911.20003432822</v>
      </c>
      <c r="P6" s="664">
        <f t="shared" si="1"/>
        <v>6912.2659773193191</v>
      </c>
      <c r="Q6" s="665">
        <f t="shared" si="1"/>
        <v>1055.74004870051</v>
      </c>
      <c r="R6" s="663">
        <f t="shared" si="1"/>
        <v>32055.956294858217</v>
      </c>
      <c r="S6" s="666">
        <f t="shared" si="1"/>
        <v>114075.70320152327</v>
      </c>
      <c r="T6" s="667">
        <f t="shared" si="1"/>
        <v>147187.39954508204</v>
      </c>
      <c r="U6" s="668">
        <f t="shared" si="1"/>
        <v>14499.103949945378</v>
      </c>
      <c r="V6" s="664">
        <f t="shared" si="1"/>
        <v>161686.5034950274</v>
      </c>
      <c r="W6" s="237">
        <f t="shared" ref="W6:W69" si="2">V6/$V$5</f>
        <v>0.63849063675361728</v>
      </c>
      <c r="X6" s="667">
        <f>SUM(X7:X16)</f>
        <v>4167258</v>
      </c>
      <c r="Y6" s="237">
        <f t="shared" ref="Y6:Y69" si="3">(T6/X6)*1000000</f>
        <v>35319.963281630764</v>
      </c>
      <c r="Z6" s="249">
        <f t="shared" ref="Z6:Z69" si="4">(V6/X6)*1000000</f>
        <v>38799.254448615226</v>
      </c>
      <c r="AA6" s="237">
        <f t="shared" ref="AA6:AA69" si="5">LOG(Y6)</f>
        <v>4.5480202434164756</v>
      </c>
      <c r="AB6" s="237">
        <f t="shared" ref="AB6:AB69" si="6">LOG(Z6)</f>
        <v>4.5888233804405152</v>
      </c>
      <c r="AE6" s="688" t="s">
        <v>146</v>
      </c>
      <c r="AF6" s="689"/>
      <c r="AG6" s="689"/>
      <c r="AH6" s="689"/>
      <c r="AI6" s="689"/>
      <c r="AJ6" s="690"/>
    </row>
    <row r="7" spans="1:36" x14ac:dyDescent="0.3">
      <c r="A7" s="33" t="s">
        <v>147</v>
      </c>
      <c r="B7" s="30" t="s">
        <v>148</v>
      </c>
      <c r="C7" s="31" t="s">
        <v>149</v>
      </c>
      <c r="D7" s="30" t="s">
        <v>150</v>
      </c>
      <c r="E7" s="654">
        <f>SUMIFS('PIB-Mpal 2015-2024 Corrient'!H$5:H$1264,'PIB-Mpal 2015-2024 Corrient'!$A$5:$A$1264,$W$2,'PIB-Mpal 2015-2024 Corrient'!$E$5:$E$1264,$A7)</f>
        <v>272.13210635974002</v>
      </c>
      <c r="F7" s="654">
        <f>SUMIFS('PIB-Mpal 2015-2024 Corrient'!I$5:I$1264,'PIB-Mpal 2015-2024 Corrient'!$A$5:$A$1264,$W$2,'PIB-Mpal 2015-2024 Corrient'!$E$5:$E$1264,$A7)</f>
        <v>13.01339641369</v>
      </c>
      <c r="G7" s="654">
        <f>SUMIFS('PIB-Mpal 2015-2024 Corrient'!K$5:K$1264,'PIB-Mpal 2015-2024 Corrient'!$A$5:$A$1264,$W$2,'PIB-Mpal 2015-2024 Corrient'!$E$5:$E$1264,$A7)</f>
        <v>10876.05686714474</v>
      </c>
      <c r="H7" s="654">
        <f>SUMIFS('PIB-Mpal 2015-2024 Corrient'!L$5:L$1264,'PIB-Mpal 2015-2024 Corrient'!$A$5:$A$1264,$W$2,'PIB-Mpal 2015-2024 Corrient'!$E$5:$E$1264,$A7)</f>
        <v>4679.6773032868196</v>
      </c>
      <c r="I7" s="654">
        <f>SUMIFS('PIB-Mpal 2015-2024 Corrient'!N$5:N$1264,'PIB-Mpal 2015-2024 Corrient'!$A$5:$A$1264,$W$2,'PIB-Mpal 2015-2024 Corrient'!$E$5:$E$1264,$A7)</f>
        <v>5113.3477029457899</v>
      </c>
      <c r="J7" s="654">
        <f>SUMIFS('PIB-Mpal 2015-2024 Corrient'!O$5:O$1264,'PIB-Mpal 2015-2024 Corrient'!$A$5:$A$1264,$W$2,'PIB-Mpal 2015-2024 Corrient'!$E$5:$E$1264,$A7)</f>
        <v>23661.048431823801</v>
      </c>
      <c r="K7" s="654">
        <f>SUMIFS('PIB-Mpal 2015-2024 Corrient'!P$5:P$1264,'PIB-Mpal 2015-2024 Corrient'!$A$5:$A$1264,$W$2,'PIB-Mpal 2015-2024 Corrient'!$E$5:$E$1264,$A7)</f>
        <v>2553.3850465823598</v>
      </c>
      <c r="L7" s="654">
        <f>SUMIFS('PIB-Mpal 2015-2024 Corrient'!Q$5:Q$1264,'PIB-Mpal 2015-2024 Corrient'!$A$5:$A$1264,$W$2,'PIB-Mpal 2015-2024 Corrient'!$E$5:$E$1264,$A7)</f>
        <v>8326.9623725182992</v>
      </c>
      <c r="M7" s="654">
        <f>SUMIFS('PIB-Mpal 2015-2024 Corrient'!R$5:R$1264,'PIB-Mpal 2015-2024 Corrient'!$A$5:$A$1264,$W$2,'PIB-Mpal 2015-2024 Corrient'!$E$5:$E$1264,$A7)</f>
        <v>9056.4851710371295</v>
      </c>
      <c r="N7" s="654">
        <f>SUMIFS('PIB-Mpal 2015-2024 Corrient'!S$5:S$1264,'PIB-Mpal 2015-2024 Corrient'!$A$5:$A$1264,$W$2,'PIB-Mpal 2015-2024 Corrient'!$E$5:$E$1264,$A7)</f>
        <v>10139.02039719363</v>
      </c>
      <c r="O7" s="654">
        <f>SUMIFS('PIB-Mpal 2015-2024 Corrient'!T$5:T$1264,'PIB-Mpal 2015-2024 Corrient'!$A$5:$A$1264,$W$2,'PIB-Mpal 2015-2024 Corrient'!$E$5:$E$1264,$A7)</f>
        <v>14236.2692863908</v>
      </c>
      <c r="P7" s="655">
        <f>SUMIFS('PIB-Mpal 2015-2024 Corrient'!U$5:U$1264,'PIB-Mpal 2015-2024 Corrient'!$A$5:$A$1264,$W$2,'PIB-Mpal 2015-2024 Corrient'!$E$5:$E$1264,$A7)</f>
        <v>4062.5396973942502</v>
      </c>
      <c r="Q7" s="656">
        <f>SUMIFS('PIB-Mpal 2015-2024 Corrient'!J$5:J$1264,'PIB-Mpal 2015-2024 Corrient'!$A$5:$A$1264,$W$2,'PIB-Mpal 2015-2024 Corrient'!$E$5:$E$1264,$A7)</f>
        <v>285.14550277343</v>
      </c>
      <c r="R7" s="657">
        <f>SUMIFS('PIB-Mpal 2015-2024 Corrient'!M$5:M$1264,'PIB-Mpal 2015-2024 Corrient'!$A$5:$A$1264,$W$2,'PIB-Mpal 2015-2024 Corrient'!$E$5:$E$1264,$A7)</f>
        <v>15555.734170431559</v>
      </c>
      <c r="S7" s="658">
        <f>SUMIFS('PIB-Mpal 2015-2024 Corrient'!V$5:V$1264,'PIB-Mpal 2015-2024 Corrient'!$A$5:$A$1264,$W$2,'PIB-Mpal 2015-2024 Corrient'!$E$5:$E$1264,$A7)</f>
        <v>77149.058105886055</v>
      </c>
      <c r="T7" s="659">
        <f>SUMIFS('PIB-Mpal 2015-2024 Corrient'!W$5:W$1264,'PIB-Mpal 2015-2024 Corrient'!$A$5:$A$1264,$W$2,'PIB-Mpal 2015-2024 Corrient'!$E$5:$E$1264,$A7)</f>
        <v>92989.937779091051</v>
      </c>
      <c r="U7" s="660">
        <f>SUMIFS('PIB-Mpal 2015-2024 Corrient'!X$5:X$1264,'PIB-Mpal 2015-2024 Corrient'!$A$5:$A$1264,$W$2,'PIB-Mpal 2015-2024 Corrient'!$E$5:$E$1264,$A7)</f>
        <v>9160.2323182905293</v>
      </c>
      <c r="V7" s="661">
        <f>SUMIFS('PIB-Mpal 2015-2024 Corrient'!Y$5:Y$1264,'PIB-Mpal 2015-2024 Corrient'!$A$5:$A$1264,$W$2,'PIB-Mpal 2015-2024 Corrient'!$E$5:$E$1264,$A7)</f>
        <v>102150.17009738158</v>
      </c>
      <c r="W7" s="237">
        <f t="shared" si="2"/>
        <v>0.40338510475596595</v>
      </c>
      <c r="X7" s="662">
        <f>INDEX(POBLACION!$C$4:$W$128,MATCH(A7,POBLACION!$A$4:$A$128,0),MATCH($W$2,POBLACION!$C$3:$W$3,0))</f>
        <v>2524747</v>
      </c>
      <c r="Y7" s="237">
        <f t="shared" si="3"/>
        <v>36831.388562533612</v>
      </c>
      <c r="Z7" s="249">
        <f t="shared" si="4"/>
        <v>40459.56687833734</v>
      </c>
      <c r="AA7" s="237">
        <f t="shared" si="5"/>
        <v>4.5662180922917424</v>
      </c>
      <c r="AB7" s="237">
        <f t="shared" si="6"/>
        <v>4.607021229315782</v>
      </c>
      <c r="AE7" s="691" t="s">
        <v>151</v>
      </c>
      <c r="AF7" s="692"/>
      <c r="AG7" s="692"/>
      <c r="AH7" s="692"/>
      <c r="AI7" s="692"/>
      <c r="AJ7" s="693"/>
    </row>
    <row r="8" spans="1:36" x14ac:dyDescent="0.3">
      <c r="A8" s="33" t="s">
        <v>152</v>
      </c>
      <c r="B8" s="30" t="s">
        <v>148</v>
      </c>
      <c r="C8" s="31" t="s">
        <v>149</v>
      </c>
      <c r="D8" s="30" t="s">
        <v>153</v>
      </c>
      <c r="E8" s="654">
        <f>SUMIFS('PIB-Mpal 2015-2024 Corrient'!H$5:H$1264,'PIB-Mpal 2015-2024 Corrient'!$A$5:$A$1264,$W$2,'PIB-Mpal 2015-2024 Corrient'!$E$5:$E$1264,$A8)</f>
        <v>248.12693406297001</v>
      </c>
      <c r="F8" s="654">
        <f>SUMIFS('PIB-Mpal 2015-2024 Corrient'!I$5:I$1264,'PIB-Mpal 2015-2024 Corrient'!$A$5:$A$1264,$W$2,'PIB-Mpal 2015-2024 Corrient'!$E$5:$E$1264,$A8)</f>
        <v>2.91939806206</v>
      </c>
      <c r="G8" s="654">
        <f>SUMIFS('PIB-Mpal 2015-2024 Corrient'!K$5:K$1264,'PIB-Mpal 2015-2024 Corrient'!$A$5:$A$1264,$W$2,'PIB-Mpal 2015-2024 Corrient'!$E$5:$E$1264,$A8)</f>
        <v>570.23540185858997</v>
      </c>
      <c r="H8" s="654">
        <f>SUMIFS('PIB-Mpal 2015-2024 Corrient'!L$5:L$1264,'PIB-Mpal 2015-2024 Corrient'!$A$5:$A$1264,$W$2,'PIB-Mpal 2015-2024 Corrient'!$E$5:$E$1264,$A8)</f>
        <v>109.42076468710999</v>
      </c>
      <c r="I8" s="654">
        <f>SUMIFS('PIB-Mpal 2015-2024 Corrient'!N$5:N$1264,'PIB-Mpal 2015-2024 Corrient'!$A$5:$A$1264,$W$2,'PIB-Mpal 2015-2024 Corrient'!$E$5:$E$1264,$A8)</f>
        <v>345.45760783105999</v>
      </c>
      <c r="J8" s="654">
        <f>SUMIFS('PIB-Mpal 2015-2024 Corrient'!O$5:O$1264,'PIB-Mpal 2015-2024 Corrient'!$A$5:$A$1264,$W$2,'PIB-Mpal 2015-2024 Corrient'!$E$5:$E$1264,$A8)</f>
        <v>222.71872201545</v>
      </c>
      <c r="K8" s="654">
        <f>SUMIFS('PIB-Mpal 2015-2024 Corrient'!P$5:P$1264,'PIB-Mpal 2015-2024 Corrient'!$A$5:$A$1264,$W$2,'PIB-Mpal 2015-2024 Corrient'!$E$5:$E$1264,$A8)</f>
        <v>21.345288387229999</v>
      </c>
      <c r="L8" s="654">
        <f>SUMIFS('PIB-Mpal 2015-2024 Corrient'!Q$5:Q$1264,'PIB-Mpal 2015-2024 Corrient'!$A$5:$A$1264,$W$2,'PIB-Mpal 2015-2024 Corrient'!$E$5:$E$1264,$A8)</f>
        <v>16.16049620407</v>
      </c>
      <c r="M8" s="654">
        <f>SUMIFS('PIB-Mpal 2015-2024 Corrient'!R$5:R$1264,'PIB-Mpal 2015-2024 Corrient'!$A$5:$A$1264,$W$2,'PIB-Mpal 2015-2024 Corrient'!$E$5:$E$1264,$A8)</f>
        <v>74.439820448619997</v>
      </c>
      <c r="N8" s="654">
        <f>SUMIFS('PIB-Mpal 2015-2024 Corrient'!S$5:S$1264,'PIB-Mpal 2015-2024 Corrient'!$A$5:$A$1264,$W$2,'PIB-Mpal 2015-2024 Corrient'!$E$5:$E$1264,$A8)</f>
        <v>107.06769760042999</v>
      </c>
      <c r="O8" s="654">
        <f>SUMIFS('PIB-Mpal 2015-2024 Corrient'!T$5:T$1264,'PIB-Mpal 2015-2024 Corrient'!$A$5:$A$1264,$W$2,'PIB-Mpal 2015-2024 Corrient'!$E$5:$E$1264,$A8)</f>
        <v>89.524128519960001</v>
      </c>
      <c r="P8" s="655">
        <f>SUMIFS('PIB-Mpal 2015-2024 Corrient'!U$5:U$1264,'PIB-Mpal 2015-2024 Corrient'!$A$5:$A$1264,$W$2,'PIB-Mpal 2015-2024 Corrient'!$E$5:$E$1264,$A8)</f>
        <v>43.264404116400001</v>
      </c>
      <c r="Q8" s="656">
        <f>SUMIFS('PIB-Mpal 2015-2024 Corrient'!J$5:J$1264,'PIB-Mpal 2015-2024 Corrient'!$A$5:$A$1264,$W$2,'PIB-Mpal 2015-2024 Corrient'!$E$5:$E$1264,$A8)</f>
        <v>251.04633212503001</v>
      </c>
      <c r="R8" s="657">
        <f>SUMIFS('PIB-Mpal 2015-2024 Corrient'!M$5:M$1264,'PIB-Mpal 2015-2024 Corrient'!$A$5:$A$1264,$W$2,'PIB-Mpal 2015-2024 Corrient'!$E$5:$E$1264,$A8)</f>
        <v>679.65616654569999</v>
      </c>
      <c r="S8" s="658">
        <f>SUMIFS('PIB-Mpal 2015-2024 Corrient'!V$5:V$1264,'PIB-Mpal 2015-2024 Corrient'!$A$5:$A$1264,$W$2,'PIB-Mpal 2015-2024 Corrient'!$E$5:$E$1264,$A8)</f>
        <v>919.97816512322004</v>
      </c>
      <c r="T8" s="659">
        <f>SUMIFS('PIB-Mpal 2015-2024 Corrient'!W$5:W$1264,'PIB-Mpal 2015-2024 Corrient'!$A$5:$A$1264,$W$2,'PIB-Mpal 2015-2024 Corrient'!$E$5:$E$1264,$A8)</f>
        <v>1850.6806637939499</v>
      </c>
      <c r="U8" s="660">
        <f>SUMIFS('PIB-Mpal 2015-2024 Corrient'!X$5:X$1264,'PIB-Mpal 2015-2024 Corrient'!$A$5:$A$1264,$W$2,'PIB-Mpal 2015-2024 Corrient'!$E$5:$E$1264,$A8)</f>
        <v>182.30644338735331</v>
      </c>
      <c r="V8" s="661">
        <f>SUMIFS('PIB-Mpal 2015-2024 Corrient'!Y$5:Y$1264,'PIB-Mpal 2015-2024 Corrient'!$A$5:$A$1264,$W$2,'PIB-Mpal 2015-2024 Corrient'!$E$5:$E$1264,$A8)</f>
        <v>2032.9871071813031</v>
      </c>
      <c r="W8" s="237">
        <f t="shared" si="2"/>
        <v>8.028148327272137E-3</v>
      </c>
      <c r="X8" s="662">
        <f>INDEX(POBLACION!$C$4:$W$128,MATCH(A8,POBLACION!$A$4:$A$128,0),MATCH($W$2,POBLACION!$C$3:$W$3,0))</f>
        <v>62506</v>
      </c>
      <c r="Y8" s="237">
        <f t="shared" si="3"/>
        <v>29608.048248071384</v>
      </c>
      <c r="Z8" s="249">
        <f t="shared" si="4"/>
        <v>32524.671346451589</v>
      </c>
      <c r="AA8" s="237">
        <f t="shared" si="5"/>
        <v>4.4714097797962591</v>
      </c>
      <c r="AB8" s="237">
        <f t="shared" si="6"/>
        <v>4.5122129168202907</v>
      </c>
      <c r="AE8" s="684" t="s">
        <v>154</v>
      </c>
      <c r="AF8" s="685"/>
      <c r="AG8" s="685"/>
      <c r="AH8" s="685"/>
      <c r="AI8" s="685"/>
      <c r="AJ8" s="686"/>
    </row>
    <row r="9" spans="1:36" x14ac:dyDescent="0.3">
      <c r="A9" s="33" t="s">
        <v>155</v>
      </c>
      <c r="B9" s="30" t="s">
        <v>148</v>
      </c>
      <c r="C9" s="31" t="s">
        <v>149</v>
      </c>
      <c r="D9" s="30" t="s">
        <v>156</v>
      </c>
      <c r="E9" s="654">
        <f>SUMIFS('PIB-Mpal 2015-2024 Corrient'!H$5:H$1264,'PIB-Mpal 2015-2024 Corrient'!$A$5:$A$1264,$W$2,'PIB-Mpal 2015-2024 Corrient'!$E$5:$E$1264,$A9)</f>
        <v>95.116689974010001</v>
      </c>
      <c r="F9" s="654">
        <f>SUMIFS('PIB-Mpal 2015-2024 Corrient'!I$5:I$1264,'PIB-Mpal 2015-2024 Corrient'!$A$5:$A$1264,$W$2,'PIB-Mpal 2015-2024 Corrient'!$E$5:$E$1264,$A9)</f>
        <v>3.45709961324</v>
      </c>
      <c r="G9" s="654">
        <f>SUMIFS('PIB-Mpal 2015-2024 Corrient'!K$5:K$1264,'PIB-Mpal 2015-2024 Corrient'!$A$5:$A$1264,$W$2,'PIB-Mpal 2015-2024 Corrient'!$E$5:$E$1264,$A9)</f>
        <v>982.01264789688003</v>
      </c>
      <c r="H9" s="654">
        <f>SUMIFS('PIB-Mpal 2015-2024 Corrient'!L$5:L$1264,'PIB-Mpal 2015-2024 Corrient'!$A$5:$A$1264,$W$2,'PIB-Mpal 2015-2024 Corrient'!$E$5:$E$1264,$A9)</f>
        <v>467.40614917873</v>
      </c>
      <c r="I9" s="654">
        <f>SUMIFS('PIB-Mpal 2015-2024 Corrient'!N$5:N$1264,'PIB-Mpal 2015-2024 Corrient'!$A$5:$A$1264,$W$2,'PIB-Mpal 2015-2024 Corrient'!$E$5:$E$1264,$A9)</f>
        <v>558.75870169546999</v>
      </c>
      <c r="J9" s="654">
        <f>SUMIFS('PIB-Mpal 2015-2024 Corrient'!O$5:O$1264,'PIB-Mpal 2015-2024 Corrient'!$A$5:$A$1264,$W$2,'PIB-Mpal 2015-2024 Corrient'!$E$5:$E$1264,$A9)</f>
        <v>2731.60539531001</v>
      </c>
      <c r="K9" s="654">
        <f>SUMIFS('PIB-Mpal 2015-2024 Corrient'!P$5:P$1264,'PIB-Mpal 2015-2024 Corrient'!$A$5:$A$1264,$W$2,'PIB-Mpal 2015-2024 Corrient'!$E$5:$E$1264,$A9)</f>
        <v>399.35138376921998</v>
      </c>
      <c r="L9" s="654">
        <f>SUMIFS('PIB-Mpal 2015-2024 Corrient'!Q$5:Q$1264,'PIB-Mpal 2015-2024 Corrient'!$A$5:$A$1264,$W$2,'PIB-Mpal 2015-2024 Corrient'!$E$5:$E$1264,$A9)</f>
        <v>340.04658846978998</v>
      </c>
      <c r="M9" s="654">
        <f>SUMIFS('PIB-Mpal 2015-2024 Corrient'!R$5:R$1264,'PIB-Mpal 2015-2024 Corrient'!$A$5:$A$1264,$W$2,'PIB-Mpal 2015-2024 Corrient'!$E$5:$E$1264,$A9)</f>
        <v>1131.4526663291499</v>
      </c>
      <c r="N9" s="654">
        <f>SUMIFS('PIB-Mpal 2015-2024 Corrient'!S$5:S$1264,'PIB-Mpal 2015-2024 Corrient'!$A$5:$A$1264,$W$2,'PIB-Mpal 2015-2024 Corrient'!$E$5:$E$1264,$A9)</f>
        <v>1055.1882022293901</v>
      </c>
      <c r="O9" s="654">
        <f>SUMIFS('PIB-Mpal 2015-2024 Corrient'!T$5:T$1264,'PIB-Mpal 2015-2024 Corrient'!$A$5:$A$1264,$W$2,'PIB-Mpal 2015-2024 Corrient'!$E$5:$E$1264,$A9)</f>
        <v>1490.6323057332099</v>
      </c>
      <c r="P9" s="655">
        <f>SUMIFS('PIB-Mpal 2015-2024 Corrient'!U$5:U$1264,'PIB-Mpal 2015-2024 Corrient'!$A$5:$A$1264,$W$2,'PIB-Mpal 2015-2024 Corrient'!$E$5:$E$1264,$A9)</f>
        <v>576.41472385017005</v>
      </c>
      <c r="Q9" s="656">
        <f>SUMIFS('PIB-Mpal 2015-2024 Corrient'!J$5:J$1264,'PIB-Mpal 2015-2024 Corrient'!$A$5:$A$1264,$W$2,'PIB-Mpal 2015-2024 Corrient'!$E$5:$E$1264,$A9)</f>
        <v>98.573789587250005</v>
      </c>
      <c r="R9" s="657">
        <f>SUMIFS('PIB-Mpal 2015-2024 Corrient'!M$5:M$1264,'PIB-Mpal 2015-2024 Corrient'!$A$5:$A$1264,$W$2,'PIB-Mpal 2015-2024 Corrient'!$E$5:$E$1264,$A9)</f>
        <v>1449.41879707561</v>
      </c>
      <c r="S9" s="658">
        <f>SUMIFS('PIB-Mpal 2015-2024 Corrient'!V$5:V$1264,'PIB-Mpal 2015-2024 Corrient'!$A$5:$A$1264,$W$2,'PIB-Mpal 2015-2024 Corrient'!$E$5:$E$1264,$A9)</f>
        <v>8283.4499673864102</v>
      </c>
      <c r="T9" s="659">
        <f>SUMIFS('PIB-Mpal 2015-2024 Corrient'!W$5:W$1264,'PIB-Mpal 2015-2024 Corrient'!$A$5:$A$1264,$W$2,'PIB-Mpal 2015-2024 Corrient'!$E$5:$E$1264,$A9)</f>
        <v>9831.4425540492703</v>
      </c>
      <c r="U9" s="660">
        <f>SUMIFS('PIB-Mpal 2015-2024 Corrient'!X$5:X$1264,'PIB-Mpal 2015-2024 Corrient'!$A$5:$A$1264,$W$2,'PIB-Mpal 2015-2024 Corrient'!$E$5:$E$1264,$A9)</f>
        <v>968.47357864635285</v>
      </c>
      <c r="V9" s="661">
        <f>SUMIFS('PIB-Mpal 2015-2024 Corrient'!Y$5:Y$1264,'PIB-Mpal 2015-2024 Corrient'!$A$5:$A$1264,$W$2,'PIB-Mpal 2015-2024 Corrient'!$E$5:$E$1264,$A9)</f>
        <v>10799.916132695624</v>
      </c>
      <c r="W9" s="237">
        <f t="shared" si="2"/>
        <v>4.2648243232389312E-2</v>
      </c>
      <c r="X9" s="662">
        <f>INDEX(POBLACION!$C$4:$W$128,MATCH(A9,POBLACION!$A$4:$A$128,0),MATCH($W$2,POBLACION!$C$3:$W$3,0))</f>
        <v>593344</v>
      </c>
      <c r="Y9" s="237">
        <f t="shared" si="3"/>
        <v>16569.549121671862</v>
      </c>
      <c r="Z9" s="249">
        <f t="shared" si="4"/>
        <v>18201.778618635435</v>
      </c>
      <c r="AA9" s="237">
        <f t="shared" si="5"/>
        <v>4.2193106908795617</v>
      </c>
      <c r="AB9" s="237">
        <f t="shared" si="6"/>
        <v>4.2601138279036013</v>
      </c>
      <c r="AE9" s="688" t="s">
        <v>157</v>
      </c>
      <c r="AF9" s="689"/>
      <c r="AG9" s="689"/>
      <c r="AH9" s="689"/>
      <c r="AI9" s="689"/>
      <c r="AJ9" s="690"/>
    </row>
    <row r="10" spans="1:36" x14ac:dyDescent="0.3">
      <c r="A10" s="33" t="s">
        <v>158</v>
      </c>
      <c r="B10" s="30" t="s">
        <v>148</v>
      </c>
      <c r="C10" s="31" t="s">
        <v>149</v>
      </c>
      <c r="D10" s="30" t="s">
        <v>159</v>
      </c>
      <c r="E10" s="654">
        <f>SUMIFS('PIB-Mpal 2015-2024 Corrient'!H$5:H$1264,'PIB-Mpal 2015-2024 Corrient'!$A$5:$A$1264,$W$2,'PIB-Mpal 2015-2024 Corrient'!$E$5:$E$1264,$A10)</f>
        <v>133.99263830573</v>
      </c>
      <c r="F10" s="654">
        <f>SUMIFS('PIB-Mpal 2015-2024 Corrient'!I$5:I$1264,'PIB-Mpal 2015-2024 Corrient'!$A$5:$A$1264,$W$2,'PIB-Mpal 2015-2024 Corrient'!$E$5:$E$1264,$A10)</f>
        <v>0.15980929484</v>
      </c>
      <c r="G10" s="654">
        <f>SUMIFS('PIB-Mpal 2015-2024 Corrient'!K$5:K$1264,'PIB-Mpal 2015-2024 Corrient'!$A$5:$A$1264,$W$2,'PIB-Mpal 2015-2024 Corrient'!$E$5:$E$1264,$A10)</f>
        <v>351.99168759367001</v>
      </c>
      <c r="H10" s="654">
        <f>SUMIFS('PIB-Mpal 2015-2024 Corrient'!L$5:L$1264,'PIB-Mpal 2015-2024 Corrient'!$A$5:$A$1264,$W$2,'PIB-Mpal 2015-2024 Corrient'!$E$5:$E$1264,$A10)</f>
        <v>98.581219345210002</v>
      </c>
      <c r="I10" s="654">
        <f>SUMIFS('PIB-Mpal 2015-2024 Corrient'!N$5:N$1264,'PIB-Mpal 2015-2024 Corrient'!$A$5:$A$1264,$W$2,'PIB-Mpal 2015-2024 Corrient'!$E$5:$E$1264,$A10)</f>
        <v>97.826465024870004</v>
      </c>
      <c r="J10" s="654">
        <f>SUMIFS('PIB-Mpal 2015-2024 Corrient'!O$5:O$1264,'PIB-Mpal 2015-2024 Corrient'!$A$5:$A$1264,$W$2,'PIB-Mpal 2015-2024 Corrient'!$E$5:$E$1264,$A10)</f>
        <v>488.68300462174</v>
      </c>
      <c r="K10" s="654">
        <f>SUMIFS('PIB-Mpal 2015-2024 Corrient'!P$5:P$1264,'PIB-Mpal 2015-2024 Corrient'!$A$5:$A$1264,$W$2,'PIB-Mpal 2015-2024 Corrient'!$E$5:$E$1264,$A10)</f>
        <v>67.608513286709993</v>
      </c>
      <c r="L10" s="654">
        <f>SUMIFS('PIB-Mpal 2015-2024 Corrient'!Q$5:Q$1264,'PIB-Mpal 2015-2024 Corrient'!$A$5:$A$1264,$W$2,'PIB-Mpal 2015-2024 Corrient'!$E$5:$E$1264,$A10)</f>
        <v>62.131723295519997</v>
      </c>
      <c r="M10" s="654">
        <f>SUMIFS('PIB-Mpal 2015-2024 Corrient'!R$5:R$1264,'PIB-Mpal 2015-2024 Corrient'!$A$5:$A$1264,$W$2,'PIB-Mpal 2015-2024 Corrient'!$E$5:$E$1264,$A10)</f>
        <v>176.67437450975001</v>
      </c>
      <c r="N10" s="654">
        <f>SUMIFS('PIB-Mpal 2015-2024 Corrient'!S$5:S$1264,'PIB-Mpal 2015-2024 Corrient'!$A$5:$A$1264,$W$2,'PIB-Mpal 2015-2024 Corrient'!$E$5:$E$1264,$A10)</f>
        <v>190.27882256449999</v>
      </c>
      <c r="O10" s="654">
        <f>SUMIFS('PIB-Mpal 2015-2024 Corrient'!T$5:T$1264,'PIB-Mpal 2015-2024 Corrient'!$A$5:$A$1264,$W$2,'PIB-Mpal 2015-2024 Corrient'!$E$5:$E$1264,$A10)</f>
        <v>202.19515503029999</v>
      </c>
      <c r="P10" s="655">
        <f>SUMIFS('PIB-Mpal 2015-2024 Corrient'!U$5:U$1264,'PIB-Mpal 2015-2024 Corrient'!$A$5:$A$1264,$W$2,'PIB-Mpal 2015-2024 Corrient'!$E$5:$E$1264,$A10)</f>
        <v>104.71317471211999</v>
      </c>
      <c r="Q10" s="656">
        <f>SUMIFS('PIB-Mpal 2015-2024 Corrient'!J$5:J$1264,'PIB-Mpal 2015-2024 Corrient'!$A$5:$A$1264,$W$2,'PIB-Mpal 2015-2024 Corrient'!$E$5:$E$1264,$A10)</f>
        <v>134.15244760056999</v>
      </c>
      <c r="R10" s="657">
        <f>SUMIFS('PIB-Mpal 2015-2024 Corrient'!M$5:M$1264,'PIB-Mpal 2015-2024 Corrient'!$A$5:$A$1264,$W$2,'PIB-Mpal 2015-2024 Corrient'!$E$5:$E$1264,$A10)</f>
        <v>450.57290693888001</v>
      </c>
      <c r="S10" s="658">
        <f>SUMIFS('PIB-Mpal 2015-2024 Corrient'!V$5:V$1264,'PIB-Mpal 2015-2024 Corrient'!$A$5:$A$1264,$W$2,'PIB-Mpal 2015-2024 Corrient'!$E$5:$E$1264,$A10)</f>
        <v>1390.1112330455101</v>
      </c>
      <c r="T10" s="659">
        <f>SUMIFS('PIB-Mpal 2015-2024 Corrient'!W$5:W$1264,'PIB-Mpal 2015-2024 Corrient'!$A$5:$A$1264,$W$2,'PIB-Mpal 2015-2024 Corrient'!$E$5:$E$1264,$A10)</f>
        <v>1974.8365875849602</v>
      </c>
      <c r="U10" s="660">
        <f>SUMIFS('PIB-Mpal 2015-2024 Corrient'!X$5:X$1264,'PIB-Mpal 2015-2024 Corrient'!$A$5:$A$1264,$W$2,'PIB-Mpal 2015-2024 Corrient'!$E$5:$E$1264,$A10)</f>
        <v>194.53676779429009</v>
      </c>
      <c r="V10" s="661">
        <f>SUMIFS('PIB-Mpal 2015-2024 Corrient'!Y$5:Y$1264,'PIB-Mpal 2015-2024 Corrient'!$A$5:$A$1264,$W$2,'PIB-Mpal 2015-2024 Corrient'!$E$5:$E$1264,$A10)</f>
        <v>2169.3733553792504</v>
      </c>
      <c r="W10" s="237">
        <f t="shared" si="2"/>
        <v>8.5667297213525787E-3</v>
      </c>
      <c r="X10" s="662">
        <f>INDEX(POBLACION!$C$4:$W$128,MATCH(A10,POBLACION!$A$4:$A$128,0),MATCH($W$2,POBLACION!$C$3:$W$3,0))</f>
        <v>88316</v>
      </c>
      <c r="Y10" s="237">
        <f t="shared" si="3"/>
        <v>22361.028438617694</v>
      </c>
      <c r="Z10" s="249">
        <f t="shared" si="4"/>
        <v>24563.763705095913</v>
      </c>
      <c r="AA10" s="237">
        <f t="shared" si="5"/>
        <v>4.3494917739436039</v>
      </c>
      <c r="AB10" s="237">
        <f t="shared" si="6"/>
        <v>4.3902949109676399</v>
      </c>
      <c r="AE10" s="691" t="s">
        <v>120</v>
      </c>
      <c r="AF10" s="692"/>
      <c r="AG10" s="692"/>
      <c r="AH10" s="692"/>
      <c r="AI10" s="692"/>
      <c r="AJ10" s="693"/>
    </row>
    <row r="11" spans="1:36" x14ac:dyDescent="0.3">
      <c r="A11" s="33" t="s">
        <v>160</v>
      </c>
      <c r="B11" s="30" t="s">
        <v>148</v>
      </c>
      <c r="C11" s="31" t="s">
        <v>149</v>
      </c>
      <c r="D11" s="30" t="s">
        <v>161</v>
      </c>
      <c r="E11" s="654">
        <f>SUMIFS('PIB-Mpal 2015-2024 Corrient'!H$5:H$1264,'PIB-Mpal 2015-2024 Corrient'!$A$5:$A$1264,$W$2,'PIB-Mpal 2015-2024 Corrient'!$E$5:$E$1264,$A11)</f>
        <v>30.420177689749998</v>
      </c>
      <c r="F11" s="654">
        <f>SUMIFS('PIB-Mpal 2015-2024 Corrient'!I$5:I$1264,'PIB-Mpal 2015-2024 Corrient'!$A$5:$A$1264,$W$2,'PIB-Mpal 2015-2024 Corrient'!$E$5:$E$1264,$A11)</f>
        <v>0</v>
      </c>
      <c r="G11" s="654">
        <f>SUMIFS('PIB-Mpal 2015-2024 Corrient'!K$5:K$1264,'PIB-Mpal 2015-2024 Corrient'!$A$5:$A$1264,$W$2,'PIB-Mpal 2015-2024 Corrient'!$E$5:$E$1264,$A11)</f>
        <v>856.50380614949995</v>
      </c>
      <c r="H11" s="654">
        <f>SUMIFS('PIB-Mpal 2015-2024 Corrient'!L$5:L$1264,'PIB-Mpal 2015-2024 Corrient'!$A$5:$A$1264,$W$2,'PIB-Mpal 2015-2024 Corrient'!$E$5:$E$1264,$A11)</f>
        <v>153.24635550946999</v>
      </c>
      <c r="I11" s="654">
        <f>SUMIFS('PIB-Mpal 2015-2024 Corrient'!N$5:N$1264,'PIB-Mpal 2015-2024 Corrient'!$A$5:$A$1264,$W$2,'PIB-Mpal 2015-2024 Corrient'!$E$5:$E$1264,$A11)</f>
        <v>110.60950476215</v>
      </c>
      <c r="J11" s="654">
        <f>SUMIFS('PIB-Mpal 2015-2024 Corrient'!O$5:O$1264,'PIB-Mpal 2015-2024 Corrient'!$A$5:$A$1264,$W$2,'PIB-Mpal 2015-2024 Corrient'!$E$5:$E$1264,$A11)</f>
        <v>508.2547275755</v>
      </c>
      <c r="K11" s="654">
        <f>SUMIFS('PIB-Mpal 2015-2024 Corrient'!P$5:P$1264,'PIB-Mpal 2015-2024 Corrient'!$A$5:$A$1264,$W$2,'PIB-Mpal 2015-2024 Corrient'!$E$5:$E$1264,$A11)</f>
        <v>69.08498362476</v>
      </c>
      <c r="L11" s="654">
        <f>SUMIFS('PIB-Mpal 2015-2024 Corrient'!Q$5:Q$1264,'PIB-Mpal 2015-2024 Corrient'!$A$5:$A$1264,$W$2,'PIB-Mpal 2015-2024 Corrient'!$E$5:$E$1264,$A11)</f>
        <v>54.398264658590001</v>
      </c>
      <c r="M11" s="654">
        <f>SUMIFS('PIB-Mpal 2015-2024 Corrient'!R$5:R$1264,'PIB-Mpal 2015-2024 Corrient'!$A$5:$A$1264,$W$2,'PIB-Mpal 2015-2024 Corrient'!$E$5:$E$1264,$A11)</f>
        <v>169.38001469883</v>
      </c>
      <c r="N11" s="654">
        <f>SUMIFS('PIB-Mpal 2015-2024 Corrient'!S$5:S$1264,'PIB-Mpal 2015-2024 Corrient'!$A$5:$A$1264,$W$2,'PIB-Mpal 2015-2024 Corrient'!$E$5:$E$1264,$A11)</f>
        <v>181.93721364160001</v>
      </c>
      <c r="O11" s="654">
        <f>SUMIFS('PIB-Mpal 2015-2024 Corrient'!T$5:T$1264,'PIB-Mpal 2015-2024 Corrient'!$A$5:$A$1264,$W$2,'PIB-Mpal 2015-2024 Corrient'!$E$5:$E$1264,$A11)</f>
        <v>155.47480108034</v>
      </c>
      <c r="P11" s="655">
        <f>SUMIFS('PIB-Mpal 2015-2024 Corrient'!U$5:U$1264,'PIB-Mpal 2015-2024 Corrient'!$A$5:$A$1264,$W$2,'PIB-Mpal 2015-2024 Corrient'!$E$5:$E$1264,$A11)</f>
        <v>83.027749655199997</v>
      </c>
      <c r="Q11" s="656">
        <f>SUMIFS('PIB-Mpal 2015-2024 Corrient'!J$5:J$1264,'PIB-Mpal 2015-2024 Corrient'!$A$5:$A$1264,$W$2,'PIB-Mpal 2015-2024 Corrient'!$E$5:$E$1264,$A11)</f>
        <v>30.420177689749998</v>
      </c>
      <c r="R11" s="657">
        <f>SUMIFS('PIB-Mpal 2015-2024 Corrient'!M$5:M$1264,'PIB-Mpal 2015-2024 Corrient'!$A$5:$A$1264,$W$2,'PIB-Mpal 2015-2024 Corrient'!$E$5:$E$1264,$A11)</f>
        <v>1009.75016165897</v>
      </c>
      <c r="S11" s="658">
        <f>SUMIFS('PIB-Mpal 2015-2024 Corrient'!V$5:V$1264,'PIB-Mpal 2015-2024 Corrient'!$A$5:$A$1264,$W$2,'PIB-Mpal 2015-2024 Corrient'!$E$5:$E$1264,$A11)</f>
        <v>1332.1672596969702</v>
      </c>
      <c r="T11" s="659">
        <f>SUMIFS('PIB-Mpal 2015-2024 Corrient'!W$5:W$1264,'PIB-Mpal 2015-2024 Corrient'!$A$5:$A$1264,$W$2,'PIB-Mpal 2015-2024 Corrient'!$E$5:$E$1264,$A11)</f>
        <v>2372.3375990456898</v>
      </c>
      <c r="U11" s="660">
        <f>SUMIFS('PIB-Mpal 2015-2024 Corrient'!X$5:X$1264,'PIB-Mpal 2015-2024 Corrient'!$A$5:$A$1264,$W$2,'PIB-Mpal 2015-2024 Corrient'!$E$5:$E$1264,$A11)</f>
        <v>233.69370991836604</v>
      </c>
      <c r="V11" s="661">
        <f>SUMIFS('PIB-Mpal 2015-2024 Corrient'!Y$5:Y$1264,'PIB-Mpal 2015-2024 Corrient'!$A$5:$A$1264,$W$2,'PIB-Mpal 2015-2024 Corrient'!$E$5:$E$1264,$A11)</f>
        <v>2606.0313089640558</v>
      </c>
      <c r="W11" s="237">
        <f t="shared" si="2"/>
        <v>1.0291066687031773E-2</v>
      </c>
      <c r="X11" s="662">
        <f>INDEX(POBLACION!$C$4:$W$128,MATCH(A11,POBLACION!$A$4:$A$128,0),MATCH($W$2,POBLACION!$C$3:$W$3,0))</f>
        <v>89546</v>
      </c>
      <c r="Y11" s="237">
        <f t="shared" si="3"/>
        <v>26492.948864781116</v>
      </c>
      <c r="Z11" s="249">
        <f t="shared" si="4"/>
        <v>29102.710438925867</v>
      </c>
      <c r="AA11" s="237">
        <f t="shared" si="5"/>
        <v>4.4231303012351413</v>
      </c>
      <c r="AB11" s="237">
        <f t="shared" si="6"/>
        <v>4.4639334382591809</v>
      </c>
      <c r="AE11" s="684" t="s">
        <v>162</v>
      </c>
      <c r="AF11" s="685"/>
      <c r="AG11" s="685"/>
      <c r="AH11" s="685"/>
      <c r="AI11" s="685"/>
      <c r="AJ11" s="686"/>
    </row>
    <row r="12" spans="1:36" x14ac:dyDescent="0.3">
      <c r="A12" s="33" t="s">
        <v>163</v>
      </c>
      <c r="B12" s="30" t="s">
        <v>148</v>
      </c>
      <c r="C12" s="31" t="s">
        <v>149</v>
      </c>
      <c r="D12" s="30" t="s">
        <v>164</v>
      </c>
      <c r="E12" s="654">
        <f>SUMIFS('PIB-Mpal 2015-2024 Corrient'!H$5:H$1264,'PIB-Mpal 2015-2024 Corrient'!$A$5:$A$1264,$W$2,'PIB-Mpal 2015-2024 Corrient'!$E$5:$E$1264,$A12)</f>
        <v>32.213632794500001</v>
      </c>
      <c r="F12" s="654">
        <f>SUMIFS('PIB-Mpal 2015-2024 Corrient'!I$5:I$1264,'PIB-Mpal 2015-2024 Corrient'!$A$5:$A$1264,$W$2,'PIB-Mpal 2015-2024 Corrient'!$E$5:$E$1264,$A12)</f>
        <v>1.1444048300000001E-3</v>
      </c>
      <c r="G12" s="654">
        <f>SUMIFS('PIB-Mpal 2015-2024 Corrient'!K$5:K$1264,'PIB-Mpal 2015-2024 Corrient'!$A$5:$A$1264,$W$2,'PIB-Mpal 2015-2024 Corrient'!$E$5:$E$1264,$A12)</f>
        <v>2036.0431829828301</v>
      </c>
      <c r="H12" s="654">
        <f>SUMIFS('PIB-Mpal 2015-2024 Corrient'!L$5:L$1264,'PIB-Mpal 2015-2024 Corrient'!$A$5:$A$1264,$W$2,'PIB-Mpal 2015-2024 Corrient'!$E$5:$E$1264,$A12)</f>
        <v>967.22312210328005</v>
      </c>
      <c r="I12" s="654">
        <f>SUMIFS('PIB-Mpal 2015-2024 Corrient'!N$5:N$1264,'PIB-Mpal 2015-2024 Corrient'!$A$5:$A$1264,$W$2,'PIB-Mpal 2015-2024 Corrient'!$E$5:$E$1264,$A12)</f>
        <v>730.54313440266003</v>
      </c>
      <c r="J12" s="654">
        <f>SUMIFS('PIB-Mpal 2015-2024 Corrient'!O$5:O$1264,'PIB-Mpal 2015-2024 Corrient'!$A$5:$A$1264,$W$2,'PIB-Mpal 2015-2024 Corrient'!$E$5:$E$1264,$A12)</f>
        <v>2554.2533318516198</v>
      </c>
      <c r="K12" s="654">
        <f>SUMIFS('PIB-Mpal 2015-2024 Corrient'!P$5:P$1264,'PIB-Mpal 2015-2024 Corrient'!$A$5:$A$1264,$W$2,'PIB-Mpal 2015-2024 Corrient'!$E$5:$E$1264,$A12)</f>
        <v>320.85510130015001</v>
      </c>
      <c r="L12" s="654">
        <f>SUMIFS('PIB-Mpal 2015-2024 Corrient'!Q$5:Q$1264,'PIB-Mpal 2015-2024 Corrient'!$A$5:$A$1264,$W$2,'PIB-Mpal 2015-2024 Corrient'!$E$5:$E$1264,$A12)</f>
        <v>560.55476674775002</v>
      </c>
      <c r="M12" s="654">
        <f>SUMIFS('PIB-Mpal 2015-2024 Corrient'!R$5:R$1264,'PIB-Mpal 2015-2024 Corrient'!$A$5:$A$1264,$W$2,'PIB-Mpal 2015-2024 Corrient'!$E$5:$E$1264,$A12)</f>
        <v>2283.6722713354002</v>
      </c>
      <c r="N12" s="654">
        <f>SUMIFS('PIB-Mpal 2015-2024 Corrient'!S$5:S$1264,'PIB-Mpal 2015-2024 Corrient'!$A$5:$A$1264,$W$2,'PIB-Mpal 2015-2024 Corrient'!$E$5:$E$1264,$A12)</f>
        <v>1208.4662578212501</v>
      </c>
      <c r="O12" s="654">
        <f>SUMIFS('PIB-Mpal 2015-2024 Corrient'!T$5:T$1264,'PIB-Mpal 2015-2024 Corrient'!$A$5:$A$1264,$W$2,'PIB-Mpal 2015-2024 Corrient'!$E$5:$E$1264,$A12)</f>
        <v>1565.54849626903</v>
      </c>
      <c r="P12" s="655">
        <f>SUMIFS('PIB-Mpal 2015-2024 Corrient'!U$5:U$1264,'PIB-Mpal 2015-2024 Corrient'!$A$5:$A$1264,$W$2,'PIB-Mpal 2015-2024 Corrient'!$E$5:$E$1264,$A12)</f>
        <v>977.82557344739996</v>
      </c>
      <c r="Q12" s="656">
        <f>SUMIFS('PIB-Mpal 2015-2024 Corrient'!J$5:J$1264,'PIB-Mpal 2015-2024 Corrient'!$A$5:$A$1264,$W$2,'PIB-Mpal 2015-2024 Corrient'!$E$5:$E$1264,$A12)</f>
        <v>32.214777199330001</v>
      </c>
      <c r="R12" s="657">
        <f>SUMIFS('PIB-Mpal 2015-2024 Corrient'!M$5:M$1264,'PIB-Mpal 2015-2024 Corrient'!$A$5:$A$1264,$W$2,'PIB-Mpal 2015-2024 Corrient'!$E$5:$E$1264,$A12)</f>
        <v>3003.2663050861102</v>
      </c>
      <c r="S12" s="658">
        <f>SUMIFS('PIB-Mpal 2015-2024 Corrient'!V$5:V$1264,'PIB-Mpal 2015-2024 Corrient'!$A$5:$A$1264,$W$2,'PIB-Mpal 2015-2024 Corrient'!$E$5:$E$1264,$A12)</f>
        <v>10201.718933175262</v>
      </c>
      <c r="T12" s="659">
        <f>SUMIFS('PIB-Mpal 2015-2024 Corrient'!W$5:W$1264,'PIB-Mpal 2015-2024 Corrient'!$A$5:$A$1264,$W$2,'PIB-Mpal 2015-2024 Corrient'!$E$5:$E$1264,$A12)</f>
        <v>13237.200015460701</v>
      </c>
      <c r="U12" s="660">
        <f>SUMIFS('PIB-Mpal 2015-2024 Corrient'!X$5:X$1264,'PIB-Mpal 2015-2024 Corrient'!$A$5:$A$1264,$W$2,'PIB-Mpal 2015-2024 Corrient'!$E$5:$E$1264,$A12)</f>
        <v>1303.9671848512983</v>
      </c>
      <c r="V12" s="661">
        <f>SUMIFS('PIB-Mpal 2015-2024 Corrient'!Y$5:Y$1264,'PIB-Mpal 2015-2024 Corrient'!$A$5:$A$1264,$W$2,'PIB-Mpal 2015-2024 Corrient'!$E$5:$E$1264,$A12)</f>
        <v>14541.167200312</v>
      </c>
      <c r="W12" s="237">
        <f t="shared" si="2"/>
        <v>5.742222698973487E-2</v>
      </c>
      <c r="X12" s="662">
        <f>INDEX(POBLACION!$C$4:$W$128,MATCH(A12,POBLACION!$A$4:$A$128,0),MATCH($W$2,POBLACION!$C$3:$W$3,0))</f>
        <v>260430</v>
      </c>
      <c r="Y12" s="237">
        <f t="shared" si="3"/>
        <v>50828.245653191647</v>
      </c>
      <c r="Z12" s="249">
        <f t="shared" si="4"/>
        <v>55835.223285765853</v>
      </c>
      <c r="AA12" s="237">
        <f t="shared" si="5"/>
        <v>4.7061051202026709</v>
      </c>
      <c r="AB12" s="237">
        <f t="shared" si="6"/>
        <v>4.7469082572267105</v>
      </c>
      <c r="AE12" s="688" t="s">
        <v>165</v>
      </c>
      <c r="AF12" s="689"/>
      <c r="AG12" s="689"/>
      <c r="AH12" s="689"/>
      <c r="AI12" s="689"/>
      <c r="AJ12" s="690"/>
    </row>
    <row r="13" spans="1:36" x14ac:dyDescent="0.3">
      <c r="A13" s="33" t="s">
        <v>166</v>
      </c>
      <c r="B13" s="30" t="s">
        <v>148</v>
      </c>
      <c r="C13" s="31" t="s">
        <v>149</v>
      </c>
      <c r="D13" s="30" t="s">
        <v>167</v>
      </c>
      <c r="E13" s="654">
        <f>SUMIFS('PIB-Mpal 2015-2024 Corrient'!H$5:H$1264,'PIB-Mpal 2015-2024 Corrient'!$A$5:$A$1264,$W$2,'PIB-Mpal 2015-2024 Corrient'!$E$5:$E$1264,$A13)</f>
        <v>182.20090688184001</v>
      </c>
      <c r="F13" s="654">
        <f>SUMIFS('PIB-Mpal 2015-2024 Corrient'!I$5:I$1264,'PIB-Mpal 2015-2024 Corrient'!$A$5:$A$1264,$W$2,'PIB-Mpal 2015-2024 Corrient'!$E$5:$E$1264,$A13)</f>
        <v>10.173948413250001</v>
      </c>
      <c r="G13" s="654">
        <f>SUMIFS('PIB-Mpal 2015-2024 Corrient'!K$5:K$1264,'PIB-Mpal 2015-2024 Corrient'!$A$5:$A$1264,$W$2,'PIB-Mpal 2015-2024 Corrient'!$E$5:$E$1264,$A13)</f>
        <v>2252.4515062134001</v>
      </c>
      <c r="H13" s="654">
        <f>SUMIFS('PIB-Mpal 2015-2024 Corrient'!L$5:L$1264,'PIB-Mpal 2015-2024 Corrient'!$A$5:$A$1264,$W$2,'PIB-Mpal 2015-2024 Corrient'!$E$5:$E$1264,$A13)</f>
        <v>118.25926189845001</v>
      </c>
      <c r="I13" s="654">
        <f>SUMIFS('PIB-Mpal 2015-2024 Corrient'!N$5:N$1264,'PIB-Mpal 2015-2024 Corrient'!$A$5:$A$1264,$W$2,'PIB-Mpal 2015-2024 Corrient'!$E$5:$E$1264,$A13)</f>
        <v>263.38935253945999</v>
      </c>
      <c r="J13" s="654">
        <f>SUMIFS('PIB-Mpal 2015-2024 Corrient'!O$5:O$1264,'PIB-Mpal 2015-2024 Corrient'!$A$5:$A$1264,$W$2,'PIB-Mpal 2015-2024 Corrient'!$E$5:$E$1264,$A13)</f>
        <v>488.16257625333998</v>
      </c>
      <c r="K13" s="654">
        <f>SUMIFS('PIB-Mpal 2015-2024 Corrient'!P$5:P$1264,'PIB-Mpal 2015-2024 Corrient'!$A$5:$A$1264,$W$2,'PIB-Mpal 2015-2024 Corrient'!$E$5:$E$1264,$A13)</f>
        <v>41.316175628259998</v>
      </c>
      <c r="L13" s="654">
        <f>SUMIFS('PIB-Mpal 2015-2024 Corrient'!Q$5:Q$1264,'PIB-Mpal 2015-2024 Corrient'!$A$5:$A$1264,$W$2,'PIB-Mpal 2015-2024 Corrient'!$E$5:$E$1264,$A13)</f>
        <v>37.414450734150002</v>
      </c>
      <c r="M13" s="654">
        <f>SUMIFS('PIB-Mpal 2015-2024 Corrient'!R$5:R$1264,'PIB-Mpal 2015-2024 Corrient'!$A$5:$A$1264,$W$2,'PIB-Mpal 2015-2024 Corrient'!$E$5:$E$1264,$A13)</f>
        <v>121.16711350105</v>
      </c>
      <c r="N13" s="654">
        <f>SUMIFS('PIB-Mpal 2015-2024 Corrient'!S$5:S$1264,'PIB-Mpal 2015-2024 Corrient'!$A$5:$A$1264,$W$2,'PIB-Mpal 2015-2024 Corrient'!$E$5:$E$1264,$A13)</f>
        <v>190.59223664024</v>
      </c>
      <c r="O13" s="654">
        <f>SUMIFS('PIB-Mpal 2015-2024 Corrient'!T$5:T$1264,'PIB-Mpal 2015-2024 Corrient'!$A$5:$A$1264,$W$2,'PIB-Mpal 2015-2024 Corrient'!$E$5:$E$1264,$A13)</f>
        <v>144.63299752647001</v>
      </c>
      <c r="P13" s="655">
        <f>SUMIFS('PIB-Mpal 2015-2024 Corrient'!U$5:U$1264,'PIB-Mpal 2015-2024 Corrient'!$A$5:$A$1264,$W$2,'PIB-Mpal 2015-2024 Corrient'!$E$5:$E$1264,$A13)</f>
        <v>60.693907466239999</v>
      </c>
      <c r="Q13" s="656">
        <f>SUMIFS('PIB-Mpal 2015-2024 Corrient'!J$5:J$1264,'PIB-Mpal 2015-2024 Corrient'!$A$5:$A$1264,$W$2,'PIB-Mpal 2015-2024 Corrient'!$E$5:$E$1264,$A13)</f>
        <v>192.37485529509001</v>
      </c>
      <c r="R13" s="657">
        <f>SUMIFS('PIB-Mpal 2015-2024 Corrient'!M$5:M$1264,'PIB-Mpal 2015-2024 Corrient'!$A$5:$A$1264,$W$2,'PIB-Mpal 2015-2024 Corrient'!$E$5:$E$1264,$A13)</f>
        <v>2370.71076811185</v>
      </c>
      <c r="S13" s="658">
        <f>SUMIFS('PIB-Mpal 2015-2024 Corrient'!V$5:V$1264,'PIB-Mpal 2015-2024 Corrient'!$A$5:$A$1264,$W$2,'PIB-Mpal 2015-2024 Corrient'!$E$5:$E$1264,$A13)</f>
        <v>1347.3688102892102</v>
      </c>
      <c r="T13" s="659">
        <f>SUMIFS('PIB-Mpal 2015-2024 Corrient'!W$5:W$1264,'PIB-Mpal 2015-2024 Corrient'!$A$5:$A$1264,$W$2,'PIB-Mpal 2015-2024 Corrient'!$E$5:$E$1264,$A13)</f>
        <v>3910.4544336961503</v>
      </c>
      <c r="U13" s="660">
        <f>SUMIFS('PIB-Mpal 2015-2024 Corrient'!X$5:X$1264,'PIB-Mpal 2015-2024 Corrient'!$A$5:$A$1264,$W$2,'PIB-Mpal 2015-2024 Corrient'!$E$5:$E$1264,$A13)</f>
        <v>385.21018443781168</v>
      </c>
      <c r="V13" s="661">
        <f>SUMIFS('PIB-Mpal 2015-2024 Corrient'!Y$5:Y$1264,'PIB-Mpal 2015-2024 Corrient'!$A$5:$A$1264,$W$2,'PIB-Mpal 2015-2024 Corrient'!$E$5:$E$1264,$A13)</f>
        <v>4295.664618133962</v>
      </c>
      <c r="W13" s="237">
        <f t="shared" si="2"/>
        <v>1.6963330754423109E-2</v>
      </c>
      <c r="X13" s="662">
        <f>INDEX(POBLACION!$C$4:$W$128,MATCH(A13,POBLACION!$A$4:$A$128,0),MATCH($W$2,POBLACION!$C$3:$W$3,0))</f>
        <v>60604</v>
      </c>
      <c r="Y13" s="237">
        <f t="shared" si="3"/>
        <v>64524.691995514331</v>
      </c>
      <c r="Z13" s="249">
        <f t="shared" si="4"/>
        <v>70880.876148999436</v>
      </c>
      <c r="AA13" s="237">
        <f t="shared" si="5"/>
        <v>4.8097259401439532</v>
      </c>
      <c r="AB13" s="237">
        <f t="shared" si="6"/>
        <v>4.850529077167991</v>
      </c>
      <c r="AE13" s="688" t="s">
        <v>168</v>
      </c>
      <c r="AF13" s="689"/>
      <c r="AG13" s="689"/>
      <c r="AH13" s="689"/>
      <c r="AI13" s="689"/>
      <c r="AJ13" s="690"/>
    </row>
    <row r="14" spans="1:36" x14ac:dyDescent="0.3">
      <c r="A14" s="33" t="s">
        <v>169</v>
      </c>
      <c r="B14" s="30" t="s">
        <v>148</v>
      </c>
      <c r="C14" s="31" t="s">
        <v>149</v>
      </c>
      <c r="D14" s="30" t="s">
        <v>170</v>
      </c>
      <c r="E14" s="654">
        <f>SUMIFS('PIB-Mpal 2015-2024 Corrient'!H$5:H$1264,'PIB-Mpal 2015-2024 Corrient'!$A$5:$A$1264,$W$2,'PIB-Mpal 2015-2024 Corrient'!$E$5:$E$1264,$A14)</f>
        <v>1.8008995379099999</v>
      </c>
      <c r="F14" s="654">
        <f>SUMIFS('PIB-Mpal 2015-2024 Corrient'!I$5:I$1264,'PIB-Mpal 2015-2024 Corrient'!$A$5:$A$1264,$W$2,'PIB-Mpal 2015-2024 Corrient'!$E$5:$E$1264,$A14)</f>
        <v>1.2205912191899999</v>
      </c>
      <c r="G14" s="654">
        <f>SUMIFS('PIB-Mpal 2015-2024 Corrient'!K$5:K$1264,'PIB-Mpal 2015-2024 Corrient'!$A$5:$A$1264,$W$2,'PIB-Mpal 2015-2024 Corrient'!$E$5:$E$1264,$A14)</f>
        <v>3668.7351233375998</v>
      </c>
      <c r="H14" s="654">
        <f>SUMIFS('PIB-Mpal 2015-2024 Corrient'!L$5:L$1264,'PIB-Mpal 2015-2024 Corrient'!$A$5:$A$1264,$W$2,'PIB-Mpal 2015-2024 Corrient'!$E$5:$E$1264,$A14)</f>
        <v>937.13734890015996</v>
      </c>
      <c r="I14" s="654">
        <f>SUMIFS('PIB-Mpal 2015-2024 Corrient'!N$5:N$1264,'PIB-Mpal 2015-2024 Corrient'!$A$5:$A$1264,$W$2,'PIB-Mpal 2015-2024 Corrient'!$E$5:$E$1264,$A14)</f>
        <v>718.47867231756004</v>
      </c>
      <c r="J14" s="654">
        <f>SUMIFS('PIB-Mpal 2015-2024 Corrient'!O$5:O$1264,'PIB-Mpal 2015-2024 Corrient'!$A$5:$A$1264,$W$2,'PIB-Mpal 2015-2024 Corrient'!$E$5:$E$1264,$A14)</f>
        <v>2718.2878845371001</v>
      </c>
      <c r="K14" s="654">
        <f>SUMIFS('PIB-Mpal 2015-2024 Corrient'!P$5:P$1264,'PIB-Mpal 2015-2024 Corrient'!$A$5:$A$1264,$W$2,'PIB-Mpal 2015-2024 Corrient'!$E$5:$E$1264,$A14)</f>
        <v>325.18270630098999</v>
      </c>
      <c r="L14" s="654">
        <f>SUMIFS('PIB-Mpal 2015-2024 Corrient'!Q$5:Q$1264,'PIB-Mpal 2015-2024 Corrient'!$A$5:$A$1264,$W$2,'PIB-Mpal 2015-2024 Corrient'!$E$5:$E$1264,$A14)</f>
        <v>391.46217855022002</v>
      </c>
      <c r="M14" s="654">
        <f>SUMIFS('PIB-Mpal 2015-2024 Corrient'!R$5:R$1264,'PIB-Mpal 2015-2024 Corrient'!$A$5:$A$1264,$W$2,'PIB-Mpal 2015-2024 Corrient'!$E$5:$E$1264,$A14)</f>
        <v>1123.8824932676901</v>
      </c>
      <c r="N14" s="654">
        <f>SUMIFS('PIB-Mpal 2015-2024 Corrient'!S$5:S$1264,'PIB-Mpal 2015-2024 Corrient'!$A$5:$A$1264,$W$2,'PIB-Mpal 2015-2024 Corrient'!$E$5:$E$1264,$A14)</f>
        <v>1101.6305538946201</v>
      </c>
      <c r="O14" s="654">
        <f>SUMIFS('PIB-Mpal 2015-2024 Corrient'!T$5:T$1264,'PIB-Mpal 2015-2024 Corrient'!$A$5:$A$1264,$W$2,'PIB-Mpal 2015-2024 Corrient'!$E$5:$E$1264,$A14)</f>
        <v>1102.8066659064</v>
      </c>
      <c r="P14" s="655">
        <f>SUMIFS('PIB-Mpal 2015-2024 Corrient'!U$5:U$1264,'PIB-Mpal 2015-2024 Corrient'!$A$5:$A$1264,$W$2,'PIB-Mpal 2015-2024 Corrient'!$E$5:$E$1264,$A14)</f>
        <v>572.29752088761995</v>
      </c>
      <c r="Q14" s="656">
        <f>SUMIFS('PIB-Mpal 2015-2024 Corrient'!J$5:J$1264,'PIB-Mpal 2015-2024 Corrient'!$A$5:$A$1264,$W$2,'PIB-Mpal 2015-2024 Corrient'!$E$5:$E$1264,$A14)</f>
        <v>3.0214907570999996</v>
      </c>
      <c r="R14" s="657">
        <f>SUMIFS('PIB-Mpal 2015-2024 Corrient'!M$5:M$1264,'PIB-Mpal 2015-2024 Corrient'!$A$5:$A$1264,$W$2,'PIB-Mpal 2015-2024 Corrient'!$E$5:$E$1264,$A14)</f>
        <v>4605.8724722377601</v>
      </c>
      <c r="S14" s="658">
        <f>SUMIFS('PIB-Mpal 2015-2024 Corrient'!V$5:V$1264,'PIB-Mpal 2015-2024 Corrient'!$A$5:$A$1264,$W$2,'PIB-Mpal 2015-2024 Corrient'!$E$5:$E$1264,$A14)</f>
        <v>8054.028675662199</v>
      </c>
      <c r="T14" s="659">
        <f>SUMIFS('PIB-Mpal 2015-2024 Corrient'!W$5:W$1264,'PIB-Mpal 2015-2024 Corrient'!$A$5:$A$1264,$W$2,'PIB-Mpal 2015-2024 Corrient'!$E$5:$E$1264,$A14)</f>
        <v>12662.922638657061</v>
      </c>
      <c r="U14" s="660">
        <f>SUMIFS('PIB-Mpal 2015-2024 Corrient'!X$5:X$1264,'PIB-Mpal 2015-2024 Corrient'!$A$5:$A$1264,$W$2,'PIB-Mpal 2015-2024 Corrient'!$E$5:$E$1264,$A14)</f>
        <v>1247.396395448729</v>
      </c>
      <c r="V14" s="661">
        <f>SUMIFS('PIB-Mpal 2015-2024 Corrient'!Y$5:Y$1264,'PIB-Mpal 2015-2024 Corrient'!$A$5:$A$1264,$W$2,'PIB-Mpal 2015-2024 Corrient'!$E$5:$E$1264,$A14)</f>
        <v>13910.319034105789</v>
      </c>
      <c r="W14" s="237">
        <f t="shared" si="2"/>
        <v>5.4931044122710701E-2</v>
      </c>
      <c r="X14" s="662">
        <f>INDEX(POBLACION!$C$4:$W$128,MATCH(A14,POBLACION!$A$4:$A$128,0),MATCH($W$2,POBLACION!$C$3:$W$3,0))</f>
        <v>302075</v>
      </c>
      <c r="Y14" s="237">
        <f t="shared" si="3"/>
        <v>41919.796867192126</v>
      </c>
      <c r="Z14" s="249">
        <f t="shared" si="4"/>
        <v>46049.222988018832</v>
      </c>
      <c r="AA14" s="237">
        <f t="shared" si="5"/>
        <v>4.6224191694987784</v>
      </c>
      <c r="AB14" s="237">
        <f t="shared" si="6"/>
        <v>4.663222306522818</v>
      </c>
      <c r="AE14" s="688" t="s">
        <v>171</v>
      </c>
      <c r="AF14" s="689"/>
      <c r="AG14" s="689"/>
      <c r="AH14" s="689"/>
      <c r="AI14" s="689"/>
      <c r="AJ14" s="690"/>
    </row>
    <row r="15" spans="1:36" x14ac:dyDescent="0.3">
      <c r="A15" s="33" t="s">
        <v>172</v>
      </c>
      <c r="B15" s="30" t="s">
        <v>148</v>
      </c>
      <c r="C15" s="31" t="s">
        <v>149</v>
      </c>
      <c r="D15" s="30" t="s">
        <v>173</v>
      </c>
      <c r="E15" s="654">
        <f>SUMIFS('PIB-Mpal 2015-2024 Corrient'!H$5:H$1264,'PIB-Mpal 2015-2024 Corrient'!$A$5:$A$1264,$W$2,'PIB-Mpal 2015-2024 Corrient'!$E$5:$E$1264,$A15)</f>
        <v>16.01381300661</v>
      </c>
      <c r="F15" s="654">
        <f>SUMIFS('PIB-Mpal 2015-2024 Corrient'!I$5:I$1264,'PIB-Mpal 2015-2024 Corrient'!$A$5:$A$1264,$W$2,'PIB-Mpal 2015-2024 Corrient'!$E$5:$E$1264,$A15)</f>
        <v>0</v>
      </c>
      <c r="G15" s="654">
        <f>SUMIFS('PIB-Mpal 2015-2024 Corrient'!K$5:K$1264,'PIB-Mpal 2015-2024 Corrient'!$A$5:$A$1264,$W$2,'PIB-Mpal 2015-2024 Corrient'!$E$5:$E$1264,$A15)</f>
        <v>1304.03813976333</v>
      </c>
      <c r="H15" s="654">
        <f>SUMIFS('PIB-Mpal 2015-2024 Corrient'!L$5:L$1264,'PIB-Mpal 2015-2024 Corrient'!$A$5:$A$1264,$W$2,'PIB-Mpal 2015-2024 Corrient'!$E$5:$E$1264,$A15)</f>
        <v>176.67775005882001</v>
      </c>
      <c r="I15" s="654">
        <f>SUMIFS('PIB-Mpal 2015-2024 Corrient'!N$5:N$1264,'PIB-Mpal 2015-2024 Corrient'!$A$5:$A$1264,$W$2,'PIB-Mpal 2015-2024 Corrient'!$E$5:$E$1264,$A15)</f>
        <v>196.81147997938999</v>
      </c>
      <c r="J15" s="654">
        <f>SUMIFS('PIB-Mpal 2015-2024 Corrient'!O$5:O$1264,'PIB-Mpal 2015-2024 Corrient'!$A$5:$A$1264,$W$2,'PIB-Mpal 2015-2024 Corrient'!$E$5:$E$1264,$A15)</f>
        <v>643.19383850116003</v>
      </c>
      <c r="K15" s="654">
        <f>SUMIFS('PIB-Mpal 2015-2024 Corrient'!P$5:P$1264,'PIB-Mpal 2015-2024 Corrient'!$A$5:$A$1264,$W$2,'PIB-Mpal 2015-2024 Corrient'!$E$5:$E$1264,$A15)</f>
        <v>85.664648095160004</v>
      </c>
      <c r="L15" s="654">
        <f>SUMIFS('PIB-Mpal 2015-2024 Corrient'!Q$5:Q$1264,'PIB-Mpal 2015-2024 Corrient'!$A$5:$A$1264,$W$2,'PIB-Mpal 2015-2024 Corrient'!$E$5:$E$1264,$A15)</f>
        <v>57.817174958119999</v>
      </c>
      <c r="M15" s="654">
        <f>SUMIFS('PIB-Mpal 2015-2024 Corrient'!R$5:R$1264,'PIB-Mpal 2015-2024 Corrient'!$A$5:$A$1264,$W$2,'PIB-Mpal 2015-2024 Corrient'!$E$5:$E$1264,$A15)</f>
        <v>243.88584638846999</v>
      </c>
      <c r="N15" s="654">
        <f>SUMIFS('PIB-Mpal 2015-2024 Corrient'!S$5:S$1264,'PIB-Mpal 2015-2024 Corrient'!$A$5:$A$1264,$W$2,'PIB-Mpal 2015-2024 Corrient'!$E$5:$E$1264,$A15)</f>
        <v>300.24583700357999</v>
      </c>
      <c r="O15" s="654">
        <f>SUMIFS('PIB-Mpal 2015-2024 Corrient'!T$5:T$1264,'PIB-Mpal 2015-2024 Corrient'!$A$5:$A$1264,$W$2,'PIB-Mpal 2015-2024 Corrient'!$E$5:$E$1264,$A15)</f>
        <v>322.57886112597998</v>
      </c>
      <c r="P15" s="655">
        <f>SUMIFS('PIB-Mpal 2015-2024 Corrient'!U$5:U$1264,'PIB-Mpal 2015-2024 Corrient'!$A$5:$A$1264,$W$2,'PIB-Mpal 2015-2024 Corrient'!$E$5:$E$1264,$A15)</f>
        <v>126.26685375456</v>
      </c>
      <c r="Q15" s="656">
        <f>SUMIFS('PIB-Mpal 2015-2024 Corrient'!J$5:J$1264,'PIB-Mpal 2015-2024 Corrient'!$A$5:$A$1264,$W$2,'PIB-Mpal 2015-2024 Corrient'!$E$5:$E$1264,$A15)</f>
        <v>16.01381300661</v>
      </c>
      <c r="R15" s="657">
        <f>SUMIFS('PIB-Mpal 2015-2024 Corrient'!M$5:M$1264,'PIB-Mpal 2015-2024 Corrient'!$A$5:$A$1264,$W$2,'PIB-Mpal 2015-2024 Corrient'!$E$5:$E$1264,$A15)</f>
        <v>1480.7158898221501</v>
      </c>
      <c r="S15" s="658">
        <f>SUMIFS('PIB-Mpal 2015-2024 Corrient'!V$5:V$1264,'PIB-Mpal 2015-2024 Corrient'!$A$5:$A$1264,$W$2,'PIB-Mpal 2015-2024 Corrient'!$E$5:$E$1264,$A15)</f>
        <v>1976.4645398064201</v>
      </c>
      <c r="T15" s="659">
        <f>SUMIFS('PIB-Mpal 2015-2024 Corrient'!W$5:W$1264,'PIB-Mpal 2015-2024 Corrient'!$A$5:$A$1264,$W$2,'PIB-Mpal 2015-2024 Corrient'!$E$5:$E$1264,$A15)</f>
        <v>3473.1942426351798</v>
      </c>
      <c r="U15" s="660">
        <f>SUMIFS('PIB-Mpal 2015-2024 Corrient'!X$5:X$1264,'PIB-Mpal 2015-2024 Corrient'!$A$5:$A$1264,$W$2,'PIB-Mpal 2015-2024 Corrient'!$E$5:$E$1264,$A15)</f>
        <v>342.13665380300068</v>
      </c>
      <c r="V15" s="661">
        <f>SUMIFS('PIB-Mpal 2015-2024 Corrient'!Y$5:Y$1264,'PIB-Mpal 2015-2024 Corrient'!$A$5:$A$1264,$W$2,'PIB-Mpal 2015-2024 Corrient'!$E$5:$E$1264,$A15)</f>
        <v>3815.3308964381804</v>
      </c>
      <c r="W15" s="237">
        <f t="shared" si="2"/>
        <v>1.5066520710354053E-2</v>
      </c>
      <c r="X15" s="662">
        <f>INDEX(POBLACION!$C$4:$W$128,MATCH(A15,POBLACION!$A$4:$A$128,0),MATCH($W$2,POBLACION!$C$3:$W$3,0))</f>
        <v>81925</v>
      </c>
      <c r="Y15" s="237">
        <f t="shared" si="3"/>
        <v>42394.803083737315</v>
      </c>
      <c r="Z15" s="249">
        <f t="shared" si="4"/>
        <v>46571.021012367164</v>
      </c>
      <c r="AA15" s="237">
        <f t="shared" si="5"/>
        <v>4.6273126223855279</v>
      </c>
      <c r="AB15" s="237">
        <f t="shared" si="6"/>
        <v>4.6681157594095675</v>
      </c>
      <c r="AE15" s="688" t="s">
        <v>124</v>
      </c>
      <c r="AF15" s="689"/>
      <c r="AG15" s="689"/>
      <c r="AH15" s="689"/>
      <c r="AI15" s="689"/>
      <c r="AJ15" s="690"/>
    </row>
    <row r="16" spans="1:36" ht="15" thickBot="1" x14ac:dyDescent="0.35">
      <c r="A16" s="111" t="s">
        <v>174</v>
      </c>
      <c r="B16" s="58" t="s">
        <v>148</v>
      </c>
      <c r="C16" s="57" t="s">
        <v>149</v>
      </c>
      <c r="D16" s="58" t="s">
        <v>175</v>
      </c>
      <c r="E16" s="654">
        <f>SUMIFS('PIB-Mpal 2015-2024 Corrient'!H$5:H$1264,'PIB-Mpal 2015-2024 Corrient'!$A$5:$A$1264,$W$2,'PIB-Mpal 2015-2024 Corrient'!$E$5:$E$1264,$A16)</f>
        <v>12.77686266635</v>
      </c>
      <c r="F16" s="654">
        <f>SUMIFS('PIB-Mpal 2015-2024 Corrient'!I$5:I$1264,'PIB-Mpal 2015-2024 Corrient'!$A$5:$A$1264,$W$2,'PIB-Mpal 2015-2024 Corrient'!$E$5:$E$1264,$A16)</f>
        <v>0</v>
      </c>
      <c r="G16" s="654">
        <f>SUMIFS('PIB-Mpal 2015-2024 Corrient'!K$5:K$1264,'PIB-Mpal 2015-2024 Corrient'!$A$5:$A$1264,$W$2,'PIB-Mpal 2015-2024 Corrient'!$E$5:$E$1264,$A16)</f>
        <v>1380.8797153272801</v>
      </c>
      <c r="H16" s="654">
        <f>SUMIFS('PIB-Mpal 2015-2024 Corrient'!L$5:L$1264,'PIB-Mpal 2015-2024 Corrient'!$A$5:$A$1264,$W$2,'PIB-Mpal 2015-2024 Corrient'!$E$5:$E$1264,$A16)</f>
        <v>69.378941622349998</v>
      </c>
      <c r="I16" s="654">
        <f>SUMIFS('PIB-Mpal 2015-2024 Corrient'!N$5:N$1264,'PIB-Mpal 2015-2024 Corrient'!$A$5:$A$1264,$W$2,'PIB-Mpal 2015-2024 Corrient'!$E$5:$E$1264,$A16)</f>
        <v>283.87242435209998</v>
      </c>
      <c r="J16" s="654">
        <f>SUMIFS('PIB-Mpal 2015-2024 Corrient'!O$5:O$1264,'PIB-Mpal 2015-2024 Corrient'!$A$5:$A$1264,$W$2,'PIB-Mpal 2015-2024 Corrient'!$E$5:$E$1264,$A16)</f>
        <v>989.66290628709999</v>
      </c>
      <c r="K16" s="654">
        <f>SUMIFS('PIB-Mpal 2015-2024 Corrient'!P$5:P$1264,'PIB-Mpal 2015-2024 Corrient'!$A$5:$A$1264,$W$2,'PIB-Mpal 2015-2024 Corrient'!$E$5:$E$1264,$A16)</f>
        <v>127.99451529796001</v>
      </c>
      <c r="L16" s="654">
        <f>SUMIFS('PIB-Mpal 2015-2024 Corrient'!Q$5:Q$1264,'PIB-Mpal 2015-2024 Corrient'!$A$5:$A$1264,$W$2,'PIB-Mpal 2015-2024 Corrient'!$E$5:$E$1264,$A16)</f>
        <v>135.64645844265999</v>
      </c>
      <c r="M16" s="654">
        <f>SUMIFS('PIB-Mpal 2015-2024 Corrient'!R$5:R$1264,'PIB-Mpal 2015-2024 Corrient'!$A$5:$A$1264,$W$2,'PIB-Mpal 2015-2024 Corrient'!$E$5:$E$1264,$A16)</f>
        <v>534.21096434184005</v>
      </c>
      <c r="N16" s="654">
        <f>SUMIFS('PIB-Mpal 2015-2024 Corrient'!S$5:S$1264,'PIB-Mpal 2015-2024 Corrient'!$A$5:$A$1264,$W$2,'PIB-Mpal 2015-2024 Corrient'!$E$5:$E$1264,$A16)</f>
        <v>443.21053394928998</v>
      </c>
      <c r="O16" s="654">
        <f>SUMIFS('PIB-Mpal 2015-2024 Corrient'!T$5:T$1264,'PIB-Mpal 2015-2024 Corrient'!$A$5:$A$1264,$W$2,'PIB-Mpal 2015-2024 Corrient'!$E$5:$E$1264,$A16)</f>
        <v>601.53733674573004</v>
      </c>
      <c r="P16" s="655">
        <f>SUMIFS('PIB-Mpal 2015-2024 Corrient'!U$5:U$1264,'PIB-Mpal 2015-2024 Corrient'!$A$5:$A$1264,$W$2,'PIB-Mpal 2015-2024 Corrient'!$E$5:$E$1264,$A16)</f>
        <v>305.22237203536002</v>
      </c>
      <c r="Q16" s="656">
        <f>SUMIFS('PIB-Mpal 2015-2024 Corrient'!J$5:J$1264,'PIB-Mpal 2015-2024 Corrient'!$A$5:$A$1264,$W$2,'PIB-Mpal 2015-2024 Corrient'!$E$5:$E$1264,$A16)</f>
        <v>12.77686266635</v>
      </c>
      <c r="R16" s="657">
        <f>SUMIFS('PIB-Mpal 2015-2024 Corrient'!M$5:M$1264,'PIB-Mpal 2015-2024 Corrient'!$A$5:$A$1264,$W$2,'PIB-Mpal 2015-2024 Corrient'!$E$5:$E$1264,$A16)</f>
        <v>1450.2586569496302</v>
      </c>
      <c r="S16" s="658">
        <f>SUMIFS('PIB-Mpal 2015-2024 Corrient'!V$5:V$1264,'PIB-Mpal 2015-2024 Corrient'!$A$5:$A$1264,$W$2,'PIB-Mpal 2015-2024 Corrient'!$E$5:$E$1264,$A16)</f>
        <v>3421.3575114520399</v>
      </c>
      <c r="T16" s="659">
        <f>SUMIFS('PIB-Mpal 2015-2024 Corrient'!W$5:W$1264,'PIB-Mpal 2015-2024 Corrient'!$A$5:$A$1264,$W$2,'PIB-Mpal 2015-2024 Corrient'!$E$5:$E$1264,$A16)</f>
        <v>4884.3930310680198</v>
      </c>
      <c r="U16" s="660">
        <f>SUMIFS('PIB-Mpal 2015-2024 Corrient'!X$5:X$1264,'PIB-Mpal 2015-2024 Corrient'!$A$5:$A$1264,$W$2,'PIB-Mpal 2015-2024 Corrient'!$E$5:$E$1264,$A16)</f>
        <v>481.15071336764436</v>
      </c>
      <c r="V16" s="661">
        <f>SUMIFS('PIB-Mpal 2015-2024 Corrient'!Y$5:Y$1264,'PIB-Mpal 2015-2024 Corrient'!$A$5:$A$1264,$W$2,'PIB-Mpal 2015-2024 Corrient'!$E$5:$E$1264,$A16)</f>
        <v>5365.5437444356639</v>
      </c>
      <c r="W16" s="669">
        <f t="shared" si="2"/>
        <v>2.1188221452382857E-2</v>
      </c>
      <c r="X16" s="662">
        <f>INDEX(POBLACION!$C$4:$W$128,MATCH(A16,POBLACION!$A$4:$A$128,0),MATCH($W$2,POBLACION!$C$3:$W$3,0))</f>
        <v>103765</v>
      </c>
      <c r="Y16" s="237">
        <f t="shared" si="3"/>
        <v>47071.681502125182</v>
      </c>
      <c r="Z16" s="249">
        <f t="shared" si="4"/>
        <v>51708.608340342733</v>
      </c>
      <c r="AA16" s="237">
        <f t="shared" si="5"/>
        <v>4.672759712520552</v>
      </c>
      <c r="AB16" s="237">
        <f t="shared" si="6"/>
        <v>4.7135628495445916</v>
      </c>
      <c r="AE16" s="688" t="s">
        <v>125</v>
      </c>
      <c r="AF16" s="689"/>
      <c r="AG16" s="689"/>
      <c r="AH16" s="689"/>
      <c r="AI16" s="689"/>
      <c r="AJ16" s="690"/>
    </row>
    <row r="17" spans="1:39" ht="15" thickBot="1" x14ac:dyDescent="0.35">
      <c r="A17" s="113" t="s">
        <v>176</v>
      </c>
      <c r="B17" s="103" t="s">
        <v>177</v>
      </c>
      <c r="C17" s="108"/>
      <c r="D17" s="109"/>
      <c r="E17" s="121">
        <f>SUM(E18:E23)</f>
        <v>377.96796055627999</v>
      </c>
      <c r="F17" s="121">
        <f t="shared" ref="F17:X17" si="7">SUM(F18:F23)</f>
        <v>2660.6844320723098</v>
      </c>
      <c r="G17" s="121">
        <f t="shared" si="7"/>
        <v>103.32300943003</v>
      </c>
      <c r="H17" s="121">
        <f t="shared" si="7"/>
        <v>98.861168768800013</v>
      </c>
      <c r="I17" s="121">
        <f t="shared" si="7"/>
        <v>239.89640839334999</v>
      </c>
      <c r="J17" s="121">
        <f t="shared" si="7"/>
        <v>1266.16973344502</v>
      </c>
      <c r="K17" s="121">
        <f t="shared" si="7"/>
        <v>113.8760854989</v>
      </c>
      <c r="L17" s="121">
        <f t="shared" si="7"/>
        <v>119.76841891250001</v>
      </c>
      <c r="M17" s="121">
        <f t="shared" si="7"/>
        <v>227.43573207752002</v>
      </c>
      <c r="N17" s="121">
        <f t="shared" si="7"/>
        <v>591.71724709588</v>
      </c>
      <c r="O17" s="121">
        <f t="shared" si="7"/>
        <v>896.79832691535989</v>
      </c>
      <c r="P17" s="141">
        <f t="shared" si="7"/>
        <v>193.69389463788002</v>
      </c>
      <c r="Q17" s="144">
        <f t="shared" si="7"/>
        <v>3038.65239262859</v>
      </c>
      <c r="R17" s="121">
        <f t="shared" si="7"/>
        <v>202.18417819882998</v>
      </c>
      <c r="S17" s="122">
        <f t="shared" si="7"/>
        <v>3649.3558469764098</v>
      </c>
      <c r="T17" s="670">
        <f t="shared" si="7"/>
        <v>6890.1924178038298</v>
      </c>
      <c r="U17" s="143">
        <f t="shared" si="7"/>
        <v>678.73755776485484</v>
      </c>
      <c r="V17" s="141">
        <f t="shared" si="7"/>
        <v>7568.9299755686852</v>
      </c>
      <c r="W17" s="671">
        <f t="shared" si="2"/>
        <v>2.9889266049921218E-2</v>
      </c>
      <c r="X17" s="670">
        <f t="shared" si="7"/>
        <v>262987</v>
      </c>
      <c r="Y17" s="237">
        <f t="shared" si="3"/>
        <v>26199.745302253836</v>
      </c>
      <c r="Z17" s="249">
        <f t="shared" si="4"/>
        <v>28780.624044415446</v>
      </c>
      <c r="AA17" s="237">
        <f t="shared" si="5"/>
        <v>4.4182970693974797</v>
      </c>
      <c r="AB17" s="237">
        <f t="shared" si="6"/>
        <v>4.4591002064215681</v>
      </c>
      <c r="AE17" s="688" t="s">
        <v>178</v>
      </c>
      <c r="AF17" s="689"/>
      <c r="AG17" s="689"/>
      <c r="AH17" s="689"/>
      <c r="AI17" s="689"/>
      <c r="AJ17" s="690"/>
    </row>
    <row r="18" spans="1:39" x14ac:dyDescent="0.3">
      <c r="A18" s="112" t="s">
        <v>179</v>
      </c>
      <c r="B18" s="92" t="s">
        <v>180</v>
      </c>
      <c r="C18" s="99" t="s">
        <v>181</v>
      </c>
      <c r="D18" s="92" t="s">
        <v>182</v>
      </c>
      <c r="E18" s="654">
        <f>SUMIFS('PIB-Mpal 2015-2024 Corrient'!H$5:H$1264,'PIB-Mpal 2015-2024 Corrient'!$A$5:$A$1264,$W$2,'PIB-Mpal 2015-2024 Corrient'!$E$5:$E$1264,$A18)</f>
        <v>101.04718921013</v>
      </c>
      <c r="F18" s="654">
        <f>SUMIFS('PIB-Mpal 2015-2024 Corrient'!I$5:I$1264,'PIB-Mpal 2015-2024 Corrient'!$A$5:$A$1264,$W$2,'PIB-Mpal 2015-2024 Corrient'!$E$5:$E$1264,$A18)</f>
        <v>51.378218759079999</v>
      </c>
      <c r="G18" s="654">
        <f>SUMIFS('PIB-Mpal 2015-2024 Corrient'!K$5:K$1264,'PIB-Mpal 2015-2024 Corrient'!$A$5:$A$1264,$W$2,'PIB-Mpal 2015-2024 Corrient'!$E$5:$E$1264,$A18)</f>
        <v>15.827451442339999</v>
      </c>
      <c r="H18" s="654">
        <f>SUMIFS('PIB-Mpal 2015-2024 Corrient'!L$5:L$1264,'PIB-Mpal 2015-2024 Corrient'!$A$5:$A$1264,$W$2,'PIB-Mpal 2015-2024 Corrient'!$E$5:$E$1264,$A18)</f>
        <v>10.1908228707</v>
      </c>
      <c r="I18" s="654">
        <f>SUMIFS('PIB-Mpal 2015-2024 Corrient'!N$5:N$1264,'PIB-Mpal 2015-2024 Corrient'!$A$5:$A$1264,$W$2,'PIB-Mpal 2015-2024 Corrient'!$E$5:$E$1264,$A18)</f>
        <v>14.258699124510001</v>
      </c>
      <c r="J18" s="654">
        <f>SUMIFS('PIB-Mpal 2015-2024 Corrient'!O$5:O$1264,'PIB-Mpal 2015-2024 Corrient'!$A$5:$A$1264,$W$2,'PIB-Mpal 2015-2024 Corrient'!$E$5:$E$1264,$A18)</f>
        <v>177.84448795505</v>
      </c>
      <c r="K18" s="654">
        <f>SUMIFS('PIB-Mpal 2015-2024 Corrient'!P$5:P$1264,'PIB-Mpal 2015-2024 Corrient'!$A$5:$A$1264,$W$2,'PIB-Mpal 2015-2024 Corrient'!$E$5:$E$1264,$A18)</f>
        <v>12.529753522749999</v>
      </c>
      <c r="L18" s="654">
        <f>SUMIFS('PIB-Mpal 2015-2024 Corrient'!Q$5:Q$1264,'PIB-Mpal 2015-2024 Corrient'!$A$5:$A$1264,$W$2,'PIB-Mpal 2015-2024 Corrient'!$E$5:$E$1264,$A18)</f>
        <v>11.478975016330001</v>
      </c>
      <c r="M18" s="654">
        <f>SUMIFS('PIB-Mpal 2015-2024 Corrient'!R$5:R$1264,'PIB-Mpal 2015-2024 Corrient'!$A$5:$A$1264,$W$2,'PIB-Mpal 2015-2024 Corrient'!$E$5:$E$1264,$A18)</f>
        <v>23.31688976069</v>
      </c>
      <c r="N18" s="654">
        <f>SUMIFS('PIB-Mpal 2015-2024 Corrient'!S$5:S$1264,'PIB-Mpal 2015-2024 Corrient'!$A$5:$A$1264,$W$2,'PIB-Mpal 2015-2024 Corrient'!$E$5:$E$1264,$A18)</f>
        <v>48.353652986439997</v>
      </c>
      <c r="O18" s="654">
        <f>SUMIFS('PIB-Mpal 2015-2024 Corrient'!T$5:T$1264,'PIB-Mpal 2015-2024 Corrient'!$A$5:$A$1264,$W$2,'PIB-Mpal 2015-2024 Corrient'!$E$5:$E$1264,$A18)</f>
        <v>101.72146147967</v>
      </c>
      <c r="P18" s="655">
        <f>SUMIFS('PIB-Mpal 2015-2024 Corrient'!U$5:U$1264,'PIB-Mpal 2015-2024 Corrient'!$A$5:$A$1264,$W$2,'PIB-Mpal 2015-2024 Corrient'!$E$5:$E$1264,$A18)</f>
        <v>21.835856767909998</v>
      </c>
      <c r="Q18" s="656">
        <f>SUMIFS('PIB-Mpal 2015-2024 Corrient'!J$5:J$1264,'PIB-Mpal 2015-2024 Corrient'!$A$5:$A$1264,$W$2,'PIB-Mpal 2015-2024 Corrient'!$E$5:$E$1264,$A18)</f>
        <v>152.42540796921</v>
      </c>
      <c r="R18" s="657">
        <f>SUMIFS('PIB-Mpal 2015-2024 Corrient'!M$5:M$1264,'PIB-Mpal 2015-2024 Corrient'!$A$5:$A$1264,$W$2,'PIB-Mpal 2015-2024 Corrient'!$E$5:$E$1264,$A18)</f>
        <v>26.018274313039999</v>
      </c>
      <c r="S18" s="658">
        <f>SUMIFS('PIB-Mpal 2015-2024 Corrient'!V$5:V$1264,'PIB-Mpal 2015-2024 Corrient'!$A$5:$A$1264,$W$2,'PIB-Mpal 2015-2024 Corrient'!$E$5:$E$1264,$A18)</f>
        <v>411.33977661334995</v>
      </c>
      <c r="T18" s="659">
        <f>SUMIFS('PIB-Mpal 2015-2024 Corrient'!W$5:W$1264,'PIB-Mpal 2015-2024 Corrient'!$A$5:$A$1264,$W$2,'PIB-Mpal 2015-2024 Corrient'!$E$5:$E$1264,$A18)</f>
        <v>589.78345889560001</v>
      </c>
      <c r="U18" s="660">
        <f>SUMIFS('PIB-Mpal 2015-2024 Corrient'!X$5:X$1264,'PIB-Mpal 2015-2024 Corrient'!$A$5:$A$1264,$W$2,'PIB-Mpal 2015-2024 Corrient'!$E$5:$E$1264,$A18)</f>
        <v>58.098259123512136</v>
      </c>
      <c r="V18" s="661">
        <f>SUMIFS('PIB-Mpal 2015-2024 Corrient'!Y$5:Y$1264,'PIB-Mpal 2015-2024 Corrient'!$A$5:$A$1264,$W$2,'PIB-Mpal 2015-2024 Corrient'!$E$5:$E$1264,$A18)</f>
        <v>647.8817180191121</v>
      </c>
      <c r="W18" s="239">
        <f t="shared" si="2"/>
        <v>2.5584473764798344E-3</v>
      </c>
      <c r="X18" s="662">
        <f>INDEX(POBLACION!$C$4:$W$128,MATCH(A18,POBLACION!$A$4:$A$128,0),MATCH($W$2,POBLACION!$C$3:$W$3,0))</f>
        <v>29159</v>
      </c>
      <c r="Y18" s="237">
        <f t="shared" si="3"/>
        <v>20226.463832628004</v>
      </c>
      <c r="Z18" s="249">
        <f t="shared" si="4"/>
        <v>22218.927878840565</v>
      </c>
      <c r="AA18" s="237">
        <f t="shared" si="5"/>
        <v>4.3059199622461142</v>
      </c>
      <c r="AB18" s="237">
        <f t="shared" si="6"/>
        <v>4.3467230992701555</v>
      </c>
      <c r="AE18" s="688" t="s">
        <v>183</v>
      </c>
      <c r="AF18" s="689"/>
      <c r="AG18" s="689"/>
      <c r="AH18" s="689"/>
      <c r="AI18" s="689"/>
      <c r="AJ18" s="690"/>
    </row>
    <row r="19" spans="1:39" x14ac:dyDescent="0.3">
      <c r="A19" s="33" t="s">
        <v>184</v>
      </c>
      <c r="B19" s="30" t="s">
        <v>180</v>
      </c>
      <c r="C19" s="31" t="s">
        <v>181</v>
      </c>
      <c r="D19" s="30" t="s">
        <v>185</v>
      </c>
      <c r="E19" s="654">
        <f>SUMIFS('PIB-Mpal 2015-2024 Corrient'!H$5:H$1264,'PIB-Mpal 2015-2024 Corrient'!$A$5:$A$1264,$W$2,'PIB-Mpal 2015-2024 Corrient'!$E$5:$E$1264,$A19)</f>
        <v>41.942227635080002</v>
      </c>
      <c r="F19" s="654">
        <f>SUMIFS('PIB-Mpal 2015-2024 Corrient'!I$5:I$1264,'PIB-Mpal 2015-2024 Corrient'!$A$5:$A$1264,$W$2,'PIB-Mpal 2015-2024 Corrient'!$E$5:$E$1264,$A19)</f>
        <v>1698.49247619941</v>
      </c>
      <c r="G19" s="654">
        <f>SUMIFS('PIB-Mpal 2015-2024 Corrient'!K$5:K$1264,'PIB-Mpal 2015-2024 Corrient'!$A$5:$A$1264,$W$2,'PIB-Mpal 2015-2024 Corrient'!$E$5:$E$1264,$A19)</f>
        <v>39.851153448529999</v>
      </c>
      <c r="H19" s="654">
        <f>SUMIFS('PIB-Mpal 2015-2024 Corrient'!L$5:L$1264,'PIB-Mpal 2015-2024 Corrient'!$A$5:$A$1264,$W$2,'PIB-Mpal 2015-2024 Corrient'!$E$5:$E$1264,$A19)</f>
        <v>36.149887827199997</v>
      </c>
      <c r="I19" s="654">
        <f>SUMIFS('PIB-Mpal 2015-2024 Corrient'!N$5:N$1264,'PIB-Mpal 2015-2024 Corrient'!$A$5:$A$1264,$W$2,'PIB-Mpal 2015-2024 Corrient'!$E$5:$E$1264,$A19)</f>
        <v>109.01968923301</v>
      </c>
      <c r="J19" s="654">
        <f>SUMIFS('PIB-Mpal 2015-2024 Corrient'!O$5:O$1264,'PIB-Mpal 2015-2024 Corrient'!$A$5:$A$1264,$W$2,'PIB-Mpal 2015-2024 Corrient'!$E$5:$E$1264,$A19)</f>
        <v>476.88319480659999</v>
      </c>
      <c r="K19" s="654">
        <f>SUMIFS('PIB-Mpal 2015-2024 Corrient'!P$5:P$1264,'PIB-Mpal 2015-2024 Corrient'!$A$5:$A$1264,$W$2,'PIB-Mpal 2015-2024 Corrient'!$E$5:$E$1264,$A19)</f>
        <v>43.56893420958</v>
      </c>
      <c r="L19" s="654">
        <f>SUMIFS('PIB-Mpal 2015-2024 Corrient'!Q$5:Q$1264,'PIB-Mpal 2015-2024 Corrient'!$A$5:$A$1264,$W$2,'PIB-Mpal 2015-2024 Corrient'!$E$5:$E$1264,$A19)</f>
        <v>49.91438209431</v>
      </c>
      <c r="M19" s="654">
        <f>SUMIFS('PIB-Mpal 2015-2024 Corrient'!R$5:R$1264,'PIB-Mpal 2015-2024 Corrient'!$A$5:$A$1264,$W$2,'PIB-Mpal 2015-2024 Corrient'!$E$5:$E$1264,$A19)</f>
        <v>81.626104466439998</v>
      </c>
      <c r="N19" s="654">
        <f>SUMIFS('PIB-Mpal 2015-2024 Corrient'!S$5:S$1264,'PIB-Mpal 2015-2024 Corrient'!$A$5:$A$1264,$W$2,'PIB-Mpal 2015-2024 Corrient'!$E$5:$E$1264,$A19)</f>
        <v>286.89209530967997</v>
      </c>
      <c r="O19" s="654">
        <f>SUMIFS('PIB-Mpal 2015-2024 Corrient'!T$5:T$1264,'PIB-Mpal 2015-2024 Corrient'!$A$5:$A$1264,$W$2,'PIB-Mpal 2015-2024 Corrient'!$E$5:$E$1264,$A19)</f>
        <v>327.36138761399002</v>
      </c>
      <c r="P19" s="655">
        <f>SUMIFS('PIB-Mpal 2015-2024 Corrient'!U$5:U$1264,'PIB-Mpal 2015-2024 Corrient'!$A$5:$A$1264,$W$2,'PIB-Mpal 2015-2024 Corrient'!$E$5:$E$1264,$A19)</f>
        <v>67.772764521240006</v>
      </c>
      <c r="Q19" s="656">
        <f>SUMIFS('PIB-Mpal 2015-2024 Corrient'!J$5:J$1264,'PIB-Mpal 2015-2024 Corrient'!$A$5:$A$1264,$W$2,'PIB-Mpal 2015-2024 Corrient'!$E$5:$E$1264,$A19)</f>
        <v>1740.4347038344899</v>
      </c>
      <c r="R19" s="657">
        <f>SUMIFS('PIB-Mpal 2015-2024 Corrient'!M$5:M$1264,'PIB-Mpal 2015-2024 Corrient'!$A$5:$A$1264,$W$2,'PIB-Mpal 2015-2024 Corrient'!$E$5:$E$1264,$A19)</f>
        <v>76.001041275729989</v>
      </c>
      <c r="S19" s="658">
        <f>SUMIFS('PIB-Mpal 2015-2024 Corrient'!V$5:V$1264,'PIB-Mpal 2015-2024 Corrient'!$A$5:$A$1264,$W$2,'PIB-Mpal 2015-2024 Corrient'!$E$5:$E$1264,$A19)</f>
        <v>1443.0385522548499</v>
      </c>
      <c r="T19" s="659">
        <f>SUMIFS('PIB-Mpal 2015-2024 Corrient'!W$5:W$1264,'PIB-Mpal 2015-2024 Corrient'!$A$5:$A$1264,$W$2,'PIB-Mpal 2015-2024 Corrient'!$E$5:$E$1264,$A19)</f>
        <v>3259.47429736507</v>
      </c>
      <c r="U19" s="660">
        <f>SUMIFS('PIB-Mpal 2015-2024 Corrient'!X$5:X$1264,'PIB-Mpal 2015-2024 Corrient'!$A$5:$A$1264,$W$2,'PIB-Mpal 2015-2024 Corrient'!$E$5:$E$1264,$A19)</f>
        <v>321.08357648699581</v>
      </c>
      <c r="V19" s="661">
        <f>SUMIFS('PIB-Mpal 2015-2024 Corrient'!Y$5:Y$1264,'PIB-Mpal 2015-2024 Corrient'!$A$5:$A$1264,$W$2,'PIB-Mpal 2015-2024 Corrient'!$E$5:$E$1264,$A19)</f>
        <v>3580.5578738520658</v>
      </c>
      <c r="W19" s="237">
        <f t="shared" si="2"/>
        <v>1.4139415643181951E-2</v>
      </c>
      <c r="X19" s="662">
        <f>INDEX(POBLACION!$C$4:$W$128,MATCH(A19,POBLACION!$A$4:$A$128,0),MATCH($W$2,POBLACION!$C$3:$W$3,0))</f>
        <v>93572</v>
      </c>
      <c r="Y19" s="237">
        <f t="shared" si="3"/>
        <v>34833.863734504659</v>
      </c>
      <c r="Z19" s="249">
        <f t="shared" si="4"/>
        <v>38265.270314325498</v>
      </c>
      <c r="AA19" s="237">
        <f t="shared" si="5"/>
        <v>4.5420016486043915</v>
      </c>
      <c r="AB19" s="237">
        <f t="shared" si="6"/>
        <v>4.5828047856284995</v>
      </c>
      <c r="AE19" s="691" t="s">
        <v>186</v>
      </c>
      <c r="AF19" s="692"/>
      <c r="AG19" s="692"/>
      <c r="AH19" s="692"/>
      <c r="AI19" s="692"/>
      <c r="AJ19" s="693"/>
    </row>
    <row r="20" spans="1:39" x14ac:dyDescent="0.3">
      <c r="A20" s="33" t="s">
        <v>187</v>
      </c>
      <c r="B20" s="30" t="s">
        <v>180</v>
      </c>
      <c r="C20" s="31" t="s">
        <v>181</v>
      </c>
      <c r="D20" s="30" t="s">
        <v>188</v>
      </c>
      <c r="E20" s="654">
        <f>SUMIFS('PIB-Mpal 2015-2024 Corrient'!H$5:H$1264,'PIB-Mpal 2015-2024 Corrient'!$A$5:$A$1264,$W$2,'PIB-Mpal 2015-2024 Corrient'!$E$5:$E$1264,$A20)</f>
        <v>48.837160892299998</v>
      </c>
      <c r="F20" s="654">
        <f>SUMIFS('PIB-Mpal 2015-2024 Corrient'!I$5:I$1264,'PIB-Mpal 2015-2024 Corrient'!$A$5:$A$1264,$W$2,'PIB-Mpal 2015-2024 Corrient'!$E$5:$E$1264,$A20)</f>
        <v>740.46761413219997</v>
      </c>
      <c r="G20" s="654">
        <f>SUMIFS('PIB-Mpal 2015-2024 Corrient'!K$5:K$1264,'PIB-Mpal 2015-2024 Corrient'!$A$5:$A$1264,$W$2,'PIB-Mpal 2015-2024 Corrient'!$E$5:$E$1264,$A20)</f>
        <v>6.4422518414400001</v>
      </c>
      <c r="H20" s="654">
        <f>SUMIFS('PIB-Mpal 2015-2024 Corrient'!L$5:L$1264,'PIB-Mpal 2015-2024 Corrient'!$A$5:$A$1264,$W$2,'PIB-Mpal 2015-2024 Corrient'!$E$5:$E$1264,$A20)</f>
        <v>31.654791530880001</v>
      </c>
      <c r="I20" s="654">
        <f>SUMIFS('PIB-Mpal 2015-2024 Corrient'!N$5:N$1264,'PIB-Mpal 2015-2024 Corrient'!$A$5:$A$1264,$W$2,'PIB-Mpal 2015-2024 Corrient'!$E$5:$E$1264,$A20)</f>
        <v>60.241279204069997</v>
      </c>
      <c r="J20" s="654">
        <f>SUMIFS('PIB-Mpal 2015-2024 Corrient'!O$5:O$1264,'PIB-Mpal 2015-2024 Corrient'!$A$5:$A$1264,$W$2,'PIB-Mpal 2015-2024 Corrient'!$E$5:$E$1264,$A20)</f>
        <v>241.37176872342999</v>
      </c>
      <c r="K20" s="654">
        <f>SUMIFS('PIB-Mpal 2015-2024 Corrient'!P$5:P$1264,'PIB-Mpal 2015-2024 Corrient'!$A$5:$A$1264,$W$2,'PIB-Mpal 2015-2024 Corrient'!$E$5:$E$1264,$A20)</f>
        <v>23.61116891931</v>
      </c>
      <c r="L20" s="654">
        <f>SUMIFS('PIB-Mpal 2015-2024 Corrient'!Q$5:Q$1264,'PIB-Mpal 2015-2024 Corrient'!$A$5:$A$1264,$W$2,'PIB-Mpal 2015-2024 Corrient'!$E$5:$E$1264,$A20)</f>
        <v>22.524423741260001</v>
      </c>
      <c r="M20" s="654">
        <f>SUMIFS('PIB-Mpal 2015-2024 Corrient'!R$5:R$1264,'PIB-Mpal 2015-2024 Corrient'!$A$5:$A$1264,$W$2,'PIB-Mpal 2015-2024 Corrient'!$E$5:$E$1264,$A20)</f>
        <v>46.701855294470001</v>
      </c>
      <c r="N20" s="654">
        <f>SUMIFS('PIB-Mpal 2015-2024 Corrient'!S$5:S$1264,'PIB-Mpal 2015-2024 Corrient'!$A$5:$A$1264,$W$2,'PIB-Mpal 2015-2024 Corrient'!$E$5:$E$1264,$A20)</f>
        <v>114.28455444052</v>
      </c>
      <c r="O20" s="654">
        <f>SUMIFS('PIB-Mpal 2015-2024 Corrient'!T$5:T$1264,'PIB-Mpal 2015-2024 Corrient'!$A$5:$A$1264,$W$2,'PIB-Mpal 2015-2024 Corrient'!$E$5:$E$1264,$A20)</f>
        <v>165.45275899347999</v>
      </c>
      <c r="P20" s="655">
        <f>SUMIFS('PIB-Mpal 2015-2024 Corrient'!U$5:U$1264,'PIB-Mpal 2015-2024 Corrient'!$A$5:$A$1264,$W$2,'PIB-Mpal 2015-2024 Corrient'!$E$5:$E$1264,$A20)</f>
        <v>39.650622056620001</v>
      </c>
      <c r="Q20" s="656">
        <f>SUMIFS('PIB-Mpal 2015-2024 Corrient'!J$5:J$1264,'PIB-Mpal 2015-2024 Corrient'!$A$5:$A$1264,$W$2,'PIB-Mpal 2015-2024 Corrient'!$E$5:$E$1264,$A20)</f>
        <v>789.30477502449992</v>
      </c>
      <c r="R20" s="657">
        <f>SUMIFS('PIB-Mpal 2015-2024 Corrient'!M$5:M$1264,'PIB-Mpal 2015-2024 Corrient'!$A$5:$A$1264,$W$2,'PIB-Mpal 2015-2024 Corrient'!$E$5:$E$1264,$A20)</f>
        <v>38.097043372320002</v>
      </c>
      <c r="S20" s="658">
        <f>SUMIFS('PIB-Mpal 2015-2024 Corrient'!V$5:V$1264,'PIB-Mpal 2015-2024 Corrient'!$A$5:$A$1264,$W$2,'PIB-Mpal 2015-2024 Corrient'!$E$5:$E$1264,$A20)</f>
        <v>713.83843137316001</v>
      </c>
      <c r="T20" s="659">
        <f>SUMIFS('PIB-Mpal 2015-2024 Corrient'!W$5:W$1264,'PIB-Mpal 2015-2024 Corrient'!$A$5:$A$1264,$W$2,'PIB-Mpal 2015-2024 Corrient'!$E$5:$E$1264,$A20)</f>
        <v>1541.24024976998</v>
      </c>
      <c r="U20" s="660">
        <f>SUMIFS('PIB-Mpal 2015-2024 Corrient'!X$5:X$1264,'PIB-Mpal 2015-2024 Corrient'!$A$5:$A$1264,$W$2,'PIB-Mpal 2015-2024 Corrient'!$E$5:$E$1264,$A20)</f>
        <v>151.8241552086555</v>
      </c>
      <c r="V20" s="661">
        <f>SUMIFS('PIB-Mpal 2015-2024 Corrient'!Y$5:Y$1264,'PIB-Mpal 2015-2024 Corrient'!$A$5:$A$1264,$W$2,'PIB-Mpal 2015-2024 Corrient'!$E$5:$E$1264,$A20)</f>
        <v>1693.0644049786356</v>
      </c>
      <c r="W20" s="237">
        <f t="shared" si="2"/>
        <v>6.6858132659968067E-3</v>
      </c>
      <c r="X20" s="662">
        <f>INDEX(POBLACION!$C$4:$W$128,MATCH(A20,POBLACION!$A$4:$A$128,0),MATCH($W$2,POBLACION!$C$3:$W$3,0))</f>
        <v>55742</v>
      </c>
      <c r="Y20" s="237">
        <f t="shared" si="3"/>
        <v>27649.532664238457</v>
      </c>
      <c r="Z20" s="249">
        <f t="shared" si="4"/>
        <v>30373.226740673741</v>
      </c>
      <c r="AA20" s="237">
        <f t="shared" si="5"/>
        <v>4.4416877952046354</v>
      </c>
      <c r="AB20" s="237">
        <f t="shared" si="6"/>
        <v>4.4824909322287381</v>
      </c>
    </row>
    <row r="21" spans="1:39" x14ac:dyDescent="0.3">
      <c r="A21" s="33" t="s">
        <v>189</v>
      </c>
      <c r="B21" s="30" t="s">
        <v>180</v>
      </c>
      <c r="C21" s="31" t="s">
        <v>181</v>
      </c>
      <c r="D21" s="30" t="s">
        <v>190</v>
      </c>
      <c r="E21" s="654">
        <f>SUMIFS('PIB-Mpal 2015-2024 Corrient'!H$5:H$1264,'PIB-Mpal 2015-2024 Corrient'!$A$5:$A$1264,$W$2,'PIB-Mpal 2015-2024 Corrient'!$E$5:$E$1264,$A21)</f>
        <v>47.659864807140004</v>
      </c>
      <c r="F21" s="654">
        <f>SUMIFS('PIB-Mpal 2015-2024 Corrient'!I$5:I$1264,'PIB-Mpal 2015-2024 Corrient'!$A$5:$A$1264,$W$2,'PIB-Mpal 2015-2024 Corrient'!$E$5:$E$1264,$A21)</f>
        <v>8.1863497727199999</v>
      </c>
      <c r="G21" s="654">
        <f>SUMIFS('PIB-Mpal 2015-2024 Corrient'!K$5:K$1264,'PIB-Mpal 2015-2024 Corrient'!$A$5:$A$1264,$W$2,'PIB-Mpal 2015-2024 Corrient'!$E$5:$E$1264,$A21)</f>
        <v>16.225540237650002</v>
      </c>
      <c r="H21" s="654">
        <f>SUMIFS('PIB-Mpal 2015-2024 Corrient'!L$5:L$1264,'PIB-Mpal 2015-2024 Corrient'!$A$5:$A$1264,$W$2,'PIB-Mpal 2015-2024 Corrient'!$E$5:$E$1264,$A21)</f>
        <v>3.10549249435</v>
      </c>
      <c r="I21" s="654">
        <f>SUMIFS('PIB-Mpal 2015-2024 Corrient'!N$5:N$1264,'PIB-Mpal 2015-2024 Corrient'!$A$5:$A$1264,$W$2,'PIB-Mpal 2015-2024 Corrient'!$E$5:$E$1264,$A21)</f>
        <v>25.904864909019999</v>
      </c>
      <c r="J21" s="654">
        <f>SUMIFS('PIB-Mpal 2015-2024 Corrient'!O$5:O$1264,'PIB-Mpal 2015-2024 Corrient'!$A$5:$A$1264,$W$2,'PIB-Mpal 2015-2024 Corrient'!$E$5:$E$1264,$A21)</f>
        <v>110.05926521856</v>
      </c>
      <c r="K21" s="654">
        <f>SUMIFS('PIB-Mpal 2015-2024 Corrient'!P$5:P$1264,'PIB-Mpal 2015-2024 Corrient'!$A$5:$A$1264,$W$2,'PIB-Mpal 2015-2024 Corrient'!$E$5:$E$1264,$A21)</f>
        <v>10.10268780913</v>
      </c>
      <c r="L21" s="654">
        <f>SUMIFS('PIB-Mpal 2015-2024 Corrient'!Q$5:Q$1264,'PIB-Mpal 2015-2024 Corrient'!$A$5:$A$1264,$W$2,'PIB-Mpal 2015-2024 Corrient'!$E$5:$E$1264,$A21)</f>
        <v>10.89639853623</v>
      </c>
      <c r="M21" s="654">
        <f>SUMIFS('PIB-Mpal 2015-2024 Corrient'!R$5:R$1264,'PIB-Mpal 2015-2024 Corrient'!$A$5:$A$1264,$W$2,'PIB-Mpal 2015-2024 Corrient'!$E$5:$E$1264,$A21)</f>
        <v>21.63137929581</v>
      </c>
      <c r="N21" s="654">
        <f>SUMIFS('PIB-Mpal 2015-2024 Corrient'!S$5:S$1264,'PIB-Mpal 2015-2024 Corrient'!$A$5:$A$1264,$W$2,'PIB-Mpal 2015-2024 Corrient'!$E$5:$E$1264,$A21)</f>
        <v>47.328797247040001</v>
      </c>
      <c r="O21" s="654">
        <f>SUMIFS('PIB-Mpal 2015-2024 Corrient'!T$5:T$1264,'PIB-Mpal 2015-2024 Corrient'!$A$5:$A$1264,$W$2,'PIB-Mpal 2015-2024 Corrient'!$E$5:$E$1264,$A21)</f>
        <v>94.698284811220006</v>
      </c>
      <c r="P21" s="655">
        <f>SUMIFS('PIB-Mpal 2015-2024 Corrient'!U$5:U$1264,'PIB-Mpal 2015-2024 Corrient'!$A$5:$A$1264,$W$2,'PIB-Mpal 2015-2024 Corrient'!$E$5:$E$1264,$A21)</f>
        <v>19.22289592696</v>
      </c>
      <c r="Q21" s="656">
        <f>SUMIFS('PIB-Mpal 2015-2024 Corrient'!J$5:J$1264,'PIB-Mpal 2015-2024 Corrient'!$A$5:$A$1264,$W$2,'PIB-Mpal 2015-2024 Corrient'!$E$5:$E$1264,$A21)</f>
        <v>55.846214579860003</v>
      </c>
      <c r="R21" s="657">
        <f>SUMIFS('PIB-Mpal 2015-2024 Corrient'!M$5:M$1264,'PIB-Mpal 2015-2024 Corrient'!$A$5:$A$1264,$W$2,'PIB-Mpal 2015-2024 Corrient'!$E$5:$E$1264,$A21)</f>
        <v>19.331032732000001</v>
      </c>
      <c r="S21" s="658">
        <f>SUMIFS('PIB-Mpal 2015-2024 Corrient'!V$5:V$1264,'PIB-Mpal 2015-2024 Corrient'!$A$5:$A$1264,$W$2,'PIB-Mpal 2015-2024 Corrient'!$E$5:$E$1264,$A21)</f>
        <v>339.84457375397005</v>
      </c>
      <c r="T21" s="659">
        <f>SUMIFS('PIB-Mpal 2015-2024 Corrient'!W$5:W$1264,'PIB-Mpal 2015-2024 Corrient'!$A$5:$A$1264,$W$2,'PIB-Mpal 2015-2024 Corrient'!$E$5:$E$1264,$A21)</f>
        <v>415.02182106583007</v>
      </c>
      <c r="U21" s="660">
        <f>SUMIFS('PIB-Mpal 2015-2024 Corrient'!X$5:X$1264,'PIB-Mpal 2015-2024 Corrient'!$A$5:$A$1264,$W$2,'PIB-Mpal 2015-2024 Corrient'!$E$5:$E$1264,$A21)</f>
        <v>40.882878179294558</v>
      </c>
      <c r="V21" s="661">
        <f>SUMIFS('PIB-Mpal 2015-2024 Corrient'!Y$5:Y$1264,'PIB-Mpal 2015-2024 Corrient'!$A$5:$A$1264,$W$2,'PIB-Mpal 2015-2024 Corrient'!$E$5:$E$1264,$A21)</f>
        <v>455.90469924512462</v>
      </c>
      <c r="W21" s="237">
        <f t="shared" si="2"/>
        <v>1.8003412494410108E-3</v>
      </c>
      <c r="X21" s="662">
        <f>INDEX(POBLACION!$C$4:$W$128,MATCH(A21,POBLACION!$A$4:$A$128,0),MATCH($W$2,POBLACION!$C$3:$W$3,0))</f>
        <v>28955</v>
      </c>
      <c r="Y21" s="237">
        <f t="shared" si="3"/>
        <v>14333.338665716803</v>
      </c>
      <c r="Z21" s="249">
        <f t="shared" si="4"/>
        <v>15745.284035404064</v>
      </c>
      <c r="AA21" s="237">
        <f t="shared" si="5"/>
        <v>4.1563473624290603</v>
      </c>
      <c r="AB21" s="237">
        <f t="shared" si="6"/>
        <v>4.1971504994530973</v>
      </c>
    </row>
    <row r="22" spans="1:39" x14ac:dyDescent="0.3">
      <c r="A22" s="33" t="s">
        <v>191</v>
      </c>
      <c r="B22" s="30" t="s">
        <v>180</v>
      </c>
      <c r="C22" s="31" t="s">
        <v>181</v>
      </c>
      <c r="D22" s="30" t="s">
        <v>192</v>
      </c>
      <c r="E22" s="654">
        <f>SUMIFS('PIB-Mpal 2015-2024 Corrient'!H$5:H$1264,'PIB-Mpal 2015-2024 Corrient'!$A$5:$A$1264,$W$2,'PIB-Mpal 2015-2024 Corrient'!$E$5:$E$1264,$A22)</f>
        <v>66.861117007770005</v>
      </c>
      <c r="F22" s="654">
        <f>SUMIFS('PIB-Mpal 2015-2024 Corrient'!I$5:I$1264,'PIB-Mpal 2015-2024 Corrient'!$A$5:$A$1264,$W$2,'PIB-Mpal 2015-2024 Corrient'!$E$5:$E$1264,$A22)</f>
        <v>30.531955453630001</v>
      </c>
      <c r="G22" s="654">
        <f>SUMIFS('PIB-Mpal 2015-2024 Corrient'!K$5:K$1264,'PIB-Mpal 2015-2024 Corrient'!$A$5:$A$1264,$W$2,'PIB-Mpal 2015-2024 Corrient'!$E$5:$E$1264,$A22)</f>
        <v>18.67872404956</v>
      </c>
      <c r="H22" s="654">
        <f>SUMIFS('PIB-Mpal 2015-2024 Corrient'!L$5:L$1264,'PIB-Mpal 2015-2024 Corrient'!$A$5:$A$1264,$W$2,'PIB-Mpal 2015-2024 Corrient'!$E$5:$E$1264,$A22)</f>
        <v>4.7284090145700004</v>
      </c>
      <c r="I22" s="654">
        <f>SUMIFS('PIB-Mpal 2015-2024 Corrient'!N$5:N$1264,'PIB-Mpal 2015-2024 Corrient'!$A$5:$A$1264,$W$2,'PIB-Mpal 2015-2024 Corrient'!$E$5:$E$1264,$A22)</f>
        <v>21.05999945652</v>
      </c>
      <c r="J22" s="654">
        <f>SUMIFS('PIB-Mpal 2015-2024 Corrient'!O$5:O$1264,'PIB-Mpal 2015-2024 Corrient'!$A$5:$A$1264,$W$2,'PIB-Mpal 2015-2024 Corrient'!$E$5:$E$1264,$A22)</f>
        <v>135.92653595959999</v>
      </c>
      <c r="K22" s="654">
        <f>SUMIFS('PIB-Mpal 2015-2024 Corrient'!P$5:P$1264,'PIB-Mpal 2015-2024 Corrient'!$A$5:$A$1264,$W$2,'PIB-Mpal 2015-2024 Corrient'!$E$5:$E$1264,$A22)</f>
        <v>15.12274069847</v>
      </c>
      <c r="L22" s="654">
        <f>SUMIFS('PIB-Mpal 2015-2024 Corrient'!Q$5:Q$1264,'PIB-Mpal 2015-2024 Corrient'!$A$5:$A$1264,$W$2,'PIB-Mpal 2015-2024 Corrient'!$E$5:$E$1264,$A22)</f>
        <v>16.292915862259999</v>
      </c>
      <c r="M22" s="654">
        <f>SUMIFS('PIB-Mpal 2015-2024 Corrient'!R$5:R$1264,'PIB-Mpal 2015-2024 Corrient'!$A$5:$A$1264,$W$2,'PIB-Mpal 2015-2024 Corrient'!$E$5:$E$1264,$A22)</f>
        <v>33.207133937839998</v>
      </c>
      <c r="N22" s="654">
        <f>SUMIFS('PIB-Mpal 2015-2024 Corrient'!S$5:S$1264,'PIB-Mpal 2015-2024 Corrient'!$A$5:$A$1264,$W$2,'PIB-Mpal 2015-2024 Corrient'!$E$5:$E$1264,$A22)</f>
        <v>56.869164998039999</v>
      </c>
      <c r="O22" s="654">
        <f>SUMIFS('PIB-Mpal 2015-2024 Corrient'!T$5:T$1264,'PIB-Mpal 2015-2024 Corrient'!$A$5:$A$1264,$W$2,'PIB-Mpal 2015-2024 Corrient'!$E$5:$E$1264,$A22)</f>
        <v>112.29362146187</v>
      </c>
      <c r="P22" s="655">
        <f>SUMIFS('PIB-Mpal 2015-2024 Corrient'!U$5:U$1264,'PIB-Mpal 2015-2024 Corrient'!$A$5:$A$1264,$W$2,'PIB-Mpal 2015-2024 Corrient'!$E$5:$E$1264,$A22)</f>
        <v>29.534348367900002</v>
      </c>
      <c r="Q22" s="656">
        <f>SUMIFS('PIB-Mpal 2015-2024 Corrient'!J$5:J$1264,'PIB-Mpal 2015-2024 Corrient'!$A$5:$A$1264,$W$2,'PIB-Mpal 2015-2024 Corrient'!$E$5:$E$1264,$A22)</f>
        <v>97.39307246140001</v>
      </c>
      <c r="R22" s="657">
        <f>SUMIFS('PIB-Mpal 2015-2024 Corrient'!M$5:M$1264,'PIB-Mpal 2015-2024 Corrient'!$A$5:$A$1264,$W$2,'PIB-Mpal 2015-2024 Corrient'!$E$5:$E$1264,$A22)</f>
        <v>23.407133064130001</v>
      </c>
      <c r="S22" s="658">
        <f>SUMIFS('PIB-Mpal 2015-2024 Corrient'!V$5:V$1264,'PIB-Mpal 2015-2024 Corrient'!$A$5:$A$1264,$W$2,'PIB-Mpal 2015-2024 Corrient'!$E$5:$E$1264,$A22)</f>
        <v>420.30646074249995</v>
      </c>
      <c r="T22" s="659">
        <f>SUMIFS('PIB-Mpal 2015-2024 Corrient'!W$5:W$1264,'PIB-Mpal 2015-2024 Corrient'!$A$5:$A$1264,$W$2,'PIB-Mpal 2015-2024 Corrient'!$E$5:$E$1264,$A22)</f>
        <v>541.10666626802993</v>
      </c>
      <c r="U22" s="660">
        <f>SUMIFS('PIB-Mpal 2015-2024 Corrient'!X$5:X$1264,'PIB-Mpal 2015-2024 Corrient'!$A$5:$A$1264,$W$2,'PIB-Mpal 2015-2024 Corrient'!$E$5:$E$1264,$A22)</f>
        <v>53.303216351925862</v>
      </c>
      <c r="V22" s="661">
        <f>SUMIFS('PIB-Mpal 2015-2024 Corrient'!Y$5:Y$1264,'PIB-Mpal 2015-2024 Corrient'!$A$5:$A$1264,$W$2,'PIB-Mpal 2015-2024 Corrient'!$E$5:$E$1264,$A22)</f>
        <v>594.40988261995574</v>
      </c>
      <c r="W22" s="237">
        <f t="shared" si="2"/>
        <v>2.3472901957975151E-3</v>
      </c>
      <c r="X22" s="662">
        <f>INDEX(POBLACION!$C$4:$W$128,MATCH(A22,POBLACION!$A$4:$A$128,0),MATCH($W$2,POBLACION!$C$3:$W$3,0))</f>
        <v>29027</v>
      </c>
      <c r="Y22" s="237">
        <f t="shared" si="3"/>
        <v>18641.494686603161</v>
      </c>
      <c r="Z22" s="249">
        <f t="shared" si="4"/>
        <v>20477.826941122257</v>
      </c>
      <c r="AA22" s="237">
        <f t="shared" si="5"/>
        <v>4.270480731414918</v>
      </c>
      <c r="AB22" s="237">
        <f t="shared" si="6"/>
        <v>4.3112838684389585</v>
      </c>
    </row>
    <row r="23" spans="1:39" ht="15" thickBot="1" x14ac:dyDescent="0.35">
      <c r="A23" s="111" t="s">
        <v>193</v>
      </c>
      <c r="B23" s="58" t="s">
        <v>180</v>
      </c>
      <c r="C23" s="57" t="s">
        <v>181</v>
      </c>
      <c r="D23" s="58" t="s">
        <v>194</v>
      </c>
      <c r="E23" s="654">
        <f>SUMIFS('PIB-Mpal 2015-2024 Corrient'!H$5:H$1264,'PIB-Mpal 2015-2024 Corrient'!$A$5:$A$1264,$W$2,'PIB-Mpal 2015-2024 Corrient'!$E$5:$E$1264,$A23)</f>
        <v>71.620401003859996</v>
      </c>
      <c r="F23" s="654">
        <f>SUMIFS('PIB-Mpal 2015-2024 Corrient'!I$5:I$1264,'PIB-Mpal 2015-2024 Corrient'!$A$5:$A$1264,$W$2,'PIB-Mpal 2015-2024 Corrient'!$E$5:$E$1264,$A23)</f>
        <v>131.62781775527</v>
      </c>
      <c r="G23" s="654">
        <f>SUMIFS('PIB-Mpal 2015-2024 Corrient'!K$5:K$1264,'PIB-Mpal 2015-2024 Corrient'!$A$5:$A$1264,$W$2,'PIB-Mpal 2015-2024 Corrient'!$E$5:$E$1264,$A23)</f>
        <v>6.2978884105099997</v>
      </c>
      <c r="H23" s="654">
        <f>SUMIFS('PIB-Mpal 2015-2024 Corrient'!L$5:L$1264,'PIB-Mpal 2015-2024 Corrient'!$A$5:$A$1264,$W$2,'PIB-Mpal 2015-2024 Corrient'!$E$5:$E$1264,$A23)</f>
        <v>13.031765031100001</v>
      </c>
      <c r="I23" s="654">
        <f>SUMIFS('PIB-Mpal 2015-2024 Corrient'!N$5:N$1264,'PIB-Mpal 2015-2024 Corrient'!$A$5:$A$1264,$W$2,'PIB-Mpal 2015-2024 Corrient'!$E$5:$E$1264,$A23)</f>
        <v>9.4118764662200007</v>
      </c>
      <c r="J23" s="654">
        <f>SUMIFS('PIB-Mpal 2015-2024 Corrient'!O$5:O$1264,'PIB-Mpal 2015-2024 Corrient'!$A$5:$A$1264,$W$2,'PIB-Mpal 2015-2024 Corrient'!$E$5:$E$1264,$A23)</f>
        <v>124.08448078178</v>
      </c>
      <c r="K23" s="654">
        <f>SUMIFS('PIB-Mpal 2015-2024 Corrient'!P$5:P$1264,'PIB-Mpal 2015-2024 Corrient'!$A$5:$A$1264,$W$2,'PIB-Mpal 2015-2024 Corrient'!$E$5:$E$1264,$A23)</f>
        <v>8.9408003396600009</v>
      </c>
      <c r="L23" s="654">
        <f>SUMIFS('PIB-Mpal 2015-2024 Corrient'!Q$5:Q$1264,'PIB-Mpal 2015-2024 Corrient'!$A$5:$A$1264,$W$2,'PIB-Mpal 2015-2024 Corrient'!$E$5:$E$1264,$A23)</f>
        <v>8.66132366211</v>
      </c>
      <c r="M23" s="654">
        <f>SUMIFS('PIB-Mpal 2015-2024 Corrient'!R$5:R$1264,'PIB-Mpal 2015-2024 Corrient'!$A$5:$A$1264,$W$2,'PIB-Mpal 2015-2024 Corrient'!$E$5:$E$1264,$A23)</f>
        <v>20.952369322269998</v>
      </c>
      <c r="N23" s="654">
        <f>SUMIFS('PIB-Mpal 2015-2024 Corrient'!S$5:S$1264,'PIB-Mpal 2015-2024 Corrient'!$A$5:$A$1264,$W$2,'PIB-Mpal 2015-2024 Corrient'!$E$5:$E$1264,$A23)</f>
        <v>37.988982114160002</v>
      </c>
      <c r="O23" s="654">
        <f>SUMIFS('PIB-Mpal 2015-2024 Corrient'!T$5:T$1264,'PIB-Mpal 2015-2024 Corrient'!$A$5:$A$1264,$W$2,'PIB-Mpal 2015-2024 Corrient'!$E$5:$E$1264,$A23)</f>
        <v>95.270812555129993</v>
      </c>
      <c r="P23" s="655">
        <f>SUMIFS('PIB-Mpal 2015-2024 Corrient'!U$5:U$1264,'PIB-Mpal 2015-2024 Corrient'!$A$5:$A$1264,$W$2,'PIB-Mpal 2015-2024 Corrient'!$E$5:$E$1264,$A23)</f>
        <v>15.677406997249999</v>
      </c>
      <c r="Q23" s="656">
        <f>SUMIFS('PIB-Mpal 2015-2024 Corrient'!J$5:J$1264,'PIB-Mpal 2015-2024 Corrient'!$A$5:$A$1264,$W$2,'PIB-Mpal 2015-2024 Corrient'!$E$5:$E$1264,$A23)</f>
        <v>203.24821875913</v>
      </c>
      <c r="R23" s="657">
        <f>SUMIFS('PIB-Mpal 2015-2024 Corrient'!M$5:M$1264,'PIB-Mpal 2015-2024 Corrient'!$A$5:$A$1264,$W$2,'PIB-Mpal 2015-2024 Corrient'!$E$5:$E$1264,$A23)</f>
        <v>19.329653441609999</v>
      </c>
      <c r="S23" s="658">
        <f>SUMIFS('PIB-Mpal 2015-2024 Corrient'!V$5:V$1264,'PIB-Mpal 2015-2024 Corrient'!$A$5:$A$1264,$W$2,'PIB-Mpal 2015-2024 Corrient'!$E$5:$E$1264,$A23)</f>
        <v>320.98805223858</v>
      </c>
      <c r="T23" s="659">
        <f>SUMIFS('PIB-Mpal 2015-2024 Corrient'!W$5:W$1264,'PIB-Mpal 2015-2024 Corrient'!$A$5:$A$1264,$W$2,'PIB-Mpal 2015-2024 Corrient'!$E$5:$E$1264,$A23)</f>
        <v>543.56592443932004</v>
      </c>
      <c r="U23" s="660">
        <f>SUMIFS('PIB-Mpal 2015-2024 Corrient'!X$5:X$1264,'PIB-Mpal 2015-2024 Corrient'!$A$5:$A$1264,$W$2,'PIB-Mpal 2015-2024 Corrient'!$E$5:$E$1264,$A23)</f>
        <v>53.545472414471</v>
      </c>
      <c r="V23" s="661">
        <f>SUMIFS('PIB-Mpal 2015-2024 Corrient'!Y$5:Y$1264,'PIB-Mpal 2015-2024 Corrient'!$A$5:$A$1264,$W$2,'PIB-Mpal 2015-2024 Corrient'!$E$5:$E$1264,$A23)</f>
        <v>597.11139685379101</v>
      </c>
      <c r="W23" s="669">
        <f t="shared" si="2"/>
        <v>2.3579583190240991E-3</v>
      </c>
      <c r="X23" s="662">
        <f>INDEX(POBLACION!$C$4:$W$128,MATCH(A23,POBLACION!$A$4:$A$128,0),MATCH($W$2,POBLACION!$C$3:$W$3,0))</f>
        <v>26532</v>
      </c>
      <c r="Y23" s="237">
        <f t="shared" si="3"/>
        <v>20487.182437785319</v>
      </c>
      <c r="Z23" s="249">
        <f t="shared" si="4"/>
        <v>22505.329294956697</v>
      </c>
      <c r="AA23" s="237">
        <f t="shared" si="5"/>
        <v>4.3114822348354744</v>
      </c>
      <c r="AB23" s="237">
        <f t="shared" si="6"/>
        <v>4.3522853718595389</v>
      </c>
    </row>
    <row r="24" spans="1:39" ht="15" thickBot="1" x14ac:dyDescent="0.35">
      <c r="A24" s="113" t="s">
        <v>195</v>
      </c>
      <c r="B24" s="103" t="s">
        <v>196</v>
      </c>
      <c r="C24" s="108"/>
      <c r="D24" s="109"/>
      <c r="E24" s="121">
        <f>SUM(E25:E30)</f>
        <v>340.89159296283998</v>
      </c>
      <c r="F24" s="121">
        <f t="shared" ref="F24:X24" si="8">SUM(F25:F30)</f>
        <v>1208.93611104456</v>
      </c>
      <c r="G24" s="121">
        <f t="shared" si="8"/>
        <v>166.61040787315</v>
      </c>
      <c r="H24" s="121">
        <f t="shared" si="8"/>
        <v>42.101195950619996</v>
      </c>
      <c r="I24" s="121">
        <f t="shared" si="8"/>
        <v>234.55655191611999</v>
      </c>
      <c r="J24" s="121">
        <f t="shared" si="8"/>
        <v>766.25512911717999</v>
      </c>
      <c r="K24" s="121">
        <f t="shared" si="8"/>
        <v>47.651647888350006</v>
      </c>
      <c r="L24" s="121">
        <f t="shared" si="8"/>
        <v>60.815112262809997</v>
      </c>
      <c r="M24" s="121">
        <f t="shared" si="8"/>
        <v>161.60020593972001</v>
      </c>
      <c r="N24" s="121">
        <f t="shared" si="8"/>
        <v>359.60966022918996</v>
      </c>
      <c r="O24" s="121">
        <f t="shared" si="8"/>
        <v>401.99177075206006</v>
      </c>
      <c r="P24" s="141">
        <f t="shared" si="8"/>
        <v>106.65236482264999</v>
      </c>
      <c r="Q24" s="144">
        <f t="shared" si="8"/>
        <v>1549.8277040074001</v>
      </c>
      <c r="R24" s="121">
        <f t="shared" si="8"/>
        <v>208.71160382377002</v>
      </c>
      <c r="S24" s="122">
        <f t="shared" si="8"/>
        <v>2139.1324429280799</v>
      </c>
      <c r="T24" s="670">
        <f t="shared" si="8"/>
        <v>3897.6717507592502</v>
      </c>
      <c r="U24" s="143">
        <f t="shared" si="8"/>
        <v>383.95099072165482</v>
      </c>
      <c r="V24" s="141">
        <f t="shared" si="8"/>
        <v>4281.6227414809046</v>
      </c>
      <c r="W24" s="671">
        <f t="shared" si="2"/>
        <v>1.6907880196883517E-2</v>
      </c>
      <c r="X24" s="670">
        <f t="shared" si="8"/>
        <v>109658</v>
      </c>
      <c r="Y24" s="237">
        <f t="shared" si="3"/>
        <v>35543.888733692482</v>
      </c>
      <c r="Z24" s="249">
        <f t="shared" si="4"/>
        <v>39045.238299813092</v>
      </c>
      <c r="AA24" s="237">
        <f t="shared" si="5"/>
        <v>4.5507649407229387</v>
      </c>
      <c r="AB24" s="237">
        <f t="shared" si="6"/>
        <v>4.5915680777470156</v>
      </c>
    </row>
    <row r="25" spans="1:39" x14ac:dyDescent="0.3">
      <c r="A25" s="112" t="s">
        <v>197</v>
      </c>
      <c r="B25" s="92" t="s">
        <v>198</v>
      </c>
      <c r="C25" s="99" t="s">
        <v>199</v>
      </c>
      <c r="D25" s="92" t="s">
        <v>200</v>
      </c>
      <c r="E25" s="654">
        <f>SUMIFS('PIB-Mpal 2015-2024 Corrient'!H$5:H$1264,'PIB-Mpal 2015-2024 Corrient'!$A$5:$A$1264,$W$2,'PIB-Mpal 2015-2024 Corrient'!$E$5:$E$1264,$A25)</f>
        <v>18.215793956759999</v>
      </c>
      <c r="F25" s="654">
        <f>SUMIFS('PIB-Mpal 2015-2024 Corrient'!I$5:I$1264,'PIB-Mpal 2015-2024 Corrient'!$A$5:$A$1264,$W$2,'PIB-Mpal 2015-2024 Corrient'!$E$5:$E$1264,$A25)</f>
        <v>0</v>
      </c>
      <c r="G25" s="654">
        <f>SUMIFS('PIB-Mpal 2015-2024 Corrient'!K$5:K$1264,'PIB-Mpal 2015-2024 Corrient'!$A$5:$A$1264,$W$2,'PIB-Mpal 2015-2024 Corrient'!$E$5:$E$1264,$A25)</f>
        <v>2.43231930403</v>
      </c>
      <c r="H25" s="654">
        <f>SUMIFS('PIB-Mpal 2015-2024 Corrient'!L$5:L$1264,'PIB-Mpal 2015-2024 Corrient'!$A$5:$A$1264,$W$2,'PIB-Mpal 2015-2024 Corrient'!$E$5:$E$1264,$A25)</f>
        <v>1.90494223718</v>
      </c>
      <c r="I25" s="654">
        <f>SUMIFS('PIB-Mpal 2015-2024 Corrient'!N$5:N$1264,'PIB-Mpal 2015-2024 Corrient'!$A$5:$A$1264,$W$2,'PIB-Mpal 2015-2024 Corrient'!$E$5:$E$1264,$A25)</f>
        <v>11.36215720813</v>
      </c>
      <c r="J25" s="654">
        <f>SUMIFS('PIB-Mpal 2015-2024 Corrient'!O$5:O$1264,'PIB-Mpal 2015-2024 Corrient'!$A$5:$A$1264,$W$2,'PIB-Mpal 2015-2024 Corrient'!$E$5:$E$1264,$A25)</f>
        <v>14.866666911839999</v>
      </c>
      <c r="K25" s="654">
        <f>SUMIFS('PIB-Mpal 2015-2024 Corrient'!P$5:P$1264,'PIB-Mpal 2015-2024 Corrient'!$A$5:$A$1264,$W$2,'PIB-Mpal 2015-2024 Corrient'!$E$5:$E$1264,$A25)</f>
        <v>2.2423558588799999</v>
      </c>
      <c r="L25" s="654">
        <f>SUMIFS('PIB-Mpal 2015-2024 Corrient'!Q$5:Q$1264,'PIB-Mpal 2015-2024 Corrient'!$A$5:$A$1264,$W$2,'PIB-Mpal 2015-2024 Corrient'!$E$5:$E$1264,$A25)</f>
        <v>2.49371846322</v>
      </c>
      <c r="M25" s="654">
        <f>SUMIFS('PIB-Mpal 2015-2024 Corrient'!R$5:R$1264,'PIB-Mpal 2015-2024 Corrient'!$A$5:$A$1264,$W$2,'PIB-Mpal 2015-2024 Corrient'!$E$5:$E$1264,$A25)</f>
        <v>6.82694595216</v>
      </c>
      <c r="N25" s="654">
        <f>SUMIFS('PIB-Mpal 2015-2024 Corrient'!S$5:S$1264,'PIB-Mpal 2015-2024 Corrient'!$A$5:$A$1264,$W$2,'PIB-Mpal 2015-2024 Corrient'!$E$5:$E$1264,$A25)</f>
        <v>8.9878528987500008</v>
      </c>
      <c r="O25" s="654">
        <f>SUMIFS('PIB-Mpal 2015-2024 Corrient'!T$5:T$1264,'PIB-Mpal 2015-2024 Corrient'!$A$5:$A$1264,$W$2,'PIB-Mpal 2015-2024 Corrient'!$E$5:$E$1264,$A25)</f>
        <v>18.843931972</v>
      </c>
      <c r="P25" s="655">
        <f>SUMIFS('PIB-Mpal 2015-2024 Corrient'!U$5:U$1264,'PIB-Mpal 2015-2024 Corrient'!$A$5:$A$1264,$W$2,'PIB-Mpal 2015-2024 Corrient'!$E$5:$E$1264,$A25)</f>
        <v>4.7055495999900003</v>
      </c>
      <c r="Q25" s="656">
        <f>SUMIFS('PIB-Mpal 2015-2024 Corrient'!J$5:J$1264,'PIB-Mpal 2015-2024 Corrient'!$A$5:$A$1264,$W$2,'PIB-Mpal 2015-2024 Corrient'!$E$5:$E$1264,$A25)</f>
        <v>18.215793956759999</v>
      </c>
      <c r="R25" s="657">
        <f>SUMIFS('PIB-Mpal 2015-2024 Corrient'!M$5:M$1264,'PIB-Mpal 2015-2024 Corrient'!$A$5:$A$1264,$W$2,'PIB-Mpal 2015-2024 Corrient'!$E$5:$E$1264,$A25)</f>
        <v>4.3372615412100002</v>
      </c>
      <c r="S25" s="658">
        <f>SUMIFS('PIB-Mpal 2015-2024 Corrient'!V$5:V$1264,'PIB-Mpal 2015-2024 Corrient'!$A$5:$A$1264,$W$2,'PIB-Mpal 2015-2024 Corrient'!$E$5:$E$1264,$A25)</f>
        <v>70.329178864970004</v>
      </c>
      <c r="T25" s="659">
        <f>SUMIFS('PIB-Mpal 2015-2024 Corrient'!W$5:W$1264,'PIB-Mpal 2015-2024 Corrient'!$A$5:$A$1264,$W$2,'PIB-Mpal 2015-2024 Corrient'!$E$5:$E$1264,$A25)</f>
        <v>92.882234362939997</v>
      </c>
      <c r="U25" s="660">
        <f>SUMIFS('PIB-Mpal 2015-2024 Corrient'!X$5:X$1264,'PIB-Mpal 2015-2024 Corrient'!$A$5:$A$1264,$W$2,'PIB-Mpal 2015-2024 Corrient'!$E$5:$E$1264,$A25)</f>
        <v>9.1496226938815077</v>
      </c>
      <c r="V25" s="661">
        <f>SUMIFS('PIB-Mpal 2015-2024 Corrient'!Y$5:Y$1264,'PIB-Mpal 2015-2024 Corrient'!$A$5:$A$1264,$W$2,'PIB-Mpal 2015-2024 Corrient'!$E$5:$E$1264,$A25)</f>
        <v>102.03185705682151</v>
      </c>
      <c r="W25" s="239">
        <f t="shared" si="2"/>
        <v>4.0291789341197285E-4</v>
      </c>
      <c r="X25" s="662">
        <f>INDEX(POBLACION!$C$4:$W$128,MATCH(A25,POBLACION!$A$4:$A$128,0),MATCH($W$2,POBLACION!$C$3:$W$3,0))</f>
        <v>4538</v>
      </c>
      <c r="Y25" s="237">
        <f t="shared" si="3"/>
        <v>20467.658519819302</v>
      </c>
      <c r="Z25" s="249">
        <f t="shared" si="4"/>
        <v>22483.882119176178</v>
      </c>
      <c r="AA25" s="237">
        <f t="shared" si="5"/>
        <v>4.3110681626387892</v>
      </c>
      <c r="AB25" s="237">
        <f t="shared" si="6"/>
        <v>4.3518712996628182</v>
      </c>
    </row>
    <row r="26" spans="1:39" x14ac:dyDescent="0.3">
      <c r="A26" s="33" t="s">
        <v>201</v>
      </c>
      <c r="B26" s="30" t="s">
        <v>198</v>
      </c>
      <c r="C26" s="31" t="s">
        <v>199</v>
      </c>
      <c r="D26" s="30" t="s">
        <v>202</v>
      </c>
      <c r="E26" s="654">
        <f>SUMIFS('PIB-Mpal 2015-2024 Corrient'!H$5:H$1264,'PIB-Mpal 2015-2024 Corrient'!$A$5:$A$1264,$W$2,'PIB-Mpal 2015-2024 Corrient'!$E$5:$E$1264,$A26)</f>
        <v>73.304973329180001</v>
      </c>
      <c r="F26" s="654">
        <f>SUMIFS('PIB-Mpal 2015-2024 Corrient'!I$5:I$1264,'PIB-Mpal 2015-2024 Corrient'!$A$5:$A$1264,$W$2,'PIB-Mpal 2015-2024 Corrient'!$E$5:$E$1264,$A26)</f>
        <v>1.89658048903</v>
      </c>
      <c r="G26" s="654">
        <f>SUMIFS('PIB-Mpal 2015-2024 Corrient'!K$5:K$1264,'PIB-Mpal 2015-2024 Corrient'!$A$5:$A$1264,$W$2,'PIB-Mpal 2015-2024 Corrient'!$E$5:$E$1264,$A26)</f>
        <v>3.8833524887099999</v>
      </c>
      <c r="H26" s="654">
        <f>SUMIFS('PIB-Mpal 2015-2024 Corrient'!L$5:L$1264,'PIB-Mpal 2015-2024 Corrient'!$A$5:$A$1264,$W$2,'PIB-Mpal 2015-2024 Corrient'!$E$5:$E$1264,$A26)</f>
        <v>5.0303830009799997</v>
      </c>
      <c r="I26" s="654">
        <f>SUMIFS('PIB-Mpal 2015-2024 Corrient'!N$5:N$1264,'PIB-Mpal 2015-2024 Corrient'!$A$5:$A$1264,$W$2,'PIB-Mpal 2015-2024 Corrient'!$E$5:$E$1264,$A26)</f>
        <v>6.2179170381200004</v>
      </c>
      <c r="J26" s="654">
        <f>SUMIFS('PIB-Mpal 2015-2024 Corrient'!O$5:O$1264,'PIB-Mpal 2015-2024 Corrient'!$A$5:$A$1264,$W$2,'PIB-Mpal 2015-2024 Corrient'!$E$5:$E$1264,$A26)</f>
        <v>38.210070673350003</v>
      </c>
      <c r="K26" s="654">
        <f>SUMIFS('PIB-Mpal 2015-2024 Corrient'!P$5:P$1264,'PIB-Mpal 2015-2024 Corrient'!$A$5:$A$1264,$W$2,'PIB-Mpal 2015-2024 Corrient'!$E$5:$E$1264,$A26)</f>
        <v>3.7888880943899998</v>
      </c>
      <c r="L26" s="654">
        <f>SUMIFS('PIB-Mpal 2015-2024 Corrient'!Q$5:Q$1264,'PIB-Mpal 2015-2024 Corrient'!$A$5:$A$1264,$W$2,'PIB-Mpal 2015-2024 Corrient'!$E$5:$E$1264,$A26)</f>
        <v>3.5509839653699999</v>
      </c>
      <c r="M26" s="654">
        <f>SUMIFS('PIB-Mpal 2015-2024 Corrient'!R$5:R$1264,'PIB-Mpal 2015-2024 Corrient'!$A$5:$A$1264,$W$2,'PIB-Mpal 2015-2024 Corrient'!$E$5:$E$1264,$A26)</f>
        <v>15.262708513910001</v>
      </c>
      <c r="N26" s="654">
        <f>SUMIFS('PIB-Mpal 2015-2024 Corrient'!S$5:S$1264,'PIB-Mpal 2015-2024 Corrient'!$A$5:$A$1264,$W$2,'PIB-Mpal 2015-2024 Corrient'!$E$5:$E$1264,$A26)</f>
        <v>15.78120436655</v>
      </c>
      <c r="O26" s="654">
        <f>SUMIFS('PIB-Mpal 2015-2024 Corrient'!T$5:T$1264,'PIB-Mpal 2015-2024 Corrient'!$A$5:$A$1264,$W$2,'PIB-Mpal 2015-2024 Corrient'!$E$5:$E$1264,$A26)</f>
        <v>32.159601741510002</v>
      </c>
      <c r="P26" s="655">
        <f>SUMIFS('PIB-Mpal 2015-2024 Corrient'!U$5:U$1264,'PIB-Mpal 2015-2024 Corrient'!$A$5:$A$1264,$W$2,'PIB-Mpal 2015-2024 Corrient'!$E$5:$E$1264,$A26)</f>
        <v>7.1881388447300001</v>
      </c>
      <c r="Q26" s="656">
        <f>SUMIFS('PIB-Mpal 2015-2024 Corrient'!J$5:J$1264,'PIB-Mpal 2015-2024 Corrient'!$A$5:$A$1264,$W$2,'PIB-Mpal 2015-2024 Corrient'!$E$5:$E$1264,$A26)</f>
        <v>75.201553818210002</v>
      </c>
      <c r="R26" s="657">
        <f>SUMIFS('PIB-Mpal 2015-2024 Corrient'!M$5:M$1264,'PIB-Mpal 2015-2024 Corrient'!$A$5:$A$1264,$W$2,'PIB-Mpal 2015-2024 Corrient'!$E$5:$E$1264,$A26)</f>
        <v>8.9137354896899996</v>
      </c>
      <c r="S26" s="658">
        <f>SUMIFS('PIB-Mpal 2015-2024 Corrient'!V$5:V$1264,'PIB-Mpal 2015-2024 Corrient'!$A$5:$A$1264,$W$2,'PIB-Mpal 2015-2024 Corrient'!$E$5:$E$1264,$A26)</f>
        <v>122.15951323793001</v>
      </c>
      <c r="T26" s="659">
        <f>SUMIFS('PIB-Mpal 2015-2024 Corrient'!W$5:W$1264,'PIB-Mpal 2015-2024 Corrient'!$A$5:$A$1264,$W$2,'PIB-Mpal 2015-2024 Corrient'!$E$5:$E$1264,$A26)</f>
        <v>206.27480254583003</v>
      </c>
      <c r="U26" s="660">
        <f>SUMIFS('PIB-Mpal 2015-2024 Corrient'!X$5:X$1264,'PIB-Mpal 2015-2024 Corrient'!$A$5:$A$1264,$W$2,'PIB-Mpal 2015-2024 Corrient'!$E$5:$E$1264,$A26)</f>
        <v>20.319672836187504</v>
      </c>
      <c r="V26" s="661">
        <f>SUMIFS('PIB-Mpal 2015-2024 Corrient'!Y$5:Y$1264,'PIB-Mpal 2015-2024 Corrient'!$A$5:$A$1264,$W$2,'PIB-Mpal 2015-2024 Corrient'!$E$5:$E$1264,$A26)</f>
        <v>226.59447538201752</v>
      </c>
      <c r="W26" s="237">
        <f t="shared" si="2"/>
        <v>8.9480845799826299E-4</v>
      </c>
      <c r="X26" s="662">
        <f>INDEX(POBLACION!$C$4:$W$128,MATCH(A26,POBLACION!$A$4:$A$128,0),MATCH($W$2,POBLACION!$C$3:$W$3,0))</f>
        <v>8808</v>
      </c>
      <c r="Y26" s="237">
        <f t="shared" si="3"/>
        <v>23419.028445257725</v>
      </c>
      <c r="Z26" s="249">
        <f t="shared" si="4"/>
        <v>25725.984943462478</v>
      </c>
      <c r="AA26" s="237">
        <f t="shared" si="5"/>
        <v>4.3695688741003247</v>
      </c>
      <c r="AB26" s="237">
        <f t="shared" si="6"/>
        <v>4.4103720111243492</v>
      </c>
    </row>
    <row r="27" spans="1:39" x14ac:dyDescent="0.3">
      <c r="A27" s="33" t="s">
        <v>203</v>
      </c>
      <c r="B27" s="30" t="s">
        <v>198</v>
      </c>
      <c r="C27" s="31" t="s">
        <v>199</v>
      </c>
      <c r="D27" s="30" t="s">
        <v>204</v>
      </c>
      <c r="E27" s="654">
        <f>SUMIFS('PIB-Mpal 2015-2024 Corrient'!H$5:H$1264,'PIB-Mpal 2015-2024 Corrient'!$A$5:$A$1264,$W$2,'PIB-Mpal 2015-2024 Corrient'!$E$5:$E$1264,$A27)</f>
        <v>93.062531040579998</v>
      </c>
      <c r="F27" s="654">
        <f>SUMIFS('PIB-Mpal 2015-2024 Corrient'!I$5:I$1264,'PIB-Mpal 2015-2024 Corrient'!$A$5:$A$1264,$W$2,'PIB-Mpal 2015-2024 Corrient'!$E$5:$E$1264,$A27)</f>
        <v>34.304556060369997</v>
      </c>
      <c r="G27" s="654">
        <f>SUMIFS('PIB-Mpal 2015-2024 Corrient'!K$5:K$1264,'PIB-Mpal 2015-2024 Corrient'!$A$5:$A$1264,$W$2,'PIB-Mpal 2015-2024 Corrient'!$E$5:$E$1264,$A27)</f>
        <v>65.61417070956</v>
      </c>
      <c r="H27" s="654">
        <f>SUMIFS('PIB-Mpal 2015-2024 Corrient'!L$5:L$1264,'PIB-Mpal 2015-2024 Corrient'!$A$5:$A$1264,$W$2,'PIB-Mpal 2015-2024 Corrient'!$E$5:$E$1264,$A27)</f>
        <v>8.6498463374799996</v>
      </c>
      <c r="I27" s="654">
        <f>SUMIFS('PIB-Mpal 2015-2024 Corrient'!N$5:N$1264,'PIB-Mpal 2015-2024 Corrient'!$A$5:$A$1264,$W$2,'PIB-Mpal 2015-2024 Corrient'!$E$5:$E$1264,$A27)</f>
        <v>80.993516347490001</v>
      </c>
      <c r="J27" s="654">
        <f>SUMIFS('PIB-Mpal 2015-2024 Corrient'!O$5:O$1264,'PIB-Mpal 2015-2024 Corrient'!$A$5:$A$1264,$W$2,'PIB-Mpal 2015-2024 Corrient'!$E$5:$E$1264,$A27)</f>
        <v>285.36203110337999</v>
      </c>
      <c r="K27" s="654">
        <f>SUMIFS('PIB-Mpal 2015-2024 Corrient'!P$5:P$1264,'PIB-Mpal 2015-2024 Corrient'!$A$5:$A$1264,$W$2,'PIB-Mpal 2015-2024 Corrient'!$E$5:$E$1264,$A27)</f>
        <v>21.986016752259999</v>
      </c>
      <c r="L27" s="654">
        <f>SUMIFS('PIB-Mpal 2015-2024 Corrient'!Q$5:Q$1264,'PIB-Mpal 2015-2024 Corrient'!$A$5:$A$1264,$W$2,'PIB-Mpal 2015-2024 Corrient'!$E$5:$E$1264,$A27)</f>
        <v>37.583868833460002</v>
      </c>
      <c r="M27" s="654">
        <f>SUMIFS('PIB-Mpal 2015-2024 Corrient'!R$5:R$1264,'PIB-Mpal 2015-2024 Corrient'!$A$5:$A$1264,$W$2,'PIB-Mpal 2015-2024 Corrient'!$E$5:$E$1264,$A27)</f>
        <v>80.309976327490006</v>
      </c>
      <c r="N27" s="654">
        <f>SUMIFS('PIB-Mpal 2015-2024 Corrient'!S$5:S$1264,'PIB-Mpal 2015-2024 Corrient'!$A$5:$A$1264,$W$2,'PIB-Mpal 2015-2024 Corrient'!$E$5:$E$1264,$A27)</f>
        <v>145.62174756716999</v>
      </c>
      <c r="O27" s="654">
        <f>SUMIFS('PIB-Mpal 2015-2024 Corrient'!T$5:T$1264,'PIB-Mpal 2015-2024 Corrient'!$A$5:$A$1264,$W$2,'PIB-Mpal 2015-2024 Corrient'!$E$5:$E$1264,$A27)</f>
        <v>192.92559114367</v>
      </c>
      <c r="P27" s="655">
        <f>SUMIFS('PIB-Mpal 2015-2024 Corrient'!U$5:U$1264,'PIB-Mpal 2015-2024 Corrient'!$A$5:$A$1264,$W$2,'PIB-Mpal 2015-2024 Corrient'!$E$5:$E$1264,$A27)</f>
        <v>53.203416846780001</v>
      </c>
      <c r="Q27" s="656">
        <f>SUMIFS('PIB-Mpal 2015-2024 Corrient'!J$5:J$1264,'PIB-Mpal 2015-2024 Corrient'!$A$5:$A$1264,$W$2,'PIB-Mpal 2015-2024 Corrient'!$E$5:$E$1264,$A27)</f>
        <v>127.36708710094999</v>
      </c>
      <c r="R27" s="657">
        <f>SUMIFS('PIB-Mpal 2015-2024 Corrient'!M$5:M$1264,'PIB-Mpal 2015-2024 Corrient'!$A$5:$A$1264,$W$2,'PIB-Mpal 2015-2024 Corrient'!$E$5:$E$1264,$A27)</f>
        <v>74.264017047039999</v>
      </c>
      <c r="S27" s="658">
        <f>SUMIFS('PIB-Mpal 2015-2024 Corrient'!V$5:V$1264,'PIB-Mpal 2015-2024 Corrient'!$A$5:$A$1264,$W$2,'PIB-Mpal 2015-2024 Corrient'!$E$5:$E$1264,$A27)</f>
        <v>897.98616492169992</v>
      </c>
      <c r="T27" s="659">
        <f>SUMIFS('PIB-Mpal 2015-2024 Corrient'!W$5:W$1264,'PIB-Mpal 2015-2024 Corrient'!$A$5:$A$1264,$W$2,'PIB-Mpal 2015-2024 Corrient'!$E$5:$E$1264,$A27)</f>
        <v>1099.6172690696899</v>
      </c>
      <c r="U27" s="660">
        <f>SUMIFS('PIB-Mpal 2015-2024 Corrient'!X$5:X$1264,'PIB-Mpal 2015-2024 Corrient'!$A$5:$A$1264,$W$2,'PIB-Mpal 2015-2024 Corrient'!$E$5:$E$1264,$A27)</f>
        <v>108.32085585229208</v>
      </c>
      <c r="V27" s="661">
        <f>SUMIFS('PIB-Mpal 2015-2024 Corrient'!Y$5:Y$1264,'PIB-Mpal 2015-2024 Corrient'!$A$5:$A$1264,$W$2,'PIB-Mpal 2015-2024 Corrient'!$E$5:$E$1264,$A27)</f>
        <v>1207.9381249219819</v>
      </c>
      <c r="W27" s="237">
        <f t="shared" si="2"/>
        <v>4.7700776865653872E-3</v>
      </c>
      <c r="X27" s="662">
        <f>INDEX(POBLACION!$C$4:$W$128,MATCH(A27,POBLACION!$A$4:$A$128,0),MATCH($W$2,POBLACION!$C$3:$W$3,0))</f>
        <v>39164</v>
      </c>
      <c r="Y27" s="237">
        <f t="shared" si="3"/>
        <v>28077.246171731436</v>
      </c>
      <c r="Z27" s="249">
        <f t="shared" si="4"/>
        <v>30843.073356194</v>
      </c>
      <c r="AA27" s="237">
        <f t="shared" si="5"/>
        <v>4.448354509758695</v>
      </c>
      <c r="AB27" s="237">
        <f t="shared" si="6"/>
        <v>4.4891576467827337</v>
      </c>
    </row>
    <row r="28" spans="1:39" x14ac:dyDescent="0.3">
      <c r="A28" s="33" t="s">
        <v>205</v>
      </c>
      <c r="B28" s="30" t="s">
        <v>198</v>
      </c>
      <c r="C28" s="31" t="s">
        <v>199</v>
      </c>
      <c r="D28" s="30" t="s">
        <v>206</v>
      </c>
      <c r="E28" s="654">
        <f>SUMIFS('PIB-Mpal 2015-2024 Corrient'!H$5:H$1264,'PIB-Mpal 2015-2024 Corrient'!$A$5:$A$1264,$W$2,'PIB-Mpal 2015-2024 Corrient'!$E$5:$E$1264,$A28)</f>
        <v>15.250955156030001</v>
      </c>
      <c r="F28" s="654">
        <f>SUMIFS('PIB-Mpal 2015-2024 Corrient'!I$5:I$1264,'PIB-Mpal 2015-2024 Corrient'!$A$5:$A$1264,$W$2,'PIB-Mpal 2015-2024 Corrient'!$E$5:$E$1264,$A28)</f>
        <v>182.52223109165999</v>
      </c>
      <c r="G28" s="654">
        <f>SUMIFS('PIB-Mpal 2015-2024 Corrient'!K$5:K$1264,'PIB-Mpal 2015-2024 Corrient'!$A$5:$A$1264,$W$2,'PIB-Mpal 2015-2024 Corrient'!$E$5:$E$1264,$A28)</f>
        <v>61.380629508630001</v>
      </c>
      <c r="H28" s="654">
        <f>SUMIFS('PIB-Mpal 2015-2024 Corrient'!L$5:L$1264,'PIB-Mpal 2015-2024 Corrient'!$A$5:$A$1264,$W$2,'PIB-Mpal 2015-2024 Corrient'!$E$5:$E$1264,$A28)</f>
        <v>3.7900708161900001</v>
      </c>
      <c r="I28" s="654">
        <f>SUMIFS('PIB-Mpal 2015-2024 Corrient'!N$5:N$1264,'PIB-Mpal 2015-2024 Corrient'!$A$5:$A$1264,$W$2,'PIB-Mpal 2015-2024 Corrient'!$E$5:$E$1264,$A28)</f>
        <v>96.938126697559994</v>
      </c>
      <c r="J28" s="654">
        <f>SUMIFS('PIB-Mpal 2015-2024 Corrient'!O$5:O$1264,'PIB-Mpal 2015-2024 Corrient'!$A$5:$A$1264,$W$2,'PIB-Mpal 2015-2024 Corrient'!$E$5:$E$1264,$A28)</f>
        <v>244.18213597955</v>
      </c>
      <c r="K28" s="654">
        <f>SUMIFS('PIB-Mpal 2015-2024 Corrient'!P$5:P$1264,'PIB-Mpal 2015-2024 Corrient'!$A$5:$A$1264,$W$2,'PIB-Mpal 2015-2024 Corrient'!$E$5:$E$1264,$A28)</f>
        <v>6.03379561722</v>
      </c>
      <c r="L28" s="654">
        <f>SUMIFS('PIB-Mpal 2015-2024 Corrient'!Q$5:Q$1264,'PIB-Mpal 2015-2024 Corrient'!$A$5:$A$1264,$W$2,'PIB-Mpal 2015-2024 Corrient'!$E$5:$E$1264,$A28)</f>
        <v>5.4114656813900002</v>
      </c>
      <c r="M28" s="654">
        <f>SUMIFS('PIB-Mpal 2015-2024 Corrient'!R$5:R$1264,'PIB-Mpal 2015-2024 Corrient'!$A$5:$A$1264,$W$2,'PIB-Mpal 2015-2024 Corrient'!$E$5:$E$1264,$A28)</f>
        <v>13.83665128256</v>
      </c>
      <c r="N28" s="654">
        <f>SUMIFS('PIB-Mpal 2015-2024 Corrient'!S$5:S$1264,'PIB-Mpal 2015-2024 Corrient'!$A$5:$A$1264,$W$2,'PIB-Mpal 2015-2024 Corrient'!$E$5:$E$1264,$A28)</f>
        <v>66.154056873100004</v>
      </c>
      <c r="O28" s="654">
        <f>SUMIFS('PIB-Mpal 2015-2024 Corrient'!T$5:T$1264,'PIB-Mpal 2015-2024 Corrient'!$A$5:$A$1264,$W$2,'PIB-Mpal 2015-2024 Corrient'!$E$5:$E$1264,$A28)</f>
        <v>56.279933263890001</v>
      </c>
      <c r="P28" s="655">
        <f>SUMIFS('PIB-Mpal 2015-2024 Corrient'!U$5:U$1264,'PIB-Mpal 2015-2024 Corrient'!$A$5:$A$1264,$W$2,'PIB-Mpal 2015-2024 Corrient'!$E$5:$E$1264,$A28)</f>
        <v>13.627980357449999</v>
      </c>
      <c r="Q28" s="656">
        <f>SUMIFS('PIB-Mpal 2015-2024 Corrient'!J$5:J$1264,'PIB-Mpal 2015-2024 Corrient'!$A$5:$A$1264,$W$2,'PIB-Mpal 2015-2024 Corrient'!$E$5:$E$1264,$A28)</f>
        <v>197.77318624768998</v>
      </c>
      <c r="R28" s="657">
        <f>SUMIFS('PIB-Mpal 2015-2024 Corrient'!M$5:M$1264,'PIB-Mpal 2015-2024 Corrient'!$A$5:$A$1264,$W$2,'PIB-Mpal 2015-2024 Corrient'!$E$5:$E$1264,$A28)</f>
        <v>65.170700324820004</v>
      </c>
      <c r="S28" s="658">
        <f>SUMIFS('PIB-Mpal 2015-2024 Corrient'!V$5:V$1264,'PIB-Mpal 2015-2024 Corrient'!$A$5:$A$1264,$W$2,'PIB-Mpal 2015-2024 Corrient'!$E$5:$E$1264,$A28)</f>
        <v>502.46414575271996</v>
      </c>
      <c r="T28" s="659">
        <f>SUMIFS('PIB-Mpal 2015-2024 Corrient'!W$5:W$1264,'PIB-Mpal 2015-2024 Corrient'!$A$5:$A$1264,$W$2,'PIB-Mpal 2015-2024 Corrient'!$E$5:$E$1264,$A28)</f>
        <v>765.4080323252299</v>
      </c>
      <c r="U28" s="660">
        <f>SUMIFS('PIB-Mpal 2015-2024 Corrient'!X$5:X$1264,'PIB-Mpal 2015-2024 Corrient'!$A$5:$A$1264,$W$2,'PIB-Mpal 2015-2024 Corrient'!$E$5:$E$1264,$A28)</f>
        <v>75.398645937872203</v>
      </c>
      <c r="V28" s="661">
        <f>SUMIFS('PIB-Mpal 2015-2024 Corrient'!Y$5:Y$1264,'PIB-Mpal 2015-2024 Corrient'!$A$5:$A$1264,$W$2,'PIB-Mpal 2015-2024 Corrient'!$E$5:$E$1264,$A28)</f>
        <v>840.80667826310207</v>
      </c>
      <c r="W28" s="237">
        <f t="shared" si="2"/>
        <v>3.3202968694750232E-3</v>
      </c>
      <c r="X28" s="662">
        <f>INDEX(POBLACION!$C$4:$W$128,MATCH(A28,POBLACION!$A$4:$A$128,0),MATCH($W$2,POBLACION!$C$3:$W$3,0))</f>
        <v>15465</v>
      </c>
      <c r="Y28" s="237">
        <f t="shared" si="3"/>
        <v>49492.921585853852</v>
      </c>
      <c r="Z28" s="249">
        <f t="shared" si="4"/>
        <v>54368.359409188626</v>
      </c>
      <c r="AA28" s="237">
        <f t="shared" si="5"/>
        <v>4.6945430911351469</v>
      </c>
      <c r="AB28" s="237">
        <f t="shared" si="6"/>
        <v>4.7353462281592176</v>
      </c>
      <c r="AG28" s="256"/>
      <c r="AH28" s="257"/>
      <c r="AI28" s="258"/>
      <c r="AJ28" s="259"/>
      <c r="AK28" s="259"/>
      <c r="AL28" s="259"/>
      <c r="AM28" s="259"/>
    </row>
    <row r="29" spans="1:39" x14ac:dyDescent="0.3">
      <c r="A29" s="33" t="s">
        <v>207</v>
      </c>
      <c r="B29" s="30" t="s">
        <v>198</v>
      </c>
      <c r="C29" s="31" t="s">
        <v>199</v>
      </c>
      <c r="D29" s="30" t="s">
        <v>208</v>
      </c>
      <c r="E29" s="654">
        <f>SUMIFS('PIB-Mpal 2015-2024 Corrient'!H$5:H$1264,'PIB-Mpal 2015-2024 Corrient'!$A$5:$A$1264,$W$2,'PIB-Mpal 2015-2024 Corrient'!$E$5:$E$1264,$A29)</f>
        <v>25.234137885660001</v>
      </c>
      <c r="F29" s="654">
        <f>SUMIFS('PIB-Mpal 2015-2024 Corrient'!I$5:I$1264,'PIB-Mpal 2015-2024 Corrient'!$A$5:$A$1264,$W$2,'PIB-Mpal 2015-2024 Corrient'!$E$5:$E$1264,$A29)</f>
        <v>14.05401030508</v>
      </c>
      <c r="G29" s="654">
        <f>SUMIFS('PIB-Mpal 2015-2024 Corrient'!K$5:K$1264,'PIB-Mpal 2015-2024 Corrient'!$A$5:$A$1264,$W$2,'PIB-Mpal 2015-2024 Corrient'!$E$5:$E$1264,$A29)</f>
        <v>25.653068384379999</v>
      </c>
      <c r="H29" s="654">
        <f>SUMIFS('PIB-Mpal 2015-2024 Corrient'!L$5:L$1264,'PIB-Mpal 2015-2024 Corrient'!$A$5:$A$1264,$W$2,'PIB-Mpal 2015-2024 Corrient'!$E$5:$E$1264,$A29)</f>
        <v>12.216415703039999</v>
      </c>
      <c r="I29" s="654">
        <f>SUMIFS('PIB-Mpal 2015-2024 Corrient'!N$5:N$1264,'PIB-Mpal 2015-2024 Corrient'!$A$5:$A$1264,$W$2,'PIB-Mpal 2015-2024 Corrient'!$E$5:$E$1264,$A29)</f>
        <v>22.921526467900001</v>
      </c>
      <c r="J29" s="654">
        <f>SUMIFS('PIB-Mpal 2015-2024 Corrient'!O$5:O$1264,'PIB-Mpal 2015-2024 Corrient'!$A$5:$A$1264,$W$2,'PIB-Mpal 2015-2024 Corrient'!$E$5:$E$1264,$A29)</f>
        <v>130.36148566540001</v>
      </c>
      <c r="K29" s="654">
        <f>SUMIFS('PIB-Mpal 2015-2024 Corrient'!P$5:P$1264,'PIB-Mpal 2015-2024 Corrient'!$A$5:$A$1264,$W$2,'PIB-Mpal 2015-2024 Corrient'!$E$5:$E$1264,$A29)</f>
        <v>5.5050343247100004</v>
      </c>
      <c r="L29" s="654">
        <f>SUMIFS('PIB-Mpal 2015-2024 Corrient'!Q$5:Q$1264,'PIB-Mpal 2015-2024 Corrient'!$A$5:$A$1264,$W$2,'PIB-Mpal 2015-2024 Corrient'!$E$5:$E$1264,$A29)</f>
        <v>5.4168301864000004</v>
      </c>
      <c r="M29" s="654">
        <f>SUMIFS('PIB-Mpal 2015-2024 Corrient'!R$5:R$1264,'PIB-Mpal 2015-2024 Corrient'!$A$5:$A$1264,$W$2,'PIB-Mpal 2015-2024 Corrient'!$E$5:$E$1264,$A29)</f>
        <v>22.277859373529999</v>
      </c>
      <c r="N29" s="654">
        <f>SUMIFS('PIB-Mpal 2015-2024 Corrient'!S$5:S$1264,'PIB-Mpal 2015-2024 Corrient'!$A$5:$A$1264,$W$2,'PIB-Mpal 2015-2024 Corrient'!$E$5:$E$1264,$A29)</f>
        <v>38.622045502509998</v>
      </c>
      <c r="O29" s="654">
        <f>SUMIFS('PIB-Mpal 2015-2024 Corrient'!T$5:T$1264,'PIB-Mpal 2015-2024 Corrient'!$A$5:$A$1264,$W$2,'PIB-Mpal 2015-2024 Corrient'!$E$5:$E$1264,$A29)</f>
        <v>42.228450360149999</v>
      </c>
      <c r="P29" s="655">
        <f>SUMIFS('PIB-Mpal 2015-2024 Corrient'!U$5:U$1264,'PIB-Mpal 2015-2024 Corrient'!$A$5:$A$1264,$W$2,'PIB-Mpal 2015-2024 Corrient'!$E$5:$E$1264,$A29)</f>
        <v>11.62084969402</v>
      </c>
      <c r="Q29" s="656">
        <f>SUMIFS('PIB-Mpal 2015-2024 Corrient'!J$5:J$1264,'PIB-Mpal 2015-2024 Corrient'!$A$5:$A$1264,$W$2,'PIB-Mpal 2015-2024 Corrient'!$E$5:$E$1264,$A29)</f>
        <v>39.288148190740003</v>
      </c>
      <c r="R29" s="657">
        <f>SUMIFS('PIB-Mpal 2015-2024 Corrient'!M$5:M$1264,'PIB-Mpal 2015-2024 Corrient'!$A$5:$A$1264,$W$2,'PIB-Mpal 2015-2024 Corrient'!$E$5:$E$1264,$A29)</f>
        <v>37.869484087419998</v>
      </c>
      <c r="S29" s="658">
        <f>SUMIFS('PIB-Mpal 2015-2024 Corrient'!V$5:V$1264,'PIB-Mpal 2015-2024 Corrient'!$A$5:$A$1264,$W$2,'PIB-Mpal 2015-2024 Corrient'!$E$5:$E$1264,$A29)</f>
        <v>278.95408157462003</v>
      </c>
      <c r="T29" s="659">
        <f>SUMIFS('PIB-Mpal 2015-2024 Corrient'!W$5:W$1264,'PIB-Mpal 2015-2024 Corrient'!$A$5:$A$1264,$W$2,'PIB-Mpal 2015-2024 Corrient'!$E$5:$E$1264,$A29)</f>
        <v>356.11171385278004</v>
      </c>
      <c r="U29" s="660">
        <f>SUMIFS('PIB-Mpal 2015-2024 Corrient'!X$5:X$1264,'PIB-Mpal 2015-2024 Corrient'!$A$5:$A$1264,$W$2,'PIB-Mpal 2015-2024 Corrient'!$E$5:$E$1264,$A29)</f>
        <v>35.079774307469748</v>
      </c>
      <c r="V29" s="661">
        <f>SUMIFS('PIB-Mpal 2015-2024 Corrient'!Y$5:Y$1264,'PIB-Mpal 2015-2024 Corrient'!$A$5:$A$1264,$W$2,'PIB-Mpal 2015-2024 Corrient'!$E$5:$E$1264,$A29)</f>
        <v>391.19148816024978</v>
      </c>
      <c r="W29" s="237">
        <f t="shared" si="2"/>
        <v>1.5447925273225707E-3</v>
      </c>
      <c r="X29" s="662">
        <f>INDEX(POBLACION!$C$4:$W$128,MATCH(A29,POBLACION!$A$4:$A$128,0),MATCH($W$2,POBLACION!$C$3:$W$3,0))</f>
        <v>20006</v>
      </c>
      <c r="Y29" s="237">
        <f t="shared" si="3"/>
        <v>17800.245618953315</v>
      </c>
      <c r="Z29" s="249">
        <f t="shared" si="4"/>
        <v>19553.708295523829</v>
      </c>
      <c r="AA29" s="237">
        <f t="shared" si="5"/>
        <v>4.2504259950178893</v>
      </c>
      <c r="AB29" s="237">
        <f t="shared" si="6"/>
        <v>4.2912291320419298</v>
      </c>
      <c r="AG29" s="260"/>
      <c r="AH29" s="261"/>
      <c r="AI29" s="261"/>
    </row>
    <row r="30" spans="1:39" ht="15" thickBot="1" x14ac:dyDescent="0.35">
      <c r="A30" s="111" t="s">
        <v>209</v>
      </c>
      <c r="B30" s="58" t="s">
        <v>198</v>
      </c>
      <c r="C30" s="57" t="s">
        <v>199</v>
      </c>
      <c r="D30" s="58" t="s">
        <v>210</v>
      </c>
      <c r="E30" s="654">
        <f>SUMIFS('PIB-Mpal 2015-2024 Corrient'!H$5:H$1264,'PIB-Mpal 2015-2024 Corrient'!$A$5:$A$1264,$W$2,'PIB-Mpal 2015-2024 Corrient'!$E$5:$E$1264,$A30)</f>
        <v>115.82320159463001</v>
      </c>
      <c r="F30" s="654">
        <f>SUMIFS('PIB-Mpal 2015-2024 Corrient'!I$5:I$1264,'PIB-Mpal 2015-2024 Corrient'!$A$5:$A$1264,$W$2,'PIB-Mpal 2015-2024 Corrient'!$E$5:$E$1264,$A30)</f>
        <v>976.15873309842004</v>
      </c>
      <c r="G30" s="654">
        <f>SUMIFS('PIB-Mpal 2015-2024 Corrient'!K$5:K$1264,'PIB-Mpal 2015-2024 Corrient'!$A$5:$A$1264,$W$2,'PIB-Mpal 2015-2024 Corrient'!$E$5:$E$1264,$A30)</f>
        <v>7.6468674778399999</v>
      </c>
      <c r="H30" s="654">
        <f>SUMIFS('PIB-Mpal 2015-2024 Corrient'!L$5:L$1264,'PIB-Mpal 2015-2024 Corrient'!$A$5:$A$1264,$W$2,'PIB-Mpal 2015-2024 Corrient'!$E$5:$E$1264,$A30)</f>
        <v>10.509537855750001</v>
      </c>
      <c r="I30" s="654">
        <f>SUMIFS('PIB-Mpal 2015-2024 Corrient'!N$5:N$1264,'PIB-Mpal 2015-2024 Corrient'!$A$5:$A$1264,$W$2,'PIB-Mpal 2015-2024 Corrient'!$E$5:$E$1264,$A30)</f>
        <v>16.12330815692</v>
      </c>
      <c r="J30" s="654">
        <f>SUMIFS('PIB-Mpal 2015-2024 Corrient'!O$5:O$1264,'PIB-Mpal 2015-2024 Corrient'!$A$5:$A$1264,$W$2,'PIB-Mpal 2015-2024 Corrient'!$E$5:$E$1264,$A30)</f>
        <v>53.272738783660003</v>
      </c>
      <c r="K30" s="654">
        <f>SUMIFS('PIB-Mpal 2015-2024 Corrient'!P$5:P$1264,'PIB-Mpal 2015-2024 Corrient'!$A$5:$A$1264,$W$2,'PIB-Mpal 2015-2024 Corrient'!$E$5:$E$1264,$A30)</f>
        <v>8.0955572408900007</v>
      </c>
      <c r="L30" s="654">
        <f>SUMIFS('PIB-Mpal 2015-2024 Corrient'!Q$5:Q$1264,'PIB-Mpal 2015-2024 Corrient'!$A$5:$A$1264,$W$2,'PIB-Mpal 2015-2024 Corrient'!$E$5:$E$1264,$A30)</f>
        <v>6.3582451329699996</v>
      </c>
      <c r="M30" s="654">
        <f>SUMIFS('PIB-Mpal 2015-2024 Corrient'!R$5:R$1264,'PIB-Mpal 2015-2024 Corrient'!$A$5:$A$1264,$W$2,'PIB-Mpal 2015-2024 Corrient'!$E$5:$E$1264,$A30)</f>
        <v>23.086064490070001</v>
      </c>
      <c r="N30" s="654">
        <f>SUMIFS('PIB-Mpal 2015-2024 Corrient'!S$5:S$1264,'PIB-Mpal 2015-2024 Corrient'!$A$5:$A$1264,$W$2,'PIB-Mpal 2015-2024 Corrient'!$E$5:$E$1264,$A30)</f>
        <v>84.442753021109993</v>
      </c>
      <c r="O30" s="654">
        <f>SUMIFS('PIB-Mpal 2015-2024 Corrient'!T$5:T$1264,'PIB-Mpal 2015-2024 Corrient'!$A$5:$A$1264,$W$2,'PIB-Mpal 2015-2024 Corrient'!$E$5:$E$1264,$A30)</f>
        <v>59.554262270839999</v>
      </c>
      <c r="P30" s="655">
        <f>SUMIFS('PIB-Mpal 2015-2024 Corrient'!U$5:U$1264,'PIB-Mpal 2015-2024 Corrient'!$A$5:$A$1264,$W$2,'PIB-Mpal 2015-2024 Corrient'!$E$5:$E$1264,$A30)</f>
        <v>16.306429479679998</v>
      </c>
      <c r="Q30" s="656">
        <f>SUMIFS('PIB-Mpal 2015-2024 Corrient'!J$5:J$1264,'PIB-Mpal 2015-2024 Corrient'!$A$5:$A$1264,$W$2,'PIB-Mpal 2015-2024 Corrient'!$E$5:$E$1264,$A30)</f>
        <v>1091.9819346930501</v>
      </c>
      <c r="R30" s="657">
        <f>SUMIFS('PIB-Mpal 2015-2024 Corrient'!M$5:M$1264,'PIB-Mpal 2015-2024 Corrient'!$A$5:$A$1264,$W$2,'PIB-Mpal 2015-2024 Corrient'!$E$5:$E$1264,$A30)</f>
        <v>18.156405333590001</v>
      </c>
      <c r="S30" s="658">
        <f>SUMIFS('PIB-Mpal 2015-2024 Corrient'!V$5:V$1264,'PIB-Mpal 2015-2024 Corrient'!$A$5:$A$1264,$W$2,'PIB-Mpal 2015-2024 Corrient'!$E$5:$E$1264,$A30)</f>
        <v>267.23935857613998</v>
      </c>
      <c r="T30" s="659">
        <f>SUMIFS('PIB-Mpal 2015-2024 Corrient'!W$5:W$1264,'PIB-Mpal 2015-2024 Corrient'!$A$5:$A$1264,$W$2,'PIB-Mpal 2015-2024 Corrient'!$E$5:$E$1264,$A30)</f>
        <v>1377.3776986027801</v>
      </c>
      <c r="U30" s="660">
        <f>SUMIFS('PIB-Mpal 2015-2024 Corrient'!X$5:X$1264,'PIB-Mpal 2015-2024 Corrient'!$A$5:$A$1264,$W$2,'PIB-Mpal 2015-2024 Corrient'!$E$5:$E$1264,$A30)</f>
        <v>135.68241909395175</v>
      </c>
      <c r="V30" s="661">
        <f>SUMIFS('PIB-Mpal 2015-2024 Corrient'!Y$5:Y$1264,'PIB-Mpal 2015-2024 Corrient'!$A$5:$A$1264,$W$2,'PIB-Mpal 2015-2024 Corrient'!$E$5:$E$1264,$A30)</f>
        <v>1513.0601176967318</v>
      </c>
      <c r="W30" s="669">
        <f t="shared" si="2"/>
        <v>5.9749867621103001E-3</v>
      </c>
      <c r="X30" s="662">
        <f>INDEX(POBLACION!$C$4:$W$128,MATCH(A30,POBLACION!$A$4:$A$128,0),MATCH($W$2,POBLACION!$C$3:$W$3,0))</f>
        <v>21677</v>
      </c>
      <c r="Y30" s="237">
        <f t="shared" si="3"/>
        <v>63540.974240106116</v>
      </c>
      <c r="Z30" s="249">
        <f t="shared" si="4"/>
        <v>69800.254541529357</v>
      </c>
      <c r="AA30" s="237">
        <f t="shared" si="5"/>
        <v>4.803053869349462</v>
      </c>
      <c r="AB30" s="237">
        <f t="shared" si="6"/>
        <v>4.8438570063735913</v>
      </c>
      <c r="AG30" s="260"/>
      <c r="AH30" s="261"/>
      <c r="AI30" s="261"/>
    </row>
    <row r="31" spans="1:39" ht="15" thickBot="1" x14ac:dyDescent="0.35">
      <c r="A31" s="113" t="s">
        <v>211</v>
      </c>
      <c r="B31" s="108" t="s">
        <v>212</v>
      </c>
      <c r="C31" s="108"/>
      <c r="D31" s="103"/>
      <c r="E31" s="121">
        <f>SUM(E32:E41)</f>
        <v>1392.7293965306199</v>
      </c>
      <c r="F31" s="121">
        <f t="shared" ref="F31:X31" si="9">SUM(F32:F41)</f>
        <v>2393.2261943017397</v>
      </c>
      <c r="G31" s="121">
        <f t="shared" si="9"/>
        <v>130.35235303118</v>
      </c>
      <c r="H31" s="121">
        <f t="shared" si="9"/>
        <v>88.045119598870002</v>
      </c>
      <c r="I31" s="121">
        <f t="shared" si="9"/>
        <v>1542.8263248846597</v>
      </c>
      <c r="J31" s="121">
        <f t="shared" si="9"/>
        <v>673.08841538930994</v>
      </c>
      <c r="K31" s="121">
        <f t="shared" si="9"/>
        <v>83.763348764240007</v>
      </c>
      <c r="L31" s="121">
        <f t="shared" si="9"/>
        <v>78.496596965619986</v>
      </c>
      <c r="M31" s="121">
        <f t="shared" si="9"/>
        <v>225.68015082597998</v>
      </c>
      <c r="N31" s="121">
        <f t="shared" si="9"/>
        <v>462.93995436547004</v>
      </c>
      <c r="O31" s="121">
        <f t="shared" si="9"/>
        <v>578.26470517039002</v>
      </c>
      <c r="P31" s="141">
        <f t="shared" si="9"/>
        <v>161.63410897213998</v>
      </c>
      <c r="Q31" s="144">
        <f t="shared" si="9"/>
        <v>3785.95559083236</v>
      </c>
      <c r="R31" s="121">
        <f t="shared" si="9"/>
        <v>218.39747263005</v>
      </c>
      <c r="S31" s="122">
        <f t="shared" si="9"/>
        <v>3806.6936053378099</v>
      </c>
      <c r="T31" s="670">
        <f t="shared" si="9"/>
        <v>7811.0466688002198</v>
      </c>
      <c r="U31" s="143">
        <f t="shared" si="9"/>
        <v>769.44886558860026</v>
      </c>
      <c r="V31" s="141">
        <f t="shared" si="9"/>
        <v>8580.4955343888196</v>
      </c>
      <c r="W31" s="671">
        <f t="shared" si="2"/>
        <v>3.3883879847658269E-2</v>
      </c>
      <c r="X31" s="670">
        <f t="shared" si="9"/>
        <v>213389</v>
      </c>
      <c r="Y31" s="237">
        <f t="shared" si="3"/>
        <v>36604.729713341461</v>
      </c>
      <c r="Z31" s="249">
        <f t="shared" si="4"/>
        <v>40210.58036913252</v>
      </c>
      <c r="AA31" s="237">
        <f t="shared" si="5"/>
        <v>4.5635372044024605</v>
      </c>
      <c r="AB31" s="237">
        <f t="shared" si="6"/>
        <v>4.6043403414265311</v>
      </c>
      <c r="AG31" s="260"/>
      <c r="AH31" s="261"/>
      <c r="AI31" s="261"/>
    </row>
    <row r="32" spans="1:39" x14ac:dyDescent="0.3">
      <c r="A32" s="112" t="s">
        <v>213</v>
      </c>
      <c r="B32" s="92" t="s">
        <v>214</v>
      </c>
      <c r="C32" s="99" t="s">
        <v>199</v>
      </c>
      <c r="D32" s="92" t="s">
        <v>215</v>
      </c>
      <c r="E32" s="654">
        <f>SUMIFS('PIB-Mpal 2015-2024 Corrient'!H$5:H$1264,'PIB-Mpal 2015-2024 Corrient'!$A$5:$A$1264,$W$2,'PIB-Mpal 2015-2024 Corrient'!$E$5:$E$1264,$A32)</f>
        <v>95.335582030249995</v>
      </c>
      <c r="F32" s="654">
        <f>SUMIFS('PIB-Mpal 2015-2024 Corrient'!I$5:I$1264,'PIB-Mpal 2015-2024 Corrient'!$A$5:$A$1264,$W$2,'PIB-Mpal 2015-2024 Corrient'!$E$5:$E$1264,$A32)</f>
        <v>6.4338660343100003</v>
      </c>
      <c r="G32" s="654">
        <f>SUMIFS('PIB-Mpal 2015-2024 Corrient'!K$5:K$1264,'PIB-Mpal 2015-2024 Corrient'!$A$5:$A$1264,$W$2,'PIB-Mpal 2015-2024 Corrient'!$E$5:$E$1264,$A32)</f>
        <v>25.285863737109999</v>
      </c>
      <c r="H32" s="654">
        <f>SUMIFS('PIB-Mpal 2015-2024 Corrient'!L$5:L$1264,'PIB-Mpal 2015-2024 Corrient'!$A$5:$A$1264,$W$2,'PIB-Mpal 2015-2024 Corrient'!$E$5:$E$1264,$A32)</f>
        <v>37.77474177066</v>
      </c>
      <c r="I32" s="654">
        <f>SUMIFS('PIB-Mpal 2015-2024 Corrient'!N$5:N$1264,'PIB-Mpal 2015-2024 Corrient'!$A$5:$A$1264,$W$2,'PIB-Mpal 2015-2024 Corrient'!$E$5:$E$1264,$A32)</f>
        <v>1109.88666770758</v>
      </c>
      <c r="J32" s="654">
        <f>SUMIFS('PIB-Mpal 2015-2024 Corrient'!O$5:O$1264,'PIB-Mpal 2015-2024 Corrient'!$A$5:$A$1264,$W$2,'PIB-Mpal 2015-2024 Corrient'!$E$5:$E$1264,$A32)</f>
        <v>72.759195677999998</v>
      </c>
      <c r="K32" s="654">
        <f>SUMIFS('PIB-Mpal 2015-2024 Corrient'!P$5:P$1264,'PIB-Mpal 2015-2024 Corrient'!$A$5:$A$1264,$W$2,'PIB-Mpal 2015-2024 Corrient'!$E$5:$E$1264,$A32)</f>
        <v>11.78183630703</v>
      </c>
      <c r="L32" s="654">
        <f>SUMIFS('PIB-Mpal 2015-2024 Corrient'!Q$5:Q$1264,'PIB-Mpal 2015-2024 Corrient'!$A$5:$A$1264,$W$2,'PIB-Mpal 2015-2024 Corrient'!$E$5:$E$1264,$A32)</f>
        <v>11.464365064880001</v>
      </c>
      <c r="M32" s="654">
        <f>SUMIFS('PIB-Mpal 2015-2024 Corrient'!R$5:R$1264,'PIB-Mpal 2015-2024 Corrient'!$A$5:$A$1264,$W$2,'PIB-Mpal 2015-2024 Corrient'!$E$5:$E$1264,$A32)</f>
        <v>29.48592795307</v>
      </c>
      <c r="N32" s="654">
        <f>SUMIFS('PIB-Mpal 2015-2024 Corrient'!S$5:S$1264,'PIB-Mpal 2015-2024 Corrient'!$A$5:$A$1264,$W$2,'PIB-Mpal 2015-2024 Corrient'!$E$5:$E$1264,$A32)</f>
        <v>58.279949113690002</v>
      </c>
      <c r="O32" s="654">
        <f>SUMIFS('PIB-Mpal 2015-2024 Corrient'!T$5:T$1264,'PIB-Mpal 2015-2024 Corrient'!$A$5:$A$1264,$W$2,'PIB-Mpal 2015-2024 Corrient'!$E$5:$E$1264,$A32)</f>
        <v>54.120429036449998</v>
      </c>
      <c r="P32" s="655">
        <f>SUMIFS('PIB-Mpal 2015-2024 Corrient'!U$5:U$1264,'PIB-Mpal 2015-2024 Corrient'!$A$5:$A$1264,$W$2,'PIB-Mpal 2015-2024 Corrient'!$E$5:$E$1264,$A32)</f>
        <v>20.59195863903</v>
      </c>
      <c r="Q32" s="656">
        <f>SUMIFS('PIB-Mpal 2015-2024 Corrient'!J$5:J$1264,'PIB-Mpal 2015-2024 Corrient'!$A$5:$A$1264,$W$2,'PIB-Mpal 2015-2024 Corrient'!$E$5:$E$1264,$A32)</f>
        <v>101.76944806456</v>
      </c>
      <c r="R32" s="657">
        <f>SUMIFS('PIB-Mpal 2015-2024 Corrient'!M$5:M$1264,'PIB-Mpal 2015-2024 Corrient'!$A$5:$A$1264,$W$2,'PIB-Mpal 2015-2024 Corrient'!$E$5:$E$1264,$A32)</f>
        <v>63.060605507769999</v>
      </c>
      <c r="S32" s="658">
        <f>SUMIFS('PIB-Mpal 2015-2024 Corrient'!V$5:V$1264,'PIB-Mpal 2015-2024 Corrient'!$A$5:$A$1264,$W$2,'PIB-Mpal 2015-2024 Corrient'!$E$5:$E$1264,$A32)</f>
        <v>1368.3703294997301</v>
      </c>
      <c r="T32" s="659">
        <f>SUMIFS('PIB-Mpal 2015-2024 Corrient'!W$5:W$1264,'PIB-Mpal 2015-2024 Corrient'!$A$5:$A$1264,$W$2,'PIB-Mpal 2015-2024 Corrient'!$E$5:$E$1264,$A32)</f>
        <v>1533.2003830720603</v>
      </c>
      <c r="U32" s="660">
        <f>SUMIFS('PIB-Mpal 2015-2024 Corrient'!X$5:X$1264,'PIB-Mpal 2015-2024 Corrient'!$A$5:$A$1264,$W$2,'PIB-Mpal 2015-2024 Corrient'!$E$5:$E$1264,$A32)</f>
        <v>151.03216578975466</v>
      </c>
      <c r="V32" s="661">
        <f>SUMIFS('PIB-Mpal 2015-2024 Corrient'!Y$5:Y$1264,'PIB-Mpal 2015-2024 Corrient'!$A$5:$A$1264,$W$2,'PIB-Mpal 2015-2024 Corrient'!$E$5:$E$1264,$A32)</f>
        <v>1684.2325488618148</v>
      </c>
      <c r="W32" s="239">
        <f t="shared" si="2"/>
        <v>6.6509367777689652E-3</v>
      </c>
      <c r="X32" s="662">
        <f>INDEX(POBLACION!$C$4:$W$128,MATCH(A32,POBLACION!$A$4:$A$128,0),MATCH($W$2,POBLACION!$C$3:$W$3,0))</f>
        <v>28716</v>
      </c>
      <c r="Y32" s="237">
        <f t="shared" si="3"/>
        <v>53391.850643267178</v>
      </c>
      <c r="Z32" s="249">
        <f t="shared" si="4"/>
        <v>58651.363311805784</v>
      </c>
      <c r="AA32" s="237">
        <f t="shared" si="5"/>
        <v>4.7274749744302929</v>
      </c>
      <c r="AB32" s="237">
        <f t="shared" si="6"/>
        <v>4.7682781114543289</v>
      </c>
      <c r="AG32" s="260"/>
      <c r="AH32" s="261"/>
      <c r="AI32" s="261"/>
    </row>
    <row r="33" spans="1:35" x14ac:dyDescent="0.3">
      <c r="A33" s="33" t="s">
        <v>216</v>
      </c>
      <c r="B33" s="30" t="s">
        <v>214</v>
      </c>
      <c r="C33" s="31" t="s">
        <v>199</v>
      </c>
      <c r="D33" s="30" t="s">
        <v>217</v>
      </c>
      <c r="E33" s="654">
        <f>SUMIFS('PIB-Mpal 2015-2024 Corrient'!H$5:H$1264,'PIB-Mpal 2015-2024 Corrient'!$A$5:$A$1264,$W$2,'PIB-Mpal 2015-2024 Corrient'!$E$5:$E$1264,$A33)</f>
        <v>199.22347713347</v>
      </c>
      <c r="F33" s="654">
        <f>SUMIFS('PIB-Mpal 2015-2024 Corrient'!I$5:I$1264,'PIB-Mpal 2015-2024 Corrient'!$A$5:$A$1264,$W$2,'PIB-Mpal 2015-2024 Corrient'!$E$5:$E$1264,$A33)</f>
        <v>33.989991176940002</v>
      </c>
      <c r="G33" s="654">
        <f>SUMIFS('PIB-Mpal 2015-2024 Corrient'!K$5:K$1264,'PIB-Mpal 2015-2024 Corrient'!$A$5:$A$1264,$W$2,'PIB-Mpal 2015-2024 Corrient'!$E$5:$E$1264,$A33)</f>
        <v>3.8095793679100001</v>
      </c>
      <c r="H33" s="654">
        <f>SUMIFS('PIB-Mpal 2015-2024 Corrient'!L$5:L$1264,'PIB-Mpal 2015-2024 Corrient'!$A$5:$A$1264,$W$2,'PIB-Mpal 2015-2024 Corrient'!$E$5:$E$1264,$A33)</f>
        <v>9.8340794373399998</v>
      </c>
      <c r="I33" s="654">
        <f>SUMIFS('PIB-Mpal 2015-2024 Corrient'!N$5:N$1264,'PIB-Mpal 2015-2024 Corrient'!$A$5:$A$1264,$W$2,'PIB-Mpal 2015-2024 Corrient'!$E$5:$E$1264,$A33)</f>
        <v>193.23753102581</v>
      </c>
      <c r="J33" s="654">
        <f>SUMIFS('PIB-Mpal 2015-2024 Corrient'!O$5:O$1264,'PIB-Mpal 2015-2024 Corrient'!$A$5:$A$1264,$W$2,'PIB-Mpal 2015-2024 Corrient'!$E$5:$E$1264,$A33)</f>
        <v>11.412191565060001</v>
      </c>
      <c r="K33" s="654">
        <f>SUMIFS('PIB-Mpal 2015-2024 Corrient'!P$5:P$1264,'PIB-Mpal 2015-2024 Corrient'!$A$5:$A$1264,$W$2,'PIB-Mpal 2015-2024 Corrient'!$E$5:$E$1264,$A33)</f>
        <v>1.6103217651999999</v>
      </c>
      <c r="L33" s="654">
        <f>SUMIFS('PIB-Mpal 2015-2024 Corrient'!Q$5:Q$1264,'PIB-Mpal 2015-2024 Corrient'!$A$5:$A$1264,$W$2,'PIB-Mpal 2015-2024 Corrient'!$E$5:$E$1264,$A33)</f>
        <v>1.3193683567500001</v>
      </c>
      <c r="M33" s="654">
        <f>SUMIFS('PIB-Mpal 2015-2024 Corrient'!R$5:R$1264,'PIB-Mpal 2015-2024 Corrient'!$A$5:$A$1264,$W$2,'PIB-Mpal 2015-2024 Corrient'!$E$5:$E$1264,$A33)</f>
        <v>3.7870935537800001</v>
      </c>
      <c r="N33" s="654">
        <f>SUMIFS('PIB-Mpal 2015-2024 Corrient'!S$5:S$1264,'PIB-Mpal 2015-2024 Corrient'!$A$5:$A$1264,$W$2,'PIB-Mpal 2015-2024 Corrient'!$E$5:$E$1264,$A33)</f>
        <v>9.6299412640900002</v>
      </c>
      <c r="O33" s="654">
        <f>SUMIFS('PIB-Mpal 2015-2024 Corrient'!T$5:T$1264,'PIB-Mpal 2015-2024 Corrient'!$A$5:$A$1264,$W$2,'PIB-Mpal 2015-2024 Corrient'!$E$5:$E$1264,$A33)</f>
        <v>9.7930701844599994</v>
      </c>
      <c r="P33" s="655">
        <f>SUMIFS('PIB-Mpal 2015-2024 Corrient'!U$5:U$1264,'PIB-Mpal 2015-2024 Corrient'!$A$5:$A$1264,$W$2,'PIB-Mpal 2015-2024 Corrient'!$E$5:$E$1264,$A33)</f>
        <v>2.67585243078</v>
      </c>
      <c r="Q33" s="656">
        <f>SUMIFS('PIB-Mpal 2015-2024 Corrient'!J$5:J$1264,'PIB-Mpal 2015-2024 Corrient'!$A$5:$A$1264,$W$2,'PIB-Mpal 2015-2024 Corrient'!$E$5:$E$1264,$A33)</f>
        <v>233.21346831041001</v>
      </c>
      <c r="R33" s="657">
        <f>SUMIFS('PIB-Mpal 2015-2024 Corrient'!M$5:M$1264,'PIB-Mpal 2015-2024 Corrient'!$A$5:$A$1264,$W$2,'PIB-Mpal 2015-2024 Corrient'!$E$5:$E$1264,$A33)</f>
        <v>13.64365880525</v>
      </c>
      <c r="S33" s="658">
        <f>SUMIFS('PIB-Mpal 2015-2024 Corrient'!V$5:V$1264,'PIB-Mpal 2015-2024 Corrient'!$A$5:$A$1264,$W$2,'PIB-Mpal 2015-2024 Corrient'!$E$5:$E$1264,$A33)</f>
        <v>233.46537014593002</v>
      </c>
      <c r="T33" s="659">
        <f>SUMIFS('PIB-Mpal 2015-2024 Corrient'!W$5:W$1264,'PIB-Mpal 2015-2024 Corrient'!$A$5:$A$1264,$W$2,'PIB-Mpal 2015-2024 Corrient'!$E$5:$E$1264,$A33)</f>
        <v>480.32249726159</v>
      </c>
      <c r="U33" s="660">
        <f>SUMIFS('PIB-Mpal 2015-2024 Corrient'!X$5:X$1264,'PIB-Mpal 2015-2024 Corrient'!$A$5:$A$1264,$W$2,'PIB-Mpal 2015-2024 Corrient'!$E$5:$E$1264,$A33)</f>
        <v>47.315502813525065</v>
      </c>
      <c r="V33" s="661">
        <f>SUMIFS('PIB-Mpal 2015-2024 Corrient'!Y$5:Y$1264,'PIB-Mpal 2015-2024 Corrient'!$A$5:$A$1264,$W$2,'PIB-Mpal 2015-2024 Corrient'!$E$5:$E$1264,$A33)</f>
        <v>527.63800007511509</v>
      </c>
      <c r="W33" s="237">
        <f t="shared" si="2"/>
        <v>2.0836118993304001E-3</v>
      </c>
      <c r="X33" s="662">
        <f>INDEX(POBLACION!$C$4:$W$128,MATCH(A33,POBLACION!$A$4:$A$128,0),MATCH($W$2,POBLACION!$C$3:$W$3,0))</f>
        <v>20688</v>
      </c>
      <c r="Y33" s="237">
        <f t="shared" si="3"/>
        <v>23217.444763224576</v>
      </c>
      <c r="Z33" s="249">
        <f t="shared" si="4"/>
        <v>25504.543700459933</v>
      </c>
      <c r="AA33" s="237">
        <f t="shared" si="5"/>
        <v>4.3658144209884435</v>
      </c>
      <c r="AB33" s="237">
        <f t="shared" si="6"/>
        <v>4.4066175580124698</v>
      </c>
      <c r="AG33" s="260"/>
      <c r="AH33" s="261"/>
      <c r="AI33" s="261"/>
    </row>
    <row r="34" spans="1:35" x14ac:dyDescent="0.3">
      <c r="A34" s="33" t="s">
        <v>218</v>
      </c>
      <c r="B34" s="30" t="s">
        <v>214</v>
      </c>
      <c r="C34" s="31" t="s">
        <v>199</v>
      </c>
      <c r="D34" s="30" t="s">
        <v>219</v>
      </c>
      <c r="E34" s="654">
        <f>SUMIFS('PIB-Mpal 2015-2024 Corrient'!H$5:H$1264,'PIB-Mpal 2015-2024 Corrient'!$A$5:$A$1264,$W$2,'PIB-Mpal 2015-2024 Corrient'!$E$5:$E$1264,$A34)</f>
        <v>17.819763407330001</v>
      </c>
      <c r="F34" s="654">
        <f>SUMIFS('PIB-Mpal 2015-2024 Corrient'!I$5:I$1264,'PIB-Mpal 2015-2024 Corrient'!$A$5:$A$1264,$W$2,'PIB-Mpal 2015-2024 Corrient'!$E$5:$E$1264,$A34)</f>
        <v>0.32216905348000002</v>
      </c>
      <c r="G34" s="654">
        <f>SUMIFS('PIB-Mpal 2015-2024 Corrient'!K$5:K$1264,'PIB-Mpal 2015-2024 Corrient'!$A$5:$A$1264,$W$2,'PIB-Mpal 2015-2024 Corrient'!$E$5:$E$1264,$A34)</f>
        <v>6.1719979435900001</v>
      </c>
      <c r="H34" s="654">
        <f>SUMIFS('PIB-Mpal 2015-2024 Corrient'!L$5:L$1264,'PIB-Mpal 2015-2024 Corrient'!$A$5:$A$1264,$W$2,'PIB-Mpal 2015-2024 Corrient'!$E$5:$E$1264,$A34)</f>
        <v>3.73106869227</v>
      </c>
      <c r="I34" s="654">
        <f>SUMIFS('PIB-Mpal 2015-2024 Corrient'!N$5:N$1264,'PIB-Mpal 2015-2024 Corrient'!$A$5:$A$1264,$W$2,'PIB-Mpal 2015-2024 Corrient'!$E$5:$E$1264,$A34)</f>
        <v>12.98008720937</v>
      </c>
      <c r="J34" s="654">
        <f>SUMIFS('PIB-Mpal 2015-2024 Corrient'!O$5:O$1264,'PIB-Mpal 2015-2024 Corrient'!$A$5:$A$1264,$W$2,'PIB-Mpal 2015-2024 Corrient'!$E$5:$E$1264,$A34)</f>
        <v>62.988184747230001</v>
      </c>
      <c r="K34" s="654">
        <f>SUMIFS('PIB-Mpal 2015-2024 Corrient'!P$5:P$1264,'PIB-Mpal 2015-2024 Corrient'!$A$5:$A$1264,$W$2,'PIB-Mpal 2015-2024 Corrient'!$E$5:$E$1264,$A34)</f>
        <v>8.1471670325099996</v>
      </c>
      <c r="L34" s="654">
        <f>SUMIFS('PIB-Mpal 2015-2024 Corrient'!Q$5:Q$1264,'PIB-Mpal 2015-2024 Corrient'!$A$5:$A$1264,$W$2,'PIB-Mpal 2015-2024 Corrient'!$E$5:$E$1264,$A34)</f>
        <v>6.7147873764300003</v>
      </c>
      <c r="M34" s="654">
        <f>SUMIFS('PIB-Mpal 2015-2024 Corrient'!R$5:R$1264,'PIB-Mpal 2015-2024 Corrient'!$A$5:$A$1264,$W$2,'PIB-Mpal 2015-2024 Corrient'!$E$5:$E$1264,$A34)</f>
        <v>17.98011011558</v>
      </c>
      <c r="N34" s="654">
        <f>SUMIFS('PIB-Mpal 2015-2024 Corrient'!S$5:S$1264,'PIB-Mpal 2015-2024 Corrient'!$A$5:$A$1264,$W$2,'PIB-Mpal 2015-2024 Corrient'!$E$5:$E$1264,$A34)</f>
        <v>28.239435191790001</v>
      </c>
      <c r="O34" s="654">
        <f>SUMIFS('PIB-Mpal 2015-2024 Corrient'!T$5:T$1264,'PIB-Mpal 2015-2024 Corrient'!$A$5:$A$1264,$W$2,'PIB-Mpal 2015-2024 Corrient'!$E$5:$E$1264,$A34)</f>
        <v>42.933167227189998</v>
      </c>
      <c r="P34" s="655">
        <f>SUMIFS('PIB-Mpal 2015-2024 Corrient'!U$5:U$1264,'PIB-Mpal 2015-2024 Corrient'!$A$5:$A$1264,$W$2,'PIB-Mpal 2015-2024 Corrient'!$E$5:$E$1264,$A34)</f>
        <v>11.95221619932</v>
      </c>
      <c r="Q34" s="656">
        <f>SUMIFS('PIB-Mpal 2015-2024 Corrient'!J$5:J$1264,'PIB-Mpal 2015-2024 Corrient'!$A$5:$A$1264,$W$2,'PIB-Mpal 2015-2024 Corrient'!$E$5:$E$1264,$A34)</f>
        <v>18.141932460810001</v>
      </c>
      <c r="R34" s="657">
        <f>SUMIFS('PIB-Mpal 2015-2024 Corrient'!M$5:M$1264,'PIB-Mpal 2015-2024 Corrient'!$A$5:$A$1264,$W$2,'PIB-Mpal 2015-2024 Corrient'!$E$5:$E$1264,$A34)</f>
        <v>9.9030666358600001</v>
      </c>
      <c r="S34" s="658">
        <f>SUMIFS('PIB-Mpal 2015-2024 Corrient'!V$5:V$1264,'PIB-Mpal 2015-2024 Corrient'!$A$5:$A$1264,$W$2,'PIB-Mpal 2015-2024 Corrient'!$E$5:$E$1264,$A34)</f>
        <v>191.93515509942</v>
      </c>
      <c r="T34" s="659">
        <f>SUMIFS('PIB-Mpal 2015-2024 Corrient'!W$5:W$1264,'PIB-Mpal 2015-2024 Corrient'!$A$5:$A$1264,$W$2,'PIB-Mpal 2015-2024 Corrient'!$E$5:$E$1264,$A34)</f>
        <v>219.98015419609001</v>
      </c>
      <c r="U34" s="660">
        <f>SUMIFS('PIB-Mpal 2015-2024 Corrient'!X$5:X$1264,'PIB-Mpal 2015-2024 Corrient'!$A$5:$A$1264,$W$2,'PIB-Mpal 2015-2024 Corrient'!$E$5:$E$1264,$A34)</f>
        <v>21.669756599218339</v>
      </c>
      <c r="V34" s="661">
        <f>SUMIFS('PIB-Mpal 2015-2024 Corrient'!Y$5:Y$1264,'PIB-Mpal 2015-2024 Corrient'!$A$5:$A$1264,$W$2,'PIB-Mpal 2015-2024 Corrient'!$E$5:$E$1264,$A34)</f>
        <v>241.64991079530836</v>
      </c>
      <c r="W34" s="237">
        <f t="shared" si="2"/>
        <v>9.5426150037251824E-4</v>
      </c>
      <c r="X34" s="662">
        <f>INDEX(POBLACION!$C$4:$W$128,MATCH(A34,POBLACION!$A$4:$A$128,0),MATCH($W$2,POBLACION!$C$3:$W$3,0))</f>
        <v>10040</v>
      </c>
      <c r="Y34" s="237">
        <f t="shared" si="3"/>
        <v>21910.37392391335</v>
      </c>
      <c r="Z34" s="249">
        <f t="shared" si="4"/>
        <v>24068.716214672149</v>
      </c>
      <c r="AA34" s="237">
        <f t="shared" si="5"/>
        <v>4.3406497893227547</v>
      </c>
      <c r="AB34" s="237">
        <f t="shared" si="6"/>
        <v>4.3814529263467907</v>
      </c>
      <c r="AG34" s="260"/>
      <c r="AH34" s="261"/>
      <c r="AI34" s="261"/>
    </row>
    <row r="35" spans="1:35" x14ac:dyDescent="0.3">
      <c r="A35" s="33" t="s">
        <v>220</v>
      </c>
      <c r="B35" s="30" t="s">
        <v>214</v>
      </c>
      <c r="C35" s="31" t="s">
        <v>221</v>
      </c>
      <c r="D35" s="30" t="s">
        <v>222</v>
      </c>
      <c r="E35" s="654">
        <f>SUMIFS('PIB-Mpal 2015-2024 Corrient'!H$5:H$1264,'PIB-Mpal 2015-2024 Corrient'!$A$5:$A$1264,$W$2,'PIB-Mpal 2015-2024 Corrient'!$E$5:$E$1264,$A35)</f>
        <v>401.48451063075998</v>
      </c>
      <c r="F35" s="654">
        <f>SUMIFS('PIB-Mpal 2015-2024 Corrient'!I$5:I$1264,'PIB-Mpal 2015-2024 Corrient'!$A$5:$A$1264,$W$2,'PIB-Mpal 2015-2024 Corrient'!$E$5:$E$1264,$A35)</f>
        <v>634.11161939018996</v>
      </c>
      <c r="G35" s="654">
        <f>SUMIFS('PIB-Mpal 2015-2024 Corrient'!K$5:K$1264,'PIB-Mpal 2015-2024 Corrient'!$A$5:$A$1264,$W$2,'PIB-Mpal 2015-2024 Corrient'!$E$5:$E$1264,$A35)</f>
        <v>22.596254631090002</v>
      </c>
      <c r="H35" s="654">
        <f>SUMIFS('PIB-Mpal 2015-2024 Corrient'!L$5:L$1264,'PIB-Mpal 2015-2024 Corrient'!$A$5:$A$1264,$W$2,'PIB-Mpal 2015-2024 Corrient'!$E$5:$E$1264,$A35)</f>
        <v>2.7360239146700001</v>
      </c>
      <c r="I35" s="654">
        <f>SUMIFS('PIB-Mpal 2015-2024 Corrient'!N$5:N$1264,'PIB-Mpal 2015-2024 Corrient'!$A$5:$A$1264,$W$2,'PIB-Mpal 2015-2024 Corrient'!$E$5:$E$1264,$A35)</f>
        <v>49.06274501171</v>
      </c>
      <c r="J35" s="654">
        <f>SUMIFS('PIB-Mpal 2015-2024 Corrient'!O$5:O$1264,'PIB-Mpal 2015-2024 Corrient'!$A$5:$A$1264,$W$2,'PIB-Mpal 2015-2024 Corrient'!$E$5:$E$1264,$A35)</f>
        <v>96.411109587230001</v>
      </c>
      <c r="K35" s="654">
        <f>SUMIFS('PIB-Mpal 2015-2024 Corrient'!P$5:P$1264,'PIB-Mpal 2015-2024 Corrient'!$A$5:$A$1264,$W$2,'PIB-Mpal 2015-2024 Corrient'!$E$5:$E$1264,$A35)</f>
        <v>13.72982573614</v>
      </c>
      <c r="L35" s="654">
        <f>SUMIFS('PIB-Mpal 2015-2024 Corrient'!Q$5:Q$1264,'PIB-Mpal 2015-2024 Corrient'!$A$5:$A$1264,$W$2,'PIB-Mpal 2015-2024 Corrient'!$E$5:$E$1264,$A35)</f>
        <v>12.74618339377</v>
      </c>
      <c r="M35" s="654">
        <f>SUMIFS('PIB-Mpal 2015-2024 Corrient'!R$5:R$1264,'PIB-Mpal 2015-2024 Corrient'!$A$5:$A$1264,$W$2,'PIB-Mpal 2015-2024 Corrient'!$E$5:$E$1264,$A35)</f>
        <v>35.14188004391</v>
      </c>
      <c r="N35" s="654">
        <f>SUMIFS('PIB-Mpal 2015-2024 Corrient'!S$5:S$1264,'PIB-Mpal 2015-2024 Corrient'!$A$5:$A$1264,$W$2,'PIB-Mpal 2015-2024 Corrient'!$E$5:$E$1264,$A35)</f>
        <v>90.775919523430005</v>
      </c>
      <c r="O35" s="654">
        <f>SUMIFS('PIB-Mpal 2015-2024 Corrient'!T$5:T$1264,'PIB-Mpal 2015-2024 Corrient'!$A$5:$A$1264,$W$2,'PIB-Mpal 2015-2024 Corrient'!$E$5:$E$1264,$A35)</f>
        <v>98.918694637040005</v>
      </c>
      <c r="P35" s="655">
        <f>SUMIFS('PIB-Mpal 2015-2024 Corrient'!U$5:U$1264,'PIB-Mpal 2015-2024 Corrient'!$A$5:$A$1264,$W$2,'PIB-Mpal 2015-2024 Corrient'!$E$5:$E$1264,$A35)</f>
        <v>28.136870113360001</v>
      </c>
      <c r="Q35" s="656">
        <f>SUMIFS('PIB-Mpal 2015-2024 Corrient'!J$5:J$1264,'PIB-Mpal 2015-2024 Corrient'!$A$5:$A$1264,$W$2,'PIB-Mpal 2015-2024 Corrient'!$E$5:$E$1264,$A35)</f>
        <v>1035.5961300209499</v>
      </c>
      <c r="R35" s="657">
        <f>SUMIFS('PIB-Mpal 2015-2024 Corrient'!M$5:M$1264,'PIB-Mpal 2015-2024 Corrient'!$A$5:$A$1264,$W$2,'PIB-Mpal 2015-2024 Corrient'!$E$5:$E$1264,$A35)</f>
        <v>25.332278545760001</v>
      </c>
      <c r="S35" s="658">
        <f>SUMIFS('PIB-Mpal 2015-2024 Corrient'!V$5:V$1264,'PIB-Mpal 2015-2024 Corrient'!$A$5:$A$1264,$W$2,'PIB-Mpal 2015-2024 Corrient'!$E$5:$E$1264,$A35)</f>
        <v>424.92322804658994</v>
      </c>
      <c r="T35" s="659">
        <f>SUMIFS('PIB-Mpal 2015-2024 Corrient'!W$5:W$1264,'PIB-Mpal 2015-2024 Corrient'!$A$5:$A$1264,$W$2,'PIB-Mpal 2015-2024 Corrient'!$E$5:$E$1264,$A35)</f>
        <v>1485.8516366132999</v>
      </c>
      <c r="U35" s="660">
        <f>SUMIFS('PIB-Mpal 2015-2024 Corrient'!X$5:X$1264,'PIB-Mpal 2015-2024 Corrient'!$A$5:$A$1264,$W$2,'PIB-Mpal 2015-2024 Corrient'!$E$5:$E$1264,$A35)</f>
        <v>146.36794589796057</v>
      </c>
      <c r="V35" s="661">
        <f>SUMIFS('PIB-Mpal 2015-2024 Corrient'!Y$5:Y$1264,'PIB-Mpal 2015-2024 Corrient'!$A$5:$A$1264,$W$2,'PIB-Mpal 2015-2024 Corrient'!$E$5:$E$1264,$A35)</f>
        <v>1632.2195825112603</v>
      </c>
      <c r="W35" s="237">
        <f t="shared" si="2"/>
        <v>6.4455405864558704E-3</v>
      </c>
      <c r="X35" s="662">
        <f>INDEX(POBLACION!$C$4:$W$128,MATCH(A35,POBLACION!$A$4:$A$128,0),MATCH($W$2,POBLACION!$C$3:$W$3,0))</f>
        <v>32457</v>
      </c>
      <c r="Y35" s="237">
        <f t="shared" si="3"/>
        <v>45779.081141611976</v>
      </c>
      <c r="Z35" s="249">
        <f t="shared" si="4"/>
        <v>50288.676788096876</v>
      </c>
      <c r="AA35" s="237">
        <f t="shared" si="5"/>
        <v>4.6606670714505301</v>
      </c>
      <c r="AB35" s="237">
        <f t="shared" si="6"/>
        <v>4.7014702084746114</v>
      </c>
      <c r="AG35" s="260"/>
      <c r="AH35" s="261"/>
      <c r="AI35" s="261"/>
    </row>
    <row r="36" spans="1:35" x14ac:dyDescent="0.3">
      <c r="A36" s="33" t="s">
        <v>223</v>
      </c>
      <c r="B36" s="30" t="s">
        <v>214</v>
      </c>
      <c r="C36" s="31" t="s">
        <v>199</v>
      </c>
      <c r="D36" s="30" t="s">
        <v>224</v>
      </c>
      <c r="E36" s="654">
        <f>SUMIFS('PIB-Mpal 2015-2024 Corrient'!H$5:H$1264,'PIB-Mpal 2015-2024 Corrient'!$A$5:$A$1264,$W$2,'PIB-Mpal 2015-2024 Corrient'!$E$5:$E$1264,$A36)</f>
        <v>94.455083701220005</v>
      </c>
      <c r="F36" s="654">
        <f>SUMIFS('PIB-Mpal 2015-2024 Corrient'!I$5:I$1264,'PIB-Mpal 2015-2024 Corrient'!$A$5:$A$1264,$W$2,'PIB-Mpal 2015-2024 Corrient'!$E$5:$E$1264,$A36)</f>
        <v>3.1216154952799999</v>
      </c>
      <c r="G36" s="654">
        <f>SUMIFS('PIB-Mpal 2015-2024 Corrient'!K$5:K$1264,'PIB-Mpal 2015-2024 Corrient'!$A$5:$A$1264,$W$2,'PIB-Mpal 2015-2024 Corrient'!$E$5:$E$1264,$A36)</f>
        <v>8.8320930818000001</v>
      </c>
      <c r="H36" s="654">
        <f>SUMIFS('PIB-Mpal 2015-2024 Corrient'!L$5:L$1264,'PIB-Mpal 2015-2024 Corrient'!$A$5:$A$1264,$W$2,'PIB-Mpal 2015-2024 Corrient'!$E$5:$E$1264,$A36)</f>
        <v>8.7881490078500004</v>
      </c>
      <c r="I36" s="654">
        <f>SUMIFS('PIB-Mpal 2015-2024 Corrient'!N$5:N$1264,'PIB-Mpal 2015-2024 Corrient'!$A$5:$A$1264,$W$2,'PIB-Mpal 2015-2024 Corrient'!$E$5:$E$1264,$A36)</f>
        <v>55.70770511213</v>
      </c>
      <c r="J36" s="654">
        <f>SUMIFS('PIB-Mpal 2015-2024 Corrient'!O$5:O$1264,'PIB-Mpal 2015-2024 Corrient'!$A$5:$A$1264,$W$2,'PIB-Mpal 2015-2024 Corrient'!$E$5:$E$1264,$A36)</f>
        <v>63.565902118990003</v>
      </c>
      <c r="K36" s="654">
        <f>SUMIFS('PIB-Mpal 2015-2024 Corrient'!P$5:P$1264,'PIB-Mpal 2015-2024 Corrient'!$A$5:$A$1264,$W$2,'PIB-Mpal 2015-2024 Corrient'!$E$5:$E$1264,$A36)</f>
        <v>9.0533486012300006</v>
      </c>
      <c r="L36" s="654">
        <f>SUMIFS('PIB-Mpal 2015-2024 Corrient'!Q$5:Q$1264,'PIB-Mpal 2015-2024 Corrient'!$A$5:$A$1264,$W$2,'PIB-Mpal 2015-2024 Corrient'!$E$5:$E$1264,$A36)</f>
        <v>7.5905374823300003</v>
      </c>
      <c r="M36" s="654">
        <f>SUMIFS('PIB-Mpal 2015-2024 Corrient'!R$5:R$1264,'PIB-Mpal 2015-2024 Corrient'!$A$5:$A$1264,$W$2,'PIB-Mpal 2015-2024 Corrient'!$E$5:$E$1264,$A36)</f>
        <v>27.83272947203</v>
      </c>
      <c r="N36" s="654">
        <f>SUMIFS('PIB-Mpal 2015-2024 Corrient'!S$5:S$1264,'PIB-Mpal 2015-2024 Corrient'!$A$5:$A$1264,$W$2,'PIB-Mpal 2015-2024 Corrient'!$E$5:$E$1264,$A36)</f>
        <v>29.707598911360002</v>
      </c>
      <c r="O36" s="654">
        <f>SUMIFS('PIB-Mpal 2015-2024 Corrient'!T$5:T$1264,'PIB-Mpal 2015-2024 Corrient'!$A$5:$A$1264,$W$2,'PIB-Mpal 2015-2024 Corrient'!$E$5:$E$1264,$A36)</f>
        <v>51.287079396469998</v>
      </c>
      <c r="P36" s="655">
        <f>SUMIFS('PIB-Mpal 2015-2024 Corrient'!U$5:U$1264,'PIB-Mpal 2015-2024 Corrient'!$A$5:$A$1264,$W$2,'PIB-Mpal 2015-2024 Corrient'!$E$5:$E$1264,$A36)</f>
        <v>15.9528470776</v>
      </c>
      <c r="Q36" s="656">
        <f>SUMIFS('PIB-Mpal 2015-2024 Corrient'!J$5:J$1264,'PIB-Mpal 2015-2024 Corrient'!$A$5:$A$1264,$W$2,'PIB-Mpal 2015-2024 Corrient'!$E$5:$E$1264,$A36)</f>
        <v>97.576699196500002</v>
      </c>
      <c r="R36" s="657">
        <f>SUMIFS('PIB-Mpal 2015-2024 Corrient'!M$5:M$1264,'PIB-Mpal 2015-2024 Corrient'!$A$5:$A$1264,$W$2,'PIB-Mpal 2015-2024 Corrient'!$E$5:$E$1264,$A36)</f>
        <v>17.620242089649999</v>
      </c>
      <c r="S36" s="658">
        <f>SUMIFS('PIB-Mpal 2015-2024 Corrient'!V$5:V$1264,'PIB-Mpal 2015-2024 Corrient'!$A$5:$A$1264,$W$2,'PIB-Mpal 2015-2024 Corrient'!$E$5:$E$1264,$A36)</f>
        <v>260.69774817214</v>
      </c>
      <c r="T36" s="659">
        <f>SUMIFS('PIB-Mpal 2015-2024 Corrient'!W$5:W$1264,'PIB-Mpal 2015-2024 Corrient'!$A$5:$A$1264,$W$2,'PIB-Mpal 2015-2024 Corrient'!$E$5:$E$1264,$A36)</f>
        <v>375.89468945828997</v>
      </c>
      <c r="U36" s="660">
        <f>SUMIFS('PIB-Mpal 2015-2024 Corrient'!X$5:X$1264,'PIB-Mpal 2015-2024 Corrient'!$A$5:$A$1264,$W$2,'PIB-Mpal 2015-2024 Corrient'!$E$5:$E$1264,$A36)</f>
        <v>37.028551313029936</v>
      </c>
      <c r="V36" s="661">
        <f>SUMIFS('PIB-Mpal 2015-2024 Corrient'!Y$5:Y$1264,'PIB-Mpal 2015-2024 Corrient'!$A$5:$A$1264,$W$2,'PIB-Mpal 2015-2024 Corrient'!$E$5:$E$1264,$A36)</f>
        <v>412.92324077131991</v>
      </c>
      <c r="W36" s="237">
        <f t="shared" si="2"/>
        <v>1.6306099595910653E-3</v>
      </c>
      <c r="X36" s="662">
        <f>INDEX(POBLACION!$C$4:$W$128,MATCH(A36,POBLACION!$A$4:$A$128,0),MATCH($W$2,POBLACION!$C$3:$W$3,0))</f>
        <v>24238</v>
      </c>
      <c r="Y36" s="237">
        <f t="shared" si="3"/>
        <v>15508.48623889306</v>
      </c>
      <c r="Z36" s="249">
        <f t="shared" si="4"/>
        <v>17036.192787000575</v>
      </c>
      <c r="AA36" s="237">
        <f t="shared" si="5"/>
        <v>4.190569409020604</v>
      </c>
      <c r="AB36" s="237">
        <f t="shared" si="6"/>
        <v>4.2313725460446321</v>
      </c>
      <c r="AG36" s="260"/>
      <c r="AH36" s="261"/>
      <c r="AI36" s="261"/>
    </row>
    <row r="37" spans="1:35" x14ac:dyDescent="0.3">
      <c r="A37" s="33" t="s">
        <v>225</v>
      </c>
      <c r="B37" s="30" t="s">
        <v>214</v>
      </c>
      <c r="C37" s="31" t="s">
        <v>199</v>
      </c>
      <c r="D37" s="30" t="s">
        <v>226</v>
      </c>
      <c r="E37" s="654">
        <f>SUMIFS('PIB-Mpal 2015-2024 Corrient'!H$5:H$1264,'PIB-Mpal 2015-2024 Corrient'!$A$5:$A$1264,$W$2,'PIB-Mpal 2015-2024 Corrient'!$E$5:$E$1264,$A37)</f>
        <v>131.42112253875999</v>
      </c>
      <c r="F37" s="654">
        <f>SUMIFS('PIB-Mpal 2015-2024 Corrient'!I$5:I$1264,'PIB-Mpal 2015-2024 Corrient'!$A$5:$A$1264,$W$2,'PIB-Mpal 2015-2024 Corrient'!$E$5:$E$1264,$A37)</f>
        <v>234.05412940530999</v>
      </c>
      <c r="G37" s="654">
        <f>SUMIFS('PIB-Mpal 2015-2024 Corrient'!K$5:K$1264,'PIB-Mpal 2015-2024 Corrient'!$A$5:$A$1264,$W$2,'PIB-Mpal 2015-2024 Corrient'!$E$5:$E$1264,$A37)</f>
        <v>15.84748859349</v>
      </c>
      <c r="H37" s="654">
        <f>SUMIFS('PIB-Mpal 2015-2024 Corrient'!L$5:L$1264,'PIB-Mpal 2015-2024 Corrient'!$A$5:$A$1264,$W$2,'PIB-Mpal 2015-2024 Corrient'!$E$5:$E$1264,$A37)</f>
        <v>1.3377086061400001</v>
      </c>
      <c r="I37" s="654">
        <f>SUMIFS('PIB-Mpal 2015-2024 Corrient'!N$5:N$1264,'PIB-Mpal 2015-2024 Corrient'!$A$5:$A$1264,$W$2,'PIB-Mpal 2015-2024 Corrient'!$E$5:$E$1264,$A37)</f>
        <v>45.982947829289998</v>
      </c>
      <c r="J37" s="654">
        <f>SUMIFS('PIB-Mpal 2015-2024 Corrient'!O$5:O$1264,'PIB-Mpal 2015-2024 Corrient'!$A$5:$A$1264,$W$2,'PIB-Mpal 2015-2024 Corrient'!$E$5:$E$1264,$A37)</f>
        <v>35.516891684850002</v>
      </c>
      <c r="K37" s="654">
        <f>SUMIFS('PIB-Mpal 2015-2024 Corrient'!P$5:P$1264,'PIB-Mpal 2015-2024 Corrient'!$A$5:$A$1264,$W$2,'PIB-Mpal 2015-2024 Corrient'!$E$5:$E$1264,$A37)</f>
        <v>3.5553617186499999</v>
      </c>
      <c r="L37" s="654">
        <f>SUMIFS('PIB-Mpal 2015-2024 Corrient'!Q$5:Q$1264,'PIB-Mpal 2015-2024 Corrient'!$A$5:$A$1264,$W$2,'PIB-Mpal 2015-2024 Corrient'!$E$5:$E$1264,$A37)</f>
        <v>3.0571779056900001</v>
      </c>
      <c r="M37" s="654">
        <f>SUMIFS('PIB-Mpal 2015-2024 Corrient'!R$5:R$1264,'PIB-Mpal 2015-2024 Corrient'!$A$5:$A$1264,$W$2,'PIB-Mpal 2015-2024 Corrient'!$E$5:$E$1264,$A37)</f>
        <v>15.210138327799999</v>
      </c>
      <c r="N37" s="654">
        <f>SUMIFS('PIB-Mpal 2015-2024 Corrient'!S$5:S$1264,'PIB-Mpal 2015-2024 Corrient'!$A$5:$A$1264,$W$2,'PIB-Mpal 2015-2024 Corrient'!$E$5:$E$1264,$A37)</f>
        <v>30.588952517980001</v>
      </c>
      <c r="O37" s="654">
        <f>SUMIFS('PIB-Mpal 2015-2024 Corrient'!T$5:T$1264,'PIB-Mpal 2015-2024 Corrient'!$A$5:$A$1264,$W$2,'PIB-Mpal 2015-2024 Corrient'!$E$5:$E$1264,$A37)</f>
        <v>29.320656662760001</v>
      </c>
      <c r="P37" s="655">
        <f>SUMIFS('PIB-Mpal 2015-2024 Corrient'!U$5:U$1264,'PIB-Mpal 2015-2024 Corrient'!$A$5:$A$1264,$W$2,'PIB-Mpal 2015-2024 Corrient'!$E$5:$E$1264,$A37)</f>
        <v>8.68314023842</v>
      </c>
      <c r="Q37" s="656">
        <f>SUMIFS('PIB-Mpal 2015-2024 Corrient'!J$5:J$1264,'PIB-Mpal 2015-2024 Corrient'!$A$5:$A$1264,$W$2,'PIB-Mpal 2015-2024 Corrient'!$E$5:$E$1264,$A37)</f>
        <v>365.47525194407001</v>
      </c>
      <c r="R37" s="657">
        <f>SUMIFS('PIB-Mpal 2015-2024 Corrient'!M$5:M$1264,'PIB-Mpal 2015-2024 Corrient'!$A$5:$A$1264,$W$2,'PIB-Mpal 2015-2024 Corrient'!$E$5:$E$1264,$A37)</f>
        <v>17.18519719963</v>
      </c>
      <c r="S37" s="658">
        <f>SUMIFS('PIB-Mpal 2015-2024 Corrient'!V$5:V$1264,'PIB-Mpal 2015-2024 Corrient'!$A$5:$A$1264,$W$2,'PIB-Mpal 2015-2024 Corrient'!$E$5:$E$1264,$A37)</f>
        <v>171.91526688544002</v>
      </c>
      <c r="T37" s="659">
        <f>SUMIFS('PIB-Mpal 2015-2024 Corrient'!W$5:W$1264,'PIB-Mpal 2015-2024 Corrient'!$A$5:$A$1264,$W$2,'PIB-Mpal 2015-2024 Corrient'!$E$5:$E$1264,$A37)</f>
        <v>554.57571602914004</v>
      </c>
      <c r="U37" s="660">
        <f>SUMIFS('PIB-Mpal 2015-2024 Corrient'!X$5:X$1264,'PIB-Mpal 2015-2024 Corrient'!$A$5:$A$1264,$W$2,'PIB-Mpal 2015-2024 Corrient'!$E$5:$E$1264,$A37)</f>
        <v>54.630022540536267</v>
      </c>
      <c r="V37" s="661">
        <f>SUMIFS('PIB-Mpal 2015-2024 Corrient'!Y$5:Y$1264,'PIB-Mpal 2015-2024 Corrient'!$A$5:$A$1264,$W$2,'PIB-Mpal 2015-2024 Corrient'!$E$5:$E$1264,$A37)</f>
        <v>609.20573856967633</v>
      </c>
      <c r="W37" s="237">
        <f t="shared" si="2"/>
        <v>2.405718173906043E-3</v>
      </c>
      <c r="X37" s="662">
        <f>INDEX(POBLACION!$C$4:$W$128,MATCH(A37,POBLACION!$A$4:$A$128,0),MATCH($W$2,POBLACION!$C$3:$W$3,0))</f>
        <v>13434</v>
      </c>
      <c r="Y37" s="237">
        <f t="shared" si="3"/>
        <v>41281.503351878811</v>
      </c>
      <c r="Z37" s="249">
        <f t="shared" si="4"/>
        <v>45348.052595628724</v>
      </c>
      <c r="AA37" s="237">
        <f t="shared" si="5"/>
        <v>4.6157555046447571</v>
      </c>
      <c r="AB37" s="237">
        <f t="shared" si="6"/>
        <v>4.6565586416688394</v>
      </c>
      <c r="AG37" s="260"/>
      <c r="AH37" s="261"/>
      <c r="AI37" s="261"/>
    </row>
    <row r="38" spans="1:35" x14ac:dyDescent="0.3">
      <c r="A38" s="33" t="s">
        <v>227</v>
      </c>
      <c r="B38" s="30" t="s">
        <v>214</v>
      </c>
      <c r="C38" s="31" t="s">
        <v>221</v>
      </c>
      <c r="D38" s="30" t="s">
        <v>228</v>
      </c>
      <c r="E38" s="654">
        <f>SUMIFS('PIB-Mpal 2015-2024 Corrient'!H$5:H$1264,'PIB-Mpal 2015-2024 Corrient'!$A$5:$A$1264,$W$2,'PIB-Mpal 2015-2024 Corrient'!$E$5:$E$1264,$A38)</f>
        <v>86.647885658160007</v>
      </c>
      <c r="F38" s="654">
        <f>SUMIFS('PIB-Mpal 2015-2024 Corrient'!I$5:I$1264,'PIB-Mpal 2015-2024 Corrient'!$A$5:$A$1264,$W$2,'PIB-Mpal 2015-2024 Corrient'!$E$5:$E$1264,$A38)</f>
        <v>1337.02881782129</v>
      </c>
      <c r="G38" s="654">
        <f>SUMIFS('PIB-Mpal 2015-2024 Corrient'!K$5:K$1264,'PIB-Mpal 2015-2024 Corrient'!$A$5:$A$1264,$W$2,'PIB-Mpal 2015-2024 Corrient'!$E$5:$E$1264,$A38)</f>
        <v>29.143378724990001</v>
      </c>
      <c r="H38" s="654">
        <f>SUMIFS('PIB-Mpal 2015-2024 Corrient'!L$5:L$1264,'PIB-Mpal 2015-2024 Corrient'!$A$5:$A$1264,$W$2,'PIB-Mpal 2015-2024 Corrient'!$E$5:$E$1264,$A38)</f>
        <v>2.8006590099499999</v>
      </c>
      <c r="I38" s="654">
        <f>SUMIFS('PIB-Mpal 2015-2024 Corrient'!N$5:N$1264,'PIB-Mpal 2015-2024 Corrient'!$A$5:$A$1264,$W$2,'PIB-Mpal 2015-2024 Corrient'!$E$5:$E$1264,$A38)</f>
        <v>53.339596319149997</v>
      </c>
      <c r="J38" s="654">
        <f>SUMIFS('PIB-Mpal 2015-2024 Corrient'!O$5:O$1264,'PIB-Mpal 2015-2024 Corrient'!$A$5:$A$1264,$W$2,'PIB-Mpal 2015-2024 Corrient'!$E$5:$E$1264,$A38)</f>
        <v>191.19442830417</v>
      </c>
      <c r="K38" s="654">
        <f>SUMIFS('PIB-Mpal 2015-2024 Corrient'!P$5:P$1264,'PIB-Mpal 2015-2024 Corrient'!$A$5:$A$1264,$W$2,'PIB-Mpal 2015-2024 Corrient'!$E$5:$E$1264,$A38)</f>
        <v>19.25591453713</v>
      </c>
      <c r="L38" s="654">
        <f>SUMIFS('PIB-Mpal 2015-2024 Corrient'!Q$5:Q$1264,'PIB-Mpal 2015-2024 Corrient'!$A$5:$A$1264,$W$2,'PIB-Mpal 2015-2024 Corrient'!$E$5:$E$1264,$A38)</f>
        <v>18.951211644970002</v>
      </c>
      <c r="M38" s="654">
        <f>SUMIFS('PIB-Mpal 2015-2024 Corrient'!R$5:R$1264,'PIB-Mpal 2015-2024 Corrient'!$A$5:$A$1264,$W$2,'PIB-Mpal 2015-2024 Corrient'!$E$5:$E$1264,$A38)</f>
        <v>49.74483543617</v>
      </c>
      <c r="N38" s="654">
        <f>SUMIFS('PIB-Mpal 2015-2024 Corrient'!S$5:S$1264,'PIB-Mpal 2015-2024 Corrient'!$A$5:$A$1264,$W$2,'PIB-Mpal 2015-2024 Corrient'!$E$5:$E$1264,$A38)</f>
        <v>124.71615558629</v>
      </c>
      <c r="O38" s="654">
        <f>SUMIFS('PIB-Mpal 2015-2024 Corrient'!T$5:T$1264,'PIB-Mpal 2015-2024 Corrient'!$A$5:$A$1264,$W$2,'PIB-Mpal 2015-2024 Corrient'!$E$5:$E$1264,$A38)</f>
        <v>115.76484779738</v>
      </c>
      <c r="P38" s="655">
        <f>SUMIFS('PIB-Mpal 2015-2024 Corrient'!U$5:U$1264,'PIB-Mpal 2015-2024 Corrient'!$A$5:$A$1264,$W$2,'PIB-Mpal 2015-2024 Corrient'!$E$5:$E$1264,$A38)</f>
        <v>40.59626125322</v>
      </c>
      <c r="Q38" s="656">
        <f>SUMIFS('PIB-Mpal 2015-2024 Corrient'!J$5:J$1264,'PIB-Mpal 2015-2024 Corrient'!$A$5:$A$1264,$W$2,'PIB-Mpal 2015-2024 Corrient'!$E$5:$E$1264,$A38)</f>
        <v>1423.67670347945</v>
      </c>
      <c r="R38" s="657">
        <f>SUMIFS('PIB-Mpal 2015-2024 Corrient'!M$5:M$1264,'PIB-Mpal 2015-2024 Corrient'!$A$5:$A$1264,$W$2,'PIB-Mpal 2015-2024 Corrient'!$E$5:$E$1264,$A38)</f>
        <v>31.94403773494</v>
      </c>
      <c r="S38" s="658">
        <f>SUMIFS('PIB-Mpal 2015-2024 Corrient'!V$5:V$1264,'PIB-Mpal 2015-2024 Corrient'!$A$5:$A$1264,$W$2,'PIB-Mpal 2015-2024 Corrient'!$E$5:$E$1264,$A38)</f>
        <v>613.56325087847983</v>
      </c>
      <c r="T38" s="659">
        <f>SUMIFS('PIB-Mpal 2015-2024 Corrient'!W$5:W$1264,'PIB-Mpal 2015-2024 Corrient'!$A$5:$A$1264,$W$2,'PIB-Mpal 2015-2024 Corrient'!$E$5:$E$1264,$A38)</f>
        <v>2069.1839920928696</v>
      </c>
      <c r="U38" s="660">
        <f>SUMIFS('PIB-Mpal 2015-2024 Corrient'!X$5:X$1264,'PIB-Mpal 2015-2024 Corrient'!$A$5:$A$1264,$W$2,'PIB-Mpal 2015-2024 Corrient'!$E$5:$E$1264,$A38)</f>
        <v>203.83072114670674</v>
      </c>
      <c r="V38" s="661">
        <f>SUMIFS('PIB-Mpal 2015-2024 Corrient'!Y$5:Y$1264,'PIB-Mpal 2015-2024 Corrient'!$A$5:$A$1264,$W$2,'PIB-Mpal 2015-2024 Corrient'!$E$5:$E$1264,$A38)</f>
        <v>2273.0147132395764</v>
      </c>
      <c r="W38" s="237">
        <f t="shared" si="2"/>
        <v>8.9760034402086748E-3</v>
      </c>
      <c r="X38" s="662">
        <f>INDEX(POBLACION!$C$4:$W$128,MATCH(A38,POBLACION!$A$4:$A$128,0),MATCH($W$2,POBLACION!$C$3:$W$3,0))</f>
        <v>39116</v>
      </c>
      <c r="Y38" s="237">
        <f t="shared" si="3"/>
        <v>52898.660192577714</v>
      </c>
      <c r="Z38" s="249">
        <f t="shared" si="4"/>
        <v>58109.589764791293</v>
      </c>
      <c r="AA38" s="237">
        <f t="shared" si="5"/>
        <v>4.7234446724446562</v>
      </c>
      <c r="AB38" s="237">
        <f t="shared" si="6"/>
        <v>4.7642478094687801</v>
      </c>
      <c r="AG38" s="260"/>
      <c r="AH38" s="261"/>
      <c r="AI38" s="261"/>
    </row>
    <row r="39" spans="1:35" x14ac:dyDescent="0.3">
      <c r="A39" s="33" t="s">
        <v>229</v>
      </c>
      <c r="B39" s="30" t="s">
        <v>214</v>
      </c>
      <c r="C39" s="31" t="s">
        <v>221</v>
      </c>
      <c r="D39" s="30" t="s">
        <v>230</v>
      </c>
      <c r="E39" s="654">
        <f>SUMIFS('PIB-Mpal 2015-2024 Corrient'!H$5:H$1264,'PIB-Mpal 2015-2024 Corrient'!$A$5:$A$1264,$W$2,'PIB-Mpal 2015-2024 Corrient'!$E$5:$E$1264,$A39)</f>
        <v>109.93893566035</v>
      </c>
      <c r="F39" s="654">
        <f>SUMIFS('PIB-Mpal 2015-2024 Corrient'!I$5:I$1264,'PIB-Mpal 2015-2024 Corrient'!$A$5:$A$1264,$W$2,'PIB-Mpal 2015-2024 Corrient'!$E$5:$E$1264,$A39)</f>
        <v>129.54347604512</v>
      </c>
      <c r="G39" s="654">
        <f>SUMIFS('PIB-Mpal 2015-2024 Corrient'!K$5:K$1264,'PIB-Mpal 2015-2024 Corrient'!$A$5:$A$1264,$W$2,'PIB-Mpal 2015-2024 Corrient'!$E$5:$E$1264,$A39)</f>
        <v>1.53010164238</v>
      </c>
      <c r="H39" s="654">
        <f>SUMIFS('PIB-Mpal 2015-2024 Corrient'!L$5:L$1264,'PIB-Mpal 2015-2024 Corrient'!$A$5:$A$1264,$W$2,'PIB-Mpal 2015-2024 Corrient'!$E$5:$E$1264,$A39)</f>
        <v>8.4869582398199999</v>
      </c>
      <c r="I39" s="654">
        <f>SUMIFS('PIB-Mpal 2015-2024 Corrient'!N$5:N$1264,'PIB-Mpal 2015-2024 Corrient'!$A$5:$A$1264,$W$2,'PIB-Mpal 2015-2024 Corrient'!$E$5:$E$1264,$A39)</f>
        <v>8.40394961322</v>
      </c>
      <c r="J39" s="654">
        <f>SUMIFS('PIB-Mpal 2015-2024 Corrient'!O$5:O$1264,'PIB-Mpal 2015-2024 Corrient'!$A$5:$A$1264,$W$2,'PIB-Mpal 2015-2024 Corrient'!$E$5:$E$1264,$A39)</f>
        <v>53.312079816020002</v>
      </c>
      <c r="K39" s="654">
        <f>SUMIFS('PIB-Mpal 2015-2024 Corrient'!P$5:P$1264,'PIB-Mpal 2015-2024 Corrient'!$A$5:$A$1264,$W$2,'PIB-Mpal 2015-2024 Corrient'!$E$5:$E$1264,$A39)</f>
        <v>5.6539210024199997</v>
      </c>
      <c r="L39" s="654">
        <f>SUMIFS('PIB-Mpal 2015-2024 Corrient'!Q$5:Q$1264,'PIB-Mpal 2015-2024 Corrient'!$A$5:$A$1264,$W$2,'PIB-Mpal 2015-2024 Corrient'!$E$5:$E$1264,$A39)</f>
        <v>5.6387064426600002</v>
      </c>
      <c r="M39" s="654">
        <f>SUMIFS('PIB-Mpal 2015-2024 Corrient'!R$5:R$1264,'PIB-Mpal 2015-2024 Corrient'!$A$5:$A$1264,$W$2,'PIB-Mpal 2015-2024 Corrient'!$E$5:$E$1264,$A39)</f>
        <v>13.92776107587</v>
      </c>
      <c r="N39" s="654">
        <f>SUMIFS('PIB-Mpal 2015-2024 Corrient'!S$5:S$1264,'PIB-Mpal 2015-2024 Corrient'!$A$5:$A$1264,$W$2,'PIB-Mpal 2015-2024 Corrient'!$E$5:$E$1264,$A39)</f>
        <v>34.742336171620003</v>
      </c>
      <c r="O39" s="654">
        <f>SUMIFS('PIB-Mpal 2015-2024 Corrient'!T$5:T$1264,'PIB-Mpal 2015-2024 Corrient'!$A$5:$A$1264,$W$2,'PIB-Mpal 2015-2024 Corrient'!$E$5:$E$1264,$A39)</f>
        <v>39.193864443979997</v>
      </c>
      <c r="P39" s="655">
        <f>SUMIFS('PIB-Mpal 2015-2024 Corrient'!U$5:U$1264,'PIB-Mpal 2015-2024 Corrient'!$A$5:$A$1264,$W$2,'PIB-Mpal 2015-2024 Corrient'!$E$5:$E$1264,$A39)</f>
        <v>9.4233034336500001</v>
      </c>
      <c r="Q39" s="656">
        <f>SUMIFS('PIB-Mpal 2015-2024 Corrient'!J$5:J$1264,'PIB-Mpal 2015-2024 Corrient'!$A$5:$A$1264,$W$2,'PIB-Mpal 2015-2024 Corrient'!$E$5:$E$1264,$A39)</f>
        <v>239.48241170546999</v>
      </c>
      <c r="R39" s="657">
        <f>SUMIFS('PIB-Mpal 2015-2024 Corrient'!M$5:M$1264,'PIB-Mpal 2015-2024 Corrient'!$A$5:$A$1264,$W$2,'PIB-Mpal 2015-2024 Corrient'!$E$5:$E$1264,$A39)</f>
        <v>10.0170598822</v>
      </c>
      <c r="S39" s="658">
        <f>SUMIFS('PIB-Mpal 2015-2024 Corrient'!V$5:V$1264,'PIB-Mpal 2015-2024 Corrient'!$A$5:$A$1264,$W$2,'PIB-Mpal 2015-2024 Corrient'!$E$5:$E$1264,$A39)</f>
        <v>170.29592199944</v>
      </c>
      <c r="T39" s="659">
        <f>SUMIFS('PIB-Mpal 2015-2024 Corrient'!W$5:W$1264,'PIB-Mpal 2015-2024 Corrient'!$A$5:$A$1264,$W$2,'PIB-Mpal 2015-2024 Corrient'!$E$5:$E$1264,$A39)</f>
        <v>419.79539358710997</v>
      </c>
      <c r="U39" s="660">
        <f>SUMIFS('PIB-Mpal 2015-2024 Corrient'!X$5:X$1264,'PIB-Mpal 2015-2024 Corrient'!$A$5:$A$1264,$W$2,'PIB-Mpal 2015-2024 Corrient'!$E$5:$E$1264,$A39)</f>
        <v>41.353112210313071</v>
      </c>
      <c r="V39" s="661">
        <f>SUMIFS('PIB-Mpal 2015-2024 Corrient'!Y$5:Y$1264,'PIB-Mpal 2015-2024 Corrient'!$A$5:$A$1264,$W$2,'PIB-Mpal 2015-2024 Corrient'!$E$5:$E$1264,$A39)</f>
        <v>461.14850579742301</v>
      </c>
      <c r="W39" s="237">
        <f t="shared" si="2"/>
        <v>1.8210487377731633E-3</v>
      </c>
      <c r="X39" s="662">
        <f>INDEX(POBLACION!$C$4:$W$128,MATCH(A39,POBLACION!$A$4:$A$128,0),MATCH($W$2,POBLACION!$C$3:$W$3,0))</f>
        <v>12126</v>
      </c>
      <c r="Y39" s="237">
        <f t="shared" si="3"/>
        <v>34619.445290047006</v>
      </c>
      <c r="Z39" s="249">
        <f t="shared" si="4"/>
        <v>38029.729984943348</v>
      </c>
      <c r="AA39" s="237">
        <f t="shared" si="5"/>
        <v>4.5393201048622611</v>
      </c>
      <c r="AB39" s="237">
        <f t="shared" si="6"/>
        <v>4.5801232418863282</v>
      </c>
      <c r="AG39" s="260"/>
      <c r="AH39" s="261"/>
      <c r="AI39" s="261"/>
    </row>
    <row r="40" spans="1:35" x14ac:dyDescent="0.3">
      <c r="A40" s="33" t="s">
        <v>231</v>
      </c>
      <c r="B40" s="30" t="s">
        <v>214</v>
      </c>
      <c r="C40" s="31" t="s">
        <v>221</v>
      </c>
      <c r="D40" s="30" t="s">
        <v>232</v>
      </c>
      <c r="E40" s="654">
        <f>SUMIFS('PIB-Mpal 2015-2024 Corrient'!H$5:H$1264,'PIB-Mpal 2015-2024 Corrient'!$A$5:$A$1264,$W$2,'PIB-Mpal 2015-2024 Corrient'!$E$5:$E$1264,$A40)</f>
        <v>12.45281862026</v>
      </c>
      <c r="F40" s="654">
        <f>SUMIFS('PIB-Mpal 2015-2024 Corrient'!I$5:I$1264,'PIB-Mpal 2015-2024 Corrient'!$A$5:$A$1264,$W$2,'PIB-Mpal 2015-2024 Corrient'!$E$5:$E$1264,$A40)</f>
        <v>14.088625201339999</v>
      </c>
      <c r="G40" s="654">
        <f>SUMIFS('PIB-Mpal 2015-2024 Corrient'!K$5:K$1264,'PIB-Mpal 2015-2024 Corrient'!$A$5:$A$1264,$W$2,'PIB-Mpal 2015-2024 Corrient'!$E$5:$E$1264,$A40)</f>
        <v>3.6993257704500002</v>
      </c>
      <c r="H40" s="654">
        <f>SUMIFS('PIB-Mpal 2015-2024 Corrient'!L$5:L$1264,'PIB-Mpal 2015-2024 Corrient'!$A$5:$A$1264,$W$2,'PIB-Mpal 2015-2024 Corrient'!$E$5:$E$1264,$A40)</f>
        <v>2.38050252152</v>
      </c>
      <c r="I40" s="654">
        <f>SUMIFS('PIB-Mpal 2015-2024 Corrient'!N$5:N$1264,'PIB-Mpal 2015-2024 Corrient'!$A$5:$A$1264,$W$2,'PIB-Mpal 2015-2024 Corrient'!$E$5:$E$1264,$A40)</f>
        <v>4.3397919717000004</v>
      </c>
      <c r="J40" s="654">
        <f>SUMIFS('PIB-Mpal 2015-2024 Corrient'!O$5:O$1264,'PIB-Mpal 2015-2024 Corrient'!$A$5:$A$1264,$W$2,'PIB-Mpal 2015-2024 Corrient'!$E$5:$E$1264,$A40)</f>
        <v>29.21609111811</v>
      </c>
      <c r="K40" s="654">
        <f>SUMIFS('PIB-Mpal 2015-2024 Corrient'!P$5:P$1264,'PIB-Mpal 2015-2024 Corrient'!$A$5:$A$1264,$W$2,'PIB-Mpal 2015-2024 Corrient'!$E$5:$E$1264,$A40)</f>
        <v>3.2166262890500001</v>
      </c>
      <c r="L40" s="654">
        <f>SUMIFS('PIB-Mpal 2015-2024 Corrient'!Q$5:Q$1264,'PIB-Mpal 2015-2024 Corrient'!$A$5:$A$1264,$W$2,'PIB-Mpal 2015-2024 Corrient'!$E$5:$E$1264,$A40)</f>
        <v>2.5922314262800001</v>
      </c>
      <c r="M40" s="654">
        <f>SUMIFS('PIB-Mpal 2015-2024 Corrient'!R$5:R$1264,'PIB-Mpal 2015-2024 Corrient'!$A$5:$A$1264,$W$2,'PIB-Mpal 2015-2024 Corrient'!$E$5:$E$1264,$A40)</f>
        <v>8.1969291157999997</v>
      </c>
      <c r="N40" s="654">
        <f>SUMIFS('PIB-Mpal 2015-2024 Corrient'!S$5:S$1264,'PIB-Mpal 2015-2024 Corrient'!$A$5:$A$1264,$W$2,'PIB-Mpal 2015-2024 Corrient'!$E$5:$E$1264,$A40)</f>
        <v>21.32124272619</v>
      </c>
      <c r="O40" s="654">
        <f>SUMIFS('PIB-Mpal 2015-2024 Corrient'!T$5:T$1264,'PIB-Mpal 2015-2024 Corrient'!$A$5:$A$1264,$W$2,'PIB-Mpal 2015-2024 Corrient'!$E$5:$E$1264,$A40)</f>
        <v>20.58209782162</v>
      </c>
      <c r="P40" s="655">
        <f>SUMIFS('PIB-Mpal 2015-2024 Corrient'!U$5:U$1264,'PIB-Mpal 2015-2024 Corrient'!$A$5:$A$1264,$W$2,'PIB-Mpal 2015-2024 Corrient'!$E$5:$E$1264,$A40)</f>
        <v>7.06332026734</v>
      </c>
      <c r="Q40" s="656">
        <f>SUMIFS('PIB-Mpal 2015-2024 Corrient'!J$5:J$1264,'PIB-Mpal 2015-2024 Corrient'!$A$5:$A$1264,$W$2,'PIB-Mpal 2015-2024 Corrient'!$E$5:$E$1264,$A40)</f>
        <v>26.541443821599998</v>
      </c>
      <c r="R40" s="657">
        <f>SUMIFS('PIB-Mpal 2015-2024 Corrient'!M$5:M$1264,'PIB-Mpal 2015-2024 Corrient'!$A$5:$A$1264,$W$2,'PIB-Mpal 2015-2024 Corrient'!$E$5:$E$1264,$A40)</f>
        <v>6.0798282919700002</v>
      </c>
      <c r="S40" s="658">
        <f>SUMIFS('PIB-Mpal 2015-2024 Corrient'!V$5:V$1264,'PIB-Mpal 2015-2024 Corrient'!$A$5:$A$1264,$W$2,'PIB-Mpal 2015-2024 Corrient'!$E$5:$E$1264,$A40)</f>
        <v>96.528330736090012</v>
      </c>
      <c r="T40" s="659">
        <f>SUMIFS('PIB-Mpal 2015-2024 Corrient'!W$5:W$1264,'PIB-Mpal 2015-2024 Corrient'!$A$5:$A$1264,$W$2,'PIB-Mpal 2015-2024 Corrient'!$E$5:$E$1264,$A40)</f>
        <v>129.14960284966003</v>
      </c>
      <c r="U40" s="660">
        <f>SUMIFS('PIB-Mpal 2015-2024 Corrient'!X$5:X$1264,'PIB-Mpal 2015-2024 Corrient'!$A$5:$A$1264,$W$2,'PIB-Mpal 2015-2024 Corrient'!$E$5:$E$1264,$A40)</f>
        <v>12.722240644236534</v>
      </c>
      <c r="V40" s="661">
        <f>SUMIFS('PIB-Mpal 2015-2024 Corrient'!Y$5:Y$1264,'PIB-Mpal 2015-2024 Corrient'!$A$5:$A$1264,$W$2,'PIB-Mpal 2015-2024 Corrient'!$E$5:$E$1264,$A40)</f>
        <v>141.87184349389656</v>
      </c>
      <c r="W40" s="237">
        <f t="shared" si="2"/>
        <v>5.6024369215587264E-4</v>
      </c>
      <c r="X40" s="662">
        <f>INDEX(POBLACION!$C$4:$W$128,MATCH(A40,POBLACION!$A$4:$A$128,0),MATCH($W$2,POBLACION!$C$3:$W$3,0))</f>
        <v>7746</v>
      </c>
      <c r="Y40" s="237">
        <f t="shared" si="3"/>
        <v>16673.070339486192</v>
      </c>
      <c r="Z40" s="249">
        <f t="shared" si="4"/>
        <v>18315.497481783703</v>
      </c>
      <c r="AA40" s="237">
        <f t="shared" si="5"/>
        <v>4.222015582354306</v>
      </c>
      <c r="AB40" s="237">
        <f t="shared" si="6"/>
        <v>4.2628187193783571</v>
      </c>
      <c r="AG40" s="260"/>
      <c r="AH40" s="261"/>
      <c r="AI40" s="261"/>
    </row>
    <row r="41" spans="1:35" ht="15" thickBot="1" x14ac:dyDescent="0.35">
      <c r="A41" s="111" t="s">
        <v>233</v>
      </c>
      <c r="B41" s="58" t="s">
        <v>214</v>
      </c>
      <c r="C41" s="57" t="s">
        <v>221</v>
      </c>
      <c r="D41" s="58" t="s">
        <v>234</v>
      </c>
      <c r="E41" s="654">
        <f>SUMIFS('PIB-Mpal 2015-2024 Corrient'!H$5:H$1264,'PIB-Mpal 2015-2024 Corrient'!$A$5:$A$1264,$W$2,'PIB-Mpal 2015-2024 Corrient'!$E$5:$E$1264,$A41)</f>
        <v>243.95021715006001</v>
      </c>
      <c r="F41" s="654">
        <f>SUMIFS('PIB-Mpal 2015-2024 Corrient'!I$5:I$1264,'PIB-Mpal 2015-2024 Corrient'!$A$5:$A$1264,$W$2,'PIB-Mpal 2015-2024 Corrient'!$E$5:$E$1264,$A41)</f>
        <v>0.53188467847999998</v>
      </c>
      <c r="G41" s="654">
        <f>SUMIFS('PIB-Mpal 2015-2024 Corrient'!K$5:K$1264,'PIB-Mpal 2015-2024 Corrient'!$A$5:$A$1264,$W$2,'PIB-Mpal 2015-2024 Corrient'!$E$5:$E$1264,$A41)</f>
        <v>13.43626953837</v>
      </c>
      <c r="H41" s="654">
        <f>SUMIFS('PIB-Mpal 2015-2024 Corrient'!L$5:L$1264,'PIB-Mpal 2015-2024 Corrient'!$A$5:$A$1264,$W$2,'PIB-Mpal 2015-2024 Corrient'!$E$5:$E$1264,$A41)</f>
        <v>10.175228398650001</v>
      </c>
      <c r="I41" s="654">
        <f>SUMIFS('PIB-Mpal 2015-2024 Corrient'!N$5:N$1264,'PIB-Mpal 2015-2024 Corrient'!$A$5:$A$1264,$W$2,'PIB-Mpal 2015-2024 Corrient'!$E$5:$E$1264,$A41)</f>
        <v>9.8853030847000003</v>
      </c>
      <c r="J41" s="654">
        <f>SUMIFS('PIB-Mpal 2015-2024 Corrient'!O$5:O$1264,'PIB-Mpal 2015-2024 Corrient'!$A$5:$A$1264,$W$2,'PIB-Mpal 2015-2024 Corrient'!$E$5:$E$1264,$A41)</f>
        <v>56.712340769649998</v>
      </c>
      <c r="K41" s="654">
        <f>SUMIFS('PIB-Mpal 2015-2024 Corrient'!P$5:P$1264,'PIB-Mpal 2015-2024 Corrient'!$A$5:$A$1264,$W$2,'PIB-Mpal 2015-2024 Corrient'!$E$5:$E$1264,$A41)</f>
        <v>7.7590257748799996</v>
      </c>
      <c r="L41" s="654">
        <f>SUMIFS('PIB-Mpal 2015-2024 Corrient'!Q$5:Q$1264,'PIB-Mpal 2015-2024 Corrient'!$A$5:$A$1264,$W$2,'PIB-Mpal 2015-2024 Corrient'!$E$5:$E$1264,$A41)</f>
        <v>8.4220278718599992</v>
      </c>
      <c r="M41" s="654">
        <f>SUMIFS('PIB-Mpal 2015-2024 Corrient'!R$5:R$1264,'PIB-Mpal 2015-2024 Corrient'!$A$5:$A$1264,$W$2,'PIB-Mpal 2015-2024 Corrient'!$E$5:$E$1264,$A41)</f>
        <v>24.372745731969999</v>
      </c>
      <c r="N41" s="654">
        <f>SUMIFS('PIB-Mpal 2015-2024 Corrient'!S$5:S$1264,'PIB-Mpal 2015-2024 Corrient'!$A$5:$A$1264,$W$2,'PIB-Mpal 2015-2024 Corrient'!$E$5:$E$1264,$A41)</f>
        <v>34.938423359029997</v>
      </c>
      <c r="O41" s="654">
        <f>SUMIFS('PIB-Mpal 2015-2024 Corrient'!T$5:T$1264,'PIB-Mpal 2015-2024 Corrient'!$A$5:$A$1264,$W$2,'PIB-Mpal 2015-2024 Corrient'!$E$5:$E$1264,$A41)</f>
        <v>116.35079796303999</v>
      </c>
      <c r="P41" s="655">
        <f>SUMIFS('PIB-Mpal 2015-2024 Corrient'!U$5:U$1264,'PIB-Mpal 2015-2024 Corrient'!$A$5:$A$1264,$W$2,'PIB-Mpal 2015-2024 Corrient'!$E$5:$E$1264,$A41)</f>
        <v>16.55833931942</v>
      </c>
      <c r="Q41" s="656">
        <f>SUMIFS('PIB-Mpal 2015-2024 Corrient'!J$5:J$1264,'PIB-Mpal 2015-2024 Corrient'!$A$5:$A$1264,$W$2,'PIB-Mpal 2015-2024 Corrient'!$E$5:$E$1264,$A41)</f>
        <v>244.48210182854001</v>
      </c>
      <c r="R41" s="657">
        <f>SUMIFS('PIB-Mpal 2015-2024 Corrient'!M$5:M$1264,'PIB-Mpal 2015-2024 Corrient'!$A$5:$A$1264,$W$2,'PIB-Mpal 2015-2024 Corrient'!$E$5:$E$1264,$A41)</f>
        <v>23.611497937020001</v>
      </c>
      <c r="S41" s="658">
        <f>SUMIFS('PIB-Mpal 2015-2024 Corrient'!V$5:V$1264,'PIB-Mpal 2015-2024 Corrient'!$A$5:$A$1264,$W$2,'PIB-Mpal 2015-2024 Corrient'!$E$5:$E$1264,$A41)</f>
        <v>274.99900387455</v>
      </c>
      <c r="T41" s="659">
        <f>SUMIFS('PIB-Mpal 2015-2024 Corrient'!W$5:W$1264,'PIB-Mpal 2015-2024 Corrient'!$A$5:$A$1264,$W$2,'PIB-Mpal 2015-2024 Corrient'!$E$5:$E$1264,$A41)</f>
        <v>543.09260364010993</v>
      </c>
      <c r="U41" s="660">
        <f>SUMIFS('PIB-Mpal 2015-2024 Corrient'!X$5:X$1264,'PIB-Mpal 2015-2024 Corrient'!$A$5:$A$1264,$W$2,'PIB-Mpal 2015-2024 Corrient'!$E$5:$E$1264,$A41)</f>
        <v>53.49884663331909</v>
      </c>
      <c r="V41" s="661">
        <f>SUMIFS('PIB-Mpal 2015-2024 Corrient'!Y$5:Y$1264,'PIB-Mpal 2015-2024 Corrient'!$A$5:$A$1264,$W$2,'PIB-Mpal 2015-2024 Corrient'!$E$5:$E$1264,$A41)</f>
        <v>596.59145027342902</v>
      </c>
      <c r="W41" s="669">
        <f t="shared" si="2"/>
        <v>2.3559050800956972E-3</v>
      </c>
      <c r="X41" s="662">
        <f>INDEX(POBLACION!$C$4:$W$128,MATCH(A41,POBLACION!$A$4:$A$128,0),MATCH($W$2,POBLACION!$C$3:$W$3,0))</f>
        <v>24828</v>
      </c>
      <c r="Y41" s="237">
        <f t="shared" si="3"/>
        <v>21874.198632193893</v>
      </c>
      <c r="Z41" s="249">
        <f t="shared" si="4"/>
        <v>24028.977375279082</v>
      </c>
      <c r="AA41" s="237">
        <f t="shared" si="5"/>
        <v>4.3399321514776119</v>
      </c>
      <c r="AB41" s="237">
        <f t="shared" si="6"/>
        <v>4.3807352885016257</v>
      </c>
      <c r="AG41" s="260"/>
      <c r="AH41" s="261"/>
      <c r="AI41" s="261"/>
    </row>
    <row r="42" spans="1:35" ht="15" thickBot="1" x14ac:dyDescent="0.35">
      <c r="A42" s="113" t="s">
        <v>235</v>
      </c>
      <c r="B42" s="108" t="s">
        <v>236</v>
      </c>
      <c r="C42" s="108"/>
      <c r="D42" s="103"/>
      <c r="E42" s="121">
        <f>SUM(E43:E59)</f>
        <v>1990.77760358871</v>
      </c>
      <c r="F42" s="121">
        <f t="shared" ref="F42:X42" si="10">SUM(F43:F59)</f>
        <v>10.738870868520001</v>
      </c>
      <c r="G42" s="121">
        <f t="shared" si="10"/>
        <v>1472.0987155894097</v>
      </c>
      <c r="H42" s="121">
        <f t="shared" si="10"/>
        <v>270.92420508068994</v>
      </c>
      <c r="I42" s="121">
        <f t="shared" si="10"/>
        <v>611.3218467395501</v>
      </c>
      <c r="J42" s="121">
        <f t="shared" si="10"/>
        <v>1207.1359217853401</v>
      </c>
      <c r="K42" s="121">
        <f t="shared" si="10"/>
        <v>135.04985648997001</v>
      </c>
      <c r="L42" s="121">
        <f t="shared" si="10"/>
        <v>156.23836308220001</v>
      </c>
      <c r="M42" s="121">
        <f t="shared" si="10"/>
        <v>383.33471605966997</v>
      </c>
      <c r="N42" s="121">
        <f t="shared" si="10"/>
        <v>581.0241846156099</v>
      </c>
      <c r="O42" s="121">
        <f t="shared" si="10"/>
        <v>959.64095947405008</v>
      </c>
      <c r="P42" s="141">
        <f t="shared" si="10"/>
        <v>243.63046649654004</v>
      </c>
      <c r="Q42" s="144">
        <f t="shared" si="10"/>
        <v>2001.5164744572301</v>
      </c>
      <c r="R42" s="121">
        <f t="shared" si="10"/>
        <v>1743.0229206700999</v>
      </c>
      <c r="S42" s="122">
        <f t="shared" si="10"/>
        <v>4277.3763147429299</v>
      </c>
      <c r="T42" s="670">
        <f t="shared" si="10"/>
        <v>8021.9157098702581</v>
      </c>
      <c r="U42" s="143">
        <f t="shared" si="10"/>
        <v>790.22110666099672</v>
      </c>
      <c r="V42" s="141">
        <f t="shared" si="10"/>
        <v>8812.136816531256</v>
      </c>
      <c r="W42" s="671">
        <f t="shared" si="2"/>
        <v>3.4798617853221595E-2</v>
      </c>
      <c r="X42" s="670">
        <f t="shared" si="10"/>
        <v>254501</v>
      </c>
      <c r="Y42" s="237">
        <f t="shared" si="3"/>
        <v>31520.173633385559</v>
      </c>
      <c r="Z42" s="249">
        <f t="shared" si="4"/>
        <v>34625.155958252639</v>
      </c>
      <c r="AA42" s="237">
        <f t="shared" si="5"/>
        <v>4.4985886011973886</v>
      </c>
      <c r="AB42" s="237">
        <f t="shared" si="6"/>
        <v>4.5393917382214148</v>
      </c>
      <c r="AG42" s="260"/>
      <c r="AH42" s="261"/>
      <c r="AI42" s="261"/>
    </row>
    <row r="43" spans="1:35" x14ac:dyDescent="0.3">
      <c r="A43" s="112" t="s">
        <v>237</v>
      </c>
      <c r="B43" s="92" t="s">
        <v>238</v>
      </c>
      <c r="C43" s="99" t="s">
        <v>199</v>
      </c>
      <c r="D43" s="92" t="s">
        <v>239</v>
      </c>
      <c r="E43" s="654">
        <f>SUMIFS('PIB-Mpal 2015-2024 Corrient'!H$5:H$1264,'PIB-Mpal 2015-2024 Corrient'!$A$5:$A$1264,$W$2,'PIB-Mpal 2015-2024 Corrient'!$E$5:$E$1264,$A43)</f>
        <v>49.382438620629998</v>
      </c>
      <c r="F43" s="654">
        <f>SUMIFS('PIB-Mpal 2015-2024 Corrient'!I$5:I$1264,'PIB-Mpal 2015-2024 Corrient'!$A$5:$A$1264,$W$2,'PIB-Mpal 2015-2024 Corrient'!$E$5:$E$1264,$A43)</f>
        <v>0</v>
      </c>
      <c r="G43" s="654">
        <f>SUMIFS('PIB-Mpal 2015-2024 Corrient'!K$5:K$1264,'PIB-Mpal 2015-2024 Corrient'!$A$5:$A$1264,$W$2,'PIB-Mpal 2015-2024 Corrient'!$E$5:$E$1264,$A43)</f>
        <v>2.5271511124099999</v>
      </c>
      <c r="H43" s="654">
        <f>SUMIFS('PIB-Mpal 2015-2024 Corrient'!L$5:L$1264,'PIB-Mpal 2015-2024 Corrient'!$A$5:$A$1264,$W$2,'PIB-Mpal 2015-2024 Corrient'!$E$5:$E$1264,$A43)</f>
        <v>6.9373555501900004</v>
      </c>
      <c r="I43" s="654">
        <f>SUMIFS('PIB-Mpal 2015-2024 Corrient'!N$5:N$1264,'PIB-Mpal 2015-2024 Corrient'!$A$5:$A$1264,$W$2,'PIB-Mpal 2015-2024 Corrient'!$E$5:$E$1264,$A43)</f>
        <v>3.78431187819</v>
      </c>
      <c r="J43" s="654">
        <f>SUMIFS('PIB-Mpal 2015-2024 Corrient'!O$5:O$1264,'PIB-Mpal 2015-2024 Corrient'!$A$5:$A$1264,$W$2,'PIB-Mpal 2015-2024 Corrient'!$E$5:$E$1264,$A43)</f>
        <v>37.246580148040003</v>
      </c>
      <c r="K43" s="654">
        <f>SUMIFS('PIB-Mpal 2015-2024 Corrient'!P$5:P$1264,'PIB-Mpal 2015-2024 Corrient'!$A$5:$A$1264,$W$2,'PIB-Mpal 2015-2024 Corrient'!$E$5:$E$1264,$A43)</f>
        <v>4.9451880286499996</v>
      </c>
      <c r="L43" s="654">
        <f>SUMIFS('PIB-Mpal 2015-2024 Corrient'!Q$5:Q$1264,'PIB-Mpal 2015-2024 Corrient'!$A$5:$A$1264,$W$2,'PIB-Mpal 2015-2024 Corrient'!$E$5:$E$1264,$A43)</f>
        <v>5.4113599163200004</v>
      </c>
      <c r="M43" s="654">
        <f>SUMIFS('PIB-Mpal 2015-2024 Corrient'!R$5:R$1264,'PIB-Mpal 2015-2024 Corrient'!$A$5:$A$1264,$W$2,'PIB-Mpal 2015-2024 Corrient'!$E$5:$E$1264,$A43)</f>
        <v>12.32493395186</v>
      </c>
      <c r="N43" s="654">
        <f>SUMIFS('PIB-Mpal 2015-2024 Corrient'!S$5:S$1264,'PIB-Mpal 2015-2024 Corrient'!$A$5:$A$1264,$W$2,'PIB-Mpal 2015-2024 Corrient'!$E$5:$E$1264,$A43)</f>
        <v>18.53394851438</v>
      </c>
      <c r="O43" s="654">
        <f>SUMIFS('PIB-Mpal 2015-2024 Corrient'!T$5:T$1264,'PIB-Mpal 2015-2024 Corrient'!$A$5:$A$1264,$W$2,'PIB-Mpal 2015-2024 Corrient'!$E$5:$E$1264,$A43)</f>
        <v>43.569972854980001</v>
      </c>
      <c r="P43" s="655">
        <f>SUMIFS('PIB-Mpal 2015-2024 Corrient'!U$5:U$1264,'PIB-Mpal 2015-2024 Corrient'!$A$5:$A$1264,$W$2,'PIB-Mpal 2015-2024 Corrient'!$E$5:$E$1264,$A43)</f>
        <v>14.017035077979999</v>
      </c>
      <c r="Q43" s="656">
        <f>SUMIFS('PIB-Mpal 2015-2024 Corrient'!J$5:J$1264,'PIB-Mpal 2015-2024 Corrient'!$A$5:$A$1264,$W$2,'PIB-Mpal 2015-2024 Corrient'!$E$5:$E$1264,$A43)</f>
        <v>49.382438620629998</v>
      </c>
      <c r="R43" s="657">
        <f>SUMIFS('PIB-Mpal 2015-2024 Corrient'!M$5:M$1264,'PIB-Mpal 2015-2024 Corrient'!$A$5:$A$1264,$W$2,'PIB-Mpal 2015-2024 Corrient'!$E$5:$E$1264,$A43)</f>
        <v>9.4645066625999998</v>
      </c>
      <c r="S43" s="658">
        <f>SUMIFS('PIB-Mpal 2015-2024 Corrient'!V$5:V$1264,'PIB-Mpal 2015-2024 Corrient'!$A$5:$A$1264,$W$2,'PIB-Mpal 2015-2024 Corrient'!$E$5:$E$1264,$A43)</f>
        <v>139.83333037040003</v>
      </c>
      <c r="T43" s="659">
        <f>SUMIFS('PIB-Mpal 2015-2024 Corrient'!W$5:W$1264,'PIB-Mpal 2015-2024 Corrient'!$A$5:$A$1264,$W$2,'PIB-Mpal 2015-2024 Corrient'!$E$5:$E$1264,$A43)</f>
        <v>198.68027565363002</v>
      </c>
      <c r="U43" s="660">
        <f>SUMIFS('PIB-Mpal 2015-2024 Corrient'!X$5:X$1264,'PIB-Mpal 2015-2024 Corrient'!$A$5:$A$1264,$W$2,'PIB-Mpal 2015-2024 Corrient'!$E$5:$E$1264,$A43)</f>
        <v>19.571552853084263</v>
      </c>
      <c r="V43" s="661">
        <f>SUMIFS('PIB-Mpal 2015-2024 Corrient'!Y$5:Y$1264,'PIB-Mpal 2015-2024 Corrient'!$A$5:$A$1264,$W$2,'PIB-Mpal 2015-2024 Corrient'!$E$5:$E$1264,$A43)</f>
        <v>218.25182850671428</v>
      </c>
      <c r="W43" s="239">
        <f t="shared" si="2"/>
        <v>8.618638287281597E-4</v>
      </c>
      <c r="X43" s="662">
        <f>INDEX(POBLACION!$C$4:$W$128,MATCH(A43,POBLACION!$A$4:$A$128,0),MATCH($W$2,POBLACION!$C$3:$W$3,0))</f>
        <v>12413</v>
      </c>
      <c r="Y43" s="237">
        <f t="shared" si="3"/>
        <v>16005.822577429308</v>
      </c>
      <c r="Z43" s="249">
        <f t="shared" si="4"/>
        <v>17582.520624080742</v>
      </c>
      <c r="AA43" s="237">
        <f t="shared" si="5"/>
        <v>4.2042779984838123</v>
      </c>
      <c r="AB43" s="237">
        <f t="shared" si="6"/>
        <v>4.2450811355078359</v>
      </c>
      <c r="AG43" s="260"/>
      <c r="AH43" s="261"/>
      <c r="AI43" s="261"/>
    </row>
    <row r="44" spans="1:35" x14ac:dyDescent="0.3">
      <c r="A44" s="33" t="s">
        <v>240</v>
      </c>
      <c r="B44" s="30" t="s">
        <v>238</v>
      </c>
      <c r="C44" s="31" t="s">
        <v>199</v>
      </c>
      <c r="D44" s="30" t="s">
        <v>241</v>
      </c>
      <c r="E44" s="654">
        <f>SUMIFS('PIB-Mpal 2015-2024 Corrient'!H$5:H$1264,'PIB-Mpal 2015-2024 Corrient'!$A$5:$A$1264,$W$2,'PIB-Mpal 2015-2024 Corrient'!$E$5:$E$1264,$A44)</f>
        <v>49.540842883720003</v>
      </c>
      <c r="F44" s="654">
        <f>SUMIFS('PIB-Mpal 2015-2024 Corrient'!I$5:I$1264,'PIB-Mpal 2015-2024 Corrient'!$A$5:$A$1264,$W$2,'PIB-Mpal 2015-2024 Corrient'!$E$5:$E$1264,$A44)</f>
        <v>0</v>
      </c>
      <c r="G44" s="654">
        <f>SUMIFS('PIB-Mpal 2015-2024 Corrient'!K$5:K$1264,'PIB-Mpal 2015-2024 Corrient'!$A$5:$A$1264,$W$2,'PIB-Mpal 2015-2024 Corrient'!$E$5:$E$1264,$A44)</f>
        <v>3.8219936143700002</v>
      </c>
      <c r="H44" s="654">
        <f>SUMIFS('PIB-Mpal 2015-2024 Corrient'!L$5:L$1264,'PIB-Mpal 2015-2024 Corrient'!$A$5:$A$1264,$W$2,'PIB-Mpal 2015-2024 Corrient'!$E$5:$E$1264,$A44)</f>
        <v>2.7831778645699998</v>
      </c>
      <c r="I44" s="654">
        <f>SUMIFS('PIB-Mpal 2015-2024 Corrient'!N$5:N$1264,'PIB-Mpal 2015-2024 Corrient'!$A$5:$A$1264,$W$2,'PIB-Mpal 2015-2024 Corrient'!$E$5:$E$1264,$A44)</f>
        <v>5.0882667967200002</v>
      </c>
      <c r="J44" s="654">
        <f>SUMIFS('PIB-Mpal 2015-2024 Corrient'!O$5:O$1264,'PIB-Mpal 2015-2024 Corrient'!$A$5:$A$1264,$W$2,'PIB-Mpal 2015-2024 Corrient'!$E$5:$E$1264,$A44)</f>
        <v>24.393276630279999</v>
      </c>
      <c r="K44" s="654">
        <f>SUMIFS('PIB-Mpal 2015-2024 Corrient'!P$5:P$1264,'PIB-Mpal 2015-2024 Corrient'!$A$5:$A$1264,$W$2,'PIB-Mpal 2015-2024 Corrient'!$E$5:$E$1264,$A44)</f>
        <v>2.8611692604900001</v>
      </c>
      <c r="L44" s="654">
        <f>SUMIFS('PIB-Mpal 2015-2024 Corrient'!Q$5:Q$1264,'PIB-Mpal 2015-2024 Corrient'!$A$5:$A$1264,$W$2,'PIB-Mpal 2015-2024 Corrient'!$E$5:$E$1264,$A44)</f>
        <v>2.3174853281600001</v>
      </c>
      <c r="M44" s="654">
        <f>SUMIFS('PIB-Mpal 2015-2024 Corrient'!R$5:R$1264,'PIB-Mpal 2015-2024 Corrient'!$A$5:$A$1264,$W$2,'PIB-Mpal 2015-2024 Corrient'!$E$5:$E$1264,$A44)</f>
        <v>8.7910164044400005</v>
      </c>
      <c r="N44" s="654">
        <f>SUMIFS('PIB-Mpal 2015-2024 Corrient'!S$5:S$1264,'PIB-Mpal 2015-2024 Corrient'!$A$5:$A$1264,$W$2,'PIB-Mpal 2015-2024 Corrient'!$E$5:$E$1264,$A44)</f>
        <v>15.02615121479</v>
      </c>
      <c r="O44" s="654">
        <f>SUMIFS('PIB-Mpal 2015-2024 Corrient'!T$5:T$1264,'PIB-Mpal 2015-2024 Corrient'!$A$5:$A$1264,$W$2,'PIB-Mpal 2015-2024 Corrient'!$E$5:$E$1264,$A44)</f>
        <v>25.715003707449998</v>
      </c>
      <c r="P44" s="655">
        <f>SUMIFS('PIB-Mpal 2015-2024 Corrient'!U$5:U$1264,'PIB-Mpal 2015-2024 Corrient'!$A$5:$A$1264,$W$2,'PIB-Mpal 2015-2024 Corrient'!$E$5:$E$1264,$A44)</f>
        <v>5.1349585076700004</v>
      </c>
      <c r="Q44" s="656">
        <f>SUMIFS('PIB-Mpal 2015-2024 Corrient'!J$5:J$1264,'PIB-Mpal 2015-2024 Corrient'!$A$5:$A$1264,$W$2,'PIB-Mpal 2015-2024 Corrient'!$E$5:$E$1264,$A44)</f>
        <v>49.540842883720003</v>
      </c>
      <c r="R44" s="657">
        <f>SUMIFS('PIB-Mpal 2015-2024 Corrient'!M$5:M$1264,'PIB-Mpal 2015-2024 Corrient'!$A$5:$A$1264,$W$2,'PIB-Mpal 2015-2024 Corrient'!$E$5:$E$1264,$A44)</f>
        <v>6.60517147894</v>
      </c>
      <c r="S44" s="658">
        <f>SUMIFS('PIB-Mpal 2015-2024 Corrient'!V$5:V$1264,'PIB-Mpal 2015-2024 Corrient'!$A$5:$A$1264,$W$2,'PIB-Mpal 2015-2024 Corrient'!$E$5:$E$1264,$A44)</f>
        <v>89.327327850000003</v>
      </c>
      <c r="T44" s="659">
        <f>SUMIFS('PIB-Mpal 2015-2024 Corrient'!W$5:W$1264,'PIB-Mpal 2015-2024 Corrient'!$A$5:$A$1264,$W$2,'PIB-Mpal 2015-2024 Corrient'!$E$5:$E$1264,$A44)</f>
        <v>145.47334221265999</v>
      </c>
      <c r="U44" s="660">
        <f>SUMIFS('PIB-Mpal 2015-2024 Corrient'!X$5:X$1264,'PIB-Mpal 2015-2024 Corrient'!$A$5:$A$1264,$W$2,'PIB-Mpal 2015-2024 Corrient'!$E$5:$E$1264,$A44)</f>
        <v>14.33025596760104</v>
      </c>
      <c r="V44" s="661">
        <f>SUMIFS('PIB-Mpal 2015-2024 Corrient'!Y$5:Y$1264,'PIB-Mpal 2015-2024 Corrient'!$A$5:$A$1264,$W$2,'PIB-Mpal 2015-2024 Corrient'!$E$5:$E$1264,$A44)</f>
        <v>159.80359818026102</v>
      </c>
      <c r="W44" s="237">
        <f t="shared" si="2"/>
        <v>6.3105515273123613E-4</v>
      </c>
      <c r="X44" s="662">
        <f>INDEX(POBLACION!$C$4:$W$128,MATCH(A44,POBLACION!$A$4:$A$128,0),MATCH($W$2,POBLACION!$C$3:$W$3,0))</f>
        <v>6193</v>
      </c>
      <c r="Y44" s="237">
        <f t="shared" si="3"/>
        <v>23489.96321857904</v>
      </c>
      <c r="Z44" s="249">
        <f t="shared" si="4"/>
        <v>25803.90734381738</v>
      </c>
      <c r="AA44" s="237">
        <f t="shared" si="5"/>
        <v>4.3708823367443719</v>
      </c>
      <c r="AB44" s="237">
        <f t="shared" si="6"/>
        <v>4.4116854737683973</v>
      </c>
      <c r="AG44" s="260"/>
      <c r="AH44" s="261"/>
      <c r="AI44" s="261"/>
    </row>
    <row r="45" spans="1:35" x14ac:dyDescent="0.3">
      <c r="A45" s="33" t="s">
        <v>242</v>
      </c>
      <c r="B45" s="30" t="s">
        <v>238</v>
      </c>
      <c r="C45" s="31" t="s">
        <v>199</v>
      </c>
      <c r="D45" s="30" t="s">
        <v>243</v>
      </c>
      <c r="E45" s="654">
        <f>SUMIFS('PIB-Mpal 2015-2024 Corrient'!H$5:H$1264,'PIB-Mpal 2015-2024 Corrient'!$A$5:$A$1264,$W$2,'PIB-Mpal 2015-2024 Corrient'!$E$5:$E$1264,$A45)</f>
        <v>48.572264580830002</v>
      </c>
      <c r="F45" s="654">
        <f>SUMIFS('PIB-Mpal 2015-2024 Corrient'!I$5:I$1264,'PIB-Mpal 2015-2024 Corrient'!$A$5:$A$1264,$W$2,'PIB-Mpal 2015-2024 Corrient'!$E$5:$E$1264,$A45)</f>
        <v>0.10781759031</v>
      </c>
      <c r="G45" s="654">
        <f>SUMIFS('PIB-Mpal 2015-2024 Corrient'!K$5:K$1264,'PIB-Mpal 2015-2024 Corrient'!$A$5:$A$1264,$W$2,'PIB-Mpal 2015-2024 Corrient'!$E$5:$E$1264,$A45)</f>
        <v>1.6830357982599999</v>
      </c>
      <c r="H45" s="654">
        <f>SUMIFS('PIB-Mpal 2015-2024 Corrient'!L$5:L$1264,'PIB-Mpal 2015-2024 Corrient'!$A$5:$A$1264,$W$2,'PIB-Mpal 2015-2024 Corrient'!$E$5:$E$1264,$A45)</f>
        <v>4.7391871089100004</v>
      </c>
      <c r="I45" s="654">
        <f>SUMIFS('PIB-Mpal 2015-2024 Corrient'!N$5:N$1264,'PIB-Mpal 2015-2024 Corrient'!$A$5:$A$1264,$W$2,'PIB-Mpal 2015-2024 Corrient'!$E$5:$E$1264,$A45)</f>
        <v>97.703986730419999</v>
      </c>
      <c r="J45" s="654">
        <f>SUMIFS('PIB-Mpal 2015-2024 Corrient'!O$5:O$1264,'PIB-Mpal 2015-2024 Corrient'!$A$5:$A$1264,$W$2,'PIB-Mpal 2015-2024 Corrient'!$E$5:$E$1264,$A45)</f>
        <v>0.82368459236000002</v>
      </c>
      <c r="K45" s="654">
        <f>SUMIFS('PIB-Mpal 2015-2024 Corrient'!P$5:P$1264,'PIB-Mpal 2015-2024 Corrient'!$A$5:$A$1264,$W$2,'PIB-Mpal 2015-2024 Corrient'!$E$5:$E$1264,$A45)</f>
        <v>0.22324045497</v>
      </c>
      <c r="L45" s="654">
        <f>SUMIFS('PIB-Mpal 2015-2024 Corrient'!Q$5:Q$1264,'PIB-Mpal 2015-2024 Corrient'!$A$5:$A$1264,$W$2,'PIB-Mpal 2015-2024 Corrient'!$E$5:$E$1264,$A45)</f>
        <v>0.18626441779</v>
      </c>
      <c r="M45" s="654">
        <f>SUMIFS('PIB-Mpal 2015-2024 Corrient'!R$5:R$1264,'PIB-Mpal 2015-2024 Corrient'!$A$5:$A$1264,$W$2,'PIB-Mpal 2015-2024 Corrient'!$E$5:$E$1264,$A45)</f>
        <v>0.40296225139000003</v>
      </c>
      <c r="N45" s="654">
        <f>SUMIFS('PIB-Mpal 2015-2024 Corrient'!S$5:S$1264,'PIB-Mpal 2015-2024 Corrient'!$A$5:$A$1264,$W$2,'PIB-Mpal 2015-2024 Corrient'!$E$5:$E$1264,$A45)</f>
        <v>3.2984118603499999</v>
      </c>
      <c r="O45" s="654">
        <f>SUMIFS('PIB-Mpal 2015-2024 Corrient'!T$5:T$1264,'PIB-Mpal 2015-2024 Corrient'!$A$5:$A$1264,$W$2,'PIB-Mpal 2015-2024 Corrient'!$E$5:$E$1264,$A45)</f>
        <v>2.0698035318299999</v>
      </c>
      <c r="P45" s="655">
        <f>SUMIFS('PIB-Mpal 2015-2024 Corrient'!U$5:U$1264,'PIB-Mpal 2015-2024 Corrient'!$A$5:$A$1264,$W$2,'PIB-Mpal 2015-2024 Corrient'!$E$5:$E$1264,$A45)</f>
        <v>0.36885296580999999</v>
      </c>
      <c r="Q45" s="656">
        <f>SUMIFS('PIB-Mpal 2015-2024 Corrient'!J$5:J$1264,'PIB-Mpal 2015-2024 Corrient'!$A$5:$A$1264,$W$2,'PIB-Mpal 2015-2024 Corrient'!$E$5:$E$1264,$A45)</f>
        <v>48.68008217114</v>
      </c>
      <c r="R45" s="657">
        <f>SUMIFS('PIB-Mpal 2015-2024 Corrient'!M$5:M$1264,'PIB-Mpal 2015-2024 Corrient'!$A$5:$A$1264,$W$2,'PIB-Mpal 2015-2024 Corrient'!$E$5:$E$1264,$A45)</f>
        <v>6.4222229071700001</v>
      </c>
      <c r="S45" s="658">
        <f>SUMIFS('PIB-Mpal 2015-2024 Corrient'!V$5:V$1264,'PIB-Mpal 2015-2024 Corrient'!$A$5:$A$1264,$W$2,'PIB-Mpal 2015-2024 Corrient'!$E$5:$E$1264,$A45)</f>
        <v>105.07720680492</v>
      </c>
      <c r="T45" s="659">
        <f>SUMIFS('PIB-Mpal 2015-2024 Corrient'!W$5:W$1264,'PIB-Mpal 2015-2024 Corrient'!$A$5:$A$1264,$W$2,'PIB-Mpal 2015-2024 Corrient'!$E$5:$E$1264,$A45)</f>
        <v>160.17951188322999</v>
      </c>
      <c r="U45" s="660">
        <f>SUMIFS('PIB-Mpal 2015-2024 Corrient'!X$5:X$1264,'PIB-Mpal 2015-2024 Corrient'!$A$5:$A$1264,$W$2,'PIB-Mpal 2015-2024 Corrient'!$E$5:$E$1264,$A45)</f>
        <v>15.778928091831668</v>
      </c>
      <c r="V45" s="661">
        <f>SUMIFS('PIB-Mpal 2015-2024 Corrient'!Y$5:Y$1264,'PIB-Mpal 2015-2024 Corrient'!$A$5:$A$1264,$W$2,'PIB-Mpal 2015-2024 Corrient'!$E$5:$E$1264,$A45)</f>
        <v>175.95843997506165</v>
      </c>
      <c r="W45" s="237">
        <f t="shared" si="2"/>
        <v>6.948496872239276E-4</v>
      </c>
      <c r="X45" s="662">
        <f>INDEX(POBLACION!$C$4:$W$128,MATCH(A45,POBLACION!$A$4:$A$128,0),MATCH($W$2,POBLACION!$C$3:$W$3,0))</f>
        <v>8023</v>
      </c>
      <c r="Y45" s="237">
        <f t="shared" si="3"/>
        <v>19965.039496850306</v>
      </c>
      <c r="Z45" s="249">
        <f t="shared" si="4"/>
        <v>21931.751212147781</v>
      </c>
      <c r="AA45" s="237">
        <f t="shared" si="5"/>
        <v>4.300270173696255</v>
      </c>
      <c r="AB45" s="237">
        <f t="shared" si="6"/>
        <v>4.3410733107202795</v>
      </c>
      <c r="AG45" s="260"/>
      <c r="AH45" s="261"/>
      <c r="AI45" s="261"/>
    </row>
    <row r="46" spans="1:35" x14ac:dyDescent="0.3">
      <c r="A46" s="33" t="s">
        <v>244</v>
      </c>
      <c r="B46" s="30" t="s">
        <v>238</v>
      </c>
      <c r="C46" s="31" t="s">
        <v>199</v>
      </c>
      <c r="D46" s="30" t="s">
        <v>245</v>
      </c>
      <c r="E46" s="654">
        <f>SUMIFS('PIB-Mpal 2015-2024 Corrient'!H$5:H$1264,'PIB-Mpal 2015-2024 Corrient'!$A$5:$A$1264,$W$2,'PIB-Mpal 2015-2024 Corrient'!$E$5:$E$1264,$A46)</f>
        <v>23.449832128360001</v>
      </c>
      <c r="F46" s="654">
        <f>SUMIFS('PIB-Mpal 2015-2024 Corrient'!I$5:I$1264,'PIB-Mpal 2015-2024 Corrient'!$A$5:$A$1264,$W$2,'PIB-Mpal 2015-2024 Corrient'!$E$5:$E$1264,$A46)</f>
        <v>0</v>
      </c>
      <c r="G46" s="654">
        <f>SUMIFS('PIB-Mpal 2015-2024 Corrient'!K$5:K$1264,'PIB-Mpal 2015-2024 Corrient'!$A$5:$A$1264,$W$2,'PIB-Mpal 2015-2024 Corrient'!$E$5:$E$1264,$A46)</f>
        <v>1.6104055447800001</v>
      </c>
      <c r="H46" s="654">
        <f>SUMIFS('PIB-Mpal 2015-2024 Corrient'!L$5:L$1264,'PIB-Mpal 2015-2024 Corrient'!$A$5:$A$1264,$W$2,'PIB-Mpal 2015-2024 Corrient'!$E$5:$E$1264,$A46)</f>
        <v>4.8488827519099997</v>
      </c>
      <c r="I46" s="654">
        <f>SUMIFS('PIB-Mpal 2015-2024 Corrient'!N$5:N$1264,'PIB-Mpal 2015-2024 Corrient'!$A$5:$A$1264,$W$2,'PIB-Mpal 2015-2024 Corrient'!$E$5:$E$1264,$A46)</f>
        <v>3.2363050704999998</v>
      </c>
      <c r="J46" s="654">
        <f>SUMIFS('PIB-Mpal 2015-2024 Corrient'!O$5:O$1264,'PIB-Mpal 2015-2024 Corrient'!$A$5:$A$1264,$W$2,'PIB-Mpal 2015-2024 Corrient'!$E$5:$E$1264,$A46)</f>
        <v>22.077982922290001</v>
      </c>
      <c r="K46" s="654">
        <f>SUMIFS('PIB-Mpal 2015-2024 Corrient'!P$5:P$1264,'PIB-Mpal 2015-2024 Corrient'!$A$5:$A$1264,$W$2,'PIB-Mpal 2015-2024 Corrient'!$E$5:$E$1264,$A46)</f>
        <v>4.6089347800500002</v>
      </c>
      <c r="L46" s="654">
        <f>SUMIFS('PIB-Mpal 2015-2024 Corrient'!Q$5:Q$1264,'PIB-Mpal 2015-2024 Corrient'!$A$5:$A$1264,$W$2,'PIB-Mpal 2015-2024 Corrient'!$E$5:$E$1264,$A46)</f>
        <v>4.7446256582300004</v>
      </c>
      <c r="M46" s="654">
        <f>SUMIFS('PIB-Mpal 2015-2024 Corrient'!R$5:R$1264,'PIB-Mpal 2015-2024 Corrient'!$A$5:$A$1264,$W$2,'PIB-Mpal 2015-2024 Corrient'!$E$5:$E$1264,$A46)</f>
        <v>8.9545931087799993</v>
      </c>
      <c r="N46" s="654">
        <f>SUMIFS('PIB-Mpal 2015-2024 Corrient'!S$5:S$1264,'PIB-Mpal 2015-2024 Corrient'!$A$5:$A$1264,$W$2,'PIB-Mpal 2015-2024 Corrient'!$E$5:$E$1264,$A46)</f>
        <v>17.099469916219999</v>
      </c>
      <c r="O46" s="654">
        <f>SUMIFS('PIB-Mpal 2015-2024 Corrient'!T$5:T$1264,'PIB-Mpal 2015-2024 Corrient'!$A$5:$A$1264,$W$2,'PIB-Mpal 2015-2024 Corrient'!$E$5:$E$1264,$A46)</f>
        <v>33.595110640030001</v>
      </c>
      <c r="P46" s="655">
        <f>SUMIFS('PIB-Mpal 2015-2024 Corrient'!U$5:U$1264,'PIB-Mpal 2015-2024 Corrient'!$A$5:$A$1264,$W$2,'PIB-Mpal 2015-2024 Corrient'!$E$5:$E$1264,$A46)</f>
        <v>7.7131452654699997</v>
      </c>
      <c r="Q46" s="656">
        <f>SUMIFS('PIB-Mpal 2015-2024 Corrient'!J$5:J$1264,'PIB-Mpal 2015-2024 Corrient'!$A$5:$A$1264,$W$2,'PIB-Mpal 2015-2024 Corrient'!$E$5:$E$1264,$A46)</f>
        <v>23.449832128360001</v>
      </c>
      <c r="R46" s="657">
        <f>SUMIFS('PIB-Mpal 2015-2024 Corrient'!M$5:M$1264,'PIB-Mpal 2015-2024 Corrient'!$A$5:$A$1264,$W$2,'PIB-Mpal 2015-2024 Corrient'!$E$5:$E$1264,$A46)</f>
        <v>6.4592882966899996</v>
      </c>
      <c r="S46" s="658">
        <f>SUMIFS('PIB-Mpal 2015-2024 Corrient'!V$5:V$1264,'PIB-Mpal 2015-2024 Corrient'!$A$5:$A$1264,$W$2,'PIB-Mpal 2015-2024 Corrient'!$E$5:$E$1264,$A46)</f>
        <v>102.03016736157001</v>
      </c>
      <c r="T46" s="659">
        <f>SUMIFS('PIB-Mpal 2015-2024 Corrient'!W$5:W$1264,'PIB-Mpal 2015-2024 Corrient'!$A$5:$A$1264,$W$2,'PIB-Mpal 2015-2024 Corrient'!$E$5:$E$1264,$A46)</f>
        <v>131.93928778662001</v>
      </c>
      <c r="U46" s="660">
        <f>SUMIFS('PIB-Mpal 2015-2024 Corrient'!X$5:X$1264,'PIB-Mpal 2015-2024 Corrient'!$A$5:$A$1264,$W$2,'PIB-Mpal 2015-2024 Corrient'!$E$5:$E$1264,$A46)</f>
        <v>12.997046313828585</v>
      </c>
      <c r="V46" s="661">
        <f>SUMIFS('PIB-Mpal 2015-2024 Corrient'!Y$5:Y$1264,'PIB-Mpal 2015-2024 Corrient'!$A$5:$A$1264,$W$2,'PIB-Mpal 2015-2024 Corrient'!$E$5:$E$1264,$A46)</f>
        <v>144.93633410044859</v>
      </c>
      <c r="W46" s="237">
        <f t="shared" si="2"/>
        <v>5.7234518805322852E-4</v>
      </c>
      <c r="X46" s="662">
        <f>INDEX(POBLACION!$C$4:$W$128,MATCH(A46,POBLACION!$A$4:$A$128,0),MATCH($W$2,POBLACION!$C$3:$W$3,0))</f>
        <v>9940</v>
      </c>
      <c r="Y46" s="237">
        <f t="shared" si="3"/>
        <v>13273.570199861168</v>
      </c>
      <c r="Z46" s="249">
        <f t="shared" si="4"/>
        <v>14581.120130829839</v>
      </c>
      <c r="AA46" s="237">
        <f t="shared" si="5"/>
        <v>4.1229877510150326</v>
      </c>
      <c r="AB46" s="237">
        <f t="shared" si="6"/>
        <v>4.1637908880390606</v>
      </c>
      <c r="AG46" s="260"/>
      <c r="AH46" s="261"/>
      <c r="AI46" s="261"/>
    </row>
    <row r="47" spans="1:35" x14ac:dyDescent="0.3">
      <c r="A47" s="33" t="s">
        <v>246</v>
      </c>
      <c r="B47" s="30" t="s">
        <v>238</v>
      </c>
      <c r="C47" s="31" t="s">
        <v>199</v>
      </c>
      <c r="D47" s="30" t="s">
        <v>247</v>
      </c>
      <c r="E47" s="654">
        <f>SUMIFS('PIB-Mpal 2015-2024 Corrient'!H$5:H$1264,'PIB-Mpal 2015-2024 Corrient'!$A$5:$A$1264,$W$2,'PIB-Mpal 2015-2024 Corrient'!$E$5:$E$1264,$A47)</f>
        <v>32.092903558110002</v>
      </c>
      <c r="F47" s="654">
        <f>SUMIFS('PIB-Mpal 2015-2024 Corrient'!I$5:I$1264,'PIB-Mpal 2015-2024 Corrient'!$A$5:$A$1264,$W$2,'PIB-Mpal 2015-2024 Corrient'!$E$5:$E$1264,$A47)</f>
        <v>0.10535275596</v>
      </c>
      <c r="G47" s="654">
        <f>SUMIFS('PIB-Mpal 2015-2024 Corrient'!K$5:K$1264,'PIB-Mpal 2015-2024 Corrient'!$A$5:$A$1264,$W$2,'PIB-Mpal 2015-2024 Corrient'!$E$5:$E$1264,$A47)</f>
        <v>1.00679779833</v>
      </c>
      <c r="H47" s="654">
        <f>SUMIFS('PIB-Mpal 2015-2024 Corrient'!L$5:L$1264,'PIB-Mpal 2015-2024 Corrient'!$A$5:$A$1264,$W$2,'PIB-Mpal 2015-2024 Corrient'!$E$5:$E$1264,$A47)</f>
        <v>3.5747722442300001</v>
      </c>
      <c r="I47" s="654">
        <f>SUMIFS('PIB-Mpal 2015-2024 Corrient'!N$5:N$1264,'PIB-Mpal 2015-2024 Corrient'!$A$5:$A$1264,$W$2,'PIB-Mpal 2015-2024 Corrient'!$E$5:$E$1264,$A47)</f>
        <v>50.465591024449999</v>
      </c>
      <c r="J47" s="654">
        <f>SUMIFS('PIB-Mpal 2015-2024 Corrient'!O$5:O$1264,'PIB-Mpal 2015-2024 Corrient'!$A$5:$A$1264,$W$2,'PIB-Mpal 2015-2024 Corrient'!$E$5:$E$1264,$A47)</f>
        <v>2.8991874609899999</v>
      </c>
      <c r="K47" s="654">
        <f>SUMIFS('PIB-Mpal 2015-2024 Corrient'!P$5:P$1264,'PIB-Mpal 2015-2024 Corrient'!$A$5:$A$1264,$W$2,'PIB-Mpal 2015-2024 Corrient'!$E$5:$E$1264,$A47)</f>
        <v>0.49348067267000001</v>
      </c>
      <c r="L47" s="654">
        <f>SUMIFS('PIB-Mpal 2015-2024 Corrient'!Q$5:Q$1264,'PIB-Mpal 2015-2024 Corrient'!$A$5:$A$1264,$W$2,'PIB-Mpal 2015-2024 Corrient'!$E$5:$E$1264,$A47)</f>
        <v>0.35372092685000001</v>
      </c>
      <c r="M47" s="654">
        <f>SUMIFS('PIB-Mpal 2015-2024 Corrient'!R$5:R$1264,'PIB-Mpal 2015-2024 Corrient'!$A$5:$A$1264,$W$2,'PIB-Mpal 2015-2024 Corrient'!$E$5:$E$1264,$A47)</f>
        <v>1.7993616337</v>
      </c>
      <c r="N47" s="654">
        <f>SUMIFS('PIB-Mpal 2015-2024 Corrient'!S$5:S$1264,'PIB-Mpal 2015-2024 Corrient'!$A$5:$A$1264,$W$2,'PIB-Mpal 2015-2024 Corrient'!$E$5:$E$1264,$A47)</f>
        <v>2.8514264041500001</v>
      </c>
      <c r="O47" s="654">
        <f>SUMIFS('PIB-Mpal 2015-2024 Corrient'!T$5:T$1264,'PIB-Mpal 2015-2024 Corrient'!$A$5:$A$1264,$W$2,'PIB-Mpal 2015-2024 Corrient'!$E$5:$E$1264,$A47)</f>
        <v>3.0089890756100002</v>
      </c>
      <c r="P47" s="655">
        <f>SUMIFS('PIB-Mpal 2015-2024 Corrient'!U$5:U$1264,'PIB-Mpal 2015-2024 Corrient'!$A$5:$A$1264,$W$2,'PIB-Mpal 2015-2024 Corrient'!$E$5:$E$1264,$A47)</f>
        <v>1.17263059017</v>
      </c>
      <c r="Q47" s="656">
        <f>SUMIFS('PIB-Mpal 2015-2024 Corrient'!J$5:J$1264,'PIB-Mpal 2015-2024 Corrient'!$A$5:$A$1264,$W$2,'PIB-Mpal 2015-2024 Corrient'!$E$5:$E$1264,$A47)</f>
        <v>32.198256314070001</v>
      </c>
      <c r="R47" s="657">
        <f>SUMIFS('PIB-Mpal 2015-2024 Corrient'!M$5:M$1264,'PIB-Mpal 2015-2024 Corrient'!$A$5:$A$1264,$W$2,'PIB-Mpal 2015-2024 Corrient'!$E$5:$E$1264,$A47)</f>
        <v>4.5815700425600001</v>
      </c>
      <c r="S47" s="658">
        <f>SUMIFS('PIB-Mpal 2015-2024 Corrient'!V$5:V$1264,'PIB-Mpal 2015-2024 Corrient'!$A$5:$A$1264,$W$2,'PIB-Mpal 2015-2024 Corrient'!$E$5:$E$1264,$A47)</f>
        <v>63.044387788590008</v>
      </c>
      <c r="T47" s="659">
        <f>SUMIFS('PIB-Mpal 2015-2024 Corrient'!W$5:W$1264,'PIB-Mpal 2015-2024 Corrient'!$A$5:$A$1264,$W$2,'PIB-Mpal 2015-2024 Corrient'!$E$5:$E$1264,$A47)</f>
        <v>99.824214145219997</v>
      </c>
      <c r="U47" s="660">
        <f>SUMIFS('PIB-Mpal 2015-2024 Corrient'!X$5:X$1264,'PIB-Mpal 2015-2024 Corrient'!$A$5:$A$1264,$W$2,'PIB-Mpal 2015-2024 Corrient'!$E$5:$E$1264,$A47)</f>
        <v>9.833461709940778</v>
      </c>
      <c r="V47" s="661">
        <f>SUMIFS('PIB-Mpal 2015-2024 Corrient'!Y$5:Y$1264,'PIB-Mpal 2015-2024 Corrient'!$A$5:$A$1264,$W$2,'PIB-Mpal 2015-2024 Corrient'!$E$5:$E$1264,$A47)</f>
        <v>109.65767585516078</v>
      </c>
      <c r="W47" s="237">
        <f t="shared" si="2"/>
        <v>4.3303181012778019E-4</v>
      </c>
      <c r="X47" s="662">
        <f>INDEX(POBLACION!$C$4:$W$128,MATCH(A47,POBLACION!$A$4:$A$128,0),MATCH($W$2,POBLACION!$C$3:$W$3,0))</f>
        <v>3947</v>
      </c>
      <c r="Y47" s="237">
        <f t="shared" si="3"/>
        <v>25291.161425188751</v>
      </c>
      <c r="Z47" s="249">
        <f t="shared" si="4"/>
        <v>27782.537586815499</v>
      </c>
      <c r="AA47" s="237">
        <f t="shared" si="5"/>
        <v>4.40296877355037</v>
      </c>
      <c r="AB47" s="237">
        <f t="shared" si="6"/>
        <v>4.4437719105743865</v>
      </c>
      <c r="AG47" s="260"/>
      <c r="AH47" s="261"/>
      <c r="AI47" s="261"/>
    </row>
    <row r="48" spans="1:35" x14ac:dyDescent="0.3">
      <c r="A48" s="33" t="s">
        <v>248</v>
      </c>
      <c r="B48" s="30" t="s">
        <v>238</v>
      </c>
      <c r="C48" s="31" t="s">
        <v>199</v>
      </c>
      <c r="D48" s="30" t="s">
        <v>249</v>
      </c>
      <c r="E48" s="654">
        <f>SUMIFS('PIB-Mpal 2015-2024 Corrient'!H$5:H$1264,'PIB-Mpal 2015-2024 Corrient'!$A$5:$A$1264,$W$2,'PIB-Mpal 2015-2024 Corrient'!$E$5:$E$1264,$A48)</f>
        <v>366.05312649733997</v>
      </c>
      <c r="F48" s="654">
        <f>SUMIFS('PIB-Mpal 2015-2024 Corrient'!I$5:I$1264,'PIB-Mpal 2015-2024 Corrient'!$A$5:$A$1264,$W$2,'PIB-Mpal 2015-2024 Corrient'!$E$5:$E$1264,$A48)</f>
        <v>0.31983825899000001</v>
      </c>
      <c r="G48" s="654">
        <f>SUMIFS('PIB-Mpal 2015-2024 Corrient'!K$5:K$1264,'PIB-Mpal 2015-2024 Corrient'!$A$5:$A$1264,$W$2,'PIB-Mpal 2015-2024 Corrient'!$E$5:$E$1264,$A48)</f>
        <v>38.408906881999997</v>
      </c>
      <c r="H48" s="654">
        <f>SUMIFS('PIB-Mpal 2015-2024 Corrient'!L$5:L$1264,'PIB-Mpal 2015-2024 Corrient'!$A$5:$A$1264,$W$2,'PIB-Mpal 2015-2024 Corrient'!$E$5:$E$1264,$A48)</f>
        <v>12.08891101419</v>
      </c>
      <c r="I48" s="654">
        <f>SUMIFS('PIB-Mpal 2015-2024 Corrient'!N$5:N$1264,'PIB-Mpal 2015-2024 Corrient'!$A$5:$A$1264,$W$2,'PIB-Mpal 2015-2024 Corrient'!$E$5:$E$1264,$A48)</f>
        <v>80.574217959660004</v>
      </c>
      <c r="J48" s="654">
        <f>SUMIFS('PIB-Mpal 2015-2024 Corrient'!O$5:O$1264,'PIB-Mpal 2015-2024 Corrient'!$A$5:$A$1264,$W$2,'PIB-Mpal 2015-2024 Corrient'!$E$5:$E$1264,$A48)</f>
        <v>113.04587268477999</v>
      </c>
      <c r="K48" s="654">
        <f>SUMIFS('PIB-Mpal 2015-2024 Corrient'!P$5:P$1264,'PIB-Mpal 2015-2024 Corrient'!$A$5:$A$1264,$W$2,'PIB-Mpal 2015-2024 Corrient'!$E$5:$E$1264,$A48)</f>
        <v>12.70688487354</v>
      </c>
      <c r="L48" s="654">
        <f>SUMIFS('PIB-Mpal 2015-2024 Corrient'!Q$5:Q$1264,'PIB-Mpal 2015-2024 Corrient'!$A$5:$A$1264,$W$2,'PIB-Mpal 2015-2024 Corrient'!$E$5:$E$1264,$A48)</f>
        <v>15.37466703786</v>
      </c>
      <c r="M48" s="654">
        <f>SUMIFS('PIB-Mpal 2015-2024 Corrient'!R$5:R$1264,'PIB-Mpal 2015-2024 Corrient'!$A$5:$A$1264,$W$2,'PIB-Mpal 2015-2024 Corrient'!$E$5:$E$1264,$A48)</f>
        <v>31.986509582339998</v>
      </c>
      <c r="N48" s="654">
        <f>SUMIFS('PIB-Mpal 2015-2024 Corrient'!S$5:S$1264,'PIB-Mpal 2015-2024 Corrient'!$A$5:$A$1264,$W$2,'PIB-Mpal 2015-2024 Corrient'!$E$5:$E$1264,$A48)</f>
        <v>55.217583873800002</v>
      </c>
      <c r="O48" s="654">
        <f>SUMIFS('PIB-Mpal 2015-2024 Corrient'!T$5:T$1264,'PIB-Mpal 2015-2024 Corrient'!$A$5:$A$1264,$W$2,'PIB-Mpal 2015-2024 Corrient'!$E$5:$E$1264,$A48)</f>
        <v>58.825248059330001</v>
      </c>
      <c r="P48" s="655">
        <f>SUMIFS('PIB-Mpal 2015-2024 Corrient'!U$5:U$1264,'PIB-Mpal 2015-2024 Corrient'!$A$5:$A$1264,$W$2,'PIB-Mpal 2015-2024 Corrient'!$E$5:$E$1264,$A48)</f>
        <v>18.46631998586</v>
      </c>
      <c r="Q48" s="656">
        <f>SUMIFS('PIB-Mpal 2015-2024 Corrient'!J$5:J$1264,'PIB-Mpal 2015-2024 Corrient'!$A$5:$A$1264,$W$2,'PIB-Mpal 2015-2024 Corrient'!$E$5:$E$1264,$A48)</f>
        <v>366.37296475632996</v>
      </c>
      <c r="R48" s="657">
        <f>SUMIFS('PIB-Mpal 2015-2024 Corrient'!M$5:M$1264,'PIB-Mpal 2015-2024 Corrient'!$A$5:$A$1264,$W$2,'PIB-Mpal 2015-2024 Corrient'!$E$5:$E$1264,$A48)</f>
        <v>50.49781789619</v>
      </c>
      <c r="S48" s="658">
        <f>SUMIFS('PIB-Mpal 2015-2024 Corrient'!V$5:V$1264,'PIB-Mpal 2015-2024 Corrient'!$A$5:$A$1264,$W$2,'PIB-Mpal 2015-2024 Corrient'!$E$5:$E$1264,$A48)</f>
        <v>386.19730405717002</v>
      </c>
      <c r="T48" s="659">
        <f>SUMIFS('PIB-Mpal 2015-2024 Corrient'!W$5:W$1264,'PIB-Mpal 2015-2024 Corrient'!$A$5:$A$1264,$W$2,'PIB-Mpal 2015-2024 Corrient'!$E$5:$E$1264,$A48)</f>
        <v>803.06808670968996</v>
      </c>
      <c r="U48" s="660">
        <f>SUMIFS('PIB-Mpal 2015-2024 Corrient'!X$5:X$1264,'PIB-Mpal 2015-2024 Corrient'!$A$5:$A$1264,$W$2,'PIB-Mpal 2015-2024 Corrient'!$E$5:$E$1264,$A48)</f>
        <v>79.108454283911868</v>
      </c>
      <c r="V48" s="661">
        <f>SUMIFS('PIB-Mpal 2015-2024 Corrient'!Y$5:Y$1264,'PIB-Mpal 2015-2024 Corrient'!$A$5:$A$1264,$W$2,'PIB-Mpal 2015-2024 Corrient'!$E$5:$E$1264,$A48)</f>
        <v>882.17654099360186</v>
      </c>
      <c r="W48" s="237">
        <f t="shared" si="2"/>
        <v>3.483664061084921E-3</v>
      </c>
      <c r="X48" s="662">
        <f>INDEX(POBLACION!$C$4:$W$128,MATCH(A48,POBLACION!$A$4:$A$128,0),MATCH($W$2,POBLACION!$C$3:$W$3,0))</f>
        <v>19689</v>
      </c>
      <c r="Y48" s="237">
        <f t="shared" si="3"/>
        <v>40787.652329203614</v>
      </c>
      <c r="Z48" s="249">
        <f t="shared" si="4"/>
        <v>44805.553405129867</v>
      </c>
      <c r="AA48" s="237">
        <f t="shared" si="5"/>
        <v>4.6105287087538604</v>
      </c>
      <c r="AB48" s="237">
        <f t="shared" si="6"/>
        <v>4.6513318457778743</v>
      </c>
      <c r="AG48" s="260"/>
      <c r="AH48" s="261"/>
      <c r="AI48" s="261"/>
    </row>
    <row r="49" spans="1:35" x14ac:dyDescent="0.3">
      <c r="A49" s="33" t="s">
        <v>250</v>
      </c>
      <c r="B49" s="30" t="s">
        <v>238</v>
      </c>
      <c r="C49" s="31" t="s">
        <v>199</v>
      </c>
      <c r="D49" s="30" t="s">
        <v>251</v>
      </c>
      <c r="E49" s="654">
        <f>SUMIFS('PIB-Mpal 2015-2024 Corrient'!H$5:H$1264,'PIB-Mpal 2015-2024 Corrient'!$A$5:$A$1264,$W$2,'PIB-Mpal 2015-2024 Corrient'!$E$5:$E$1264,$A49)</f>
        <v>230.42354458330999</v>
      </c>
      <c r="F49" s="654">
        <f>SUMIFS('PIB-Mpal 2015-2024 Corrient'!I$5:I$1264,'PIB-Mpal 2015-2024 Corrient'!$A$5:$A$1264,$W$2,'PIB-Mpal 2015-2024 Corrient'!$E$5:$E$1264,$A49)</f>
        <v>0</v>
      </c>
      <c r="G49" s="654">
        <f>SUMIFS('PIB-Mpal 2015-2024 Corrient'!K$5:K$1264,'PIB-Mpal 2015-2024 Corrient'!$A$5:$A$1264,$W$2,'PIB-Mpal 2015-2024 Corrient'!$E$5:$E$1264,$A49)</f>
        <v>221.92915695315</v>
      </c>
      <c r="H49" s="654">
        <f>SUMIFS('PIB-Mpal 2015-2024 Corrient'!L$5:L$1264,'PIB-Mpal 2015-2024 Corrient'!$A$5:$A$1264,$W$2,'PIB-Mpal 2015-2024 Corrient'!$E$5:$E$1264,$A49)</f>
        <v>42.893590479330001</v>
      </c>
      <c r="I49" s="654">
        <f>SUMIFS('PIB-Mpal 2015-2024 Corrient'!N$5:N$1264,'PIB-Mpal 2015-2024 Corrient'!$A$5:$A$1264,$W$2,'PIB-Mpal 2015-2024 Corrient'!$E$5:$E$1264,$A49)</f>
        <v>19.353453490410001</v>
      </c>
      <c r="J49" s="654">
        <f>SUMIFS('PIB-Mpal 2015-2024 Corrient'!O$5:O$1264,'PIB-Mpal 2015-2024 Corrient'!$A$5:$A$1264,$W$2,'PIB-Mpal 2015-2024 Corrient'!$E$5:$E$1264,$A49)</f>
        <v>89.907135440610006</v>
      </c>
      <c r="K49" s="654">
        <f>SUMIFS('PIB-Mpal 2015-2024 Corrient'!P$5:P$1264,'PIB-Mpal 2015-2024 Corrient'!$A$5:$A$1264,$W$2,'PIB-Mpal 2015-2024 Corrient'!$E$5:$E$1264,$A49)</f>
        <v>8.0834072151599994</v>
      </c>
      <c r="L49" s="654">
        <f>SUMIFS('PIB-Mpal 2015-2024 Corrient'!Q$5:Q$1264,'PIB-Mpal 2015-2024 Corrient'!$A$5:$A$1264,$W$2,'PIB-Mpal 2015-2024 Corrient'!$E$5:$E$1264,$A49)</f>
        <v>10.3685729206</v>
      </c>
      <c r="M49" s="654">
        <f>SUMIFS('PIB-Mpal 2015-2024 Corrient'!R$5:R$1264,'PIB-Mpal 2015-2024 Corrient'!$A$5:$A$1264,$W$2,'PIB-Mpal 2015-2024 Corrient'!$E$5:$E$1264,$A49)</f>
        <v>20.395271005209999</v>
      </c>
      <c r="N49" s="654">
        <f>SUMIFS('PIB-Mpal 2015-2024 Corrient'!S$5:S$1264,'PIB-Mpal 2015-2024 Corrient'!$A$5:$A$1264,$W$2,'PIB-Mpal 2015-2024 Corrient'!$E$5:$E$1264,$A49)</f>
        <v>34.397092929769997</v>
      </c>
      <c r="O49" s="654">
        <f>SUMIFS('PIB-Mpal 2015-2024 Corrient'!T$5:T$1264,'PIB-Mpal 2015-2024 Corrient'!$A$5:$A$1264,$W$2,'PIB-Mpal 2015-2024 Corrient'!$E$5:$E$1264,$A49)</f>
        <v>25.962518613</v>
      </c>
      <c r="P49" s="655">
        <f>SUMIFS('PIB-Mpal 2015-2024 Corrient'!U$5:U$1264,'PIB-Mpal 2015-2024 Corrient'!$A$5:$A$1264,$W$2,'PIB-Mpal 2015-2024 Corrient'!$E$5:$E$1264,$A49)</f>
        <v>11.75852844469</v>
      </c>
      <c r="Q49" s="656">
        <f>SUMIFS('PIB-Mpal 2015-2024 Corrient'!J$5:J$1264,'PIB-Mpal 2015-2024 Corrient'!$A$5:$A$1264,$W$2,'PIB-Mpal 2015-2024 Corrient'!$E$5:$E$1264,$A49)</f>
        <v>230.42354458330999</v>
      </c>
      <c r="R49" s="657">
        <f>SUMIFS('PIB-Mpal 2015-2024 Corrient'!M$5:M$1264,'PIB-Mpal 2015-2024 Corrient'!$A$5:$A$1264,$W$2,'PIB-Mpal 2015-2024 Corrient'!$E$5:$E$1264,$A49)</f>
        <v>264.82274743248001</v>
      </c>
      <c r="S49" s="658">
        <f>SUMIFS('PIB-Mpal 2015-2024 Corrient'!V$5:V$1264,'PIB-Mpal 2015-2024 Corrient'!$A$5:$A$1264,$W$2,'PIB-Mpal 2015-2024 Corrient'!$E$5:$E$1264,$A49)</f>
        <v>220.22598005945002</v>
      </c>
      <c r="T49" s="659">
        <f>SUMIFS('PIB-Mpal 2015-2024 Corrient'!W$5:W$1264,'PIB-Mpal 2015-2024 Corrient'!$A$5:$A$1264,$W$2,'PIB-Mpal 2015-2024 Corrient'!$E$5:$E$1264,$A49)</f>
        <v>715.47227207523997</v>
      </c>
      <c r="U49" s="660">
        <f>SUMIFS('PIB-Mpal 2015-2024 Corrient'!X$5:X$1264,'PIB-Mpal 2015-2024 Corrient'!$A$5:$A$1264,$W$2,'PIB-Mpal 2015-2024 Corrient'!$E$5:$E$1264,$A49)</f>
        <v>70.47958506081531</v>
      </c>
      <c r="V49" s="661">
        <f>SUMIFS('PIB-Mpal 2015-2024 Corrient'!Y$5:Y$1264,'PIB-Mpal 2015-2024 Corrient'!$A$5:$A$1264,$W$2,'PIB-Mpal 2015-2024 Corrient'!$E$5:$E$1264,$A49)</f>
        <v>785.95185713605531</v>
      </c>
      <c r="W49" s="237">
        <f t="shared" si="2"/>
        <v>3.1036783582614946E-3</v>
      </c>
      <c r="X49" s="662">
        <f>INDEX(POBLACION!$C$4:$W$128,MATCH(A49,POBLACION!$A$4:$A$128,0),MATCH($W$2,POBLACION!$C$3:$W$3,0))</f>
        <v>12568</v>
      </c>
      <c r="Y49" s="237">
        <f t="shared" si="3"/>
        <v>56928.092940423296</v>
      </c>
      <c r="Z49" s="249">
        <f t="shared" si="4"/>
        <v>62535.952986637123</v>
      </c>
      <c r="AA49" s="237">
        <f t="shared" si="5"/>
        <v>4.7553266354306727</v>
      </c>
      <c r="AB49" s="237">
        <f t="shared" si="6"/>
        <v>4.7961297724546945</v>
      </c>
      <c r="AG49" s="260"/>
      <c r="AH49" s="261"/>
      <c r="AI49" s="261"/>
    </row>
    <row r="50" spans="1:35" x14ac:dyDescent="0.3">
      <c r="A50" s="33" t="s">
        <v>252</v>
      </c>
      <c r="B50" s="30" t="s">
        <v>238</v>
      </c>
      <c r="C50" s="31" t="s">
        <v>199</v>
      </c>
      <c r="D50" s="30" t="s">
        <v>253</v>
      </c>
      <c r="E50" s="654">
        <f>SUMIFS('PIB-Mpal 2015-2024 Corrient'!H$5:H$1264,'PIB-Mpal 2015-2024 Corrient'!$A$5:$A$1264,$W$2,'PIB-Mpal 2015-2024 Corrient'!$E$5:$E$1264,$A50)</f>
        <v>69.413170677929998</v>
      </c>
      <c r="F50" s="654">
        <f>SUMIFS('PIB-Mpal 2015-2024 Corrient'!I$5:I$1264,'PIB-Mpal 2015-2024 Corrient'!$A$5:$A$1264,$W$2,'PIB-Mpal 2015-2024 Corrient'!$E$5:$E$1264,$A50)</f>
        <v>1.75326609676</v>
      </c>
      <c r="G50" s="654">
        <f>SUMIFS('PIB-Mpal 2015-2024 Corrient'!K$5:K$1264,'PIB-Mpal 2015-2024 Corrient'!$A$5:$A$1264,$W$2,'PIB-Mpal 2015-2024 Corrient'!$E$5:$E$1264,$A50)</f>
        <v>6.9822559884800004</v>
      </c>
      <c r="H50" s="654">
        <f>SUMIFS('PIB-Mpal 2015-2024 Corrient'!L$5:L$1264,'PIB-Mpal 2015-2024 Corrient'!$A$5:$A$1264,$W$2,'PIB-Mpal 2015-2024 Corrient'!$E$5:$E$1264,$A50)</f>
        <v>18.050020051819999</v>
      </c>
      <c r="I50" s="654">
        <f>SUMIFS('PIB-Mpal 2015-2024 Corrient'!N$5:N$1264,'PIB-Mpal 2015-2024 Corrient'!$A$5:$A$1264,$W$2,'PIB-Mpal 2015-2024 Corrient'!$E$5:$E$1264,$A50)</f>
        <v>37.145135817220002</v>
      </c>
      <c r="J50" s="654">
        <f>SUMIFS('PIB-Mpal 2015-2024 Corrient'!O$5:O$1264,'PIB-Mpal 2015-2024 Corrient'!$A$5:$A$1264,$W$2,'PIB-Mpal 2015-2024 Corrient'!$E$5:$E$1264,$A50)</f>
        <v>141.04376850283001</v>
      </c>
      <c r="K50" s="654">
        <f>SUMIFS('PIB-Mpal 2015-2024 Corrient'!P$5:P$1264,'PIB-Mpal 2015-2024 Corrient'!$A$5:$A$1264,$W$2,'PIB-Mpal 2015-2024 Corrient'!$E$5:$E$1264,$A50)</f>
        <v>18.0007738139</v>
      </c>
      <c r="L50" s="654">
        <f>SUMIFS('PIB-Mpal 2015-2024 Corrient'!Q$5:Q$1264,'PIB-Mpal 2015-2024 Corrient'!$A$5:$A$1264,$W$2,'PIB-Mpal 2015-2024 Corrient'!$E$5:$E$1264,$A50)</f>
        <v>13.60341168331</v>
      </c>
      <c r="M50" s="654">
        <f>SUMIFS('PIB-Mpal 2015-2024 Corrient'!R$5:R$1264,'PIB-Mpal 2015-2024 Corrient'!$A$5:$A$1264,$W$2,'PIB-Mpal 2015-2024 Corrient'!$E$5:$E$1264,$A50)</f>
        <v>70.243433150049995</v>
      </c>
      <c r="N50" s="654">
        <f>SUMIFS('PIB-Mpal 2015-2024 Corrient'!S$5:S$1264,'PIB-Mpal 2015-2024 Corrient'!$A$5:$A$1264,$W$2,'PIB-Mpal 2015-2024 Corrient'!$E$5:$E$1264,$A50)</f>
        <v>71.900681889309993</v>
      </c>
      <c r="O50" s="654">
        <f>SUMIFS('PIB-Mpal 2015-2024 Corrient'!T$5:T$1264,'PIB-Mpal 2015-2024 Corrient'!$A$5:$A$1264,$W$2,'PIB-Mpal 2015-2024 Corrient'!$E$5:$E$1264,$A50)</f>
        <v>116.32232125643</v>
      </c>
      <c r="P50" s="655">
        <f>SUMIFS('PIB-Mpal 2015-2024 Corrient'!U$5:U$1264,'PIB-Mpal 2015-2024 Corrient'!$A$5:$A$1264,$W$2,'PIB-Mpal 2015-2024 Corrient'!$E$5:$E$1264,$A50)</f>
        <v>33.072290069989997</v>
      </c>
      <c r="Q50" s="656">
        <f>SUMIFS('PIB-Mpal 2015-2024 Corrient'!J$5:J$1264,'PIB-Mpal 2015-2024 Corrient'!$A$5:$A$1264,$W$2,'PIB-Mpal 2015-2024 Corrient'!$E$5:$E$1264,$A50)</f>
        <v>71.166436774689998</v>
      </c>
      <c r="R50" s="657">
        <f>SUMIFS('PIB-Mpal 2015-2024 Corrient'!M$5:M$1264,'PIB-Mpal 2015-2024 Corrient'!$A$5:$A$1264,$W$2,'PIB-Mpal 2015-2024 Corrient'!$E$5:$E$1264,$A50)</f>
        <v>25.032276040299998</v>
      </c>
      <c r="S50" s="658">
        <f>SUMIFS('PIB-Mpal 2015-2024 Corrient'!V$5:V$1264,'PIB-Mpal 2015-2024 Corrient'!$A$5:$A$1264,$W$2,'PIB-Mpal 2015-2024 Corrient'!$E$5:$E$1264,$A50)</f>
        <v>501.33181618304002</v>
      </c>
      <c r="T50" s="659">
        <f>SUMIFS('PIB-Mpal 2015-2024 Corrient'!W$5:W$1264,'PIB-Mpal 2015-2024 Corrient'!$A$5:$A$1264,$W$2,'PIB-Mpal 2015-2024 Corrient'!$E$5:$E$1264,$A50)</f>
        <v>597.53052899802992</v>
      </c>
      <c r="U50" s="660">
        <f>SUMIFS('PIB-Mpal 2015-2024 Corrient'!X$5:X$1264,'PIB-Mpal 2015-2024 Corrient'!$A$5:$A$1264,$W$2,'PIB-Mpal 2015-2024 Corrient'!$E$5:$E$1264,$A50)</f>
        <v>58.861405799575124</v>
      </c>
      <c r="V50" s="661">
        <f>SUMIFS('PIB-Mpal 2015-2024 Corrient'!Y$5:Y$1264,'PIB-Mpal 2015-2024 Corrient'!$A$5:$A$1264,$W$2,'PIB-Mpal 2015-2024 Corrient'!$E$5:$E$1264,$A50)</f>
        <v>656.39193479760502</v>
      </c>
      <c r="W50" s="237">
        <f t="shared" si="2"/>
        <v>2.5920537295912949E-3</v>
      </c>
      <c r="X50" s="662">
        <f>INDEX(POBLACION!$C$4:$W$128,MATCH(A50,POBLACION!$A$4:$A$128,0),MATCH($W$2,POBLACION!$C$3:$W$3,0))</f>
        <v>10301</v>
      </c>
      <c r="Y50" s="237">
        <f t="shared" si="3"/>
        <v>58007.040966705172</v>
      </c>
      <c r="Z50" s="249">
        <f t="shared" si="4"/>
        <v>63721.185787555092</v>
      </c>
      <c r="AA50" s="237">
        <f t="shared" si="5"/>
        <v>4.7634807119663307</v>
      </c>
      <c r="AB50" s="237">
        <f t="shared" si="6"/>
        <v>4.804283848990365</v>
      </c>
      <c r="AG50" s="260"/>
      <c r="AH50" s="261"/>
      <c r="AI50" s="261"/>
    </row>
    <row r="51" spans="1:35" x14ac:dyDescent="0.3">
      <c r="A51" s="33" t="s">
        <v>254</v>
      </c>
      <c r="B51" s="30" t="s">
        <v>238</v>
      </c>
      <c r="C51" s="31" t="s">
        <v>199</v>
      </c>
      <c r="D51" s="30" t="s">
        <v>255</v>
      </c>
      <c r="E51" s="654">
        <f>SUMIFS('PIB-Mpal 2015-2024 Corrient'!H$5:H$1264,'PIB-Mpal 2015-2024 Corrient'!$A$5:$A$1264,$W$2,'PIB-Mpal 2015-2024 Corrient'!$E$5:$E$1264,$A51)</f>
        <v>17.61324674087</v>
      </c>
      <c r="F51" s="654">
        <f>SUMIFS('PIB-Mpal 2015-2024 Corrient'!I$5:I$1264,'PIB-Mpal 2015-2024 Corrient'!$A$5:$A$1264,$W$2,'PIB-Mpal 2015-2024 Corrient'!$E$5:$E$1264,$A51)</f>
        <v>0</v>
      </c>
      <c r="G51" s="654">
        <f>SUMIFS('PIB-Mpal 2015-2024 Corrient'!K$5:K$1264,'PIB-Mpal 2015-2024 Corrient'!$A$5:$A$1264,$W$2,'PIB-Mpal 2015-2024 Corrient'!$E$5:$E$1264,$A51)</f>
        <v>0.65106117646999995</v>
      </c>
      <c r="H51" s="654">
        <f>SUMIFS('PIB-Mpal 2015-2024 Corrient'!L$5:L$1264,'PIB-Mpal 2015-2024 Corrient'!$A$5:$A$1264,$W$2,'PIB-Mpal 2015-2024 Corrient'!$E$5:$E$1264,$A51)</f>
        <v>4.5608512909299996</v>
      </c>
      <c r="I51" s="654">
        <f>SUMIFS('PIB-Mpal 2015-2024 Corrient'!N$5:N$1264,'PIB-Mpal 2015-2024 Corrient'!$A$5:$A$1264,$W$2,'PIB-Mpal 2015-2024 Corrient'!$E$5:$E$1264,$A51)</f>
        <v>61.688578032850003</v>
      </c>
      <c r="J51" s="654">
        <f>SUMIFS('PIB-Mpal 2015-2024 Corrient'!O$5:O$1264,'PIB-Mpal 2015-2024 Corrient'!$A$5:$A$1264,$W$2,'PIB-Mpal 2015-2024 Corrient'!$E$5:$E$1264,$A51)</f>
        <v>6.2384346721600004</v>
      </c>
      <c r="K51" s="654">
        <f>SUMIFS('PIB-Mpal 2015-2024 Corrient'!P$5:P$1264,'PIB-Mpal 2015-2024 Corrient'!$A$5:$A$1264,$W$2,'PIB-Mpal 2015-2024 Corrient'!$E$5:$E$1264,$A51)</f>
        <v>0.74757402477000001</v>
      </c>
      <c r="L51" s="654">
        <f>SUMIFS('PIB-Mpal 2015-2024 Corrient'!Q$5:Q$1264,'PIB-Mpal 2015-2024 Corrient'!$A$5:$A$1264,$W$2,'PIB-Mpal 2015-2024 Corrient'!$E$5:$E$1264,$A51)</f>
        <v>0.72725450919000001</v>
      </c>
      <c r="M51" s="654">
        <f>SUMIFS('PIB-Mpal 2015-2024 Corrient'!R$5:R$1264,'PIB-Mpal 2015-2024 Corrient'!$A$5:$A$1264,$W$2,'PIB-Mpal 2015-2024 Corrient'!$E$5:$E$1264,$A51)</f>
        <v>1.9214506355800001</v>
      </c>
      <c r="N51" s="654">
        <f>SUMIFS('PIB-Mpal 2015-2024 Corrient'!S$5:S$1264,'PIB-Mpal 2015-2024 Corrient'!$A$5:$A$1264,$W$2,'PIB-Mpal 2015-2024 Corrient'!$E$5:$E$1264,$A51)</f>
        <v>4.7444001400999998</v>
      </c>
      <c r="O51" s="654">
        <f>SUMIFS('PIB-Mpal 2015-2024 Corrient'!T$5:T$1264,'PIB-Mpal 2015-2024 Corrient'!$A$5:$A$1264,$W$2,'PIB-Mpal 2015-2024 Corrient'!$E$5:$E$1264,$A51)</f>
        <v>7.2567784244200002</v>
      </c>
      <c r="P51" s="655">
        <f>SUMIFS('PIB-Mpal 2015-2024 Corrient'!U$5:U$1264,'PIB-Mpal 2015-2024 Corrient'!$A$5:$A$1264,$W$2,'PIB-Mpal 2015-2024 Corrient'!$E$5:$E$1264,$A51)</f>
        <v>1.6408438165000001</v>
      </c>
      <c r="Q51" s="656">
        <f>SUMIFS('PIB-Mpal 2015-2024 Corrient'!J$5:J$1264,'PIB-Mpal 2015-2024 Corrient'!$A$5:$A$1264,$W$2,'PIB-Mpal 2015-2024 Corrient'!$E$5:$E$1264,$A51)</f>
        <v>17.61324674087</v>
      </c>
      <c r="R51" s="657">
        <f>SUMIFS('PIB-Mpal 2015-2024 Corrient'!M$5:M$1264,'PIB-Mpal 2015-2024 Corrient'!$A$5:$A$1264,$W$2,'PIB-Mpal 2015-2024 Corrient'!$E$5:$E$1264,$A51)</f>
        <v>5.2119124673999995</v>
      </c>
      <c r="S51" s="658">
        <f>SUMIFS('PIB-Mpal 2015-2024 Corrient'!V$5:V$1264,'PIB-Mpal 2015-2024 Corrient'!$A$5:$A$1264,$W$2,'PIB-Mpal 2015-2024 Corrient'!$E$5:$E$1264,$A51)</f>
        <v>84.965314255570007</v>
      </c>
      <c r="T51" s="659">
        <f>SUMIFS('PIB-Mpal 2015-2024 Corrient'!W$5:W$1264,'PIB-Mpal 2015-2024 Corrient'!$A$5:$A$1264,$W$2,'PIB-Mpal 2015-2024 Corrient'!$E$5:$E$1264,$A51)</f>
        <v>107.79047346384</v>
      </c>
      <c r="U51" s="660">
        <f>SUMIFS('PIB-Mpal 2015-2024 Corrient'!X$5:X$1264,'PIB-Mpal 2015-2024 Corrient'!$A$5:$A$1264,$W$2,'PIB-Mpal 2015-2024 Corrient'!$E$5:$E$1264,$A51)</f>
        <v>10.618200229069163</v>
      </c>
      <c r="V51" s="661">
        <f>SUMIFS('PIB-Mpal 2015-2024 Corrient'!Y$5:Y$1264,'PIB-Mpal 2015-2024 Corrient'!$A$5:$A$1264,$W$2,'PIB-Mpal 2015-2024 Corrient'!$E$5:$E$1264,$A51)</f>
        <v>118.40867369290916</v>
      </c>
      <c r="W51" s="237">
        <f t="shared" si="2"/>
        <v>4.6758899369520968E-4</v>
      </c>
      <c r="X51" s="662">
        <f>INDEX(POBLACION!$C$4:$W$128,MATCH(A51,POBLACION!$A$4:$A$128,0),MATCH($W$2,POBLACION!$C$3:$W$3,0))</f>
        <v>6975</v>
      </c>
      <c r="Y51" s="237">
        <f t="shared" si="3"/>
        <v>15453.831320980646</v>
      </c>
      <c r="Z51" s="249">
        <f t="shared" si="4"/>
        <v>16976.153934467264</v>
      </c>
      <c r="AA51" s="237">
        <f t="shared" si="5"/>
        <v>4.1890361675979504</v>
      </c>
      <c r="AB51" s="237">
        <f t="shared" si="6"/>
        <v>4.2298393046219811</v>
      </c>
      <c r="AG51" s="260"/>
      <c r="AH51" s="261"/>
      <c r="AI51" s="261"/>
    </row>
    <row r="52" spans="1:35" x14ac:dyDescent="0.3">
      <c r="A52" s="33" t="s">
        <v>256</v>
      </c>
      <c r="B52" s="30" t="s">
        <v>238</v>
      </c>
      <c r="C52" s="31" t="s">
        <v>199</v>
      </c>
      <c r="D52" s="30" t="s">
        <v>257</v>
      </c>
      <c r="E52" s="654">
        <f>SUMIFS('PIB-Mpal 2015-2024 Corrient'!H$5:H$1264,'PIB-Mpal 2015-2024 Corrient'!$A$5:$A$1264,$W$2,'PIB-Mpal 2015-2024 Corrient'!$E$5:$E$1264,$A52)</f>
        <v>89.725644432630006</v>
      </c>
      <c r="F52" s="654">
        <f>SUMIFS('PIB-Mpal 2015-2024 Corrient'!I$5:I$1264,'PIB-Mpal 2015-2024 Corrient'!$A$5:$A$1264,$W$2,'PIB-Mpal 2015-2024 Corrient'!$E$5:$E$1264,$A52)</f>
        <v>0</v>
      </c>
      <c r="G52" s="654">
        <f>SUMIFS('PIB-Mpal 2015-2024 Corrient'!K$5:K$1264,'PIB-Mpal 2015-2024 Corrient'!$A$5:$A$1264,$W$2,'PIB-Mpal 2015-2024 Corrient'!$E$5:$E$1264,$A52)</f>
        <v>6.5361802619800002</v>
      </c>
      <c r="H52" s="654">
        <f>SUMIFS('PIB-Mpal 2015-2024 Corrient'!L$5:L$1264,'PIB-Mpal 2015-2024 Corrient'!$A$5:$A$1264,$W$2,'PIB-Mpal 2015-2024 Corrient'!$E$5:$E$1264,$A52)</f>
        <v>14.128861800879999</v>
      </c>
      <c r="I52" s="654">
        <f>SUMIFS('PIB-Mpal 2015-2024 Corrient'!N$5:N$1264,'PIB-Mpal 2015-2024 Corrient'!$A$5:$A$1264,$W$2,'PIB-Mpal 2015-2024 Corrient'!$E$5:$E$1264,$A52)</f>
        <v>23.367665299630001</v>
      </c>
      <c r="J52" s="654">
        <f>SUMIFS('PIB-Mpal 2015-2024 Corrient'!O$5:O$1264,'PIB-Mpal 2015-2024 Corrient'!$A$5:$A$1264,$W$2,'PIB-Mpal 2015-2024 Corrient'!$E$5:$E$1264,$A52)</f>
        <v>96.592871766650006</v>
      </c>
      <c r="K52" s="654">
        <f>SUMIFS('PIB-Mpal 2015-2024 Corrient'!P$5:P$1264,'PIB-Mpal 2015-2024 Corrient'!$A$5:$A$1264,$W$2,'PIB-Mpal 2015-2024 Corrient'!$E$5:$E$1264,$A52)</f>
        <v>14.560058547280001</v>
      </c>
      <c r="L52" s="654">
        <f>SUMIFS('PIB-Mpal 2015-2024 Corrient'!Q$5:Q$1264,'PIB-Mpal 2015-2024 Corrient'!$A$5:$A$1264,$W$2,'PIB-Mpal 2015-2024 Corrient'!$E$5:$E$1264,$A52)</f>
        <v>14.14693875211</v>
      </c>
      <c r="M52" s="654">
        <f>SUMIFS('PIB-Mpal 2015-2024 Corrient'!R$5:R$1264,'PIB-Mpal 2015-2024 Corrient'!$A$5:$A$1264,$W$2,'PIB-Mpal 2015-2024 Corrient'!$E$5:$E$1264,$A52)</f>
        <v>30.08706879575</v>
      </c>
      <c r="N52" s="654">
        <f>SUMIFS('PIB-Mpal 2015-2024 Corrient'!S$5:S$1264,'PIB-Mpal 2015-2024 Corrient'!$A$5:$A$1264,$W$2,'PIB-Mpal 2015-2024 Corrient'!$E$5:$E$1264,$A52)</f>
        <v>36.45293711587</v>
      </c>
      <c r="O52" s="654">
        <f>SUMIFS('PIB-Mpal 2015-2024 Corrient'!T$5:T$1264,'PIB-Mpal 2015-2024 Corrient'!$A$5:$A$1264,$W$2,'PIB-Mpal 2015-2024 Corrient'!$E$5:$E$1264,$A52)</f>
        <v>79.27162253617</v>
      </c>
      <c r="P52" s="655">
        <f>SUMIFS('PIB-Mpal 2015-2024 Corrient'!U$5:U$1264,'PIB-Mpal 2015-2024 Corrient'!$A$5:$A$1264,$W$2,'PIB-Mpal 2015-2024 Corrient'!$E$5:$E$1264,$A52)</f>
        <v>17.56816219837</v>
      </c>
      <c r="Q52" s="656">
        <f>SUMIFS('PIB-Mpal 2015-2024 Corrient'!J$5:J$1264,'PIB-Mpal 2015-2024 Corrient'!$A$5:$A$1264,$W$2,'PIB-Mpal 2015-2024 Corrient'!$E$5:$E$1264,$A52)</f>
        <v>89.725644432630006</v>
      </c>
      <c r="R52" s="657">
        <f>SUMIFS('PIB-Mpal 2015-2024 Corrient'!M$5:M$1264,'PIB-Mpal 2015-2024 Corrient'!$A$5:$A$1264,$W$2,'PIB-Mpal 2015-2024 Corrient'!$E$5:$E$1264,$A52)</f>
        <v>20.66504206286</v>
      </c>
      <c r="S52" s="658">
        <f>SUMIFS('PIB-Mpal 2015-2024 Corrient'!V$5:V$1264,'PIB-Mpal 2015-2024 Corrient'!$A$5:$A$1264,$W$2,'PIB-Mpal 2015-2024 Corrient'!$E$5:$E$1264,$A52)</f>
        <v>312.04732501182997</v>
      </c>
      <c r="T52" s="659">
        <f>SUMIFS('PIB-Mpal 2015-2024 Corrient'!W$5:W$1264,'PIB-Mpal 2015-2024 Corrient'!$A$5:$A$1264,$W$2,'PIB-Mpal 2015-2024 Corrient'!$E$5:$E$1264,$A52)</f>
        <v>422.43801150731997</v>
      </c>
      <c r="U52" s="660">
        <f>SUMIFS('PIB-Mpal 2015-2024 Corrient'!X$5:X$1264,'PIB-Mpal 2015-2024 Corrient'!$A$5:$A$1264,$W$2,'PIB-Mpal 2015-2024 Corrient'!$E$5:$E$1264,$A52)</f>
        <v>41.613430634561766</v>
      </c>
      <c r="V52" s="661">
        <f>SUMIFS('PIB-Mpal 2015-2024 Corrient'!Y$5:Y$1264,'PIB-Mpal 2015-2024 Corrient'!$A$5:$A$1264,$W$2,'PIB-Mpal 2015-2024 Corrient'!$E$5:$E$1264,$A52)</f>
        <v>464.05144214188175</v>
      </c>
      <c r="W52" s="237">
        <f t="shared" si="2"/>
        <v>1.832512265247401E-3</v>
      </c>
      <c r="X52" s="662">
        <f>INDEX(POBLACION!$C$4:$W$128,MATCH(A52,POBLACION!$A$4:$A$128,0),MATCH($W$2,POBLACION!$C$3:$W$3,0))</f>
        <v>29342</v>
      </c>
      <c r="Y52" s="237">
        <f t="shared" si="3"/>
        <v>14397.042175288665</v>
      </c>
      <c r="Z52" s="249">
        <f t="shared" si="4"/>
        <v>15815.262836271615</v>
      </c>
      <c r="AA52" s="237">
        <f t="shared" si="5"/>
        <v>4.1582732768941</v>
      </c>
      <c r="AB52" s="237">
        <f t="shared" si="6"/>
        <v>4.1990764139181262</v>
      </c>
      <c r="AG52" s="260"/>
      <c r="AH52" s="261"/>
      <c r="AI52" s="261"/>
    </row>
    <row r="53" spans="1:35" x14ac:dyDescent="0.3">
      <c r="A53" s="33" t="s">
        <v>258</v>
      </c>
      <c r="B53" s="30" t="s">
        <v>238</v>
      </c>
      <c r="C53" s="31" t="s">
        <v>199</v>
      </c>
      <c r="D53" s="30" t="s">
        <v>259</v>
      </c>
      <c r="E53" s="654">
        <f>SUMIFS('PIB-Mpal 2015-2024 Corrient'!H$5:H$1264,'PIB-Mpal 2015-2024 Corrient'!$A$5:$A$1264,$W$2,'PIB-Mpal 2015-2024 Corrient'!$E$5:$E$1264,$A53)</f>
        <v>29.871734627679999</v>
      </c>
      <c r="F53" s="654">
        <f>SUMIFS('PIB-Mpal 2015-2024 Corrient'!I$5:I$1264,'PIB-Mpal 2015-2024 Corrient'!$A$5:$A$1264,$W$2,'PIB-Mpal 2015-2024 Corrient'!$E$5:$E$1264,$A53)</f>
        <v>0</v>
      </c>
      <c r="G53" s="654">
        <f>SUMIFS('PIB-Mpal 2015-2024 Corrient'!K$5:K$1264,'PIB-Mpal 2015-2024 Corrient'!$A$5:$A$1264,$W$2,'PIB-Mpal 2015-2024 Corrient'!$E$5:$E$1264,$A53)</f>
        <v>1.6866049142699999</v>
      </c>
      <c r="H53" s="654">
        <f>SUMIFS('PIB-Mpal 2015-2024 Corrient'!L$5:L$1264,'PIB-Mpal 2015-2024 Corrient'!$A$5:$A$1264,$W$2,'PIB-Mpal 2015-2024 Corrient'!$E$5:$E$1264,$A53)</f>
        <v>4.18679895001</v>
      </c>
      <c r="I53" s="654">
        <f>SUMIFS('PIB-Mpal 2015-2024 Corrient'!N$5:N$1264,'PIB-Mpal 2015-2024 Corrient'!$A$5:$A$1264,$W$2,'PIB-Mpal 2015-2024 Corrient'!$E$5:$E$1264,$A53)</f>
        <v>37.298399804090003</v>
      </c>
      <c r="J53" s="654">
        <f>SUMIFS('PIB-Mpal 2015-2024 Corrient'!O$5:O$1264,'PIB-Mpal 2015-2024 Corrient'!$A$5:$A$1264,$W$2,'PIB-Mpal 2015-2024 Corrient'!$E$5:$E$1264,$A53)</f>
        <v>13.160945836210001</v>
      </c>
      <c r="K53" s="654">
        <f>SUMIFS('PIB-Mpal 2015-2024 Corrient'!P$5:P$1264,'PIB-Mpal 2015-2024 Corrient'!$A$5:$A$1264,$W$2,'PIB-Mpal 2015-2024 Corrient'!$E$5:$E$1264,$A53)</f>
        <v>1.9396337369100001</v>
      </c>
      <c r="L53" s="654">
        <f>SUMIFS('PIB-Mpal 2015-2024 Corrient'!Q$5:Q$1264,'PIB-Mpal 2015-2024 Corrient'!$A$5:$A$1264,$W$2,'PIB-Mpal 2015-2024 Corrient'!$E$5:$E$1264,$A53)</f>
        <v>1.94205184512</v>
      </c>
      <c r="M53" s="654">
        <f>SUMIFS('PIB-Mpal 2015-2024 Corrient'!R$5:R$1264,'PIB-Mpal 2015-2024 Corrient'!$A$5:$A$1264,$W$2,'PIB-Mpal 2015-2024 Corrient'!$E$5:$E$1264,$A53)</f>
        <v>6.1782525716499999</v>
      </c>
      <c r="N53" s="654">
        <f>SUMIFS('PIB-Mpal 2015-2024 Corrient'!S$5:S$1264,'PIB-Mpal 2015-2024 Corrient'!$A$5:$A$1264,$W$2,'PIB-Mpal 2015-2024 Corrient'!$E$5:$E$1264,$A53)</f>
        <v>7.8980437091200004</v>
      </c>
      <c r="O53" s="654">
        <f>SUMIFS('PIB-Mpal 2015-2024 Corrient'!T$5:T$1264,'PIB-Mpal 2015-2024 Corrient'!$A$5:$A$1264,$W$2,'PIB-Mpal 2015-2024 Corrient'!$E$5:$E$1264,$A53)</f>
        <v>15.60664975317</v>
      </c>
      <c r="P53" s="655">
        <f>SUMIFS('PIB-Mpal 2015-2024 Corrient'!U$5:U$1264,'PIB-Mpal 2015-2024 Corrient'!$A$5:$A$1264,$W$2,'PIB-Mpal 2015-2024 Corrient'!$E$5:$E$1264,$A53)</f>
        <v>4.0118082239500001</v>
      </c>
      <c r="Q53" s="656">
        <f>SUMIFS('PIB-Mpal 2015-2024 Corrient'!J$5:J$1264,'PIB-Mpal 2015-2024 Corrient'!$A$5:$A$1264,$W$2,'PIB-Mpal 2015-2024 Corrient'!$E$5:$E$1264,$A53)</f>
        <v>29.871734627679999</v>
      </c>
      <c r="R53" s="657">
        <f>SUMIFS('PIB-Mpal 2015-2024 Corrient'!M$5:M$1264,'PIB-Mpal 2015-2024 Corrient'!$A$5:$A$1264,$W$2,'PIB-Mpal 2015-2024 Corrient'!$E$5:$E$1264,$A53)</f>
        <v>5.8734038642800002</v>
      </c>
      <c r="S53" s="658">
        <f>SUMIFS('PIB-Mpal 2015-2024 Corrient'!V$5:V$1264,'PIB-Mpal 2015-2024 Corrient'!$A$5:$A$1264,$W$2,'PIB-Mpal 2015-2024 Corrient'!$E$5:$E$1264,$A53)</f>
        <v>88.035785480219999</v>
      </c>
      <c r="T53" s="659">
        <f>SUMIFS('PIB-Mpal 2015-2024 Corrient'!W$5:W$1264,'PIB-Mpal 2015-2024 Corrient'!$A$5:$A$1264,$W$2,'PIB-Mpal 2015-2024 Corrient'!$E$5:$E$1264,$A53)</f>
        <v>123.78092397217999</v>
      </c>
      <c r="U53" s="660">
        <f>SUMIFS('PIB-Mpal 2015-2024 Corrient'!X$5:X$1264,'PIB-Mpal 2015-2024 Corrient'!$A$5:$A$1264,$W$2,'PIB-Mpal 2015-2024 Corrient'!$E$5:$E$1264,$A53)</f>
        <v>12.193384007321811</v>
      </c>
      <c r="V53" s="661">
        <f>SUMIFS('PIB-Mpal 2015-2024 Corrient'!Y$5:Y$1264,'PIB-Mpal 2015-2024 Corrient'!$A$5:$A$1264,$W$2,'PIB-Mpal 2015-2024 Corrient'!$E$5:$E$1264,$A53)</f>
        <v>135.97430797950182</v>
      </c>
      <c r="W53" s="237">
        <f t="shared" si="2"/>
        <v>5.369546660190759E-4</v>
      </c>
      <c r="X53" s="662">
        <f>INDEX(POBLACION!$C$4:$W$128,MATCH(A53,POBLACION!$A$4:$A$128,0),MATCH($W$2,POBLACION!$C$3:$W$3,0))</f>
        <v>7406</v>
      </c>
      <c r="Y53" s="237">
        <f t="shared" si="3"/>
        <v>16713.600320305155</v>
      </c>
      <c r="Z53" s="249">
        <f t="shared" si="4"/>
        <v>18360.019981029141</v>
      </c>
      <c r="AA53" s="237">
        <f t="shared" si="5"/>
        <v>4.2230700124798677</v>
      </c>
      <c r="AB53" s="237">
        <f t="shared" si="6"/>
        <v>4.2638731495038931</v>
      </c>
      <c r="AG53" s="260"/>
      <c r="AH53" s="261"/>
      <c r="AI53" s="261"/>
    </row>
    <row r="54" spans="1:35" x14ac:dyDescent="0.3">
      <c r="A54" s="33" t="s">
        <v>260</v>
      </c>
      <c r="B54" s="30" t="s">
        <v>238</v>
      </c>
      <c r="C54" s="31" t="s">
        <v>199</v>
      </c>
      <c r="D54" s="30" t="s">
        <v>261</v>
      </c>
      <c r="E54" s="654">
        <f>SUMIFS('PIB-Mpal 2015-2024 Corrient'!H$5:H$1264,'PIB-Mpal 2015-2024 Corrient'!$A$5:$A$1264,$W$2,'PIB-Mpal 2015-2024 Corrient'!$E$5:$E$1264,$A54)</f>
        <v>9.5873331869699996</v>
      </c>
      <c r="F54" s="654">
        <f>SUMIFS('PIB-Mpal 2015-2024 Corrient'!I$5:I$1264,'PIB-Mpal 2015-2024 Corrient'!$A$5:$A$1264,$W$2,'PIB-Mpal 2015-2024 Corrient'!$E$5:$E$1264,$A54)</f>
        <v>0</v>
      </c>
      <c r="G54" s="654">
        <f>SUMIFS('PIB-Mpal 2015-2024 Corrient'!K$5:K$1264,'PIB-Mpal 2015-2024 Corrient'!$A$5:$A$1264,$W$2,'PIB-Mpal 2015-2024 Corrient'!$E$5:$E$1264,$A54)</f>
        <v>1.9714278917900001</v>
      </c>
      <c r="H54" s="654">
        <f>SUMIFS('PIB-Mpal 2015-2024 Corrient'!L$5:L$1264,'PIB-Mpal 2015-2024 Corrient'!$A$5:$A$1264,$W$2,'PIB-Mpal 2015-2024 Corrient'!$E$5:$E$1264,$A54)</f>
        <v>1.0571728729300001</v>
      </c>
      <c r="I54" s="654">
        <f>SUMIFS('PIB-Mpal 2015-2024 Corrient'!N$5:N$1264,'PIB-Mpal 2015-2024 Corrient'!$A$5:$A$1264,$W$2,'PIB-Mpal 2015-2024 Corrient'!$E$5:$E$1264,$A54)</f>
        <v>4.9252696120000001</v>
      </c>
      <c r="J54" s="654">
        <f>SUMIFS('PIB-Mpal 2015-2024 Corrient'!O$5:O$1264,'PIB-Mpal 2015-2024 Corrient'!$A$5:$A$1264,$W$2,'PIB-Mpal 2015-2024 Corrient'!$E$5:$E$1264,$A54)</f>
        <v>13.15687838721</v>
      </c>
      <c r="K54" s="654">
        <f>SUMIFS('PIB-Mpal 2015-2024 Corrient'!P$5:P$1264,'PIB-Mpal 2015-2024 Corrient'!$A$5:$A$1264,$W$2,'PIB-Mpal 2015-2024 Corrient'!$E$5:$E$1264,$A54)</f>
        <v>1.57252925892</v>
      </c>
      <c r="L54" s="654">
        <f>SUMIFS('PIB-Mpal 2015-2024 Corrient'!Q$5:Q$1264,'PIB-Mpal 2015-2024 Corrient'!$A$5:$A$1264,$W$2,'PIB-Mpal 2015-2024 Corrient'!$E$5:$E$1264,$A54)</f>
        <v>1.7792626469899999</v>
      </c>
      <c r="M54" s="654">
        <f>SUMIFS('PIB-Mpal 2015-2024 Corrient'!R$5:R$1264,'PIB-Mpal 2015-2024 Corrient'!$A$5:$A$1264,$W$2,'PIB-Mpal 2015-2024 Corrient'!$E$5:$E$1264,$A54)</f>
        <v>6.77596231403</v>
      </c>
      <c r="N54" s="654">
        <f>SUMIFS('PIB-Mpal 2015-2024 Corrient'!S$5:S$1264,'PIB-Mpal 2015-2024 Corrient'!$A$5:$A$1264,$W$2,'PIB-Mpal 2015-2024 Corrient'!$E$5:$E$1264,$A54)</f>
        <v>6.8386132012500003</v>
      </c>
      <c r="O54" s="654">
        <f>SUMIFS('PIB-Mpal 2015-2024 Corrient'!T$5:T$1264,'PIB-Mpal 2015-2024 Corrient'!$A$5:$A$1264,$W$2,'PIB-Mpal 2015-2024 Corrient'!$E$5:$E$1264,$A54)</f>
        <v>11.9466412169</v>
      </c>
      <c r="P54" s="655">
        <f>SUMIFS('PIB-Mpal 2015-2024 Corrient'!U$5:U$1264,'PIB-Mpal 2015-2024 Corrient'!$A$5:$A$1264,$W$2,'PIB-Mpal 2015-2024 Corrient'!$E$5:$E$1264,$A54)</f>
        <v>4.0950056043299998</v>
      </c>
      <c r="Q54" s="656">
        <f>SUMIFS('PIB-Mpal 2015-2024 Corrient'!J$5:J$1264,'PIB-Mpal 2015-2024 Corrient'!$A$5:$A$1264,$W$2,'PIB-Mpal 2015-2024 Corrient'!$E$5:$E$1264,$A54)</f>
        <v>9.5873331869699996</v>
      </c>
      <c r="R54" s="657">
        <f>SUMIFS('PIB-Mpal 2015-2024 Corrient'!M$5:M$1264,'PIB-Mpal 2015-2024 Corrient'!$A$5:$A$1264,$W$2,'PIB-Mpal 2015-2024 Corrient'!$E$5:$E$1264,$A54)</f>
        <v>3.0286007647200002</v>
      </c>
      <c r="S54" s="658">
        <f>SUMIFS('PIB-Mpal 2015-2024 Corrient'!V$5:V$1264,'PIB-Mpal 2015-2024 Corrient'!$A$5:$A$1264,$W$2,'PIB-Mpal 2015-2024 Corrient'!$E$5:$E$1264,$A54)</f>
        <v>51.090162241629997</v>
      </c>
      <c r="T54" s="659">
        <f>SUMIFS('PIB-Mpal 2015-2024 Corrient'!W$5:W$1264,'PIB-Mpal 2015-2024 Corrient'!$A$5:$A$1264,$W$2,'PIB-Mpal 2015-2024 Corrient'!$E$5:$E$1264,$A54)</f>
        <v>63.706096193319993</v>
      </c>
      <c r="U54" s="660">
        <f>SUMIFS('PIB-Mpal 2015-2024 Corrient'!X$5:X$1264,'PIB-Mpal 2015-2024 Corrient'!$A$5:$A$1264,$W$2,'PIB-Mpal 2015-2024 Corrient'!$E$5:$E$1264,$A54)</f>
        <v>6.2755460984227867</v>
      </c>
      <c r="V54" s="661">
        <f>SUMIFS('PIB-Mpal 2015-2024 Corrient'!Y$5:Y$1264,'PIB-Mpal 2015-2024 Corrient'!$A$5:$A$1264,$W$2,'PIB-Mpal 2015-2024 Corrient'!$E$5:$E$1264,$A54)</f>
        <v>69.981642291742787</v>
      </c>
      <c r="W54" s="237">
        <f t="shared" si="2"/>
        <v>2.7635345178512641E-4</v>
      </c>
      <c r="X54" s="662">
        <f>INDEX(POBLACION!$C$4:$W$128,MATCH(A54,POBLACION!$A$4:$A$128,0),MATCH($W$2,POBLACION!$C$3:$W$3,0))</f>
        <v>3963</v>
      </c>
      <c r="Y54" s="237">
        <f t="shared" si="3"/>
        <v>16075.219831773908</v>
      </c>
      <c r="Z54" s="249">
        <f t="shared" si="4"/>
        <v>17658.754047878574</v>
      </c>
      <c r="AA54" s="237">
        <f t="shared" si="5"/>
        <v>4.2061569206988132</v>
      </c>
      <c r="AB54" s="237">
        <f t="shared" si="6"/>
        <v>4.2469600577228519</v>
      </c>
      <c r="AG54" s="260"/>
      <c r="AH54" s="261"/>
      <c r="AI54" s="261"/>
    </row>
    <row r="55" spans="1:35" x14ac:dyDescent="0.3">
      <c r="A55" s="33" t="s">
        <v>262</v>
      </c>
      <c r="B55" s="30" t="s">
        <v>238</v>
      </c>
      <c r="C55" s="31" t="s">
        <v>199</v>
      </c>
      <c r="D55" s="30" t="s">
        <v>263</v>
      </c>
      <c r="E55" s="654">
        <f>SUMIFS('PIB-Mpal 2015-2024 Corrient'!H$5:H$1264,'PIB-Mpal 2015-2024 Corrient'!$A$5:$A$1264,$W$2,'PIB-Mpal 2015-2024 Corrient'!$E$5:$E$1264,$A55)</f>
        <v>276.07469946621001</v>
      </c>
      <c r="F55" s="654">
        <f>SUMIFS('PIB-Mpal 2015-2024 Corrient'!I$5:I$1264,'PIB-Mpal 2015-2024 Corrient'!$A$5:$A$1264,$W$2,'PIB-Mpal 2015-2024 Corrient'!$E$5:$E$1264,$A55)</f>
        <v>0</v>
      </c>
      <c r="G55" s="654">
        <f>SUMIFS('PIB-Mpal 2015-2024 Corrient'!K$5:K$1264,'PIB-Mpal 2015-2024 Corrient'!$A$5:$A$1264,$W$2,'PIB-Mpal 2015-2024 Corrient'!$E$5:$E$1264,$A55)</f>
        <v>690.90414746059002</v>
      </c>
      <c r="H55" s="654">
        <f>SUMIFS('PIB-Mpal 2015-2024 Corrient'!L$5:L$1264,'PIB-Mpal 2015-2024 Corrient'!$A$5:$A$1264,$W$2,'PIB-Mpal 2015-2024 Corrient'!$E$5:$E$1264,$A55)</f>
        <v>71.639266247720002</v>
      </c>
      <c r="I55" s="654">
        <f>SUMIFS('PIB-Mpal 2015-2024 Corrient'!N$5:N$1264,'PIB-Mpal 2015-2024 Corrient'!$A$5:$A$1264,$W$2,'PIB-Mpal 2015-2024 Corrient'!$E$5:$E$1264,$A55)</f>
        <v>43.523280009060002</v>
      </c>
      <c r="J55" s="654">
        <f>SUMIFS('PIB-Mpal 2015-2024 Corrient'!O$5:O$1264,'PIB-Mpal 2015-2024 Corrient'!$A$5:$A$1264,$W$2,'PIB-Mpal 2015-2024 Corrient'!$E$5:$E$1264,$A55)</f>
        <v>133.34867493393</v>
      </c>
      <c r="K55" s="654">
        <f>SUMIFS('PIB-Mpal 2015-2024 Corrient'!P$5:P$1264,'PIB-Mpal 2015-2024 Corrient'!$A$5:$A$1264,$W$2,'PIB-Mpal 2015-2024 Corrient'!$E$5:$E$1264,$A55)</f>
        <v>21.421330239829999</v>
      </c>
      <c r="L55" s="654">
        <f>SUMIFS('PIB-Mpal 2015-2024 Corrient'!Q$5:Q$1264,'PIB-Mpal 2015-2024 Corrient'!$A$5:$A$1264,$W$2,'PIB-Mpal 2015-2024 Corrient'!$E$5:$E$1264,$A55)</f>
        <v>25.014364341819999</v>
      </c>
      <c r="M55" s="654">
        <f>SUMIFS('PIB-Mpal 2015-2024 Corrient'!R$5:R$1264,'PIB-Mpal 2015-2024 Corrient'!$A$5:$A$1264,$W$2,'PIB-Mpal 2015-2024 Corrient'!$E$5:$E$1264,$A55)</f>
        <v>54.867625335169997</v>
      </c>
      <c r="N55" s="654">
        <f>SUMIFS('PIB-Mpal 2015-2024 Corrient'!S$5:S$1264,'PIB-Mpal 2015-2024 Corrient'!$A$5:$A$1264,$W$2,'PIB-Mpal 2015-2024 Corrient'!$E$5:$E$1264,$A55)</f>
        <v>75.959675015719995</v>
      </c>
      <c r="O55" s="654">
        <f>SUMIFS('PIB-Mpal 2015-2024 Corrient'!T$5:T$1264,'PIB-Mpal 2015-2024 Corrient'!$A$5:$A$1264,$W$2,'PIB-Mpal 2015-2024 Corrient'!$E$5:$E$1264,$A55)</f>
        <v>79.36653068615</v>
      </c>
      <c r="P55" s="655">
        <f>SUMIFS('PIB-Mpal 2015-2024 Corrient'!U$5:U$1264,'PIB-Mpal 2015-2024 Corrient'!$A$5:$A$1264,$W$2,'PIB-Mpal 2015-2024 Corrient'!$E$5:$E$1264,$A55)</f>
        <v>29.057488297159999</v>
      </c>
      <c r="Q55" s="656">
        <f>SUMIFS('PIB-Mpal 2015-2024 Corrient'!J$5:J$1264,'PIB-Mpal 2015-2024 Corrient'!$A$5:$A$1264,$W$2,'PIB-Mpal 2015-2024 Corrient'!$E$5:$E$1264,$A55)</f>
        <v>276.07469946621001</v>
      </c>
      <c r="R55" s="657">
        <f>SUMIFS('PIB-Mpal 2015-2024 Corrient'!M$5:M$1264,'PIB-Mpal 2015-2024 Corrient'!$A$5:$A$1264,$W$2,'PIB-Mpal 2015-2024 Corrient'!$E$5:$E$1264,$A55)</f>
        <v>762.54341370831003</v>
      </c>
      <c r="S55" s="658">
        <f>SUMIFS('PIB-Mpal 2015-2024 Corrient'!V$5:V$1264,'PIB-Mpal 2015-2024 Corrient'!$A$5:$A$1264,$W$2,'PIB-Mpal 2015-2024 Corrient'!$E$5:$E$1264,$A55)</f>
        <v>462.55896885883993</v>
      </c>
      <c r="T55" s="659">
        <f>SUMIFS('PIB-Mpal 2015-2024 Corrient'!W$5:W$1264,'PIB-Mpal 2015-2024 Corrient'!$A$5:$A$1264,$W$2,'PIB-Mpal 2015-2024 Corrient'!$E$5:$E$1264,$A55)</f>
        <v>1501.17708203336</v>
      </c>
      <c r="U55" s="660">
        <f>SUMIFS('PIB-Mpal 2015-2024 Corrient'!X$5:X$1264,'PIB-Mpal 2015-2024 Corrient'!$A$5:$A$1264,$W$2,'PIB-Mpal 2015-2024 Corrient'!$E$5:$E$1264,$A55)</f>
        <v>147.87762150118806</v>
      </c>
      <c r="V55" s="661">
        <f>SUMIFS('PIB-Mpal 2015-2024 Corrient'!Y$5:Y$1264,'PIB-Mpal 2015-2024 Corrient'!$A$5:$A$1264,$W$2,'PIB-Mpal 2015-2024 Corrient'!$E$5:$E$1264,$A55)</f>
        <v>1649.054703534548</v>
      </c>
      <c r="W55" s="237">
        <f t="shared" si="2"/>
        <v>6.5120215042172823E-3</v>
      </c>
      <c r="X55" s="662">
        <f>INDEX(POBLACION!$C$4:$W$128,MATCH(A55,POBLACION!$A$4:$A$128,0),MATCH($W$2,POBLACION!$C$3:$W$3,0))</f>
        <v>22297</v>
      </c>
      <c r="Y55" s="237">
        <f t="shared" si="3"/>
        <v>67326.415304003225</v>
      </c>
      <c r="Z55" s="249">
        <f t="shared" si="4"/>
        <v>73958.591000338522</v>
      </c>
      <c r="AA55" s="237">
        <f t="shared" si="5"/>
        <v>4.828185491712337</v>
      </c>
      <c r="AB55" s="237">
        <f t="shared" si="6"/>
        <v>4.8689886287363668</v>
      </c>
      <c r="AG55" s="260"/>
      <c r="AH55" s="261"/>
      <c r="AI55" s="261"/>
    </row>
    <row r="56" spans="1:35" x14ac:dyDescent="0.3">
      <c r="A56" s="33" t="s">
        <v>264</v>
      </c>
      <c r="B56" s="30" t="s">
        <v>238</v>
      </c>
      <c r="C56" s="31" t="s">
        <v>199</v>
      </c>
      <c r="D56" s="30" t="s">
        <v>265</v>
      </c>
      <c r="E56" s="654">
        <f>SUMIFS('PIB-Mpal 2015-2024 Corrient'!H$5:H$1264,'PIB-Mpal 2015-2024 Corrient'!$A$5:$A$1264,$W$2,'PIB-Mpal 2015-2024 Corrient'!$E$5:$E$1264,$A56)</f>
        <v>490.39172151790001</v>
      </c>
      <c r="F56" s="654">
        <f>SUMIFS('PIB-Mpal 2015-2024 Corrient'!I$5:I$1264,'PIB-Mpal 2015-2024 Corrient'!$A$5:$A$1264,$W$2,'PIB-Mpal 2015-2024 Corrient'!$E$5:$E$1264,$A56)</f>
        <v>4.6090095032000002</v>
      </c>
      <c r="G56" s="654">
        <f>SUMIFS('PIB-Mpal 2015-2024 Corrient'!K$5:K$1264,'PIB-Mpal 2015-2024 Corrient'!$A$5:$A$1264,$W$2,'PIB-Mpal 2015-2024 Corrient'!$E$5:$E$1264,$A56)</f>
        <v>274.53681905235999</v>
      </c>
      <c r="H56" s="654">
        <f>SUMIFS('PIB-Mpal 2015-2024 Corrient'!L$5:L$1264,'PIB-Mpal 2015-2024 Corrient'!$A$5:$A$1264,$W$2,'PIB-Mpal 2015-2024 Corrient'!$E$5:$E$1264,$A56)</f>
        <v>42.761867989370003</v>
      </c>
      <c r="I56" s="654">
        <f>SUMIFS('PIB-Mpal 2015-2024 Corrient'!N$5:N$1264,'PIB-Mpal 2015-2024 Corrient'!$A$5:$A$1264,$W$2,'PIB-Mpal 2015-2024 Corrient'!$E$5:$E$1264,$A56)</f>
        <v>78.717113127009995</v>
      </c>
      <c r="J56" s="654">
        <f>SUMIFS('PIB-Mpal 2015-2024 Corrient'!O$5:O$1264,'PIB-Mpal 2015-2024 Corrient'!$A$5:$A$1264,$W$2,'PIB-Mpal 2015-2024 Corrient'!$E$5:$E$1264,$A56)</f>
        <v>213.55152215051001</v>
      </c>
      <c r="K56" s="654">
        <f>SUMIFS('PIB-Mpal 2015-2024 Corrient'!P$5:P$1264,'PIB-Mpal 2015-2024 Corrient'!$A$5:$A$1264,$W$2,'PIB-Mpal 2015-2024 Corrient'!$E$5:$E$1264,$A56)</f>
        <v>16.991509494839999</v>
      </c>
      <c r="L56" s="654">
        <f>SUMIFS('PIB-Mpal 2015-2024 Corrient'!Q$5:Q$1264,'PIB-Mpal 2015-2024 Corrient'!$A$5:$A$1264,$W$2,'PIB-Mpal 2015-2024 Corrient'!$E$5:$E$1264,$A56)</f>
        <v>25.464098394579999</v>
      </c>
      <c r="M56" s="654">
        <f>SUMIFS('PIB-Mpal 2015-2024 Corrient'!R$5:R$1264,'PIB-Mpal 2015-2024 Corrient'!$A$5:$A$1264,$W$2,'PIB-Mpal 2015-2024 Corrient'!$E$5:$E$1264,$A56)</f>
        <v>61.179869100060003</v>
      </c>
      <c r="N56" s="654">
        <f>SUMIFS('PIB-Mpal 2015-2024 Corrient'!S$5:S$1264,'PIB-Mpal 2015-2024 Corrient'!$A$5:$A$1264,$W$2,'PIB-Mpal 2015-2024 Corrient'!$E$5:$E$1264,$A56)</f>
        <v>106.0093729001</v>
      </c>
      <c r="O56" s="654">
        <f>SUMIFS('PIB-Mpal 2015-2024 Corrient'!T$5:T$1264,'PIB-Mpal 2015-2024 Corrient'!$A$5:$A$1264,$W$2,'PIB-Mpal 2015-2024 Corrient'!$E$5:$E$1264,$A56)</f>
        <v>193.78198862803001</v>
      </c>
      <c r="P56" s="655">
        <f>SUMIFS('PIB-Mpal 2015-2024 Corrient'!U$5:U$1264,'PIB-Mpal 2015-2024 Corrient'!$A$5:$A$1264,$W$2,'PIB-Mpal 2015-2024 Corrient'!$E$5:$E$1264,$A56)</f>
        <v>34.392440286449997</v>
      </c>
      <c r="Q56" s="656">
        <f>SUMIFS('PIB-Mpal 2015-2024 Corrient'!J$5:J$1264,'PIB-Mpal 2015-2024 Corrient'!$A$5:$A$1264,$W$2,'PIB-Mpal 2015-2024 Corrient'!$E$5:$E$1264,$A56)</f>
        <v>495.00073102110002</v>
      </c>
      <c r="R56" s="657">
        <f>SUMIFS('PIB-Mpal 2015-2024 Corrient'!M$5:M$1264,'PIB-Mpal 2015-2024 Corrient'!$A$5:$A$1264,$W$2,'PIB-Mpal 2015-2024 Corrient'!$E$5:$E$1264,$A56)</f>
        <v>317.29868704172998</v>
      </c>
      <c r="S56" s="658">
        <f>SUMIFS('PIB-Mpal 2015-2024 Corrient'!V$5:V$1264,'PIB-Mpal 2015-2024 Corrient'!$A$5:$A$1264,$W$2,'PIB-Mpal 2015-2024 Corrient'!$E$5:$E$1264,$A56)</f>
        <v>730.08791408157992</v>
      </c>
      <c r="T56" s="659">
        <f>SUMIFS('PIB-Mpal 2015-2024 Corrient'!W$5:W$1264,'PIB-Mpal 2015-2024 Corrient'!$A$5:$A$1264,$W$2,'PIB-Mpal 2015-2024 Corrient'!$E$5:$E$1264,$A56)</f>
        <v>1542.3873321444098</v>
      </c>
      <c r="U56" s="660">
        <f>SUMIFS('PIB-Mpal 2015-2024 Corrient'!X$5:X$1264,'PIB-Mpal 2015-2024 Corrient'!$A$5:$A$1264,$W$2,'PIB-Mpal 2015-2024 Corrient'!$E$5:$E$1264,$A56)</f>
        <v>151.93715174634224</v>
      </c>
      <c r="V56" s="661">
        <f>SUMIFS('PIB-Mpal 2015-2024 Corrient'!Y$5:Y$1264,'PIB-Mpal 2015-2024 Corrient'!$A$5:$A$1264,$W$2,'PIB-Mpal 2015-2024 Corrient'!$E$5:$E$1264,$A56)</f>
        <v>1694.3244838907522</v>
      </c>
      <c r="W56" s="237">
        <f t="shared" si="2"/>
        <v>6.6907892446317948E-3</v>
      </c>
      <c r="X56" s="662">
        <f>INDEX(POBLACION!$C$4:$W$128,MATCH(A56,POBLACION!$A$4:$A$128,0),MATCH($W$2,POBLACION!$C$3:$W$3,0))</f>
        <v>39788</v>
      </c>
      <c r="Y56" s="237">
        <f t="shared" si="3"/>
        <v>38765.138537860905</v>
      </c>
      <c r="Z56" s="249">
        <f t="shared" si="4"/>
        <v>42583.806270502471</v>
      </c>
      <c r="AA56" s="237">
        <f t="shared" si="5"/>
        <v>4.5884413403788145</v>
      </c>
      <c r="AB56" s="237">
        <f t="shared" si="6"/>
        <v>4.6292444774028363</v>
      </c>
      <c r="AG56" s="260"/>
      <c r="AH56" s="261"/>
      <c r="AI56" s="261"/>
    </row>
    <row r="57" spans="1:35" x14ac:dyDescent="0.3">
      <c r="A57" s="33" t="s">
        <v>266</v>
      </c>
      <c r="B57" s="30" t="s">
        <v>238</v>
      </c>
      <c r="C57" s="31" t="s">
        <v>199</v>
      </c>
      <c r="D57" s="30" t="s">
        <v>267</v>
      </c>
      <c r="E57" s="654">
        <f>SUMIFS('PIB-Mpal 2015-2024 Corrient'!H$5:H$1264,'PIB-Mpal 2015-2024 Corrient'!$A$5:$A$1264,$W$2,'PIB-Mpal 2015-2024 Corrient'!$E$5:$E$1264,$A57)</f>
        <v>22.844385244400002</v>
      </c>
      <c r="F57" s="654">
        <f>SUMIFS('PIB-Mpal 2015-2024 Corrient'!I$5:I$1264,'PIB-Mpal 2015-2024 Corrient'!$A$5:$A$1264,$W$2,'PIB-Mpal 2015-2024 Corrient'!$E$5:$E$1264,$A57)</f>
        <v>3.3602240645500001</v>
      </c>
      <c r="G57" s="654">
        <f>SUMIFS('PIB-Mpal 2015-2024 Corrient'!K$5:K$1264,'PIB-Mpal 2015-2024 Corrient'!$A$5:$A$1264,$W$2,'PIB-Mpal 2015-2024 Corrient'!$E$5:$E$1264,$A57)</f>
        <v>4.3365238610099999</v>
      </c>
      <c r="H57" s="654">
        <f>SUMIFS('PIB-Mpal 2015-2024 Corrient'!L$5:L$1264,'PIB-Mpal 2015-2024 Corrient'!$A$5:$A$1264,$W$2,'PIB-Mpal 2015-2024 Corrient'!$E$5:$E$1264,$A57)</f>
        <v>1.68503823272</v>
      </c>
      <c r="I57" s="654">
        <f>SUMIFS('PIB-Mpal 2015-2024 Corrient'!N$5:N$1264,'PIB-Mpal 2015-2024 Corrient'!$A$5:$A$1264,$W$2,'PIB-Mpal 2015-2024 Corrient'!$E$5:$E$1264,$A57)</f>
        <v>5.9637414350900002</v>
      </c>
      <c r="J57" s="654">
        <f>SUMIFS('PIB-Mpal 2015-2024 Corrient'!O$5:O$1264,'PIB-Mpal 2015-2024 Corrient'!$A$5:$A$1264,$W$2,'PIB-Mpal 2015-2024 Corrient'!$E$5:$E$1264,$A57)</f>
        <v>32.582718863510003</v>
      </c>
      <c r="K57" s="654">
        <f>SUMIFS('PIB-Mpal 2015-2024 Corrient'!P$5:P$1264,'PIB-Mpal 2015-2024 Corrient'!$A$5:$A$1264,$W$2,'PIB-Mpal 2015-2024 Corrient'!$E$5:$E$1264,$A57)</f>
        <v>2.4170032076100001</v>
      </c>
      <c r="L57" s="654">
        <f>SUMIFS('PIB-Mpal 2015-2024 Corrient'!Q$5:Q$1264,'PIB-Mpal 2015-2024 Corrient'!$A$5:$A$1264,$W$2,'PIB-Mpal 2015-2024 Corrient'!$E$5:$E$1264,$A57)</f>
        <v>2.9038331513500002</v>
      </c>
      <c r="M57" s="654">
        <f>SUMIFS('PIB-Mpal 2015-2024 Corrient'!R$5:R$1264,'PIB-Mpal 2015-2024 Corrient'!$A$5:$A$1264,$W$2,'PIB-Mpal 2015-2024 Corrient'!$E$5:$E$1264,$A57)</f>
        <v>7.6588670024400001</v>
      </c>
      <c r="N57" s="654">
        <f>SUMIFS('PIB-Mpal 2015-2024 Corrient'!S$5:S$1264,'PIB-Mpal 2015-2024 Corrient'!$A$5:$A$1264,$W$2,'PIB-Mpal 2015-2024 Corrient'!$E$5:$E$1264,$A57)</f>
        <v>13.69642602157</v>
      </c>
      <c r="O57" s="654">
        <f>SUMIFS('PIB-Mpal 2015-2024 Corrient'!T$5:T$1264,'PIB-Mpal 2015-2024 Corrient'!$A$5:$A$1264,$W$2,'PIB-Mpal 2015-2024 Corrient'!$E$5:$E$1264,$A57)</f>
        <v>31.696713487339998</v>
      </c>
      <c r="P57" s="655">
        <f>SUMIFS('PIB-Mpal 2015-2024 Corrient'!U$5:U$1264,'PIB-Mpal 2015-2024 Corrient'!$A$5:$A$1264,$W$2,'PIB-Mpal 2015-2024 Corrient'!$E$5:$E$1264,$A57)</f>
        <v>5.6095693752700004</v>
      </c>
      <c r="Q57" s="656">
        <f>SUMIFS('PIB-Mpal 2015-2024 Corrient'!J$5:J$1264,'PIB-Mpal 2015-2024 Corrient'!$A$5:$A$1264,$W$2,'PIB-Mpal 2015-2024 Corrient'!$E$5:$E$1264,$A57)</f>
        <v>26.204609308950001</v>
      </c>
      <c r="R57" s="657">
        <f>SUMIFS('PIB-Mpal 2015-2024 Corrient'!M$5:M$1264,'PIB-Mpal 2015-2024 Corrient'!$A$5:$A$1264,$W$2,'PIB-Mpal 2015-2024 Corrient'!$E$5:$E$1264,$A57)</f>
        <v>6.0215620937300001</v>
      </c>
      <c r="S57" s="658">
        <f>SUMIFS('PIB-Mpal 2015-2024 Corrient'!V$5:V$1264,'PIB-Mpal 2015-2024 Corrient'!$A$5:$A$1264,$W$2,'PIB-Mpal 2015-2024 Corrient'!$E$5:$E$1264,$A57)</f>
        <v>102.52887254418</v>
      </c>
      <c r="T57" s="659">
        <f>SUMIFS('PIB-Mpal 2015-2024 Corrient'!W$5:W$1264,'PIB-Mpal 2015-2024 Corrient'!$A$5:$A$1264,$W$2,'PIB-Mpal 2015-2024 Corrient'!$E$5:$E$1264,$A57)</f>
        <v>134.75504394686001</v>
      </c>
      <c r="U57" s="660">
        <f>SUMIFS('PIB-Mpal 2015-2024 Corrient'!X$5:X$1264,'PIB-Mpal 2015-2024 Corrient'!$A$5:$A$1264,$W$2,'PIB-Mpal 2015-2024 Corrient'!$E$5:$E$1264,$A57)</f>
        <v>13.274420201753832</v>
      </c>
      <c r="V57" s="661">
        <f>SUMIFS('PIB-Mpal 2015-2024 Corrient'!Y$5:Y$1264,'PIB-Mpal 2015-2024 Corrient'!$A$5:$A$1264,$W$2,'PIB-Mpal 2015-2024 Corrient'!$E$5:$E$1264,$A57)</f>
        <v>148.02946414861384</v>
      </c>
      <c r="W57" s="237">
        <f t="shared" si="2"/>
        <v>5.8455977944660048E-4</v>
      </c>
      <c r="X57" s="662">
        <f>INDEX(POBLACION!$C$4:$W$128,MATCH(A57,POBLACION!$A$4:$A$128,0),MATCH($W$2,POBLACION!$C$3:$W$3,0))</f>
        <v>4867</v>
      </c>
      <c r="Y57" s="237">
        <f t="shared" si="3"/>
        <v>27687.496187972061</v>
      </c>
      <c r="Z57" s="249">
        <f t="shared" si="4"/>
        <v>30414.929966840733</v>
      </c>
      <c r="AA57" s="237">
        <f t="shared" si="5"/>
        <v>4.4422836837732733</v>
      </c>
      <c r="AB57" s="237">
        <f t="shared" si="6"/>
        <v>4.4830868207973102</v>
      </c>
      <c r="AG57" s="260"/>
      <c r="AH57" s="261"/>
      <c r="AI57" s="261"/>
    </row>
    <row r="58" spans="1:35" x14ac:dyDescent="0.3">
      <c r="A58" s="33" t="s">
        <v>268</v>
      </c>
      <c r="B58" s="30" t="s">
        <v>238</v>
      </c>
      <c r="C58" s="31" t="s">
        <v>199</v>
      </c>
      <c r="D58" s="30" t="s">
        <v>269</v>
      </c>
      <c r="E58" s="654">
        <f>SUMIFS('PIB-Mpal 2015-2024 Corrient'!H$5:H$1264,'PIB-Mpal 2015-2024 Corrient'!$A$5:$A$1264,$W$2,'PIB-Mpal 2015-2024 Corrient'!$E$5:$E$1264,$A58)</f>
        <v>31.875464557930002</v>
      </c>
      <c r="F58" s="654">
        <f>SUMIFS('PIB-Mpal 2015-2024 Corrient'!I$5:I$1264,'PIB-Mpal 2015-2024 Corrient'!$A$5:$A$1264,$W$2,'PIB-Mpal 2015-2024 Corrient'!$E$5:$E$1264,$A58)</f>
        <v>0.40180985864000002</v>
      </c>
      <c r="G58" s="654">
        <f>SUMIFS('PIB-Mpal 2015-2024 Corrient'!K$5:K$1264,'PIB-Mpal 2015-2024 Corrient'!$A$5:$A$1264,$W$2,'PIB-Mpal 2015-2024 Corrient'!$E$5:$E$1264,$A58)</f>
        <v>1.3283851073499999</v>
      </c>
      <c r="H58" s="654">
        <f>SUMIFS('PIB-Mpal 2015-2024 Corrient'!L$5:L$1264,'PIB-Mpal 2015-2024 Corrient'!$A$5:$A$1264,$W$2,'PIB-Mpal 2015-2024 Corrient'!$E$5:$E$1264,$A58)</f>
        <v>9.6346766443800007</v>
      </c>
      <c r="I58" s="654">
        <f>SUMIFS('PIB-Mpal 2015-2024 Corrient'!N$5:N$1264,'PIB-Mpal 2015-2024 Corrient'!$A$5:$A$1264,$W$2,'PIB-Mpal 2015-2024 Corrient'!$E$5:$E$1264,$A58)</f>
        <v>5.0133185620700003</v>
      </c>
      <c r="J58" s="654">
        <f>SUMIFS('PIB-Mpal 2015-2024 Corrient'!O$5:O$1264,'PIB-Mpal 2015-2024 Corrient'!$A$5:$A$1264,$W$2,'PIB-Mpal 2015-2024 Corrient'!$E$5:$E$1264,$A58)</f>
        <v>52.401089833039997</v>
      </c>
      <c r="K58" s="654">
        <f>SUMIFS('PIB-Mpal 2015-2024 Corrient'!P$5:P$1264,'PIB-Mpal 2015-2024 Corrient'!$A$5:$A$1264,$W$2,'PIB-Mpal 2015-2024 Corrient'!$E$5:$E$1264,$A58)</f>
        <v>6.3356165210400004</v>
      </c>
      <c r="L58" s="654">
        <f>SUMIFS('PIB-Mpal 2015-2024 Corrient'!Q$5:Q$1264,'PIB-Mpal 2015-2024 Corrient'!$A$5:$A$1264,$W$2,'PIB-Mpal 2015-2024 Corrient'!$E$5:$E$1264,$A58)</f>
        <v>5.9578235207199999</v>
      </c>
      <c r="M58" s="654">
        <f>SUMIFS('PIB-Mpal 2015-2024 Corrient'!R$5:R$1264,'PIB-Mpal 2015-2024 Corrient'!$A$5:$A$1264,$W$2,'PIB-Mpal 2015-2024 Corrient'!$E$5:$E$1264,$A58)</f>
        <v>14.691531869549999</v>
      </c>
      <c r="N58" s="654">
        <f>SUMIFS('PIB-Mpal 2015-2024 Corrient'!S$5:S$1264,'PIB-Mpal 2015-2024 Corrient'!$A$5:$A$1264,$W$2,'PIB-Mpal 2015-2024 Corrient'!$E$5:$E$1264,$A58)</f>
        <v>22.47426175331</v>
      </c>
      <c r="O58" s="654">
        <f>SUMIFS('PIB-Mpal 2015-2024 Corrient'!T$5:T$1264,'PIB-Mpal 2015-2024 Corrient'!$A$5:$A$1264,$W$2,'PIB-Mpal 2015-2024 Corrient'!$E$5:$E$1264,$A58)</f>
        <v>59.398869232369996</v>
      </c>
      <c r="P58" s="655">
        <f>SUMIFS('PIB-Mpal 2015-2024 Corrient'!U$5:U$1264,'PIB-Mpal 2015-2024 Corrient'!$A$5:$A$1264,$W$2,'PIB-Mpal 2015-2024 Corrient'!$E$5:$E$1264,$A58)</f>
        <v>21.20496375195</v>
      </c>
      <c r="Q58" s="656">
        <f>SUMIFS('PIB-Mpal 2015-2024 Corrient'!J$5:J$1264,'PIB-Mpal 2015-2024 Corrient'!$A$5:$A$1264,$W$2,'PIB-Mpal 2015-2024 Corrient'!$E$5:$E$1264,$A58)</f>
        <v>32.277274416570002</v>
      </c>
      <c r="R58" s="657">
        <f>SUMIFS('PIB-Mpal 2015-2024 Corrient'!M$5:M$1264,'PIB-Mpal 2015-2024 Corrient'!$A$5:$A$1264,$W$2,'PIB-Mpal 2015-2024 Corrient'!$E$5:$E$1264,$A58)</f>
        <v>10.963061751730001</v>
      </c>
      <c r="S58" s="658">
        <f>SUMIFS('PIB-Mpal 2015-2024 Corrient'!V$5:V$1264,'PIB-Mpal 2015-2024 Corrient'!$A$5:$A$1264,$W$2,'PIB-Mpal 2015-2024 Corrient'!$E$5:$E$1264,$A58)</f>
        <v>187.47747504405001</v>
      </c>
      <c r="T58" s="659">
        <f>SUMIFS('PIB-Mpal 2015-2024 Corrient'!W$5:W$1264,'PIB-Mpal 2015-2024 Corrient'!$A$5:$A$1264,$W$2,'PIB-Mpal 2015-2024 Corrient'!$E$5:$E$1264,$A58)</f>
        <v>230.71781121235003</v>
      </c>
      <c r="U58" s="660">
        <f>SUMIFS('PIB-Mpal 2015-2024 Corrient'!X$5:X$1264,'PIB-Mpal 2015-2024 Corrient'!$A$5:$A$1264,$W$2,'PIB-Mpal 2015-2024 Corrient'!$E$5:$E$1264,$A58)</f>
        <v>22.727499352597039</v>
      </c>
      <c r="V58" s="661">
        <f>SUMIFS('PIB-Mpal 2015-2024 Corrient'!Y$5:Y$1264,'PIB-Mpal 2015-2024 Corrient'!$A$5:$A$1264,$W$2,'PIB-Mpal 2015-2024 Corrient'!$E$5:$E$1264,$A58)</f>
        <v>253.44531056494708</v>
      </c>
      <c r="W58" s="237">
        <f t="shared" si="2"/>
        <v>1.0008408508246833E-3</v>
      </c>
      <c r="X58" s="662">
        <f>INDEX(POBLACION!$C$4:$W$128,MATCH(A58,POBLACION!$A$4:$A$128,0),MATCH($W$2,POBLACION!$C$3:$W$3,0))</f>
        <v>14927</v>
      </c>
      <c r="Y58" s="237">
        <f t="shared" si="3"/>
        <v>15456.408602689758</v>
      </c>
      <c r="Z58" s="249">
        <f t="shared" si="4"/>
        <v>16978.985098475718</v>
      </c>
      <c r="AA58" s="237">
        <f t="shared" si="5"/>
        <v>4.1891085901498251</v>
      </c>
      <c r="AB58" s="237">
        <f t="shared" si="6"/>
        <v>4.2299117271738593</v>
      </c>
      <c r="AG58" s="260"/>
      <c r="AH58" s="261"/>
      <c r="AI58" s="261"/>
    </row>
    <row r="59" spans="1:35" ht="15" thickBot="1" x14ac:dyDescent="0.35">
      <c r="A59" s="111" t="s">
        <v>270</v>
      </c>
      <c r="B59" s="58" t="s">
        <v>238</v>
      </c>
      <c r="C59" s="57" t="s">
        <v>199</v>
      </c>
      <c r="D59" s="58" t="s">
        <v>271</v>
      </c>
      <c r="E59" s="654">
        <f>SUMIFS('PIB-Mpal 2015-2024 Corrient'!H$5:H$1264,'PIB-Mpal 2015-2024 Corrient'!$A$5:$A$1264,$W$2,'PIB-Mpal 2015-2024 Corrient'!$E$5:$E$1264,$A59)</f>
        <v>153.86525028388999</v>
      </c>
      <c r="F59" s="654">
        <f>SUMIFS('PIB-Mpal 2015-2024 Corrient'!I$5:I$1264,'PIB-Mpal 2015-2024 Corrient'!$A$5:$A$1264,$W$2,'PIB-Mpal 2015-2024 Corrient'!$E$5:$E$1264,$A59)</f>
        <v>8.1552740109999994E-2</v>
      </c>
      <c r="G59" s="654">
        <f>SUMIFS('PIB-Mpal 2015-2024 Corrient'!K$5:K$1264,'PIB-Mpal 2015-2024 Corrient'!$A$5:$A$1264,$W$2,'PIB-Mpal 2015-2024 Corrient'!$E$5:$E$1264,$A59)</f>
        <v>212.17786217181001</v>
      </c>
      <c r="H59" s="654">
        <f>SUMIFS('PIB-Mpal 2015-2024 Corrient'!L$5:L$1264,'PIB-Mpal 2015-2024 Corrient'!$A$5:$A$1264,$W$2,'PIB-Mpal 2015-2024 Corrient'!$E$5:$E$1264,$A59)</f>
        <v>25.3537739866</v>
      </c>
      <c r="I59" s="654">
        <f>SUMIFS('PIB-Mpal 2015-2024 Corrient'!N$5:N$1264,'PIB-Mpal 2015-2024 Corrient'!$A$5:$A$1264,$W$2,'PIB-Mpal 2015-2024 Corrient'!$E$5:$E$1264,$A59)</f>
        <v>53.473212090179999</v>
      </c>
      <c r="J59" s="654">
        <f>SUMIFS('PIB-Mpal 2015-2024 Corrient'!O$5:O$1264,'PIB-Mpal 2015-2024 Corrient'!$A$5:$A$1264,$W$2,'PIB-Mpal 2015-2024 Corrient'!$E$5:$E$1264,$A59)</f>
        <v>214.66529695994001</v>
      </c>
      <c r="K59" s="654">
        <f>SUMIFS('PIB-Mpal 2015-2024 Corrient'!P$5:P$1264,'PIB-Mpal 2015-2024 Corrient'!$A$5:$A$1264,$W$2,'PIB-Mpal 2015-2024 Corrient'!$E$5:$E$1264,$A59)</f>
        <v>17.141522359340001</v>
      </c>
      <c r="L59" s="654">
        <f>SUMIFS('PIB-Mpal 2015-2024 Corrient'!Q$5:Q$1264,'PIB-Mpal 2015-2024 Corrient'!$A$5:$A$1264,$W$2,'PIB-Mpal 2015-2024 Corrient'!$E$5:$E$1264,$A59)</f>
        <v>25.942628031200002</v>
      </c>
      <c r="M59" s="654">
        <f>SUMIFS('PIB-Mpal 2015-2024 Corrient'!R$5:R$1264,'PIB-Mpal 2015-2024 Corrient'!$A$5:$A$1264,$W$2,'PIB-Mpal 2015-2024 Corrient'!$E$5:$E$1264,$A59)</f>
        <v>45.07600734767</v>
      </c>
      <c r="N59" s="654">
        <f>SUMIFS('PIB-Mpal 2015-2024 Corrient'!S$5:S$1264,'PIB-Mpal 2015-2024 Corrient'!$A$5:$A$1264,$W$2,'PIB-Mpal 2015-2024 Corrient'!$E$5:$E$1264,$A59)</f>
        <v>88.625688155800006</v>
      </c>
      <c r="O59" s="654">
        <f>SUMIFS('PIB-Mpal 2015-2024 Corrient'!T$5:T$1264,'PIB-Mpal 2015-2024 Corrient'!$A$5:$A$1264,$W$2,'PIB-Mpal 2015-2024 Corrient'!$E$5:$E$1264,$A59)</f>
        <v>172.24619777084001</v>
      </c>
      <c r="P59" s="655">
        <f>SUMIFS('PIB-Mpal 2015-2024 Corrient'!U$5:U$1264,'PIB-Mpal 2015-2024 Corrient'!$A$5:$A$1264,$W$2,'PIB-Mpal 2015-2024 Corrient'!$E$5:$E$1264,$A59)</f>
        <v>34.346424034919998</v>
      </c>
      <c r="Q59" s="656">
        <f>SUMIFS('PIB-Mpal 2015-2024 Corrient'!J$5:J$1264,'PIB-Mpal 2015-2024 Corrient'!$A$5:$A$1264,$W$2,'PIB-Mpal 2015-2024 Corrient'!$E$5:$E$1264,$A59)</f>
        <v>153.94680302399999</v>
      </c>
      <c r="R59" s="657">
        <f>SUMIFS('PIB-Mpal 2015-2024 Corrient'!M$5:M$1264,'PIB-Mpal 2015-2024 Corrient'!$A$5:$A$1264,$W$2,'PIB-Mpal 2015-2024 Corrient'!$E$5:$E$1264,$A59)</f>
        <v>237.53163615841001</v>
      </c>
      <c r="S59" s="658">
        <f>SUMIFS('PIB-Mpal 2015-2024 Corrient'!V$5:V$1264,'PIB-Mpal 2015-2024 Corrient'!$A$5:$A$1264,$W$2,'PIB-Mpal 2015-2024 Corrient'!$E$5:$E$1264,$A59)</f>
        <v>651.51697674988998</v>
      </c>
      <c r="T59" s="659">
        <f>SUMIFS('PIB-Mpal 2015-2024 Corrient'!W$5:W$1264,'PIB-Mpal 2015-2024 Corrient'!$A$5:$A$1264,$W$2,'PIB-Mpal 2015-2024 Corrient'!$E$5:$E$1264,$A59)</f>
        <v>1042.9954159322999</v>
      </c>
      <c r="U59" s="660">
        <f>SUMIFS('PIB-Mpal 2015-2024 Corrient'!X$5:X$1264,'PIB-Mpal 2015-2024 Corrient'!$A$5:$A$1264,$W$2,'PIB-Mpal 2015-2024 Corrient'!$E$5:$E$1264,$A59)</f>
        <v>102.7431628091514</v>
      </c>
      <c r="V59" s="661">
        <f>SUMIFS('PIB-Mpal 2015-2024 Corrient'!Y$5:Y$1264,'PIB-Mpal 2015-2024 Corrient'!$A$5:$A$1264,$W$2,'PIB-Mpal 2015-2024 Corrient'!$E$5:$E$1264,$A59)</f>
        <v>1145.7385787414514</v>
      </c>
      <c r="W59" s="669">
        <f t="shared" si="2"/>
        <v>4.5244552815523788E-3</v>
      </c>
      <c r="X59" s="662">
        <f>INDEX(POBLACION!$C$4:$W$128,MATCH(A59,POBLACION!$A$4:$A$128,0),MATCH($W$2,POBLACION!$C$3:$W$3,0))</f>
        <v>41862</v>
      </c>
      <c r="Y59" s="237">
        <f t="shared" si="3"/>
        <v>24915.088049598678</v>
      </c>
      <c r="Z59" s="249">
        <f t="shared" si="4"/>
        <v>27369.418057939216</v>
      </c>
      <c r="AA59" s="237">
        <f t="shared" si="5"/>
        <v>4.3964624263008654</v>
      </c>
      <c r="AB59" s="237">
        <f t="shared" si="6"/>
        <v>4.437265563324897</v>
      </c>
      <c r="AG59" s="260"/>
      <c r="AH59" s="261"/>
      <c r="AI59" s="261"/>
    </row>
    <row r="60" spans="1:35" ht="15" thickBot="1" x14ac:dyDescent="0.35">
      <c r="A60" s="113" t="s">
        <v>272</v>
      </c>
      <c r="B60" s="108" t="s">
        <v>273</v>
      </c>
      <c r="C60" s="108"/>
      <c r="D60" s="103"/>
      <c r="E60" s="121">
        <f>SUM(E61:E79)</f>
        <v>1188.42168137977</v>
      </c>
      <c r="F60" s="121">
        <f t="shared" ref="F60:X60" si="11">SUM(F61:F79)</f>
        <v>2248.4813502409907</v>
      </c>
      <c r="G60" s="121">
        <f t="shared" si="11"/>
        <v>67.054150389910006</v>
      </c>
      <c r="H60" s="121">
        <f t="shared" si="11"/>
        <v>136.50526050585998</v>
      </c>
      <c r="I60" s="121">
        <f t="shared" si="11"/>
        <v>245.83728240790003</v>
      </c>
      <c r="J60" s="121">
        <f t="shared" si="11"/>
        <v>783.90652965463016</v>
      </c>
      <c r="K60" s="121">
        <f t="shared" si="11"/>
        <v>101.96652081438999</v>
      </c>
      <c r="L60" s="121">
        <f t="shared" si="11"/>
        <v>100.64787573288001</v>
      </c>
      <c r="M60" s="121">
        <f t="shared" si="11"/>
        <v>337.26301983160005</v>
      </c>
      <c r="N60" s="121">
        <f t="shared" si="11"/>
        <v>422.06364795081998</v>
      </c>
      <c r="O60" s="121">
        <f t="shared" si="11"/>
        <v>795.37844165780007</v>
      </c>
      <c r="P60" s="141">
        <f t="shared" si="11"/>
        <v>199.76415702924999</v>
      </c>
      <c r="Q60" s="144">
        <f t="shared" si="11"/>
        <v>3436.90303162076</v>
      </c>
      <c r="R60" s="121">
        <f t="shared" si="11"/>
        <v>203.55941089576999</v>
      </c>
      <c r="S60" s="122">
        <f t="shared" si="11"/>
        <v>2986.8274750792707</v>
      </c>
      <c r="T60" s="670">
        <f t="shared" si="11"/>
        <v>6627.2899175958009</v>
      </c>
      <c r="U60" s="143">
        <f t="shared" si="11"/>
        <v>652.83961615412068</v>
      </c>
      <c r="V60" s="141">
        <f t="shared" si="11"/>
        <v>7280.1295337499205</v>
      </c>
      <c r="W60" s="671">
        <f t="shared" si="2"/>
        <v>2.8748809833690034E-2</v>
      </c>
      <c r="X60" s="670">
        <f t="shared" si="11"/>
        <v>224343</v>
      </c>
      <c r="Y60" s="237">
        <f t="shared" si="3"/>
        <v>29540.881229170514</v>
      </c>
      <c r="Z60" s="249">
        <f t="shared" si="4"/>
        <v>32450.887853643395</v>
      </c>
      <c r="AA60" s="237">
        <f t="shared" si="5"/>
        <v>4.4704234465364472</v>
      </c>
      <c r="AB60" s="237">
        <f t="shared" si="6"/>
        <v>4.5112265835605223</v>
      </c>
      <c r="AG60" s="260"/>
      <c r="AH60" s="261"/>
      <c r="AI60" s="261"/>
    </row>
    <row r="61" spans="1:35" x14ac:dyDescent="0.3">
      <c r="A61" s="112" t="s">
        <v>274</v>
      </c>
      <c r="B61" s="92" t="s">
        <v>275</v>
      </c>
      <c r="C61" s="99" t="s">
        <v>276</v>
      </c>
      <c r="D61" s="92" t="s">
        <v>277</v>
      </c>
      <c r="E61" s="654">
        <f>SUMIFS('PIB-Mpal 2015-2024 Corrient'!H$5:H$1264,'PIB-Mpal 2015-2024 Corrient'!$A$5:$A$1264,$W$2,'PIB-Mpal 2015-2024 Corrient'!$E$5:$E$1264,$A61)</f>
        <v>25.518669295079999</v>
      </c>
      <c r="F61" s="654">
        <f>SUMIFS('PIB-Mpal 2015-2024 Corrient'!I$5:I$1264,'PIB-Mpal 2015-2024 Corrient'!$A$5:$A$1264,$W$2,'PIB-Mpal 2015-2024 Corrient'!$E$5:$E$1264,$A61)</f>
        <v>0</v>
      </c>
      <c r="G61" s="654">
        <f>SUMIFS('PIB-Mpal 2015-2024 Corrient'!K$5:K$1264,'PIB-Mpal 2015-2024 Corrient'!$A$5:$A$1264,$W$2,'PIB-Mpal 2015-2024 Corrient'!$E$5:$E$1264,$A61)</f>
        <v>0.35405990139999999</v>
      </c>
      <c r="H61" s="654">
        <f>SUMIFS('PIB-Mpal 2015-2024 Corrient'!L$5:L$1264,'PIB-Mpal 2015-2024 Corrient'!$A$5:$A$1264,$W$2,'PIB-Mpal 2015-2024 Corrient'!$E$5:$E$1264,$A61)</f>
        <v>2.4222044084799998</v>
      </c>
      <c r="I61" s="654">
        <f>SUMIFS('PIB-Mpal 2015-2024 Corrient'!N$5:N$1264,'PIB-Mpal 2015-2024 Corrient'!$A$5:$A$1264,$W$2,'PIB-Mpal 2015-2024 Corrient'!$E$5:$E$1264,$A61)</f>
        <v>6.0627342031099998</v>
      </c>
      <c r="J61" s="654">
        <f>SUMIFS('PIB-Mpal 2015-2024 Corrient'!O$5:O$1264,'PIB-Mpal 2015-2024 Corrient'!$A$5:$A$1264,$W$2,'PIB-Mpal 2015-2024 Corrient'!$E$5:$E$1264,$A61)</f>
        <v>5.3555104475800004</v>
      </c>
      <c r="K61" s="654">
        <f>SUMIFS('PIB-Mpal 2015-2024 Corrient'!P$5:P$1264,'PIB-Mpal 2015-2024 Corrient'!$A$5:$A$1264,$W$2,'PIB-Mpal 2015-2024 Corrient'!$E$5:$E$1264,$A61)</f>
        <v>0.78091409741999995</v>
      </c>
      <c r="L61" s="654">
        <f>SUMIFS('PIB-Mpal 2015-2024 Corrient'!Q$5:Q$1264,'PIB-Mpal 2015-2024 Corrient'!$A$5:$A$1264,$W$2,'PIB-Mpal 2015-2024 Corrient'!$E$5:$E$1264,$A61)</f>
        <v>0.60435438182000001</v>
      </c>
      <c r="M61" s="654">
        <f>SUMIFS('PIB-Mpal 2015-2024 Corrient'!R$5:R$1264,'PIB-Mpal 2015-2024 Corrient'!$A$5:$A$1264,$W$2,'PIB-Mpal 2015-2024 Corrient'!$E$5:$E$1264,$A61)</f>
        <v>2.3442713723900002</v>
      </c>
      <c r="N61" s="654">
        <f>SUMIFS('PIB-Mpal 2015-2024 Corrient'!S$5:S$1264,'PIB-Mpal 2015-2024 Corrient'!$A$5:$A$1264,$W$2,'PIB-Mpal 2015-2024 Corrient'!$E$5:$E$1264,$A61)</f>
        <v>3.4732381280600002</v>
      </c>
      <c r="O61" s="654">
        <f>SUMIFS('PIB-Mpal 2015-2024 Corrient'!T$5:T$1264,'PIB-Mpal 2015-2024 Corrient'!$A$5:$A$1264,$W$2,'PIB-Mpal 2015-2024 Corrient'!$E$5:$E$1264,$A61)</f>
        <v>11.864475172980001</v>
      </c>
      <c r="P61" s="655">
        <f>SUMIFS('PIB-Mpal 2015-2024 Corrient'!U$5:U$1264,'PIB-Mpal 2015-2024 Corrient'!$A$5:$A$1264,$W$2,'PIB-Mpal 2015-2024 Corrient'!$E$5:$E$1264,$A61)</f>
        <v>1.59800164614</v>
      </c>
      <c r="Q61" s="656">
        <f>SUMIFS('PIB-Mpal 2015-2024 Corrient'!J$5:J$1264,'PIB-Mpal 2015-2024 Corrient'!$A$5:$A$1264,$W$2,'PIB-Mpal 2015-2024 Corrient'!$E$5:$E$1264,$A61)</f>
        <v>25.518669295079999</v>
      </c>
      <c r="R61" s="657">
        <f>SUMIFS('PIB-Mpal 2015-2024 Corrient'!M$5:M$1264,'PIB-Mpal 2015-2024 Corrient'!$A$5:$A$1264,$W$2,'PIB-Mpal 2015-2024 Corrient'!$E$5:$E$1264,$A61)</f>
        <v>2.7762643098799997</v>
      </c>
      <c r="S61" s="658">
        <f>SUMIFS('PIB-Mpal 2015-2024 Corrient'!V$5:V$1264,'PIB-Mpal 2015-2024 Corrient'!$A$5:$A$1264,$W$2,'PIB-Mpal 2015-2024 Corrient'!$E$5:$E$1264,$A61)</f>
        <v>32.083499449500003</v>
      </c>
      <c r="T61" s="659">
        <f>SUMIFS('PIB-Mpal 2015-2024 Corrient'!W$5:W$1264,'PIB-Mpal 2015-2024 Corrient'!$A$5:$A$1264,$W$2,'PIB-Mpal 2015-2024 Corrient'!$E$5:$E$1264,$A61)</f>
        <v>60.378433054460004</v>
      </c>
      <c r="U61" s="660">
        <f>SUMIFS('PIB-Mpal 2015-2024 Corrient'!X$5:X$1264,'PIB-Mpal 2015-2024 Corrient'!$A$5:$A$1264,$W$2,'PIB-Mpal 2015-2024 Corrient'!$E$5:$E$1264,$A61)</f>
        <v>5.9477453905477784</v>
      </c>
      <c r="V61" s="661">
        <f>SUMIFS('PIB-Mpal 2015-2024 Corrient'!Y$5:Y$1264,'PIB-Mpal 2015-2024 Corrient'!$A$5:$A$1264,$W$2,'PIB-Mpal 2015-2024 Corrient'!$E$5:$E$1264,$A61)</f>
        <v>66.326178445007784</v>
      </c>
      <c r="W61" s="239">
        <f t="shared" si="2"/>
        <v>2.619182367938922E-4</v>
      </c>
      <c r="X61" s="662">
        <f>INDEX(POBLACION!$C$4:$W$128,MATCH(A61,POBLACION!$A$4:$A$128,0),MATCH($W$2,POBLACION!$C$3:$W$3,0))</f>
        <v>2810</v>
      </c>
      <c r="Y61" s="237">
        <f t="shared" si="3"/>
        <v>21486.986852120997</v>
      </c>
      <c r="Z61" s="249">
        <f t="shared" si="4"/>
        <v>23603.622222422699</v>
      </c>
      <c r="AA61" s="237">
        <f t="shared" si="5"/>
        <v>4.3321755180858776</v>
      </c>
      <c r="AB61" s="237">
        <f t="shared" si="6"/>
        <v>4.3729786551098968</v>
      </c>
      <c r="AG61" s="260"/>
      <c r="AH61" s="261"/>
      <c r="AI61" s="261"/>
    </row>
    <row r="62" spans="1:35" x14ac:dyDescent="0.3">
      <c r="A62" s="33" t="s">
        <v>278</v>
      </c>
      <c r="B62" s="30" t="s">
        <v>275</v>
      </c>
      <c r="C62" s="31" t="s">
        <v>279</v>
      </c>
      <c r="D62" s="30" t="s">
        <v>280</v>
      </c>
      <c r="E62" s="654">
        <f>SUMIFS('PIB-Mpal 2015-2024 Corrient'!H$5:H$1264,'PIB-Mpal 2015-2024 Corrient'!$A$5:$A$1264,$W$2,'PIB-Mpal 2015-2024 Corrient'!$E$5:$E$1264,$A62)</f>
        <v>118.37435394596</v>
      </c>
      <c r="F62" s="654">
        <f>SUMIFS('PIB-Mpal 2015-2024 Corrient'!I$5:I$1264,'PIB-Mpal 2015-2024 Corrient'!$A$5:$A$1264,$W$2,'PIB-Mpal 2015-2024 Corrient'!$E$5:$E$1264,$A62)</f>
        <v>0</v>
      </c>
      <c r="G62" s="654">
        <f>SUMIFS('PIB-Mpal 2015-2024 Corrient'!K$5:K$1264,'PIB-Mpal 2015-2024 Corrient'!$A$5:$A$1264,$W$2,'PIB-Mpal 2015-2024 Corrient'!$E$5:$E$1264,$A62)</f>
        <v>4.1638340966999996</v>
      </c>
      <c r="H62" s="654">
        <f>SUMIFS('PIB-Mpal 2015-2024 Corrient'!L$5:L$1264,'PIB-Mpal 2015-2024 Corrient'!$A$5:$A$1264,$W$2,'PIB-Mpal 2015-2024 Corrient'!$E$5:$E$1264,$A62)</f>
        <v>5.1844769085599998</v>
      </c>
      <c r="I62" s="654">
        <f>SUMIFS('PIB-Mpal 2015-2024 Corrient'!N$5:N$1264,'PIB-Mpal 2015-2024 Corrient'!$A$5:$A$1264,$W$2,'PIB-Mpal 2015-2024 Corrient'!$E$5:$E$1264,$A62)</f>
        <v>2.6390241003399999</v>
      </c>
      <c r="J62" s="654">
        <f>SUMIFS('PIB-Mpal 2015-2024 Corrient'!O$5:O$1264,'PIB-Mpal 2015-2024 Corrient'!$A$5:$A$1264,$W$2,'PIB-Mpal 2015-2024 Corrient'!$E$5:$E$1264,$A62)</f>
        <v>21.01449767403</v>
      </c>
      <c r="K62" s="654">
        <f>SUMIFS('PIB-Mpal 2015-2024 Corrient'!P$5:P$1264,'PIB-Mpal 2015-2024 Corrient'!$A$5:$A$1264,$W$2,'PIB-Mpal 2015-2024 Corrient'!$E$5:$E$1264,$A62)</f>
        <v>3.3671020299299999</v>
      </c>
      <c r="L62" s="654">
        <f>SUMIFS('PIB-Mpal 2015-2024 Corrient'!Q$5:Q$1264,'PIB-Mpal 2015-2024 Corrient'!$A$5:$A$1264,$W$2,'PIB-Mpal 2015-2024 Corrient'!$E$5:$E$1264,$A62)</f>
        <v>3.5699883254799998</v>
      </c>
      <c r="M62" s="654">
        <f>SUMIFS('PIB-Mpal 2015-2024 Corrient'!R$5:R$1264,'PIB-Mpal 2015-2024 Corrient'!$A$5:$A$1264,$W$2,'PIB-Mpal 2015-2024 Corrient'!$E$5:$E$1264,$A62)</f>
        <v>10.202803722500001</v>
      </c>
      <c r="N62" s="654">
        <f>SUMIFS('PIB-Mpal 2015-2024 Corrient'!S$5:S$1264,'PIB-Mpal 2015-2024 Corrient'!$A$5:$A$1264,$W$2,'PIB-Mpal 2015-2024 Corrient'!$E$5:$E$1264,$A62)</f>
        <v>10.14267746442</v>
      </c>
      <c r="O62" s="654">
        <f>SUMIFS('PIB-Mpal 2015-2024 Corrient'!T$5:T$1264,'PIB-Mpal 2015-2024 Corrient'!$A$5:$A$1264,$W$2,'PIB-Mpal 2015-2024 Corrient'!$E$5:$E$1264,$A62)</f>
        <v>26.113594878800001</v>
      </c>
      <c r="P62" s="655">
        <f>SUMIFS('PIB-Mpal 2015-2024 Corrient'!U$5:U$1264,'PIB-Mpal 2015-2024 Corrient'!$A$5:$A$1264,$W$2,'PIB-Mpal 2015-2024 Corrient'!$E$5:$E$1264,$A62)</f>
        <v>6.4963043692199998</v>
      </c>
      <c r="Q62" s="656">
        <f>SUMIFS('PIB-Mpal 2015-2024 Corrient'!J$5:J$1264,'PIB-Mpal 2015-2024 Corrient'!$A$5:$A$1264,$W$2,'PIB-Mpal 2015-2024 Corrient'!$E$5:$E$1264,$A62)</f>
        <v>118.37435394596</v>
      </c>
      <c r="R62" s="657">
        <f>SUMIFS('PIB-Mpal 2015-2024 Corrient'!M$5:M$1264,'PIB-Mpal 2015-2024 Corrient'!$A$5:$A$1264,$W$2,'PIB-Mpal 2015-2024 Corrient'!$E$5:$E$1264,$A62)</f>
        <v>9.3483110052599994</v>
      </c>
      <c r="S62" s="658">
        <f>SUMIFS('PIB-Mpal 2015-2024 Corrient'!V$5:V$1264,'PIB-Mpal 2015-2024 Corrient'!$A$5:$A$1264,$W$2,'PIB-Mpal 2015-2024 Corrient'!$E$5:$E$1264,$A62)</f>
        <v>83.545992564719995</v>
      </c>
      <c r="T62" s="659">
        <f>SUMIFS('PIB-Mpal 2015-2024 Corrient'!W$5:W$1264,'PIB-Mpal 2015-2024 Corrient'!$A$5:$A$1264,$W$2,'PIB-Mpal 2015-2024 Corrient'!$E$5:$E$1264,$A62)</f>
        <v>211.26865751593999</v>
      </c>
      <c r="U62" s="660">
        <f>SUMIFS('PIB-Mpal 2015-2024 Corrient'!X$5:X$1264,'PIB-Mpal 2015-2024 Corrient'!$A$5:$A$1264,$W$2,'PIB-Mpal 2015-2024 Corrient'!$E$5:$E$1264,$A62)</f>
        <v>20.811606402138811</v>
      </c>
      <c r="V62" s="661">
        <f>SUMIFS('PIB-Mpal 2015-2024 Corrient'!Y$5:Y$1264,'PIB-Mpal 2015-2024 Corrient'!$A$5:$A$1264,$W$2,'PIB-Mpal 2015-2024 Corrient'!$E$5:$E$1264,$A62)</f>
        <v>232.0802639180788</v>
      </c>
      <c r="W62" s="237">
        <f t="shared" si="2"/>
        <v>9.1647151916770175E-4</v>
      </c>
      <c r="X62" s="662">
        <f>INDEX(POBLACION!$C$4:$W$128,MATCH(A62,POBLACION!$A$4:$A$128,0),MATCH($W$2,POBLACION!$C$3:$W$3,0))</f>
        <v>7628</v>
      </c>
      <c r="Y62" s="237">
        <f t="shared" si="3"/>
        <v>27696.467949126902</v>
      </c>
      <c r="Z62" s="249">
        <f t="shared" si="4"/>
        <v>30424.785516266231</v>
      </c>
      <c r="AA62" s="237">
        <f t="shared" si="5"/>
        <v>4.4424243882698651</v>
      </c>
      <c r="AB62" s="237">
        <f t="shared" si="6"/>
        <v>4.4832275252938736</v>
      </c>
      <c r="AG62" s="260"/>
      <c r="AH62" s="261"/>
      <c r="AI62" s="261"/>
    </row>
    <row r="63" spans="1:35" x14ac:dyDescent="0.3">
      <c r="A63" s="33" t="s">
        <v>281</v>
      </c>
      <c r="B63" s="30" t="s">
        <v>275</v>
      </c>
      <c r="C63" s="31" t="s">
        <v>276</v>
      </c>
      <c r="D63" s="30" t="s">
        <v>282</v>
      </c>
      <c r="E63" s="654">
        <f>SUMIFS('PIB-Mpal 2015-2024 Corrient'!H$5:H$1264,'PIB-Mpal 2015-2024 Corrient'!$A$5:$A$1264,$W$2,'PIB-Mpal 2015-2024 Corrient'!$E$5:$E$1264,$A63)</f>
        <v>24.113205369100001</v>
      </c>
      <c r="F63" s="654">
        <f>SUMIFS('PIB-Mpal 2015-2024 Corrient'!I$5:I$1264,'PIB-Mpal 2015-2024 Corrient'!$A$5:$A$1264,$W$2,'PIB-Mpal 2015-2024 Corrient'!$E$5:$E$1264,$A63)</f>
        <v>0</v>
      </c>
      <c r="G63" s="654">
        <f>SUMIFS('PIB-Mpal 2015-2024 Corrient'!K$5:K$1264,'PIB-Mpal 2015-2024 Corrient'!$A$5:$A$1264,$W$2,'PIB-Mpal 2015-2024 Corrient'!$E$5:$E$1264,$A63)</f>
        <v>1.07155777201</v>
      </c>
      <c r="H63" s="654">
        <f>SUMIFS('PIB-Mpal 2015-2024 Corrient'!L$5:L$1264,'PIB-Mpal 2015-2024 Corrient'!$A$5:$A$1264,$W$2,'PIB-Mpal 2015-2024 Corrient'!$E$5:$E$1264,$A63)</f>
        <v>3.2847324926799999</v>
      </c>
      <c r="I63" s="654">
        <f>SUMIFS('PIB-Mpal 2015-2024 Corrient'!N$5:N$1264,'PIB-Mpal 2015-2024 Corrient'!$A$5:$A$1264,$W$2,'PIB-Mpal 2015-2024 Corrient'!$E$5:$E$1264,$A63)</f>
        <v>2.7998210881999999</v>
      </c>
      <c r="J63" s="654">
        <f>SUMIFS('PIB-Mpal 2015-2024 Corrient'!O$5:O$1264,'PIB-Mpal 2015-2024 Corrient'!$A$5:$A$1264,$W$2,'PIB-Mpal 2015-2024 Corrient'!$E$5:$E$1264,$A63)</f>
        <v>12.43368655083</v>
      </c>
      <c r="K63" s="654">
        <f>SUMIFS('PIB-Mpal 2015-2024 Corrient'!P$5:P$1264,'PIB-Mpal 2015-2024 Corrient'!$A$5:$A$1264,$W$2,'PIB-Mpal 2015-2024 Corrient'!$E$5:$E$1264,$A63)</f>
        <v>2.9151144630600001</v>
      </c>
      <c r="L63" s="654">
        <f>SUMIFS('PIB-Mpal 2015-2024 Corrient'!Q$5:Q$1264,'PIB-Mpal 2015-2024 Corrient'!$A$5:$A$1264,$W$2,'PIB-Mpal 2015-2024 Corrient'!$E$5:$E$1264,$A63)</f>
        <v>2.55352137647</v>
      </c>
      <c r="M63" s="654">
        <f>SUMIFS('PIB-Mpal 2015-2024 Corrient'!R$5:R$1264,'PIB-Mpal 2015-2024 Corrient'!$A$5:$A$1264,$W$2,'PIB-Mpal 2015-2024 Corrient'!$E$5:$E$1264,$A63)</f>
        <v>9.8343096497900007</v>
      </c>
      <c r="N63" s="654">
        <f>SUMIFS('PIB-Mpal 2015-2024 Corrient'!S$5:S$1264,'PIB-Mpal 2015-2024 Corrient'!$A$5:$A$1264,$W$2,'PIB-Mpal 2015-2024 Corrient'!$E$5:$E$1264,$A63)</f>
        <v>7.2789151479300003</v>
      </c>
      <c r="O63" s="654">
        <f>SUMIFS('PIB-Mpal 2015-2024 Corrient'!T$5:T$1264,'PIB-Mpal 2015-2024 Corrient'!$A$5:$A$1264,$W$2,'PIB-Mpal 2015-2024 Corrient'!$E$5:$E$1264,$A63)</f>
        <v>19.029072333849999</v>
      </c>
      <c r="P63" s="655">
        <f>SUMIFS('PIB-Mpal 2015-2024 Corrient'!U$5:U$1264,'PIB-Mpal 2015-2024 Corrient'!$A$5:$A$1264,$W$2,'PIB-Mpal 2015-2024 Corrient'!$E$5:$E$1264,$A63)</f>
        <v>5.1771874886799996</v>
      </c>
      <c r="Q63" s="656">
        <f>SUMIFS('PIB-Mpal 2015-2024 Corrient'!J$5:J$1264,'PIB-Mpal 2015-2024 Corrient'!$A$5:$A$1264,$W$2,'PIB-Mpal 2015-2024 Corrient'!$E$5:$E$1264,$A63)</f>
        <v>24.113205369100001</v>
      </c>
      <c r="R63" s="657">
        <f>SUMIFS('PIB-Mpal 2015-2024 Corrient'!M$5:M$1264,'PIB-Mpal 2015-2024 Corrient'!$A$5:$A$1264,$W$2,'PIB-Mpal 2015-2024 Corrient'!$E$5:$E$1264,$A63)</f>
        <v>4.3562902646900001</v>
      </c>
      <c r="S63" s="658">
        <f>SUMIFS('PIB-Mpal 2015-2024 Corrient'!V$5:V$1264,'PIB-Mpal 2015-2024 Corrient'!$A$5:$A$1264,$W$2,'PIB-Mpal 2015-2024 Corrient'!$E$5:$E$1264,$A63)</f>
        <v>62.021628098810005</v>
      </c>
      <c r="T63" s="659">
        <f>SUMIFS('PIB-Mpal 2015-2024 Corrient'!W$5:W$1264,'PIB-Mpal 2015-2024 Corrient'!$A$5:$A$1264,$W$2,'PIB-Mpal 2015-2024 Corrient'!$E$5:$E$1264,$A63)</f>
        <v>90.491123732600002</v>
      </c>
      <c r="U63" s="660">
        <f>SUMIFS('PIB-Mpal 2015-2024 Corrient'!X$5:X$1264,'PIB-Mpal 2015-2024 Corrient'!$A$5:$A$1264,$W$2,'PIB-Mpal 2015-2024 Corrient'!$E$5:$E$1264,$A63)</f>
        <v>8.9140796943283185</v>
      </c>
      <c r="V63" s="661">
        <f>SUMIFS('PIB-Mpal 2015-2024 Corrient'!Y$5:Y$1264,'PIB-Mpal 2015-2024 Corrient'!$A$5:$A$1264,$W$2,'PIB-Mpal 2015-2024 Corrient'!$E$5:$E$1264,$A63)</f>
        <v>99.405203426928324</v>
      </c>
      <c r="W63" s="237">
        <f t="shared" si="2"/>
        <v>3.925453903741217E-4</v>
      </c>
      <c r="X63" s="662">
        <f>INDEX(POBLACION!$C$4:$W$128,MATCH(A63,POBLACION!$A$4:$A$128,0),MATCH($W$2,POBLACION!$C$3:$W$3,0))</f>
        <v>5308</v>
      </c>
      <c r="Y63" s="237">
        <f t="shared" si="3"/>
        <v>17048.064003880936</v>
      </c>
      <c r="Z63" s="249">
        <f t="shared" si="4"/>
        <v>18727.430939511742</v>
      </c>
      <c r="AA63" s="237">
        <f t="shared" si="5"/>
        <v>4.231675067189494</v>
      </c>
      <c r="AB63" s="237">
        <f t="shared" si="6"/>
        <v>4.2724782042135176</v>
      </c>
      <c r="AG63" s="260"/>
      <c r="AH63" s="261"/>
      <c r="AI63" s="261"/>
    </row>
    <row r="64" spans="1:35" x14ac:dyDescent="0.3">
      <c r="A64" s="33" t="s">
        <v>283</v>
      </c>
      <c r="B64" s="30" t="s">
        <v>275</v>
      </c>
      <c r="C64" s="31" t="s">
        <v>276</v>
      </c>
      <c r="D64" s="30" t="s">
        <v>284</v>
      </c>
      <c r="E64" s="654">
        <f>SUMIFS('PIB-Mpal 2015-2024 Corrient'!H$5:H$1264,'PIB-Mpal 2015-2024 Corrient'!$A$5:$A$1264,$W$2,'PIB-Mpal 2015-2024 Corrient'!$E$5:$E$1264,$A64)</f>
        <v>42.73992524869</v>
      </c>
      <c r="F64" s="654">
        <f>SUMIFS('PIB-Mpal 2015-2024 Corrient'!I$5:I$1264,'PIB-Mpal 2015-2024 Corrient'!$A$5:$A$1264,$W$2,'PIB-Mpal 2015-2024 Corrient'!$E$5:$E$1264,$A64)</f>
        <v>2077.7649852444401</v>
      </c>
      <c r="G64" s="654">
        <f>SUMIFS('PIB-Mpal 2015-2024 Corrient'!K$5:K$1264,'PIB-Mpal 2015-2024 Corrient'!$A$5:$A$1264,$W$2,'PIB-Mpal 2015-2024 Corrient'!$E$5:$E$1264,$A64)</f>
        <v>7.3514305282899999</v>
      </c>
      <c r="H64" s="654">
        <f>SUMIFS('PIB-Mpal 2015-2024 Corrient'!L$5:L$1264,'PIB-Mpal 2015-2024 Corrient'!$A$5:$A$1264,$W$2,'PIB-Mpal 2015-2024 Corrient'!$E$5:$E$1264,$A64)</f>
        <v>6.0313125340000003E-2</v>
      </c>
      <c r="I64" s="654">
        <f>SUMIFS('PIB-Mpal 2015-2024 Corrient'!N$5:N$1264,'PIB-Mpal 2015-2024 Corrient'!$A$5:$A$1264,$W$2,'PIB-Mpal 2015-2024 Corrient'!$E$5:$E$1264,$A64)</f>
        <v>18.364450892219999</v>
      </c>
      <c r="J64" s="654">
        <f>SUMIFS('PIB-Mpal 2015-2024 Corrient'!O$5:O$1264,'PIB-Mpal 2015-2024 Corrient'!$A$5:$A$1264,$W$2,'PIB-Mpal 2015-2024 Corrient'!$E$5:$E$1264,$A64)</f>
        <v>18.688867591179999</v>
      </c>
      <c r="K64" s="654">
        <f>SUMIFS('PIB-Mpal 2015-2024 Corrient'!P$5:P$1264,'PIB-Mpal 2015-2024 Corrient'!$A$5:$A$1264,$W$2,'PIB-Mpal 2015-2024 Corrient'!$E$5:$E$1264,$A64)</f>
        <v>2.0474191745699999</v>
      </c>
      <c r="L64" s="654">
        <f>SUMIFS('PIB-Mpal 2015-2024 Corrient'!Q$5:Q$1264,'PIB-Mpal 2015-2024 Corrient'!$A$5:$A$1264,$W$2,'PIB-Mpal 2015-2024 Corrient'!$E$5:$E$1264,$A64)</f>
        <v>1.5543089818</v>
      </c>
      <c r="M64" s="654">
        <f>SUMIFS('PIB-Mpal 2015-2024 Corrient'!R$5:R$1264,'PIB-Mpal 2015-2024 Corrient'!$A$5:$A$1264,$W$2,'PIB-Mpal 2015-2024 Corrient'!$E$5:$E$1264,$A64)</f>
        <v>5.9778560443300002</v>
      </c>
      <c r="N64" s="654">
        <f>SUMIFS('PIB-Mpal 2015-2024 Corrient'!S$5:S$1264,'PIB-Mpal 2015-2024 Corrient'!$A$5:$A$1264,$W$2,'PIB-Mpal 2015-2024 Corrient'!$E$5:$E$1264,$A64)</f>
        <v>63.310070146149997</v>
      </c>
      <c r="O64" s="654">
        <f>SUMIFS('PIB-Mpal 2015-2024 Corrient'!T$5:T$1264,'PIB-Mpal 2015-2024 Corrient'!$A$5:$A$1264,$W$2,'PIB-Mpal 2015-2024 Corrient'!$E$5:$E$1264,$A64)</f>
        <v>10.89803841544</v>
      </c>
      <c r="P64" s="655">
        <f>SUMIFS('PIB-Mpal 2015-2024 Corrient'!U$5:U$1264,'PIB-Mpal 2015-2024 Corrient'!$A$5:$A$1264,$W$2,'PIB-Mpal 2015-2024 Corrient'!$E$5:$E$1264,$A64)</f>
        <v>3.1876227537299999</v>
      </c>
      <c r="Q64" s="656">
        <f>SUMIFS('PIB-Mpal 2015-2024 Corrient'!J$5:J$1264,'PIB-Mpal 2015-2024 Corrient'!$A$5:$A$1264,$W$2,'PIB-Mpal 2015-2024 Corrient'!$E$5:$E$1264,$A64)</f>
        <v>2120.50491049313</v>
      </c>
      <c r="R64" s="657">
        <f>SUMIFS('PIB-Mpal 2015-2024 Corrient'!M$5:M$1264,'PIB-Mpal 2015-2024 Corrient'!$A$5:$A$1264,$W$2,'PIB-Mpal 2015-2024 Corrient'!$E$5:$E$1264,$A64)</f>
        <v>7.4117436536300003</v>
      </c>
      <c r="S64" s="658">
        <f>SUMIFS('PIB-Mpal 2015-2024 Corrient'!V$5:V$1264,'PIB-Mpal 2015-2024 Corrient'!$A$5:$A$1264,$W$2,'PIB-Mpal 2015-2024 Corrient'!$E$5:$E$1264,$A64)</f>
        <v>124.02863399941999</v>
      </c>
      <c r="T64" s="659">
        <f>SUMIFS('PIB-Mpal 2015-2024 Corrient'!W$5:W$1264,'PIB-Mpal 2015-2024 Corrient'!$A$5:$A$1264,$W$2,'PIB-Mpal 2015-2024 Corrient'!$E$5:$E$1264,$A64)</f>
        <v>2251.9452881461798</v>
      </c>
      <c r="U64" s="660">
        <f>SUMIFS('PIB-Mpal 2015-2024 Corrient'!X$5:X$1264,'PIB-Mpal 2015-2024 Corrient'!$A$5:$A$1264,$W$2,'PIB-Mpal 2015-2024 Corrient'!$E$5:$E$1264,$A64)</f>
        <v>221.83413066227277</v>
      </c>
      <c r="V64" s="661">
        <f>SUMIFS('PIB-Mpal 2015-2024 Corrient'!Y$5:Y$1264,'PIB-Mpal 2015-2024 Corrient'!$A$5:$A$1264,$W$2,'PIB-Mpal 2015-2024 Corrient'!$E$5:$E$1264,$A64)</f>
        <v>2473.7794188084526</v>
      </c>
      <c r="W64" s="237">
        <f t="shared" si="2"/>
        <v>9.7688116333815005E-3</v>
      </c>
      <c r="X64" s="662">
        <f>INDEX(POBLACION!$C$4:$W$128,MATCH(A64,POBLACION!$A$4:$A$128,0),MATCH($W$2,POBLACION!$C$3:$W$3,0))</f>
        <v>10848</v>
      </c>
      <c r="Y64" s="237">
        <f t="shared" si="3"/>
        <v>207590.82670964047</v>
      </c>
      <c r="Z64" s="249">
        <f t="shared" si="4"/>
        <v>228040.13816449599</v>
      </c>
      <c r="AA64" s="237">
        <f t="shared" si="5"/>
        <v>5.3172081584374711</v>
      </c>
      <c r="AB64" s="237">
        <f t="shared" si="6"/>
        <v>5.3580112954616332</v>
      </c>
      <c r="AG64" s="260"/>
      <c r="AH64" s="261"/>
      <c r="AI64" s="261"/>
    </row>
    <row r="65" spans="1:35" x14ac:dyDescent="0.3">
      <c r="A65" s="33" t="s">
        <v>285</v>
      </c>
      <c r="B65" s="30" t="s">
        <v>275</v>
      </c>
      <c r="C65" s="31" t="s">
        <v>279</v>
      </c>
      <c r="D65" s="30" t="s">
        <v>286</v>
      </c>
      <c r="E65" s="654">
        <f>SUMIFS('PIB-Mpal 2015-2024 Corrient'!H$5:H$1264,'PIB-Mpal 2015-2024 Corrient'!$A$5:$A$1264,$W$2,'PIB-Mpal 2015-2024 Corrient'!$E$5:$E$1264,$A65)</f>
        <v>60.237142442710002</v>
      </c>
      <c r="F65" s="654">
        <f>SUMIFS('PIB-Mpal 2015-2024 Corrient'!I$5:I$1264,'PIB-Mpal 2015-2024 Corrient'!$A$5:$A$1264,$W$2,'PIB-Mpal 2015-2024 Corrient'!$E$5:$E$1264,$A65)</f>
        <v>0</v>
      </c>
      <c r="G65" s="654">
        <f>SUMIFS('PIB-Mpal 2015-2024 Corrient'!K$5:K$1264,'PIB-Mpal 2015-2024 Corrient'!$A$5:$A$1264,$W$2,'PIB-Mpal 2015-2024 Corrient'!$E$5:$E$1264,$A65)</f>
        <v>1.3152084869</v>
      </c>
      <c r="H65" s="654">
        <f>SUMIFS('PIB-Mpal 2015-2024 Corrient'!L$5:L$1264,'PIB-Mpal 2015-2024 Corrient'!$A$5:$A$1264,$W$2,'PIB-Mpal 2015-2024 Corrient'!$E$5:$E$1264,$A65)</f>
        <v>6.6669419128299996</v>
      </c>
      <c r="I65" s="654">
        <f>SUMIFS('PIB-Mpal 2015-2024 Corrient'!N$5:N$1264,'PIB-Mpal 2015-2024 Corrient'!$A$5:$A$1264,$W$2,'PIB-Mpal 2015-2024 Corrient'!$E$5:$E$1264,$A65)</f>
        <v>2.7443234674100001</v>
      </c>
      <c r="J65" s="654">
        <f>SUMIFS('PIB-Mpal 2015-2024 Corrient'!O$5:O$1264,'PIB-Mpal 2015-2024 Corrient'!$A$5:$A$1264,$W$2,'PIB-Mpal 2015-2024 Corrient'!$E$5:$E$1264,$A65)</f>
        <v>21.10597255547</v>
      </c>
      <c r="K65" s="654">
        <f>SUMIFS('PIB-Mpal 2015-2024 Corrient'!P$5:P$1264,'PIB-Mpal 2015-2024 Corrient'!$A$5:$A$1264,$W$2,'PIB-Mpal 2015-2024 Corrient'!$E$5:$E$1264,$A65)</f>
        <v>5.03676794253</v>
      </c>
      <c r="L65" s="654">
        <f>SUMIFS('PIB-Mpal 2015-2024 Corrient'!Q$5:Q$1264,'PIB-Mpal 2015-2024 Corrient'!$A$5:$A$1264,$W$2,'PIB-Mpal 2015-2024 Corrient'!$E$5:$E$1264,$A65)</f>
        <v>4.96560496719</v>
      </c>
      <c r="M65" s="654">
        <f>SUMIFS('PIB-Mpal 2015-2024 Corrient'!R$5:R$1264,'PIB-Mpal 2015-2024 Corrient'!$A$5:$A$1264,$W$2,'PIB-Mpal 2015-2024 Corrient'!$E$5:$E$1264,$A65)</f>
        <v>13.05691542414</v>
      </c>
      <c r="N65" s="654">
        <f>SUMIFS('PIB-Mpal 2015-2024 Corrient'!S$5:S$1264,'PIB-Mpal 2015-2024 Corrient'!$A$5:$A$1264,$W$2,'PIB-Mpal 2015-2024 Corrient'!$E$5:$E$1264,$A65)</f>
        <v>13.10950281383</v>
      </c>
      <c r="O65" s="654">
        <f>SUMIFS('PIB-Mpal 2015-2024 Corrient'!T$5:T$1264,'PIB-Mpal 2015-2024 Corrient'!$A$5:$A$1264,$W$2,'PIB-Mpal 2015-2024 Corrient'!$E$5:$E$1264,$A65)</f>
        <v>36.602619657349997</v>
      </c>
      <c r="P65" s="655">
        <f>SUMIFS('PIB-Mpal 2015-2024 Corrient'!U$5:U$1264,'PIB-Mpal 2015-2024 Corrient'!$A$5:$A$1264,$W$2,'PIB-Mpal 2015-2024 Corrient'!$E$5:$E$1264,$A65)</f>
        <v>7.7768466750699998</v>
      </c>
      <c r="Q65" s="656">
        <f>SUMIFS('PIB-Mpal 2015-2024 Corrient'!J$5:J$1264,'PIB-Mpal 2015-2024 Corrient'!$A$5:$A$1264,$W$2,'PIB-Mpal 2015-2024 Corrient'!$E$5:$E$1264,$A65)</f>
        <v>60.237142442710002</v>
      </c>
      <c r="R65" s="657">
        <f>SUMIFS('PIB-Mpal 2015-2024 Corrient'!M$5:M$1264,'PIB-Mpal 2015-2024 Corrient'!$A$5:$A$1264,$W$2,'PIB-Mpal 2015-2024 Corrient'!$E$5:$E$1264,$A65)</f>
        <v>7.9821503997299992</v>
      </c>
      <c r="S65" s="658">
        <f>SUMIFS('PIB-Mpal 2015-2024 Corrient'!V$5:V$1264,'PIB-Mpal 2015-2024 Corrient'!$A$5:$A$1264,$W$2,'PIB-Mpal 2015-2024 Corrient'!$E$5:$E$1264,$A65)</f>
        <v>104.39855350299</v>
      </c>
      <c r="T65" s="659">
        <f>SUMIFS('PIB-Mpal 2015-2024 Corrient'!W$5:W$1264,'PIB-Mpal 2015-2024 Corrient'!$A$5:$A$1264,$W$2,'PIB-Mpal 2015-2024 Corrient'!$E$5:$E$1264,$A65)</f>
        <v>172.61784634543</v>
      </c>
      <c r="U65" s="660">
        <f>SUMIFS('PIB-Mpal 2015-2024 Corrient'!X$5:X$1264,'PIB-Mpal 2015-2024 Corrient'!$A$5:$A$1264,$W$2,'PIB-Mpal 2015-2024 Corrient'!$E$5:$E$1264,$A65)</f>
        <v>17.004200804637893</v>
      </c>
      <c r="V65" s="661">
        <f>SUMIFS('PIB-Mpal 2015-2024 Corrient'!Y$5:Y$1264,'PIB-Mpal 2015-2024 Corrient'!$A$5:$A$1264,$W$2,'PIB-Mpal 2015-2024 Corrient'!$E$5:$E$1264,$A65)</f>
        <v>189.62204715006789</v>
      </c>
      <c r="W65" s="237">
        <f t="shared" si="2"/>
        <v>7.4880648050562116E-4</v>
      </c>
      <c r="X65" s="662">
        <f>INDEX(POBLACION!$C$4:$W$128,MATCH(A65,POBLACION!$A$4:$A$128,0),MATCH($W$2,POBLACION!$C$3:$W$3,0))</f>
        <v>9036</v>
      </c>
      <c r="Y65" s="237">
        <f t="shared" si="3"/>
        <v>19103.347315784638</v>
      </c>
      <c r="Z65" s="249">
        <f t="shared" si="4"/>
        <v>20985.175647417873</v>
      </c>
      <c r="AA65" s="237">
        <f t="shared" si="5"/>
        <v>4.2811094716145082</v>
      </c>
      <c r="AB65" s="237">
        <f t="shared" si="6"/>
        <v>4.3219126086385309</v>
      </c>
      <c r="AG65" s="260"/>
      <c r="AH65" s="261"/>
      <c r="AI65" s="261"/>
    </row>
    <row r="66" spans="1:35" x14ac:dyDescent="0.3">
      <c r="A66" s="33" t="s">
        <v>287</v>
      </c>
      <c r="B66" s="30" t="s">
        <v>275</v>
      </c>
      <c r="C66" s="31" t="s">
        <v>276</v>
      </c>
      <c r="D66" s="30" t="s">
        <v>288</v>
      </c>
      <c r="E66" s="654">
        <f>SUMIFS('PIB-Mpal 2015-2024 Corrient'!H$5:H$1264,'PIB-Mpal 2015-2024 Corrient'!$A$5:$A$1264,$W$2,'PIB-Mpal 2015-2024 Corrient'!$E$5:$E$1264,$A66)</f>
        <v>43.382799991479999</v>
      </c>
      <c r="F66" s="654">
        <f>SUMIFS('PIB-Mpal 2015-2024 Corrient'!I$5:I$1264,'PIB-Mpal 2015-2024 Corrient'!$A$5:$A$1264,$W$2,'PIB-Mpal 2015-2024 Corrient'!$E$5:$E$1264,$A66)</f>
        <v>49.774491741849999</v>
      </c>
      <c r="G66" s="654">
        <f>SUMIFS('PIB-Mpal 2015-2024 Corrient'!K$5:K$1264,'PIB-Mpal 2015-2024 Corrient'!$A$5:$A$1264,$W$2,'PIB-Mpal 2015-2024 Corrient'!$E$5:$E$1264,$A66)</f>
        <v>7.7623701293599998</v>
      </c>
      <c r="H66" s="654">
        <f>SUMIFS('PIB-Mpal 2015-2024 Corrient'!L$5:L$1264,'PIB-Mpal 2015-2024 Corrient'!$A$5:$A$1264,$W$2,'PIB-Mpal 2015-2024 Corrient'!$E$5:$E$1264,$A66)</f>
        <v>11.739744753869999</v>
      </c>
      <c r="I66" s="654">
        <f>SUMIFS('PIB-Mpal 2015-2024 Corrient'!N$5:N$1264,'PIB-Mpal 2015-2024 Corrient'!$A$5:$A$1264,$W$2,'PIB-Mpal 2015-2024 Corrient'!$E$5:$E$1264,$A66)</f>
        <v>29.489918701290001</v>
      </c>
      <c r="J66" s="654">
        <f>SUMIFS('PIB-Mpal 2015-2024 Corrient'!O$5:O$1264,'PIB-Mpal 2015-2024 Corrient'!$A$5:$A$1264,$W$2,'PIB-Mpal 2015-2024 Corrient'!$E$5:$E$1264,$A66)</f>
        <v>58.026501671929999</v>
      </c>
      <c r="K66" s="654">
        <f>SUMIFS('PIB-Mpal 2015-2024 Corrient'!P$5:P$1264,'PIB-Mpal 2015-2024 Corrient'!$A$5:$A$1264,$W$2,'PIB-Mpal 2015-2024 Corrient'!$E$5:$E$1264,$A66)</f>
        <v>7.6466988307700001</v>
      </c>
      <c r="L66" s="654">
        <f>SUMIFS('PIB-Mpal 2015-2024 Corrient'!Q$5:Q$1264,'PIB-Mpal 2015-2024 Corrient'!$A$5:$A$1264,$W$2,'PIB-Mpal 2015-2024 Corrient'!$E$5:$E$1264,$A66)</f>
        <v>7.68529963712</v>
      </c>
      <c r="M66" s="654">
        <f>SUMIFS('PIB-Mpal 2015-2024 Corrient'!R$5:R$1264,'PIB-Mpal 2015-2024 Corrient'!$A$5:$A$1264,$W$2,'PIB-Mpal 2015-2024 Corrient'!$E$5:$E$1264,$A66)</f>
        <v>20.621489997209999</v>
      </c>
      <c r="N66" s="654">
        <f>SUMIFS('PIB-Mpal 2015-2024 Corrient'!S$5:S$1264,'PIB-Mpal 2015-2024 Corrient'!$A$5:$A$1264,$W$2,'PIB-Mpal 2015-2024 Corrient'!$E$5:$E$1264,$A66)</f>
        <v>30.306329948150001</v>
      </c>
      <c r="O66" s="654">
        <f>SUMIFS('PIB-Mpal 2015-2024 Corrient'!T$5:T$1264,'PIB-Mpal 2015-2024 Corrient'!$A$5:$A$1264,$W$2,'PIB-Mpal 2015-2024 Corrient'!$E$5:$E$1264,$A66)</f>
        <v>59.83196861231</v>
      </c>
      <c r="P66" s="655">
        <f>SUMIFS('PIB-Mpal 2015-2024 Corrient'!U$5:U$1264,'PIB-Mpal 2015-2024 Corrient'!$A$5:$A$1264,$W$2,'PIB-Mpal 2015-2024 Corrient'!$E$5:$E$1264,$A66)</f>
        <v>12.88416993525</v>
      </c>
      <c r="Q66" s="656">
        <f>SUMIFS('PIB-Mpal 2015-2024 Corrient'!J$5:J$1264,'PIB-Mpal 2015-2024 Corrient'!$A$5:$A$1264,$W$2,'PIB-Mpal 2015-2024 Corrient'!$E$5:$E$1264,$A66)</f>
        <v>93.157291733329998</v>
      </c>
      <c r="R66" s="657">
        <f>SUMIFS('PIB-Mpal 2015-2024 Corrient'!M$5:M$1264,'PIB-Mpal 2015-2024 Corrient'!$A$5:$A$1264,$W$2,'PIB-Mpal 2015-2024 Corrient'!$E$5:$E$1264,$A66)</f>
        <v>19.50211488323</v>
      </c>
      <c r="S66" s="658">
        <f>SUMIFS('PIB-Mpal 2015-2024 Corrient'!V$5:V$1264,'PIB-Mpal 2015-2024 Corrient'!$A$5:$A$1264,$W$2,'PIB-Mpal 2015-2024 Corrient'!$E$5:$E$1264,$A66)</f>
        <v>226.49237733402998</v>
      </c>
      <c r="T66" s="659">
        <f>SUMIFS('PIB-Mpal 2015-2024 Corrient'!W$5:W$1264,'PIB-Mpal 2015-2024 Corrient'!$A$5:$A$1264,$W$2,'PIB-Mpal 2015-2024 Corrient'!$E$5:$E$1264,$A66)</f>
        <v>339.15178395059002</v>
      </c>
      <c r="U66" s="660">
        <f>SUMIFS('PIB-Mpal 2015-2024 Corrient'!X$5:X$1264,'PIB-Mpal 2015-2024 Corrient'!$A$5:$A$1264,$W$2,'PIB-Mpal 2015-2024 Corrient'!$E$5:$E$1264,$A66)</f>
        <v>33.409089266533947</v>
      </c>
      <c r="V66" s="661">
        <f>SUMIFS('PIB-Mpal 2015-2024 Corrient'!Y$5:Y$1264,'PIB-Mpal 2015-2024 Corrient'!$A$5:$A$1264,$W$2,'PIB-Mpal 2015-2024 Corrient'!$E$5:$E$1264,$A66)</f>
        <v>372.56087321712397</v>
      </c>
      <c r="W66" s="237">
        <f t="shared" si="2"/>
        <v>1.4712213080741211E-3</v>
      </c>
      <c r="X66" s="662">
        <f>INDEX(POBLACION!$C$4:$W$128,MATCH(A66,POBLACION!$A$4:$A$128,0),MATCH($W$2,POBLACION!$C$3:$W$3,0))</f>
        <v>15570</v>
      </c>
      <c r="Y66" s="237">
        <f t="shared" si="3"/>
        <v>21782.388179228645</v>
      </c>
      <c r="Z66" s="249">
        <f t="shared" si="4"/>
        <v>23928.122878427999</v>
      </c>
      <c r="AA66" s="237">
        <f t="shared" si="5"/>
        <v>4.3381054932435346</v>
      </c>
      <c r="AB66" s="237">
        <f t="shared" si="6"/>
        <v>4.3789086302675866</v>
      </c>
      <c r="AG66" s="260"/>
      <c r="AH66" s="261"/>
      <c r="AI66" s="261"/>
    </row>
    <row r="67" spans="1:35" x14ac:dyDescent="0.3">
      <c r="A67" s="33" t="s">
        <v>289</v>
      </c>
      <c r="B67" s="30" t="s">
        <v>275</v>
      </c>
      <c r="C67" s="31" t="s">
        <v>276</v>
      </c>
      <c r="D67" s="30" t="s">
        <v>290</v>
      </c>
      <c r="E67" s="654">
        <f>SUMIFS('PIB-Mpal 2015-2024 Corrient'!H$5:H$1264,'PIB-Mpal 2015-2024 Corrient'!$A$5:$A$1264,$W$2,'PIB-Mpal 2015-2024 Corrient'!$E$5:$E$1264,$A67)</f>
        <v>121.03141796660999</v>
      </c>
      <c r="F67" s="654">
        <f>SUMIFS('PIB-Mpal 2015-2024 Corrient'!I$5:I$1264,'PIB-Mpal 2015-2024 Corrient'!$A$5:$A$1264,$W$2,'PIB-Mpal 2015-2024 Corrient'!$E$5:$E$1264,$A67)</f>
        <v>84.136956431780007</v>
      </c>
      <c r="G67" s="654">
        <f>SUMIFS('PIB-Mpal 2015-2024 Corrient'!K$5:K$1264,'PIB-Mpal 2015-2024 Corrient'!$A$5:$A$1264,$W$2,'PIB-Mpal 2015-2024 Corrient'!$E$5:$E$1264,$A67)</f>
        <v>5.3190294498000004</v>
      </c>
      <c r="H67" s="654">
        <f>SUMIFS('PIB-Mpal 2015-2024 Corrient'!L$5:L$1264,'PIB-Mpal 2015-2024 Corrient'!$A$5:$A$1264,$W$2,'PIB-Mpal 2015-2024 Corrient'!$E$5:$E$1264,$A67)</f>
        <v>15.04264507025</v>
      </c>
      <c r="I67" s="654">
        <f>SUMIFS('PIB-Mpal 2015-2024 Corrient'!N$5:N$1264,'PIB-Mpal 2015-2024 Corrient'!$A$5:$A$1264,$W$2,'PIB-Mpal 2015-2024 Corrient'!$E$5:$E$1264,$A67)</f>
        <v>17.03170148489</v>
      </c>
      <c r="J67" s="654">
        <f>SUMIFS('PIB-Mpal 2015-2024 Corrient'!O$5:O$1264,'PIB-Mpal 2015-2024 Corrient'!$A$5:$A$1264,$W$2,'PIB-Mpal 2015-2024 Corrient'!$E$5:$E$1264,$A67)</f>
        <v>80.715439530720005</v>
      </c>
      <c r="K67" s="654">
        <f>SUMIFS('PIB-Mpal 2015-2024 Corrient'!P$5:P$1264,'PIB-Mpal 2015-2024 Corrient'!$A$5:$A$1264,$W$2,'PIB-Mpal 2015-2024 Corrient'!$E$5:$E$1264,$A67)</f>
        <v>12.1761675892</v>
      </c>
      <c r="L67" s="654">
        <f>SUMIFS('PIB-Mpal 2015-2024 Corrient'!Q$5:Q$1264,'PIB-Mpal 2015-2024 Corrient'!$A$5:$A$1264,$W$2,'PIB-Mpal 2015-2024 Corrient'!$E$5:$E$1264,$A67)</f>
        <v>12.78974729634</v>
      </c>
      <c r="M67" s="654">
        <f>SUMIFS('PIB-Mpal 2015-2024 Corrient'!R$5:R$1264,'PIB-Mpal 2015-2024 Corrient'!$A$5:$A$1264,$W$2,'PIB-Mpal 2015-2024 Corrient'!$E$5:$E$1264,$A67)</f>
        <v>21.253818355290001</v>
      </c>
      <c r="N67" s="654">
        <f>SUMIFS('PIB-Mpal 2015-2024 Corrient'!S$5:S$1264,'PIB-Mpal 2015-2024 Corrient'!$A$5:$A$1264,$W$2,'PIB-Mpal 2015-2024 Corrient'!$E$5:$E$1264,$A67)</f>
        <v>41.644611539750002</v>
      </c>
      <c r="O67" s="654">
        <f>SUMIFS('PIB-Mpal 2015-2024 Corrient'!T$5:T$1264,'PIB-Mpal 2015-2024 Corrient'!$A$5:$A$1264,$W$2,'PIB-Mpal 2015-2024 Corrient'!$E$5:$E$1264,$A67)</f>
        <v>96.317772231449993</v>
      </c>
      <c r="P67" s="655">
        <f>SUMIFS('PIB-Mpal 2015-2024 Corrient'!U$5:U$1264,'PIB-Mpal 2015-2024 Corrient'!$A$5:$A$1264,$W$2,'PIB-Mpal 2015-2024 Corrient'!$E$5:$E$1264,$A67)</f>
        <v>19.014259711609999</v>
      </c>
      <c r="Q67" s="656">
        <f>SUMIFS('PIB-Mpal 2015-2024 Corrient'!J$5:J$1264,'PIB-Mpal 2015-2024 Corrient'!$A$5:$A$1264,$W$2,'PIB-Mpal 2015-2024 Corrient'!$E$5:$E$1264,$A67)</f>
        <v>205.16837439839</v>
      </c>
      <c r="R67" s="657">
        <f>SUMIFS('PIB-Mpal 2015-2024 Corrient'!M$5:M$1264,'PIB-Mpal 2015-2024 Corrient'!$A$5:$A$1264,$W$2,'PIB-Mpal 2015-2024 Corrient'!$E$5:$E$1264,$A67)</f>
        <v>20.361674520050002</v>
      </c>
      <c r="S67" s="658">
        <f>SUMIFS('PIB-Mpal 2015-2024 Corrient'!V$5:V$1264,'PIB-Mpal 2015-2024 Corrient'!$A$5:$A$1264,$W$2,'PIB-Mpal 2015-2024 Corrient'!$E$5:$E$1264,$A67)</f>
        <v>300.94351773925001</v>
      </c>
      <c r="T67" s="659">
        <f>SUMIFS('PIB-Mpal 2015-2024 Corrient'!W$5:W$1264,'PIB-Mpal 2015-2024 Corrient'!$A$5:$A$1264,$W$2,'PIB-Mpal 2015-2024 Corrient'!$E$5:$E$1264,$A67)</f>
        <v>526.47356665769007</v>
      </c>
      <c r="U67" s="660">
        <f>SUMIFS('PIB-Mpal 2015-2024 Corrient'!X$5:X$1264,'PIB-Mpal 2015-2024 Corrient'!$A$5:$A$1264,$W$2,'PIB-Mpal 2015-2024 Corrient'!$E$5:$E$1264,$A67)</f>
        <v>51.861742197108811</v>
      </c>
      <c r="V67" s="661">
        <f>SUMIFS('PIB-Mpal 2015-2024 Corrient'!Y$5:Y$1264,'PIB-Mpal 2015-2024 Corrient'!$A$5:$A$1264,$W$2,'PIB-Mpal 2015-2024 Corrient'!$E$5:$E$1264,$A67)</f>
        <v>578.33530885479888</v>
      </c>
      <c r="W67" s="237">
        <f t="shared" si="2"/>
        <v>2.2838126351044318E-3</v>
      </c>
      <c r="X67" s="662">
        <f>INDEX(POBLACION!$C$4:$W$128,MATCH(A67,POBLACION!$A$4:$A$128,0),MATCH($W$2,POBLACION!$C$3:$W$3,0))</f>
        <v>24651</v>
      </c>
      <c r="Y67" s="237">
        <f t="shared" si="3"/>
        <v>21357.087609333903</v>
      </c>
      <c r="Z67" s="249">
        <f t="shared" si="4"/>
        <v>23460.926893626987</v>
      </c>
      <c r="AA67" s="237">
        <f t="shared" si="5"/>
        <v>4.3295420291883504</v>
      </c>
      <c r="AB67" s="237">
        <f t="shared" si="6"/>
        <v>4.370345166212398</v>
      </c>
      <c r="AG67" s="260"/>
      <c r="AH67" s="261"/>
      <c r="AI67" s="261"/>
    </row>
    <row r="68" spans="1:35" x14ac:dyDescent="0.3">
      <c r="A68" s="33" t="s">
        <v>291</v>
      </c>
      <c r="B68" s="30" t="s">
        <v>275</v>
      </c>
      <c r="C68" s="31" t="s">
        <v>199</v>
      </c>
      <c r="D68" s="30" t="s">
        <v>292</v>
      </c>
      <c r="E68" s="654">
        <f>SUMIFS('PIB-Mpal 2015-2024 Corrient'!H$5:H$1264,'PIB-Mpal 2015-2024 Corrient'!$A$5:$A$1264,$W$2,'PIB-Mpal 2015-2024 Corrient'!$E$5:$E$1264,$A68)</f>
        <v>272.15184054958002</v>
      </c>
      <c r="F68" s="654">
        <f>SUMIFS('PIB-Mpal 2015-2024 Corrient'!I$5:I$1264,'PIB-Mpal 2015-2024 Corrient'!$A$5:$A$1264,$W$2,'PIB-Mpal 2015-2024 Corrient'!$E$5:$E$1264,$A68)</f>
        <v>4.7965945799999998E-3</v>
      </c>
      <c r="G68" s="654">
        <f>SUMIFS('PIB-Mpal 2015-2024 Corrient'!K$5:K$1264,'PIB-Mpal 2015-2024 Corrient'!$A$5:$A$1264,$W$2,'PIB-Mpal 2015-2024 Corrient'!$E$5:$E$1264,$A68)</f>
        <v>8.9959315131600004</v>
      </c>
      <c r="H68" s="654">
        <f>SUMIFS('PIB-Mpal 2015-2024 Corrient'!L$5:L$1264,'PIB-Mpal 2015-2024 Corrient'!$A$5:$A$1264,$W$2,'PIB-Mpal 2015-2024 Corrient'!$E$5:$E$1264,$A68)</f>
        <v>10.58904778962</v>
      </c>
      <c r="I68" s="654">
        <f>SUMIFS('PIB-Mpal 2015-2024 Corrient'!N$5:N$1264,'PIB-Mpal 2015-2024 Corrient'!$A$5:$A$1264,$W$2,'PIB-Mpal 2015-2024 Corrient'!$E$5:$E$1264,$A68)</f>
        <v>5.2876717079000004</v>
      </c>
      <c r="J68" s="654">
        <f>SUMIFS('PIB-Mpal 2015-2024 Corrient'!O$5:O$1264,'PIB-Mpal 2015-2024 Corrient'!$A$5:$A$1264,$W$2,'PIB-Mpal 2015-2024 Corrient'!$E$5:$E$1264,$A68)</f>
        <v>34.489765195079997</v>
      </c>
      <c r="K68" s="654">
        <f>SUMIFS('PIB-Mpal 2015-2024 Corrient'!P$5:P$1264,'PIB-Mpal 2015-2024 Corrient'!$A$5:$A$1264,$W$2,'PIB-Mpal 2015-2024 Corrient'!$E$5:$E$1264,$A68)</f>
        <v>6.2388058089199996</v>
      </c>
      <c r="L68" s="654">
        <f>SUMIFS('PIB-Mpal 2015-2024 Corrient'!Q$5:Q$1264,'PIB-Mpal 2015-2024 Corrient'!$A$5:$A$1264,$W$2,'PIB-Mpal 2015-2024 Corrient'!$E$5:$E$1264,$A68)</f>
        <v>4.9781505641999999</v>
      </c>
      <c r="M68" s="654">
        <f>SUMIFS('PIB-Mpal 2015-2024 Corrient'!R$5:R$1264,'PIB-Mpal 2015-2024 Corrient'!$A$5:$A$1264,$W$2,'PIB-Mpal 2015-2024 Corrient'!$E$5:$E$1264,$A68)</f>
        <v>22.97471130852</v>
      </c>
      <c r="N68" s="654">
        <f>SUMIFS('PIB-Mpal 2015-2024 Corrient'!S$5:S$1264,'PIB-Mpal 2015-2024 Corrient'!$A$5:$A$1264,$W$2,'PIB-Mpal 2015-2024 Corrient'!$E$5:$E$1264,$A68)</f>
        <v>23.65390039183</v>
      </c>
      <c r="O68" s="654">
        <f>SUMIFS('PIB-Mpal 2015-2024 Corrient'!T$5:T$1264,'PIB-Mpal 2015-2024 Corrient'!$A$5:$A$1264,$W$2,'PIB-Mpal 2015-2024 Corrient'!$E$5:$E$1264,$A68)</f>
        <v>44.509947923989998</v>
      </c>
      <c r="P68" s="655">
        <f>SUMIFS('PIB-Mpal 2015-2024 Corrient'!U$5:U$1264,'PIB-Mpal 2015-2024 Corrient'!$A$5:$A$1264,$W$2,'PIB-Mpal 2015-2024 Corrient'!$E$5:$E$1264,$A68)</f>
        <v>13.93350694796</v>
      </c>
      <c r="Q68" s="656">
        <f>SUMIFS('PIB-Mpal 2015-2024 Corrient'!J$5:J$1264,'PIB-Mpal 2015-2024 Corrient'!$A$5:$A$1264,$W$2,'PIB-Mpal 2015-2024 Corrient'!$E$5:$E$1264,$A68)</f>
        <v>272.15663714416002</v>
      </c>
      <c r="R68" s="657">
        <f>SUMIFS('PIB-Mpal 2015-2024 Corrient'!M$5:M$1264,'PIB-Mpal 2015-2024 Corrient'!$A$5:$A$1264,$W$2,'PIB-Mpal 2015-2024 Corrient'!$E$5:$E$1264,$A68)</f>
        <v>19.584979302779999</v>
      </c>
      <c r="S68" s="658">
        <f>SUMIFS('PIB-Mpal 2015-2024 Corrient'!V$5:V$1264,'PIB-Mpal 2015-2024 Corrient'!$A$5:$A$1264,$W$2,'PIB-Mpal 2015-2024 Corrient'!$E$5:$E$1264,$A68)</f>
        <v>156.0664598484</v>
      </c>
      <c r="T68" s="659">
        <f>SUMIFS('PIB-Mpal 2015-2024 Corrient'!W$5:W$1264,'PIB-Mpal 2015-2024 Corrient'!$A$5:$A$1264,$W$2,'PIB-Mpal 2015-2024 Corrient'!$E$5:$E$1264,$A68)</f>
        <v>447.80807629534002</v>
      </c>
      <c r="U68" s="660">
        <f>SUMIFS('PIB-Mpal 2015-2024 Corrient'!X$5:X$1264,'PIB-Mpal 2015-2024 Corrient'!$A$5:$A$1264,$W$2,'PIB-Mpal 2015-2024 Corrient'!$E$5:$E$1264,$A68)</f>
        <v>44.112579391258897</v>
      </c>
      <c r="V68" s="661">
        <f>SUMIFS('PIB-Mpal 2015-2024 Corrient'!Y$5:Y$1264,'PIB-Mpal 2015-2024 Corrient'!$A$5:$A$1264,$W$2,'PIB-Mpal 2015-2024 Corrient'!$E$5:$E$1264,$A68)</f>
        <v>491.92065568659893</v>
      </c>
      <c r="W68" s="237">
        <f t="shared" si="2"/>
        <v>1.9425661752358514E-3</v>
      </c>
      <c r="X68" s="662">
        <f>INDEX(POBLACION!$C$4:$W$128,MATCH(A68,POBLACION!$A$4:$A$128,0),MATCH($W$2,POBLACION!$C$3:$W$3,0))</f>
        <v>12627</v>
      </c>
      <c r="Y68" s="237">
        <f t="shared" si="3"/>
        <v>35464.328525805024</v>
      </c>
      <c r="Z68" s="249">
        <f t="shared" si="4"/>
        <v>38957.840792476352</v>
      </c>
      <c r="AA68" s="237">
        <f t="shared" si="5"/>
        <v>4.5497917414213092</v>
      </c>
      <c r="AB68" s="237">
        <f t="shared" si="6"/>
        <v>4.5905948784453141</v>
      </c>
      <c r="AG68" s="260"/>
      <c r="AH68" s="261"/>
      <c r="AI68" s="261"/>
    </row>
    <row r="69" spans="1:35" x14ac:dyDescent="0.3">
      <c r="A69" s="33" t="s">
        <v>293</v>
      </c>
      <c r="B69" s="30" t="s">
        <v>275</v>
      </c>
      <c r="C69" s="31" t="s">
        <v>276</v>
      </c>
      <c r="D69" s="30" t="s">
        <v>294</v>
      </c>
      <c r="E69" s="654">
        <f>SUMIFS('PIB-Mpal 2015-2024 Corrient'!H$5:H$1264,'PIB-Mpal 2015-2024 Corrient'!$A$5:$A$1264,$W$2,'PIB-Mpal 2015-2024 Corrient'!$E$5:$E$1264,$A69)</f>
        <v>84.486060408669999</v>
      </c>
      <c r="F69" s="654">
        <f>SUMIFS('PIB-Mpal 2015-2024 Corrient'!I$5:I$1264,'PIB-Mpal 2015-2024 Corrient'!$A$5:$A$1264,$W$2,'PIB-Mpal 2015-2024 Corrient'!$E$5:$E$1264,$A69)</f>
        <v>0.37890735065999998</v>
      </c>
      <c r="G69" s="654">
        <f>SUMIFS('PIB-Mpal 2015-2024 Corrient'!K$5:K$1264,'PIB-Mpal 2015-2024 Corrient'!$A$5:$A$1264,$W$2,'PIB-Mpal 2015-2024 Corrient'!$E$5:$E$1264,$A69)</f>
        <v>3.0634364510899998</v>
      </c>
      <c r="H69" s="654">
        <f>SUMIFS('PIB-Mpal 2015-2024 Corrient'!L$5:L$1264,'PIB-Mpal 2015-2024 Corrient'!$A$5:$A$1264,$W$2,'PIB-Mpal 2015-2024 Corrient'!$E$5:$E$1264,$A69)</f>
        <v>13.15354231321</v>
      </c>
      <c r="I69" s="654">
        <f>SUMIFS('PIB-Mpal 2015-2024 Corrient'!N$5:N$1264,'PIB-Mpal 2015-2024 Corrient'!$A$5:$A$1264,$W$2,'PIB-Mpal 2015-2024 Corrient'!$E$5:$E$1264,$A69)</f>
        <v>41.143869057380002</v>
      </c>
      <c r="J69" s="654">
        <f>SUMIFS('PIB-Mpal 2015-2024 Corrient'!O$5:O$1264,'PIB-Mpal 2015-2024 Corrient'!$A$5:$A$1264,$W$2,'PIB-Mpal 2015-2024 Corrient'!$E$5:$E$1264,$A69)</f>
        <v>51.94017056261</v>
      </c>
      <c r="K69" s="654">
        <f>SUMIFS('PIB-Mpal 2015-2024 Corrient'!P$5:P$1264,'PIB-Mpal 2015-2024 Corrient'!$A$5:$A$1264,$W$2,'PIB-Mpal 2015-2024 Corrient'!$E$5:$E$1264,$A69)</f>
        <v>11.1616149025</v>
      </c>
      <c r="L69" s="654">
        <f>SUMIFS('PIB-Mpal 2015-2024 Corrient'!Q$5:Q$1264,'PIB-Mpal 2015-2024 Corrient'!$A$5:$A$1264,$W$2,'PIB-Mpal 2015-2024 Corrient'!$E$5:$E$1264,$A69)</f>
        <v>11.92478531373</v>
      </c>
      <c r="M69" s="654">
        <f>SUMIFS('PIB-Mpal 2015-2024 Corrient'!R$5:R$1264,'PIB-Mpal 2015-2024 Corrient'!$A$5:$A$1264,$W$2,'PIB-Mpal 2015-2024 Corrient'!$E$5:$E$1264,$A69)</f>
        <v>22.49390436358</v>
      </c>
      <c r="N69" s="654">
        <f>SUMIFS('PIB-Mpal 2015-2024 Corrient'!S$5:S$1264,'PIB-Mpal 2015-2024 Corrient'!$A$5:$A$1264,$W$2,'PIB-Mpal 2015-2024 Corrient'!$E$5:$E$1264,$A69)</f>
        <v>31.253772499459998</v>
      </c>
      <c r="O69" s="654">
        <f>SUMIFS('PIB-Mpal 2015-2024 Corrient'!T$5:T$1264,'PIB-Mpal 2015-2024 Corrient'!$A$5:$A$1264,$W$2,'PIB-Mpal 2015-2024 Corrient'!$E$5:$E$1264,$A69)</f>
        <v>71.162371459989998</v>
      </c>
      <c r="P69" s="655">
        <f>SUMIFS('PIB-Mpal 2015-2024 Corrient'!U$5:U$1264,'PIB-Mpal 2015-2024 Corrient'!$A$5:$A$1264,$W$2,'PIB-Mpal 2015-2024 Corrient'!$E$5:$E$1264,$A69)</f>
        <v>16.524389611339998</v>
      </c>
      <c r="Q69" s="656">
        <f>SUMIFS('PIB-Mpal 2015-2024 Corrient'!J$5:J$1264,'PIB-Mpal 2015-2024 Corrient'!$A$5:$A$1264,$W$2,'PIB-Mpal 2015-2024 Corrient'!$E$5:$E$1264,$A69)</f>
        <v>84.86496775933</v>
      </c>
      <c r="R69" s="657">
        <f>SUMIFS('PIB-Mpal 2015-2024 Corrient'!M$5:M$1264,'PIB-Mpal 2015-2024 Corrient'!$A$5:$A$1264,$W$2,'PIB-Mpal 2015-2024 Corrient'!$E$5:$E$1264,$A69)</f>
        <v>16.216978764299999</v>
      </c>
      <c r="S69" s="658">
        <f>SUMIFS('PIB-Mpal 2015-2024 Corrient'!V$5:V$1264,'PIB-Mpal 2015-2024 Corrient'!$A$5:$A$1264,$W$2,'PIB-Mpal 2015-2024 Corrient'!$E$5:$E$1264,$A69)</f>
        <v>257.60487777059001</v>
      </c>
      <c r="T69" s="659">
        <f>SUMIFS('PIB-Mpal 2015-2024 Corrient'!W$5:W$1264,'PIB-Mpal 2015-2024 Corrient'!$A$5:$A$1264,$W$2,'PIB-Mpal 2015-2024 Corrient'!$E$5:$E$1264,$A69)</f>
        <v>358.68682429422</v>
      </c>
      <c r="U69" s="660">
        <f>SUMIFS('PIB-Mpal 2015-2024 Corrient'!X$5:X$1264,'PIB-Mpal 2015-2024 Corrient'!$A$5:$A$1264,$W$2,'PIB-Mpal 2015-2024 Corrient'!$E$5:$E$1264,$A69)</f>
        <v>35.333442719891615</v>
      </c>
      <c r="V69" s="661">
        <f>SUMIFS('PIB-Mpal 2015-2024 Corrient'!Y$5:Y$1264,'PIB-Mpal 2015-2024 Corrient'!$A$5:$A$1264,$W$2,'PIB-Mpal 2015-2024 Corrient'!$E$5:$E$1264,$A69)</f>
        <v>394.0202670141116</v>
      </c>
      <c r="W69" s="237">
        <f t="shared" si="2"/>
        <v>1.5559632111619484E-3</v>
      </c>
      <c r="X69" s="662">
        <f>INDEX(POBLACION!$C$4:$W$128,MATCH(A69,POBLACION!$A$4:$A$128,0),MATCH($W$2,POBLACION!$C$3:$W$3,0))</f>
        <v>21716</v>
      </c>
      <c r="Y69" s="237">
        <f t="shared" si="3"/>
        <v>16517.168184482412</v>
      </c>
      <c r="Z69" s="249">
        <f t="shared" si="4"/>
        <v>18144.237751616853</v>
      </c>
      <c r="AA69" s="237">
        <f t="shared" si="5"/>
        <v>4.2179355909702441</v>
      </c>
      <c r="AB69" s="237">
        <f t="shared" si="6"/>
        <v>4.2587387279942703</v>
      </c>
      <c r="AG69" s="260"/>
      <c r="AH69" s="261"/>
      <c r="AI69" s="261"/>
    </row>
    <row r="70" spans="1:35" x14ac:dyDescent="0.3">
      <c r="A70" s="33" t="s">
        <v>295</v>
      </c>
      <c r="B70" s="30" t="s">
        <v>275</v>
      </c>
      <c r="C70" s="31" t="s">
        <v>199</v>
      </c>
      <c r="D70" s="30" t="s">
        <v>296</v>
      </c>
      <c r="E70" s="654">
        <f>SUMIFS('PIB-Mpal 2015-2024 Corrient'!H$5:H$1264,'PIB-Mpal 2015-2024 Corrient'!$A$5:$A$1264,$W$2,'PIB-Mpal 2015-2024 Corrient'!$E$5:$E$1264,$A70)</f>
        <v>11.39110789687</v>
      </c>
      <c r="F70" s="654">
        <f>SUMIFS('PIB-Mpal 2015-2024 Corrient'!I$5:I$1264,'PIB-Mpal 2015-2024 Corrient'!$A$5:$A$1264,$W$2,'PIB-Mpal 2015-2024 Corrient'!$E$5:$E$1264,$A70)</f>
        <v>0</v>
      </c>
      <c r="G70" s="654">
        <f>SUMIFS('PIB-Mpal 2015-2024 Corrient'!K$5:K$1264,'PIB-Mpal 2015-2024 Corrient'!$A$5:$A$1264,$W$2,'PIB-Mpal 2015-2024 Corrient'!$E$5:$E$1264,$A70)</f>
        <v>2.7125932663099999</v>
      </c>
      <c r="H70" s="654">
        <f>SUMIFS('PIB-Mpal 2015-2024 Corrient'!L$5:L$1264,'PIB-Mpal 2015-2024 Corrient'!$A$5:$A$1264,$W$2,'PIB-Mpal 2015-2024 Corrient'!$E$5:$E$1264,$A70)</f>
        <v>0.76774325565000001</v>
      </c>
      <c r="I70" s="654">
        <f>SUMIFS('PIB-Mpal 2015-2024 Corrient'!N$5:N$1264,'PIB-Mpal 2015-2024 Corrient'!$A$5:$A$1264,$W$2,'PIB-Mpal 2015-2024 Corrient'!$E$5:$E$1264,$A70)</f>
        <v>3.5351957121000002</v>
      </c>
      <c r="J70" s="654">
        <f>SUMIFS('PIB-Mpal 2015-2024 Corrient'!O$5:O$1264,'PIB-Mpal 2015-2024 Corrient'!$A$5:$A$1264,$W$2,'PIB-Mpal 2015-2024 Corrient'!$E$5:$E$1264,$A70)</f>
        <v>19.68229776335</v>
      </c>
      <c r="K70" s="654">
        <f>SUMIFS('PIB-Mpal 2015-2024 Corrient'!P$5:P$1264,'PIB-Mpal 2015-2024 Corrient'!$A$5:$A$1264,$W$2,'PIB-Mpal 2015-2024 Corrient'!$E$5:$E$1264,$A70)</f>
        <v>2.5407611700200001</v>
      </c>
      <c r="L70" s="654">
        <f>SUMIFS('PIB-Mpal 2015-2024 Corrient'!Q$5:Q$1264,'PIB-Mpal 2015-2024 Corrient'!$A$5:$A$1264,$W$2,'PIB-Mpal 2015-2024 Corrient'!$E$5:$E$1264,$A70)</f>
        <v>2.21837412002</v>
      </c>
      <c r="M70" s="654">
        <f>SUMIFS('PIB-Mpal 2015-2024 Corrient'!R$5:R$1264,'PIB-Mpal 2015-2024 Corrient'!$A$5:$A$1264,$W$2,'PIB-Mpal 2015-2024 Corrient'!$E$5:$E$1264,$A70)</f>
        <v>8.6597596250199995</v>
      </c>
      <c r="N70" s="654">
        <f>SUMIFS('PIB-Mpal 2015-2024 Corrient'!S$5:S$1264,'PIB-Mpal 2015-2024 Corrient'!$A$5:$A$1264,$W$2,'PIB-Mpal 2015-2024 Corrient'!$E$5:$E$1264,$A70)</f>
        <v>9.3576453945099995</v>
      </c>
      <c r="O70" s="654">
        <f>SUMIFS('PIB-Mpal 2015-2024 Corrient'!T$5:T$1264,'PIB-Mpal 2015-2024 Corrient'!$A$5:$A$1264,$W$2,'PIB-Mpal 2015-2024 Corrient'!$E$5:$E$1264,$A70)</f>
        <v>20.680465940480001</v>
      </c>
      <c r="P70" s="655">
        <f>SUMIFS('PIB-Mpal 2015-2024 Corrient'!U$5:U$1264,'PIB-Mpal 2015-2024 Corrient'!$A$5:$A$1264,$W$2,'PIB-Mpal 2015-2024 Corrient'!$E$5:$E$1264,$A70)</f>
        <v>5.7551351373399999</v>
      </c>
      <c r="Q70" s="656">
        <f>SUMIFS('PIB-Mpal 2015-2024 Corrient'!J$5:J$1264,'PIB-Mpal 2015-2024 Corrient'!$A$5:$A$1264,$W$2,'PIB-Mpal 2015-2024 Corrient'!$E$5:$E$1264,$A70)</f>
        <v>11.39110789687</v>
      </c>
      <c r="R70" s="657">
        <f>SUMIFS('PIB-Mpal 2015-2024 Corrient'!M$5:M$1264,'PIB-Mpal 2015-2024 Corrient'!$A$5:$A$1264,$W$2,'PIB-Mpal 2015-2024 Corrient'!$E$5:$E$1264,$A70)</f>
        <v>3.48033652196</v>
      </c>
      <c r="S70" s="658">
        <f>SUMIFS('PIB-Mpal 2015-2024 Corrient'!V$5:V$1264,'PIB-Mpal 2015-2024 Corrient'!$A$5:$A$1264,$W$2,'PIB-Mpal 2015-2024 Corrient'!$E$5:$E$1264,$A70)</f>
        <v>72.429634862840004</v>
      </c>
      <c r="T70" s="659">
        <f>SUMIFS('PIB-Mpal 2015-2024 Corrient'!W$5:W$1264,'PIB-Mpal 2015-2024 Corrient'!$A$5:$A$1264,$W$2,'PIB-Mpal 2015-2024 Corrient'!$E$5:$E$1264,$A70)</f>
        <v>87.301079281669999</v>
      </c>
      <c r="U70" s="660">
        <f>SUMIFS('PIB-Mpal 2015-2024 Corrient'!X$5:X$1264,'PIB-Mpal 2015-2024 Corrient'!$A$5:$A$1264,$W$2,'PIB-Mpal 2015-2024 Corrient'!$E$5:$E$1264,$A70)</f>
        <v>8.5998354978696039</v>
      </c>
      <c r="V70" s="661">
        <f>SUMIFS('PIB-Mpal 2015-2024 Corrient'!Y$5:Y$1264,'PIB-Mpal 2015-2024 Corrient'!$A$5:$A$1264,$W$2,'PIB-Mpal 2015-2024 Corrient'!$E$5:$E$1264,$A70)</f>
        <v>95.900914779539605</v>
      </c>
      <c r="W70" s="237">
        <f t="shared" ref="W70:W133" si="12">V70/$V$5</f>
        <v>3.787071574884158E-4</v>
      </c>
      <c r="X70" s="662">
        <f>INDEX(POBLACION!$C$4:$W$128,MATCH(A70,POBLACION!$A$4:$A$128,0),MATCH($W$2,POBLACION!$C$3:$W$3,0))</f>
        <v>6331</v>
      </c>
      <c r="Y70" s="237">
        <f t="shared" ref="Y70:Y133" si="13">(T70/X70)*1000000</f>
        <v>13789.461267046281</v>
      </c>
      <c r="Z70" s="249">
        <f t="shared" ref="Z70:Z133" si="14">(V70/X70)*1000000</f>
        <v>15147.830481683717</v>
      </c>
      <c r="AA70" s="237">
        <f t="shared" ref="AA70:AA133" si="15">LOG(Y70)</f>
        <v>4.1395472992926479</v>
      </c>
      <c r="AB70" s="237">
        <f t="shared" ref="AB70:AB133" si="16">LOG(Z70)</f>
        <v>4.1803504363166732</v>
      </c>
      <c r="AG70" s="260"/>
      <c r="AH70" s="261"/>
      <c r="AI70" s="261"/>
    </row>
    <row r="71" spans="1:35" x14ac:dyDescent="0.3">
      <c r="A71" s="33" t="s">
        <v>297</v>
      </c>
      <c r="B71" s="30" t="s">
        <v>275</v>
      </c>
      <c r="C71" s="31" t="s">
        <v>276</v>
      </c>
      <c r="D71" s="30" t="s">
        <v>298</v>
      </c>
      <c r="E71" s="654">
        <f>SUMIFS('PIB-Mpal 2015-2024 Corrient'!H$5:H$1264,'PIB-Mpal 2015-2024 Corrient'!$A$5:$A$1264,$W$2,'PIB-Mpal 2015-2024 Corrient'!$E$5:$E$1264,$A71)</f>
        <v>29.764539660539999</v>
      </c>
      <c r="F71" s="654">
        <f>SUMIFS('PIB-Mpal 2015-2024 Corrient'!I$5:I$1264,'PIB-Mpal 2015-2024 Corrient'!$A$5:$A$1264,$W$2,'PIB-Mpal 2015-2024 Corrient'!$E$5:$E$1264,$A71)</f>
        <v>1.521667141E-2</v>
      </c>
      <c r="G71" s="654">
        <f>SUMIFS('PIB-Mpal 2015-2024 Corrient'!K$5:K$1264,'PIB-Mpal 2015-2024 Corrient'!$A$5:$A$1264,$W$2,'PIB-Mpal 2015-2024 Corrient'!$E$5:$E$1264,$A71)</f>
        <v>1.6829519954700001</v>
      </c>
      <c r="H71" s="654">
        <f>SUMIFS('PIB-Mpal 2015-2024 Corrient'!L$5:L$1264,'PIB-Mpal 2015-2024 Corrient'!$A$5:$A$1264,$W$2,'PIB-Mpal 2015-2024 Corrient'!$E$5:$E$1264,$A71)</f>
        <v>3.20710311799</v>
      </c>
      <c r="I71" s="654">
        <f>SUMIFS('PIB-Mpal 2015-2024 Corrient'!N$5:N$1264,'PIB-Mpal 2015-2024 Corrient'!$A$5:$A$1264,$W$2,'PIB-Mpal 2015-2024 Corrient'!$E$5:$E$1264,$A71)</f>
        <v>3.32161306307</v>
      </c>
      <c r="J71" s="654">
        <f>SUMIFS('PIB-Mpal 2015-2024 Corrient'!O$5:O$1264,'PIB-Mpal 2015-2024 Corrient'!$A$5:$A$1264,$W$2,'PIB-Mpal 2015-2024 Corrient'!$E$5:$E$1264,$A71)</f>
        <v>16.217968854679999</v>
      </c>
      <c r="K71" s="654">
        <f>SUMIFS('PIB-Mpal 2015-2024 Corrient'!P$5:P$1264,'PIB-Mpal 2015-2024 Corrient'!$A$5:$A$1264,$W$2,'PIB-Mpal 2015-2024 Corrient'!$E$5:$E$1264,$A71)</f>
        <v>2.5765863216699998</v>
      </c>
      <c r="L71" s="654">
        <f>SUMIFS('PIB-Mpal 2015-2024 Corrient'!Q$5:Q$1264,'PIB-Mpal 2015-2024 Corrient'!$A$5:$A$1264,$W$2,'PIB-Mpal 2015-2024 Corrient'!$E$5:$E$1264,$A71)</f>
        <v>2.2713362091099998</v>
      </c>
      <c r="M71" s="654">
        <f>SUMIFS('PIB-Mpal 2015-2024 Corrient'!R$5:R$1264,'PIB-Mpal 2015-2024 Corrient'!$A$5:$A$1264,$W$2,'PIB-Mpal 2015-2024 Corrient'!$E$5:$E$1264,$A71)</f>
        <v>9.43874604152</v>
      </c>
      <c r="N71" s="654">
        <f>SUMIFS('PIB-Mpal 2015-2024 Corrient'!S$5:S$1264,'PIB-Mpal 2015-2024 Corrient'!$A$5:$A$1264,$W$2,'PIB-Mpal 2015-2024 Corrient'!$E$5:$E$1264,$A71)</f>
        <v>8.8602425554300002</v>
      </c>
      <c r="O71" s="654">
        <f>SUMIFS('PIB-Mpal 2015-2024 Corrient'!T$5:T$1264,'PIB-Mpal 2015-2024 Corrient'!$A$5:$A$1264,$W$2,'PIB-Mpal 2015-2024 Corrient'!$E$5:$E$1264,$A71)</f>
        <v>20.276027250609999</v>
      </c>
      <c r="P71" s="655">
        <f>SUMIFS('PIB-Mpal 2015-2024 Corrient'!U$5:U$1264,'PIB-Mpal 2015-2024 Corrient'!$A$5:$A$1264,$W$2,'PIB-Mpal 2015-2024 Corrient'!$E$5:$E$1264,$A71)</f>
        <v>4.9717125152800001</v>
      </c>
      <c r="Q71" s="656">
        <f>SUMIFS('PIB-Mpal 2015-2024 Corrient'!J$5:J$1264,'PIB-Mpal 2015-2024 Corrient'!$A$5:$A$1264,$W$2,'PIB-Mpal 2015-2024 Corrient'!$E$5:$E$1264,$A71)</f>
        <v>29.779756331949997</v>
      </c>
      <c r="R71" s="657">
        <f>SUMIFS('PIB-Mpal 2015-2024 Corrient'!M$5:M$1264,'PIB-Mpal 2015-2024 Corrient'!$A$5:$A$1264,$W$2,'PIB-Mpal 2015-2024 Corrient'!$E$5:$E$1264,$A71)</f>
        <v>4.8900551134599999</v>
      </c>
      <c r="S71" s="658">
        <f>SUMIFS('PIB-Mpal 2015-2024 Corrient'!V$5:V$1264,'PIB-Mpal 2015-2024 Corrient'!$A$5:$A$1264,$W$2,'PIB-Mpal 2015-2024 Corrient'!$E$5:$E$1264,$A71)</f>
        <v>67.934232811369995</v>
      </c>
      <c r="T71" s="659">
        <f>SUMIFS('PIB-Mpal 2015-2024 Corrient'!W$5:W$1264,'PIB-Mpal 2015-2024 Corrient'!$A$5:$A$1264,$W$2,'PIB-Mpal 2015-2024 Corrient'!$E$5:$E$1264,$A71)</f>
        <v>102.60404425677999</v>
      </c>
      <c r="U71" s="660">
        <f>SUMIFS('PIB-Mpal 2015-2024 Corrient'!X$5:X$1264,'PIB-Mpal 2015-2024 Corrient'!$A$5:$A$1264,$W$2,'PIB-Mpal 2015-2024 Corrient'!$E$5:$E$1264,$A71)</f>
        <v>10.107296602571532</v>
      </c>
      <c r="V71" s="661">
        <f>SUMIFS('PIB-Mpal 2015-2024 Corrient'!Y$5:Y$1264,'PIB-Mpal 2015-2024 Corrient'!$A$5:$A$1264,$W$2,'PIB-Mpal 2015-2024 Corrient'!$E$5:$E$1264,$A71)</f>
        <v>112.71134085935152</v>
      </c>
      <c r="W71" s="237">
        <f t="shared" si="12"/>
        <v>4.4509055634847476E-4</v>
      </c>
      <c r="X71" s="662">
        <f>INDEX(POBLACION!$C$4:$W$128,MATCH(A71,POBLACION!$A$4:$A$128,0),MATCH($W$2,POBLACION!$C$3:$W$3,0))</f>
        <v>5126</v>
      </c>
      <c r="Y71" s="237">
        <f t="shared" si="13"/>
        <v>20016.395680214588</v>
      </c>
      <c r="Z71" s="249">
        <f t="shared" si="14"/>
        <v>21988.166379116567</v>
      </c>
      <c r="AA71" s="237">
        <f t="shared" si="15"/>
        <v>4.3013858774830034</v>
      </c>
      <c r="AB71" s="237">
        <f t="shared" si="16"/>
        <v>4.3421890145070297</v>
      </c>
      <c r="AG71" s="260"/>
      <c r="AH71" s="261"/>
      <c r="AI71" s="261"/>
    </row>
    <row r="72" spans="1:35" x14ac:dyDescent="0.3">
      <c r="A72" s="33" t="s">
        <v>299</v>
      </c>
      <c r="B72" s="30" t="s">
        <v>275</v>
      </c>
      <c r="C72" s="31" t="s">
        <v>276</v>
      </c>
      <c r="D72" s="30" t="s">
        <v>300</v>
      </c>
      <c r="E72" s="654">
        <f>SUMIFS('PIB-Mpal 2015-2024 Corrient'!H$5:H$1264,'PIB-Mpal 2015-2024 Corrient'!$A$5:$A$1264,$W$2,'PIB-Mpal 2015-2024 Corrient'!$E$5:$E$1264,$A72)</f>
        <v>54.995174566019998</v>
      </c>
      <c r="F72" s="654">
        <f>SUMIFS('PIB-Mpal 2015-2024 Corrient'!I$5:I$1264,'PIB-Mpal 2015-2024 Corrient'!$A$5:$A$1264,$W$2,'PIB-Mpal 2015-2024 Corrient'!$E$5:$E$1264,$A72)</f>
        <v>0</v>
      </c>
      <c r="G72" s="654">
        <f>SUMIFS('PIB-Mpal 2015-2024 Corrient'!K$5:K$1264,'PIB-Mpal 2015-2024 Corrient'!$A$5:$A$1264,$W$2,'PIB-Mpal 2015-2024 Corrient'!$E$5:$E$1264,$A72)</f>
        <v>1.5565497689900001</v>
      </c>
      <c r="H72" s="654">
        <f>SUMIFS('PIB-Mpal 2015-2024 Corrient'!L$5:L$1264,'PIB-Mpal 2015-2024 Corrient'!$A$5:$A$1264,$W$2,'PIB-Mpal 2015-2024 Corrient'!$E$5:$E$1264,$A72)</f>
        <v>7.4291916070999999</v>
      </c>
      <c r="I72" s="654">
        <f>SUMIFS('PIB-Mpal 2015-2024 Corrient'!N$5:N$1264,'PIB-Mpal 2015-2024 Corrient'!$A$5:$A$1264,$W$2,'PIB-Mpal 2015-2024 Corrient'!$E$5:$E$1264,$A72)</f>
        <v>11.1126121627</v>
      </c>
      <c r="J72" s="654">
        <f>SUMIFS('PIB-Mpal 2015-2024 Corrient'!O$5:O$1264,'PIB-Mpal 2015-2024 Corrient'!$A$5:$A$1264,$W$2,'PIB-Mpal 2015-2024 Corrient'!$E$5:$E$1264,$A72)</f>
        <v>32.534015173599997</v>
      </c>
      <c r="K72" s="654">
        <f>SUMIFS('PIB-Mpal 2015-2024 Corrient'!P$5:P$1264,'PIB-Mpal 2015-2024 Corrient'!$A$5:$A$1264,$W$2,'PIB-Mpal 2015-2024 Corrient'!$E$5:$E$1264,$A72)</f>
        <v>3.9704291363299999</v>
      </c>
      <c r="L72" s="654">
        <f>SUMIFS('PIB-Mpal 2015-2024 Corrient'!Q$5:Q$1264,'PIB-Mpal 2015-2024 Corrient'!$A$5:$A$1264,$W$2,'PIB-Mpal 2015-2024 Corrient'!$E$5:$E$1264,$A72)</f>
        <v>4.5696453550399996</v>
      </c>
      <c r="M72" s="654">
        <f>SUMIFS('PIB-Mpal 2015-2024 Corrient'!R$5:R$1264,'PIB-Mpal 2015-2024 Corrient'!$A$5:$A$1264,$W$2,'PIB-Mpal 2015-2024 Corrient'!$E$5:$E$1264,$A72)</f>
        <v>13.729261484009999</v>
      </c>
      <c r="N72" s="654">
        <f>SUMIFS('PIB-Mpal 2015-2024 Corrient'!S$5:S$1264,'PIB-Mpal 2015-2024 Corrient'!$A$5:$A$1264,$W$2,'PIB-Mpal 2015-2024 Corrient'!$E$5:$E$1264,$A72)</f>
        <v>15.11351701147</v>
      </c>
      <c r="O72" s="654">
        <f>SUMIFS('PIB-Mpal 2015-2024 Corrient'!T$5:T$1264,'PIB-Mpal 2015-2024 Corrient'!$A$5:$A$1264,$W$2,'PIB-Mpal 2015-2024 Corrient'!$E$5:$E$1264,$A72)</f>
        <v>32.917983124960003</v>
      </c>
      <c r="P72" s="655">
        <f>SUMIFS('PIB-Mpal 2015-2024 Corrient'!U$5:U$1264,'PIB-Mpal 2015-2024 Corrient'!$A$5:$A$1264,$W$2,'PIB-Mpal 2015-2024 Corrient'!$E$5:$E$1264,$A72)</f>
        <v>12.336818943959999</v>
      </c>
      <c r="Q72" s="656">
        <f>SUMIFS('PIB-Mpal 2015-2024 Corrient'!J$5:J$1264,'PIB-Mpal 2015-2024 Corrient'!$A$5:$A$1264,$W$2,'PIB-Mpal 2015-2024 Corrient'!$E$5:$E$1264,$A72)</f>
        <v>54.995174566019998</v>
      </c>
      <c r="R72" s="657">
        <f>SUMIFS('PIB-Mpal 2015-2024 Corrient'!M$5:M$1264,'PIB-Mpal 2015-2024 Corrient'!$A$5:$A$1264,$W$2,'PIB-Mpal 2015-2024 Corrient'!$E$5:$E$1264,$A72)</f>
        <v>8.9857413760900009</v>
      </c>
      <c r="S72" s="658">
        <f>SUMIFS('PIB-Mpal 2015-2024 Corrient'!V$5:V$1264,'PIB-Mpal 2015-2024 Corrient'!$A$5:$A$1264,$W$2,'PIB-Mpal 2015-2024 Corrient'!$E$5:$E$1264,$A72)</f>
        <v>126.28428239207</v>
      </c>
      <c r="T72" s="659">
        <f>SUMIFS('PIB-Mpal 2015-2024 Corrient'!W$5:W$1264,'PIB-Mpal 2015-2024 Corrient'!$A$5:$A$1264,$W$2,'PIB-Mpal 2015-2024 Corrient'!$E$5:$E$1264,$A72)</f>
        <v>190.26519833418001</v>
      </c>
      <c r="U72" s="660">
        <f>SUMIFS('PIB-Mpal 2015-2024 Corrient'!X$5:X$1264,'PIB-Mpal 2015-2024 Corrient'!$A$5:$A$1264,$W$2,'PIB-Mpal 2015-2024 Corrient'!$E$5:$E$1264,$A72)</f>
        <v>18.742602269144868</v>
      </c>
      <c r="V72" s="661">
        <f>SUMIFS('PIB-Mpal 2015-2024 Corrient'!Y$5:Y$1264,'PIB-Mpal 2015-2024 Corrient'!$A$5:$A$1264,$W$2,'PIB-Mpal 2015-2024 Corrient'!$E$5:$E$1264,$A72)</f>
        <v>209.00780060332488</v>
      </c>
      <c r="W72" s="237">
        <f t="shared" si="12"/>
        <v>8.2535969798984594E-4</v>
      </c>
      <c r="X72" s="662">
        <f>INDEX(POBLACION!$C$4:$W$128,MATCH(A72,POBLACION!$A$4:$A$128,0),MATCH($W$2,POBLACION!$C$3:$W$3,0))</f>
        <v>10817</v>
      </c>
      <c r="Y72" s="237">
        <f t="shared" si="13"/>
        <v>17589.460879558104</v>
      </c>
      <c r="Z72" s="249">
        <f t="shared" si="14"/>
        <v>19322.159619425431</v>
      </c>
      <c r="AA72" s="237">
        <f t="shared" si="15"/>
        <v>4.2452525284500062</v>
      </c>
      <c r="AB72" s="237">
        <f t="shared" si="16"/>
        <v>4.2860556654740307</v>
      </c>
      <c r="AG72" s="260"/>
      <c r="AH72" s="261"/>
      <c r="AI72" s="261"/>
    </row>
    <row r="73" spans="1:35" x14ac:dyDescent="0.3">
      <c r="A73" s="33" t="s">
        <v>301</v>
      </c>
      <c r="B73" s="30" t="s">
        <v>275</v>
      </c>
      <c r="C73" s="31" t="s">
        <v>276</v>
      </c>
      <c r="D73" s="30" t="s">
        <v>302</v>
      </c>
      <c r="E73" s="654">
        <f>SUMIFS('PIB-Mpal 2015-2024 Corrient'!H$5:H$1264,'PIB-Mpal 2015-2024 Corrient'!$A$5:$A$1264,$W$2,'PIB-Mpal 2015-2024 Corrient'!$E$5:$E$1264,$A73)</f>
        <v>21.73808039315</v>
      </c>
      <c r="F73" s="654">
        <f>SUMIFS('PIB-Mpal 2015-2024 Corrient'!I$5:I$1264,'PIB-Mpal 2015-2024 Corrient'!$A$5:$A$1264,$W$2,'PIB-Mpal 2015-2024 Corrient'!$E$5:$E$1264,$A73)</f>
        <v>0</v>
      </c>
      <c r="G73" s="654">
        <f>SUMIFS('PIB-Mpal 2015-2024 Corrient'!K$5:K$1264,'PIB-Mpal 2015-2024 Corrient'!$A$5:$A$1264,$W$2,'PIB-Mpal 2015-2024 Corrient'!$E$5:$E$1264,$A73)</f>
        <v>0.33102997194</v>
      </c>
      <c r="H73" s="654">
        <f>SUMIFS('PIB-Mpal 2015-2024 Corrient'!L$5:L$1264,'PIB-Mpal 2015-2024 Corrient'!$A$5:$A$1264,$W$2,'PIB-Mpal 2015-2024 Corrient'!$E$5:$E$1264,$A73)</f>
        <v>3.0326159673099999</v>
      </c>
      <c r="I73" s="654">
        <f>SUMIFS('PIB-Mpal 2015-2024 Corrient'!N$5:N$1264,'PIB-Mpal 2015-2024 Corrient'!$A$5:$A$1264,$W$2,'PIB-Mpal 2015-2024 Corrient'!$E$5:$E$1264,$A73)</f>
        <v>3.5252230734899999</v>
      </c>
      <c r="J73" s="654">
        <f>SUMIFS('PIB-Mpal 2015-2024 Corrient'!O$5:O$1264,'PIB-Mpal 2015-2024 Corrient'!$A$5:$A$1264,$W$2,'PIB-Mpal 2015-2024 Corrient'!$E$5:$E$1264,$A73)</f>
        <v>13.235934185010001</v>
      </c>
      <c r="K73" s="654">
        <f>SUMIFS('PIB-Mpal 2015-2024 Corrient'!P$5:P$1264,'PIB-Mpal 2015-2024 Corrient'!$A$5:$A$1264,$W$2,'PIB-Mpal 2015-2024 Corrient'!$E$5:$E$1264,$A73)</f>
        <v>1.65638597974</v>
      </c>
      <c r="L73" s="654">
        <f>SUMIFS('PIB-Mpal 2015-2024 Corrient'!Q$5:Q$1264,'PIB-Mpal 2015-2024 Corrient'!$A$5:$A$1264,$W$2,'PIB-Mpal 2015-2024 Corrient'!$E$5:$E$1264,$A73)</f>
        <v>1.15352654091</v>
      </c>
      <c r="M73" s="654">
        <f>SUMIFS('PIB-Mpal 2015-2024 Corrient'!R$5:R$1264,'PIB-Mpal 2015-2024 Corrient'!$A$5:$A$1264,$W$2,'PIB-Mpal 2015-2024 Corrient'!$E$5:$E$1264,$A73)</f>
        <v>6.4762398446500002</v>
      </c>
      <c r="N73" s="654">
        <f>SUMIFS('PIB-Mpal 2015-2024 Corrient'!S$5:S$1264,'PIB-Mpal 2015-2024 Corrient'!$A$5:$A$1264,$W$2,'PIB-Mpal 2015-2024 Corrient'!$E$5:$E$1264,$A73)</f>
        <v>6.1150684531500001</v>
      </c>
      <c r="O73" s="654">
        <f>SUMIFS('PIB-Mpal 2015-2024 Corrient'!T$5:T$1264,'PIB-Mpal 2015-2024 Corrient'!$A$5:$A$1264,$W$2,'PIB-Mpal 2015-2024 Corrient'!$E$5:$E$1264,$A73)</f>
        <v>12.30503316327</v>
      </c>
      <c r="P73" s="655">
        <f>SUMIFS('PIB-Mpal 2015-2024 Corrient'!U$5:U$1264,'PIB-Mpal 2015-2024 Corrient'!$A$5:$A$1264,$W$2,'PIB-Mpal 2015-2024 Corrient'!$E$5:$E$1264,$A73)</f>
        <v>3.8759908409600001</v>
      </c>
      <c r="Q73" s="656">
        <f>SUMIFS('PIB-Mpal 2015-2024 Corrient'!J$5:J$1264,'PIB-Mpal 2015-2024 Corrient'!$A$5:$A$1264,$W$2,'PIB-Mpal 2015-2024 Corrient'!$E$5:$E$1264,$A73)</f>
        <v>21.73808039315</v>
      </c>
      <c r="R73" s="657">
        <f>SUMIFS('PIB-Mpal 2015-2024 Corrient'!M$5:M$1264,'PIB-Mpal 2015-2024 Corrient'!$A$5:$A$1264,$W$2,'PIB-Mpal 2015-2024 Corrient'!$E$5:$E$1264,$A73)</f>
        <v>3.36364593925</v>
      </c>
      <c r="S73" s="658">
        <f>SUMIFS('PIB-Mpal 2015-2024 Corrient'!V$5:V$1264,'PIB-Mpal 2015-2024 Corrient'!$A$5:$A$1264,$W$2,'PIB-Mpal 2015-2024 Corrient'!$E$5:$E$1264,$A73)</f>
        <v>48.343402081180002</v>
      </c>
      <c r="T73" s="659">
        <f>SUMIFS('PIB-Mpal 2015-2024 Corrient'!W$5:W$1264,'PIB-Mpal 2015-2024 Corrient'!$A$5:$A$1264,$W$2,'PIB-Mpal 2015-2024 Corrient'!$E$5:$E$1264,$A73)</f>
        <v>73.445128413579994</v>
      </c>
      <c r="U73" s="660">
        <f>SUMIFS('PIB-Mpal 2015-2024 Corrient'!X$5:X$1264,'PIB-Mpal 2015-2024 Corrient'!$A$5:$A$1264,$W$2,'PIB-Mpal 2015-2024 Corrient'!$E$5:$E$1264,$A73)</f>
        <v>7.2349165402510316</v>
      </c>
      <c r="V73" s="661">
        <f>SUMIFS('PIB-Mpal 2015-2024 Corrient'!Y$5:Y$1264,'PIB-Mpal 2015-2024 Corrient'!$A$5:$A$1264,$W$2,'PIB-Mpal 2015-2024 Corrient'!$E$5:$E$1264,$A73)</f>
        <v>80.680044953831029</v>
      </c>
      <c r="W73" s="237">
        <f t="shared" si="12"/>
        <v>3.1860082420216549E-4</v>
      </c>
      <c r="X73" s="662">
        <f>INDEX(POBLACION!$C$4:$W$128,MATCH(A73,POBLACION!$A$4:$A$128,0),MATCH($W$2,POBLACION!$C$3:$W$3,0))</f>
        <v>3431</v>
      </c>
      <c r="Y73" s="237">
        <f t="shared" si="13"/>
        <v>21406.332968108421</v>
      </c>
      <c r="Z73" s="249">
        <f t="shared" si="14"/>
        <v>23515.023303360835</v>
      </c>
      <c r="AA73" s="237">
        <f t="shared" si="15"/>
        <v>4.3305422764436123</v>
      </c>
      <c r="AB73" s="237">
        <f t="shared" si="16"/>
        <v>4.3713454134676395</v>
      </c>
      <c r="AG73" s="260"/>
      <c r="AH73" s="261"/>
      <c r="AI73" s="261"/>
    </row>
    <row r="74" spans="1:35" x14ac:dyDescent="0.3">
      <c r="A74" s="33" t="s">
        <v>303</v>
      </c>
      <c r="B74" s="30" t="s">
        <v>275</v>
      </c>
      <c r="C74" s="31" t="s">
        <v>276</v>
      </c>
      <c r="D74" s="30" t="s">
        <v>304</v>
      </c>
      <c r="E74" s="654">
        <f>SUMIFS('PIB-Mpal 2015-2024 Corrient'!H$5:H$1264,'PIB-Mpal 2015-2024 Corrient'!$A$5:$A$1264,$W$2,'PIB-Mpal 2015-2024 Corrient'!$E$5:$E$1264,$A74)</f>
        <v>22.629837400389999</v>
      </c>
      <c r="F74" s="654">
        <f>SUMIFS('PIB-Mpal 2015-2024 Corrient'!I$5:I$1264,'PIB-Mpal 2015-2024 Corrient'!$A$5:$A$1264,$W$2,'PIB-Mpal 2015-2024 Corrient'!$E$5:$E$1264,$A74)</f>
        <v>0</v>
      </c>
      <c r="G74" s="654">
        <f>SUMIFS('PIB-Mpal 2015-2024 Corrient'!K$5:K$1264,'PIB-Mpal 2015-2024 Corrient'!$A$5:$A$1264,$W$2,'PIB-Mpal 2015-2024 Corrient'!$E$5:$E$1264,$A74)</f>
        <v>2.20686134876</v>
      </c>
      <c r="H74" s="654">
        <f>SUMIFS('PIB-Mpal 2015-2024 Corrient'!L$5:L$1264,'PIB-Mpal 2015-2024 Corrient'!$A$5:$A$1264,$W$2,'PIB-Mpal 2015-2024 Corrient'!$E$5:$E$1264,$A74)</f>
        <v>3.6584543550199999</v>
      </c>
      <c r="I74" s="654">
        <f>SUMIFS('PIB-Mpal 2015-2024 Corrient'!N$5:N$1264,'PIB-Mpal 2015-2024 Corrient'!$A$5:$A$1264,$W$2,'PIB-Mpal 2015-2024 Corrient'!$E$5:$E$1264,$A74)</f>
        <v>2.5101803010300001</v>
      </c>
      <c r="J74" s="654">
        <f>SUMIFS('PIB-Mpal 2015-2024 Corrient'!O$5:O$1264,'PIB-Mpal 2015-2024 Corrient'!$A$5:$A$1264,$W$2,'PIB-Mpal 2015-2024 Corrient'!$E$5:$E$1264,$A74)</f>
        <v>16.422000863299999</v>
      </c>
      <c r="K74" s="654">
        <f>SUMIFS('PIB-Mpal 2015-2024 Corrient'!P$5:P$1264,'PIB-Mpal 2015-2024 Corrient'!$A$5:$A$1264,$W$2,'PIB-Mpal 2015-2024 Corrient'!$E$5:$E$1264,$A74)</f>
        <v>4.3495706481000003</v>
      </c>
      <c r="L74" s="654">
        <f>SUMIFS('PIB-Mpal 2015-2024 Corrient'!Q$5:Q$1264,'PIB-Mpal 2015-2024 Corrient'!$A$5:$A$1264,$W$2,'PIB-Mpal 2015-2024 Corrient'!$E$5:$E$1264,$A74)</f>
        <v>4.6580839976500004</v>
      </c>
      <c r="M74" s="654">
        <f>SUMIFS('PIB-Mpal 2015-2024 Corrient'!R$5:R$1264,'PIB-Mpal 2015-2024 Corrient'!$A$5:$A$1264,$W$2,'PIB-Mpal 2015-2024 Corrient'!$E$5:$E$1264,$A74)</f>
        <v>10.90302438044</v>
      </c>
      <c r="N74" s="654">
        <f>SUMIFS('PIB-Mpal 2015-2024 Corrient'!S$5:S$1264,'PIB-Mpal 2015-2024 Corrient'!$A$5:$A$1264,$W$2,'PIB-Mpal 2015-2024 Corrient'!$E$5:$E$1264,$A74)</f>
        <v>11.256165745720001</v>
      </c>
      <c r="O74" s="654">
        <f>SUMIFS('PIB-Mpal 2015-2024 Corrient'!T$5:T$1264,'PIB-Mpal 2015-2024 Corrient'!$A$5:$A$1264,$W$2,'PIB-Mpal 2015-2024 Corrient'!$E$5:$E$1264,$A74)</f>
        <v>34.592760853629997</v>
      </c>
      <c r="P74" s="655">
        <f>SUMIFS('PIB-Mpal 2015-2024 Corrient'!U$5:U$1264,'PIB-Mpal 2015-2024 Corrient'!$A$5:$A$1264,$W$2,'PIB-Mpal 2015-2024 Corrient'!$E$5:$E$1264,$A74)</f>
        <v>7.5813716972099998</v>
      </c>
      <c r="Q74" s="656">
        <f>SUMIFS('PIB-Mpal 2015-2024 Corrient'!J$5:J$1264,'PIB-Mpal 2015-2024 Corrient'!$A$5:$A$1264,$W$2,'PIB-Mpal 2015-2024 Corrient'!$E$5:$E$1264,$A74)</f>
        <v>22.629837400389999</v>
      </c>
      <c r="R74" s="657">
        <f>SUMIFS('PIB-Mpal 2015-2024 Corrient'!M$5:M$1264,'PIB-Mpal 2015-2024 Corrient'!$A$5:$A$1264,$W$2,'PIB-Mpal 2015-2024 Corrient'!$E$5:$E$1264,$A74)</f>
        <v>5.8653157037800003</v>
      </c>
      <c r="S74" s="658">
        <f>SUMIFS('PIB-Mpal 2015-2024 Corrient'!V$5:V$1264,'PIB-Mpal 2015-2024 Corrient'!$A$5:$A$1264,$W$2,'PIB-Mpal 2015-2024 Corrient'!$E$5:$E$1264,$A74)</f>
        <v>92.273158487079996</v>
      </c>
      <c r="T74" s="659">
        <f>SUMIFS('PIB-Mpal 2015-2024 Corrient'!W$5:W$1264,'PIB-Mpal 2015-2024 Corrient'!$A$5:$A$1264,$W$2,'PIB-Mpal 2015-2024 Corrient'!$E$5:$E$1264,$A74)</f>
        <v>120.76831159125</v>
      </c>
      <c r="U74" s="660">
        <f>SUMIFS('PIB-Mpal 2015-2024 Corrient'!X$5:X$1264,'PIB-Mpal 2015-2024 Corrient'!$A$5:$A$1264,$W$2,'PIB-Mpal 2015-2024 Corrient'!$E$5:$E$1264,$A74)</f>
        <v>11.896618250151953</v>
      </c>
      <c r="V74" s="661">
        <f>SUMIFS('PIB-Mpal 2015-2024 Corrient'!Y$5:Y$1264,'PIB-Mpal 2015-2024 Corrient'!$A$5:$A$1264,$W$2,'PIB-Mpal 2015-2024 Corrient'!$E$5:$E$1264,$A74)</f>
        <v>132.66492984140194</v>
      </c>
      <c r="W74" s="237">
        <f t="shared" si="12"/>
        <v>5.2388612344453204E-4</v>
      </c>
      <c r="X74" s="662">
        <f>INDEX(POBLACION!$C$4:$W$128,MATCH(A74,POBLACION!$A$4:$A$128,0),MATCH($W$2,POBLACION!$C$3:$W$3,0))</f>
        <v>8733</v>
      </c>
      <c r="Y74" s="237">
        <f t="shared" si="13"/>
        <v>13828.960447870148</v>
      </c>
      <c r="Z74" s="249">
        <f t="shared" si="14"/>
        <v>15191.22063911622</v>
      </c>
      <c r="AA74" s="237">
        <f t="shared" si="15"/>
        <v>4.1407895345039405</v>
      </c>
      <c r="AB74" s="237">
        <f t="shared" si="16"/>
        <v>4.1815926715279694</v>
      </c>
      <c r="AG74" s="260"/>
      <c r="AH74" s="261"/>
      <c r="AI74" s="261"/>
    </row>
    <row r="75" spans="1:35" x14ac:dyDescent="0.3">
      <c r="A75" s="33" t="s">
        <v>305</v>
      </c>
      <c r="B75" s="30" t="s">
        <v>275</v>
      </c>
      <c r="C75" s="31" t="s">
        <v>199</v>
      </c>
      <c r="D75" s="30" t="s">
        <v>306</v>
      </c>
      <c r="E75" s="654">
        <f>SUMIFS('PIB-Mpal 2015-2024 Corrient'!H$5:H$1264,'PIB-Mpal 2015-2024 Corrient'!$A$5:$A$1264,$W$2,'PIB-Mpal 2015-2024 Corrient'!$E$5:$E$1264,$A75)</f>
        <v>27.9769779306</v>
      </c>
      <c r="F75" s="654">
        <f>SUMIFS('PIB-Mpal 2015-2024 Corrient'!I$5:I$1264,'PIB-Mpal 2015-2024 Corrient'!$A$5:$A$1264,$W$2,'PIB-Mpal 2015-2024 Corrient'!$E$5:$E$1264,$A75)</f>
        <v>0</v>
      </c>
      <c r="G75" s="654">
        <f>SUMIFS('PIB-Mpal 2015-2024 Corrient'!K$5:K$1264,'PIB-Mpal 2015-2024 Corrient'!$A$5:$A$1264,$W$2,'PIB-Mpal 2015-2024 Corrient'!$E$5:$E$1264,$A75)</f>
        <v>1.58028496004</v>
      </c>
      <c r="H75" s="654">
        <f>SUMIFS('PIB-Mpal 2015-2024 Corrient'!L$5:L$1264,'PIB-Mpal 2015-2024 Corrient'!$A$5:$A$1264,$W$2,'PIB-Mpal 2015-2024 Corrient'!$E$5:$E$1264,$A75)</f>
        <v>5.2148514163800002</v>
      </c>
      <c r="I75" s="654">
        <f>SUMIFS('PIB-Mpal 2015-2024 Corrient'!N$5:N$1264,'PIB-Mpal 2015-2024 Corrient'!$A$5:$A$1264,$W$2,'PIB-Mpal 2015-2024 Corrient'!$E$5:$E$1264,$A75)</f>
        <v>3.4281367841999999</v>
      </c>
      <c r="J75" s="654">
        <f>SUMIFS('PIB-Mpal 2015-2024 Corrient'!O$5:O$1264,'PIB-Mpal 2015-2024 Corrient'!$A$5:$A$1264,$W$2,'PIB-Mpal 2015-2024 Corrient'!$E$5:$E$1264,$A75)</f>
        <v>18.573814897489999</v>
      </c>
      <c r="K75" s="654">
        <f>SUMIFS('PIB-Mpal 2015-2024 Corrient'!P$5:P$1264,'PIB-Mpal 2015-2024 Corrient'!$A$5:$A$1264,$W$2,'PIB-Mpal 2015-2024 Corrient'!$E$5:$E$1264,$A75)</f>
        <v>4.3688575887700001</v>
      </c>
      <c r="L75" s="654">
        <f>SUMIFS('PIB-Mpal 2015-2024 Corrient'!Q$5:Q$1264,'PIB-Mpal 2015-2024 Corrient'!$A$5:$A$1264,$W$2,'PIB-Mpal 2015-2024 Corrient'!$E$5:$E$1264,$A75)</f>
        <v>4.9752797855099997</v>
      </c>
      <c r="M75" s="654">
        <f>SUMIFS('PIB-Mpal 2015-2024 Corrient'!R$5:R$1264,'PIB-Mpal 2015-2024 Corrient'!$A$5:$A$1264,$W$2,'PIB-Mpal 2015-2024 Corrient'!$E$5:$E$1264,$A75)</f>
        <v>16.325454421010001</v>
      </c>
      <c r="N75" s="654">
        <f>SUMIFS('PIB-Mpal 2015-2024 Corrient'!S$5:S$1264,'PIB-Mpal 2015-2024 Corrient'!$A$5:$A$1264,$W$2,'PIB-Mpal 2015-2024 Corrient'!$E$5:$E$1264,$A75)</f>
        <v>12.852969761500001</v>
      </c>
      <c r="O75" s="654">
        <f>SUMIFS('PIB-Mpal 2015-2024 Corrient'!T$5:T$1264,'PIB-Mpal 2015-2024 Corrient'!$A$5:$A$1264,$W$2,'PIB-Mpal 2015-2024 Corrient'!$E$5:$E$1264,$A75)</f>
        <v>38.794300508660001</v>
      </c>
      <c r="P75" s="655">
        <f>SUMIFS('PIB-Mpal 2015-2024 Corrient'!U$5:U$1264,'PIB-Mpal 2015-2024 Corrient'!$A$5:$A$1264,$W$2,'PIB-Mpal 2015-2024 Corrient'!$E$5:$E$1264,$A75)</f>
        <v>6.91597933171</v>
      </c>
      <c r="Q75" s="656">
        <f>SUMIFS('PIB-Mpal 2015-2024 Corrient'!J$5:J$1264,'PIB-Mpal 2015-2024 Corrient'!$A$5:$A$1264,$W$2,'PIB-Mpal 2015-2024 Corrient'!$E$5:$E$1264,$A75)</f>
        <v>27.9769779306</v>
      </c>
      <c r="R75" s="657">
        <f>SUMIFS('PIB-Mpal 2015-2024 Corrient'!M$5:M$1264,'PIB-Mpal 2015-2024 Corrient'!$A$5:$A$1264,$W$2,'PIB-Mpal 2015-2024 Corrient'!$E$5:$E$1264,$A75)</f>
        <v>6.7951363764200003</v>
      </c>
      <c r="S75" s="658">
        <f>SUMIFS('PIB-Mpal 2015-2024 Corrient'!V$5:V$1264,'PIB-Mpal 2015-2024 Corrient'!$A$5:$A$1264,$W$2,'PIB-Mpal 2015-2024 Corrient'!$E$5:$E$1264,$A75)</f>
        <v>106.23479307885002</v>
      </c>
      <c r="T75" s="659">
        <f>SUMIFS('PIB-Mpal 2015-2024 Corrient'!W$5:W$1264,'PIB-Mpal 2015-2024 Corrient'!$A$5:$A$1264,$W$2,'PIB-Mpal 2015-2024 Corrient'!$E$5:$E$1264,$A75)</f>
        <v>141.00690738587002</v>
      </c>
      <c r="U75" s="660">
        <f>SUMIFS('PIB-Mpal 2015-2024 Corrient'!X$5:X$1264,'PIB-Mpal 2015-2024 Corrient'!$A$5:$A$1264,$W$2,'PIB-Mpal 2015-2024 Corrient'!$E$5:$E$1264,$A75)</f>
        <v>13.890277389005327</v>
      </c>
      <c r="V75" s="661">
        <f>SUMIFS('PIB-Mpal 2015-2024 Corrient'!Y$5:Y$1264,'PIB-Mpal 2015-2024 Corrient'!$A$5:$A$1264,$W$2,'PIB-Mpal 2015-2024 Corrient'!$E$5:$E$1264,$A75)</f>
        <v>154.89718477487534</v>
      </c>
      <c r="W75" s="237">
        <f t="shared" si="12"/>
        <v>6.1168001039304132E-4</v>
      </c>
      <c r="X75" s="662">
        <f>INDEX(POBLACION!$C$4:$W$128,MATCH(A75,POBLACION!$A$4:$A$128,0),MATCH($W$2,POBLACION!$C$3:$W$3,0))</f>
        <v>9827</v>
      </c>
      <c r="Y75" s="237">
        <f t="shared" si="13"/>
        <v>14348.927178779895</v>
      </c>
      <c r="Z75" s="249">
        <f t="shared" si="14"/>
        <v>15762.408138279776</v>
      </c>
      <c r="AA75" s="237">
        <f t="shared" si="15"/>
        <v>4.156819431540173</v>
      </c>
      <c r="AB75" s="237">
        <f t="shared" si="16"/>
        <v>4.1976225685642028</v>
      </c>
      <c r="AG75" s="260"/>
      <c r="AH75" s="261"/>
      <c r="AI75" s="261"/>
    </row>
    <row r="76" spans="1:35" x14ac:dyDescent="0.3">
      <c r="A76" s="33" t="s">
        <v>307</v>
      </c>
      <c r="B76" s="30" t="s">
        <v>275</v>
      </c>
      <c r="C76" s="31" t="s">
        <v>276</v>
      </c>
      <c r="D76" s="30" t="s">
        <v>308</v>
      </c>
      <c r="E76" s="654">
        <f>SUMIFS('PIB-Mpal 2015-2024 Corrient'!H$5:H$1264,'PIB-Mpal 2015-2024 Corrient'!$A$5:$A$1264,$W$2,'PIB-Mpal 2015-2024 Corrient'!$E$5:$E$1264,$A76)</f>
        <v>43.319764617899999</v>
      </c>
      <c r="F76" s="654">
        <f>SUMIFS('PIB-Mpal 2015-2024 Corrient'!I$5:I$1264,'PIB-Mpal 2015-2024 Corrient'!$A$5:$A$1264,$W$2,'PIB-Mpal 2015-2024 Corrient'!$E$5:$E$1264,$A76)</f>
        <v>0</v>
      </c>
      <c r="G76" s="654">
        <f>SUMIFS('PIB-Mpal 2015-2024 Corrient'!K$5:K$1264,'PIB-Mpal 2015-2024 Corrient'!$A$5:$A$1264,$W$2,'PIB-Mpal 2015-2024 Corrient'!$E$5:$E$1264,$A76)</f>
        <v>2.7727536029299999</v>
      </c>
      <c r="H76" s="654">
        <f>SUMIFS('PIB-Mpal 2015-2024 Corrient'!L$5:L$1264,'PIB-Mpal 2015-2024 Corrient'!$A$5:$A$1264,$W$2,'PIB-Mpal 2015-2024 Corrient'!$E$5:$E$1264,$A76)</f>
        <v>14.584839526030001</v>
      </c>
      <c r="I76" s="654">
        <f>SUMIFS('PIB-Mpal 2015-2024 Corrient'!N$5:N$1264,'PIB-Mpal 2015-2024 Corrient'!$A$5:$A$1264,$W$2,'PIB-Mpal 2015-2024 Corrient'!$E$5:$E$1264,$A76)</f>
        <v>22.960043387759999</v>
      </c>
      <c r="J76" s="654">
        <f>SUMIFS('PIB-Mpal 2015-2024 Corrient'!O$5:O$1264,'PIB-Mpal 2015-2024 Corrient'!$A$5:$A$1264,$W$2,'PIB-Mpal 2015-2024 Corrient'!$E$5:$E$1264,$A76)</f>
        <v>114.52926373885001</v>
      </c>
      <c r="K76" s="654">
        <f>SUMIFS('PIB-Mpal 2015-2024 Corrient'!P$5:P$1264,'PIB-Mpal 2015-2024 Corrient'!$A$5:$A$1264,$W$2,'PIB-Mpal 2015-2024 Corrient'!$E$5:$E$1264,$A76)</f>
        <v>8.3775541306800001</v>
      </c>
      <c r="L76" s="654">
        <f>SUMIFS('PIB-Mpal 2015-2024 Corrient'!Q$5:Q$1264,'PIB-Mpal 2015-2024 Corrient'!$A$5:$A$1264,$W$2,'PIB-Mpal 2015-2024 Corrient'!$E$5:$E$1264,$A76)</f>
        <v>7.45551086538</v>
      </c>
      <c r="M76" s="654">
        <f>SUMIFS('PIB-Mpal 2015-2024 Corrient'!R$5:R$1264,'PIB-Mpal 2015-2024 Corrient'!$A$5:$A$1264,$W$2,'PIB-Mpal 2015-2024 Corrient'!$E$5:$E$1264,$A76)</f>
        <v>49.843425051680001</v>
      </c>
      <c r="N76" s="654">
        <f>SUMIFS('PIB-Mpal 2015-2024 Corrient'!S$5:S$1264,'PIB-Mpal 2015-2024 Corrient'!$A$5:$A$1264,$W$2,'PIB-Mpal 2015-2024 Corrient'!$E$5:$E$1264,$A76)</f>
        <v>38.54124247667</v>
      </c>
      <c r="O76" s="654">
        <f>SUMIFS('PIB-Mpal 2015-2024 Corrient'!T$5:T$1264,'PIB-Mpal 2015-2024 Corrient'!$A$5:$A$1264,$W$2,'PIB-Mpal 2015-2024 Corrient'!$E$5:$E$1264,$A76)</f>
        <v>50.606728586350002</v>
      </c>
      <c r="P76" s="655">
        <f>SUMIFS('PIB-Mpal 2015-2024 Corrient'!U$5:U$1264,'PIB-Mpal 2015-2024 Corrient'!$A$5:$A$1264,$W$2,'PIB-Mpal 2015-2024 Corrient'!$E$5:$E$1264,$A76)</f>
        <v>26.646250737420001</v>
      </c>
      <c r="Q76" s="656">
        <f>SUMIFS('PIB-Mpal 2015-2024 Corrient'!J$5:J$1264,'PIB-Mpal 2015-2024 Corrient'!$A$5:$A$1264,$W$2,'PIB-Mpal 2015-2024 Corrient'!$E$5:$E$1264,$A76)</f>
        <v>43.319764617899999</v>
      </c>
      <c r="R76" s="657">
        <f>SUMIFS('PIB-Mpal 2015-2024 Corrient'!M$5:M$1264,'PIB-Mpal 2015-2024 Corrient'!$A$5:$A$1264,$W$2,'PIB-Mpal 2015-2024 Corrient'!$E$5:$E$1264,$A76)</f>
        <v>17.357593128960001</v>
      </c>
      <c r="S76" s="658">
        <f>SUMIFS('PIB-Mpal 2015-2024 Corrient'!V$5:V$1264,'PIB-Mpal 2015-2024 Corrient'!$A$5:$A$1264,$W$2,'PIB-Mpal 2015-2024 Corrient'!$E$5:$E$1264,$A76)</f>
        <v>318.96001897479005</v>
      </c>
      <c r="T76" s="659">
        <f>SUMIFS('PIB-Mpal 2015-2024 Corrient'!W$5:W$1264,'PIB-Mpal 2015-2024 Corrient'!$A$5:$A$1264,$W$2,'PIB-Mpal 2015-2024 Corrient'!$E$5:$E$1264,$A76)</f>
        <v>379.63737672165001</v>
      </c>
      <c r="U76" s="660">
        <f>SUMIFS('PIB-Mpal 2015-2024 Corrient'!X$5:X$1264,'PIB-Mpal 2015-2024 Corrient'!$A$5:$A$1264,$W$2,'PIB-Mpal 2015-2024 Corrient'!$E$5:$E$1264,$A76)</f>
        <v>37.397235125992736</v>
      </c>
      <c r="V76" s="661">
        <f>SUMIFS('PIB-Mpal 2015-2024 Corrient'!Y$5:Y$1264,'PIB-Mpal 2015-2024 Corrient'!$A$5:$A$1264,$W$2,'PIB-Mpal 2015-2024 Corrient'!$E$5:$E$1264,$A76)</f>
        <v>417.03461184764274</v>
      </c>
      <c r="W76" s="237">
        <f t="shared" si="12"/>
        <v>1.6468455258239173E-3</v>
      </c>
      <c r="X76" s="662">
        <f>INDEX(POBLACION!$C$4:$W$128,MATCH(A76,POBLACION!$A$4:$A$128,0),MATCH($W$2,POBLACION!$C$3:$W$3,0))</f>
        <v>17982</v>
      </c>
      <c r="Y76" s="237">
        <f t="shared" si="13"/>
        <v>21112.077450875877</v>
      </c>
      <c r="Z76" s="249">
        <f t="shared" si="14"/>
        <v>23191.781328419682</v>
      </c>
      <c r="AA76" s="237">
        <f t="shared" si="15"/>
        <v>4.324530970449314</v>
      </c>
      <c r="AB76" s="237">
        <f t="shared" si="16"/>
        <v>4.3653341074733465</v>
      </c>
      <c r="AG76" s="260"/>
      <c r="AH76" s="261"/>
      <c r="AI76" s="261"/>
    </row>
    <row r="77" spans="1:35" x14ac:dyDescent="0.3">
      <c r="A77" s="33" t="s">
        <v>309</v>
      </c>
      <c r="B77" s="30" t="s">
        <v>275</v>
      </c>
      <c r="C77" s="31" t="s">
        <v>199</v>
      </c>
      <c r="D77" s="30" t="s">
        <v>310</v>
      </c>
      <c r="E77" s="654">
        <f>SUMIFS('PIB-Mpal 2015-2024 Corrient'!H$5:H$1264,'PIB-Mpal 2015-2024 Corrient'!$A$5:$A$1264,$W$2,'PIB-Mpal 2015-2024 Corrient'!$E$5:$E$1264,$A77)</f>
        <v>47.894910741739999</v>
      </c>
      <c r="F77" s="654">
        <f>SUMIFS('PIB-Mpal 2015-2024 Corrient'!I$5:I$1264,'PIB-Mpal 2015-2024 Corrient'!$A$5:$A$1264,$W$2,'PIB-Mpal 2015-2024 Corrient'!$E$5:$E$1264,$A77)</f>
        <v>19.63273401092</v>
      </c>
      <c r="G77" s="654">
        <f>SUMIFS('PIB-Mpal 2015-2024 Corrient'!K$5:K$1264,'PIB-Mpal 2015-2024 Corrient'!$A$5:$A$1264,$W$2,'PIB-Mpal 2015-2024 Corrient'!$E$5:$E$1264,$A77)</f>
        <v>8.5782750192999995</v>
      </c>
      <c r="H77" s="654">
        <f>SUMIFS('PIB-Mpal 2015-2024 Corrient'!L$5:L$1264,'PIB-Mpal 2015-2024 Corrient'!$A$5:$A$1264,$W$2,'PIB-Mpal 2015-2024 Corrient'!$E$5:$E$1264,$A77)</f>
        <v>12.951193917399999</v>
      </c>
      <c r="I77" s="654">
        <f>SUMIFS('PIB-Mpal 2015-2024 Corrient'!N$5:N$1264,'PIB-Mpal 2015-2024 Corrient'!$A$5:$A$1264,$W$2,'PIB-Mpal 2015-2024 Corrient'!$E$5:$E$1264,$A77)</f>
        <v>39.123729903760001</v>
      </c>
      <c r="J77" s="654">
        <f>SUMIFS('PIB-Mpal 2015-2024 Corrient'!O$5:O$1264,'PIB-Mpal 2015-2024 Corrient'!$A$5:$A$1264,$W$2,'PIB-Mpal 2015-2024 Corrient'!$E$5:$E$1264,$A77)</f>
        <v>137.197648942</v>
      </c>
      <c r="K77" s="654">
        <f>SUMIFS('PIB-Mpal 2015-2024 Corrient'!P$5:P$1264,'PIB-Mpal 2015-2024 Corrient'!$A$5:$A$1264,$W$2,'PIB-Mpal 2015-2024 Corrient'!$E$5:$E$1264,$A77)</f>
        <v>11.44779045808</v>
      </c>
      <c r="L77" s="654">
        <f>SUMIFS('PIB-Mpal 2015-2024 Corrient'!Q$5:Q$1264,'PIB-Mpal 2015-2024 Corrient'!$A$5:$A$1264,$W$2,'PIB-Mpal 2015-2024 Corrient'!$E$5:$E$1264,$A77)</f>
        <v>12.30768475905</v>
      </c>
      <c r="M77" s="654">
        <f>SUMIFS('PIB-Mpal 2015-2024 Corrient'!R$5:R$1264,'PIB-Mpal 2015-2024 Corrient'!$A$5:$A$1264,$W$2,'PIB-Mpal 2015-2024 Corrient'!$E$5:$E$1264,$A77)</f>
        <v>43.681859150919998</v>
      </c>
      <c r="N77" s="654">
        <f>SUMIFS('PIB-Mpal 2015-2024 Corrient'!S$5:S$1264,'PIB-Mpal 2015-2024 Corrient'!$A$5:$A$1264,$W$2,'PIB-Mpal 2015-2024 Corrient'!$E$5:$E$1264,$A77)</f>
        <v>53.424803564199998</v>
      </c>
      <c r="O77" s="654">
        <f>SUMIFS('PIB-Mpal 2015-2024 Corrient'!T$5:T$1264,'PIB-Mpal 2015-2024 Corrient'!$A$5:$A$1264,$W$2,'PIB-Mpal 2015-2024 Corrient'!$E$5:$E$1264,$A77)</f>
        <v>145.69175800035001</v>
      </c>
      <c r="P77" s="655">
        <f>SUMIFS('PIB-Mpal 2015-2024 Corrient'!U$5:U$1264,'PIB-Mpal 2015-2024 Corrient'!$A$5:$A$1264,$W$2,'PIB-Mpal 2015-2024 Corrient'!$E$5:$E$1264,$A77)</f>
        <v>20.610004874019999</v>
      </c>
      <c r="Q77" s="656">
        <f>SUMIFS('PIB-Mpal 2015-2024 Corrient'!J$5:J$1264,'PIB-Mpal 2015-2024 Corrient'!$A$5:$A$1264,$W$2,'PIB-Mpal 2015-2024 Corrient'!$E$5:$E$1264,$A77)</f>
        <v>67.527644752659995</v>
      </c>
      <c r="R77" s="657">
        <f>SUMIFS('PIB-Mpal 2015-2024 Corrient'!M$5:M$1264,'PIB-Mpal 2015-2024 Corrient'!$A$5:$A$1264,$W$2,'PIB-Mpal 2015-2024 Corrient'!$E$5:$E$1264,$A77)</f>
        <v>21.529468936699999</v>
      </c>
      <c r="S77" s="658">
        <f>SUMIFS('PIB-Mpal 2015-2024 Corrient'!V$5:V$1264,'PIB-Mpal 2015-2024 Corrient'!$A$5:$A$1264,$W$2,'PIB-Mpal 2015-2024 Corrient'!$E$5:$E$1264,$A77)</f>
        <v>463.48527965237997</v>
      </c>
      <c r="T77" s="659">
        <f>SUMIFS('PIB-Mpal 2015-2024 Corrient'!W$5:W$1264,'PIB-Mpal 2015-2024 Corrient'!$A$5:$A$1264,$W$2,'PIB-Mpal 2015-2024 Corrient'!$E$5:$E$1264,$A77)</f>
        <v>552.54239334173997</v>
      </c>
      <c r="U77" s="660">
        <f>SUMIFS('PIB-Mpal 2015-2024 Corrient'!X$5:X$1264,'PIB-Mpal 2015-2024 Corrient'!$A$5:$A$1264,$W$2,'PIB-Mpal 2015-2024 Corrient'!$E$5:$E$1264,$A77)</f>
        <v>54.429724436839138</v>
      </c>
      <c r="V77" s="661">
        <f>SUMIFS('PIB-Mpal 2015-2024 Corrient'!Y$5:Y$1264,'PIB-Mpal 2015-2024 Corrient'!$A$5:$A$1264,$W$2,'PIB-Mpal 2015-2024 Corrient'!$E$5:$E$1264,$A77)</f>
        <v>606.9721177785791</v>
      </c>
      <c r="W77" s="237">
        <f t="shared" si="12"/>
        <v>2.3968977347825163E-3</v>
      </c>
      <c r="X77" s="662">
        <f>INDEX(POBLACION!$C$4:$W$128,MATCH(A77,POBLACION!$A$4:$A$128,0),MATCH($W$2,POBLACION!$C$3:$W$3,0))</f>
        <v>28130</v>
      </c>
      <c r="Y77" s="237">
        <f t="shared" si="13"/>
        <v>19642.459770413792</v>
      </c>
      <c r="Z77" s="249">
        <f t="shared" si="14"/>
        <v>21577.394873038716</v>
      </c>
      <c r="AA77" s="237">
        <f t="shared" si="15"/>
        <v>4.2931958723423138</v>
      </c>
      <c r="AB77" s="237">
        <f t="shared" si="16"/>
        <v>4.3339990093663543</v>
      </c>
      <c r="AG77" s="260"/>
      <c r="AH77" s="261"/>
      <c r="AI77" s="261"/>
    </row>
    <row r="78" spans="1:35" x14ac:dyDescent="0.3">
      <c r="A78" s="33" t="s">
        <v>311</v>
      </c>
      <c r="B78" s="30" t="s">
        <v>275</v>
      </c>
      <c r="C78" s="31" t="s">
        <v>199</v>
      </c>
      <c r="D78" s="30" t="s">
        <v>312</v>
      </c>
      <c r="E78" s="654">
        <f>SUMIFS('PIB-Mpal 2015-2024 Corrient'!H$5:H$1264,'PIB-Mpal 2015-2024 Corrient'!$A$5:$A$1264,$W$2,'PIB-Mpal 2015-2024 Corrient'!$E$5:$E$1264,$A78)</f>
        <v>31.76872941065</v>
      </c>
      <c r="F78" s="654">
        <f>SUMIFS('PIB-Mpal 2015-2024 Corrient'!I$5:I$1264,'PIB-Mpal 2015-2024 Corrient'!$A$5:$A$1264,$W$2,'PIB-Mpal 2015-2024 Corrient'!$E$5:$E$1264,$A78)</f>
        <v>10.8890248035</v>
      </c>
      <c r="G78" s="654">
        <f>SUMIFS('PIB-Mpal 2015-2024 Corrient'!K$5:K$1264,'PIB-Mpal 2015-2024 Corrient'!$A$5:$A$1264,$W$2,'PIB-Mpal 2015-2024 Corrient'!$E$5:$E$1264,$A78)</f>
        <v>4.9935399173299997</v>
      </c>
      <c r="H78" s="654">
        <f>SUMIFS('PIB-Mpal 2015-2024 Corrient'!L$5:L$1264,'PIB-Mpal 2015-2024 Corrient'!$A$5:$A$1264,$W$2,'PIB-Mpal 2015-2024 Corrient'!$E$5:$E$1264,$A78)</f>
        <v>9.9426428562600009</v>
      </c>
      <c r="I78" s="654">
        <f>SUMIFS('PIB-Mpal 2015-2024 Corrient'!N$5:N$1264,'PIB-Mpal 2015-2024 Corrient'!$A$5:$A$1264,$W$2,'PIB-Mpal 2015-2024 Corrient'!$E$5:$E$1264,$A78)</f>
        <v>28.090409815840001</v>
      </c>
      <c r="J78" s="654">
        <f>SUMIFS('PIB-Mpal 2015-2024 Corrient'!O$5:O$1264,'PIB-Mpal 2015-2024 Corrient'!$A$5:$A$1264,$W$2,'PIB-Mpal 2015-2024 Corrient'!$E$5:$E$1264,$A78)</f>
        <v>89.936474303950007</v>
      </c>
      <c r="K78" s="654">
        <f>SUMIFS('PIB-Mpal 2015-2024 Corrient'!P$5:P$1264,'PIB-Mpal 2015-2024 Corrient'!$A$5:$A$1264,$W$2,'PIB-Mpal 2015-2024 Corrient'!$E$5:$E$1264,$A78)</f>
        <v>8.2897788198699995</v>
      </c>
      <c r="L78" s="654">
        <f>SUMIFS('PIB-Mpal 2015-2024 Corrient'!Q$5:Q$1264,'PIB-Mpal 2015-2024 Corrient'!$A$5:$A$1264,$W$2,'PIB-Mpal 2015-2024 Corrient'!$E$5:$E$1264,$A78)</f>
        <v>7.5004059826000002</v>
      </c>
      <c r="M78" s="654">
        <f>SUMIFS('PIB-Mpal 2015-2024 Corrient'!R$5:R$1264,'PIB-Mpal 2015-2024 Corrient'!$A$5:$A$1264,$W$2,'PIB-Mpal 2015-2024 Corrient'!$E$5:$E$1264,$A78)</f>
        <v>39.963883213339997</v>
      </c>
      <c r="N78" s="654">
        <f>SUMIFS('PIB-Mpal 2015-2024 Corrient'!S$5:S$1264,'PIB-Mpal 2015-2024 Corrient'!$A$5:$A$1264,$W$2,'PIB-Mpal 2015-2024 Corrient'!$E$5:$E$1264,$A78)</f>
        <v>32.678299174480003</v>
      </c>
      <c r="O78" s="654">
        <f>SUMIFS('PIB-Mpal 2015-2024 Corrient'!T$5:T$1264,'PIB-Mpal 2015-2024 Corrient'!$A$5:$A$1264,$W$2,'PIB-Mpal 2015-2024 Corrient'!$E$5:$E$1264,$A78)</f>
        <v>38.54860503239</v>
      </c>
      <c r="P78" s="655">
        <f>SUMIFS('PIB-Mpal 2015-2024 Corrient'!U$5:U$1264,'PIB-Mpal 2015-2024 Corrient'!$A$5:$A$1264,$W$2,'PIB-Mpal 2015-2024 Corrient'!$E$5:$E$1264,$A78)</f>
        <v>19.128083103630001</v>
      </c>
      <c r="Q78" s="656">
        <f>SUMIFS('PIB-Mpal 2015-2024 Corrient'!J$5:J$1264,'PIB-Mpal 2015-2024 Corrient'!$A$5:$A$1264,$W$2,'PIB-Mpal 2015-2024 Corrient'!$E$5:$E$1264,$A78)</f>
        <v>42.657754214150003</v>
      </c>
      <c r="R78" s="657">
        <f>SUMIFS('PIB-Mpal 2015-2024 Corrient'!M$5:M$1264,'PIB-Mpal 2015-2024 Corrient'!$A$5:$A$1264,$W$2,'PIB-Mpal 2015-2024 Corrient'!$E$5:$E$1264,$A78)</f>
        <v>14.936182773590001</v>
      </c>
      <c r="S78" s="658">
        <f>SUMIFS('PIB-Mpal 2015-2024 Corrient'!V$5:V$1264,'PIB-Mpal 2015-2024 Corrient'!$A$5:$A$1264,$W$2,'PIB-Mpal 2015-2024 Corrient'!$E$5:$E$1264,$A78)</f>
        <v>264.1359394461</v>
      </c>
      <c r="T78" s="659">
        <f>SUMIFS('PIB-Mpal 2015-2024 Corrient'!W$5:W$1264,'PIB-Mpal 2015-2024 Corrient'!$A$5:$A$1264,$W$2,'PIB-Mpal 2015-2024 Corrient'!$E$5:$E$1264,$A78)</f>
        <v>321.72987643383999</v>
      </c>
      <c r="U78" s="660">
        <f>SUMIFS('PIB-Mpal 2015-2024 Corrient'!X$5:X$1264,'PIB-Mpal 2015-2024 Corrient'!$A$5:$A$1264,$W$2,'PIB-Mpal 2015-2024 Corrient'!$E$5:$E$1264,$A78)</f>
        <v>31.692895836430619</v>
      </c>
      <c r="V78" s="661">
        <f>SUMIFS('PIB-Mpal 2015-2024 Corrient'!Y$5:Y$1264,'PIB-Mpal 2015-2024 Corrient'!$A$5:$A$1264,$W$2,'PIB-Mpal 2015-2024 Corrient'!$E$5:$E$1264,$A78)</f>
        <v>353.42277227027063</v>
      </c>
      <c r="W78" s="237">
        <f t="shared" si="12"/>
        <v>1.3956460559926313E-3</v>
      </c>
      <c r="X78" s="662">
        <f>INDEX(POBLACION!$C$4:$W$128,MATCH(A78,POBLACION!$A$4:$A$128,0),MATCH($W$2,POBLACION!$C$3:$W$3,0))</f>
        <v>16366</v>
      </c>
      <c r="Y78" s="237">
        <f t="shared" si="13"/>
        <v>19658.430675414886</v>
      </c>
      <c r="Z78" s="249">
        <f t="shared" si="14"/>
        <v>21594.939036433498</v>
      </c>
      <c r="AA78" s="237">
        <f t="shared" si="15"/>
        <v>4.293548845326697</v>
      </c>
      <c r="AB78" s="237">
        <f t="shared" si="16"/>
        <v>4.3343519823507366</v>
      </c>
      <c r="AG78" s="260"/>
      <c r="AH78" s="261"/>
      <c r="AI78" s="261"/>
    </row>
    <row r="79" spans="1:35" ht="15" thickBot="1" x14ac:dyDescent="0.35">
      <c r="A79" s="111" t="s">
        <v>313</v>
      </c>
      <c r="B79" s="58" t="s">
        <v>275</v>
      </c>
      <c r="C79" s="57" t="s">
        <v>276</v>
      </c>
      <c r="D79" s="58" t="s">
        <v>314</v>
      </c>
      <c r="E79" s="654">
        <f>SUMIFS('PIB-Mpal 2015-2024 Corrient'!H$5:H$1264,'PIB-Mpal 2015-2024 Corrient'!$A$5:$A$1264,$W$2,'PIB-Mpal 2015-2024 Corrient'!$E$5:$E$1264,$A79)</f>
        <v>104.90714354403001</v>
      </c>
      <c r="F79" s="654">
        <f>SUMIFS('PIB-Mpal 2015-2024 Corrient'!I$5:I$1264,'PIB-Mpal 2015-2024 Corrient'!$A$5:$A$1264,$W$2,'PIB-Mpal 2015-2024 Corrient'!$E$5:$E$1264,$A79)</f>
        <v>5.8842373918500002</v>
      </c>
      <c r="G79" s="654">
        <f>SUMIFS('PIB-Mpal 2015-2024 Corrient'!K$5:K$1264,'PIB-Mpal 2015-2024 Corrient'!$A$5:$A$1264,$W$2,'PIB-Mpal 2015-2024 Corrient'!$E$5:$E$1264,$A79)</f>
        <v>1.24245221013</v>
      </c>
      <c r="H79" s="654">
        <f>SUMIFS('PIB-Mpal 2015-2024 Corrient'!L$5:L$1264,'PIB-Mpal 2015-2024 Corrient'!$A$5:$A$1264,$W$2,'PIB-Mpal 2015-2024 Corrient'!$E$5:$E$1264,$A79)</f>
        <v>7.5729757118799998</v>
      </c>
      <c r="I79" s="654">
        <f>SUMIFS('PIB-Mpal 2015-2024 Corrient'!N$5:N$1264,'PIB-Mpal 2015-2024 Corrient'!$A$5:$A$1264,$W$2,'PIB-Mpal 2015-2024 Corrient'!$E$5:$E$1264,$A79)</f>
        <v>2.6666235012100001</v>
      </c>
      <c r="J79" s="654">
        <f>SUMIFS('PIB-Mpal 2015-2024 Corrient'!O$5:O$1264,'PIB-Mpal 2015-2024 Corrient'!$A$5:$A$1264,$W$2,'PIB-Mpal 2015-2024 Corrient'!$E$5:$E$1264,$A79)</f>
        <v>21.806699152970001</v>
      </c>
      <c r="K79" s="654">
        <f>SUMIFS('PIB-Mpal 2015-2024 Corrient'!P$5:P$1264,'PIB-Mpal 2015-2024 Corrient'!$A$5:$A$1264,$W$2,'PIB-Mpal 2015-2024 Corrient'!$E$5:$E$1264,$A79)</f>
        <v>3.0182017222300002</v>
      </c>
      <c r="L79" s="654">
        <f>SUMIFS('PIB-Mpal 2015-2024 Corrient'!Q$5:Q$1264,'PIB-Mpal 2015-2024 Corrient'!$A$5:$A$1264,$W$2,'PIB-Mpal 2015-2024 Corrient'!$E$5:$E$1264,$A79)</f>
        <v>2.9122672734599999</v>
      </c>
      <c r="M79" s="654">
        <f>SUMIFS('PIB-Mpal 2015-2024 Corrient'!R$5:R$1264,'PIB-Mpal 2015-2024 Corrient'!$A$5:$A$1264,$W$2,'PIB-Mpal 2015-2024 Corrient'!$E$5:$E$1264,$A79)</f>
        <v>9.4812863812600003</v>
      </c>
      <c r="N79" s="654">
        <f>SUMIFS('PIB-Mpal 2015-2024 Corrient'!S$5:S$1264,'PIB-Mpal 2015-2024 Corrient'!$A$5:$A$1264,$W$2,'PIB-Mpal 2015-2024 Corrient'!$E$5:$E$1264,$A79)</f>
        <v>9.6906757341100001</v>
      </c>
      <c r="O79" s="654">
        <f>SUMIFS('PIB-Mpal 2015-2024 Corrient'!T$5:T$1264,'PIB-Mpal 2015-2024 Corrient'!$A$5:$A$1264,$W$2,'PIB-Mpal 2015-2024 Corrient'!$E$5:$E$1264,$A79)</f>
        <v>24.63491851094</v>
      </c>
      <c r="P79" s="655">
        <f>SUMIFS('PIB-Mpal 2015-2024 Corrient'!U$5:U$1264,'PIB-Mpal 2015-2024 Corrient'!$A$5:$A$1264,$W$2,'PIB-Mpal 2015-2024 Corrient'!$E$5:$E$1264,$A79)</f>
        <v>5.3505207087200004</v>
      </c>
      <c r="Q79" s="656">
        <f>SUMIFS('PIB-Mpal 2015-2024 Corrient'!J$5:J$1264,'PIB-Mpal 2015-2024 Corrient'!$A$5:$A$1264,$W$2,'PIB-Mpal 2015-2024 Corrient'!$E$5:$E$1264,$A79)</f>
        <v>110.79138093588</v>
      </c>
      <c r="R79" s="657">
        <f>SUMIFS('PIB-Mpal 2015-2024 Corrient'!M$5:M$1264,'PIB-Mpal 2015-2024 Corrient'!$A$5:$A$1264,$W$2,'PIB-Mpal 2015-2024 Corrient'!$E$5:$E$1264,$A79)</f>
        <v>8.8154279220100005</v>
      </c>
      <c r="S79" s="658">
        <f>SUMIFS('PIB-Mpal 2015-2024 Corrient'!V$5:V$1264,'PIB-Mpal 2015-2024 Corrient'!$A$5:$A$1264,$W$2,'PIB-Mpal 2015-2024 Corrient'!$E$5:$E$1264,$A79)</f>
        <v>79.561192984900003</v>
      </c>
      <c r="T79" s="659">
        <f>SUMIFS('PIB-Mpal 2015-2024 Corrient'!W$5:W$1264,'PIB-Mpal 2015-2024 Corrient'!$A$5:$A$1264,$W$2,'PIB-Mpal 2015-2024 Corrient'!$E$5:$E$1264,$A79)</f>
        <v>199.16800184279001</v>
      </c>
      <c r="U79" s="660">
        <f>SUMIFS('PIB-Mpal 2015-2024 Corrient'!X$5:X$1264,'PIB-Mpal 2015-2024 Corrient'!$A$5:$A$1264,$W$2,'PIB-Mpal 2015-2024 Corrient'!$E$5:$E$1264,$A79)</f>
        <v>19.619597677145066</v>
      </c>
      <c r="V79" s="661">
        <f>SUMIFS('PIB-Mpal 2015-2024 Corrient'!Y$5:Y$1264,'PIB-Mpal 2015-2024 Corrient'!$A$5:$A$1264,$W$2,'PIB-Mpal 2015-2024 Corrient'!$E$5:$E$1264,$A79)</f>
        <v>218.78759951993507</v>
      </c>
      <c r="W79" s="669">
        <f t="shared" si="12"/>
        <v>8.6397955742530477E-4</v>
      </c>
      <c r="X79" s="662">
        <f>INDEX(POBLACION!$C$4:$W$128,MATCH(A79,POBLACION!$A$4:$A$128,0),MATCH($W$2,POBLACION!$C$3:$W$3,0))</f>
        <v>7406</v>
      </c>
      <c r="Y79" s="237">
        <f t="shared" si="13"/>
        <v>26892.789878853633</v>
      </c>
      <c r="Z79" s="249">
        <f t="shared" si="14"/>
        <v>29541.938903582915</v>
      </c>
      <c r="AA79" s="237">
        <f t="shared" si="15"/>
        <v>4.4296358586063986</v>
      </c>
      <c r="AB79" s="237">
        <f t="shared" si="16"/>
        <v>4.4704389956304134</v>
      </c>
      <c r="AG79" s="260"/>
      <c r="AH79" s="261"/>
      <c r="AI79" s="261"/>
    </row>
    <row r="80" spans="1:35" ht="15" thickBot="1" x14ac:dyDescent="0.35">
      <c r="A80" s="113" t="s">
        <v>315</v>
      </c>
      <c r="B80" s="108" t="s">
        <v>316</v>
      </c>
      <c r="C80" s="108"/>
      <c r="D80" s="103"/>
      <c r="E80" s="121">
        <f>SUM(E81:E103)</f>
        <v>4204.6865690264194</v>
      </c>
      <c r="F80" s="121">
        <f t="shared" ref="F80:X80" si="17">SUM(F81:F103)</f>
        <v>31.010531359950001</v>
      </c>
      <c r="G80" s="121">
        <f t="shared" si="17"/>
        <v>4217.4703535824001</v>
      </c>
      <c r="H80" s="121">
        <f t="shared" si="17"/>
        <v>1351.6863993896</v>
      </c>
      <c r="I80" s="121">
        <f t="shared" si="17"/>
        <v>2723.5394742050103</v>
      </c>
      <c r="J80" s="121">
        <f t="shared" si="17"/>
        <v>4232.5157875320892</v>
      </c>
      <c r="K80" s="121">
        <f t="shared" si="17"/>
        <v>481.09451340067994</v>
      </c>
      <c r="L80" s="121">
        <f t="shared" si="17"/>
        <v>538.51262972260008</v>
      </c>
      <c r="M80" s="121">
        <f t="shared" si="17"/>
        <v>1746.1258845572199</v>
      </c>
      <c r="N80" s="121">
        <f t="shared" si="17"/>
        <v>1747.4221441251602</v>
      </c>
      <c r="O80" s="121">
        <f t="shared" si="17"/>
        <v>1984.2011814472799</v>
      </c>
      <c r="P80" s="141">
        <f t="shared" si="17"/>
        <v>710.78592847941991</v>
      </c>
      <c r="Q80" s="144">
        <f t="shared" si="17"/>
        <v>4235.69710038637</v>
      </c>
      <c r="R80" s="121">
        <f t="shared" si="17"/>
        <v>5569.1567529720005</v>
      </c>
      <c r="S80" s="122">
        <f t="shared" si="17"/>
        <v>14164.19754346946</v>
      </c>
      <c r="T80" s="670">
        <f t="shared" si="17"/>
        <v>23969.051396827832</v>
      </c>
      <c r="U80" s="143">
        <f t="shared" si="17"/>
        <v>2361.1380380265527</v>
      </c>
      <c r="V80" s="141">
        <f t="shared" si="17"/>
        <v>26330.189434854386</v>
      </c>
      <c r="W80" s="671">
        <f t="shared" si="12"/>
        <v>0.10397639292521764</v>
      </c>
      <c r="X80" s="670">
        <f t="shared" si="17"/>
        <v>744375</v>
      </c>
      <c r="Y80" s="237">
        <f t="shared" si="13"/>
        <v>32200.236973068459</v>
      </c>
      <c r="Z80" s="249">
        <f t="shared" si="14"/>
        <v>35372.210827680115</v>
      </c>
      <c r="AA80" s="237">
        <f t="shared" si="15"/>
        <v>4.5078590678361197</v>
      </c>
      <c r="AB80" s="237">
        <f t="shared" si="16"/>
        <v>4.5486622048601495</v>
      </c>
      <c r="AG80" s="260"/>
      <c r="AH80" s="261"/>
      <c r="AI80" s="261"/>
    </row>
    <row r="81" spans="1:35" x14ac:dyDescent="0.3">
      <c r="A81" s="112" t="s">
        <v>317</v>
      </c>
      <c r="B81" s="92" t="s">
        <v>318</v>
      </c>
      <c r="C81" s="99" t="s">
        <v>199</v>
      </c>
      <c r="D81" s="92" t="s">
        <v>319</v>
      </c>
      <c r="E81" s="654">
        <f>SUMIFS('PIB-Mpal 2015-2024 Corrient'!H$5:H$1264,'PIB-Mpal 2015-2024 Corrient'!$A$5:$A$1264,$W$2,'PIB-Mpal 2015-2024 Corrient'!$E$5:$E$1264,$A81)</f>
        <v>311.63451143764001</v>
      </c>
      <c r="F81" s="654">
        <f>SUMIFS('PIB-Mpal 2015-2024 Corrient'!I$5:I$1264,'PIB-Mpal 2015-2024 Corrient'!$A$5:$A$1264,$W$2,'PIB-Mpal 2015-2024 Corrient'!$E$5:$E$1264,$A81)</f>
        <v>0.25524976092000001</v>
      </c>
      <c r="G81" s="654">
        <f>SUMIFS('PIB-Mpal 2015-2024 Corrient'!K$5:K$1264,'PIB-Mpal 2015-2024 Corrient'!$A$5:$A$1264,$W$2,'PIB-Mpal 2015-2024 Corrient'!$E$5:$E$1264,$A81)</f>
        <v>14.07282473713</v>
      </c>
      <c r="H81" s="654">
        <f>SUMIFS('PIB-Mpal 2015-2024 Corrient'!L$5:L$1264,'PIB-Mpal 2015-2024 Corrient'!$A$5:$A$1264,$W$2,'PIB-Mpal 2015-2024 Corrient'!$E$5:$E$1264,$A81)</f>
        <v>11.429804654030001</v>
      </c>
      <c r="I81" s="654">
        <f>SUMIFS('PIB-Mpal 2015-2024 Corrient'!N$5:N$1264,'PIB-Mpal 2015-2024 Corrient'!$A$5:$A$1264,$W$2,'PIB-Mpal 2015-2024 Corrient'!$E$5:$E$1264,$A81)</f>
        <v>16.008208951579999</v>
      </c>
      <c r="J81" s="654">
        <f>SUMIFS('PIB-Mpal 2015-2024 Corrient'!O$5:O$1264,'PIB-Mpal 2015-2024 Corrient'!$A$5:$A$1264,$W$2,'PIB-Mpal 2015-2024 Corrient'!$E$5:$E$1264,$A81)</f>
        <v>35.603434139889998</v>
      </c>
      <c r="K81" s="654">
        <f>SUMIFS('PIB-Mpal 2015-2024 Corrient'!P$5:P$1264,'PIB-Mpal 2015-2024 Corrient'!$A$5:$A$1264,$W$2,'PIB-Mpal 2015-2024 Corrient'!$E$5:$E$1264,$A81)</f>
        <v>9.4944089246800001</v>
      </c>
      <c r="L81" s="654">
        <f>SUMIFS('PIB-Mpal 2015-2024 Corrient'!Q$5:Q$1264,'PIB-Mpal 2015-2024 Corrient'!$A$5:$A$1264,$W$2,'PIB-Mpal 2015-2024 Corrient'!$E$5:$E$1264,$A81)</f>
        <v>12.63449895896</v>
      </c>
      <c r="M81" s="654">
        <f>SUMIFS('PIB-Mpal 2015-2024 Corrient'!R$5:R$1264,'PIB-Mpal 2015-2024 Corrient'!$A$5:$A$1264,$W$2,'PIB-Mpal 2015-2024 Corrient'!$E$5:$E$1264,$A81)</f>
        <v>33.390120881580003</v>
      </c>
      <c r="N81" s="654">
        <f>SUMIFS('PIB-Mpal 2015-2024 Corrient'!S$5:S$1264,'PIB-Mpal 2015-2024 Corrient'!$A$5:$A$1264,$W$2,'PIB-Mpal 2015-2024 Corrient'!$E$5:$E$1264,$A81)</f>
        <v>33.15998848532</v>
      </c>
      <c r="O81" s="654">
        <f>SUMIFS('PIB-Mpal 2015-2024 Corrient'!T$5:T$1264,'PIB-Mpal 2015-2024 Corrient'!$A$5:$A$1264,$W$2,'PIB-Mpal 2015-2024 Corrient'!$E$5:$E$1264,$A81)</f>
        <v>71.772357946490004</v>
      </c>
      <c r="P81" s="655">
        <f>SUMIFS('PIB-Mpal 2015-2024 Corrient'!U$5:U$1264,'PIB-Mpal 2015-2024 Corrient'!$A$5:$A$1264,$W$2,'PIB-Mpal 2015-2024 Corrient'!$E$5:$E$1264,$A81)</f>
        <v>18.404743754199998</v>
      </c>
      <c r="Q81" s="656">
        <f>SUMIFS('PIB-Mpal 2015-2024 Corrient'!J$5:J$1264,'PIB-Mpal 2015-2024 Corrient'!$A$5:$A$1264,$W$2,'PIB-Mpal 2015-2024 Corrient'!$E$5:$E$1264,$A81)</f>
        <v>311.88976119856</v>
      </c>
      <c r="R81" s="657">
        <f>SUMIFS('PIB-Mpal 2015-2024 Corrient'!M$5:M$1264,'PIB-Mpal 2015-2024 Corrient'!$A$5:$A$1264,$W$2,'PIB-Mpal 2015-2024 Corrient'!$E$5:$E$1264,$A81)</f>
        <v>25.502629391159999</v>
      </c>
      <c r="S81" s="658">
        <f>SUMIFS('PIB-Mpal 2015-2024 Corrient'!V$5:V$1264,'PIB-Mpal 2015-2024 Corrient'!$A$5:$A$1264,$W$2,'PIB-Mpal 2015-2024 Corrient'!$E$5:$E$1264,$A81)</f>
        <v>230.46776204270003</v>
      </c>
      <c r="T81" s="659">
        <f>SUMIFS('PIB-Mpal 2015-2024 Corrient'!W$5:W$1264,'PIB-Mpal 2015-2024 Corrient'!$A$5:$A$1264,$W$2,'PIB-Mpal 2015-2024 Corrient'!$E$5:$E$1264,$A81)</f>
        <v>567.86015263242007</v>
      </c>
      <c r="U81" s="660">
        <f>SUMIFS('PIB-Mpal 2015-2024 Corrient'!X$5:X$1264,'PIB-Mpal 2015-2024 Corrient'!$A$5:$A$1264,$W$2,'PIB-Mpal 2015-2024 Corrient'!$E$5:$E$1264,$A81)</f>
        <v>55.938642896676512</v>
      </c>
      <c r="V81" s="661">
        <f>SUMIFS('PIB-Mpal 2015-2024 Corrient'!Y$5:Y$1264,'PIB-Mpal 2015-2024 Corrient'!$A$5:$A$1264,$W$2,'PIB-Mpal 2015-2024 Corrient'!$E$5:$E$1264,$A81)</f>
        <v>623.79879552909654</v>
      </c>
      <c r="W81" s="239">
        <f t="shared" si="12"/>
        <v>2.4633453105488276E-3</v>
      </c>
      <c r="X81" s="662">
        <f>INDEX(POBLACION!$C$4:$W$128,MATCH(A81,POBLACION!$A$4:$A$128,0),MATCH($W$2,POBLACION!$C$3:$W$3,0))</f>
        <v>21121</v>
      </c>
      <c r="Y81" s="237">
        <f t="shared" si="13"/>
        <v>26886.044819488663</v>
      </c>
      <c r="Z81" s="249">
        <f t="shared" si="14"/>
        <v>29534.529403394561</v>
      </c>
      <c r="AA81" s="237">
        <f t="shared" si="15"/>
        <v>4.429526918273492</v>
      </c>
      <c r="AB81" s="237">
        <f t="shared" si="16"/>
        <v>4.4703300552975005</v>
      </c>
      <c r="AG81" s="260"/>
      <c r="AH81" s="261"/>
      <c r="AI81" s="261"/>
    </row>
    <row r="82" spans="1:35" x14ac:dyDescent="0.3">
      <c r="A82" s="33" t="s">
        <v>320</v>
      </c>
      <c r="B82" s="30" t="s">
        <v>318</v>
      </c>
      <c r="C82" s="31" t="s">
        <v>321</v>
      </c>
      <c r="D82" s="30" t="s">
        <v>322</v>
      </c>
      <c r="E82" s="654">
        <f>SUMIFS('PIB-Mpal 2015-2024 Corrient'!H$5:H$1264,'PIB-Mpal 2015-2024 Corrient'!$A$5:$A$1264,$W$2,'PIB-Mpal 2015-2024 Corrient'!$E$5:$E$1264,$A82)</f>
        <v>16.107348998389998</v>
      </c>
      <c r="F82" s="654">
        <f>SUMIFS('PIB-Mpal 2015-2024 Corrient'!I$5:I$1264,'PIB-Mpal 2015-2024 Corrient'!$A$5:$A$1264,$W$2,'PIB-Mpal 2015-2024 Corrient'!$E$5:$E$1264,$A82)</f>
        <v>0</v>
      </c>
      <c r="G82" s="654">
        <f>SUMIFS('PIB-Mpal 2015-2024 Corrient'!K$5:K$1264,'PIB-Mpal 2015-2024 Corrient'!$A$5:$A$1264,$W$2,'PIB-Mpal 2015-2024 Corrient'!$E$5:$E$1264,$A82)</f>
        <v>1.0761226374599999</v>
      </c>
      <c r="H82" s="654">
        <f>SUMIFS('PIB-Mpal 2015-2024 Corrient'!L$5:L$1264,'PIB-Mpal 2015-2024 Corrient'!$A$5:$A$1264,$W$2,'PIB-Mpal 2015-2024 Corrient'!$E$5:$E$1264,$A82)</f>
        <v>3.2631485468800001</v>
      </c>
      <c r="I82" s="654">
        <f>SUMIFS('PIB-Mpal 2015-2024 Corrient'!N$5:N$1264,'PIB-Mpal 2015-2024 Corrient'!$A$5:$A$1264,$W$2,'PIB-Mpal 2015-2024 Corrient'!$E$5:$E$1264,$A82)</f>
        <v>43.27414994614</v>
      </c>
      <c r="J82" s="654">
        <f>SUMIFS('PIB-Mpal 2015-2024 Corrient'!O$5:O$1264,'PIB-Mpal 2015-2024 Corrient'!$A$5:$A$1264,$W$2,'PIB-Mpal 2015-2024 Corrient'!$E$5:$E$1264,$A82)</f>
        <v>6.5673513541400004</v>
      </c>
      <c r="K82" s="654">
        <f>SUMIFS('PIB-Mpal 2015-2024 Corrient'!P$5:P$1264,'PIB-Mpal 2015-2024 Corrient'!$A$5:$A$1264,$W$2,'PIB-Mpal 2015-2024 Corrient'!$E$5:$E$1264,$A82)</f>
        <v>1.2485530148599999</v>
      </c>
      <c r="L82" s="654">
        <f>SUMIFS('PIB-Mpal 2015-2024 Corrient'!Q$5:Q$1264,'PIB-Mpal 2015-2024 Corrient'!$A$5:$A$1264,$W$2,'PIB-Mpal 2015-2024 Corrient'!$E$5:$E$1264,$A82)</f>
        <v>1.1988265864400001</v>
      </c>
      <c r="M82" s="654">
        <f>SUMIFS('PIB-Mpal 2015-2024 Corrient'!R$5:R$1264,'PIB-Mpal 2015-2024 Corrient'!$A$5:$A$1264,$W$2,'PIB-Mpal 2015-2024 Corrient'!$E$5:$E$1264,$A82)</f>
        <v>6.0156765501000002</v>
      </c>
      <c r="N82" s="654">
        <f>SUMIFS('PIB-Mpal 2015-2024 Corrient'!S$5:S$1264,'PIB-Mpal 2015-2024 Corrient'!$A$5:$A$1264,$W$2,'PIB-Mpal 2015-2024 Corrient'!$E$5:$E$1264,$A82)</f>
        <v>4.8608493483900004</v>
      </c>
      <c r="O82" s="654">
        <f>SUMIFS('PIB-Mpal 2015-2024 Corrient'!T$5:T$1264,'PIB-Mpal 2015-2024 Corrient'!$A$5:$A$1264,$W$2,'PIB-Mpal 2015-2024 Corrient'!$E$5:$E$1264,$A82)</f>
        <v>6.4559304372100002</v>
      </c>
      <c r="P82" s="655">
        <f>SUMIFS('PIB-Mpal 2015-2024 Corrient'!U$5:U$1264,'PIB-Mpal 2015-2024 Corrient'!$A$5:$A$1264,$W$2,'PIB-Mpal 2015-2024 Corrient'!$E$5:$E$1264,$A82)</f>
        <v>2.52127866976</v>
      </c>
      <c r="Q82" s="656">
        <f>SUMIFS('PIB-Mpal 2015-2024 Corrient'!J$5:J$1264,'PIB-Mpal 2015-2024 Corrient'!$A$5:$A$1264,$W$2,'PIB-Mpal 2015-2024 Corrient'!$E$5:$E$1264,$A82)</f>
        <v>16.107348998389998</v>
      </c>
      <c r="R82" s="657">
        <f>SUMIFS('PIB-Mpal 2015-2024 Corrient'!M$5:M$1264,'PIB-Mpal 2015-2024 Corrient'!$A$5:$A$1264,$W$2,'PIB-Mpal 2015-2024 Corrient'!$E$5:$E$1264,$A82)</f>
        <v>4.3392711843400003</v>
      </c>
      <c r="S82" s="658">
        <f>SUMIFS('PIB-Mpal 2015-2024 Corrient'!V$5:V$1264,'PIB-Mpal 2015-2024 Corrient'!$A$5:$A$1264,$W$2,'PIB-Mpal 2015-2024 Corrient'!$E$5:$E$1264,$A82)</f>
        <v>72.142615907039982</v>
      </c>
      <c r="T82" s="659">
        <f>SUMIFS('PIB-Mpal 2015-2024 Corrient'!W$5:W$1264,'PIB-Mpal 2015-2024 Corrient'!$A$5:$A$1264,$W$2,'PIB-Mpal 2015-2024 Corrient'!$E$5:$E$1264,$A82)</f>
        <v>92.589236089769983</v>
      </c>
      <c r="U82" s="660">
        <f>SUMIFS('PIB-Mpal 2015-2024 Corrient'!X$5:X$1264,'PIB-Mpal 2015-2024 Corrient'!$A$5:$A$1264,$W$2,'PIB-Mpal 2015-2024 Corrient'!$E$5:$E$1264,$A82)</f>
        <v>9.1207600844931154</v>
      </c>
      <c r="V82" s="661">
        <f>SUMIFS('PIB-Mpal 2015-2024 Corrient'!Y$5:Y$1264,'PIB-Mpal 2015-2024 Corrient'!$A$5:$A$1264,$W$2,'PIB-Mpal 2015-2024 Corrient'!$E$5:$E$1264,$A82)</f>
        <v>101.7099961742631</v>
      </c>
      <c r="W82" s="237">
        <f t="shared" si="12"/>
        <v>4.0164688343025768E-4</v>
      </c>
      <c r="X82" s="662">
        <f>INDEX(POBLACION!$C$4:$W$128,MATCH(A82,POBLACION!$A$4:$A$128,0),MATCH($W$2,POBLACION!$C$3:$W$3,0))</f>
        <v>5196</v>
      </c>
      <c r="Y82" s="237">
        <f t="shared" si="13"/>
        <v>17819.329501495376</v>
      </c>
      <c r="Z82" s="249">
        <f t="shared" si="14"/>
        <v>19574.672088965184</v>
      </c>
      <c r="AA82" s="237">
        <f t="shared" si="15"/>
        <v>4.2508913585516375</v>
      </c>
      <c r="AB82" s="237">
        <f t="shared" si="16"/>
        <v>4.2916944955756628</v>
      </c>
      <c r="AG82" s="260"/>
      <c r="AH82" s="261"/>
      <c r="AI82" s="261"/>
    </row>
    <row r="83" spans="1:35" x14ac:dyDescent="0.3">
      <c r="A83" s="33" t="s">
        <v>323</v>
      </c>
      <c r="B83" s="30" t="s">
        <v>318</v>
      </c>
      <c r="C83" s="31" t="s">
        <v>324</v>
      </c>
      <c r="D83" s="30" t="s">
        <v>325</v>
      </c>
      <c r="E83" s="654">
        <f>SUMIFS('PIB-Mpal 2015-2024 Corrient'!H$5:H$1264,'PIB-Mpal 2015-2024 Corrient'!$A$5:$A$1264,$W$2,'PIB-Mpal 2015-2024 Corrient'!$E$5:$E$1264,$A83)</f>
        <v>34.717702120570003</v>
      </c>
      <c r="F83" s="654">
        <f>SUMIFS('PIB-Mpal 2015-2024 Corrient'!I$5:I$1264,'PIB-Mpal 2015-2024 Corrient'!$A$5:$A$1264,$W$2,'PIB-Mpal 2015-2024 Corrient'!$E$5:$E$1264,$A83)</f>
        <v>0</v>
      </c>
      <c r="G83" s="654">
        <f>SUMIFS('PIB-Mpal 2015-2024 Corrient'!K$5:K$1264,'PIB-Mpal 2015-2024 Corrient'!$A$5:$A$1264,$W$2,'PIB-Mpal 2015-2024 Corrient'!$E$5:$E$1264,$A83)</f>
        <v>3.0030300573000002</v>
      </c>
      <c r="H83" s="654">
        <f>SUMIFS('PIB-Mpal 2015-2024 Corrient'!L$5:L$1264,'PIB-Mpal 2015-2024 Corrient'!$A$5:$A$1264,$W$2,'PIB-Mpal 2015-2024 Corrient'!$E$5:$E$1264,$A83)</f>
        <v>2.8739279045199999</v>
      </c>
      <c r="I83" s="654">
        <f>SUMIFS('PIB-Mpal 2015-2024 Corrient'!N$5:N$1264,'PIB-Mpal 2015-2024 Corrient'!$A$5:$A$1264,$W$2,'PIB-Mpal 2015-2024 Corrient'!$E$5:$E$1264,$A83)</f>
        <v>2.65277791288</v>
      </c>
      <c r="J83" s="654">
        <f>SUMIFS('PIB-Mpal 2015-2024 Corrient'!O$5:O$1264,'PIB-Mpal 2015-2024 Corrient'!$A$5:$A$1264,$W$2,'PIB-Mpal 2015-2024 Corrient'!$E$5:$E$1264,$A83)</f>
        <v>11.72782509094</v>
      </c>
      <c r="K83" s="654">
        <f>SUMIFS('PIB-Mpal 2015-2024 Corrient'!P$5:P$1264,'PIB-Mpal 2015-2024 Corrient'!$A$5:$A$1264,$W$2,'PIB-Mpal 2015-2024 Corrient'!$E$5:$E$1264,$A83)</f>
        <v>3.5316913810999999</v>
      </c>
      <c r="L83" s="654">
        <f>SUMIFS('PIB-Mpal 2015-2024 Corrient'!Q$5:Q$1264,'PIB-Mpal 2015-2024 Corrient'!$A$5:$A$1264,$W$2,'PIB-Mpal 2015-2024 Corrient'!$E$5:$E$1264,$A83)</f>
        <v>4.0680287664600003</v>
      </c>
      <c r="M83" s="654">
        <f>SUMIFS('PIB-Mpal 2015-2024 Corrient'!R$5:R$1264,'PIB-Mpal 2015-2024 Corrient'!$A$5:$A$1264,$W$2,'PIB-Mpal 2015-2024 Corrient'!$E$5:$E$1264,$A83)</f>
        <v>10.28457570432</v>
      </c>
      <c r="N83" s="654">
        <f>SUMIFS('PIB-Mpal 2015-2024 Corrient'!S$5:S$1264,'PIB-Mpal 2015-2024 Corrient'!$A$5:$A$1264,$W$2,'PIB-Mpal 2015-2024 Corrient'!$E$5:$E$1264,$A83)</f>
        <v>10.39311407718</v>
      </c>
      <c r="O83" s="654">
        <f>SUMIFS('PIB-Mpal 2015-2024 Corrient'!T$5:T$1264,'PIB-Mpal 2015-2024 Corrient'!$A$5:$A$1264,$W$2,'PIB-Mpal 2015-2024 Corrient'!$E$5:$E$1264,$A83)</f>
        <v>31.960602252339999</v>
      </c>
      <c r="P83" s="655">
        <f>SUMIFS('PIB-Mpal 2015-2024 Corrient'!U$5:U$1264,'PIB-Mpal 2015-2024 Corrient'!$A$5:$A$1264,$W$2,'PIB-Mpal 2015-2024 Corrient'!$E$5:$E$1264,$A83)</f>
        <v>6.9956226607699996</v>
      </c>
      <c r="Q83" s="656">
        <f>SUMIFS('PIB-Mpal 2015-2024 Corrient'!J$5:J$1264,'PIB-Mpal 2015-2024 Corrient'!$A$5:$A$1264,$W$2,'PIB-Mpal 2015-2024 Corrient'!$E$5:$E$1264,$A83)</f>
        <v>34.717702120570003</v>
      </c>
      <c r="R83" s="657">
        <f>SUMIFS('PIB-Mpal 2015-2024 Corrient'!M$5:M$1264,'PIB-Mpal 2015-2024 Corrient'!$A$5:$A$1264,$W$2,'PIB-Mpal 2015-2024 Corrient'!$E$5:$E$1264,$A83)</f>
        <v>5.8769579618200005</v>
      </c>
      <c r="S83" s="658">
        <f>SUMIFS('PIB-Mpal 2015-2024 Corrient'!V$5:V$1264,'PIB-Mpal 2015-2024 Corrient'!$A$5:$A$1264,$W$2,'PIB-Mpal 2015-2024 Corrient'!$E$5:$E$1264,$A83)</f>
        <v>81.61423784598999</v>
      </c>
      <c r="T83" s="659">
        <f>SUMIFS('PIB-Mpal 2015-2024 Corrient'!W$5:W$1264,'PIB-Mpal 2015-2024 Corrient'!$A$5:$A$1264,$W$2,'PIB-Mpal 2015-2024 Corrient'!$E$5:$E$1264,$A83)</f>
        <v>122.20889792838</v>
      </c>
      <c r="U83" s="660">
        <f>SUMIFS('PIB-Mpal 2015-2024 Corrient'!X$5:X$1264,'PIB-Mpal 2015-2024 Corrient'!$A$5:$A$1264,$W$2,'PIB-Mpal 2015-2024 Corrient'!$E$5:$E$1264,$A83)</f>
        <v>12.03852721189347</v>
      </c>
      <c r="V83" s="661">
        <f>SUMIFS('PIB-Mpal 2015-2024 Corrient'!Y$5:Y$1264,'PIB-Mpal 2015-2024 Corrient'!$A$5:$A$1264,$W$2,'PIB-Mpal 2015-2024 Corrient'!$E$5:$E$1264,$A83)</f>
        <v>134.24742514027346</v>
      </c>
      <c r="W83" s="237">
        <f t="shared" si="12"/>
        <v>5.3013530571512991E-4</v>
      </c>
      <c r="X83" s="662">
        <f>INDEX(POBLACION!$C$4:$W$128,MATCH(A83,POBLACION!$A$4:$A$128,0),MATCH($W$2,POBLACION!$C$3:$W$3,0))</f>
        <v>8170</v>
      </c>
      <c r="Y83" s="237">
        <f t="shared" si="13"/>
        <v>14958.249440438187</v>
      </c>
      <c r="Z83" s="249">
        <f t="shared" si="14"/>
        <v>16431.753383142408</v>
      </c>
      <c r="AA83" s="237">
        <f t="shared" si="15"/>
        <v>4.174880771145915</v>
      </c>
      <c r="AB83" s="237">
        <f t="shared" si="16"/>
        <v>4.2156839081699431</v>
      </c>
      <c r="AG83" s="260"/>
      <c r="AH83" s="261"/>
      <c r="AI83" s="261"/>
    </row>
    <row r="84" spans="1:35" x14ac:dyDescent="0.3">
      <c r="A84" s="33" t="s">
        <v>326</v>
      </c>
      <c r="B84" s="30" t="s">
        <v>318</v>
      </c>
      <c r="C84" s="31" t="s">
        <v>321</v>
      </c>
      <c r="D84" s="30" t="s">
        <v>327</v>
      </c>
      <c r="E84" s="654">
        <f>SUMIFS('PIB-Mpal 2015-2024 Corrient'!H$5:H$1264,'PIB-Mpal 2015-2024 Corrient'!$A$5:$A$1264,$W$2,'PIB-Mpal 2015-2024 Corrient'!$E$5:$E$1264,$A84)</f>
        <v>45.205397703529997</v>
      </c>
      <c r="F84" s="654">
        <f>SUMIFS('PIB-Mpal 2015-2024 Corrient'!I$5:I$1264,'PIB-Mpal 2015-2024 Corrient'!$A$5:$A$1264,$W$2,'PIB-Mpal 2015-2024 Corrient'!$E$5:$E$1264,$A84)</f>
        <v>0.38201792103999999</v>
      </c>
      <c r="G84" s="654">
        <f>SUMIFS('PIB-Mpal 2015-2024 Corrient'!K$5:K$1264,'PIB-Mpal 2015-2024 Corrient'!$A$5:$A$1264,$W$2,'PIB-Mpal 2015-2024 Corrient'!$E$5:$E$1264,$A84)</f>
        <v>10.47490998496</v>
      </c>
      <c r="H84" s="654">
        <f>SUMIFS('PIB-Mpal 2015-2024 Corrient'!L$5:L$1264,'PIB-Mpal 2015-2024 Corrient'!$A$5:$A$1264,$W$2,'PIB-Mpal 2015-2024 Corrient'!$E$5:$E$1264,$A84)</f>
        <v>2.2269939498400002</v>
      </c>
      <c r="I84" s="654">
        <f>SUMIFS('PIB-Mpal 2015-2024 Corrient'!N$5:N$1264,'PIB-Mpal 2015-2024 Corrient'!$A$5:$A$1264,$W$2,'PIB-Mpal 2015-2024 Corrient'!$E$5:$E$1264,$A84)</f>
        <v>71.646112983080002</v>
      </c>
      <c r="J84" s="654">
        <f>SUMIFS('PIB-Mpal 2015-2024 Corrient'!O$5:O$1264,'PIB-Mpal 2015-2024 Corrient'!$A$5:$A$1264,$W$2,'PIB-Mpal 2015-2024 Corrient'!$E$5:$E$1264,$A84)</f>
        <v>44.150171351200001</v>
      </c>
      <c r="K84" s="654">
        <f>SUMIFS('PIB-Mpal 2015-2024 Corrient'!P$5:P$1264,'PIB-Mpal 2015-2024 Corrient'!$A$5:$A$1264,$W$2,'PIB-Mpal 2015-2024 Corrient'!$E$5:$E$1264,$A84)</f>
        <v>5.6000543033600003</v>
      </c>
      <c r="L84" s="654">
        <f>SUMIFS('PIB-Mpal 2015-2024 Corrient'!Q$5:Q$1264,'PIB-Mpal 2015-2024 Corrient'!$A$5:$A$1264,$W$2,'PIB-Mpal 2015-2024 Corrient'!$E$5:$E$1264,$A84)</f>
        <v>4.4186365748399998</v>
      </c>
      <c r="M84" s="654">
        <f>SUMIFS('PIB-Mpal 2015-2024 Corrient'!R$5:R$1264,'PIB-Mpal 2015-2024 Corrient'!$A$5:$A$1264,$W$2,'PIB-Mpal 2015-2024 Corrient'!$E$5:$E$1264,$A84)</f>
        <v>16.30706570529</v>
      </c>
      <c r="N84" s="654">
        <f>SUMIFS('PIB-Mpal 2015-2024 Corrient'!S$5:S$1264,'PIB-Mpal 2015-2024 Corrient'!$A$5:$A$1264,$W$2,'PIB-Mpal 2015-2024 Corrient'!$E$5:$E$1264,$A84)</f>
        <v>21.007175484089998</v>
      </c>
      <c r="O84" s="654">
        <f>SUMIFS('PIB-Mpal 2015-2024 Corrient'!T$5:T$1264,'PIB-Mpal 2015-2024 Corrient'!$A$5:$A$1264,$W$2,'PIB-Mpal 2015-2024 Corrient'!$E$5:$E$1264,$A84)</f>
        <v>27.020915151850001</v>
      </c>
      <c r="P84" s="655">
        <f>SUMIFS('PIB-Mpal 2015-2024 Corrient'!U$5:U$1264,'PIB-Mpal 2015-2024 Corrient'!$A$5:$A$1264,$W$2,'PIB-Mpal 2015-2024 Corrient'!$E$5:$E$1264,$A84)</f>
        <v>11.484338212220001</v>
      </c>
      <c r="Q84" s="656">
        <f>SUMIFS('PIB-Mpal 2015-2024 Corrient'!J$5:J$1264,'PIB-Mpal 2015-2024 Corrient'!$A$5:$A$1264,$W$2,'PIB-Mpal 2015-2024 Corrient'!$E$5:$E$1264,$A84)</f>
        <v>45.587415624569999</v>
      </c>
      <c r="R84" s="657">
        <f>SUMIFS('PIB-Mpal 2015-2024 Corrient'!M$5:M$1264,'PIB-Mpal 2015-2024 Corrient'!$A$5:$A$1264,$W$2,'PIB-Mpal 2015-2024 Corrient'!$E$5:$E$1264,$A84)</f>
        <v>12.701903934800001</v>
      </c>
      <c r="S84" s="658">
        <f>SUMIFS('PIB-Mpal 2015-2024 Corrient'!V$5:V$1264,'PIB-Mpal 2015-2024 Corrient'!$A$5:$A$1264,$W$2,'PIB-Mpal 2015-2024 Corrient'!$E$5:$E$1264,$A84)</f>
        <v>201.63446976592999</v>
      </c>
      <c r="T84" s="659">
        <f>SUMIFS('PIB-Mpal 2015-2024 Corrient'!W$5:W$1264,'PIB-Mpal 2015-2024 Corrient'!$A$5:$A$1264,$W$2,'PIB-Mpal 2015-2024 Corrient'!$E$5:$E$1264,$A84)</f>
        <v>259.92378932529999</v>
      </c>
      <c r="U84" s="660">
        <f>SUMIFS('PIB-Mpal 2015-2024 Corrient'!X$5:X$1264,'PIB-Mpal 2015-2024 Corrient'!$A$5:$A$1264,$W$2,'PIB-Mpal 2015-2024 Corrient'!$E$5:$E$1264,$A84)</f>
        <v>25.604515414622941</v>
      </c>
      <c r="V84" s="661">
        <f>SUMIFS('PIB-Mpal 2015-2024 Corrient'!Y$5:Y$1264,'PIB-Mpal 2015-2024 Corrient'!$A$5:$A$1264,$W$2,'PIB-Mpal 2015-2024 Corrient'!$E$5:$E$1264,$A84)</f>
        <v>285.52830473992293</v>
      </c>
      <c r="W84" s="237">
        <f t="shared" si="12"/>
        <v>1.127534736442495E-3</v>
      </c>
      <c r="X84" s="662">
        <f>INDEX(POBLACION!$C$4:$W$128,MATCH(A84,POBLACION!$A$4:$A$128,0),MATCH($W$2,POBLACION!$C$3:$W$3,0))</f>
        <v>16062</v>
      </c>
      <c r="Y84" s="237">
        <f t="shared" si="13"/>
        <v>16182.529530899017</v>
      </c>
      <c r="Z84" s="249">
        <f t="shared" si="14"/>
        <v>17776.634587219705</v>
      </c>
      <c r="AA84" s="237">
        <f t="shared" si="15"/>
        <v>4.2090464082186125</v>
      </c>
      <c r="AB84" s="237">
        <f t="shared" si="16"/>
        <v>4.2498495452426424</v>
      </c>
      <c r="AG84" s="260"/>
      <c r="AH84" s="261"/>
      <c r="AI84" s="261"/>
    </row>
    <row r="85" spans="1:35" x14ac:dyDescent="0.3">
      <c r="A85" s="33" t="s">
        <v>328</v>
      </c>
      <c r="B85" s="30" t="s">
        <v>318</v>
      </c>
      <c r="C85" s="31" t="s">
        <v>321</v>
      </c>
      <c r="D85" s="30" t="s">
        <v>329</v>
      </c>
      <c r="E85" s="654">
        <f>SUMIFS('PIB-Mpal 2015-2024 Corrient'!H$5:H$1264,'PIB-Mpal 2015-2024 Corrient'!$A$5:$A$1264,$W$2,'PIB-Mpal 2015-2024 Corrient'!$E$5:$E$1264,$A85)</f>
        <v>38.681279986070003</v>
      </c>
      <c r="F85" s="654">
        <f>SUMIFS('PIB-Mpal 2015-2024 Corrient'!I$5:I$1264,'PIB-Mpal 2015-2024 Corrient'!$A$5:$A$1264,$W$2,'PIB-Mpal 2015-2024 Corrient'!$E$5:$E$1264,$A85)</f>
        <v>0</v>
      </c>
      <c r="G85" s="654">
        <f>SUMIFS('PIB-Mpal 2015-2024 Corrient'!K$5:K$1264,'PIB-Mpal 2015-2024 Corrient'!$A$5:$A$1264,$W$2,'PIB-Mpal 2015-2024 Corrient'!$E$5:$E$1264,$A85)</f>
        <v>1.0327073440500001</v>
      </c>
      <c r="H85" s="654">
        <f>SUMIFS('PIB-Mpal 2015-2024 Corrient'!L$5:L$1264,'PIB-Mpal 2015-2024 Corrient'!$A$5:$A$1264,$W$2,'PIB-Mpal 2015-2024 Corrient'!$E$5:$E$1264,$A85)</f>
        <v>3.7595908279599999</v>
      </c>
      <c r="I85" s="654">
        <f>SUMIFS('PIB-Mpal 2015-2024 Corrient'!N$5:N$1264,'PIB-Mpal 2015-2024 Corrient'!$A$5:$A$1264,$W$2,'PIB-Mpal 2015-2024 Corrient'!$E$5:$E$1264,$A85)</f>
        <v>26.302022240020001</v>
      </c>
      <c r="J85" s="654">
        <f>SUMIFS('PIB-Mpal 2015-2024 Corrient'!O$5:O$1264,'PIB-Mpal 2015-2024 Corrient'!$A$5:$A$1264,$W$2,'PIB-Mpal 2015-2024 Corrient'!$E$5:$E$1264,$A85)</f>
        <v>7.4865477897600003</v>
      </c>
      <c r="K85" s="654">
        <f>SUMIFS('PIB-Mpal 2015-2024 Corrient'!P$5:P$1264,'PIB-Mpal 2015-2024 Corrient'!$A$5:$A$1264,$W$2,'PIB-Mpal 2015-2024 Corrient'!$E$5:$E$1264,$A85)</f>
        <v>0.96439554809000005</v>
      </c>
      <c r="L85" s="654">
        <f>SUMIFS('PIB-Mpal 2015-2024 Corrient'!Q$5:Q$1264,'PIB-Mpal 2015-2024 Corrient'!$A$5:$A$1264,$W$2,'PIB-Mpal 2015-2024 Corrient'!$E$5:$E$1264,$A85)</f>
        <v>1.1113277795300001</v>
      </c>
      <c r="M85" s="654">
        <f>SUMIFS('PIB-Mpal 2015-2024 Corrient'!R$5:R$1264,'PIB-Mpal 2015-2024 Corrient'!$A$5:$A$1264,$W$2,'PIB-Mpal 2015-2024 Corrient'!$E$5:$E$1264,$A85)</f>
        <v>6.9307964981400003</v>
      </c>
      <c r="N85" s="654">
        <f>SUMIFS('PIB-Mpal 2015-2024 Corrient'!S$5:S$1264,'PIB-Mpal 2015-2024 Corrient'!$A$5:$A$1264,$W$2,'PIB-Mpal 2015-2024 Corrient'!$E$5:$E$1264,$A85)</f>
        <v>4.8371501769799998</v>
      </c>
      <c r="O85" s="654">
        <f>SUMIFS('PIB-Mpal 2015-2024 Corrient'!T$5:T$1264,'PIB-Mpal 2015-2024 Corrient'!$A$5:$A$1264,$W$2,'PIB-Mpal 2015-2024 Corrient'!$E$5:$E$1264,$A85)</f>
        <v>8.9492081828300005</v>
      </c>
      <c r="P85" s="655">
        <f>SUMIFS('PIB-Mpal 2015-2024 Corrient'!U$5:U$1264,'PIB-Mpal 2015-2024 Corrient'!$A$5:$A$1264,$W$2,'PIB-Mpal 2015-2024 Corrient'!$E$5:$E$1264,$A85)</f>
        <v>3.1969540766</v>
      </c>
      <c r="Q85" s="656">
        <f>SUMIFS('PIB-Mpal 2015-2024 Corrient'!J$5:J$1264,'PIB-Mpal 2015-2024 Corrient'!$A$5:$A$1264,$W$2,'PIB-Mpal 2015-2024 Corrient'!$E$5:$E$1264,$A85)</f>
        <v>38.681279986070003</v>
      </c>
      <c r="R85" s="657">
        <f>SUMIFS('PIB-Mpal 2015-2024 Corrient'!M$5:M$1264,'PIB-Mpal 2015-2024 Corrient'!$A$5:$A$1264,$W$2,'PIB-Mpal 2015-2024 Corrient'!$E$5:$E$1264,$A85)</f>
        <v>4.7922981720099997</v>
      </c>
      <c r="S85" s="658">
        <f>SUMIFS('PIB-Mpal 2015-2024 Corrient'!V$5:V$1264,'PIB-Mpal 2015-2024 Corrient'!$A$5:$A$1264,$W$2,'PIB-Mpal 2015-2024 Corrient'!$E$5:$E$1264,$A85)</f>
        <v>59.778402291950002</v>
      </c>
      <c r="T85" s="659">
        <f>SUMIFS('PIB-Mpal 2015-2024 Corrient'!W$5:W$1264,'PIB-Mpal 2015-2024 Corrient'!$A$5:$A$1264,$W$2,'PIB-Mpal 2015-2024 Corrient'!$E$5:$E$1264,$A85)</f>
        <v>103.25198045003</v>
      </c>
      <c r="U85" s="660">
        <f>SUMIFS('PIB-Mpal 2015-2024 Corrient'!X$5:X$1264,'PIB-Mpal 2015-2024 Corrient'!$A$5:$A$1264,$W$2,'PIB-Mpal 2015-2024 Corrient'!$E$5:$E$1264,$A85)</f>
        <v>10.171123358446444</v>
      </c>
      <c r="V85" s="661">
        <f>SUMIFS('PIB-Mpal 2015-2024 Corrient'!Y$5:Y$1264,'PIB-Mpal 2015-2024 Corrient'!$A$5:$A$1264,$W$2,'PIB-Mpal 2015-2024 Corrient'!$E$5:$E$1264,$A85)</f>
        <v>113.42310380847644</v>
      </c>
      <c r="W85" s="237">
        <f t="shared" si="12"/>
        <v>4.4790126700632743E-4</v>
      </c>
      <c r="X85" s="662">
        <f>INDEX(POBLACION!$C$4:$W$128,MATCH(A85,POBLACION!$A$4:$A$128,0),MATCH($W$2,POBLACION!$C$3:$W$3,0))</f>
        <v>5108</v>
      </c>
      <c r="Y85" s="237">
        <f t="shared" si="13"/>
        <v>20213.778474947143</v>
      </c>
      <c r="Z85" s="249">
        <f t="shared" si="14"/>
        <v>22204.992914736969</v>
      </c>
      <c r="AA85" s="237">
        <f t="shared" si="15"/>
        <v>4.3056475019091769</v>
      </c>
      <c r="AB85" s="237">
        <f t="shared" si="16"/>
        <v>4.3464506389331969</v>
      </c>
      <c r="AG85" s="260"/>
      <c r="AH85" s="261"/>
      <c r="AI85" s="261"/>
    </row>
    <row r="86" spans="1:35" x14ac:dyDescent="0.3">
      <c r="A86" s="33" t="s">
        <v>330</v>
      </c>
      <c r="B86" s="30" t="s">
        <v>318</v>
      </c>
      <c r="C86" s="31" t="s">
        <v>199</v>
      </c>
      <c r="D86" s="30" t="s">
        <v>331</v>
      </c>
      <c r="E86" s="654">
        <f>SUMIFS('PIB-Mpal 2015-2024 Corrient'!H$5:H$1264,'PIB-Mpal 2015-2024 Corrient'!$A$5:$A$1264,$W$2,'PIB-Mpal 2015-2024 Corrient'!$E$5:$E$1264,$A86)</f>
        <v>250.10710504379</v>
      </c>
      <c r="F86" s="654">
        <f>SUMIFS('PIB-Mpal 2015-2024 Corrient'!I$5:I$1264,'PIB-Mpal 2015-2024 Corrient'!$A$5:$A$1264,$W$2,'PIB-Mpal 2015-2024 Corrient'!$E$5:$E$1264,$A86)</f>
        <v>0</v>
      </c>
      <c r="G86" s="654">
        <f>SUMIFS('PIB-Mpal 2015-2024 Corrient'!K$5:K$1264,'PIB-Mpal 2015-2024 Corrient'!$A$5:$A$1264,$W$2,'PIB-Mpal 2015-2024 Corrient'!$E$5:$E$1264,$A86)</f>
        <v>30.87626777362</v>
      </c>
      <c r="H86" s="654">
        <f>SUMIFS('PIB-Mpal 2015-2024 Corrient'!L$5:L$1264,'PIB-Mpal 2015-2024 Corrient'!$A$5:$A$1264,$W$2,'PIB-Mpal 2015-2024 Corrient'!$E$5:$E$1264,$A86)</f>
        <v>37.977405223970003</v>
      </c>
      <c r="I86" s="654">
        <f>SUMIFS('PIB-Mpal 2015-2024 Corrient'!N$5:N$1264,'PIB-Mpal 2015-2024 Corrient'!$A$5:$A$1264,$W$2,'PIB-Mpal 2015-2024 Corrient'!$E$5:$E$1264,$A86)</f>
        <v>41.61486147003</v>
      </c>
      <c r="J86" s="654">
        <f>SUMIFS('PIB-Mpal 2015-2024 Corrient'!O$5:O$1264,'PIB-Mpal 2015-2024 Corrient'!$A$5:$A$1264,$W$2,'PIB-Mpal 2015-2024 Corrient'!$E$5:$E$1264,$A86)</f>
        <v>463.95771218707</v>
      </c>
      <c r="K86" s="654">
        <f>SUMIFS('PIB-Mpal 2015-2024 Corrient'!P$5:P$1264,'PIB-Mpal 2015-2024 Corrient'!$A$5:$A$1264,$W$2,'PIB-Mpal 2015-2024 Corrient'!$E$5:$E$1264,$A86)</f>
        <v>32.543493844780002</v>
      </c>
      <c r="L86" s="654">
        <f>SUMIFS('PIB-Mpal 2015-2024 Corrient'!Q$5:Q$1264,'PIB-Mpal 2015-2024 Corrient'!$A$5:$A$1264,$W$2,'PIB-Mpal 2015-2024 Corrient'!$E$5:$E$1264,$A86)</f>
        <v>37.000083238770003</v>
      </c>
      <c r="M86" s="654">
        <f>SUMIFS('PIB-Mpal 2015-2024 Corrient'!R$5:R$1264,'PIB-Mpal 2015-2024 Corrient'!$A$5:$A$1264,$W$2,'PIB-Mpal 2015-2024 Corrient'!$E$5:$E$1264,$A86)</f>
        <v>135.00617817092001</v>
      </c>
      <c r="N86" s="654">
        <f>SUMIFS('PIB-Mpal 2015-2024 Corrient'!S$5:S$1264,'PIB-Mpal 2015-2024 Corrient'!$A$5:$A$1264,$W$2,'PIB-Mpal 2015-2024 Corrient'!$E$5:$E$1264,$A86)</f>
        <v>132.54169183001</v>
      </c>
      <c r="O86" s="654">
        <f>SUMIFS('PIB-Mpal 2015-2024 Corrient'!T$5:T$1264,'PIB-Mpal 2015-2024 Corrient'!$A$5:$A$1264,$W$2,'PIB-Mpal 2015-2024 Corrient'!$E$5:$E$1264,$A86)</f>
        <v>121.50377566314</v>
      </c>
      <c r="P86" s="655">
        <f>SUMIFS('PIB-Mpal 2015-2024 Corrient'!U$5:U$1264,'PIB-Mpal 2015-2024 Corrient'!$A$5:$A$1264,$W$2,'PIB-Mpal 2015-2024 Corrient'!$E$5:$E$1264,$A86)</f>
        <v>54.965346421280003</v>
      </c>
      <c r="Q86" s="656">
        <f>SUMIFS('PIB-Mpal 2015-2024 Corrient'!J$5:J$1264,'PIB-Mpal 2015-2024 Corrient'!$A$5:$A$1264,$W$2,'PIB-Mpal 2015-2024 Corrient'!$E$5:$E$1264,$A86)</f>
        <v>250.10710504379</v>
      </c>
      <c r="R86" s="657">
        <f>SUMIFS('PIB-Mpal 2015-2024 Corrient'!M$5:M$1264,'PIB-Mpal 2015-2024 Corrient'!$A$5:$A$1264,$W$2,'PIB-Mpal 2015-2024 Corrient'!$E$5:$E$1264,$A86)</f>
        <v>68.853672997589996</v>
      </c>
      <c r="S86" s="658">
        <f>SUMIFS('PIB-Mpal 2015-2024 Corrient'!V$5:V$1264,'PIB-Mpal 2015-2024 Corrient'!$A$5:$A$1264,$W$2,'PIB-Mpal 2015-2024 Corrient'!$E$5:$E$1264,$A86)</f>
        <v>1019.133142826</v>
      </c>
      <c r="T86" s="659">
        <f>SUMIFS('PIB-Mpal 2015-2024 Corrient'!W$5:W$1264,'PIB-Mpal 2015-2024 Corrient'!$A$5:$A$1264,$W$2,'PIB-Mpal 2015-2024 Corrient'!$E$5:$E$1264,$A86)</f>
        <v>1338.0939208673799</v>
      </c>
      <c r="U86" s="660">
        <f>SUMIFS('PIB-Mpal 2015-2024 Corrient'!X$5:X$1264,'PIB-Mpal 2015-2024 Corrient'!$A$5:$A$1264,$W$2,'PIB-Mpal 2015-2024 Corrient'!$E$5:$E$1264,$A86)</f>
        <v>131.81266136506886</v>
      </c>
      <c r="V86" s="661">
        <f>SUMIFS('PIB-Mpal 2015-2024 Corrient'!Y$5:Y$1264,'PIB-Mpal 2015-2024 Corrient'!$A$5:$A$1264,$W$2,'PIB-Mpal 2015-2024 Corrient'!$E$5:$E$1264,$A86)</f>
        <v>1469.9065822324487</v>
      </c>
      <c r="W86" s="237">
        <f t="shared" si="12"/>
        <v>5.8045759501923633E-3</v>
      </c>
      <c r="X86" s="662">
        <f>INDEX(POBLACION!$C$4:$W$128,MATCH(A86,POBLACION!$A$4:$A$128,0),MATCH($W$2,POBLACION!$C$3:$W$3,0))</f>
        <v>68325</v>
      </c>
      <c r="Y86" s="237">
        <f t="shared" si="13"/>
        <v>19584.250579837244</v>
      </c>
      <c r="Z86" s="249">
        <f t="shared" si="14"/>
        <v>21513.451624331487</v>
      </c>
      <c r="AA86" s="237">
        <f t="shared" si="15"/>
        <v>4.2919069572845228</v>
      </c>
      <c r="AB86" s="237">
        <f t="shared" si="16"/>
        <v>4.3327100943085517</v>
      </c>
      <c r="AG86" s="260"/>
      <c r="AH86" s="261"/>
      <c r="AI86" s="261"/>
    </row>
    <row r="87" spans="1:35" x14ac:dyDescent="0.3">
      <c r="A87" s="33" t="s">
        <v>332</v>
      </c>
      <c r="B87" s="30" t="s">
        <v>318</v>
      </c>
      <c r="C87" s="31" t="s">
        <v>321</v>
      </c>
      <c r="D87" s="30" t="s">
        <v>333</v>
      </c>
      <c r="E87" s="654">
        <f>SUMIFS('PIB-Mpal 2015-2024 Corrient'!H$5:H$1264,'PIB-Mpal 2015-2024 Corrient'!$A$5:$A$1264,$W$2,'PIB-Mpal 2015-2024 Corrient'!$E$5:$E$1264,$A87)</f>
        <v>525.24368055021</v>
      </c>
      <c r="F87" s="654">
        <f>SUMIFS('PIB-Mpal 2015-2024 Corrient'!I$5:I$1264,'PIB-Mpal 2015-2024 Corrient'!$A$5:$A$1264,$W$2,'PIB-Mpal 2015-2024 Corrient'!$E$5:$E$1264,$A87)</f>
        <v>0</v>
      </c>
      <c r="G87" s="654">
        <f>SUMIFS('PIB-Mpal 2015-2024 Corrient'!K$5:K$1264,'PIB-Mpal 2015-2024 Corrient'!$A$5:$A$1264,$W$2,'PIB-Mpal 2015-2024 Corrient'!$E$5:$E$1264,$A87)</f>
        <v>19.195522801839999</v>
      </c>
      <c r="H87" s="654">
        <f>SUMIFS('PIB-Mpal 2015-2024 Corrient'!L$5:L$1264,'PIB-Mpal 2015-2024 Corrient'!$A$5:$A$1264,$W$2,'PIB-Mpal 2015-2024 Corrient'!$E$5:$E$1264,$A87)</f>
        <v>20.108758655110002</v>
      </c>
      <c r="I87" s="654">
        <f>SUMIFS('PIB-Mpal 2015-2024 Corrient'!N$5:N$1264,'PIB-Mpal 2015-2024 Corrient'!$A$5:$A$1264,$W$2,'PIB-Mpal 2015-2024 Corrient'!$E$5:$E$1264,$A87)</f>
        <v>12.559670616949999</v>
      </c>
      <c r="J87" s="654">
        <f>SUMIFS('PIB-Mpal 2015-2024 Corrient'!O$5:O$1264,'PIB-Mpal 2015-2024 Corrient'!$A$5:$A$1264,$W$2,'PIB-Mpal 2015-2024 Corrient'!$E$5:$E$1264,$A87)</f>
        <v>116.28809716311</v>
      </c>
      <c r="K87" s="654">
        <f>SUMIFS('PIB-Mpal 2015-2024 Corrient'!P$5:P$1264,'PIB-Mpal 2015-2024 Corrient'!$A$5:$A$1264,$W$2,'PIB-Mpal 2015-2024 Corrient'!$E$5:$E$1264,$A87)</f>
        <v>12.035375079910001</v>
      </c>
      <c r="L87" s="654">
        <f>SUMIFS('PIB-Mpal 2015-2024 Corrient'!Q$5:Q$1264,'PIB-Mpal 2015-2024 Corrient'!$A$5:$A$1264,$W$2,'PIB-Mpal 2015-2024 Corrient'!$E$5:$E$1264,$A87)</f>
        <v>8.6563313379500002</v>
      </c>
      <c r="M87" s="654">
        <f>SUMIFS('PIB-Mpal 2015-2024 Corrient'!R$5:R$1264,'PIB-Mpal 2015-2024 Corrient'!$A$5:$A$1264,$W$2,'PIB-Mpal 2015-2024 Corrient'!$E$5:$E$1264,$A87)</f>
        <v>55.852284701199999</v>
      </c>
      <c r="N87" s="654">
        <f>SUMIFS('PIB-Mpal 2015-2024 Corrient'!S$5:S$1264,'PIB-Mpal 2015-2024 Corrient'!$A$5:$A$1264,$W$2,'PIB-Mpal 2015-2024 Corrient'!$E$5:$E$1264,$A87)</f>
        <v>38.524264484729997</v>
      </c>
      <c r="O87" s="654">
        <f>SUMIFS('PIB-Mpal 2015-2024 Corrient'!T$5:T$1264,'PIB-Mpal 2015-2024 Corrient'!$A$5:$A$1264,$W$2,'PIB-Mpal 2015-2024 Corrient'!$E$5:$E$1264,$A87)</f>
        <v>50.15978462228</v>
      </c>
      <c r="P87" s="655">
        <f>SUMIFS('PIB-Mpal 2015-2024 Corrient'!U$5:U$1264,'PIB-Mpal 2015-2024 Corrient'!$A$5:$A$1264,$W$2,'PIB-Mpal 2015-2024 Corrient'!$E$5:$E$1264,$A87)</f>
        <v>17.221150668269999</v>
      </c>
      <c r="Q87" s="656">
        <f>SUMIFS('PIB-Mpal 2015-2024 Corrient'!J$5:J$1264,'PIB-Mpal 2015-2024 Corrient'!$A$5:$A$1264,$W$2,'PIB-Mpal 2015-2024 Corrient'!$E$5:$E$1264,$A87)</f>
        <v>525.24368055021</v>
      </c>
      <c r="R87" s="657">
        <f>SUMIFS('PIB-Mpal 2015-2024 Corrient'!M$5:M$1264,'PIB-Mpal 2015-2024 Corrient'!$A$5:$A$1264,$W$2,'PIB-Mpal 2015-2024 Corrient'!$E$5:$E$1264,$A87)</f>
        <v>39.304281456950001</v>
      </c>
      <c r="S87" s="658">
        <f>SUMIFS('PIB-Mpal 2015-2024 Corrient'!V$5:V$1264,'PIB-Mpal 2015-2024 Corrient'!$A$5:$A$1264,$W$2,'PIB-Mpal 2015-2024 Corrient'!$E$5:$E$1264,$A87)</f>
        <v>311.29695867440006</v>
      </c>
      <c r="T87" s="659">
        <f>SUMIFS('PIB-Mpal 2015-2024 Corrient'!W$5:W$1264,'PIB-Mpal 2015-2024 Corrient'!$A$5:$A$1264,$W$2,'PIB-Mpal 2015-2024 Corrient'!$E$5:$E$1264,$A87)</f>
        <v>875.8449206815601</v>
      </c>
      <c r="U87" s="660">
        <f>SUMIFS('PIB-Mpal 2015-2024 Corrient'!X$5:X$1264,'PIB-Mpal 2015-2024 Corrient'!$A$5:$A$1264,$W$2,'PIB-Mpal 2015-2024 Corrient'!$E$5:$E$1264,$A87)</f>
        <v>86.277538622408244</v>
      </c>
      <c r="V87" s="661">
        <f>SUMIFS('PIB-Mpal 2015-2024 Corrient'!Y$5:Y$1264,'PIB-Mpal 2015-2024 Corrient'!$A$5:$A$1264,$W$2,'PIB-Mpal 2015-2024 Corrient'!$E$5:$E$1264,$A87)</f>
        <v>962.1224593039683</v>
      </c>
      <c r="W87" s="237">
        <f t="shared" si="12"/>
        <v>3.7993658616956839E-3</v>
      </c>
      <c r="X87" s="662">
        <f>INDEX(POBLACION!$C$4:$W$128,MATCH(A87,POBLACION!$A$4:$A$128,0),MATCH($W$2,POBLACION!$C$3:$W$3,0))</f>
        <v>23491</v>
      </c>
      <c r="Y87" s="237">
        <f t="shared" si="13"/>
        <v>37284.275709061352</v>
      </c>
      <c r="Z87" s="249">
        <f t="shared" si="14"/>
        <v>40957.066932185444</v>
      </c>
      <c r="AA87" s="237">
        <f t="shared" si="15"/>
        <v>4.5715257108271468</v>
      </c>
      <c r="AB87" s="237">
        <f t="shared" si="16"/>
        <v>4.6123288478511526</v>
      </c>
      <c r="AG87" s="260"/>
      <c r="AH87" s="261"/>
      <c r="AI87" s="261"/>
    </row>
    <row r="88" spans="1:35" x14ac:dyDescent="0.3">
      <c r="A88" s="33" t="s">
        <v>334</v>
      </c>
      <c r="B88" s="30" t="s">
        <v>318</v>
      </c>
      <c r="C88" s="31" t="s">
        <v>199</v>
      </c>
      <c r="D88" s="30" t="s">
        <v>335</v>
      </c>
      <c r="E88" s="654">
        <f>SUMIFS('PIB-Mpal 2015-2024 Corrient'!H$5:H$1264,'PIB-Mpal 2015-2024 Corrient'!$A$5:$A$1264,$W$2,'PIB-Mpal 2015-2024 Corrient'!$E$5:$E$1264,$A88)</f>
        <v>215.27851575237</v>
      </c>
      <c r="F88" s="654">
        <f>SUMIFS('PIB-Mpal 2015-2024 Corrient'!I$5:I$1264,'PIB-Mpal 2015-2024 Corrient'!$A$5:$A$1264,$W$2,'PIB-Mpal 2015-2024 Corrient'!$E$5:$E$1264,$A88)</f>
        <v>2.1798984904399998</v>
      </c>
      <c r="G88" s="654">
        <f>SUMIFS('PIB-Mpal 2015-2024 Corrient'!K$5:K$1264,'PIB-Mpal 2015-2024 Corrient'!$A$5:$A$1264,$W$2,'PIB-Mpal 2015-2024 Corrient'!$E$5:$E$1264,$A88)</f>
        <v>38.680292335049998</v>
      </c>
      <c r="H88" s="654">
        <f>SUMIFS('PIB-Mpal 2015-2024 Corrient'!L$5:L$1264,'PIB-Mpal 2015-2024 Corrient'!$A$5:$A$1264,$W$2,'PIB-Mpal 2015-2024 Corrient'!$E$5:$E$1264,$A88)</f>
        <v>15.691089791610001</v>
      </c>
      <c r="I88" s="654">
        <f>SUMIFS('PIB-Mpal 2015-2024 Corrient'!N$5:N$1264,'PIB-Mpal 2015-2024 Corrient'!$A$5:$A$1264,$W$2,'PIB-Mpal 2015-2024 Corrient'!$E$5:$E$1264,$A88)</f>
        <v>68.268834658220001</v>
      </c>
      <c r="J88" s="654">
        <f>SUMIFS('PIB-Mpal 2015-2024 Corrient'!O$5:O$1264,'PIB-Mpal 2015-2024 Corrient'!$A$5:$A$1264,$W$2,'PIB-Mpal 2015-2024 Corrient'!$E$5:$E$1264,$A88)</f>
        <v>195.28476583481</v>
      </c>
      <c r="K88" s="654">
        <f>SUMIFS('PIB-Mpal 2015-2024 Corrient'!P$5:P$1264,'PIB-Mpal 2015-2024 Corrient'!$A$5:$A$1264,$W$2,'PIB-Mpal 2015-2024 Corrient'!$E$5:$E$1264,$A88)</f>
        <v>32.790755862109997</v>
      </c>
      <c r="L88" s="654">
        <f>SUMIFS('PIB-Mpal 2015-2024 Corrient'!Q$5:Q$1264,'PIB-Mpal 2015-2024 Corrient'!$A$5:$A$1264,$W$2,'PIB-Mpal 2015-2024 Corrient'!$E$5:$E$1264,$A88)</f>
        <v>25.03126788622</v>
      </c>
      <c r="M88" s="654">
        <f>SUMIFS('PIB-Mpal 2015-2024 Corrient'!R$5:R$1264,'PIB-Mpal 2015-2024 Corrient'!$A$5:$A$1264,$W$2,'PIB-Mpal 2015-2024 Corrient'!$E$5:$E$1264,$A88)</f>
        <v>122.68787272668</v>
      </c>
      <c r="N88" s="654">
        <f>SUMIFS('PIB-Mpal 2015-2024 Corrient'!S$5:S$1264,'PIB-Mpal 2015-2024 Corrient'!$A$5:$A$1264,$W$2,'PIB-Mpal 2015-2024 Corrient'!$E$5:$E$1264,$A88)</f>
        <v>85.067522386489998</v>
      </c>
      <c r="O88" s="654">
        <f>SUMIFS('PIB-Mpal 2015-2024 Corrient'!T$5:T$1264,'PIB-Mpal 2015-2024 Corrient'!$A$5:$A$1264,$W$2,'PIB-Mpal 2015-2024 Corrient'!$E$5:$E$1264,$A88)</f>
        <v>94.973250641960007</v>
      </c>
      <c r="P88" s="655">
        <f>SUMIFS('PIB-Mpal 2015-2024 Corrient'!U$5:U$1264,'PIB-Mpal 2015-2024 Corrient'!$A$5:$A$1264,$W$2,'PIB-Mpal 2015-2024 Corrient'!$E$5:$E$1264,$A88)</f>
        <v>41.959011811289997</v>
      </c>
      <c r="Q88" s="656">
        <f>SUMIFS('PIB-Mpal 2015-2024 Corrient'!J$5:J$1264,'PIB-Mpal 2015-2024 Corrient'!$A$5:$A$1264,$W$2,'PIB-Mpal 2015-2024 Corrient'!$E$5:$E$1264,$A88)</f>
        <v>217.45841424280999</v>
      </c>
      <c r="R88" s="657">
        <f>SUMIFS('PIB-Mpal 2015-2024 Corrient'!M$5:M$1264,'PIB-Mpal 2015-2024 Corrient'!$A$5:$A$1264,$W$2,'PIB-Mpal 2015-2024 Corrient'!$E$5:$E$1264,$A88)</f>
        <v>54.371382126659995</v>
      </c>
      <c r="S88" s="658">
        <f>SUMIFS('PIB-Mpal 2015-2024 Corrient'!V$5:V$1264,'PIB-Mpal 2015-2024 Corrient'!$A$5:$A$1264,$W$2,'PIB-Mpal 2015-2024 Corrient'!$E$5:$E$1264,$A88)</f>
        <v>666.06328180778007</v>
      </c>
      <c r="T88" s="659">
        <f>SUMIFS('PIB-Mpal 2015-2024 Corrient'!W$5:W$1264,'PIB-Mpal 2015-2024 Corrient'!$A$5:$A$1264,$W$2,'PIB-Mpal 2015-2024 Corrient'!$E$5:$E$1264,$A88)</f>
        <v>937.89307817725012</v>
      </c>
      <c r="U88" s="660">
        <f>SUMIFS('PIB-Mpal 2015-2024 Corrient'!X$5:X$1264,'PIB-Mpal 2015-2024 Corrient'!$A$5:$A$1264,$W$2,'PIB-Mpal 2015-2024 Corrient'!$E$5:$E$1264,$A88)</f>
        <v>92.389764860658076</v>
      </c>
      <c r="V88" s="661">
        <f>SUMIFS('PIB-Mpal 2015-2024 Corrient'!Y$5:Y$1264,'PIB-Mpal 2015-2024 Corrient'!$A$5:$A$1264,$W$2,'PIB-Mpal 2015-2024 Corrient'!$E$5:$E$1264,$A88)</f>
        <v>1030.2828430379082</v>
      </c>
      <c r="W88" s="237">
        <f t="shared" si="12"/>
        <v>4.0685272689308435E-3</v>
      </c>
      <c r="X88" s="662">
        <f>INDEX(POBLACION!$C$4:$W$128,MATCH(A88,POBLACION!$A$4:$A$128,0),MATCH($W$2,POBLACION!$C$3:$W$3,0))</f>
        <v>26766</v>
      </c>
      <c r="Y88" s="237">
        <f t="shared" si="13"/>
        <v>35040.464700637007</v>
      </c>
      <c r="Z88" s="249">
        <f t="shared" si="14"/>
        <v>38492.223082937613</v>
      </c>
      <c r="AA88" s="237">
        <f t="shared" si="15"/>
        <v>4.544569857073216</v>
      </c>
      <c r="AB88" s="237">
        <f t="shared" si="16"/>
        <v>4.5853729940972432</v>
      </c>
      <c r="AG88" s="260"/>
      <c r="AH88" s="261"/>
      <c r="AI88" s="261"/>
    </row>
    <row r="89" spans="1:35" x14ac:dyDescent="0.3">
      <c r="A89" s="33" t="s">
        <v>336</v>
      </c>
      <c r="B89" s="30" t="s">
        <v>318</v>
      </c>
      <c r="C89" s="31" t="s">
        <v>337</v>
      </c>
      <c r="D89" s="30" t="s">
        <v>338</v>
      </c>
      <c r="E89" s="654">
        <f>SUMIFS('PIB-Mpal 2015-2024 Corrient'!H$5:H$1264,'PIB-Mpal 2015-2024 Corrient'!$A$5:$A$1264,$W$2,'PIB-Mpal 2015-2024 Corrient'!$E$5:$E$1264,$A89)</f>
        <v>379.55414451854</v>
      </c>
      <c r="F89" s="654">
        <f>SUMIFS('PIB-Mpal 2015-2024 Corrient'!I$5:I$1264,'PIB-Mpal 2015-2024 Corrient'!$A$5:$A$1264,$W$2,'PIB-Mpal 2015-2024 Corrient'!$E$5:$E$1264,$A89)</f>
        <v>0</v>
      </c>
      <c r="G89" s="654">
        <f>SUMIFS('PIB-Mpal 2015-2024 Corrient'!K$5:K$1264,'PIB-Mpal 2015-2024 Corrient'!$A$5:$A$1264,$W$2,'PIB-Mpal 2015-2024 Corrient'!$E$5:$E$1264,$A89)</f>
        <v>47.779994641659997</v>
      </c>
      <c r="H89" s="654">
        <f>SUMIFS('PIB-Mpal 2015-2024 Corrient'!L$5:L$1264,'PIB-Mpal 2015-2024 Corrient'!$A$5:$A$1264,$W$2,'PIB-Mpal 2015-2024 Corrient'!$E$5:$E$1264,$A89)</f>
        <v>7.9006221118099997</v>
      </c>
      <c r="I89" s="654">
        <f>SUMIFS('PIB-Mpal 2015-2024 Corrient'!N$5:N$1264,'PIB-Mpal 2015-2024 Corrient'!$A$5:$A$1264,$W$2,'PIB-Mpal 2015-2024 Corrient'!$E$5:$E$1264,$A89)</f>
        <v>20.989961133880001</v>
      </c>
      <c r="J89" s="654">
        <f>SUMIFS('PIB-Mpal 2015-2024 Corrient'!O$5:O$1264,'PIB-Mpal 2015-2024 Corrient'!$A$5:$A$1264,$W$2,'PIB-Mpal 2015-2024 Corrient'!$E$5:$E$1264,$A89)</f>
        <v>169.67986294283</v>
      </c>
      <c r="K89" s="654">
        <f>SUMIFS('PIB-Mpal 2015-2024 Corrient'!P$5:P$1264,'PIB-Mpal 2015-2024 Corrient'!$A$5:$A$1264,$W$2,'PIB-Mpal 2015-2024 Corrient'!$E$5:$E$1264,$A89)</f>
        <v>15.30653644715</v>
      </c>
      <c r="L89" s="654">
        <f>SUMIFS('PIB-Mpal 2015-2024 Corrient'!Q$5:Q$1264,'PIB-Mpal 2015-2024 Corrient'!$A$5:$A$1264,$W$2,'PIB-Mpal 2015-2024 Corrient'!$E$5:$E$1264,$A89)</f>
        <v>18.284918017999999</v>
      </c>
      <c r="M89" s="654">
        <f>SUMIFS('PIB-Mpal 2015-2024 Corrient'!R$5:R$1264,'PIB-Mpal 2015-2024 Corrient'!$A$5:$A$1264,$W$2,'PIB-Mpal 2015-2024 Corrient'!$E$5:$E$1264,$A89)</f>
        <v>55.228472174709999</v>
      </c>
      <c r="N89" s="654">
        <f>SUMIFS('PIB-Mpal 2015-2024 Corrient'!S$5:S$1264,'PIB-Mpal 2015-2024 Corrient'!$A$5:$A$1264,$W$2,'PIB-Mpal 2015-2024 Corrient'!$E$5:$E$1264,$A89)</f>
        <v>70.147643775939997</v>
      </c>
      <c r="O89" s="654">
        <f>SUMIFS('PIB-Mpal 2015-2024 Corrient'!T$5:T$1264,'PIB-Mpal 2015-2024 Corrient'!$A$5:$A$1264,$W$2,'PIB-Mpal 2015-2024 Corrient'!$E$5:$E$1264,$A89)</f>
        <v>104.52553321265</v>
      </c>
      <c r="P89" s="655">
        <f>SUMIFS('PIB-Mpal 2015-2024 Corrient'!U$5:U$1264,'PIB-Mpal 2015-2024 Corrient'!$A$5:$A$1264,$W$2,'PIB-Mpal 2015-2024 Corrient'!$E$5:$E$1264,$A89)</f>
        <v>24.840938395849999</v>
      </c>
      <c r="Q89" s="656">
        <f>SUMIFS('PIB-Mpal 2015-2024 Corrient'!J$5:J$1264,'PIB-Mpal 2015-2024 Corrient'!$A$5:$A$1264,$W$2,'PIB-Mpal 2015-2024 Corrient'!$E$5:$E$1264,$A89)</f>
        <v>379.55414451854</v>
      </c>
      <c r="R89" s="657">
        <f>SUMIFS('PIB-Mpal 2015-2024 Corrient'!M$5:M$1264,'PIB-Mpal 2015-2024 Corrient'!$A$5:$A$1264,$W$2,'PIB-Mpal 2015-2024 Corrient'!$E$5:$E$1264,$A89)</f>
        <v>55.680616753469998</v>
      </c>
      <c r="S89" s="658">
        <f>SUMIFS('PIB-Mpal 2015-2024 Corrient'!V$5:V$1264,'PIB-Mpal 2015-2024 Corrient'!$A$5:$A$1264,$W$2,'PIB-Mpal 2015-2024 Corrient'!$E$5:$E$1264,$A89)</f>
        <v>479.00386610100998</v>
      </c>
      <c r="T89" s="659">
        <f>SUMIFS('PIB-Mpal 2015-2024 Corrient'!W$5:W$1264,'PIB-Mpal 2015-2024 Corrient'!$A$5:$A$1264,$W$2,'PIB-Mpal 2015-2024 Corrient'!$E$5:$E$1264,$A89)</f>
        <v>914.23862737301988</v>
      </c>
      <c r="U89" s="660">
        <f>SUMIFS('PIB-Mpal 2015-2024 Corrient'!X$5:X$1264,'PIB-Mpal 2015-2024 Corrient'!$A$5:$A$1264,$W$2,'PIB-Mpal 2015-2024 Corrient'!$E$5:$E$1264,$A89)</f>
        <v>90.05961742852179</v>
      </c>
      <c r="V89" s="661">
        <f>SUMIFS('PIB-Mpal 2015-2024 Corrient'!Y$5:Y$1264,'PIB-Mpal 2015-2024 Corrient'!$A$5:$A$1264,$W$2,'PIB-Mpal 2015-2024 Corrient'!$E$5:$E$1264,$A89)</f>
        <v>1004.2982448015416</v>
      </c>
      <c r="W89" s="237">
        <f t="shared" si="12"/>
        <v>3.9659155956303892E-3</v>
      </c>
      <c r="X89" s="662">
        <f>INDEX(POBLACION!$C$4:$W$128,MATCH(A89,POBLACION!$A$4:$A$128,0),MATCH($W$2,POBLACION!$C$3:$W$3,0))</f>
        <v>39396</v>
      </c>
      <c r="Y89" s="237">
        <f t="shared" si="13"/>
        <v>23206.382053330792</v>
      </c>
      <c r="Z89" s="249">
        <f t="shared" si="14"/>
        <v>25492.391227574921</v>
      </c>
      <c r="AA89" s="237">
        <f t="shared" si="15"/>
        <v>4.3656074378816143</v>
      </c>
      <c r="AB89" s="237">
        <f t="shared" si="16"/>
        <v>4.4064105749056308</v>
      </c>
      <c r="AG89" s="260"/>
      <c r="AH89" s="261"/>
      <c r="AI89" s="261"/>
    </row>
    <row r="90" spans="1:35" x14ac:dyDescent="0.3">
      <c r="A90" s="33" t="s">
        <v>339</v>
      </c>
      <c r="B90" s="30" t="s">
        <v>318</v>
      </c>
      <c r="C90" s="31" t="s">
        <v>321</v>
      </c>
      <c r="D90" s="30" t="s">
        <v>340</v>
      </c>
      <c r="E90" s="654">
        <f>SUMIFS('PIB-Mpal 2015-2024 Corrient'!H$5:H$1264,'PIB-Mpal 2015-2024 Corrient'!$A$5:$A$1264,$W$2,'PIB-Mpal 2015-2024 Corrient'!$E$5:$E$1264,$A90)</f>
        <v>33.532289073100003</v>
      </c>
      <c r="F90" s="654">
        <f>SUMIFS('PIB-Mpal 2015-2024 Corrient'!I$5:I$1264,'PIB-Mpal 2015-2024 Corrient'!$A$5:$A$1264,$W$2,'PIB-Mpal 2015-2024 Corrient'!$E$5:$E$1264,$A90)</f>
        <v>0</v>
      </c>
      <c r="G90" s="654">
        <f>SUMIFS('PIB-Mpal 2015-2024 Corrient'!K$5:K$1264,'PIB-Mpal 2015-2024 Corrient'!$A$5:$A$1264,$W$2,'PIB-Mpal 2015-2024 Corrient'!$E$5:$E$1264,$A90)</f>
        <v>2.6047710452900001</v>
      </c>
      <c r="H90" s="654">
        <f>SUMIFS('PIB-Mpal 2015-2024 Corrient'!L$5:L$1264,'PIB-Mpal 2015-2024 Corrient'!$A$5:$A$1264,$W$2,'PIB-Mpal 2015-2024 Corrient'!$E$5:$E$1264,$A90)</f>
        <v>4.9127068863199996</v>
      </c>
      <c r="I90" s="654">
        <f>SUMIFS('PIB-Mpal 2015-2024 Corrient'!N$5:N$1264,'PIB-Mpal 2015-2024 Corrient'!$A$5:$A$1264,$W$2,'PIB-Mpal 2015-2024 Corrient'!$E$5:$E$1264,$A90)</f>
        <v>17.18049773353</v>
      </c>
      <c r="J90" s="654">
        <f>SUMIFS('PIB-Mpal 2015-2024 Corrient'!O$5:O$1264,'PIB-Mpal 2015-2024 Corrient'!$A$5:$A$1264,$W$2,'PIB-Mpal 2015-2024 Corrient'!$E$5:$E$1264,$A90)</f>
        <v>18.797062867499999</v>
      </c>
      <c r="K90" s="654">
        <f>SUMIFS('PIB-Mpal 2015-2024 Corrient'!P$5:P$1264,'PIB-Mpal 2015-2024 Corrient'!$A$5:$A$1264,$W$2,'PIB-Mpal 2015-2024 Corrient'!$E$5:$E$1264,$A90)</f>
        <v>5.2114684886199996</v>
      </c>
      <c r="L90" s="654">
        <f>SUMIFS('PIB-Mpal 2015-2024 Corrient'!Q$5:Q$1264,'PIB-Mpal 2015-2024 Corrient'!$A$5:$A$1264,$W$2,'PIB-Mpal 2015-2024 Corrient'!$E$5:$E$1264,$A90)</f>
        <v>4.8767432550800001</v>
      </c>
      <c r="M90" s="654">
        <f>SUMIFS('PIB-Mpal 2015-2024 Corrient'!R$5:R$1264,'PIB-Mpal 2015-2024 Corrient'!$A$5:$A$1264,$W$2,'PIB-Mpal 2015-2024 Corrient'!$E$5:$E$1264,$A90)</f>
        <v>16.08229306706</v>
      </c>
      <c r="N90" s="654">
        <f>SUMIFS('PIB-Mpal 2015-2024 Corrient'!S$5:S$1264,'PIB-Mpal 2015-2024 Corrient'!$A$5:$A$1264,$W$2,'PIB-Mpal 2015-2024 Corrient'!$E$5:$E$1264,$A90)</f>
        <v>13.569759761769999</v>
      </c>
      <c r="O90" s="654">
        <f>SUMIFS('PIB-Mpal 2015-2024 Corrient'!T$5:T$1264,'PIB-Mpal 2015-2024 Corrient'!$A$5:$A$1264,$W$2,'PIB-Mpal 2015-2024 Corrient'!$E$5:$E$1264,$A90)</f>
        <v>29.315312988799999</v>
      </c>
      <c r="P90" s="655">
        <f>SUMIFS('PIB-Mpal 2015-2024 Corrient'!U$5:U$1264,'PIB-Mpal 2015-2024 Corrient'!$A$5:$A$1264,$W$2,'PIB-Mpal 2015-2024 Corrient'!$E$5:$E$1264,$A90)</f>
        <v>8.9893381230900005</v>
      </c>
      <c r="Q90" s="656">
        <f>SUMIFS('PIB-Mpal 2015-2024 Corrient'!J$5:J$1264,'PIB-Mpal 2015-2024 Corrient'!$A$5:$A$1264,$W$2,'PIB-Mpal 2015-2024 Corrient'!$E$5:$E$1264,$A90)</f>
        <v>33.532289073100003</v>
      </c>
      <c r="R90" s="657">
        <f>SUMIFS('PIB-Mpal 2015-2024 Corrient'!M$5:M$1264,'PIB-Mpal 2015-2024 Corrient'!$A$5:$A$1264,$W$2,'PIB-Mpal 2015-2024 Corrient'!$E$5:$E$1264,$A90)</f>
        <v>7.5174779316099993</v>
      </c>
      <c r="S90" s="658">
        <f>SUMIFS('PIB-Mpal 2015-2024 Corrient'!V$5:V$1264,'PIB-Mpal 2015-2024 Corrient'!$A$5:$A$1264,$W$2,'PIB-Mpal 2015-2024 Corrient'!$E$5:$E$1264,$A90)</f>
        <v>114.02247628545001</v>
      </c>
      <c r="T90" s="659">
        <f>SUMIFS('PIB-Mpal 2015-2024 Corrient'!W$5:W$1264,'PIB-Mpal 2015-2024 Corrient'!$A$5:$A$1264,$W$2,'PIB-Mpal 2015-2024 Corrient'!$E$5:$E$1264,$A90)</f>
        <v>155.07224329016003</v>
      </c>
      <c r="U90" s="660">
        <f>SUMIFS('PIB-Mpal 2015-2024 Corrient'!X$5:X$1264,'PIB-Mpal 2015-2024 Corrient'!$A$5:$A$1264,$W$2,'PIB-Mpal 2015-2024 Corrient'!$E$5:$E$1264,$A90)</f>
        <v>15.275822401672</v>
      </c>
      <c r="V90" s="661">
        <f>SUMIFS('PIB-Mpal 2015-2024 Corrient'!Y$5:Y$1264,'PIB-Mpal 2015-2024 Corrient'!$A$5:$A$1264,$W$2,'PIB-Mpal 2015-2024 Corrient'!$E$5:$E$1264,$A90)</f>
        <v>170.34806569183203</v>
      </c>
      <c r="W90" s="237">
        <f t="shared" si="12"/>
        <v>6.7269464415544062E-4</v>
      </c>
      <c r="X90" s="662">
        <f>INDEX(POBLACION!$C$4:$W$128,MATCH(A90,POBLACION!$A$4:$A$128,0),MATCH($W$2,POBLACION!$C$3:$W$3,0))</f>
        <v>10463</v>
      </c>
      <c r="Y90" s="237">
        <f t="shared" si="13"/>
        <v>14821.011496717962</v>
      </c>
      <c r="Z90" s="249">
        <f t="shared" si="14"/>
        <v>16280.996434276214</v>
      </c>
      <c r="AA90" s="237">
        <f t="shared" si="15"/>
        <v>4.170877844159679</v>
      </c>
      <c r="AB90" s="237">
        <f t="shared" si="16"/>
        <v>4.2116809811837079</v>
      </c>
      <c r="AG90" s="260"/>
      <c r="AH90" s="261"/>
      <c r="AI90" s="261"/>
    </row>
    <row r="91" spans="1:35" x14ac:dyDescent="0.3">
      <c r="A91" s="33" t="s">
        <v>341</v>
      </c>
      <c r="B91" s="30" t="s">
        <v>318</v>
      </c>
      <c r="C91" s="31" t="s">
        <v>199</v>
      </c>
      <c r="D91" s="30" t="s">
        <v>342</v>
      </c>
      <c r="E91" s="654">
        <f>SUMIFS('PIB-Mpal 2015-2024 Corrient'!H$5:H$1264,'PIB-Mpal 2015-2024 Corrient'!$A$5:$A$1264,$W$2,'PIB-Mpal 2015-2024 Corrient'!$E$5:$E$1264,$A91)</f>
        <v>124.56022988225</v>
      </c>
      <c r="F91" s="654">
        <f>SUMIFS('PIB-Mpal 2015-2024 Corrient'!I$5:I$1264,'PIB-Mpal 2015-2024 Corrient'!$A$5:$A$1264,$W$2,'PIB-Mpal 2015-2024 Corrient'!$E$5:$E$1264,$A91)</f>
        <v>0</v>
      </c>
      <c r="G91" s="654">
        <f>SUMIFS('PIB-Mpal 2015-2024 Corrient'!K$5:K$1264,'PIB-Mpal 2015-2024 Corrient'!$A$5:$A$1264,$W$2,'PIB-Mpal 2015-2024 Corrient'!$E$5:$E$1264,$A91)</f>
        <v>872.80576906090005</v>
      </c>
      <c r="H91" s="654">
        <f>SUMIFS('PIB-Mpal 2015-2024 Corrient'!L$5:L$1264,'PIB-Mpal 2015-2024 Corrient'!$A$5:$A$1264,$W$2,'PIB-Mpal 2015-2024 Corrient'!$E$5:$E$1264,$A91)</f>
        <v>195.27574777561</v>
      </c>
      <c r="I91" s="654">
        <f>SUMIFS('PIB-Mpal 2015-2024 Corrient'!N$5:N$1264,'PIB-Mpal 2015-2024 Corrient'!$A$5:$A$1264,$W$2,'PIB-Mpal 2015-2024 Corrient'!$E$5:$E$1264,$A91)</f>
        <v>89.558640344599993</v>
      </c>
      <c r="J91" s="654">
        <f>SUMIFS('PIB-Mpal 2015-2024 Corrient'!O$5:O$1264,'PIB-Mpal 2015-2024 Corrient'!$A$5:$A$1264,$W$2,'PIB-Mpal 2015-2024 Corrient'!$E$5:$E$1264,$A91)</f>
        <v>407.90907192272999</v>
      </c>
      <c r="K91" s="654">
        <f>SUMIFS('PIB-Mpal 2015-2024 Corrient'!P$5:P$1264,'PIB-Mpal 2015-2024 Corrient'!$A$5:$A$1264,$W$2,'PIB-Mpal 2015-2024 Corrient'!$E$5:$E$1264,$A91)</f>
        <v>40.123946004990003</v>
      </c>
      <c r="L91" s="654">
        <f>SUMIFS('PIB-Mpal 2015-2024 Corrient'!Q$5:Q$1264,'PIB-Mpal 2015-2024 Corrient'!$A$5:$A$1264,$W$2,'PIB-Mpal 2015-2024 Corrient'!$E$5:$E$1264,$A91)</f>
        <v>34.99683803416</v>
      </c>
      <c r="M91" s="654">
        <f>SUMIFS('PIB-Mpal 2015-2024 Corrient'!R$5:R$1264,'PIB-Mpal 2015-2024 Corrient'!$A$5:$A$1264,$W$2,'PIB-Mpal 2015-2024 Corrient'!$E$5:$E$1264,$A91)</f>
        <v>173.18416030750001</v>
      </c>
      <c r="N91" s="654">
        <f>SUMIFS('PIB-Mpal 2015-2024 Corrient'!S$5:S$1264,'PIB-Mpal 2015-2024 Corrient'!$A$5:$A$1264,$W$2,'PIB-Mpal 2015-2024 Corrient'!$E$5:$E$1264,$A91)</f>
        <v>149.94253907823</v>
      </c>
      <c r="O91" s="654">
        <f>SUMIFS('PIB-Mpal 2015-2024 Corrient'!T$5:T$1264,'PIB-Mpal 2015-2024 Corrient'!$A$5:$A$1264,$W$2,'PIB-Mpal 2015-2024 Corrient'!$E$5:$E$1264,$A91)</f>
        <v>95.525375359540007</v>
      </c>
      <c r="P91" s="655">
        <f>SUMIFS('PIB-Mpal 2015-2024 Corrient'!U$5:U$1264,'PIB-Mpal 2015-2024 Corrient'!$A$5:$A$1264,$W$2,'PIB-Mpal 2015-2024 Corrient'!$E$5:$E$1264,$A91)</f>
        <v>50.175406559190002</v>
      </c>
      <c r="Q91" s="656">
        <f>SUMIFS('PIB-Mpal 2015-2024 Corrient'!J$5:J$1264,'PIB-Mpal 2015-2024 Corrient'!$A$5:$A$1264,$W$2,'PIB-Mpal 2015-2024 Corrient'!$E$5:$E$1264,$A91)</f>
        <v>124.56022988225</v>
      </c>
      <c r="R91" s="657">
        <f>SUMIFS('PIB-Mpal 2015-2024 Corrient'!M$5:M$1264,'PIB-Mpal 2015-2024 Corrient'!$A$5:$A$1264,$W$2,'PIB-Mpal 2015-2024 Corrient'!$E$5:$E$1264,$A91)</f>
        <v>1068.08151683651</v>
      </c>
      <c r="S91" s="658">
        <f>SUMIFS('PIB-Mpal 2015-2024 Corrient'!V$5:V$1264,'PIB-Mpal 2015-2024 Corrient'!$A$5:$A$1264,$W$2,'PIB-Mpal 2015-2024 Corrient'!$E$5:$E$1264,$A91)</f>
        <v>1041.41597761094</v>
      </c>
      <c r="T91" s="659">
        <f>SUMIFS('PIB-Mpal 2015-2024 Corrient'!W$5:W$1264,'PIB-Mpal 2015-2024 Corrient'!$A$5:$A$1264,$W$2,'PIB-Mpal 2015-2024 Corrient'!$E$5:$E$1264,$A91)</f>
        <v>2234.0577243296998</v>
      </c>
      <c r="U91" s="660">
        <f>SUMIFS('PIB-Mpal 2015-2024 Corrient'!X$5:X$1264,'PIB-Mpal 2015-2024 Corrient'!$A$5:$A$1264,$W$2,'PIB-Mpal 2015-2024 Corrient'!$E$5:$E$1264,$A91)</f>
        <v>220.07206646321066</v>
      </c>
      <c r="V91" s="661">
        <f>SUMIFS('PIB-Mpal 2015-2024 Corrient'!Y$5:Y$1264,'PIB-Mpal 2015-2024 Corrient'!$A$5:$A$1264,$W$2,'PIB-Mpal 2015-2024 Corrient'!$E$5:$E$1264,$A91)</f>
        <v>2454.1297907929106</v>
      </c>
      <c r="W91" s="237">
        <f t="shared" si="12"/>
        <v>9.6912163905355144E-3</v>
      </c>
      <c r="X91" s="662">
        <f>INDEX(POBLACION!$C$4:$W$128,MATCH(A91,POBLACION!$A$4:$A$128,0),MATCH($W$2,POBLACION!$C$3:$W$3,0))</f>
        <v>64068</v>
      </c>
      <c r="Y91" s="237">
        <f t="shared" si="13"/>
        <v>34870.102458789101</v>
      </c>
      <c r="Z91" s="249">
        <f t="shared" si="14"/>
        <v>38305.078834877175</v>
      </c>
      <c r="AA91" s="237">
        <f t="shared" si="15"/>
        <v>4.5424532234649169</v>
      </c>
      <c r="AB91" s="237">
        <f t="shared" si="16"/>
        <v>4.5832563604889538</v>
      </c>
      <c r="AG91" s="260"/>
      <c r="AH91" s="261"/>
      <c r="AI91" s="261"/>
    </row>
    <row r="92" spans="1:35" x14ac:dyDescent="0.3">
      <c r="A92" s="33" t="s">
        <v>343</v>
      </c>
      <c r="B92" s="30" t="s">
        <v>318</v>
      </c>
      <c r="C92" s="31" t="s">
        <v>321</v>
      </c>
      <c r="D92" s="30" t="s">
        <v>344</v>
      </c>
      <c r="E92" s="654">
        <f>SUMIFS('PIB-Mpal 2015-2024 Corrient'!H$5:H$1264,'PIB-Mpal 2015-2024 Corrient'!$A$5:$A$1264,$W$2,'PIB-Mpal 2015-2024 Corrient'!$E$5:$E$1264,$A92)</f>
        <v>10.599856966879999</v>
      </c>
      <c r="F92" s="654">
        <f>SUMIFS('PIB-Mpal 2015-2024 Corrient'!I$5:I$1264,'PIB-Mpal 2015-2024 Corrient'!$A$5:$A$1264,$W$2,'PIB-Mpal 2015-2024 Corrient'!$E$5:$E$1264,$A92)</f>
        <v>0</v>
      </c>
      <c r="G92" s="654">
        <f>SUMIFS('PIB-Mpal 2015-2024 Corrient'!K$5:K$1264,'PIB-Mpal 2015-2024 Corrient'!$A$5:$A$1264,$W$2,'PIB-Mpal 2015-2024 Corrient'!$E$5:$E$1264,$A92)</f>
        <v>15.26850016245</v>
      </c>
      <c r="H92" s="654">
        <f>SUMIFS('PIB-Mpal 2015-2024 Corrient'!L$5:L$1264,'PIB-Mpal 2015-2024 Corrient'!$A$5:$A$1264,$W$2,'PIB-Mpal 2015-2024 Corrient'!$E$5:$E$1264,$A92)</f>
        <v>16.989755250849999</v>
      </c>
      <c r="I92" s="654">
        <f>SUMIFS('PIB-Mpal 2015-2024 Corrient'!N$5:N$1264,'PIB-Mpal 2015-2024 Corrient'!$A$5:$A$1264,$W$2,'PIB-Mpal 2015-2024 Corrient'!$E$5:$E$1264,$A92)</f>
        <v>44.316555936230003</v>
      </c>
      <c r="J92" s="654">
        <f>SUMIFS('PIB-Mpal 2015-2024 Corrient'!O$5:O$1264,'PIB-Mpal 2015-2024 Corrient'!$A$5:$A$1264,$W$2,'PIB-Mpal 2015-2024 Corrient'!$E$5:$E$1264,$A92)</f>
        <v>277.97806111062999</v>
      </c>
      <c r="K92" s="654">
        <f>SUMIFS('PIB-Mpal 2015-2024 Corrient'!P$5:P$1264,'PIB-Mpal 2015-2024 Corrient'!$A$5:$A$1264,$W$2,'PIB-Mpal 2015-2024 Corrient'!$E$5:$E$1264,$A92)</f>
        <v>20.59564367886</v>
      </c>
      <c r="L92" s="654">
        <f>SUMIFS('PIB-Mpal 2015-2024 Corrient'!Q$5:Q$1264,'PIB-Mpal 2015-2024 Corrient'!$A$5:$A$1264,$W$2,'PIB-Mpal 2015-2024 Corrient'!$E$5:$E$1264,$A92)</f>
        <v>14.10853158506</v>
      </c>
      <c r="M92" s="654">
        <f>SUMIFS('PIB-Mpal 2015-2024 Corrient'!R$5:R$1264,'PIB-Mpal 2015-2024 Corrient'!$A$5:$A$1264,$W$2,'PIB-Mpal 2015-2024 Corrient'!$E$5:$E$1264,$A92)</f>
        <v>148.28277482572</v>
      </c>
      <c r="N92" s="654">
        <f>SUMIFS('PIB-Mpal 2015-2024 Corrient'!S$5:S$1264,'PIB-Mpal 2015-2024 Corrient'!$A$5:$A$1264,$W$2,'PIB-Mpal 2015-2024 Corrient'!$E$5:$E$1264,$A92)</f>
        <v>84.334428682090007</v>
      </c>
      <c r="O92" s="654">
        <f>SUMIFS('PIB-Mpal 2015-2024 Corrient'!T$5:T$1264,'PIB-Mpal 2015-2024 Corrient'!$A$5:$A$1264,$W$2,'PIB-Mpal 2015-2024 Corrient'!$E$5:$E$1264,$A92)</f>
        <v>111.66379450031999</v>
      </c>
      <c r="P92" s="655">
        <f>SUMIFS('PIB-Mpal 2015-2024 Corrient'!U$5:U$1264,'PIB-Mpal 2015-2024 Corrient'!$A$5:$A$1264,$W$2,'PIB-Mpal 2015-2024 Corrient'!$E$5:$E$1264,$A92)</f>
        <v>33.435385308560001</v>
      </c>
      <c r="Q92" s="656">
        <f>SUMIFS('PIB-Mpal 2015-2024 Corrient'!J$5:J$1264,'PIB-Mpal 2015-2024 Corrient'!$A$5:$A$1264,$W$2,'PIB-Mpal 2015-2024 Corrient'!$E$5:$E$1264,$A92)</f>
        <v>10.599856966879999</v>
      </c>
      <c r="R92" s="657">
        <f>SUMIFS('PIB-Mpal 2015-2024 Corrient'!M$5:M$1264,'PIB-Mpal 2015-2024 Corrient'!$A$5:$A$1264,$W$2,'PIB-Mpal 2015-2024 Corrient'!$E$5:$E$1264,$A92)</f>
        <v>32.258255413299999</v>
      </c>
      <c r="S92" s="658">
        <f>SUMIFS('PIB-Mpal 2015-2024 Corrient'!V$5:V$1264,'PIB-Mpal 2015-2024 Corrient'!$A$5:$A$1264,$W$2,'PIB-Mpal 2015-2024 Corrient'!$E$5:$E$1264,$A92)</f>
        <v>734.71517562746999</v>
      </c>
      <c r="T92" s="659">
        <f>SUMIFS('PIB-Mpal 2015-2024 Corrient'!W$5:W$1264,'PIB-Mpal 2015-2024 Corrient'!$A$5:$A$1264,$W$2,'PIB-Mpal 2015-2024 Corrient'!$E$5:$E$1264,$A92)</f>
        <v>777.57328800765004</v>
      </c>
      <c r="U92" s="660">
        <f>SUMIFS('PIB-Mpal 2015-2024 Corrient'!X$5:X$1264,'PIB-Mpal 2015-2024 Corrient'!$A$5:$A$1264,$W$2,'PIB-Mpal 2015-2024 Corrient'!$E$5:$E$1264,$A92)</f>
        <v>76.597018266297511</v>
      </c>
      <c r="V92" s="661">
        <f>SUMIFS('PIB-Mpal 2015-2024 Corrient'!Y$5:Y$1264,'PIB-Mpal 2015-2024 Corrient'!$A$5:$A$1264,$W$2,'PIB-Mpal 2015-2024 Corrient'!$E$5:$E$1264,$A92)</f>
        <v>854.17030627394752</v>
      </c>
      <c r="W92" s="237">
        <f t="shared" si="12"/>
        <v>3.3730690624134748E-3</v>
      </c>
      <c r="X92" s="662">
        <f>INDEX(POBLACION!$C$4:$W$128,MATCH(A92,POBLACION!$A$4:$A$128,0),MATCH($W$2,POBLACION!$C$3:$W$3,0))</f>
        <v>9518</v>
      </c>
      <c r="Y92" s="237">
        <f t="shared" si="13"/>
        <v>81695.029208620515</v>
      </c>
      <c r="Z92" s="249">
        <f t="shared" si="14"/>
        <v>89742.625160112148</v>
      </c>
      <c r="AA92" s="237">
        <f t="shared" si="15"/>
        <v>4.9121956323837992</v>
      </c>
      <c r="AB92" s="237">
        <f t="shared" si="16"/>
        <v>4.9529987694078379</v>
      </c>
      <c r="AG92" s="260"/>
      <c r="AH92" s="261"/>
      <c r="AI92" s="261"/>
    </row>
    <row r="93" spans="1:35" x14ac:dyDescent="0.3">
      <c r="A93" s="33" t="s">
        <v>345</v>
      </c>
      <c r="B93" s="30" t="s">
        <v>318</v>
      </c>
      <c r="C93" s="31" t="s">
        <v>337</v>
      </c>
      <c r="D93" s="30" t="s">
        <v>346</v>
      </c>
      <c r="E93" s="654">
        <f>SUMIFS('PIB-Mpal 2015-2024 Corrient'!H$5:H$1264,'PIB-Mpal 2015-2024 Corrient'!$A$5:$A$1264,$W$2,'PIB-Mpal 2015-2024 Corrient'!$E$5:$E$1264,$A93)</f>
        <v>154.75270315880999</v>
      </c>
      <c r="F93" s="654">
        <f>SUMIFS('PIB-Mpal 2015-2024 Corrient'!I$5:I$1264,'PIB-Mpal 2015-2024 Corrient'!$A$5:$A$1264,$W$2,'PIB-Mpal 2015-2024 Corrient'!$E$5:$E$1264,$A93)</f>
        <v>0.10617850449000001</v>
      </c>
      <c r="G93" s="654">
        <f>SUMIFS('PIB-Mpal 2015-2024 Corrient'!K$5:K$1264,'PIB-Mpal 2015-2024 Corrient'!$A$5:$A$1264,$W$2,'PIB-Mpal 2015-2024 Corrient'!$E$5:$E$1264,$A93)</f>
        <v>93.399873139690001</v>
      </c>
      <c r="H93" s="654">
        <f>SUMIFS('PIB-Mpal 2015-2024 Corrient'!L$5:L$1264,'PIB-Mpal 2015-2024 Corrient'!$A$5:$A$1264,$W$2,'PIB-Mpal 2015-2024 Corrient'!$E$5:$E$1264,$A93)</f>
        <v>49.061076923270001</v>
      </c>
      <c r="I93" s="654">
        <f>SUMIFS('PIB-Mpal 2015-2024 Corrient'!N$5:N$1264,'PIB-Mpal 2015-2024 Corrient'!$A$5:$A$1264,$W$2,'PIB-Mpal 2015-2024 Corrient'!$E$5:$E$1264,$A93)</f>
        <v>122.15673414997001</v>
      </c>
      <c r="J93" s="654">
        <f>SUMIFS('PIB-Mpal 2015-2024 Corrient'!O$5:O$1264,'PIB-Mpal 2015-2024 Corrient'!$A$5:$A$1264,$W$2,'PIB-Mpal 2015-2024 Corrient'!$E$5:$E$1264,$A93)</f>
        <v>371.33351944979</v>
      </c>
      <c r="K93" s="654">
        <f>SUMIFS('PIB-Mpal 2015-2024 Corrient'!P$5:P$1264,'PIB-Mpal 2015-2024 Corrient'!$A$5:$A$1264,$W$2,'PIB-Mpal 2015-2024 Corrient'!$E$5:$E$1264,$A93)</f>
        <v>71.522193143600006</v>
      </c>
      <c r="L93" s="654">
        <f>SUMIFS('PIB-Mpal 2015-2024 Corrient'!Q$5:Q$1264,'PIB-Mpal 2015-2024 Corrient'!$A$5:$A$1264,$W$2,'PIB-Mpal 2015-2024 Corrient'!$E$5:$E$1264,$A93)</f>
        <v>80.350469432319997</v>
      </c>
      <c r="M93" s="654">
        <f>SUMIFS('PIB-Mpal 2015-2024 Corrient'!R$5:R$1264,'PIB-Mpal 2015-2024 Corrient'!$A$5:$A$1264,$W$2,'PIB-Mpal 2015-2024 Corrient'!$E$5:$E$1264,$A93)</f>
        <v>220.88985573174</v>
      </c>
      <c r="N93" s="654">
        <f>SUMIFS('PIB-Mpal 2015-2024 Corrient'!S$5:S$1264,'PIB-Mpal 2015-2024 Corrient'!$A$5:$A$1264,$W$2,'PIB-Mpal 2015-2024 Corrient'!$E$5:$E$1264,$A93)</f>
        <v>161.76051096098001</v>
      </c>
      <c r="O93" s="654">
        <f>SUMIFS('PIB-Mpal 2015-2024 Corrient'!T$5:T$1264,'PIB-Mpal 2015-2024 Corrient'!$A$5:$A$1264,$W$2,'PIB-Mpal 2015-2024 Corrient'!$E$5:$E$1264,$A93)</f>
        <v>157.19509131866999</v>
      </c>
      <c r="P93" s="655">
        <f>SUMIFS('PIB-Mpal 2015-2024 Corrient'!U$5:U$1264,'PIB-Mpal 2015-2024 Corrient'!$A$5:$A$1264,$W$2,'PIB-Mpal 2015-2024 Corrient'!$E$5:$E$1264,$A93)</f>
        <v>81.023661475449998</v>
      </c>
      <c r="Q93" s="656">
        <f>SUMIFS('PIB-Mpal 2015-2024 Corrient'!J$5:J$1264,'PIB-Mpal 2015-2024 Corrient'!$A$5:$A$1264,$W$2,'PIB-Mpal 2015-2024 Corrient'!$E$5:$E$1264,$A93)</f>
        <v>154.8588816633</v>
      </c>
      <c r="R93" s="657">
        <f>SUMIFS('PIB-Mpal 2015-2024 Corrient'!M$5:M$1264,'PIB-Mpal 2015-2024 Corrient'!$A$5:$A$1264,$W$2,'PIB-Mpal 2015-2024 Corrient'!$E$5:$E$1264,$A93)</f>
        <v>142.46095006295999</v>
      </c>
      <c r="S93" s="658">
        <f>SUMIFS('PIB-Mpal 2015-2024 Corrient'!V$5:V$1264,'PIB-Mpal 2015-2024 Corrient'!$A$5:$A$1264,$W$2,'PIB-Mpal 2015-2024 Corrient'!$E$5:$E$1264,$A93)</f>
        <v>1266.2320356625198</v>
      </c>
      <c r="T93" s="659">
        <f>SUMIFS('PIB-Mpal 2015-2024 Corrient'!W$5:W$1264,'PIB-Mpal 2015-2024 Corrient'!$A$5:$A$1264,$W$2,'PIB-Mpal 2015-2024 Corrient'!$E$5:$E$1264,$A93)</f>
        <v>1563.5518673887798</v>
      </c>
      <c r="U93" s="660">
        <f>SUMIFS('PIB-Mpal 2015-2024 Corrient'!X$5:X$1264,'PIB-Mpal 2015-2024 Corrient'!$A$5:$A$1264,$W$2,'PIB-Mpal 2015-2024 Corrient'!$E$5:$E$1264,$A93)</f>
        <v>154.02202312470467</v>
      </c>
      <c r="V93" s="661">
        <f>SUMIFS('PIB-Mpal 2015-2024 Corrient'!Y$5:Y$1264,'PIB-Mpal 2015-2024 Corrient'!$A$5:$A$1264,$W$2,'PIB-Mpal 2015-2024 Corrient'!$E$5:$E$1264,$A93)</f>
        <v>1717.5738905134845</v>
      </c>
      <c r="W93" s="237">
        <f t="shared" si="12"/>
        <v>6.7825998046835718E-3</v>
      </c>
      <c r="X93" s="662">
        <f>INDEX(POBLACION!$C$4:$W$128,MATCH(A93,POBLACION!$A$4:$A$128,0),MATCH($W$2,POBLACION!$C$3:$W$3,0))</f>
        <v>72033</v>
      </c>
      <c r="Y93" s="237">
        <f t="shared" si="13"/>
        <v>21706.049552132768</v>
      </c>
      <c r="Z93" s="249">
        <f t="shared" si="14"/>
        <v>23844.264302659674</v>
      </c>
      <c r="AA93" s="237">
        <f t="shared" si="15"/>
        <v>4.3365807901138824</v>
      </c>
      <c r="AB93" s="237">
        <f t="shared" si="16"/>
        <v>4.3773839271379167</v>
      </c>
      <c r="AG93" s="260"/>
      <c r="AH93" s="261"/>
      <c r="AI93" s="261"/>
    </row>
    <row r="94" spans="1:35" ht="27.6" x14ac:dyDescent="0.3">
      <c r="A94" s="33" t="s">
        <v>347</v>
      </c>
      <c r="B94" s="30" t="s">
        <v>318</v>
      </c>
      <c r="C94" s="31" t="s">
        <v>348</v>
      </c>
      <c r="D94" s="30" t="s">
        <v>349</v>
      </c>
      <c r="E94" s="654">
        <f>SUMIFS('PIB-Mpal 2015-2024 Corrient'!H$5:H$1264,'PIB-Mpal 2015-2024 Corrient'!$A$5:$A$1264,$W$2,'PIB-Mpal 2015-2024 Corrient'!$E$5:$E$1264,$A94)</f>
        <v>147.34794137810999</v>
      </c>
      <c r="F94" s="654">
        <f>SUMIFS('PIB-Mpal 2015-2024 Corrient'!I$5:I$1264,'PIB-Mpal 2015-2024 Corrient'!$A$5:$A$1264,$W$2,'PIB-Mpal 2015-2024 Corrient'!$E$5:$E$1264,$A94)</f>
        <v>0.24484951329999999</v>
      </c>
      <c r="G94" s="654">
        <f>SUMIFS('PIB-Mpal 2015-2024 Corrient'!K$5:K$1264,'PIB-Mpal 2015-2024 Corrient'!$A$5:$A$1264,$W$2,'PIB-Mpal 2015-2024 Corrient'!$E$5:$E$1264,$A94)</f>
        <v>33.856550009529997</v>
      </c>
      <c r="H94" s="654">
        <f>SUMIFS('PIB-Mpal 2015-2024 Corrient'!L$5:L$1264,'PIB-Mpal 2015-2024 Corrient'!$A$5:$A$1264,$W$2,'PIB-Mpal 2015-2024 Corrient'!$E$5:$E$1264,$A94)</f>
        <v>17.296552058780001</v>
      </c>
      <c r="I94" s="654">
        <f>SUMIFS('PIB-Mpal 2015-2024 Corrient'!N$5:N$1264,'PIB-Mpal 2015-2024 Corrient'!$A$5:$A$1264,$W$2,'PIB-Mpal 2015-2024 Corrient'!$E$5:$E$1264,$A94)</f>
        <v>26.811813631450001</v>
      </c>
      <c r="J94" s="654">
        <f>SUMIFS('PIB-Mpal 2015-2024 Corrient'!O$5:O$1264,'PIB-Mpal 2015-2024 Corrient'!$A$5:$A$1264,$W$2,'PIB-Mpal 2015-2024 Corrient'!$E$5:$E$1264,$A94)</f>
        <v>104.26429013249999</v>
      </c>
      <c r="K94" s="654">
        <f>SUMIFS('PIB-Mpal 2015-2024 Corrient'!P$5:P$1264,'PIB-Mpal 2015-2024 Corrient'!$A$5:$A$1264,$W$2,'PIB-Mpal 2015-2024 Corrient'!$E$5:$E$1264,$A94)</f>
        <v>18.60401541257</v>
      </c>
      <c r="L94" s="654">
        <f>SUMIFS('PIB-Mpal 2015-2024 Corrient'!Q$5:Q$1264,'PIB-Mpal 2015-2024 Corrient'!$A$5:$A$1264,$W$2,'PIB-Mpal 2015-2024 Corrient'!$E$5:$E$1264,$A94)</f>
        <v>21.496407325090001</v>
      </c>
      <c r="M94" s="654">
        <f>SUMIFS('PIB-Mpal 2015-2024 Corrient'!R$5:R$1264,'PIB-Mpal 2015-2024 Corrient'!$A$5:$A$1264,$W$2,'PIB-Mpal 2015-2024 Corrient'!$E$5:$E$1264,$A94)</f>
        <v>46.60747145397</v>
      </c>
      <c r="N94" s="654">
        <f>SUMIFS('PIB-Mpal 2015-2024 Corrient'!S$5:S$1264,'PIB-Mpal 2015-2024 Corrient'!$A$5:$A$1264,$W$2,'PIB-Mpal 2015-2024 Corrient'!$E$5:$E$1264,$A94)</f>
        <v>49.394859654409998</v>
      </c>
      <c r="O94" s="654">
        <f>SUMIFS('PIB-Mpal 2015-2024 Corrient'!T$5:T$1264,'PIB-Mpal 2015-2024 Corrient'!$A$5:$A$1264,$W$2,'PIB-Mpal 2015-2024 Corrient'!$E$5:$E$1264,$A94)</f>
        <v>75.955446917260005</v>
      </c>
      <c r="P94" s="655">
        <f>SUMIFS('PIB-Mpal 2015-2024 Corrient'!U$5:U$1264,'PIB-Mpal 2015-2024 Corrient'!$A$5:$A$1264,$W$2,'PIB-Mpal 2015-2024 Corrient'!$E$5:$E$1264,$A94)</f>
        <v>31.774237847510001</v>
      </c>
      <c r="Q94" s="656">
        <f>SUMIFS('PIB-Mpal 2015-2024 Corrient'!J$5:J$1264,'PIB-Mpal 2015-2024 Corrient'!$A$5:$A$1264,$W$2,'PIB-Mpal 2015-2024 Corrient'!$E$5:$E$1264,$A94)</f>
        <v>147.59279089141</v>
      </c>
      <c r="R94" s="657">
        <f>SUMIFS('PIB-Mpal 2015-2024 Corrient'!M$5:M$1264,'PIB-Mpal 2015-2024 Corrient'!$A$5:$A$1264,$W$2,'PIB-Mpal 2015-2024 Corrient'!$E$5:$E$1264,$A94)</f>
        <v>51.153102068309998</v>
      </c>
      <c r="S94" s="658">
        <f>SUMIFS('PIB-Mpal 2015-2024 Corrient'!V$5:V$1264,'PIB-Mpal 2015-2024 Corrient'!$A$5:$A$1264,$W$2,'PIB-Mpal 2015-2024 Corrient'!$E$5:$E$1264,$A94)</f>
        <v>374.90854237475997</v>
      </c>
      <c r="T94" s="659">
        <f>SUMIFS('PIB-Mpal 2015-2024 Corrient'!W$5:W$1264,'PIB-Mpal 2015-2024 Corrient'!$A$5:$A$1264,$W$2,'PIB-Mpal 2015-2024 Corrient'!$E$5:$E$1264,$A94)</f>
        <v>573.65443533448001</v>
      </c>
      <c r="U94" s="660">
        <f>SUMIFS('PIB-Mpal 2015-2024 Corrient'!X$5:X$1264,'PIB-Mpal 2015-2024 Corrient'!$A$5:$A$1264,$W$2,'PIB-Mpal 2015-2024 Corrient'!$E$5:$E$1264,$A94)</f>
        <v>56.509424821458175</v>
      </c>
      <c r="V94" s="661">
        <f>SUMIFS('PIB-Mpal 2015-2024 Corrient'!Y$5:Y$1264,'PIB-Mpal 2015-2024 Corrient'!$A$5:$A$1264,$W$2,'PIB-Mpal 2015-2024 Corrient'!$E$5:$E$1264,$A94)</f>
        <v>630.16386015593821</v>
      </c>
      <c r="W94" s="237">
        <f t="shared" si="12"/>
        <v>2.4884805820694655E-3</v>
      </c>
      <c r="X94" s="662">
        <f>INDEX(POBLACION!$C$4:$W$128,MATCH(A94,POBLACION!$A$4:$A$128,0),MATCH($W$2,POBLACION!$C$3:$W$3,0))</f>
        <v>23718</v>
      </c>
      <c r="Y94" s="237">
        <f t="shared" si="13"/>
        <v>24186.459032569357</v>
      </c>
      <c r="Z94" s="249">
        <f t="shared" si="14"/>
        <v>26569.013414113255</v>
      </c>
      <c r="AA94" s="237">
        <f t="shared" si="15"/>
        <v>4.383572291049723</v>
      </c>
      <c r="AB94" s="237">
        <f t="shared" si="16"/>
        <v>4.4243754280737475</v>
      </c>
      <c r="AG94" s="260"/>
      <c r="AH94" s="261"/>
      <c r="AI94" s="261"/>
    </row>
    <row r="95" spans="1:35" x14ac:dyDescent="0.3">
      <c r="A95" s="33" t="s">
        <v>350</v>
      </c>
      <c r="B95" s="30" t="s">
        <v>318</v>
      </c>
      <c r="C95" s="31" t="s">
        <v>321</v>
      </c>
      <c r="D95" s="30" t="s">
        <v>351</v>
      </c>
      <c r="E95" s="654">
        <f>SUMIFS('PIB-Mpal 2015-2024 Corrient'!H$5:H$1264,'PIB-Mpal 2015-2024 Corrient'!$A$5:$A$1264,$W$2,'PIB-Mpal 2015-2024 Corrient'!$E$5:$E$1264,$A95)</f>
        <v>505.42999872438003</v>
      </c>
      <c r="F95" s="654">
        <f>SUMIFS('PIB-Mpal 2015-2024 Corrient'!I$5:I$1264,'PIB-Mpal 2015-2024 Corrient'!$A$5:$A$1264,$W$2,'PIB-Mpal 2015-2024 Corrient'!$E$5:$E$1264,$A95)</f>
        <v>0</v>
      </c>
      <c r="G95" s="654">
        <f>SUMIFS('PIB-Mpal 2015-2024 Corrient'!K$5:K$1264,'PIB-Mpal 2015-2024 Corrient'!$A$5:$A$1264,$W$2,'PIB-Mpal 2015-2024 Corrient'!$E$5:$E$1264,$A95)</f>
        <v>679.79661898914003</v>
      </c>
      <c r="H95" s="654">
        <f>SUMIFS('PIB-Mpal 2015-2024 Corrient'!L$5:L$1264,'PIB-Mpal 2015-2024 Corrient'!$A$5:$A$1264,$W$2,'PIB-Mpal 2015-2024 Corrient'!$E$5:$E$1264,$A95)</f>
        <v>84.693548814020005</v>
      </c>
      <c r="I95" s="654">
        <f>SUMIFS('PIB-Mpal 2015-2024 Corrient'!N$5:N$1264,'PIB-Mpal 2015-2024 Corrient'!$A$5:$A$1264,$W$2,'PIB-Mpal 2015-2024 Corrient'!$E$5:$E$1264,$A95)</f>
        <v>141.31581494993</v>
      </c>
      <c r="J95" s="654">
        <f>SUMIFS('PIB-Mpal 2015-2024 Corrient'!O$5:O$1264,'PIB-Mpal 2015-2024 Corrient'!$A$5:$A$1264,$W$2,'PIB-Mpal 2015-2024 Corrient'!$E$5:$E$1264,$A95)</f>
        <v>254.38100009203001</v>
      </c>
      <c r="K95" s="654">
        <f>SUMIFS('PIB-Mpal 2015-2024 Corrient'!P$5:P$1264,'PIB-Mpal 2015-2024 Corrient'!$A$5:$A$1264,$W$2,'PIB-Mpal 2015-2024 Corrient'!$E$5:$E$1264,$A95)</f>
        <v>45.117636071329997</v>
      </c>
      <c r="L95" s="654">
        <f>SUMIFS('PIB-Mpal 2015-2024 Corrient'!Q$5:Q$1264,'PIB-Mpal 2015-2024 Corrient'!$A$5:$A$1264,$W$2,'PIB-Mpal 2015-2024 Corrient'!$E$5:$E$1264,$A95)</f>
        <v>51.723680107909999</v>
      </c>
      <c r="M95" s="654">
        <f>SUMIFS('PIB-Mpal 2015-2024 Corrient'!R$5:R$1264,'PIB-Mpal 2015-2024 Corrient'!$A$5:$A$1264,$W$2,'PIB-Mpal 2015-2024 Corrient'!$E$5:$E$1264,$A95)</f>
        <v>149.59632128108001</v>
      </c>
      <c r="N95" s="654">
        <f>SUMIFS('PIB-Mpal 2015-2024 Corrient'!S$5:S$1264,'PIB-Mpal 2015-2024 Corrient'!$A$5:$A$1264,$W$2,'PIB-Mpal 2015-2024 Corrient'!$E$5:$E$1264,$A95)</f>
        <v>163.97048805490999</v>
      </c>
      <c r="O95" s="654">
        <f>SUMIFS('PIB-Mpal 2015-2024 Corrient'!T$5:T$1264,'PIB-Mpal 2015-2024 Corrient'!$A$5:$A$1264,$W$2,'PIB-Mpal 2015-2024 Corrient'!$E$5:$E$1264,$A95)</f>
        <v>204.68064269254</v>
      </c>
      <c r="P95" s="655">
        <f>SUMIFS('PIB-Mpal 2015-2024 Corrient'!U$5:U$1264,'PIB-Mpal 2015-2024 Corrient'!$A$5:$A$1264,$W$2,'PIB-Mpal 2015-2024 Corrient'!$E$5:$E$1264,$A95)</f>
        <v>77.515820855429993</v>
      </c>
      <c r="Q95" s="656">
        <f>SUMIFS('PIB-Mpal 2015-2024 Corrient'!J$5:J$1264,'PIB-Mpal 2015-2024 Corrient'!$A$5:$A$1264,$W$2,'PIB-Mpal 2015-2024 Corrient'!$E$5:$E$1264,$A95)</f>
        <v>505.42999872438003</v>
      </c>
      <c r="R95" s="657">
        <f>SUMIFS('PIB-Mpal 2015-2024 Corrient'!M$5:M$1264,'PIB-Mpal 2015-2024 Corrient'!$A$5:$A$1264,$W$2,'PIB-Mpal 2015-2024 Corrient'!$E$5:$E$1264,$A95)</f>
        <v>764.49016780316003</v>
      </c>
      <c r="S95" s="658">
        <f>SUMIFS('PIB-Mpal 2015-2024 Corrient'!V$5:V$1264,'PIB-Mpal 2015-2024 Corrient'!$A$5:$A$1264,$W$2,'PIB-Mpal 2015-2024 Corrient'!$E$5:$E$1264,$A95)</f>
        <v>1088.3014041051601</v>
      </c>
      <c r="T95" s="659">
        <f>SUMIFS('PIB-Mpal 2015-2024 Corrient'!W$5:W$1264,'PIB-Mpal 2015-2024 Corrient'!$A$5:$A$1264,$W$2,'PIB-Mpal 2015-2024 Corrient'!$E$5:$E$1264,$A95)</f>
        <v>2358.2215706327001</v>
      </c>
      <c r="U95" s="660">
        <f>SUMIFS('PIB-Mpal 2015-2024 Corrient'!X$5:X$1264,'PIB-Mpal 2015-2024 Corrient'!$A$5:$A$1264,$W$2,'PIB-Mpal 2015-2024 Corrient'!$E$5:$E$1264,$A95)</f>
        <v>232.3031712991438</v>
      </c>
      <c r="V95" s="661">
        <f>SUMIFS('PIB-Mpal 2015-2024 Corrient'!Y$5:Y$1264,'PIB-Mpal 2015-2024 Corrient'!$A$5:$A$1264,$W$2,'PIB-Mpal 2015-2024 Corrient'!$E$5:$E$1264,$A95)</f>
        <v>2590.5247419318439</v>
      </c>
      <c r="W95" s="237">
        <f t="shared" si="12"/>
        <v>1.0229832152025799E-2</v>
      </c>
      <c r="X95" s="662">
        <f>INDEX(POBLACION!$C$4:$W$128,MATCH(A95,POBLACION!$A$4:$A$128,0),MATCH($W$2,POBLACION!$C$3:$W$3,0))</f>
        <v>73095</v>
      </c>
      <c r="Y95" s="237">
        <f t="shared" si="13"/>
        <v>32262.419736407413</v>
      </c>
      <c r="Z95" s="249">
        <f t="shared" si="14"/>
        <v>35440.519076979872</v>
      </c>
      <c r="AA95" s="237">
        <f t="shared" si="15"/>
        <v>4.5086969371000469</v>
      </c>
      <c r="AB95" s="237">
        <f t="shared" si="16"/>
        <v>4.549500074124075</v>
      </c>
      <c r="AG95" s="260"/>
      <c r="AH95" s="261"/>
      <c r="AI95" s="261"/>
    </row>
    <row r="96" spans="1:35" x14ac:dyDescent="0.3">
      <c r="A96" s="33" t="s">
        <v>352</v>
      </c>
      <c r="B96" s="30" t="s">
        <v>318</v>
      </c>
      <c r="C96" s="31" t="s">
        <v>324</v>
      </c>
      <c r="D96" s="30" t="s">
        <v>353</v>
      </c>
      <c r="E96" s="654">
        <f>SUMIFS('PIB-Mpal 2015-2024 Corrient'!H$5:H$1264,'PIB-Mpal 2015-2024 Corrient'!$A$5:$A$1264,$W$2,'PIB-Mpal 2015-2024 Corrient'!$E$5:$E$1264,$A96)</f>
        <v>52.382399078319999</v>
      </c>
      <c r="F96" s="654">
        <f>SUMIFS('PIB-Mpal 2015-2024 Corrient'!I$5:I$1264,'PIB-Mpal 2015-2024 Corrient'!$A$5:$A$1264,$W$2,'PIB-Mpal 2015-2024 Corrient'!$E$5:$E$1264,$A96)</f>
        <v>0</v>
      </c>
      <c r="G96" s="654">
        <f>SUMIFS('PIB-Mpal 2015-2024 Corrient'!K$5:K$1264,'PIB-Mpal 2015-2024 Corrient'!$A$5:$A$1264,$W$2,'PIB-Mpal 2015-2024 Corrient'!$E$5:$E$1264,$A96)</f>
        <v>7.8800315871700004</v>
      </c>
      <c r="H96" s="654">
        <f>SUMIFS('PIB-Mpal 2015-2024 Corrient'!L$5:L$1264,'PIB-Mpal 2015-2024 Corrient'!$A$5:$A$1264,$W$2,'PIB-Mpal 2015-2024 Corrient'!$E$5:$E$1264,$A96)</f>
        <v>0.69821618141999997</v>
      </c>
      <c r="I96" s="654">
        <f>SUMIFS('PIB-Mpal 2015-2024 Corrient'!N$5:N$1264,'PIB-Mpal 2015-2024 Corrient'!$A$5:$A$1264,$W$2,'PIB-Mpal 2015-2024 Corrient'!$E$5:$E$1264,$A96)</f>
        <v>3.6101629818799998</v>
      </c>
      <c r="J96" s="654">
        <f>SUMIFS('PIB-Mpal 2015-2024 Corrient'!O$5:O$1264,'PIB-Mpal 2015-2024 Corrient'!$A$5:$A$1264,$W$2,'PIB-Mpal 2015-2024 Corrient'!$E$5:$E$1264,$A96)</f>
        <v>24.933762604199998</v>
      </c>
      <c r="K96" s="654">
        <f>SUMIFS('PIB-Mpal 2015-2024 Corrient'!P$5:P$1264,'PIB-Mpal 2015-2024 Corrient'!$A$5:$A$1264,$W$2,'PIB-Mpal 2015-2024 Corrient'!$E$5:$E$1264,$A96)</f>
        <v>5.4653208303299996</v>
      </c>
      <c r="L96" s="654">
        <f>SUMIFS('PIB-Mpal 2015-2024 Corrient'!Q$5:Q$1264,'PIB-Mpal 2015-2024 Corrient'!$A$5:$A$1264,$W$2,'PIB-Mpal 2015-2024 Corrient'!$E$5:$E$1264,$A96)</f>
        <v>5.80955515498</v>
      </c>
      <c r="M96" s="654">
        <f>SUMIFS('PIB-Mpal 2015-2024 Corrient'!R$5:R$1264,'PIB-Mpal 2015-2024 Corrient'!$A$5:$A$1264,$W$2,'PIB-Mpal 2015-2024 Corrient'!$E$5:$E$1264,$A96)</f>
        <v>17.049039412949998</v>
      </c>
      <c r="N96" s="654">
        <f>SUMIFS('PIB-Mpal 2015-2024 Corrient'!S$5:S$1264,'PIB-Mpal 2015-2024 Corrient'!$A$5:$A$1264,$W$2,'PIB-Mpal 2015-2024 Corrient'!$E$5:$E$1264,$A96)</f>
        <v>14.65315576451</v>
      </c>
      <c r="O96" s="654">
        <f>SUMIFS('PIB-Mpal 2015-2024 Corrient'!T$5:T$1264,'PIB-Mpal 2015-2024 Corrient'!$A$5:$A$1264,$W$2,'PIB-Mpal 2015-2024 Corrient'!$E$5:$E$1264,$A96)</f>
        <v>37.392450862760001</v>
      </c>
      <c r="P96" s="655">
        <f>SUMIFS('PIB-Mpal 2015-2024 Corrient'!U$5:U$1264,'PIB-Mpal 2015-2024 Corrient'!$A$5:$A$1264,$W$2,'PIB-Mpal 2015-2024 Corrient'!$E$5:$E$1264,$A96)</f>
        <v>10.66410622249</v>
      </c>
      <c r="Q96" s="656">
        <f>SUMIFS('PIB-Mpal 2015-2024 Corrient'!J$5:J$1264,'PIB-Mpal 2015-2024 Corrient'!$A$5:$A$1264,$W$2,'PIB-Mpal 2015-2024 Corrient'!$E$5:$E$1264,$A96)</f>
        <v>52.382399078319999</v>
      </c>
      <c r="R96" s="657">
        <f>SUMIFS('PIB-Mpal 2015-2024 Corrient'!M$5:M$1264,'PIB-Mpal 2015-2024 Corrient'!$A$5:$A$1264,$W$2,'PIB-Mpal 2015-2024 Corrient'!$E$5:$E$1264,$A96)</f>
        <v>8.5782477685899998</v>
      </c>
      <c r="S96" s="658">
        <f>SUMIFS('PIB-Mpal 2015-2024 Corrient'!V$5:V$1264,'PIB-Mpal 2015-2024 Corrient'!$A$5:$A$1264,$W$2,'PIB-Mpal 2015-2024 Corrient'!$E$5:$E$1264,$A96)</f>
        <v>119.5775538341</v>
      </c>
      <c r="T96" s="659">
        <f>SUMIFS('PIB-Mpal 2015-2024 Corrient'!W$5:W$1264,'PIB-Mpal 2015-2024 Corrient'!$A$5:$A$1264,$W$2,'PIB-Mpal 2015-2024 Corrient'!$E$5:$E$1264,$A96)</f>
        <v>180.53820068100998</v>
      </c>
      <c r="U96" s="660">
        <f>SUMIFS('PIB-Mpal 2015-2024 Corrient'!X$5:X$1264,'PIB-Mpal 2015-2024 Corrient'!$A$5:$A$1264,$W$2,'PIB-Mpal 2015-2024 Corrient'!$E$5:$E$1264,$A96)</f>
        <v>17.784417325802011</v>
      </c>
      <c r="V96" s="661">
        <f>SUMIFS('PIB-Mpal 2015-2024 Corrient'!Y$5:Y$1264,'PIB-Mpal 2015-2024 Corrient'!$A$5:$A$1264,$W$2,'PIB-Mpal 2015-2024 Corrient'!$E$5:$E$1264,$A96)</f>
        <v>198.32261800681198</v>
      </c>
      <c r="W96" s="237">
        <f t="shared" si="12"/>
        <v>7.8316453084600315E-4</v>
      </c>
      <c r="X96" s="662">
        <f>INDEX(POBLACION!$C$4:$W$128,MATCH(A96,POBLACION!$A$4:$A$128,0),MATCH($W$2,POBLACION!$C$3:$W$3,0))</f>
        <v>10906</v>
      </c>
      <c r="Y96" s="237">
        <f t="shared" si="13"/>
        <v>16554.02536961397</v>
      </c>
      <c r="Z96" s="249">
        <f t="shared" si="14"/>
        <v>18184.72565622703</v>
      </c>
      <c r="AA96" s="237">
        <f t="shared" si="15"/>
        <v>4.2189036164345888</v>
      </c>
      <c r="AB96" s="237">
        <f t="shared" si="16"/>
        <v>4.2597067534586168</v>
      </c>
      <c r="AG96" s="260"/>
      <c r="AH96" s="261"/>
      <c r="AI96" s="261"/>
    </row>
    <row r="97" spans="1:35" x14ac:dyDescent="0.3">
      <c r="A97" s="33" t="s">
        <v>354</v>
      </c>
      <c r="B97" s="30" t="s">
        <v>318</v>
      </c>
      <c r="C97" s="31" t="s">
        <v>337</v>
      </c>
      <c r="D97" s="30" t="s">
        <v>355</v>
      </c>
      <c r="E97" s="654">
        <f>SUMIFS('PIB-Mpal 2015-2024 Corrient'!H$5:H$1264,'PIB-Mpal 2015-2024 Corrient'!$A$5:$A$1264,$W$2,'PIB-Mpal 2015-2024 Corrient'!$E$5:$E$1264,$A97)</f>
        <v>119.47651802158001</v>
      </c>
      <c r="F97" s="654">
        <f>SUMIFS('PIB-Mpal 2015-2024 Corrient'!I$5:I$1264,'PIB-Mpal 2015-2024 Corrient'!$A$5:$A$1264,$W$2,'PIB-Mpal 2015-2024 Corrient'!$E$5:$E$1264,$A97)</f>
        <v>1.3572515032700001</v>
      </c>
      <c r="G97" s="654">
        <f>SUMIFS('PIB-Mpal 2015-2024 Corrient'!K$5:K$1264,'PIB-Mpal 2015-2024 Corrient'!$A$5:$A$1264,$W$2,'PIB-Mpal 2015-2024 Corrient'!$E$5:$E$1264,$A97)</f>
        <v>1897.6742134830799</v>
      </c>
      <c r="H97" s="654">
        <f>SUMIFS('PIB-Mpal 2015-2024 Corrient'!L$5:L$1264,'PIB-Mpal 2015-2024 Corrient'!$A$5:$A$1264,$W$2,'PIB-Mpal 2015-2024 Corrient'!$E$5:$E$1264,$A97)</f>
        <v>795.25917463529004</v>
      </c>
      <c r="I97" s="654">
        <f>SUMIFS('PIB-Mpal 2015-2024 Corrient'!N$5:N$1264,'PIB-Mpal 2015-2024 Corrient'!$A$5:$A$1264,$W$2,'PIB-Mpal 2015-2024 Corrient'!$E$5:$E$1264,$A97)</f>
        <v>284.70774451449</v>
      </c>
      <c r="J97" s="654">
        <f>SUMIFS('PIB-Mpal 2015-2024 Corrient'!O$5:O$1264,'PIB-Mpal 2015-2024 Corrient'!$A$5:$A$1264,$W$2,'PIB-Mpal 2015-2024 Corrient'!$E$5:$E$1264,$A97)</f>
        <v>1421.1979641078201</v>
      </c>
      <c r="K97" s="654">
        <f>SUMIFS('PIB-Mpal 2015-2024 Corrient'!P$5:P$1264,'PIB-Mpal 2015-2024 Corrient'!$A$5:$A$1264,$W$2,'PIB-Mpal 2015-2024 Corrient'!$E$5:$E$1264,$A97)</f>
        <v>113.73867311683</v>
      </c>
      <c r="L97" s="654">
        <f>SUMIFS('PIB-Mpal 2015-2024 Corrient'!Q$5:Q$1264,'PIB-Mpal 2015-2024 Corrient'!$A$5:$A$1264,$W$2,'PIB-Mpal 2015-2024 Corrient'!$E$5:$E$1264,$A97)</f>
        <v>167.47632622531</v>
      </c>
      <c r="M97" s="654">
        <f>SUMIFS('PIB-Mpal 2015-2024 Corrient'!R$5:R$1264,'PIB-Mpal 2015-2024 Corrient'!$A$5:$A$1264,$W$2,'PIB-Mpal 2015-2024 Corrient'!$E$5:$E$1264,$A97)</f>
        <v>372.09476805448998</v>
      </c>
      <c r="N97" s="654">
        <f>SUMIFS('PIB-Mpal 2015-2024 Corrient'!S$5:S$1264,'PIB-Mpal 2015-2024 Corrient'!$A$5:$A$1264,$W$2,'PIB-Mpal 2015-2024 Corrient'!$E$5:$E$1264,$A97)</f>
        <v>452.54807129322</v>
      </c>
      <c r="O97" s="654">
        <f>SUMIFS('PIB-Mpal 2015-2024 Corrient'!T$5:T$1264,'PIB-Mpal 2015-2024 Corrient'!$A$5:$A$1264,$W$2,'PIB-Mpal 2015-2024 Corrient'!$E$5:$E$1264,$A97)</f>
        <v>477.36400100757999</v>
      </c>
      <c r="P97" s="655">
        <f>SUMIFS('PIB-Mpal 2015-2024 Corrient'!U$5:U$1264,'PIB-Mpal 2015-2024 Corrient'!$A$5:$A$1264,$W$2,'PIB-Mpal 2015-2024 Corrient'!$E$5:$E$1264,$A97)</f>
        <v>149.73065679020999</v>
      </c>
      <c r="Q97" s="656">
        <f>SUMIFS('PIB-Mpal 2015-2024 Corrient'!J$5:J$1264,'PIB-Mpal 2015-2024 Corrient'!$A$5:$A$1264,$W$2,'PIB-Mpal 2015-2024 Corrient'!$E$5:$E$1264,$A97)</f>
        <v>120.83376952485001</v>
      </c>
      <c r="R97" s="657">
        <f>SUMIFS('PIB-Mpal 2015-2024 Corrient'!M$5:M$1264,'PIB-Mpal 2015-2024 Corrient'!$A$5:$A$1264,$W$2,'PIB-Mpal 2015-2024 Corrient'!$E$5:$E$1264,$A97)</f>
        <v>2692.9333881183702</v>
      </c>
      <c r="S97" s="658">
        <f>SUMIFS('PIB-Mpal 2015-2024 Corrient'!V$5:V$1264,'PIB-Mpal 2015-2024 Corrient'!$A$5:$A$1264,$W$2,'PIB-Mpal 2015-2024 Corrient'!$E$5:$E$1264,$A97)</f>
        <v>3438.8582051099502</v>
      </c>
      <c r="T97" s="659">
        <f>SUMIFS('PIB-Mpal 2015-2024 Corrient'!W$5:W$1264,'PIB-Mpal 2015-2024 Corrient'!$A$5:$A$1264,$W$2,'PIB-Mpal 2015-2024 Corrient'!$E$5:$E$1264,$A97)</f>
        <v>6252.6253627531705</v>
      </c>
      <c r="U97" s="660">
        <f>SUMIFS('PIB-Mpal 2015-2024 Corrient'!X$5:X$1264,'PIB-Mpal 2015-2024 Corrient'!$A$5:$A$1264,$W$2,'PIB-Mpal 2015-2024 Corrient'!$E$5:$E$1264,$A97)</f>
        <v>615.93224267036373</v>
      </c>
      <c r="V97" s="661">
        <f>SUMIFS('PIB-Mpal 2015-2024 Corrient'!Y$5:Y$1264,'PIB-Mpal 2015-2024 Corrient'!$A$5:$A$1264,$W$2,'PIB-Mpal 2015-2024 Corrient'!$E$5:$E$1264,$A97)</f>
        <v>6868.5576054235344</v>
      </c>
      <c r="W97" s="237">
        <f t="shared" si="12"/>
        <v>2.7123536128670429E-2</v>
      </c>
      <c r="X97" s="662">
        <f>INDEX(POBLACION!$C$4:$W$128,MATCH(A97,POBLACION!$A$4:$A$128,0),MATCH($W$2,POBLACION!$C$3:$W$3,0))</f>
        <v>151872</v>
      </c>
      <c r="Y97" s="237">
        <f t="shared" si="13"/>
        <v>41170.362955338511</v>
      </c>
      <c r="Z97" s="249">
        <f t="shared" si="14"/>
        <v>45225.964005369882</v>
      </c>
      <c r="AA97" s="237">
        <f t="shared" si="15"/>
        <v>4.6145846957272862</v>
      </c>
      <c r="AB97" s="237">
        <f t="shared" si="16"/>
        <v>4.655387832751325</v>
      </c>
      <c r="AG97" s="260"/>
      <c r="AH97" s="261"/>
      <c r="AI97" s="261"/>
    </row>
    <row r="98" spans="1:35" x14ac:dyDescent="0.3">
      <c r="A98" s="33" t="s">
        <v>356</v>
      </c>
      <c r="B98" s="30" t="s">
        <v>318</v>
      </c>
      <c r="C98" s="31" t="s">
        <v>321</v>
      </c>
      <c r="D98" s="30" t="s">
        <v>357</v>
      </c>
      <c r="E98" s="654">
        <f>SUMIFS('PIB-Mpal 2015-2024 Corrient'!H$5:H$1264,'PIB-Mpal 2015-2024 Corrient'!$A$5:$A$1264,$W$2,'PIB-Mpal 2015-2024 Corrient'!$E$5:$E$1264,$A98)</f>
        <v>41.38400724193</v>
      </c>
      <c r="F98" s="654">
        <f>SUMIFS('PIB-Mpal 2015-2024 Corrient'!I$5:I$1264,'PIB-Mpal 2015-2024 Corrient'!$A$5:$A$1264,$W$2,'PIB-Mpal 2015-2024 Corrient'!$E$5:$E$1264,$A98)</f>
        <v>3.690831688E-2</v>
      </c>
      <c r="G98" s="654">
        <f>SUMIFS('PIB-Mpal 2015-2024 Corrient'!K$5:K$1264,'PIB-Mpal 2015-2024 Corrient'!$A$5:$A$1264,$W$2,'PIB-Mpal 2015-2024 Corrient'!$E$5:$E$1264,$A98)</f>
        <v>20.222071305059998</v>
      </c>
      <c r="H98" s="654">
        <f>SUMIFS('PIB-Mpal 2015-2024 Corrient'!L$5:L$1264,'PIB-Mpal 2015-2024 Corrient'!$A$5:$A$1264,$W$2,'PIB-Mpal 2015-2024 Corrient'!$E$5:$E$1264,$A98)</f>
        <v>45.87073124234</v>
      </c>
      <c r="I98" s="654">
        <f>SUMIFS('PIB-Mpal 2015-2024 Corrient'!N$5:N$1264,'PIB-Mpal 2015-2024 Corrient'!$A$5:$A$1264,$W$2,'PIB-Mpal 2015-2024 Corrient'!$E$5:$E$1264,$A98)</f>
        <v>1348.71861859721</v>
      </c>
      <c r="J98" s="654">
        <f>SUMIFS('PIB-Mpal 2015-2024 Corrient'!O$5:O$1264,'PIB-Mpal 2015-2024 Corrient'!$A$5:$A$1264,$W$2,'PIB-Mpal 2015-2024 Corrient'!$E$5:$E$1264,$A98)</f>
        <v>26.968141272880001</v>
      </c>
      <c r="K98" s="654">
        <f>SUMIFS('PIB-Mpal 2015-2024 Corrient'!P$5:P$1264,'PIB-Mpal 2015-2024 Corrient'!$A$5:$A$1264,$W$2,'PIB-Mpal 2015-2024 Corrient'!$E$5:$E$1264,$A98)</f>
        <v>7.00214372767</v>
      </c>
      <c r="L98" s="654">
        <f>SUMIFS('PIB-Mpal 2015-2024 Corrient'!Q$5:Q$1264,'PIB-Mpal 2015-2024 Corrient'!$A$5:$A$1264,$W$2,'PIB-Mpal 2015-2024 Corrient'!$E$5:$E$1264,$A98)</f>
        <v>4.1763270312199996</v>
      </c>
      <c r="M98" s="654">
        <f>SUMIFS('PIB-Mpal 2015-2024 Corrient'!R$5:R$1264,'PIB-Mpal 2015-2024 Corrient'!$A$5:$A$1264,$W$2,'PIB-Mpal 2015-2024 Corrient'!$E$5:$E$1264,$A98)</f>
        <v>12.656503898</v>
      </c>
      <c r="N98" s="654">
        <f>SUMIFS('PIB-Mpal 2015-2024 Corrient'!S$5:S$1264,'PIB-Mpal 2015-2024 Corrient'!$A$5:$A$1264,$W$2,'PIB-Mpal 2015-2024 Corrient'!$E$5:$E$1264,$A98)</f>
        <v>51.867650483159998</v>
      </c>
      <c r="O98" s="654">
        <f>SUMIFS('PIB-Mpal 2015-2024 Corrient'!T$5:T$1264,'PIB-Mpal 2015-2024 Corrient'!$A$5:$A$1264,$W$2,'PIB-Mpal 2015-2024 Corrient'!$E$5:$E$1264,$A98)</f>
        <v>34.059631061979999</v>
      </c>
      <c r="P98" s="655">
        <f>SUMIFS('PIB-Mpal 2015-2024 Corrient'!U$5:U$1264,'PIB-Mpal 2015-2024 Corrient'!$A$5:$A$1264,$W$2,'PIB-Mpal 2015-2024 Corrient'!$E$5:$E$1264,$A98)</f>
        <v>8.5772268447600002</v>
      </c>
      <c r="Q98" s="656">
        <f>SUMIFS('PIB-Mpal 2015-2024 Corrient'!J$5:J$1264,'PIB-Mpal 2015-2024 Corrient'!$A$5:$A$1264,$W$2,'PIB-Mpal 2015-2024 Corrient'!$E$5:$E$1264,$A98)</f>
        <v>41.420915558810002</v>
      </c>
      <c r="R98" s="657">
        <f>SUMIFS('PIB-Mpal 2015-2024 Corrient'!M$5:M$1264,'PIB-Mpal 2015-2024 Corrient'!$A$5:$A$1264,$W$2,'PIB-Mpal 2015-2024 Corrient'!$E$5:$E$1264,$A98)</f>
        <v>66.092802547399998</v>
      </c>
      <c r="S98" s="658">
        <f>SUMIFS('PIB-Mpal 2015-2024 Corrient'!V$5:V$1264,'PIB-Mpal 2015-2024 Corrient'!$A$5:$A$1264,$W$2,'PIB-Mpal 2015-2024 Corrient'!$E$5:$E$1264,$A98)</f>
        <v>1494.0262429168802</v>
      </c>
      <c r="T98" s="659">
        <f>SUMIFS('PIB-Mpal 2015-2024 Corrient'!W$5:W$1264,'PIB-Mpal 2015-2024 Corrient'!$A$5:$A$1264,$W$2,'PIB-Mpal 2015-2024 Corrient'!$E$5:$E$1264,$A98)</f>
        <v>1601.5399610230902</v>
      </c>
      <c r="U98" s="660">
        <f>SUMIFS('PIB-Mpal 2015-2024 Corrient'!X$5:X$1264,'PIB-Mpal 2015-2024 Corrient'!$A$5:$A$1264,$W$2,'PIB-Mpal 2015-2024 Corrient'!$E$5:$E$1264,$A98)</f>
        <v>157.76414588907525</v>
      </c>
      <c r="V98" s="661">
        <f>SUMIFS('PIB-Mpal 2015-2024 Corrient'!Y$5:Y$1264,'PIB-Mpal 2015-2024 Corrient'!$A$5:$A$1264,$W$2,'PIB-Mpal 2015-2024 Corrient'!$E$5:$E$1264,$A98)</f>
        <v>1759.3041069121655</v>
      </c>
      <c r="W98" s="237">
        <f t="shared" si="12"/>
        <v>6.9473900120559486E-3</v>
      </c>
      <c r="X98" s="662">
        <f>INDEX(POBLACION!$C$4:$W$128,MATCH(A98,POBLACION!$A$4:$A$128,0),MATCH($W$2,POBLACION!$C$3:$W$3,0))</f>
        <v>16912</v>
      </c>
      <c r="Y98" s="237">
        <f t="shared" si="13"/>
        <v>94698.436673550736</v>
      </c>
      <c r="Z98" s="249">
        <f t="shared" si="14"/>
        <v>104026.96942479692</v>
      </c>
      <c r="AA98" s="237">
        <f t="shared" si="15"/>
        <v>4.976342809524346</v>
      </c>
      <c r="AB98" s="237">
        <f t="shared" si="16"/>
        <v>5.017145946548383</v>
      </c>
      <c r="AG98" s="260"/>
      <c r="AH98" s="261"/>
      <c r="AI98" s="261"/>
    </row>
    <row r="99" spans="1:35" x14ac:dyDescent="0.3">
      <c r="A99" s="33" t="s">
        <v>358</v>
      </c>
      <c r="B99" s="30" t="s">
        <v>318</v>
      </c>
      <c r="C99" s="31" t="s">
        <v>321</v>
      </c>
      <c r="D99" s="30" t="s">
        <v>359</v>
      </c>
      <c r="E99" s="654">
        <f>SUMIFS('PIB-Mpal 2015-2024 Corrient'!H$5:H$1264,'PIB-Mpal 2015-2024 Corrient'!$A$5:$A$1264,$W$2,'PIB-Mpal 2015-2024 Corrient'!$E$5:$E$1264,$A99)</f>
        <v>15.21360326596</v>
      </c>
      <c r="F99" s="654">
        <f>SUMIFS('PIB-Mpal 2015-2024 Corrient'!I$5:I$1264,'PIB-Mpal 2015-2024 Corrient'!$A$5:$A$1264,$W$2,'PIB-Mpal 2015-2024 Corrient'!$E$5:$E$1264,$A99)</f>
        <v>0</v>
      </c>
      <c r="G99" s="654">
        <f>SUMIFS('PIB-Mpal 2015-2024 Corrient'!K$5:K$1264,'PIB-Mpal 2015-2024 Corrient'!$A$5:$A$1264,$W$2,'PIB-Mpal 2015-2024 Corrient'!$E$5:$E$1264,$A99)</f>
        <v>0.53754963088999996</v>
      </c>
      <c r="H99" s="654">
        <f>SUMIFS('PIB-Mpal 2015-2024 Corrient'!L$5:L$1264,'PIB-Mpal 2015-2024 Corrient'!$A$5:$A$1264,$W$2,'PIB-Mpal 2015-2024 Corrient'!$E$5:$E$1264,$A99)</f>
        <v>3.9217009914799998</v>
      </c>
      <c r="I99" s="654">
        <f>SUMIFS('PIB-Mpal 2015-2024 Corrient'!N$5:N$1264,'PIB-Mpal 2015-2024 Corrient'!$A$5:$A$1264,$W$2,'PIB-Mpal 2015-2024 Corrient'!$E$5:$E$1264,$A99)</f>
        <v>45.777052380290002</v>
      </c>
      <c r="J99" s="654">
        <f>SUMIFS('PIB-Mpal 2015-2024 Corrient'!O$5:O$1264,'PIB-Mpal 2015-2024 Corrient'!$A$5:$A$1264,$W$2,'PIB-Mpal 2015-2024 Corrient'!$E$5:$E$1264,$A99)</f>
        <v>7.7307934190000003</v>
      </c>
      <c r="K99" s="654">
        <f>SUMIFS('PIB-Mpal 2015-2024 Corrient'!P$5:P$1264,'PIB-Mpal 2015-2024 Corrient'!$A$5:$A$1264,$W$2,'PIB-Mpal 2015-2024 Corrient'!$E$5:$E$1264,$A99)</f>
        <v>1.4223103266399999</v>
      </c>
      <c r="L99" s="654">
        <f>SUMIFS('PIB-Mpal 2015-2024 Corrient'!Q$5:Q$1264,'PIB-Mpal 2015-2024 Corrient'!$A$5:$A$1264,$W$2,'PIB-Mpal 2015-2024 Corrient'!$E$5:$E$1264,$A99)</f>
        <v>0.89362501664000005</v>
      </c>
      <c r="M99" s="654">
        <f>SUMIFS('PIB-Mpal 2015-2024 Corrient'!R$5:R$1264,'PIB-Mpal 2015-2024 Corrient'!$A$5:$A$1264,$W$2,'PIB-Mpal 2015-2024 Corrient'!$E$5:$E$1264,$A99)</f>
        <v>3.7255351001200001</v>
      </c>
      <c r="N99" s="654">
        <f>SUMIFS('PIB-Mpal 2015-2024 Corrient'!S$5:S$1264,'PIB-Mpal 2015-2024 Corrient'!$A$5:$A$1264,$W$2,'PIB-Mpal 2015-2024 Corrient'!$E$5:$E$1264,$A99)</f>
        <v>4.3458077911400004</v>
      </c>
      <c r="O99" s="654">
        <f>SUMIFS('PIB-Mpal 2015-2024 Corrient'!T$5:T$1264,'PIB-Mpal 2015-2024 Corrient'!$A$5:$A$1264,$W$2,'PIB-Mpal 2015-2024 Corrient'!$E$5:$E$1264,$A99)</f>
        <v>7.1882175446499996</v>
      </c>
      <c r="P99" s="655">
        <f>SUMIFS('PIB-Mpal 2015-2024 Corrient'!U$5:U$1264,'PIB-Mpal 2015-2024 Corrient'!$A$5:$A$1264,$W$2,'PIB-Mpal 2015-2024 Corrient'!$E$5:$E$1264,$A99)</f>
        <v>2.8548847681199998</v>
      </c>
      <c r="Q99" s="656">
        <f>SUMIFS('PIB-Mpal 2015-2024 Corrient'!J$5:J$1264,'PIB-Mpal 2015-2024 Corrient'!$A$5:$A$1264,$W$2,'PIB-Mpal 2015-2024 Corrient'!$E$5:$E$1264,$A99)</f>
        <v>15.21360326596</v>
      </c>
      <c r="R99" s="657">
        <f>SUMIFS('PIB-Mpal 2015-2024 Corrient'!M$5:M$1264,'PIB-Mpal 2015-2024 Corrient'!$A$5:$A$1264,$W$2,'PIB-Mpal 2015-2024 Corrient'!$E$5:$E$1264,$A99)</f>
        <v>4.4592506223699999</v>
      </c>
      <c r="S99" s="658">
        <f>SUMIFS('PIB-Mpal 2015-2024 Corrient'!V$5:V$1264,'PIB-Mpal 2015-2024 Corrient'!$A$5:$A$1264,$W$2,'PIB-Mpal 2015-2024 Corrient'!$E$5:$E$1264,$A99)</f>
        <v>73.938226346600004</v>
      </c>
      <c r="T99" s="659">
        <f>SUMIFS('PIB-Mpal 2015-2024 Corrient'!W$5:W$1264,'PIB-Mpal 2015-2024 Corrient'!$A$5:$A$1264,$W$2,'PIB-Mpal 2015-2024 Corrient'!$E$5:$E$1264,$A99)</f>
        <v>93.611080234930014</v>
      </c>
      <c r="U99" s="660">
        <f>SUMIFS('PIB-Mpal 2015-2024 Corrient'!X$5:X$1264,'PIB-Mpal 2015-2024 Corrient'!$A$5:$A$1264,$W$2,'PIB-Mpal 2015-2024 Corrient'!$E$5:$E$1264,$A99)</f>
        <v>9.2214196825792829</v>
      </c>
      <c r="V99" s="661">
        <f>SUMIFS('PIB-Mpal 2015-2024 Corrient'!Y$5:Y$1264,'PIB-Mpal 2015-2024 Corrient'!$A$5:$A$1264,$W$2,'PIB-Mpal 2015-2024 Corrient'!$E$5:$E$1264,$A99)</f>
        <v>102.8324999175093</v>
      </c>
      <c r="W99" s="237">
        <f t="shared" si="12"/>
        <v>4.0607958569229669E-4</v>
      </c>
      <c r="X99" s="662">
        <f>INDEX(POBLACION!$C$4:$W$128,MATCH(A99,POBLACION!$A$4:$A$128,0),MATCH($W$2,POBLACION!$C$3:$W$3,0))</f>
        <v>6013</v>
      </c>
      <c r="Y99" s="237">
        <f t="shared" si="13"/>
        <v>15568.115788280395</v>
      </c>
      <c r="Z99" s="249">
        <f t="shared" si="14"/>
        <v>17101.69631091124</v>
      </c>
      <c r="AA99" s="237">
        <f t="shared" si="15"/>
        <v>4.1922360530131924</v>
      </c>
      <c r="AB99" s="237">
        <f t="shared" si="16"/>
        <v>4.2330391900372248</v>
      </c>
      <c r="AG99" s="260"/>
      <c r="AH99" s="261"/>
      <c r="AI99" s="261"/>
    </row>
    <row r="100" spans="1:35" x14ac:dyDescent="0.3">
      <c r="A100" s="33" t="s">
        <v>360</v>
      </c>
      <c r="B100" s="30" t="s">
        <v>318</v>
      </c>
      <c r="C100" s="31" t="s">
        <v>321</v>
      </c>
      <c r="D100" s="30" t="s">
        <v>361</v>
      </c>
      <c r="E100" s="654">
        <f>SUMIFS('PIB-Mpal 2015-2024 Corrient'!H$5:H$1264,'PIB-Mpal 2015-2024 Corrient'!$A$5:$A$1264,$W$2,'PIB-Mpal 2015-2024 Corrient'!$E$5:$E$1264,$A100)</f>
        <v>17.42405592954</v>
      </c>
      <c r="F100" s="654">
        <f>SUMIFS('PIB-Mpal 2015-2024 Corrient'!I$5:I$1264,'PIB-Mpal 2015-2024 Corrient'!$A$5:$A$1264,$W$2,'PIB-Mpal 2015-2024 Corrient'!$E$5:$E$1264,$A100)</f>
        <v>0.78705371478999997</v>
      </c>
      <c r="G100" s="654">
        <f>SUMIFS('PIB-Mpal 2015-2024 Corrient'!K$5:K$1264,'PIB-Mpal 2015-2024 Corrient'!$A$5:$A$1264,$W$2,'PIB-Mpal 2015-2024 Corrient'!$E$5:$E$1264,$A100)</f>
        <v>3.63426473092</v>
      </c>
      <c r="H100" s="654">
        <f>SUMIFS('PIB-Mpal 2015-2024 Corrient'!L$5:L$1264,'PIB-Mpal 2015-2024 Corrient'!$A$5:$A$1264,$W$2,'PIB-Mpal 2015-2024 Corrient'!$E$5:$E$1264,$A100)</f>
        <v>6.2881956748599999</v>
      </c>
      <c r="I100" s="654">
        <f>SUMIFS('PIB-Mpal 2015-2024 Corrient'!N$5:N$1264,'PIB-Mpal 2015-2024 Corrient'!$A$5:$A$1264,$W$2,'PIB-Mpal 2015-2024 Corrient'!$E$5:$E$1264,$A100)</f>
        <v>6.51476763395</v>
      </c>
      <c r="J100" s="654">
        <f>SUMIFS('PIB-Mpal 2015-2024 Corrient'!O$5:O$1264,'PIB-Mpal 2015-2024 Corrient'!$A$5:$A$1264,$W$2,'PIB-Mpal 2015-2024 Corrient'!$E$5:$E$1264,$A100)</f>
        <v>65.720026264140003</v>
      </c>
      <c r="K100" s="654">
        <f>SUMIFS('PIB-Mpal 2015-2024 Corrient'!P$5:P$1264,'PIB-Mpal 2015-2024 Corrient'!$A$5:$A$1264,$W$2,'PIB-Mpal 2015-2024 Corrient'!$E$5:$E$1264,$A100)</f>
        <v>7.1082275307799998</v>
      </c>
      <c r="L100" s="654">
        <f>SUMIFS('PIB-Mpal 2015-2024 Corrient'!Q$5:Q$1264,'PIB-Mpal 2015-2024 Corrient'!$A$5:$A$1264,$W$2,'PIB-Mpal 2015-2024 Corrient'!$E$5:$E$1264,$A100)</f>
        <v>5.7160188386800002</v>
      </c>
      <c r="M100" s="654">
        <f>SUMIFS('PIB-Mpal 2015-2024 Corrient'!R$5:R$1264,'PIB-Mpal 2015-2024 Corrient'!$A$5:$A$1264,$W$2,'PIB-Mpal 2015-2024 Corrient'!$E$5:$E$1264,$A100)</f>
        <v>15.07779112331</v>
      </c>
      <c r="N100" s="654">
        <f>SUMIFS('PIB-Mpal 2015-2024 Corrient'!S$5:S$1264,'PIB-Mpal 2015-2024 Corrient'!$A$5:$A$1264,$W$2,'PIB-Mpal 2015-2024 Corrient'!$E$5:$E$1264,$A100)</f>
        <v>22.280424985290001</v>
      </c>
      <c r="O100" s="654">
        <f>SUMIFS('PIB-Mpal 2015-2024 Corrient'!T$5:T$1264,'PIB-Mpal 2015-2024 Corrient'!$A$5:$A$1264,$W$2,'PIB-Mpal 2015-2024 Corrient'!$E$5:$E$1264,$A100)</f>
        <v>42.456135115210003</v>
      </c>
      <c r="P100" s="655">
        <f>SUMIFS('PIB-Mpal 2015-2024 Corrient'!U$5:U$1264,'PIB-Mpal 2015-2024 Corrient'!$A$5:$A$1264,$W$2,'PIB-Mpal 2015-2024 Corrient'!$E$5:$E$1264,$A100)</f>
        <v>13.55638390146</v>
      </c>
      <c r="Q100" s="656">
        <f>SUMIFS('PIB-Mpal 2015-2024 Corrient'!J$5:J$1264,'PIB-Mpal 2015-2024 Corrient'!$A$5:$A$1264,$W$2,'PIB-Mpal 2015-2024 Corrient'!$E$5:$E$1264,$A100)</f>
        <v>18.211109644330001</v>
      </c>
      <c r="R100" s="657">
        <f>SUMIFS('PIB-Mpal 2015-2024 Corrient'!M$5:M$1264,'PIB-Mpal 2015-2024 Corrient'!$A$5:$A$1264,$W$2,'PIB-Mpal 2015-2024 Corrient'!$E$5:$E$1264,$A100)</f>
        <v>9.9224604057800008</v>
      </c>
      <c r="S100" s="658">
        <f>SUMIFS('PIB-Mpal 2015-2024 Corrient'!V$5:V$1264,'PIB-Mpal 2015-2024 Corrient'!$A$5:$A$1264,$W$2,'PIB-Mpal 2015-2024 Corrient'!$E$5:$E$1264,$A100)</f>
        <v>178.42977539282001</v>
      </c>
      <c r="T100" s="659">
        <f>SUMIFS('PIB-Mpal 2015-2024 Corrient'!W$5:W$1264,'PIB-Mpal 2015-2024 Corrient'!$A$5:$A$1264,$W$2,'PIB-Mpal 2015-2024 Corrient'!$E$5:$E$1264,$A100)</f>
        <v>206.56334544293003</v>
      </c>
      <c r="U100" s="660">
        <f>SUMIFS('PIB-Mpal 2015-2024 Corrient'!X$5:X$1264,'PIB-Mpal 2015-2024 Corrient'!$A$5:$A$1264,$W$2,'PIB-Mpal 2015-2024 Corrient'!$E$5:$E$1264,$A100)</f>
        <v>20.348096556376269</v>
      </c>
      <c r="V100" s="661">
        <f>SUMIFS('PIB-Mpal 2015-2024 Corrient'!Y$5:Y$1264,'PIB-Mpal 2015-2024 Corrient'!$A$5:$A$1264,$W$2,'PIB-Mpal 2015-2024 Corrient'!$E$5:$E$1264,$A100)</f>
        <v>226.91144199930631</v>
      </c>
      <c r="W100" s="237">
        <f t="shared" si="12"/>
        <v>8.9606014080992444E-4</v>
      </c>
      <c r="X100" s="662">
        <f>INDEX(POBLACION!$C$4:$W$128,MATCH(A100,POBLACION!$A$4:$A$128,0),MATCH($W$2,POBLACION!$C$3:$W$3,0))</f>
        <v>14242</v>
      </c>
      <c r="Y100" s="237">
        <f t="shared" si="13"/>
        <v>14503.815857529142</v>
      </c>
      <c r="Z100" s="249">
        <f t="shared" si="14"/>
        <v>15932.554556895542</v>
      </c>
      <c r="AA100" s="237">
        <f t="shared" si="15"/>
        <v>4.1614822772590845</v>
      </c>
      <c r="AB100" s="237">
        <f t="shared" si="16"/>
        <v>4.2022854142831205</v>
      </c>
      <c r="AG100" s="260"/>
      <c r="AH100" s="261"/>
      <c r="AI100" s="261"/>
    </row>
    <row r="101" spans="1:35" x14ac:dyDescent="0.3">
      <c r="A101" s="33" t="s">
        <v>362</v>
      </c>
      <c r="B101" s="30" t="s">
        <v>318</v>
      </c>
      <c r="C101" s="31" t="s">
        <v>321</v>
      </c>
      <c r="D101" s="30" t="s">
        <v>363</v>
      </c>
      <c r="E101" s="654">
        <f>SUMIFS('PIB-Mpal 2015-2024 Corrient'!H$5:H$1264,'PIB-Mpal 2015-2024 Corrient'!$A$5:$A$1264,$W$2,'PIB-Mpal 2015-2024 Corrient'!$E$5:$E$1264,$A101)</f>
        <v>16.370749244159999</v>
      </c>
      <c r="F101" s="654">
        <f>SUMIFS('PIB-Mpal 2015-2024 Corrient'!I$5:I$1264,'PIB-Mpal 2015-2024 Corrient'!$A$5:$A$1264,$W$2,'PIB-Mpal 2015-2024 Corrient'!$E$5:$E$1264,$A101)</f>
        <v>0.99289825235999996</v>
      </c>
      <c r="G101" s="654">
        <f>SUMIFS('PIB-Mpal 2015-2024 Corrient'!K$5:K$1264,'PIB-Mpal 2015-2024 Corrient'!$A$5:$A$1264,$W$2,'PIB-Mpal 2015-2024 Corrient'!$E$5:$E$1264,$A101)</f>
        <v>3.0200143343999999</v>
      </c>
      <c r="H101" s="654">
        <f>SUMIFS('PIB-Mpal 2015-2024 Corrient'!L$5:L$1264,'PIB-Mpal 2015-2024 Corrient'!$A$5:$A$1264,$W$2,'PIB-Mpal 2015-2024 Corrient'!$E$5:$E$1264,$A101)</f>
        <v>7.9841121215299999</v>
      </c>
      <c r="I101" s="654">
        <f>SUMIFS('PIB-Mpal 2015-2024 Corrient'!N$5:N$1264,'PIB-Mpal 2015-2024 Corrient'!$A$5:$A$1264,$W$2,'PIB-Mpal 2015-2024 Corrient'!$E$5:$E$1264,$A101)</f>
        <v>166.1815647475</v>
      </c>
      <c r="J101" s="654">
        <f>SUMIFS('PIB-Mpal 2015-2024 Corrient'!O$5:O$1264,'PIB-Mpal 2015-2024 Corrient'!$A$5:$A$1264,$W$2,'PIB-Mpal 2015-2024 Corrient'!$E$5:$E$1264,$A101)</f>
        <v>6.0796986998899998</v>
      </c>
      <c r="K101" s="654">
        <f>SUMIFS('PIB-Mpal 2015-2024 Corrient'!P$5:P$1264,'PIB-Mpal 2015-2024 Corrient'!$A$5:$A$1264,$W$2,'PIB-Mpal 2015-2024 Corrient'!$E$5:$E$1264,$A101)</f>
        <v>1.00046790933</v>
      </c>
      <c r="L101" s="654">
        <f>SUMIFS('PIB-Mpal 2015-2024 Corrient'!Q$5:Q$1264,'PIB-Mpal 2015-2024 Corrient'!$A$5:$A$1264,$W$2,'PIB-Mpal 2015-2024 Corrient'!$E$5:$E$1264,$A101)</f>
        <v>0.91970990926999996</v>
      </c>
      <c r="M101" s="654">
        <f>SUMIFS('PIB-Mpal 2015-2024 Corrient'!R$5:R$1264,'PIB-Mpal 2015-2024 Corrient'!$A$5:$A$1264,$W$2,'PIB-Mpal 2015-2024 Corrient'!$E$5:$E$1264,$A101)</f>
        <v>3.3412090135699999</v>
      </c>
      <c r="N101" s="654">
        <f>SUMIFS('PIB-Mpal 2015-2024 Corrient'!S$5:S$1264,'PIB-Mpal 2015-2024 Corrient'!$A$5:$A$1264,$W$2,'PIB-Mpal 2015-2024 Corrient'!$E$5:$E$1264,$A101)</f>
        <v>7.3479755675999998</v>
      </c>
      <c r="O101" s="654">
        <f>SUMIFS('PIB-Mpal 2015-2024 Corrient'!T$5:T$1264,'PIB-Mpal 2015-2024 Corrient'!$A$5:$A$1264,$W$2,'PIB-Mpal 2015-2024 Corrient'!$E$5:$E$1264,$A101)</f>
        <v>5.5064326597099997</v>
      </c>
      <c r="P101" s="655">
        <f>SUMIFS('PIB-Mpal 2015-2024 Corrient'!U$5:U$1264,'PIB-Mpal 2015-2024 Corrient'!$A$5:$A$1264,$W$2,'PIB-Mpal 2015-2024 Corrient'!$E$5:$E$1264,$A101)</f>
        <v>2.2521940493899999</v>
      </c>
      <c r="Q101" s="656">
        <f>SUMIFS('PIB-Mpal 2015-2024 Corrient'!J$5:J$1264,'PIB-Mpal 2015-2024 Corrient'!$A$5:$A$1264,$W$2,'PIB-Mpal 2015-2024 Corrient'!$E$5:$E$1264,$A101)</f>
        <v>17.363647496519999</v>
      </c>
      <c r="R101" s="657">
        <f>SUMIFS('PIB-Mpal 2015-2024 Corrient'!M$5:M$1264,'PIB-Mpal 2015-2024 Corrient'!$A$5:$A$1264,$W$2,'PIB-Mpal 2015-2024 Corrient'!$E$5:$E$1264,$A101)</f>
        <v>11.004126455929999</v>
      </c>
      <c r="S101" s="658">
        <f>SUMIFS('PIB-Mpal 2015-2024 Corrient'!V$5:V$1264,'PIB-Mpal 2015-2024 Corrient'!$A$5:$A$1264,$W$2,'PIB-Mpal 2015-2024 Corrient'!$E$5:$E$1264,$A101)</f>
        <v>192.62925255626001</v>
      </c>
      <c r="T101" s="659">
        <f>SUMIFS('PIB-Mpal 2015-2024 Corrient'!W$5:W$1264,'PIB-Mpal 2015-2024 Corrient'!$A$5:$A$1264,$W$2,'PIB-Mpal 2015-2024 Corrient'!$E$5:$E$1264,$A101)</f>
        <v>220.99702650871001</v>
      </c>
      <c r="U101" s="660">
        <f>SUMIFS('PIB-Mpal 2015-2024 Corrient'!X$5:X$1264,'PIB-Mpal 2015-2024 Corrient'!$A$5:$A$1264,$W$2,'PIB-Mpal 2015-2024 Corrient'!$E$5:$E$1264,$A101)</f>
        <v>21.769926433117345</v>
      </c>
      <c r="V101" s="661">
        <f>SUMIFS('PIB-Mpal 2015-2024 Corrient'!Y$5:Y$1264,'PIB-Mpal 2015-2024 Corrient'!$A$5:$A$1264,$W$2,'PIB-Mpal 2015-2024 Corrient'!$E$5:$E$1264,$A101)</f>
        <v>242.76695294182736</v>
      </c>
      <c r="W101" s="237">
        <f t="shared" si="12"/>
        <v>9.5867263510543963E-4</v>
      </c>
      <c r="X101" s="662">
        <f>INDEX(POBLACION!$C$4:$W$128,MATCH(A101,POBLACION!$A$4:$A$128,0),MATCH($W$2,POBLACION!$C$3:$W$3,0))</f>
        <v>17222</v>
      </c>
      <c r="Y101" s="237">
        <f t="shared" si="13"/>
        <v>12832.25098761526</v>
      </c>
      <c r="Z101" s="249">
        <f t="shared" si="14"/>
        <v>14096.327542784074</v>
      </c>
      <c r="AA101" s="237">
        <f t="shared" si="15"/>
        <v>4.1083028454436992</v>
      </c>
      <c r="AB101" s="237">
        <f t="shared" si="16"/>
        <v>4.1491059824677343</v>
      </c>
      <c r="AG101" s="260"/>
      <c r="AH101" s="261"/>
      <c r="AI101" s="261"/>
    </row>
    <row r="102" spans="1:35" x14ac:dyDescent="0.3">
      <c r="A102" s="33" t="s">
        <v>364</v>
      </c>
      <c r="B102" s="30" t="s">
        <v>318</v>
      </c>
      <c r="C102" s="31" t="s">
        <v>321</v>
      </c>
      <c r="D102" s="30" t="s">
        <v>365</v>
      </c>
      <c r="E102" s="654">
        <f>SUMIFS('PIB-Mpal 2015-2024 Corrient'!H$5:H$1264,'PIB-Mpal 2015-2024 Corrient'!$A$5:$A$1264,$W$2,'PIB-Mpal 2015-2024 Corrient'!$E$5:$E$1264,$A102)</f>
        <v>310.52414086272</v>
      </c>
      <c r="F102" s="654">
        <f>SUMIFS('PIB-Mpal 2015-2024 Corrient'!I$5:I$1264,'PIB-Mpal 2015-2024 Corrient'!$A$5:$A$1264,$W$2,'PIB-Mpal 2015-2024 Corrient'!$E$5:$E$1264,$A102)</f>
        <v>1.534464749E-2</v>
      </c>
      <c r="G102" s="654">
        <f>SUMIFS('PIB-Mpal 2015-2024 Corrient'!K$5:K$1264,'PIB-Mpal 2015-2024 Corrient'!$A$5:$A$1264,$W$2,'PIB-Mpal 2015-2024 Corrient'!$E$5:$E$1264,$A102)</f>
        <v>13.862002287819999</v>
      </c>
      <c r="H102" s="654">
        <f>SUMIFS('PIB-Mpal 2015-2024 Corrient'!L$5:L$1264,'PIB-Mpal 2015-2024 Corrient'!$A$5:$A$1264,$W$2,'PIB-Mpal 2015-2024 Corrient'!$E$5:$E$1264,$A102)</f>
        <v>15.084527855219999</v>
      </c>
      <c r="I102" s="654">
        <f>SUMIFS('PIB-Mpal 2015-2024 Corrient'!N$5:N$1264,'PIB-Mpal 2015-2024 Corrient'!$A$5:$A$1264,$W$2,'PIB-Mpal 2015-2024 Corrient'!$E$5:$E$1264,$A102)</f>
        <v>9.0106979380399999</v>
      </c>
      <c r="J102" s="654">
        <f>SUMIFS('PIB-Mpal 2015-2024 Corrient'!O$5:O$1264,'PIB-Mpal 2015-2024 Corrient'!$A$5:$A$1264,$W$2,'PIB-Mpal 2015-2024 Corrient'!$E$5:$E$1264,$A102)</f>
        <v>97.245897725549995</v>
      </c>
      <c r="K102" s="654">
        <f>SUMIFS('PIB-Mpal 2015-2024 Corrient'!P$5:P$1264,'PIB-Mpal 2015-2024 Corrient'!$A$5:$A$1264,$W$2,'PIB-Mpal 2015-2024 Corrient'!$E$5:$E$1264,$A102)</f>
        <v>9.00594191289</v>
      </c>
      <c r="L102" s="654">
        <f>SUMIFS('PIB-Mpal 2015-2024 Corrient'!Q$5:Q$1264,'PIB-Mpal 2015-2024 Corrient'!$A$5:$A$1264,$W$2,'PIB-Mpal 2015-2024 Corrient'!$E$5:$E$1264,$A102)</f>
        <v>9.7051472011800008</v>
      </c>
      <c r="M102" s="654">
        <f>SUMIFS('PIB-Mpal 2015-2024 Corrient'!R$5:R$1264,'PIB-Mpal 2015-2024 Corrient'!$A$5:$A$1264,$W$2,'PIB-Mpal 2015-2024 Corrient'!$E$5:$E$1264,$A102)</f>
        <v>65.395373147460006</v>
      </c>
      <c r="N102" s="654">
        <f>SUMIFS('PIB-Mpal 2015-2024 Corrient'!S$5:S$1264,'PIB-Mpal 2015-2024 Corrient'!$A$5:$A$1264,$W$2,'PIB-Mpal 2015-2024 Corrient'!$E$5:$E$1264,$A102)</f>
        <v>36.52886021114</v>
      </c>
      <c r="O102" s="654">
        <f>SUMIFS('PIB-Mpal 2015-2024 Corrient'!T$5:T$1264,'PIB-Mpal 2015-2024 Corrient'!$A$5:$A$1264,$W$2,'PIB-Mpal 2015-2024 Corrient'!$E$5:$E$1264,$A102)</f>
        <v>57.247285449700001</v>
      </c>
      <c r="P102" s="655">
        <f>SUMIFS('PIB-Mpal 2015-2024 Corrient'!U$5:U$1264,'PIB-Mpal 2015-2024 Corrient'!$A$5:$A$1264,$W$2,'PIB-Mpal 2015-2024 Corrient'!$E$5:$E$1264,$A102)</f>
        <v>24.700899950389999</v>
      </c>
      <c r="Q102" s="656">
        <f>SUMIFS('PIB-Mpal 2015-2024 Corrient'!J$5:J$1264,'PIB-Mpal 2015-2024 Corrient'!$A$5:$A$1264,$W$2,'PIB-Mpal 2015-2024 Corrient'!$E$5:$E$1264,$A102)</f>
        <v>310.53948551021</v>
      </c>
      <c r="R102" s="657">
        <f>SUMIFS('PIB-Mpal 2015-2024 Corrient'!M$5:M$1264,'PIB-Mpal 2015-2024 Corrient'!$A$5:$A$1264,$W$2,'PIB-Mpal 2015-2024 Corrient'!$E$5:$E$1264,$A102)</f>
        <v>28.94653014304</v>
      </c>
      <c r="S102" s="658">
        <f>SUMIFS('PIB-Mpal 2015-2024 Corrient'!V$5:V$1264,'PIB-Mpal 2015-2024 Corrient'!$A$5:$A$1264,$W$2,'PIB-Mpal 2015-2024 Corrient'!$E$5:$E$1264,$A102)</f>
        <v>308.84010353635</v>
      </c>
      <c r="T102" s="659">
        <f>SUMIFS('PIB-Mpal 2015-2024 Corrient'!W$5:W$1264,'PIB-Mpal 2015-2024 Corrient'!$A$5:$A$1264,$W$2,'PIB-Mpal 2015-2024 Corrient'!$E$5:$E$1264,$A102)</f>
        <v>648.32611918959992</v>
      </c>
      <c r="U102" s="660">
        <f>SUMIFS('PIB-Mpal 2015-2024 Corrient'!X$5:X$1264,'PIB-Mpal 2015-2024 Corrient'!$A$5:$A$1264,$W$2,'PIB-Mpal 2015-2024 Corrient'!$E$5:$E$1264,$A102)</f>
        <v>63.865166615087865</v>
      </c>
      <c r="V102" s="661">
        <f>SUMIFS('PIB-Mpal 2015-2024 Corrient'!Y$5:Y$1264,'PIB-Mpal 2015-2024 Corrient'!$A$5:$A$1264,$W$2,'PIB-Mpal 2015-2024 Corrient'!$E$5:$E$1264,$A102)</f>
        <v>712.19128580468782</v>
      </c>
      <c r="W102" s="237">
        <f t="shared" si="12"/>
        <v>2.8124021345900248E-3</v>
      </c>
      <c r="X102" s="662">
        <f>INDEX(POBLACION!$C$4:$W$128,MATCH(A102,POBLACION!$A$4:$A$128,0),MATCH($W$2,POBLACION!$C$3:$W$3,0))</f>
        <v>24534</v>
      </c>
      <c r="Y102" s="237">
        <f t="shared" si="13"/>
        <v>26425.618292557265</v>
      </c>
      <c r="Z102" s="249">
        <f t="shared" si="14"/>
        <v>29028.747281514952</v>
      </c>
      <c r="AA102" s="237">
        <f t="shared" si="15"/>
        <v>4.4220251574895659</v>
      </c>
      <c r="AB102" s="237">
        <f t="shared" si="16"/>
        <v>4.462828294513578</v>
      </c>
      <c r="AG102" s="260"/>
      <c r="AH102" s="261"/>
      <c r="AI102" s="261"/>
    </row>
    <row r="103" spans="1:35" ht="15" thickBot="1" x14ac:dyDescent="0.35">
      <c r="A103" s="111" t="s">
        <v>366</v>
      </c>
      <c r="B103" s="58" t="s">
        <v>318</v>
      </c>
      <c r="C103" s="57" t="s">
        <v>324</v>
      </c>
      <c r="D103" s="58" t="s">
        <v>367</v>
      </c>
      <c r="E103" s="654">
        <f>SUMIFS('PIB-Mpal 2015-2024 Corrient'!H$5:H$1264,'PIB-Mpal 2015-2024 Corrient'!$A$5:$A$1264,$W$2,'PIB-Mpal 2015-2024 Corrient'!$E$5:$E$1264,$A103)</f>
        <v>839.15839008756996</v>
      </c>
      <c r="F103" s="654">
        <f>SUMIFS('PIB-Mpal 2015-2024 Corrient'!I$5:I$1264,'PIB-Mpal 2015-2024 Corrient'!$A$5:$A$1264,$W$2,'PIB-Mpal 2015-2024 Corrient'!$E$5:$E$1264,$A103)</f>
        <v>24.652880734970001</v>
      </c>
      <c r="G103" s="654">
        <f>SUMIFS('PIB-Mpal 2015-2024 Corrient'!K$5:K$1264,'PIB-Mpal 2015-2024 Corrient'!$A$5:$A$1264,$W$2,'PIB-Mpal 2015-2024 Corrient'!$E$5:$E$1264,$A103)</f>
        <v>406.71645150299003</v>
      </c>
      <c r="H103" s="654">
        <f>SUMIFS('PIB-Mpal 2015-2024 Corrient'!L$5:L$1264,'PIB-Mpal 2015-2024 Corrient'!$A$5:$A$1264,$W$2,'PIB-Mpal 2015-2024 Corrient'!$E$5:$E$1264,$A103)</f>
        <v>3.1190113128800001</v>
      </c>
      <c r="I103" s="654">
        <f>SUMIFS('PIB-Mpal 2015-2024 Corrient'!N$5:N$1264,'PIB-Mpal 2015-2024 Corrient'!$A$5:$A$1264,$W$2,'PIB-Mpal 2015-2024 Corrient'!$E$5:$E$1264,$A103)</f>
        <v>114.36220875316</v>
      </c>
      <c r="J103" s="654">
        <f>SUMIFS('PIB-Mpal 2015-2024 Corrient'!O$5:O$1264,'PIB-Mpal 2015-2024 Corrient'!$A$5:$A$1264,$W$2,'PIB-Mpal 2015-2024 Corrient'!$E$5:$E$1264,$A103)</f>
        <v>97.230730009680002</v>
      </c>
      <c r="K103" s="654">
        <f>SUMIFS('PIB-Mpal 2015-2024 Corrient'!P$5:P$1264,'PIB-Mpal 2015-2024 Corrient'!$A$5:$A$1264,$W$2,'PIB-Mpal 2015-2024 Corrient'!$E$5:$E$1264,$A103)</f>
        <v>21.661260840200001</v>
      </c>
      <c r="L103" s="654">
        <f>SUMIFS('PIB-Mpal 2015-2024 Corrient'!Q$5:Q$1264,'PIB-Mpal 2015-2024 Corrient'!$A$5:$A$1264,$W$2,'PIB-Mpal 2015-2024 Corrient'!$E$5:$E$1264,$A103)</f>
        <v>23.859331458530001</v>
      </c>
      <c r="M103" s="654">
        <f>SUMIFS('PIB-Mpal 2015-2024 Corrient'!R$5:R$1264,'PIB-Mpal 2015-2024 Corrient'!$A$5:$A$1264,$W$2,'PIB-Mpal 2015-2024 Corrient'!$E$5:$E$1264,$A103)</f>
        <v>60.439745027310003</v>
      </c>
      <c r="N103" s="654">
        <f>SUMIFS('PIB-Mpal 2015-2024 Corrient'!S$5:S$1264,'PIB-Mpal 2015-2024 Corrient'!$A$5:$A$1264,$W$2,'PIB-Mpal 2015-2024 Corrient'!$E$5:$E$1264,$A103)</f>
        <v>134.33821178758001</v>
      </c>
      <c r="O103" s="654">
        <f>SUMIFS('PIB-Mpal 2015-2024 Corrient'!T$5:T$1264,'PIB-Mpal 2015-2024 Corrient'!$A$5:$A$1264,$W$2,'PIB-Mpal 2015-2024 Corrient'!$E$5:$E$1264,$A103)</f>
        <v>131.33000585780999</v>
      </c>
      <c r="P103" s="655">
        <f>SUMIFS('PIB-Mpal 2015-2024 Corrient'!U$5:U$1264,'PIB-Mpal 2015-2024 Corrient'!$A$5:$A$1264,$W$2,'PIB-Mpal 2015-2024 Corrient'!$E$5:$E$1264,$A103)</f>
        <v>33.946341113130003</v>
      </c>
      <c r="Q103" s="656">
        <f>SUMIFS('PIB-Mpal 2015-2024 Corrient'!J$5:J$1264,'PIB-Mpal 2015-2024 Corrient'!$A$5:$A$1264,$W$2,'PIB-Mpal 2015-2024 Corrient'!$E$5:$E$1264,$A103)</f>
        <v>863.81127082254</v>
      </c>
      <c r="R103" s="657">
        <f>SUMIFS('PIB-Mpal 2015-2024 Corrient'!M$5:M$1264,'PIB-Mpal 2015-2024 Corrient'!$A$5:$A$1264,$W$2,'PIB-Mpal 2015-2024 Corrient'!$E$5:$E$1264,$A103)</f>
        <v>409.83546281587002</v>
      </c>
      <c r="S103" s="658">
        <f>SUMIFS('PIB-Mpal 2015-2024 Corrient'!V$5:V$1264,'PIB-Mpal 2015-2024 Corrient'!$A$5:$A$1264,$W$2,'PIB-Mpal 2015-2024 Corrient'!$E$5:$E$1264,$A103)</f>
        <v>617.16783484739994</v>
      </c>
      <c r="T103" s="659">
        <f>SUMIFS('PIB-Mpal 2015-2024 Corrient'!W$5:W$1264,'PIB-Mpal 2015-2024 Corrient'!$A$5:$A$1264,$W$2,'PIB-Mpal 2015-2024 Corrient'!$E$5:$E$1264,$A103)</f>
        <v>1890.81456848581</v>
      </c>
      <c r="U103" s="660">
        <f>SUMIFS('PIB-Mpal 2015-2024 Corrient'!X$5:X$1264,'PIB-Mpal 2015-2024 Corrient'!$A$5:$A$1264,$W$2,'PIB-Mpal 2015-2024 Corrient'!$E$5:$E$1264,$A103)</f>
        <v>186.259945234875</v>
      </c>
      <c r="V103" s="661">
        <f>SUMIFS('PIB-Mpal 2015-2024 Corrient'!Y$5:Y$1264,'PIB-Mpal 2015-2024 Corrient'!$A$5:$A$1264,$W$2,'PIB-Mpal 2015-2024 Corrient'!$E$5:$E$1264,$A103)</f>
        <v>2077.074513720685</v>
      </c>
      <c r="W103" s="669">
        <f t="shared" si="12"/>
        <v>8.2022469419719794E-3</v>
      </c>
      <c r="X103" s="662">
        <f>INDEX(POBLACION!$C$4:$W$128,MATCH(A103,POBLACION!$A$4:$A$128,0),MATCH($W$2,POBLACION!$C$3:$W$3,0))</f>
        <v>36144</v>
      </c>
      <c r="Y103" s="237">
        <f t="shared" si="13"/>
        <v>52313.373408748615</v>
      </c>
      <c r="Z103" s="249">
        <f t="shared" si="14"/>
        <v>57466.647679301816</v>
      </c>
      <c r="AA103" s="237">
        <f t="shared" si="15"/>
        <v>4.7186127262512363</v>
      </c>
      <c r="AB103" s="237">
        <f t="shared" si="16"/>
        <v>4.7594158632752528</v>
      </c>
      <c r="AG103" s="260"/>
      <c r="AH103" s="261"/>
      <c r="AI103" s="261"/>
    </row>
    <row r="104" spans="1:35" ht="15" thickBot="1" x14ac:dyDescent="0.35">
      <c r="A104" s="113" t="s">
        <v>368</v>
      </c>
      <c r="B104" s="108" t="s">
        <v>369</v>
      </c>
      <c r="C104" s="108"/>
      <c r="D104" s="103"/>
      <c r="E104" s="121">
        <f>SUM(E105:E127)</f>
        <v>4296.5118557337209</v>
      </c>
      <c r="F104" s="121">
        <f t="shared" ref="F104:X104" si="18">SUM(F105:F127)</f>
        <v>104.53876889536001</v>
      </c>
      <c r="G104" s="121">
        <f t="shared" si="18"/>
        <v>550.19690403309005</v>
      </c>
      <c r="H104" s="121">
        <f t="shared" si="18"/>
        <v>367.92301228430995</v>
      </c>
      <c r="I104" s="121">
        <f t="shared" si="18"/>
        <v>403.13639041721996</v>
      </c>
      <c r="J104" s="121">
        <f t="shared" si="18"/>
        <v>1530.5285619013603</v>
      </c>
      <c r="K104" s="121">
        <f t="shared" si="18"/>
        <v>208.29591959867994</v>
      </c>
      <c r="L104" s="121">
        <f t="shared" si="18"/>
        <v>242.67799210626001</v>
      </c>
      <c r="M104" s="121">
        <f t="shared" si="18"/>
        <v>626.57135233930001</v>
      </c>
      <c r="N104" s="121">
        <f t="shared" si="18"/>
        <v>696.80483350250995</v>
      </c>
      <c r="O104" s="121">
        <f t="shared" si="18"/>
        <v>1250.6425018827001</v>
      </c>
      <c r="P104" s="141">
        <f t="shared" si="18"/>
        <v>406.43149028992008</v>
      </c>
      <c r="Q104" s="144">
        <f t="shared" si="18"/>
        <v>4401.0506246290806</v>
      </c>
      <c r="R104" s="121">
        <f t="shared" si="18"/>
        <v>918.11991631740023</v>
      </c>
      <c r="S104" s="122">
        <f t="shared" si="18"/>
        <v>5365.0890420379501</v>
      </c>
      <c r="T104" s="670">
        <f t="shared" si="18"/>
        <v>10684.25958298443</v>
      </c>
      <c r="U104" s="143">
        <f t="shared" si="18"/>
        <v>1052.4826907778915</v>
      </c>
      <c r="V104" s="141">
        <f t="shared" si="18"/>
        <v>11736.74227376232</v>
      </c>
      <c r="W104" s="671">
        <f t="shared" si="12"/>
        <v>4.6347715398632951E-2</v>
      </c>
      <c r="X104" s="670">
        <f t="shared" si="18"/>
        <v>385210</v>
      </c>
      <c r="Y104" s="237">
        <f t="shared" si="13"/>
        <v>27736.194758662627</v>
      </c>
      <c r="Z104" s="249">
        <f t="shared" si="14"/>
        <v>30468.425725610239</v>
      </c>
      <c r="AA104" s="237">
        <f t="shared" si="15"/>
        <v>4.4430468781982215</v>
      </c>
      <c r="AB104" s="237">
        <f t="shared" si="16"/>
        <v>4.4838500152222407</v>
      </c>
      <c r="AG104" s="260"/>
      <c r="AH104" s="261"/>
      <c r="AI104" s="261"/>
    </row>
    <row r="105" spans="1:35" x14ac:dyDescent="0.3">
      <c r="A105" s="112" t="s">
        <v>370</v>
      </c>
      <c r="B105" s="92" t="s">
        <v>371</v>
      </c>
      <c r="C105" s="99" t="s">
        <v>279</v>
      </c>
      <c r="D105" s="92" t="s">
        <v>372</v>
      </c>
      <c r="E105" s="654">
        <f>SUMIFS('PIB-Mpal 2015-2024 Corrient'!H$5:H$1264,'PIB-Mpal 2015-2024 Corrient'!$A$5:$A$1264,$W$2,'PIB-Mpal 2015-2024 Corrient'!$E$5:$E$1264,$A105)</f>
        <v>87.881125855709996</v>
      </c>
      <c r="F105" s="654">
        <f>SUMIFS('PIB-Mpal 2015-2024 Corrient'!I$5:I$1264,'PIB-Mpal 2015-2024 Corrient'!$A$5:$A$1264,$W$2,'PIB-Mpal 2015-2024 Corrient'!$E$5:$E$1264,$A105)</f>
        <v>11.64383622335</v>
      </c>
      <c r="G105" s="654">
        <f>SUMIFS('PIB-Mpal 2015-2024 Corrient'!K$5:K$1264,'PIB-Mpal 2015-2024 Corrient'!$A$5:$A$1264,$W$2,'PIB-Mpal 2015-2024 Corrient'!$E$5:$E$1264,$A105)</f>
        <v>288.50634373868002</v>
      </c>
      <c r="H105" s="654">
        <f>SUMIFS('PIB-Mpal 2015-2024 Corrient'!L$5:L$1264,'PIB-Mpal 2015-2024 Corrient'!$A$5:$A$1264,$W$2,'PIB-Mpal 2015-2024 Corrient'!$E$5:$E$1264,$A105)</f>
        <v>84.136417466560005</v>
      </c>
      <c r="I105" s="654">
        <f>SUMIFS('PIB-Mpal 2015-2024 Corrient'!N$5:N$1264,'PIB-Mpal 2015-2024 Corrient'!$A$5:$A$1264,$W$2,'PIB-Mpal 2015-2024 Corrient'!$E$5:$E$1264,$A105)</f>
        <v>38.22178730201</v>
      </c>
      <c r="J105" s="654">
        <f>SUMIFS('PIB-Mpal 2015-2024 Corrient'!O$5:O$1264,'PIB-Mpal 2015-2024 Corrient'!$A$5:$A$1264,$W$2,'PIB-Mpal 2015-2024 Corrient'!$E$5:$E$1264,$A105)</f>
        <v>160.69674454422</v>
      </c>
      <c r="K105" s="654">
        <f>SUMIFS('PIB-Mpal 2015-2024 Corrient'!P$5:P$1264,'PIB-Mpal 2015-2024 Corrient'!$A$5:$A$1264,$W$2,'PIB-Mpal 2015-2024 Corrient'!$E$5:$E$1264,$A105)</f>
        <v>18.625905046770001</v>
      </c>
      <c r="L105" s="654">
        <f>SUMIFS('PIB-Mpal 2015-2024 Corrient'!Q$5:Q$1264,'PIB-Mpal 2015-2024 Corrient'!$A$5:$A$1264,$W$2,'PIB-Mpal 2015-2024 Corrient'!$E$5:$E$1264,$A105)</f>
        <v>17.61309744675</v>
      </c>
      <c r="M105" s="654">
        <f>SUMIFS('PIB-Mpal 2015-2024 Corrient'!R$5:R$1264,'PIB-Mpal 2015-2024 Corrient'!$A$5:$A$1264,$W$2,'PIB-Mpal 2015-2024 Corrient'!$E$5:$E$1264,$A105)</f>
        <v>52.328360731510003</v>
      </c>
      <c r="N105" s="654">
        <f>SUMIFS('PIB-Mpal 2015-2024 Corrient'!S$5:S$1264,'PIB-Mpal 2015-2024 Corrient'!$A$5:$A$1264,$W$2,'PIB-Mpal 2015-2024 Corrient'!$E$5:$E$1264,$A105)</f>
        <v>65.011525347380001</v>
      </c>
      <c r="O105" s="654">
        <f>SUMIFS('PIB-Mpal 2015-2024 Corrient'!T$5:T$1264,'PIB-Mpal 2015-2024 Corrient'!$A$5:$A$1264,$W$2,'PIB-Mpal 2015-2024 Corrient'!$E$5:$E$1264,$A105)</f>
        <v>66.293676144710005</v>
      </c>
      <c r="P105" s="655">
        <f>SUMIFS('PIB-Mpal 2015-2024 Corrient'!U$5:U$1264,'PIB-Mpal 2015-2024 Corrient'!$A$5:$A$1264,$W$2,'PIB-Mpal 2015-2024 Corrient'!$E$5:$E$1264,$A105)</f>
        <v>34.499088727889998</v>
      </c>
      <c r="Q105" s="656">
        <f>SUMIFS('PIB-Mpal 2015-2024 Corrient'!J$5:J$1264,'PIB-Mpal 2015-2024 Corrient'!$A$5:$A$1264,$W$2,'PIB-Mpal 2015-2024 Corrient'!$E$5:$E$1264,$A105)</f>
        <v>99.524962079060003</v>
      </c>
      <c r="R105" s="657">
        <f>SUMIFS('PIB-Mpal 2015-2024 Corrient'!M$5:M$1264,'PIB-Mpal 2015-2024 Corrient'!$A$5:$A$1264,$W$2,'PIB-Mpal 2015-2024 Corrient'!$E$5:$E$1264,$A105)</f>
        <v>372.64276120524005</v>
      </c>
      <c r="S105" s="658">
        <f>SUMIFS('PIB-Mpal 2015-2024 Corrient'!V$5:V$1264,'PIB-Mpal 2015-2024 Corrient'!$A$5:$A$1264,$W$2,'PIB-Mpal 2015-2024 Corrient'!$E$5:$E$1264,$A105)</f>
        <v>453.29018529123999</v>
      </c>
      <c r="T105" s="659">
        <f>SUMIFS('PIB-Mpal 2015-2024 Corrient'!W$5:W$1264,'PIB-Mpal 2015-2024 Corrient'!$A$5:$A$1264,$W$2,'PIB-Mpal 2015-2024 Corrient'!$E$5:$E$1264,$A105)</f>
        <v>925.45790857554016</v>
      </c>
      <c r="U105" s="660">
        <f>SUMIFS('PIB-Mpal 2015-2024 Corrient'!X$5:X$1264,'PIB-Mpal 2015-2024 Corrient'!$A$5:$A$1264,$W$2,'PIB-Mpal 2015-2024 Corrient'!$E$5:$E$1264,$A105)</f>
        <v>91.164803911253387</v>
      </c>
      <c r="V105" s="661">
        <f>SUMIFS('PIB-Mpal 2015-2024 Corrient'!Y$5:Y$1264,'PIB-Mpal 2015-2024 Corrient'!$A$5:$A$1264,$W$2,'PIB-Mpal 2015-2024 Corrient'!$E$5:$E$1264,$A105)</f>
        <v>1016.6227124867935</v>
      </c>
      <c r="W105" s="239">
        <f t="shared" si="12"/>
        <v>4.0145842046355176E-3</v>
      </c>
      <c r="X105" s="662">
        <f>INDEX(POBLACION!$C$4:$W$128,MATCH(A105,POBLACION!$A$4:$A$128,0),MATCH($W$2,POBLACION!$C$3:$W$3,0))</f>
        <v>32595</v>
      </c>
      <c r="Y105" s="237">
        <f t="shared" si="13"/>
        <v>28392.634102639673</v>
      </c>
      <c r="Z105" s="249">
        <f t="shared" si="14"/>
        <v>31189.529451964827</v>
      </c>
      <c r="AA105" s="237">
        <f t="shared" si="15"/>
        <v>4.4532056856985882</v>
      </c>
      <c r="AB105" s="237">
        <f t="shared" si="16"/>
        <v>4.4940088227226243</v>
      </c>
      <c r="AG105" s="260"/>
      <c r="AH105" s="261"/>
      <c r="AI105" s="261"/>
    </row>
    <row r="106" spans="1:35" x14ac:dyDescent="0.3">
      <c r="A106" s="33" t="s">
        <v>373</v>
      </c>
      <c r="B106" s="30" t="s">
        <v>371</v>
      </c>
      <c r="C106" s="31" t="s">
        <v>374</v>
      </c>
      <c r="D106" s="30" t="s">
        <v>375</v>
      </c>
      <c r="E106" s="654">
        <f>SUMIFS('PIB-Mpal 2015-2024 Corrient'!H$5:H$1264,'PIB-Mpal 2015-2024 Corrient'!$A$5:$A$1264,$W$2,'PIB-Mpal 2015-2024 Corrient'!$E$5:$E$1264,$A106)</f>
        <v>200.85018335164</v>
      </c>
      <c r="F106" s="654">
        <f>SUMIFS('PIB-Mpal 2015-2024 Corrient'!I$5:I$1264,'PIB-Mpal 2015-2024 Corrient'!$A$5:$A$1264,$W$2,'PIB-Mpal 2015-2024 Corrient'!$E$5:$E$1264,$A106)</f>
        <v>18.213377230159999</v>
      </c>
      <c r="G106" s="654">
        <f>SUMIFS('PIB-Mpal 2015-2024 Corrient'!K$5:K$1264,'PIB-Mpal 2015-2024 Corrient'!$A$5:$A$1264,$W$2,'PIB-Mpal 2015-2024 Corrient'!$E$5:$E$1264,$A106)</f>
        <v>35.879026071189998</v>
      </c>
      <c r="H106" s="654">
        <f>SUMIFS('PIB-Mpal 2015-2024 Corrient'!L$5:L$1264,'PIB-Mpal 2015-2024 Corrient'!$A$5:$A$1264,$W$2,'PIB-Mpal 2015-2024 Corrient'!$E$5:$E$1264,$A106)</f>
        <v>51.56984801203</v>
      </c>
      <c r="I106" s="654">
        <f>SUMIFS('PIB-Mpal 2015-2024 Corrient'!N$5:N$1264,'PIB-Mpal 2015-2024 Corrient'!$A$5:$A$1264,$W$2,'PIB-Mpal 2015-2024 Corrient'!$E$5:$E$1264,$A106)</f>
        <v>34.594014047979996</v>
      </c>
      <c r="J106" s="654">
        <f>SUMIFS('PIB-Mpal 2015-2024 Corrient'!O$5:O$1264,'PIB-Mpal 2015-2024 Corrient'!$A$5:$A$1264,$W$2,'PIB-Mpal 2015-2024 Corrient'!$E$5:$E$1264,$A106)</f>
        <v>175.04238639157001</v>
      </c>
      <c r="K106" s="654">
        <f>SUMIFS('PIB-Mpal 2015-2024 Corrient'!P$5:P$1264,'PIB-Mpal 2015-2024 Corrient'!$A$5:$A$1264,$W$2,'PIB-Mpal 2015-2024 Corrient'!$E$5:$E$1264,$A106)</f>
        <v>27.923904027430002</v>
      </c>
      <c r="L106" s="654">
        <f>SUMIFS('PIB-Mpal 2015-2024 Corrient'!Q$5:Q$1264,'PIB-Mpal 2015-2024 Corrient'!$A$5:$A$1264,$W$2,'PIB-Mpal 2015-2024 Corrient'!$E$5:$E$1264,$A106)</f>
        <v>40.23366559355</v>
      </c>
      <c r="M106" s="654">
        <f>SUMIFS('PIB-Mpal 2015-2024 Corrient'!R$5:R$1264,'PIB-Mpal 2015-2024 Corrient'!$A$5:$A$1264,$W$2,'PIB-Mpal 2015-2024 Corrient'!$E$5:$E$1264,$A106)</f>
        <v>73.493480392630005</v>
      </c>
      <c r="N106" s="654">
        <f>SUMIFS('PIB-Mpal 2015-2024 Corrient'!S$5:S$1264,'PIB-Mpal 2015-2024 Corrient'!$A$5:$A$1264,$W$2,'PIB-Mpal 2015-2024 Corrient'!$E$5:$E$1264,$A106)</f>
        <v>85.619069521699998</v>
      </c>
      <c r="O106" s="654">
        <f>SUMIFS('PIB-Mpal 2015-2024 Corrient'!T$5:T$1264,'PIB-Mpal 2015-2024 Corrient'!$A$5:$A$1264,$W$2,'PIB-Mpal 2015-2024 Corrient'!$E$5:$E$1264,$A106)</f>
        <v>164.18916315430999</v>
      </c>
      <c r="P106" s="655">
        <f>SUMIFS('PIB-Mpal 2015-2024 Corrient'!U$5:U$1264,'PIB-Mpal 2015-2024 Corrient'!$A$5:$A$1264,$W$2,'PIB-Mpal 2015-2024 Corrient'!$E$5:$E$1264,$A106)</f>
        <v>49.16281080097</v>
      </c>
      <c r="Q106" s="656">
        <f>SUMIFS('PIB-Mpal 2015-2024 Corrient'!J$5:J$1264,'PIB-Mpal 2015-2024 Corrient'!$A$5:$A$1264,$W$2,'PIB-Mpal 2015-2024 Corrient'!$E$5:$E$1264,$A106)</f>
        <v>219.0635605818</v>
      </c>
      <c r="R106" s="657">
        <f>SUMIFS('PIB-Mpal 2015-2024 Corrient'!M$5:M$1264,'PIB-Mpal 2015-2024 Corrient'!$A$5:$A$1264,$W$2,'PIB-Mpal 2015-2024 Corrient'!$E$5:$E$1264,$A106)</f>
        <v>87.448874083220005</v>
      </c>
      <c r="S106" s="658">
        <f>SUMIFS('PIB-Mpal 2015-2024 Corrient'!V$5:V$1264,'PIB-Mpal 2015-2024 Corrient'!$A$5:$A$1264,$W$2,'PIB-Mpal 2015-2024 Corrient'!$E$5:$E$1264,$A106)</f>
        <v>650.25849393013993</v>
      </c>
      <c r="T106" s="659">
        <f>SUMIFS('PIB-Mpal 2015-2024 Corrient'!W$5:W$1264,'PIB-Mpal 2015-2024 Corrient'!$A$5:$A$1264,$W$2,'PIB-Mpal 2015-2024 Corrient'!$E$5:$E$1264,$A106)</f>
        <v>956.77092859515983</v>
      </c>
      <c r="U106" s="660">
        <f>SUMIFS('PIB-Mpal 2015-2024 Corrient'!X$5:X$1264,'PIB-Mpal 2015-2024 Corrient'!$A$5:$A$1264,$W$2,'PIB-Mpal 2015-2024 Corrient'!$E$5:$E$1264,$A106)</f>
        <v>94.249379993530141</v>
      </c>
      <c r="V106" s="661">
        <f>SUMIFS('PIB-Mpal 2015-2024 Corrient'!Y$5:Y$1264,'PIB-Mpal 2015-2024 Corrient'!$A$5:$A$1264,$W$2,'PIB-Mpal 2015-2024 Corrient'!$E$5:$E$1264,$A106)</f>
        <v>1051.0203085886899</v>
      </c>
      <c r="W106" s="237">
        <f t="shared" si="12"/>
        <v>4.1504183191914609E-3</v>
      </c>
      <c r="X106" s="662">
        <f>INDEX(POBLACION!$C$4:$W$128,MATCH(A106,POBLACION!$A$4:$A$128,0),MATCH($W$2,POBLACION!$C$3:$W$3,0))</f>
        <v>45212</v>
      </c>
      <c r="Y106" s="237">
        <f t="shared" si="13"/>
        <v>21161.880221957883</v>
      </c>
      <c r="Z106" s="249">
        <f t="shared" si="14"/>
        <v>23246.490059910862</v>
      </c>
      <c r="AA106" s="237">
        <f t="shared" si="15"/>
        <v>4.3255542519143804</v>
      </c>
      <c r="AB106" s="237">
        <f t="shared" si="16"/>
        <v>4.3663573889384111</v>
      </c>
      <c r="AG106" s="260"/>
      <c r="AH106" s="261"/>
      <c r="AI106" s="261"/>
    </row>
    <row r="107" spans="1:35" x14ac:dyDescent="0.3">
      <c r="A107" s="33" t="s">
        <v>376</v>
      </c>
      <c r="B107" s="30" t="s">
        <v>371</v>
      </c>
      <c r="C107" s="31" t="s">
        <v>279</v>
      </c>
      <c r="D107" s="30" t="s">
        <v>377</v>
      </c>
      <c r="E107" s="654">
        <f>SUMIFS('PIB-Mpal 2015-2024 Corrient'!H$5:H$1264,'PIB-Mpal 2015-2024 Corrient'!$A$5:$A$1264,$W$2,'PIB-Mpal 2015-2024 Corrient'!$E$5:$E$1264,$A107)</f>
        <v>54.965520006470001</v>
      </c>
      <c r="F107" s="654">
        <f>SUMIFS('PIB-Mpal 2015-2024 Corrient'!I$5:I$1264,'PIB-Mpal 2015-2024 Corrient'!$A$5:$A$1264,$W$2,'PIB-Mpal 2015-2024 Corrient'!$E$5:$E$1264,$A107)</f>
        <v>3.2534241924599998</v>
      </c>
      <c r="G107" s="654">
        <f>SUMIFS('PIB-Mpal 2015-2024 Corrient'!K$5:K$1264,'PIB-Mpal 2015-2024 Corrient'!$A$5:$A$1264,$W$2,'PIB-Mpal 2015-2024 Corrient'!$E$5:$E$1264,$A107)</f>
        <v>5.7259885529799996</v>
      </c>
      <c r="H107" s="654">
        <f>SUMIFS('PIB-Mpal 2015-2024 Corrient'!L$5:L$1264,'PIB-Mpal 2015-2024 Corrient'!$A$5:$A$1264,$W$2,'PIB-Mpal 2015-2024 Corrient'!$E$5:$E$1264,$A107)</f>
        <v>0.87987555400999995</v>
      </c>
      <c r="I107" s="654">
        <f>SUMIFS('PIB-Mpal 2015-2024 Corrient'!N$5:N$1264,'PIB-Mpal 2015-2024 Corrient'!$A$5:$A$1264,$W$2,'PIB-Mpal 2015-2024 Corrient'!$E$5:$E$1264,$A107)</f>
        <v>8.1105738492799997</v>
      </c>
      <c r="J107" s="654">
        <f>SUMIFS('PIB-Mpal 2015-2024 Corrient'!O$5:O$1264,'PIB-Mpal 2015-2024 Corrient'!$A$5:$A$1264,$W$2,'PIB-Mpal 2015-2024 Corrient'!$E$5:$E$1264,$A107)</f>
        <v>19.40483496861</v>
      </c>
      <c r="K107" s="654">
        <f>SUMIFS('PIB-Mpal 2015-2024 Corrient'!P$5:P$1264,'PIB-Mpal 2015-2024 Corrient'!$A$5:$A$1264,$W$2,'PIB-Mpal 2015-2024 Corrient'!$E$5:$E$1264,$A107)</f>
        <v>3.7160060028199999</v>
      </c>
      <c r="L107" s="654">
        <f>SUMIFS('PIB-Mpal 2015-2024 Corrient'!Q$5:Q$1264,'PIB-Mpal 2015-2024 Corrient'!$A$5:$A$1264,$W$2,'PIB-Mpal 2015-2024 Corrient'!$E$5:$E$1264,$A107)</f>
        <v>2.7967443635799998</v>
      </c>
      <c r="M107" s="654">
        <f>SUMIFS('PIB-Mpal 2015-2024 Corrient'!R$5:R$1264,'PIB-Mpal 2015-2024 Corrient'!$A$5:$A$1264,$W$2,'PIB-Mpal 2015-2024 Corrient'!$E$5:$E$1264,$A107)</f>
        <v>10.50399922213</v>
      </c>
      <c r="N107" s="654">
        <f>SUMIFS('PIB-Mpal 2015-2024 Corrient'!S$5:S$1264,'PIB-Mpal 2015-2024 Corrient'!$A$5:$A$1264,$W$2,'PIB-Mpal 2015-2024 Corrient'!$E$5:$E$1264,$A107)</f>
        <v>11.463744579169999</v>
      </c>
      <c r="O107" s="654">
        <f>SUMIFS('PIB-Mpal 2015-2024 Corrient'!T$5:T$1264,'PIB-Mpal 2015-2024 Corrient'!$A$5:$A$1264,$W$2,'PIB-Mpal 2015-2024 Corrient'!$E$5:$E$1264,$A107)</f>
        <v>18.150649608950001</v>
      </c>
      <c r="P107" s="655">
        <f>SUMIFS('PIB-Mpal 2015-2024 Corrient'!U$5:U$1264,'PIB-Mpal 2015-2024 Corrient'!$A$5:$A$1264,$W$2,'PIB-Mpal 2015-2024 Corrient'!$E$5:$E$1264,$A107)</f>
        <v>7.1123851033200003</v>
      </c>
      <c r="Q107" s="656">
        <f>SUMIFS('PIB-Mpal 2015-2024 Corrient'!J$5:J$1264,'PIB-Mpal 2015-2024 Corrient'!$A$5:$A$1264,$W$2,'PIB-Mpal 2015-2024 Corrient'!$E$5:$E$1264,$A107)</f>
        <v>58.218944198930004</v>
      </c>
      <c r="R107" s="657">
        <f>SUMIFS('PIB-Mpal 2015-2024 Corrient'!M$5:M$1264,'PIB-Mpal 2015-2024 Corrient'!$A$5:$A$1264,$W$2,'PIB-Mpal 2015-2024 Corrient'!$E$5:$E$1264,$A107)</f>
        <v>6.6058641069899995</v>
      </c>
      <c r="S107" s="658">
        <f>SUMIFS('PIB-Mpal 2015-2024 Corrient'!V$5:V$1264,'PIB-Mpal 2015-2024 Corrient'!$A$5:$A$1264,$W$2,'PIB-Mpal 2015-2024 Corrient'!$E$5:$E$1264,$A107)</f>
        <v>81.258937697859992</v>
      </c>
      <c r="T107" s="659">
        <f>SUMIFS('PIB-Mpal 2015-2024 Corrient'!W$5:W$1264,'PIB-Mpal 2015-2024 Corrient'!$A$5:$A$1264,$W$2,'PIB-Mpal 2015-2024 Corrient'!$E$5:$E$1264,$A107)</f>
        <v>146.08374600377999</v>
      </c>
      <c r="U107" s="660">
        <f>SUMIFS('PIB-Mpal 2015-2024 Corrient'!X$5:X$1264,'PIB-Mpal 2015-2024 Corrient'!$A$5:$A$1264,$W$2,'PIB-Mpal 2015-2024 Corrient'!$E$5:$E$1264,$A107)</f>
        <v>14.390385489870198</v>
      </c>
      <c r="V107" s="661">
        <f>SUMIFS('PIB-Mpal 2015-2024 Corrient'!Y$5:Y$1264,'PIB-Mpal 2015-2024 Corrient'!$A$5:$A$1264,$W$2,'PIB-Mpal 2015-2024 Corrient'!$E$5:$E$1264,$A107)</f>
        <v>160.47413149365019</v>
      </c>
      <c r="W107" s="237">
        <f t="shared" si="12"/>
        <v>6.3370304994575858E-4</v>
      </c>
      <c r="X107" s="662">
        <f>INDEX(POBLACION!$C$4:$W$128,MATCH(A107,POBLACION!$A$4:$A$128,0),MATCH($W$2,POBLACION!$C$3:$W$3,0))</f>
        <v>6149</v>
      </c>
      <c r="Y107" s="237">
        <f t="shared" si="13"/>
        <v>23757.317613234671</v>
      </c>
      <c r="Z107" s="249">
        <f t="shared" si="14"/>
        <v>26097.598226321385</v>
      </c>
      <c r="AA107" s="237">
        <f t="shared" si="15"/>
        <v>4.3757974038371952</v>
      </c>
      <c r="AB107" s="237">
        <f t="shared" si="16"/>
        <v>4.4166005408612179</v>
      </c>
      <c r="AG107" s="260"/>
      <c r="AH107" s="261"/>
      <c r="AI107" s="261"/>
    </row>
    <row r="108" spans="1:35" x14ac:dyDescent="0.3">
      <c r="A108" s="33" t="s">
        <v>378</v>
      </c>
      <c r="B108" s="30" t="s">
        <v>371</v>
      </c>
      <c r="C108" s="31" t="s">
        <v>374</v>
      </c>
      <c r="D108" s="30" t="s">
        <v>379</v>
      </c>
      <c r="E108" s="654">
        <f>SUMIFS('PIB-Mpal 2015-2024 Corrient'!H$5:H$1264,'PIB-Mpal 2015-2024 Corrient'!$A$5:$A$1264,$W$2,'PIB-Mpal 2015-2024 Corrient'!$E$5:$E$1264,$A108)</f>
        <v>172.62494833523999</v>
      </c>
      <c r="F108" s="654">
        <f>SUMIFS('PIB-Mpal 2015-2024 Corrient'!I$5:I$1264,'PIB-Mpal 2015-2024 Corrient'!$A$5:$A$1264,$W$2,'PIB-Mpal 2015-2024 Corrient'!$E$5:$E$1264,$A108)</f>
        <v>0</v>
      </c>
      <c r="G108" s="654">
        <f>SUMIFS('PIB-Mpal 2015-2024 Corrient'!K$5:K$1264,'PIB-Mpal 2015-2024 Corrient'!$A$5:$A$1264,$W$2,'PIB-Mpal 2015-2024 Corrient'!$E$5:$E$1264,$A108)</f>
        <v>6.6444256411699998</v>
      </c>
      <c r="H108" s="654">
        <f>SUMIFS('PIB-Mpal 2015-2024 Corrient'!L$5:L$1264,'PIB-Mpal 2015-2024 Corrient'!$A$5:$A$1264,$W$2,'PIB-Mpal 2015-2024 Corrient'!$E$5:$E$1264,$A108)</f>
        <v>7.69796032041</v>
      </c>
      <c r="I108" s="654">
        <f>SUMIFS('PIB-Mpal 2015-2024 Corrient'!N$5:N$1264,'PIB-Mpal 2015-2024 Corrient'!$A$5:$A$1264,$W$2,'PIB-Mpal 2015-2024 Corrient'!$E$5:$E$1264,$A108)</f>
        <v>7.7677815511699997</v>
      </c>
      <c r="J108" s="654">
        <f>SUMIFS('PIB-Mpal 2015-2024 Corrient'!O$5:O$1264,'PIB-Mpal 2015-2024 Corrient'!$A$5:$A$1264,$W$2,'PIB-Mpal 2015-2024 Corrient'!$E$5:$E$1264,$A108)</f>
        <v>29.53101256843</v>
      </c>
      <c r="K108" s="654">
        <f>SUMIFS('PIB-Mpal 2015-2024 Corrient'!P$5:P$1264,'PIB-Mpal 2015-2024 Corrient'!$A$5:$A$1264,$W$2,'PIB-Mpal 2015-2024 Corrient'!$E$5:$E$1264,$A108)</f>
        <v>7.0255613056400001</v>
      </c>
      <c r="L108" s="654">
        <f>SUMIFS('PIB-Mpal 2015-2024 Corrient'!Q$5:Q$1264,'PIB-Mpal 2015-2024 Corrient'!$A$5:$A$1264,$W$2,'PIB-Mpal 2015-2024 Corrient'!$E$5:$E$1264,$A108)</f>
        <v>6.0291897910000003</v>
      </c>
      <c r="M108" s="654">
        <f>SUMIFS('PIB-Mpal 2015-2024 Corrient'!R$5:R$1264,'PIB-Mpal 2015-2024 Corrient'!$A$5:$A$1264,$W$2,'PIB-Mpal 2015-2024 Corrient'!$E$5:$E$1264,$A108)</f>
        <v>19.82134548829</v>
      </c>
      <c r="N108" s="654">
        <f>SUMIFS('PIB-Mpal 2015-2024 Corrient'!S$5:S$1264,'PIB-Mpal 2015-2024 Corrient'!$A$5:$A$1264,$W$2,'PIB-Mpal 2015-2024 Corrient'!$E$5:$E$1264,$A108)</f>
        <v>18.000360140329999</v>
      </c>
      <c r="O108" s="654">
        <f>SUMIFS('PIB-Mpal 2015-2024 Corrient'!T$5:T$1264,'PIB-Mpal 2015-2024 Corrient'!$A$5:$A$1264,$W$2,'PIB-Mpal 2015-2024 Corrient'!$E$5:$E$1264,$A108)</f>
        <v>38.85395762241</v>
      </c>
      <c r="P108" s="655">
        <f>SUMIFS('PIB-Mpal 2015-2024 Corrient'!U$5:U$1264,'PIB-Mpal 2015-2024 Corrient'!$A$5:$A$1264,$W$2,'PIB-Mpal 2015-2024 Corrient'!$E$5:$E$1264,$A108)</f>
        <v>11.135167952270001</v>
      </c>
      <c r="Q108" s="656">
        <f>SUMIFS('PIB-Mpal 2015-2024 Corrient'!J$5:J$1264,'PIB-Mpal 2015-2024 Corrient'!$A$5:$A$1264,$W$2,'PIB-Mpal 2015-2024 Corrient'!$E$5:$E$1264,$A108)</f>
        <v>172.62494833523999</v>
      </c>
      <c r="R108" s="657">
        <f>SUMIFS('PIB-Mpal 2015-2024 Corrient'!M$5:M$1264,'PIB-Mpal 2015-2024 Corrient'!$A$5:$A$1264,$W$2,'PIB-Mpal 2015-2024 Corrient'!$E$5:$E$1264,$A108)</f>
        <v>14.34238596158</v>
      </c>
      <c r="S108" s="658">
        <f>SUMIFS('PIB-Mpal 2015-2024 Corrient'!V$5:V$1264,'PIB-Mpal 2015-2024 Corrient'!$A$5:$A$1264,$W$2,'PIB-Mpal 2015-2024 Corrient'!$E$5:$E$1264,$A108)</f>
        <v>138.16437641953999</v>
      </c>
      <c r="T108" s="659">
        <f>SUMIFS('PIB-Mpal 2015-2024 Corrient'!W$5:W$1264,'PIB-Mpal 2015-2024 Corrient'!$A$5:$A$1264,$W$2,'PIB-Mpal 2015-2024 Corrient'!$E$5:$E$1264,$A108)</f>
        <v>325.13171071635998</v>
      </c>
      <c r="U108" s="660">
        <f>SUMIFS('PIB-Mpal 2015-2024 Corrient'!X$5:X$1264,'PIB-Mpal 2015-2024 Corrient'!$A$5:$A$1264,$W$2,'PIB-Mpal 2015-2024 Corrient'!$E$5:$E$1264,$A108)</f>
        <v>32.028002978969127</v>
      </c>
      <c r="V108" s="661">
        <f>SUMIFS('PIB-Mpal 2015-2024 Corrient'!Y$5:Y$1264,'PIB-Mpal 2015-2024 Corrient'!$A$5:$A$1264,$W$2,'PIB-Mpal 2015-2024 Corrient'!$E$5:$E$1264,$A108)</f>
        <v>357.15971369532912</v>
      </c>
      <c r="W108" s="237">
        <f t="shared" si="12"/>
        <v>1.4104030212211478E-3</v>
      </c>
      <c r="X108" s="662">
        <f>INDEX(POBLACION!$C$4:$W$128,MATCH(A108,POBLACION!$A$4:$A$128,0),MATCH($W$2,POBLACION!$C$3:$W$3,0))</f>
        <v>10758</v>
      </c>
      <c r="Y108" s="237">
        <f t="shared" si="13"/>
        <v>30222.319270901651</v>
      </c>
      <c r="Z108" s="249">
        <f t="shared" si="14"/>
        <v>33199.452843960687</v>
      </c>
      <c r="AA108" s="237">
        <f t="shared" si="15"/>
        <v>4.4803277891858464</v>
      </c>
      <c r="AB108" s="237">
        <f t="shared" si="16"/>
        <v>4.5211309262098567</v>
      </c>
      <c r="AG108" s="260"/>
      <c r="AH108" s="261"/>
      <c r="AI108" s="261"/>
    </row>
    <row r="109" spans="1:35" x14ac:dyDescent="0.3">
      <c r="A109" s="33" t="s">
        <v>380</v>
      </c>
      <c r="B109" s="30" t="s">
        <v>371</v>
      </c>
      <c r="C109" s="31" t="s">
        <v>279</v>
      </c>
      <c r="D109" s="30" t="s">
        <v>381</v>
      </c>
      <c r="E109" s="654">
        <f>SUMIFS('PIB-Mpal 2015-2024 Corrient'!H$5:H$1264,'PIB-Mpal 2015-2024 Corrient'!$A$5:$A$1264,$W$2,'PIB-Mpal 2015-2024 Corrient'!$E$5:$E$1264,$A109)</f>
        <v>167.11058906327</v>
      </c>
      <c r="F109" s="654">
        <f>SUMIFS('PIB-Mpal 2015-2024 Corrient'!I$5:I$1264,'PIB-Mpal 2015-2024 Corrient'!$A$5:$A$1264,$W$2,'PIB-Mpal 2015-2024 Corrient'!$E$5:$E$1264,$A109)</f>
        <v>0</v>
      </c>
      <c r="G109" s="654">
        <f>SUMIFS('PIB-Mpal 2015-2024 Corrient'!K$5:K$1264,'PIB-Mpal 2015-2024 Corrient'!$A$5:$A$1264,$W$2,'PIB-Mpal 2015-2024 Corrient'!$E$5:$E$1264,$A109)</f>
        <v>6.9329165756200002</v>
      </c>
      <c r="H109" s="654">
        <f>SUMIFS('PIB-Mpal 2015-2024 Corrient'!L$5:L$1264,'PIB-Mpal 2015-2024 Corrient'!$A$5:$A$1264,$W$2,'PIB-Mpal 2015-2024 Corrient'!$E$5:$E$1264,$A109)</f>
        <v>10.2850839219</v>
      </c>
      <c r="I109" s="654">
        <f>SUMIFS('PIB-Mpal 2015-2024 Corrient'!N$5:N$1264,'PIB-Mpal 2015-2024 Corrient'!$A$5:$A$1264,$W$2,'PIB-Mpal 2015-2024 Corrient'!$E$5:$E$1264,$A109)</f>
        <v>7.6967981410600004</v>
      </c>
      <c r="J109" s="654">
        <f>SUMIFS('PIB-Mpal 2015-2024 Corrient'!O$5:O$1264,'PIB-Mpal 2015-2024 Corrient'!$A$5:$A$1264,$W$2,'PIB-Mpal 2015-2024 Corrient'!$E$5:$E$1264,$A109)</f>
        <v>41.962312929559999</v>
      </c>
      <c r="K109" s="654">
        <f>SUMIFS('PIB-Mpal 2015-2024 Corrient'!P$5:P$1264,'PIB-Mpal 2015-2024 Corrient'!$A$5:$A$1264,$W$2,'PIB-Mpal 2015-2024 Corrient'!$E$5:$E$1264,$A109)</f>
        <v>9.4523723877600005</v>
      </c>
      <c r="L109" s="654">
        <f>SUMIFS('PIB-Mpal 2015-2024 Corrient'!Q$5:Q$1264,'PIB-Mpal 2015-2024 Corrient'!$A$5:$A$1264,$W$2,'PIB-Mpal 2015-2024 Corrient'!$E$5:$E$1264,$A109)</f>
        <v>10.250007211970001</v>
      </c>
      <c r="M109" s="654">
        <f>SUMIFS('PIB-Mpal 2015-2024 Corrient'!R$5:R$1264,'PIB-Mpal 2015-2024 Corrient'!$A$5:$A$1264,$W$2,'PIB-Mpal 2015-2024 Corrient'!$E$5:$E$1264,$A109)</f>
        <v>24.102291160690001</v>
      </c>
      <c r="N109" s="654">
        <f>SUMIFS('PIB-Mpal 2015-2024 Corrient'!S$5:S$1264,'PIB-Mpal 2015-2024 Corrient'!$A$5:$A$1264,$W$2,'PIB-Mpal 2015-2024 Corrient'!$E$5:$E$1264,$A109)</f>
        <v>26.018156458709999</v>
      </c>
      <c r="O109" s="654">
        <f>SUMIFS('PIB-Mpal 2015-2024 Corrient'!T$5:T$1264,'PIB-Mpal 2015-2024 Corrient'!$A$5:$A$1264,$W$2,'PIB-Mpal 2015-2024 Corrient'!$E$5:$E$1264,$A109)</f>
        <v>60.623061115810003</v>
      </c>
      <c r="P109" s="655">
        <f>SUMIFS('PIB-Mpal 2015-2024 Corrient'!U$5:U$1264,'PIB-Mpal 2015-2024 Corrient'!$A$5:$A$1264,$W$2,'PIB-Mpal 2015-2024 Corrient'!$E$5:$E$1264,$A109)</f>
        <v>15.488486846760001</v>
      </c>
      <c r="Q109" s="656">
        <f>SUMIFS('PIB-Mpal 2015-2024 Corrient'!J$5:J$1264,'PIB-Mpal 2015-2024 Corrient'!$A$5:$A$1264,$W$2,'PIB-Mpal 2015-2024 Corrient'!$E$5:$E$1264,$A109)</f>
        <v>167.11058906327</v>
      </c>
      <c r="R109" s="657">
        <f>SUMIFS('PIB-Mpal 2015-2024 Corrient'!M$5:M$1264,'PIB-Mpal 2015-2024 Corrient'!$A$5:$A$1264,$W$2,'PIB-Mpal 2015-2024 Corrient'!$E$5:$E$1264,$A109)</f>
        <v>17.218000497520002</v>
      </c>
      <c r="S109" s="658">
        <f>SUMIFS('PIB-Mpal 2015-2024 Corrient'!V$5:V$1264,'PIB-Mpal 2015-2024 Corrient'!$A$5:$A$1264,$W$2,'PIB-Mpal 2015-2024 Corrient'!$E$5:$E$1264,$A109)</f>
        <v>195.59348625232002</v>
      </c>
      <c r="T109" s="659">
        <f>SUMIFS('PIB-Mpal 2015-2024 Corrient'!W$5:W$1264,'PIB-Mpal 2015-2024 Corrient'!$A$5:$A$1264,$W$2,'PIB-Mpal 2015-2024 Corrient'!$E$5:$E$1264,$A109)</f>
        <v>379.92207581311004</v>
      </c>
      <c r="U109" s="660">
        <f>SUMIFS('PIB-Mpal 2015-2024 Corrient'!X$5:X$1264,'PIB-Mpal 2015-2024 Corrient'!$A$5:$A$1264,$W$2,'PIB-Mpal 2015-2024 Corrient'!$E$5:$E$1264,$A109)</f>
        <v>37.425280201398174</v>
      </c>
      <c r="V109" s="661">
        <f>SUMIFS('PIB-Mpal 2015-2024 Corrient'!Y$5:Y$1264,'PIB-Mpal 2015-2024 Corrient'!$A$5:$A$1264,$W$2,'PIB-Mpal 2015-2024 Corrient'!$E$5:$E$1264,$A109)</f>
        <v>417.34735601450819</v>
      </c>
      <c r="W109" s="237">
        <f t="shared" si="12"/>
        <v>1.6480805344234388E-3</v>
      </c>
      <c r="X109" s="662">
        <f>INDEX(POBLACION!$C$4:$W$128,MATCH(A109,POBLACION!$A$4:$A$128,0),MATCH($W$2,POBLACION!$C$3:$W$3,0))</f>
        <v>16861</v>
      </c>
      <c r="Y109" s="237">
        <f t="shared" si="13"/>
        <v>22532.594496952141</v>
      </c>
      <c r="Z109" s="249">
        <f t="shared" si="14"/>
        <v>24752.230354931984</v>
      </c>
      <c r="AA109" s="237">
        <f t="shared" si="15"/>
        <v>4.352811201081856</v>
      </c>
      <c r="AB109" s="237">
        <f t="shared" si="16"/>
        <v>4.3936143381058708</v>
      </c>
      <c r="AG109" s="260"/>
      <c r="AH109" s="261"/>
      <c r="AI109" s="261"/>
    </row>
    <row r="110" spans="1:35" x14ac:dyDescent="0.3">
      <c r="A110" s="33" t="s">
        <v>382</v>
      </c>
      <c r="B110" s="30" t="s">
        <v>371</v>
      </c>
      <c r="C110" s="31" t="s">
        <v>383</v>
      </c>
      <c r="D110" s="30" t="s">
        <v>384</v>
      </c>
      <c r="E110" s="654">
        <f>SUMIFS('PIB-Mpal 2015-2024 Corrient'!H$5:H$1264,'PIB-Mpal 2015-2024 Corrient'!$A$5:$A$1264,$W$2,'PIB-Mpal 2015-2024 Corrient'!$E$5:$E$1264,$A110)</f>
        <v>42.895105746230001</v>
      </c>
      <c r="F110" s="654">
        <f>SUMIFS('PIB-Mpal 2015-2024 Corrient'!I$5:I$1264,'PIB-Mpal 2015-2024 Corrient'!$A$5:$A$1264,$W$2,'PIB-Mpal 2015-2024 Corrient'!$E$5:$E$1264,$A110)</f>
        <v>0</v>
      </c>
      <c r="G110" s="654">
        <f>SUMIFS('PIB-Mpal 2015-2024 Corrient'!K$5:K$1264,'PIB-Mpal 2015-2024 Corrient'!$A$5:$A$1264,$W$2,'PIB-Mpal 2015-2024 Corrient'!$E$5:$E$1264,$A110)</f>
        <v>2.6736216473300001</v>
      </c>
      <c r="H110" s="654">
        <f>SUMIFS('PIB-Mpal 2015-2024 Corrient'!L$5:L$1264,'PIB-Mpal 2015-2024 Corrient'!$A$5:$A$1264,$W$2,'PIB-Mpal 2015-2024 Corrient'!$E$5:$E$1264,$A110)</f>
        <v>2.6774562448400001</v>
      </c>
      <c r="I110" s="654">
        <f>SUMIFS('PIB-Mpal 2015-2024 Corrient'!N$5:N$1264,'PIB-Mpal 2015-2024 Corrient'!$A$5:$A$1264,$W$2,'PIB-Mpal 2015-2024 Corrient'!$E$5:$E$1264,$A110)</f>
        <v>2.8575237684300001</v>
      </c>
      <c r="J110" s="654">
        <f>SUMIFS('PIB-Mpal 2015-2024 Corrient'!O$5:O$1264,'PIB-Mpal 2015-2024 Corrient'!$A$5:$A$1264,$W$2,'PIB-Mpal 2015-2024 Corrient'!$E$5:$E$1264,$A110)</f>
        <v>16.884958961959999</v>
      </c>
      <c r="K110" s="654">
        <f>SUMIFS('PIB-Mpal 2015-2024 Corrient'!P$5:P$1264,'PIB-Mpal 2015-2024 Corrient'!$A$5:$A$1264,$W$2,'PIB-Mpal 2015-2024 Corrient'!$E$5:$E$1264,$A110)</f>
        <v>2.6722532324600001</v>
      </c>
      <c r="L110" s="654">
        <f>SUMIFS('PIB-Mpal 2015-2024 Corrient'!Q$5:Q$1264,'PIB-Mpal 2015-2024 Corrient'!$A$5:$A$1264,$W$2,'PIB-Mpal 2015-2024 Corrient'!$E$5:$E$1264,$A110)</f>
        <v>2.8692017982800002</v>
      </c>
      <c r="M110" s="654">
        <f>SUMIFS('PIB-Mpal 2015-2024 Corrient'!R$5:R$1264,'PIB-Mpal 2015-2024 Corrient'!$A$5:$A$1264,$W$2,'PIB-Mpal 2015-2024 Corrient'!$E$5:$E$1264,$A110)</f>
        <v>7.47474933209</v>
      </c>
      <c r="N110" s="654">
        <f>SUMIFS('PIB-Mpal 2015-2024 Corrient'!S$5:S$1264,'PIB-Mpal 2015-2024 Corrient'!$A$5:$A$1264,$W$2,'PIB-Mpal 2015-2024 Corrient'!$E$5:$E$1264,$A110)</f>
        <v>9.9306280211899995</v>
      </c>
      <c r="O110" s="654">
        <f>SUMIFS('PIB-Mpal 2015-2024 Corrient'!T$5:T$1264,'PIB-Mpal 2015-2024 Corrient'!$A$5:$A$1264,$W$2,'PIB-Mpal 2015-2024 Corrient'!$E$5:$E$1264,$A110)</f>
        <v>21.532512233150001</v>
      </c>
      <c r="P110" s="655">
        <f>SUMIFS('PIB-Mpal 2015-2024 Corrient'!U$5:U$1264,'PIB-Mpal 2015-2024 Corrient'!$A$5:$A$1264,$W$2,'PIB-Mpal 2015-2024 Corrient'!$E$5:$E$1264,$A110)</f>
        <v>4.7140013113299997</v>
      </c>
      <c r="Q110" s="656">
        <f>SUMIFS('PIB-Mpal 2015-2024 Corrient'!J$5:J$1264,'PIB-Mpal 2015-2024 Corrient'!$A$5:$A$1264,$W$2,'PIB-Mpal 2015-2024 Corrient'!$E$5:$E$1264,$A110)</f>
        <v>42.895105746230001</v>
      </c>
      <c r="R110" s="657">
        <f>SUMIFS('PIB-Mpal 2015-2024 Corrient'!M$5:M$1264,'PIB-Mpal 2015-2024 Corrient'!$A$5:$A$1264,$W$2,'PIB-Mpal 2015-2024 Corrient'!$E$5:$E$1264,$A110)</f>
        <v>5.3510778921700002</v>
      </c>
      <c r="S110" s="658">
        <f>SUMIFS('PIB-Mpal 2015-2024 Corrient'!V$5:V$1264,'PIB-Mpal 2015-2024 Corrient'!$A$5:$A$1264,$W$2,'PIB-Mpal 2015-2024 Corrient'!$E$5:$E$1264,$A110)</f>
        <v>68.935828658889989</v>
      </c>
      <c r="T110" s="659">
        <f>SUMIFS('PIB-Mpal 2015-2024 Corrient'!W$5:W$1264,'PIB-Mpal 2015-2024 Corrient'!$A$5:$A$1264,$W$2,'PIB-Mpal 2015-2024 Corrient'!$E$5:$E$1264,$A110)</f>
        <v>117.18201229728999</v>
      </c>
      <c r="U110" s="660">
        <f>SUMIFS('PIB-Mpal 2015-2024 Corrient'!X$5:X$1264,'PIB-Mpal 2015-2024 Corrient'!$A$5:$A$1264,$W$2,'PIB-Mpal 2015-2024 Corrient'!$E$5:$E$1264,$A110)</f>
        <v>11.543339868852373</v>
      </c>
      <c r="V110" s="661">
        <f>SUMIFS('PIB-Mpal 2015-2024 Corrient'!Y$5:Y$1264,'PIB-Mpal 2015-2024 Corrient'!$A$5:$A$1264,$W$2,'PIB-Mpal 2015-2024 Corrient'!$E$5:$E$1264,$A110)</f>
        <v>128.72535216614236</v>
      </c>
      <c r="W110" s="237">
        <f t="shared" si="12"/>
        <v>5.0832895940149754E-4</v>
      </c>
      <c r="X110" s="662">
        <f>INDEX(POBLACION!$C$4:$W$128,MATCH(A110,POBLACION!$A$4:$A$128,0),MATCH($W$2,POBLACION!$C$3:$W$3,0))</f>
        <v>4556</v>
      </c>
      <c r="Y110" s="237">
        <f t="shared" si="13"/>
        <v>25720.37144365452</v>
      </c>
      <c r="Z110" s="249">
        <f t="shared" si="14"/>
        <v>28254.028131286734</v>
      </c>
      <c r="AA110" s="237">
        <f t="shared" si="15"/>
        <v>4.4102772362103746</v>
      </c>
      <c r="AB110" s="237">
        <f t="shared" si="16"/>
        <v>4.4510803732343973</v>
      </c>
      <c r="AG110" s="260"/>
      <c r="AH110" s="261"/>
      <c r="AI110" s="261"/>
    </row>
    <row r="111" spans="1:35" x14ac:dyDescent="0.3">
      <c r="A111" s="33" t="s">
        <v>385</v>
      </c>
      <c r="B111" s="30" t="s">
        <v>371</v>
      </c>
      <c r="C111" s="31" t="s">
        <v>374</v>
      </c>
      <c r="D111" s="30" t="s">
        <v>386</v>
      </c>
      <c r="E111" s="654">
        <f>SUMIFS('PIB-Mpal 2015-2024 Corrient'!H$5:H$1264,'PIB-Mpal 2015-2024 Corrient'!$A$5:$A$1264,$W$2,'PIB-Mpal 2015-2024 Corrient'!$E$5:$E$1264,$A111)</f>
        <v>185.31358721791</v>
      </c>
      <c r="F111" s="654">
        <f>SUMIFS('PIB-Mpal 2015-2024 Corrient'!I$5:I$1264,'PIB-Mpal 2015-2024 Corrient'!$A$5:$A$1264,$W$2,'PIB-Mpal 2015-2024 Corrient'!$E$5:$E$1264,$A111)</f>
        <v>0</v>
      </c>
      <c r="G111" s="654">
        <f>SUMIFS('PIB-Mpal 2015-2024 Corrient'!K$5:K$1264,'PIB-Mpal 2015-2024 Corrient'!$A$5:$A$1264,$W$2,'PIB-Mpal 2015-2024 Corrient'!$E$5:$E$1264,$A111)</f>
        <v>10.374626768860001</v>
      </c>
      <c r="H111" s="654">
        <f>SUMIFS('PIB-Mpal 2015-2024 Corrient'!L$5:L$1264,'PIB-Mpal 2015-2024 Corrient'!$A$5:$A$1264,$W$2,'PIB-Mpal 2015-2024 Corrient'!$E$5:$E$1264,$A111)</f>
        <v>15.2926863471</v>
      </c>
      <c r="I111" s="654">
        <f>SUMIFS('PIB-Mpal 2015-2024 Corrient'!N$5:N$1264,'PIB-Mpal 2015-2024 Corrient'!$A$5:$A$1264,$W$2,'PIB-Mpal 2015-2024 Corrient'!$E$5:$E$1264,$A111)</f>
        <v>24.204820173280002</v>
      </c>
      <c r="J111" s="654">
        <f>SUMIFS('PIB-Mpal 2015-2024 Corrient'!O$5:O$1264,'PIB-Mpal 2015-2024 Corrient'!$A$5:$A$1264,$W$2,'PIB-Mpal 2015-2024 Corrient'!$E$5:$E$1264,$A111)</f>
        <v>108.8501383806</v>
      </c>
      <c r="K111" s="654">
        <f>SUMIFS('PIB-Mpal 2015-2024 Corrient'!P$5:P$1264,'PIB-Mpal 2015-2024 Corrient'!$A$5:$A$1264,$W$2,'PIB-Mpal 2015-2024 Corrient'!$E$5:$E$1264,$A111)</f>
        <v>15.657694435770001</v>
      </c>
      <c r="L111" s="654">
        <f>SUMIFS('PIB-Mpal 2015-2024 Corrient'!Q$5:Q$1264,'PIB-Mpal 2015-2024 Corrient'!$A$5:$A$1264,$W$2,'PIB-Mpal 2015-2024 Corrient'!$E$5:$E$1264,$A111)</f>
        <v>24.461738570710001</v>
      </c>
      <c r="M111" s="654">
        <f>SUMIFS('PIB-Mpal 2015-2024 Corrient'!R$5:R$1264,'PIB-Mpal 2015-2024 Corrient'!$A$5:$A$1264,$W$2,'PIB-Mpal 2015-2024 Corrient'!$E$5:$E$1264,$A111)</f>
        <v>36.685379771400001</v>
      </c>
      <c r="N111" s="654">
        <f>SUMIFS('PIB-Mpal 2015-2024 Corrient'!S$5:S$1264,'PIB-Mpal 2015-2024 Corrient'!$A$5:$A$1264,$W$2,'PIB-Mpal 2015-2024 Corrient'!$E$5:$E$1264,$A111)</f>
        <v>50.924526596349999</v>
      </c>
      <c r="O111" s="654">
        <f>SUMIFS('PIB-Mpal 2015-2024 Corrient'!T$5:T$1264,'PIB-Mpal 2015-2024 Corrient'!$A$5:$A$1264,$W$2,'PIB-Mpal 2015-2024 Corrient'!$E$5:$E$1264,$A111)</f>
        <v>129.06696173939</v>
      </c>
      <c r="P111" s="655">
        <f>SUMIFS('PIB-Mpal 2015-2024 Corrient'!U$5:U$1264,'PIB-Mpal 2015-2024 Corrient'!$A$5:$A$1264,$W$2,'PIB-Mpal 2015-2024 Corrient'!$E$5:$E$1264,$A111)</f>
        <v>29.516104239779999</v>
      </c>
      <c r="Q111" s="656">
        <f>SUMIFS('PIB-Mpal 2015-2024 Corrient'!J$5:J$1264,'PIB-Mpal 2015-2024 Corrient'!$A$5:$A$1264,$W$2,'PIB-Mpal 2015-2024 Corrient'!$E$5:$E$1264,$A111)</f>
        <v>185.31358721791</v>
      </c>
      <c r="R111" s="657">
        <f>SUMIFS('PIB-Mpal 2015-2024 Corrient'!M$5:M$1264,'PIB-Mpal 2015-2024 Corrient'!$A$5:$A$1264,$W$2,'PIB-Mpal 2015-2024 Corrient'!$E$5:$E$1264,$A111)</f>
        <v>25.667313115959999</v>
      </c>
      <c r="S111" s="658">
        <f>SUMIFS('PIB-Mpal 2015-2024 Corrient'!V$5:V$1264,'PIB-Mpal 2015-2024 Corrient'!$A$5:$A$1264,$W$2,'PIB-Mpal 2015-2024 Corrient'!$E$5:$E$1264,$A111)</f>
        <v>419.36736390728004</v>
      </c>
      <c r="T111" s="659">
        <f>SUMIFS('PIB-Mpal 2015-2024 Corrient'!W$5:W$1264,'PIB-Mpal 2015-2024 Corrient'!$A$5:$A$1264,$W$2,'PIB-Mpal 2015-2024 Corrient'!$E$5:$E$1264,$A111)</f>
        <v>630.34826424114999</v>
      </c>
      <c r="U111" s="660">
        <f>SUMIFS('PIB-Mpal 2015-2024 Corrient'!X$5:X$1264,'PIB-Mpal 2015-2024 Corrient'!$A$5:$A$1264,$W$2,'PIB-Mpal 2015-2024 Corrient'!$E$5:$E$1264,$A111)</f>
        <v>62.094208037809217</v>
      </c>
      <c r="V111" s="661">
        <f>SUMIFS('PIB-Mpal 2015-2024 Corrient'!Y$5:Y$1264,'PIB-Mpal 2015-2024 Corrient'!$A$5:$A$1264,$W$2,'PIB-Mpal 2015-2024 Corrient'!$E$5:$E$1264,$A111)</f>
        <v>692.44247227895926</v>
      </c>
      <c r="W111" s="237">
        <f t="shared" si="12"/>
        <v>2.7344152139095446E-3</v>
      </c>
      <c r="X111" s="662">
        <f>INDEX(POBLACION!$C$4:$W$128,MATCH(A111,POBLACION!$A$4:$A$128,0),MATCH($W$2,POBLACION!$C$3:$W$3,0))</f>
        <v>27391</v>
      </c>
      <c r="Y111" s="237">
        <f t="shared" si="13"/>
        <v>23012.97010847176</v>
      </c>
      <c r="Z111" s="249">
        <f t="shared" si="14"/>
        <v>25279.926701433291</v>
      </c>
      <c r="AA111" s="237">
        <f t="shared" si="15"/>
        <v>4.3619726733612758</v>
      </c>
      <c r="AB111" s="237">
        <f t="shared" si="16"/>
        <v>4.4027758103852994</v>
      </c>
      <c r="AG111" s="260"/>
      <c r="AH111" s="261"/>
      <c r="AI111" s="261"/>
    </row>
    <row r="112" spans="1:35" x14ac:dyDescent="0.3">
      <c r="A112" s="33" t="s">
        <v>387</v>
      </c>
      <c r="B112" s="30" t="s">
        <v>371</v>
      </c>
      <c r="C112" s="31" t="s">
        <v>279</v>
      </c>
      <c r="D112" s="30" t="s">
        <v>388</v>
      </c>
      <c r="E112" s="654">
        <f>SUMIFS('PIB-Mpal 2015-2024 Corrient'!H$5:H$1264,'PIB-Mpal 2015-2024 Corrient'!$A$5:$A$1264,$W$2,'PIB-Mpal 2015-2024 Corrient'!$E$5:$E$1264,$A112)</f>
        <v>359.24404829741002</v>
      </c>
      <c r="F112" s="654">
        <f>SUMIFS('PIB-Mpal 2015-2024 Corrient'!I$5:I$1264,'PIB-Mpal 2015-2024 Corrient'!$A$5:$A$1264,$W$2,'PIB-Mpal 2015-2024 Corrient'!$E$5:$E$1264,$A112)</f>
        <v>0</v>
      </c>
      <c r="G112" s="654">
        <f>SUMIFS('PIB-Mpal 2015-2024 Corrient'!K$5:K$1264,'PIB-Mpal 2015-2024 Corrient'!$A$5:$A$1264,$W$2,'PIB-Mpal 2015-2024 Corrient'!$E$5:$E$1264,$A112)</f>
        <v>15.91682210896</v>
      </c>
      <c r="H112" s="654">
        <f>SUMIFS('PIB-Mpal 2015-2024 Corrient'!L$5:L$1264,'PIB-Mpal 2015-2024 Corrient'!$A$5:$A$1264,$W$2,'PIB-Mpal 2015-2024 Corrient'!$E$5:$E$1264,$A112)</f>
        <v>13.37146367924</v>
      </c>
      <c r="I112" s="654">
        <f>SUMIFS('PIB-Mpal 2015-2024 Corrient'!N$5:N$1264,'PIB-Mpal 2015-2024 Corrient'!$A$5:$A$1264,$W$2,'PIB-Mpal 2015-2024 Corrient'!$E$5:$E$1264,$A112)</f>
        <v>21.259790968370002</v>
      </c>
      <c r="J112" s="654">
        <f>SUMIFS('PIB-Mpal 2015-2024 Corrient'!O$5:O$1264,'PIB-Mpal 2015-2024 Corrient'!$A$5:$A$1264,$W$2,'PIB-Mpal 2015-2024 Corrient'!$E$5:$E$1264,$A112)</f>
        <v>63.843627851939999</v>
      </c>
      <c r="K112" s="654">
        <f>SUMIFS('PIB-Mpal 2015-2024 Corrient'!P$5:P$1264,'PIB-Mpal 2015-2024 Corrient'!$A$5:$A$1264,$W$2,'PIB-Mpal 2015-2024 Corrient'!$E$5:$E$1264,$A112)</f>
        <v>10.583470419019999</v>
      </c>
      <c r="L112" s="654">
        <f>SUMIFS('PIB-Mpal 2015-2024 Corrient'!Q$5:Q$1264,'PIB-Mpal 2015-2024 Corrient'!$A$5:$A$1264,$W$2,'PIB-Mpal 2015-2024 Corrient'!$E$5:$E$1264,$A112)</f>
        <v>12.76015933569</v>
      </c>
      <c r="M112" s="654">
        <f>SUMIFS('PIB-Mpal 2015-2024 Corrient'!R$5:R$1264,'PIB-Mpal 2015-2024 Corrient'!$A$5:$A$1264,$W$2,'PIB-Mpal 2015-2024 Corrient'!$E$5:$E$1264,$A112)</f>
        <v>36.686090954939999</v>
      </c>
      <c r="N112" s="654">
        <f>SUMIFS('PIB-Mpal 2015-2024 Corrient'!S$5:S$1264,'PIB-Mpal 2015-2024 Corrient'!$A$5:$A$1264,$W$2,'PIB-Mpal 2015-2024 Corrient'!$E$5:$E$1264,$A112)</f>
        <v>34.142865558220002</v>
      </c>
      <c r="O112" s="654">
        <f>SUMIFS('PIB-Mpal 2015-2024 Corrient'!T$5:T$1264,'PIB-Mpal 2015-2024 Corrient'!$A$5:$A$1264,$W$2,'PIB-Mpal 2015-2024 Corrient'!$E$5:$E$1264,$A112)</f>
        <v>70.016384968569994</v>
      </c>
      <c r="P112" s="655">
        <f>SUMIFS('PIB-Mpal 2015-2024 Corrient'!U$5:U$1264,'PIB-Mpal 2015-2024 Corrient'!$A$5:$A$1264,$W$2,'PIB-Mpal 2015-2024 Corrient'!$E$5:$E$1264,$A112)</f>
        <v>22.42354582255</v>
      </c>
      <c r="Q112" s="656">
        <f>SUMIFS('PIB-Mpal 2015-2024 Corrient'!J$5:J$1264,'PIB-Mpal 2015-2024 Corrient'!$A$5:$A$1264,$W$2,'PIB-Mpal 2015-2024 Corrient'!$E$5:$E$1264,$A112)</f>
        <v>359.24404829741002</v>
      </c>
      <c r="R112" s="657">
        <f>SUMIFS('PIB-Mpal 2015-2024 Corrient'!M$5:M$1264,'PIB-Mpal 2015-2024 Corrient'!$A$5:$A$1264,$W$2,'PIB-Mpal 2015-2024 Corrient'!$E$5:$E$1264,$A112)</f>
        <v>29.2882857882</v>
      </c>
      <c r="S112" s="658">
        <f>SUMIFS('PIB-Mpal 2015-2024 Corrient'!V$5:V$1264,'PIB-Mpal 2015-2024 Corrient'!$A$5:$A$1264,$W$2,'PIB-Mpal 2015-2024 Corrient'!$E$5:$E$1264,$A112)</f>
        <v>271.71593587929999</v>
      </c>
      <c r="T112" s="659">
        <f>SUMIFS('PIB-Mpal 2015-2024 Corrient'!W$5:W$1264,'PIB-Mpal 2015-2024 Corrient'!$A$5:$A$1264,$W$2,'PIB-Mpal 2015-2024 Corrient'!$E$5:$E$1264,$A112)</f>
        <v>660.24826996491004</v>
      </c>
      <c r="U112" s="660">
        <f>SUMIFS('PIB-Mpal 2015-2024 Corrient'!X$5:X$1264,'PIB-Mpal 2015-2024 Corrient'!$A$5:$A$1264,$W$2,'PIB-Mpal 2015-2024 Corrient'!$E$5:$E$1264,$A112)</f>
        <v>65.039591218901535</v>
      </c>
      <c r="V112" s="661">
        <f>SUMIFS('PIB-Mpal 2015-2024 Corrient'!Y$5:Y$1264,'PIB-Mpal 2015-2024 Corrient'!$A$5:$A$1264,$W$2,'PIB-Mpal 2015-2024 Corrient'!$E$5:$E$1264,$A112)</f>
        <v>725.28786118381163</v>
      </c>
      <c r="W112" s="237">
        <f t="shared" si="12"/>
        <v>2.864119752154596E-3</v>
      </c>
      <c r="X112" s="662">
        <f>INDEX(POBLACION!$C$4:$W$128,MATCH(A112,POBLACION!$A$4:$A$128,0),MATCH($W$2,POBLACION!$C$3:$W$3,0))</f>
        <v>22182</v>
      </c>
      <c r="Y112" s="237">
        <f t="shared" si="13"/>
        <v>29765.046883279691</v>
      </c>
      <c r="Z112" s="249">
        <f t="shared" si="14"/>
        <v>32697.135568650781</v>
      </c>
      <c r="AA112" s="237">
        <f t="shared" si="15"/>
        <v>4.4737065709507196</v>
      </c>
      <c r="AB112" s="237">
        <f t="shared" si="16"/>
        <v>4.5145097079747281</v>
      </c>
      <c r="AG112" s="260"/>
      <c r="AH112" s="261"/>
      <c r="AI112" s="261"/>
    </row>
    <row r="113" spans="1:35" x14ac:dyDescent="0.3">
      <c r="A113" s="33" t="s">
        <v>389</v>
      </c>
      <c r="B113" s="30" t="s">
        <v>371</v>
      </c>
      <c r="C113" s="31" t="s">
        <v>383</v>
      </c>
      <c r="D113" s="30" t="s">
        <v>390</v>
      </c>
      <c r="E113" s="654">
        <f>SUMIFS('PIB-Mpal 2015-2024 Corrient'!H$5:H$1264,'PIB-Mpal 2015-2024 Corrient'!$A$5:$A$1264,$W$2,'PIB-Mpal 2015-2024 Corrient'!$E$5:$E$1264,$A113)</f>
        <v>343.84478948446002</v>
      </c>
      <c r="F113" s="654">
        <f>SUMIFS('PIB-Mpal 2015-2024 Corrient'!I$5:I$1264,'PIB-Mpal 2015-2024 Corrient'!$A$5:$A$1264,$W$2,'PIB-Mpal 2015-2024 Corrient'!$E$5:$E$1264,$A113)</f>
        <v>7.8097085546800002</v>
      </c>
      <c r="G113" s="654">
        <f>SUMIFS('PIB-Mpal 2015-2024 Corrient'!K$5:K$1264,'PIB-Mpal 2015-2024 Corrient'!$A$5:$A$1264,$W$2,'PIB-Mpal 2015-2024 Corrient'!$E$5:$E$1264,$A113)</f>
        <v>16.478488145530001</v>
      </c>
      <c r="H113" s="654">
        <f>SUMIFS('PIB-Mpal 2015-2024 Corrient'!L$5:L$1264,'PIB-Mpal 2015-2024 Corrient'!$A$5:$A$1264,$W$2,'PIB-Mpal 2015-2024 Corrient'!$E$5:$E$1264,$A113)</f>
        <v>17.996064534969999</v>
      </c>
      <c r="I113" s="654">
        <f>SUMIFS('PIB-Mpal 2015-2024 Corrient'!N$5:N$1264,'PIB-Mpal 2015-2024 Corrient'!$A$5:$A$1264,$W$2,'PIB-Mpal 2015-2024 Corrient'!$E$5:$E$1264,$A113)</f>
        <v>15.449556698849999</v>
      </c>
      <c r="J113" s="654">
        <f>SUMIFS('PIB-Mpal 2015-2024 Corrient'!O$5:O$1264,'PIB-Mpal 2015-2024 Corrient'!$A$5:$A$1264,$W$2,'PIB-Mpal 2015-2024 Corrient'!$E$5:$E$1264,$A113)</f>
        <v>92.856131129280001</v>
      </c>
      <c r="K113" s="654">
        <f>SUMIFS('PIB-Mpal 2015-2024 Corrient'!P$5:P$1264,'PIB-Mpal 2015-2024 Corrient'!$A$5:$A$1264,$W$2,'PIB-Mpal 2015-2024 Corrient'!$E$5:$E$1264,$A113)</f>
        <v>13.454432542939999</v>
      </c>
      <c r="L113" s="654">
        <f>SUMIFS('PIB-Mpal 2015-2024 Corrient'!Q$5:Q$1264,'PIB-Mpal 2015-2024 Corrient'!$A$5:$A$1264,$W$2,'PIB-Mpal 2015-2024 Corrient'!$E$5:$E$1264,$A113)</f>
        <v>13.9863237829</v>
      </c>
      <c r="M113" s="654">
        <f>SUMIFS('PIB-Mpal 2015-2024 Corrient'!R$5:R$1264,'PIB-Mpal 2015-2024 Corrient'!$A$5:$A$1264,$W$2,'PIB-Mpal 2015-2024 Corrient'!$E$5:$E$1264,$A113)</f>
        <v>53.538390152189997</v>
      </c>
      <c r="N113" s="654">
        <f>SUMIFS('PIB-Mpal 2015-2024 Corrient'!S$5:S$1264,'PIB-Mpal 2015-2024 Corrient'!$A$5:$A$1264,$W$2,'PIB-Mpal 2015-2024 Corrient'!$E$5:$E$1264,$A113)</f>
        <v>45.935706323680002</v>
      </c>
      <c r="O113" s="654">
        <f>SUMIFS('PIB-Mpal 2015-2024 Corrient'!T$5:T$1264,'PIB-Mpal 2015-2024 Corrient'!$A$5:$A$1264,$W$2,'PIB-Mpal 2015-2024 Corrient'!$E$5:$E$1264,$A113)</f>
        <v>67.55318643276</v>
      </c>
      <c r="P113" s="655">
        <f>SUMIFS('PIB-Mpal 2015-2024 Corrient'!U$5:U$1264,'PIB-Mpal 2015-2024 Corrient'!$A$5:$A$1264,$W$2,'PIB-Mpal 2015-2024 Corrient'!$E$5:$E$1264,$A113)</f>
        <v>31.037996796729999</v>
      </c>
      <c r="Q113" s="656">
        <f>SUMIFS('PIB-Mpal 2015-2024 Corrient'!J$5:J$1264,'PIB-Mpal 2015-2024 Corrient'!$A$5:$A$1264,$W$2,'PIB-Mpal 2015-2024 Corrient'!$E$5:$E$1264,$A113)</f>
        <v>351.65449803914004</v>
      </c>
      <c r="R113" s="657">
        <f>SUMIFS('PIB-Mpal 2015-2024 Corrient'!M$5:M$1264,'PIB-Mpal 2015-2024 Corrient'!$A$5:$A$1264,$W$2,'PIB-Mpal 2015-2024 Corrient'!$E$5:$E$1264,$A113)</f>
        <v>34.474552680499997</v>
      </c>
      <c r="S113" s="658">
        <f>SUMIFS('PIB-Mpal 2015-2024 Corrient'!V$5:V$1264,'PIB-Mpal 2015-2024 Corrient'!$A$5:$A$1264,$W$2,'PIB-Mpal 2015-2024 Corrient'!$E$5:$E$1264,$A113)</f>
        <v>333.81172385933002</v>
      </c>
      <c r="T113" s="659">
        <f>SUMIFS('PIB-Mpal 2015-2024 Corrient'!W$5:W$1264,'PIB-Mpal 2015-2024 Corrient'!$A$5:$A$1264,$W$2,'PIB-Mpal 2015-2024 Corrient'!$E$5:$E$1264,$A113)</f>
        <v>719.94077457897004</v>
      </c>
      <c r="U113" s="660">
        <f>SUMIFS('PIB-Mpal 2015-2024 Corrient'!X$5:X$1264,'PIB-Mpal 2015-2024 Corrient'!$A$5:$A$1264,$W$2,'PIB-Mpal 2015-2024 Corrient'!$E$5:$E$1264,$A113)</f>
        <v>70.919767321662547</v>
      </c>
      <c r="V113" s="661">
        <f>SUMIFS('PIB-Mpal 2015-2024 Corrient'!Y$5:Y$1264,'PIB-Mpal 2015-2024 Corrient'!$A$5:$A$1264,$W$2,'PIB-Mpal 2015-2024 Corrient'!$E$5:$E$1264,$A113)</f>
        <v>790.8605419006326</v>
      </c>
      <c r="W113" s="237">
        <f t="shared" si="12"/>
        <v>3.1230624700655705E-3</v>
      </c>
      <c r="X113" s="662">
        <f>INDEX(POBLACION!$C$4:$W$128,MATCH(A113,POBLACION!$A$4:$A$128,0),MATCH($W$2,POBLACION!$C$3:$W$3,0))</f>
        <v>26245</v>
      </c>
      <c r="Y113" s="237">
        <f t="shared" si="13"/>
        <v>27431.540277346925</v>
      </c>
      <c r="Z113" s="249">
        <f t="shared" si="14"/>
        <v>30133.760407720809</v>
      </c>
      <c r="AA113" s="237">
        <f t="shared" si="15"/>
        <v>4.4382501938667147</v>
      </c>
      <c r="AB113" s="237">
        <f t="shared" si="16"/>
        <v>4.4790533308907285</v>
      </c>
      <c r="AG113" s="260"/>
      <c r="AH113" s="261"/>
      <c r="AI113" s="261"/>
    </row>
    <row r="114" spans="1:35" x14ac:dyDescent="0.3">
      <c r="A114" s="33" t="s">
        <v>391</v>
      </c>
      <c r="B114" s="30" t="s">
        <v>371</v>
      </c>
      <c r="C114" s="31" t="s">
        <v>374</v>
      </c>
      <c r="D114" s="30" t="s">
        <v>392</v>
      </c>
      <c r="E114" s="654">
        <f>SUMIFS('PIB-Mpal 2015-2024 Corrient'!H$5:H$1264,'PIB-Mpal 2015-2024 Corrient'!$A$5:$A$1264,$W$2,'PIB-Mpal 2015-2024 Corrient'!$E$5:$E$1264,$A114)</f>
        <v>54.272812915599999</v>
      </c>
      <c r="F114" s="654">
        <f>SUMIFS('PIB-Mpal 2015-2024 Corrient'!I$5:I$1264,'PIB-Mpal 2015-2024 Corrient'!$A$5:$A$1264,$W$2,'PIB-Mpal 2015-2024 Corrient'!$E$5:$E$1264,$A114)</f>
        <v>0</v>
      </c>
      <c r="G114" s="654">
        <f>SUMIFS('PIB-Mpal 2015-2024 Corrient'!K$5:K$1264,'PIB-Mpal 2015-2024 Corrient'!$A$5:$A$1264,$W$2,'PIB-Mpal 2015-2024 Corrient'!$E$5:$E$1264,$A114)</f>
        <v>3.7674493178000001</v>
      </c>
      <c r="H114" s="654">
        <f>SUMIFS('PIB-Mpal 2015-2024 Corrient'!L$5:L$1264,'PIB-Mpal 2015-2024 Corrient'!$A$5:$A$1264,$W$2,'PIB-Mpal 2015-2024 Corrient'!$E$5:$E$1264,$A114)</f>
        <v>2.3978631575599998</v>
      </c>
      <c r="I114" s="654">
        <f>SUMIFS('PIB-Mpal 2015-2024 Corrient'!N$5:N$1264,'PIB-Mpal 2015-2024 Corrient'!$A$5:$A$1264,$W$2,'PIB-Mpal 2015-2024 Corrient'!$E$5:$E$1264,$A114)</f>
        <v>5.3346061676199996</v>
      </c>
      <c r="J114" s="654">
        <f>SUMIFS('PIB-Mpal 2015-2024 Corrient'!O$5:O$1264,'PIB-Mpal 2015-2024 Corrient'!$A$5:$A$1264,$W$2,'PIB-Mpal 2015-2024 Corrient'!$E$5:$E$1264,$A114)</f>
        <v>18.86651673023</v>
      </c>
      <c r="K114" s="654">
        <f>SUMIFS('PIB-Mpal 2015-2024 Corrient'!P$5:P$1264,'PIB-Mpal 2015-2024 Corrient'!$A$5:$A$1264,$W$2,'PIB-Mpal 2015-2024 Corrient'!$E$5:$E$1264,$A114)</f>
        <v>3.3868317591100001</v>
      </c>
      <c r="L114" s="654">
        <f>SUMIFS('PIB-Mpal 2015-2024 Corrient'!Q$5:Q$1264,'PIB-Mpal 2015-2024 Corrient'!$A$5:$A$1264,$W$2,'PIB-Mpal 2015-2024 Corrient'!$E$5:$E$1264,$A114)</f>
        <v>2.5640333682700001</v>
      </c>
      <c r="M114" s="654">
        <f>SUMIFS('PIB-Mpal 2015-2024 Corrient'!R$5:R$1264,'PIB-Mpal 2015-2024 Corrient'!$A$5:$A$1264,$W$2,'PIB-Mpal 2015-2024 Corrient'!$E$5:$E$1264,$A114)</f>
        <v>8.7731866328300008</v>
      </c>
      <c r="N114" s="654">
        <f>SUMIFS('PIB-Mpal 2015-2024 Corrient'!S$5:S$1264,'PIB-Mpal 2015-2024 Corrient'!$A$5:$A$1264,$W$2,'PIB-Mpal 2015-2024 Corrient'!$E$5:$E$1264,$A114)</f>
        <v>9.8729302290500005</v>
      </c>
      <c r="O114" s="654">
        <f>SUMIFS('PIB-Mpal 2015-2024 Corrient'!T$5:T$1264,'PIB-Mpal 2015-2024 Corrient'!$A$5:$A$1264,$W$2,'PIB-Mpal 2015-2024 Corrient'!$E$5:$E$1264,$A114)</f>
        <v>20.51692445426</v>
      </c>
      <c r="P114" s="655">
        <f>SUMIFS('PIB-Mpal 2015-2024 Corrient'!U$5:U$1264,'PIB-Mpal 2015-2024 Corrient'!$A$5:$A$1264,$W$2,'PIB-Mpal 2015-2024 Corrient'!$E$5:$E$1264,$A114)</f>
        <v>5.3858631487500004</v>
      </c>
      <c r="Q114" s="656">
        <f>SUMIFS('PIB-Mpal 2015-2024 Corrient'!J$5:J$1264,'PIB-Mpal 2015-2024 Corrient'!$A$5:$A$1264,$W$2,'PIB-Mpal 2015-2024 Corrient'!$E$5:$E$1264,$A114)</f>
        <v>54.272812915599999</v>
      </c>
      <c r="R114" s="657">
        <f>SUMIFS('PIB-Mpal 2015-2024 Corrient'!M$5:M$1264,'PIB-Mpal 2015-2024 Corrient'!$A$5:$A$1264,$W$2,'PIB-Mpal 2015-2024 Corrient'!$E$5:$E$1264,$A114)</f>
        <v>6.1653124753600004</v>
      </c>
      <c r="S114" s="658">
        <f>SUMIFS('PIB-Mpal 2015-2024 Corrient'!V$5:V$1264,'PIB-Mpal 2015-2024 Corrient'!$A$5:$A$1264,$W$2,'PIB-Mpal 2015-2024 Corrient'!$E$5:$E$1264,$A114)</f>
        <v>74.700892490120012</v>
      </c>
      <c r="T114" s="659">
        <f>SUMIFS('PIB-Mpal 2015-2024 Corrient'!W$5:W$1264,'PIB-Mpal 2015-2024 Corrient'!$A$5:$A$1264,$W$2,'PIB-Mpal 2015-2024 Corrient'!$E$5:$E$1264,$A114)</f>
        <v>135.13901788108001</v>
      </c>
      <c r="U114" s="660">
        <f>SUMIFS('PIB-Mpal 2015-2024 Corrient'!X$5:X$1264,'PIB-Mpal 2015-2024 Corrient'!$A$5:$A$1264,$W$2,'PIB-Mpal 2015-2024 Corrient'!$E$5:$E$1264,$A114)</f>
        <v>13.312244621525785</v>
      </c>
      <c r="V114" s="661">
        <f>SUMIFS('PIB-Mpal 2015-2024 Corrient'!Y$5:Y$1264,'PIB-Mpal 2015-2024 Corrient'!$A$5:$A$1264,$W$2,'PIB-Mpal 2015-2024 Corrient'!$E$5:$E$1264,$A114)</f>
        <v>148.4512625026058</v>
      </c>
      <c r="W114" s="237">
        <f t="shared" si="12"/>
        <v>5.8622543671421677E-4</v>
      </c>
      <c r="X114" s="662">
        <f>INDEX(POBLACION!$C$4:$W$128,MATCH(A114,POBLACION!$A$4:$A$128,0),MATCH($W$2,POBLACION!$C$3:$W$3,0))</f>
        <v>5862</v>
      </c>
      <c r="Y114" s="237">
        <f t="shared" si="13"/>
        <v>23053.397796158308</v>
      </c>
      <c r="Z114" s="249">
        <f t="shared" si="14"/>
        <v>25324.336830877823</v>
      </c>
      <c r="AA114" s="237">
        <f t="shared" si="15"/>
        <v>4.3627349442753705</v>
      </c>
      <c r="AB114" s="237">
        <f t="shared" si="16"/>
        <v>4.4035380812993914</v>
      </c>
      <c r="AG114" s="260"/>
      <c r="AH114" s="261"/>
      <c r="AI114" s="261"/>
    </row>
    <row r="115" spans="1:35" x14ac:dyDescent="0.3">
      <c r="A115" s="33" t="s">
        <v>393</v>
      </c>
      <c r="B115" s="30" t="s">
        <v>371</v>
      </c>
      <c r="C115" s="31" t="s">
        <v>374</v>
      </c>
      <c r="D115" s="30" t="s">
        <v>394</v>
      </c>
      <c r="E115" s="654">
        <f>SUMIFS('PIB-Mpal 2015-2024 Corrient'!H$5:H$1264,'PIB-Mpal 2015-2024 Corrient'!$A$5:$A$1264,$W$2,'PIB-Mpal 2015-2024 Corrient'!$E$5:$E$1264,$A115)</f>
        <v>161.14681208409999</v>
      </c>
      <c r="F115" s="654">
        <f>SUMIFS('PIB-Mpal 2015-2024 Corrient'!I$5:I$1264,'PIB-Mpal 2015-2024 Corrient'!$A$5:$A$1264,$W$2,'PIB-Mpal 2015-2024 Corrient'!$E$5:$E$1264,$A115)</f>
        <v>0</v>
      </c>
      <c r="G115" s="654">
        <f>SUMIFS('PIB-Mpal 2015-2024 Corrient'!K$5:K$1264,'PIB-Mpal 2015-2024 Corrient'!$A$5:$A$1264,$W$2,'PIB-Mpal 2015-2024 Corrient'!$E$5:$E$1264,$A115)</f>
        <v>10.32630614062</v>
      </c>
      <c r="H115" s="654">
        <f>SUMIFS('PIB-Mpal 2015-2024 Corrient'!L$5:L$1264,'PIB-Mpal 2015-2024 Corrient'!$A$5:$A$1264,$W$2,'PIB-Mpal 2015-2024 Corrient'!$E$5:$E$1264,$A115)</f>
        <v>9.3995731308000003</v>
      </c>
      <c r="I115" s="654">
        <f>SUMIFS('PIB-Mpal 2015-2024 Corrient'!N$5:N$1264,'PIB-Mpal 2015-2024 Corrient'!$A$5:$A$1264,$W$2,'PIB-Mpal 2015-2024 Corrient'!$E$5:$E$1264,$A115)</f>
        <v>16.471221280649999</v>
      </c>
      <c r="J115" s="654">
        <f>SUMIFS('PIB-Mpal 2015-2024 Corrient'!O$5:O$1264,'PIB-Mpal 2015-2024 Corrient'!$A$5:$A$1264,$W$2,'PIB-Mpal 2015-2024 Corrient'!$E$5:$E$1264,$A115)</f>
        <v>85.68062093751</v>
      </c>
      <c r="K115" s="654">
        <f>SUMIFS('PIB-Mpal 2015-2024 Corrient'!P$5:P$1264,'PIB-Mpal 2015-2024 Corrient'!$A$5:$A$1264,$W$2,'PIB-Mpal 2015-2024 Corrient'!$E$5:$E$1264,$A115)</f>
        <v>11.31539110157</v>
      </c>
      <c r="L115" s="654">
        <f>SUMIFS('PIB-Mpal 2015-2024 Corrient'!Q$5:Q$1264,'PIB-Mpal 2015-2024 Corrient'!$A$5:$A$1264,$W$2,'PIB-Mpal 2015-2024 Corrient'!$E$5:$E$1264,$A115)</f>
        <v>12.29021065037</v>
      </c>
      <c r="M115" s="654">
        <f>SUMIFS('PIB-Mpal 2015-2024 Corrient'!R$5:R$1264,'PIB-Mpal 2015-2024 Corrient'!$A$5:$A$1264,$W$2,'PIB-Mpal 2015-2024 Corrient'!$E$5:$E$1264,$A115)</f>
        <v>32.73079185316</v>
      </c>
      <c r="N115" s="654">
        <f>SUMIFS('PIB-Mpal 2015-2024 Corrient'!S$5:S$1264,'PIB-Mpal 2015-2024 Corrient'!$A$5:$A$1264,$W$2,'PIB-Mpal 2015-2024 Corrient'!$E$5:$E$1264,$A115)</f>
        <v>33.165075383560001</v>
      </c>
      <c r="O115" s="654">
        <f>SUMIFS('PIB-Mpal 2015-2024 Corrient'!T$5:T$1264,'PIB-Mpal 2015-2024 Corrient'!$A$5:$A$1264,$W$2,'PIB-Mpal 2015-2024 Corrient'!$E$5:$E$1264,$A115)</f>
        <v>51.785655380069997</v>
      </c>
      <c r="P115" s="655">
        <f>SUMIFS('PIB-Mpal 2015-2024 Corrient'!U$5:U$1264,'PIB-Mpal 2015-2024 Corrient'!$A$5:$A$1264,$W$2,'PIB-Mpal 2015-2024 Corrient'!$E$5:$E$1264,$A115)</f>
        <v>17.785670003</v>
      </c>
      <c r="Q115" s="656">
        <f>SUMIFS('PIB-Mpal 2015-2024 Corrient'!J$5:J$1264,'PIB-Mpal 2015-2024 Corrient'!$A$5:$A$1264,$W$2,'PIB-Mpal 2015-2024 Corrient'!$E$5:$E$1264,$A115)</f>
        <v>161.14681208409999</v>
      </c>
      <c r="R115" s="657">
        <f>SUMIFS('PIB-Mpal 2015-2024 Corrient'!M$5:M$1264,'PIB-Mpal 2015-2024 Corrient'!$A$5:$A$1264,$W$2,'PIB-Mpal 2015-2024 Corrient'!$E$5:$E$1264,$A115)</f>
        <v>19.725879271419998</v>
      </c>
      <c r="S115" s="658">
        <f>SUMIFS('PIB-Mpal 2015-2024 Corrient'!V$5:V$1264,'PIB-Mpal 2015-2024 Corrient'!$A$5:$A$1264,$W$2,'PIB-Mpal 2015-2024 Corrient'!$E$5:$E$1264,$A115)</f>
        <v>261.22463658989</v>
      </c>
      <c r="T115" s="659">
        <f>SUMIFS('PIB-Mpal 2015-2024 Corrient'!W$5:W$1264,'PIB-Mpal 2015-2024 Corrient'!$A$5:$A$1264,$W$2,'PIB-Mpal 2015-2024 Corrient'!$E$5:$E$1264,$A115)</f>
        <v>442.09732794541003</v>
      </c>
      <c r="U115" s="660">
        <f>SUMIFS('PIB-Mpal 2015-2024 Corrient'!X$5:X$1264,'PIB-Mpal 2015-2024 Corrient'!$A$5:$A$1264,$W$2,'PIB-Mpal 2015-2024 Corrient'!$E$5:$E$1264,$A115)</f>
        <v>43.550026250086887</v>
      </c>
      <c r="V115" s="661">
        <f>SUMIFS('PIB-Mpal 2015-2024 Corrient'!Y$5:Y$1264,'PIB-Mpal 2015-2024 Corrient'!$A$5:$A$1264,$W$2,'PIB-Mpal 2015-2024 Corrient'!$E$5:$E$1264,$A115)</f>
        <v>485.64735419549692</v>
      </c>
      <c r="W115" s="237">
        <f t="shared" si="12"/>
        <v>1.9177932710229507E-3</v>
      </c>
      <c r="X115" s="662">
        <f>INDEX(POBLACION!$C$4:$W$128,MATCH(A115,POBLACION!$A$4:$A$128,0),MATCH($W$2,POBLACION!$C$3:$W$3,0))</f>
        <v>15350</v>
      </c>
      <c r="Y115" s="237">
        <f t="shared" si="13"/>
        <v>28801.128856378506</v>
      </c>
      <c r="Z115" s="249">
        <f t="shared" si="14"/>
        <v>31638.26411697048</v>
      </c>
      <c r="AA115" s="237">
        <f t="shared" si="15"/>
        <v>4.4594095102067364</v>
      </c>
      <c r="AB115" s="237">
        <f t="shared" si="16"/>
        <v>4.5002126472307555</v>
      </c>
      <c r="AG115" s="260"/>
      <c r="AH115" s="261"/>
      <c r="AI115" s="261"/>
    </row>
    <row r="116" spans="1:35" x14ac:dyDescent="0.3">
      <c r="A116" s="33" t="s">
        <v>395</v>
      </c>
      <c r="B116" s="30" t="s">
        <v>371</v>
      </c>
      <c r="C116" s="31" t="s">
        <v>383</v>
      </c>
      <c r="D116" s="30" t="s">
        <v>396</v>
      </c>
      <c r="E116" s="654">
        <f>SUMIFS('PIB-Mpal 2015-2024 Corrient'!H$5:H$1264,'PIB-Mpal 2015-2024 Corrient'!$A$5:$A$1264,$W$2,'PIB-Mpal 2015-2024 Corrient'!$E$5:$E$1264,$A116)</f>
        <v>277.83625182332003</v>
      </c>
      <c r="F116" s="654">
        <f>SUMIFS('PIB-Mpal 2015-2024 Corrient'!I$5:I$1264,'PIB-Mpal 2015-2024 Corrient'!$A$5:$A$1264,$W$2,'PIB-Mpal 2015-2024 Corrient'!$E$5:$E$1264,$A116)</f>
        <v>0</v>
      </c>
      <c r="G116" s="654">
        <f>SUMIFS('PIB-Mpal 2015-2024 Corrient'!K$5:K$1264,'PIB-Mpal 2015-2024 Corrient'!$A$5:$A$1264,$W$2,'PIB-Mpal 2015-2024 Corrient'!$E$5:$E$1264,$A116)</f>
        <v>7.0966501898100001</v>
      </c>
      <c r="H116" s="654">
        <f>SUMIFS('PIB-Mpal 2015-2024 Corrient'!L$5:L$1264,'PIB-Mpal 2015-2024 Corrient'!$A$5:$A$1264,$W$2,'PIB-Mpal 2015-2024 Corrient'!$E$5:$E$1264,$A116)</f>
        <v>14.827514774400001</v>
      </c>
      <c r="I116" s="654">
        <f>SUMIFS('PIB-Mpal 2015-2024 Corrient'!N$5:N$1264,'PIB-Mpal 2015-2024 Corrient'!$A$5:$A$1264,$W$2,'PIB-Mpal 2015-2024 Corrient'!$E$5:$E$1264,$A116)</f>
        <v>58.349771588419998</v>
      </c>
      <c r="J116" s="654">
        <f>SUMIFS('PIB-Mpal 2015-2024 Corrient'!O$5:O$1264,'PIB-Mpal 2015-2024 Corrient'!$A$5:$A$1264,$W$2,'PIB-Mpal 2015-2024 Corrient'!$E$5:$E$1264,$A116)</f>
        <v>52.561821277</v>
      </c>
      <c r="K116" s="654">
        <f>SUMIFS('PIB-Mpal 2015-2024 Corrient'!P$5:P$1264,'PIB-Mpal 2015-2024 Corrient'!$A$5:$A$1264,$W$2,'PIB-Mpal 2015-2024 Corrient'!$E$5:$E$1264,$A116)</f>
        <v>6.1963055797799997</v>
      </c>
      <c r="L116" s="654">
        <f>SUMIFS('PIB-Mpal 2015-2024 Corrient'!Q$5:Q$1264,'PIB-Mpal 2015-2024 Corrient'!$A$5:$A$1264,$W$2,'PIB-Mpal 2015-2024 Corrient'!$E$5:$E$1264,$A116)</f>
        <v>6.2205380685399998</v>
      </c>
      <c r="M116" s="654">
        <f>SUMIFS('PIB-Mpal 2015-2024 Corrient'!R$5:R$1264,'PIB-Mpal 2015-2024 Corrient'!$A$5:$A$1264,$W$2,'PIB-Mpal 2015-2024 Corrient'!$E$5:$E$1264,$A116)</f>
        <v>20.987700847509998</v>
      </c>
      <c r="N116" s="654">
        <f>SUMIFS('PIB-Mpal 2015-2024 Corrient'!S$5:S$1264,'PIB-Mpal 2015-2024 Corrient'!$A$5:$A$1264,$W$2,'PIB-Mpal 2015-2024 Corrient'!$E$5:$E$1264,$A116)</f>
        <v>19.748180650270001</v>
      </c>
      <c r="O116" s="654">
        <f>SUMIFS('PIB-Mpal 2015-2024 Corrient'!T$5:T$1264,'PIB-Mpal 2015-2024 Corrient'!$A$5:$A$1264,$W$2,'PIB-Mpal 2015-2024 Corrient'!$E$5:$E$1264,$A116)</f>
        <v>25.566327822950001</v>
      </c>
      <c r="P116" s="655">
        <f>SUMIFS('PIB-Mpal 2015-2024 Corrient'!U$5:U$1264,'PIB-Mpal 2015-2024 Corrient'!$A$5:$A$1264,$W$2,'PIB-Mpal 2015-2024 Corrient'!$E$5:$E$1264,$A116)</f>
        <v>10.98644541533</v>
      </c>
      <c r="Q116" s="656">
        <f>SUMIFS('PIB-Mpal 2015-2024 Corrient'!J$5:J$1264,'PIB-Mpal 2015-2024 Corrient'!$A$5:$A$1264,$W$2,'PIB-Mpal 2015-2024 Corrient'!$E$5:$E$1264,$A116)</f>
        <v>277.83625182332003</v>
      </c>
      <c r="R116" s="657">
        <f>SUMIFS('PIB-Mpal 2015-2024 Corrient'!M$5:M$1264,'PIB-Mpal 2015-2024 Corrient'!$A$5:$A$1264,$W$2,'PIB-Mpal 2015-2024 Corrient'!$E$5:$E$1264,$A116)</f>
        <v>21.92416496421</v>
      </c>
      <c r="S116" s="658">
        <f>SUMIFS('PIB-Mpal 2015-2024 Corrient'!V$5:V$1264,'PIB-Mpal 2015-2024 Corrient'!$A$5:$A$1264,$W$2,'PIB-Mpal 2015-2024 Corrient'!$E$5:$E$1264,$A116)</f>
        <v>200.61709124980001</v>
      </c>
      <c r="T116" s="659">
        <f>SUMIFS('PIB-Mpal 2015-2024 Corrient'!W$5:W$1264,'PIB-Mpal 2015-2024 Corrient'!$A$5:$A$1264,$W$2,'PIB-Mpal 2015-2024 Corrient'!$E$5:$E$1264,$A116)</f>
        <v>500.37750803733002</v>
      </c>
      <c r="U116" s="660">
        <f>SUMIFS('PIB-Mpal 2015-2024 Corrient'!X$5:X$1264,'PIB-Mpal 2015-2024 Corrient'!$A$5:$A$1264,$W$2,'PIB-Mpal 2015-2024 Corrient'!$E$5:$E$1264,$A116)</f>
        <v>49.291077399732451</v>
      </c>
      <c r="V116" s="661">
        <f>SUMIFS('PIB-Mpal 2015-2024 Corrient'!Y$5:Y$1264,'PIB-Mpal 2015-2024 Corrient'!$A$5:$A$1264,$W$2,'PIB-Mpal 2015-2024 Corrient'!$E$5:$E$1264,$A116)</f>
        <v>549.66858543706246</v>
      </c>
      <c r="W116" s="237">
        <f t="shared" si="12"/>
        <v>2.1706094048224854E-3</v>
      </c>
      <c r="X116" s="662">
        <f>INDEX(POBLACION!$C$4:$W$128,MATCH(A116,POBLACION!$A$4:$A$128,0),MATCH($W$2,POBLACION!$C$3:$W$3,0))</f>
        <v>14317</v>
      </c>
      <c r="Y116" s="237">
        <f t="shared" si="13"/>
        <v>34949.885313775929</v>
      </c>
      <c r="Z116" s="249">
        <f t="shared" si="14"/>
        <v>38392.720921775683</v>
      </c>
      <c r="AA116" s="237">
        <f t="shared" si="15"/>
        <v>4.543445754969369</v>
      </c>
      <c r="AB116" s="237">
        <f t="shared" si="16"/>
        <v>4.5842488919933766</v>
      </c>
      <c r="AG116" s="260"/>
      <c r="AH116" s="261"/>
      <c r="AI116" s="261"/>
    </row>
    <row r="117" spans="1:35" x14ac:dyDescent="0.3">
      <c r="A117" s="33" t="s">
        <v>397</v>
      </c>
      <c r="B117" s="30" t="s">
        <v>371</v>
      </c>
      <c r="C117" s="31" t="s">
        <v>383</v>
      </c>
      <c r="D117" s="30" t="s">
        <v>398</v>
      </c>
      <c r="E117" s="654">
        <f>SUMIFS('PIB-Mpal 2015-2024 Corrient'!H$5:H$1264,'PIB-Mpal 2015-2024 Corrient'!$A$5:$A$1264,$W$2,'PIB-Mpal 2015-2024 Corrient'!$E$5:$E$1264,$A117)</f>
        <v>35.967630497160002</v>
      </c>
      <c r="F117" s="654">
        <f>SUMIFS('PIB-Mpal 2015-2024 Corrient'!I$5:I$1264,'PIB-Mpal 2015-2024 Corrient'!$A$5:$A$1264,$W$2,'PIB-Mpal 2015-2024 Corrient'!$E$5:$E$1264,$A117)</f>
        <v>10.056813621930001</v>
      </c>
      <c r="G117" s="654">
        <f>SUMIFS('PIB-Mpal 2015-2024 Corrient'!K$5:K$1264,'PIB-Mpal 2015-2024 Corrient'!$A$5:$A$1264,$W$2,'PIB-Mpal 2015-2024 Corrient'!$E$5:$E$1264,$A117)</f>
        <v>27.834525553870002</v>
      </c>
      <c r="H117" s="654">
        <f>SUMIFS('PIB-Mpal 2015-2024 Corrient'!L$5:L$1264,'PIB-Mpal 2015-2024 Corrient'!$A$5:$A$1264,$W$2,'PIB-Mpal 2015-2024 Corrient'!$E$5:$E$1264,$A117)</f>
        <v>30.985479060439999</v>
      </c>
      <c r="I117" s="654">
        <f>SUMIFS('PIB-Mpal 2015-2024 Corrient'!N$5:N$1264,'PIB-Mpal 2015-2024 Corrient'!$A$5:$A$1264,$W$2,'PIB-Mpal 2015-2024 Corrient'!$E$5:$E$1264,$A117)</f>
        <v>9.0903750577999993</v>
      </c>
      <c r="J117" s="654">
        <f>SUMIFS('PIB-Mpal 2015-2024 Corrient'!O$5:O$1264,'PIB-Mpal 2015-2024 Corrient'!$A$5:$A$1264,$W$2,'PIB-Mpal 2015-2024 Corrient'!$E$5:$E$1264,$A117)</f>
        <v>90.425456493750005</v>
      </c>
      <c r="K117" s="654">
        <f>SUMIFS('PIB-Mpal 2015-2024 Corrient'!P$5:P$1264,'PIB-Mpal 2015-2024 Corrient'!$A$5:$A$1264,$W$2,'PIB-Mpal 2015-2024 Corrient'!$E$5:$E$1264,$A117)</f>
        <v>5.0289264718500002</v>
      </c>
      <c r="L117" s="654">
        <f>SUMIFS('PIB-Mpal 2015-2024 Corrient'!Q$5:Q$1264,'PIB-Mpal 2015-2024 Corrient'!$A$5:$A$1264,$W$2,'PIB-Mpal 2015-2024 Corrient'!$E$5:$E$1264,$A117)</f>
        <v>3.8484838884400001</v>
      </c>
      <c r="M117" s="654">
        <f>SUMIFS('PIB-Mpal 2015-2024 Corrient'!R$5:R$1264,'PIB-Mpal 2015-2024 Corrient'!$A$5:$A$1264,$W$2,'PIB-Mpal 2015-2024 Corrient'!$E$5:$E$1264,$A117)</f>
        <v>10.4590522332</v>
      </c>
      <c r="N117" s="654">
        <f>SUMIFS('PIB-Mpal 2015-2024 Corrient'!S$5:S$1264,'PIB-Mpal 2015-2024 Corrient'!$A$5:$A$1264,$W$2,'PIB-Mpal 2015-2024 Corrient'!$E$5:$E$1264,$A117)</f>
        <v>21.006596849379999</v>
      </c>
      <c r="O117" s="654">
        <f>SUMIFS('PIB-Mpal 2015-2024 Corrient'!T$5:T$1264,'PIB-Mpal 2015-2024 Corrient'!$A$5:$A$1264,$W$2,'PIB-Mpal 2015-2024 Corrient'!$E$5:$E$1264,$A117)</f>
        <v>25.920718973589999</v>
      </c>
      <c r="P117" s="655">
        <f>SUMIFS('PIB-Mpal 2015-2024 Corrient'!U$5:U$1264,'PIB-Mpal 2015-2024 Corrient'!$A$5:$A$1264,$W$2,'PIB-Mpal 2015-2024 Corrient'!$E$5:$E$1264,$A117)</f>
        <v>7.9736500834599999</v>
      </c>
      <c r="Q117" s="656">
        <f>SUMIFS('PIB-Mpal 2015-2024 Corrient'!J$5:J$1264,'PIB-Mpal 2015-2024 Corrient'!$A$5:$A$1264,$W$2,'PIB-Mpal 2015-2024 Corrient'!$E$5:$E$1264,$A117)</f>
        <v>46.024444119090006</v>
      </c>
      <c r="R117" s="657">
        <f>SUMIFS('PIB-Mpal 2015-2024 Corrient'!M$5:M$1264,'PIB-Mpal 2015-2024 Corrient'!$A$5:$A$1264,$W$2,'PIB-Mpal 2015-2024 Corrient'!$E$5:$E$1264,$A117)</f>
        <v>58.820004614310001</v>
      </c>
      <c r="S117" s="658">
        <f>SUMIFS('PIB-Mpal 2015-2024 Corrient'!V$5:V$1264,'PIB-Mpal 2015-2024 Corrient'!$A$5:$A$1264,$W$2,'PIB-Mpal 2015-2024 Corrient'!$E$5:$E$1264,$A117)</f>
        <v>173.75326005146999</v>
      </c>
      <c r="T117" s="659">
        <f>SUMIFS('PIB-Mpal 2015-2024 Corrient'!W$5:W$1264,'PIB-Mpal 2015-2024 Corrient'!$A$5:$A$1264,$W$2,'PIB-Mpal 2015-2024 Corrient'!$E$5:$E$1264,$A117)</f>
        <v>278.59770878487001</v>
      </c>
      <c r="U117" s="660">
        <f>SUMIFS('PIB-Mpal 2015-2024 Corrient'!X$5:X$1264,'PIB-Mpal 2015-2024 Corrient'!$A$5:$A$1264,$W$2,'PIB-Mpal 2015-2024 Corrient'!$E$5:$E$1264,$A117)</f>
        <v>27.444041761544735</v>
      </c>
      <c r="V117" s="661">
        <f>SUMIFS('PIB-Mpal 2015-2024 Corrient'!Y$5:Y$1264,'PIB-Mpal 2015-2024 Corrient'!$A$5:$A$1264,$W$2,'PIB-Mpal 2015-2024 Corrient'!$E$5:$E$1264,$A117)</f>
        <v>306.04175054641473</v>
      </c>
      <c r="W117" s="237">
        <f t="shared" si="12"/>
        <v>1.2085411457090581E-3</v>
      </c>
      <c r="X117" s="662">
        <f>INDEX(POBLACION!$C$4:$W$128,MATCH(A117,POBLACION!$A$4:$A$128,0),MATCH($W$2,POBLACION!$C$3:$W$3,0))</f>
        <v>8554</v>
      </c>
      <c r="Y117" s="237">
        <f t="shared" si="13"/>
        <v>32569.290248406596</v>
      </c>
      <c r="Z117" s="249">
        <f t="shared" si="14"/>
        <v>35777.618721816078</v>
      </c>
      <c r="AA117" s="237">
        <f t="shared" si="15"/>
        <v>4.5128082945010375</v>
      </c>
      <c r="AB117" s="237">
        <f t="shared" si="16"/>
        <v>4.5536114315250771</v>
      </c>
      <c r="AG117" s="260"/>
      <c r="AH117" s="261"/>
      <c r="AI117" s="261"/>
    </row>
    <row r="118" spans="1:35" x14ac:dyDescent="0.3">
      <c r="A118" s="33" t="s">
        <v>399</v>
      </c>
      <c r="B118" s="30" t="s">
        <v>371</v>
      </c>
      <c r="C118" s="31" t="s">
        <v>383</v>
      </c>
      <c r="D118" s="30" t="s">
        <v>400</v>
      </c>
      <c r="E118" s="654">
        <f>SUMIFS('PIB-Mpal 2015-2024 Corrient'!H$5:H$1264,'PIB-Mpal 2015-2024 Corrient'!$A$5:$A$1264,$W$2,'PIB-Mpal 2015-2024 Corrient'!$E$5:$E$1264,$A118)</f>
        <v>42.319706928190001</v>
      </c>
      <c r="F118" s="654">
        <f>SUMIFS('PIB-Mpal 2015-2024 Corrient'!I$5:I$1264,'PIB-Mpal 2015-2024 Corrient'!$A$5:$A$1264,$W$2,'PIB-Mpal 2015-2024 Corrient'!$E$5:$E$1264,$A118)</f>
        <v>0.73635164172000001</v>
      </c>
      <c r="G118" s="654">
        <f>SUMIFS('PIB-Mpal 2015-2024 Corrient'!K$5:K$1264,'PIB-Mpal 2015-2024 Corrient'!$A$5:$A$1264,$W$2,'PIB-Mpal 2015-2024 Corrient'!$E$5:$E$1264,$A118)</f>
        <v>0.59989338681000004</v>
      </c>
      <c r="H118" s="654">
        <f>SUMIFS('PIB-Mpal 2015-2024 Corrient'!L$5:L$1264,'PIB-Mpal 2015-2024 Corrient'!$A$5:$A$1264,$W$2,'PIB-Mpal 2015-2024 Corrient'!$E$5:$E$1264,$A118)</f>
        <v>6.37628433157</v>
      </c>
      <c r="I118" s="654">
        <f>SUMIFS('PIB-Mpal 2015-2024 Corrient'!N$5:N$1264,'PIB-Mpal 2015-2024 Corrient'!$A$5:$A$1264,$W$2,'PIB-Mpal 2015-2024 Corrient'!$E$5:$E$1264,$A118)</f>
        <v>3.3244529082700001</v>
      </c>
      <c r="J118" s="654">
        <f>SUMIFS('PIB-Mpal 2015-2024 Corrient'!O$5:O$1264,'PIB-Mpal 2015-2024 Corrient'!$A$5:$A$1264,$W$2,'PIB-Mpal 2015-2024 Corrient'!$E$5:$E$1264,$A118)</f>
        <v>27.696415515279998</v>
      </c>
      <c r="K118" s="654">
        <f>SUMIFS('PIB-Mpal 2015-2024 Corrient'!P$5:P$1264,'PIB-Mpal 2015-2024 Corrient'!$A$5:$A$1264,$W$2,'PIB-Mpal 2015-2024 Corrient'!$E$5:$E$1264,$A118)</f>
        <v>3.2088686440099998</v>
      </c>
      <c r="L118" s="654">
        <f>SUMIFS('PIB-Mpal 2015-2024 Corrient'!Q$5:Q$1264,'PIB-Mpal 2015-2024 Corrient'!$A$5:$A$1264,$W$2,'PIB-Mpal 2015-2024 Corrient'!$E$5:$E$1264,$A118)</f>
        <v>3.7902216441699998</v>
      </c>
      <c r="M118" s="654">
        <f>SUMIFS('PIB-Mpal 2015-2024 Corrient'!R$5:R$1264,'PIB-Mpal 2015-2024 Corrient'!$A$5:$A$1264,$W$2,'PIB-Mpal 2015-2024 Corrient'!$E$5:$E$1264,$A118)</f>
        <v>15.772302208279999</v>
      </c>
      <c r="N118" s="654">
        <f>SUMIFS('PIB-Mpal 2015-2024 Corrient'!S$5:S$1264,'PIB-Mpal 2015-2024 Corrient'!$A$5:$A$1264,$W$2,'PIB-Mpal 2015-2024 Corrient'!$E$5:$E$1264,$A118)</f>
        <v>12.18745337765</v>
      </c>
      <c r="O118" s="654">
        <f>SUMIFS('PIB-Mpal 2015-2024 Corrient'!T$5:T$1264,'PIB-Mpal 2015-2024 Corrient'!$A$5:$A$1264,$W$2,'PIB-Mpal 2015-2024 Corrient'!$E$5:$E$1264,$A118)</f>
        <v>28.36070333368</v>
      </c>
      <c r="P118" s="655">
        <f>SUMIFS('PIB-Mpal 2015-2024 Corrient'!U$5:U$1264,'PIB-Mpal 2015-2024 Corrient'!$A$5:$A$1264,$W$2,'PIB-Mpal 2015-2024 Corrient'!$E$5:$E$1264,$A118)</f>
        <v>6.6410000544400001</v>
      </c>
      <c r="Q118" s="656">
        <f>SUMIFS('PIB-Mpal 2015-2024 Corrient'!J$5:J$1264,'PIB-Mpal 2015-2024 Corrient'!$A$5:$A$1264,$W$2,'PIB-Mpal 2015-2024 Corrient'!$E$5:$E$1264,$A118)</f>
        <v>43.05605856991</v>
      </c>
      <c r="R118" s="657">
        <f>SUMIFS('PIB-Mpal 2015-2024 Corrient'!M$5:M$1264,'PIB-Mpal 2015-2024 Corrient'!$A$5:$A$1264,$W$2,'PIB-Mpal 2015-2024 Corrient'!$E$5:$E$1264,$A118)</f>
        <v>6.9761777183799998</v>
      </c>
      <c r="S118" s="658">
        <f>SUMIFS('PIB-Mpal 2015-2024 Corrient'!V$5:V$1264,'PIB-Mpal 2015-2024 Corrient'!$A$5:$A$1264,$W$2,'PIB-Mpal 2015-2024 Corrient'!$E$5:$E$1264,$A118)</f>
        <v>100.98141768577999</v>
      </c>
      <c r="T118" s="659">
        <f>SUMIFS('PIB-Mpal 2015-2024 Corrient'!W$5:W$1264,'PIB-Mpal 2015-2024 Corrient'!$A$5:$A$1264,$W$2,'PIB-Mpal 2015-2024 Corrient'!$E$5:$E$1264,$A118)</f>
        <v>151.01365397407</v>
      </c>
      <c r="U118" s="660">
        <f>SUMIFS('PIB-Mpal 2015-2024 Corrient'!X$5:X$1264,'PIB-Mpal 2015-2024 Corrient'!$A$5:$A$1264,$W$2,'PIB-Mpal 2015-2024 Corrient'!$E$5:$E$1264,$A118)</f>
        <v>14.876019778851285</v>
      </c>
      <c r="V118" s="661">
        <f>SUMIFS('PIB-Mpal 2015-2024 Corrient'!Y$5:Y$1264,'PIB-Mpal 2015-2024 Corrient'!$A$5:$A$1264,$W$2,'PIB-Mpal 2015-2024 Corrient'!$E$5:$E$1264,$A118)</f>
        <v>165.88967375292128</v>
      </c>
      <c r="W118" s="237">
        <f t="shared" si="12"/>
        <v>6.5508871263710662E-4</v>
      </c>
      <c r="X118" s="662">
        <f>INDEX(POBLACION!$C$4:$W$128,MATCH(A118,POBLACION!$A$4:$A$128,0),MATCH($W$2,POBLACION!$C$3:$W$3,0))</f>
        <v>6595</v>
      </c>
      <c r="Y118" s="237">
        <f t="shared" si="13"/>
        <v>22898.203786818802</v>
      </c>
      <c r="Z118" s="249">
        <f t="shared" si="14"/>
        <v>25153.855004233705</v>
      </c>
      <c r="AA118" s="237">
        <f t="shared" si="15"/>
        <v>4.3598014161360279</v>
      </c>
      <c r="AB118" s="237">
        <f t="shared" si="16"/>
        <v>4.4006045531600533</v>
      </c>
      <c r="AG118" s="260"/>
      <c r="AH118" s="261"/>
      <c r="AI118" s="261"/>
    </row>
    <row r="119" spans="1:35" x14ac:dyDescent="0.3">
      <c r="A119" s="33" t="s">
        <v>401</v>
      </c>
      <c r="B119" s="30" t="s">
        <v>371</v>
      </c>
      <c r="C119" s="31" t="s">
        <v>383</v>
      </c>
      <c r="D119" s="30" t="s">
        <v>402</v>
      </c>
      <c r="E119" s="654">
        <f>SUMIFS('PIB-Mpal 2015-2024 Corrient'!H$5:H$1264,'PIB-Mpal 2015-2024 Corrient'!$A$5:$A$1264,$W$2,'PIB-Mpal 2015-2024 Corrient'!$E$5:$E$1264,$A119)</f>
        <v>79.280344604519996</v>
      </c>
      <c r="F119" s="654">
        <f>SUMIFS('PIB-Mpal 2015-2024 Corrient'!I$5:I$1264,'PIB-Mpal 2015-2024 Corrient'!$A$5:$A$1264,$W$2,'PIB-Mpal 2015-2024 Corrient'!$E$5:$E$1264,$A119)</f>
        <v>0</v>
      </c>
      <c r="G119" s="654">
        <f>SUMIFS('PIB-Mpal 2015-2024 Corrient'!K$5:K$1264,'PIB-Mpal 2015-2024 Corrient'!$A$5:$A$1264,$W$2,'PIB-Mpal 2015-2024 Corrient'!$E$5:$E$1264,$A119)</f>
        <v>2.8185479225500001</v>
      </c>
      <c r="H119" s="654">
        <f>SUMIFS('PIB-Mpal 2015-2024 Corrient'!L$5:L$1264,'PIB-Mpal 2015-2024 Corrient'!$A$5:$A$1264,$W$2,'PIB-Mpal 2015-2024 Corrient'!$E$5:$E$1264,$A119)</f>
        <v>6.3943409236699997</v>
      </c>
      <c r="I119" s="654">
        <f>SUMIFS('PIB-Mpal 2015-2024 Corrient'!N$5:N$1264,'PIB-Mpal 2015-2024 Corrient'!$A$5:$A$1264,$W$2,'PIB-Mpal 2015-2024 Corrient'!$E$5:$E$1264,$A119)</f>
        <v>5.1991335001600003</v>
      </c>
      <c r="J119" s="654">
        <f>SUMIFS('PIB-Mpal 2015-2024 Corrient'!O$5:O$1264,'PIB-Mpal 2015-2024 Corrient'!$A$5:$A$1264,$W$2,'PIB-Mpal 2015-2024 Corrient'!$E$5:$E$1264,$A119)</f>
        <v>28.945497701219999</v>
      </c>
      <c r="K119" s="654">
        <f>SUMIFS('PIB-Mpal 2015-2024 Corrient'!P$5:P$1264,'PIB-Mpal 2015-2024 Corrient'!$A$5:$A$1264,$W$2,'PIB-Mpal 2015-2024 Corrient'!$E$5:$E$1264,$A119)</f>
        <v>4.4469878451799998</v>
      </c>
      <c r="L119" s="654">
        <f>SUMIFS('PIB-Mpal 2015-2024 Corrient'!Q$5:Q$1264,'PIB-Mpal 2015-2024 Corrient'!$A$5:$A$1264,$W$2,'PIB-Mpal 2015-2024 Corrient'!$E$5:$E$1264,$A119)</f>
        <v>4.1813388336799999</v>
      </c>
      <c r="M119" s="654">
        <f>SUMIFS('PIB-Mpal 2015-2024 Corrient'!R$5:R$1264,'PIB-Mpal 2015-2024 Corrient'!$A$5:$A$1264,$W$2,'PIB-Mpal 2015-2024 Corrient'!$E$5:$E$1264,$A119)</f>
        <v>15.204897952490001</v>
      </c>
      <c r="N119" s="654">
        <f>SUMIFS('PIB-Mpal 2015-2024 Corrient'!S$5:S$1264,'PIB-Mpal 2015-2024 Corrient'!$A$5:$A$1264,$W$2,'PIB-Mpal 2015-2024 Corrient'!$E$5:$E$1264,$A119)</f>
        <v>14.071251068920001</v>
      </c>
      <c r="O119" s="654">
        <f>SUMIFS('PIB-Mpal 2015-2024 Corrient'!T$5:T$1264,'PIB-Mpal 2015-2024 Corrient'!$A$5:$A$1264,$W$2,'PIB-Mpal 2015-2024 Corrient'!$E$5:$E$1264,$A119)</f>
        <v>32.129179207519996</v>
      </c>
      <c r="P119" s="655">
        <f>SUMIFS('PIB-Mpal 2015-2024 Corrient'!U$5:U$1264,'PIB-Mpal 2015-2024 Corrient'!$A$5:$A$1264,$W$2,'PIB-Mpal 2015-2024 Corrient'!$E$5:$E$1264,$A119)</f>
        <v>8.2449827178599993</v>
      </c>
      <c r="Q119" s="656">
        <f>SUMIFS('PIB-Mpal 2015-2024 Corrient'!J$5:J$1264,'PIB-Mpal 2015-2024 Corrient'!$A$5:$A$1264,$W$2,'PIB-Mpal 2015-2024 Corrient'!$E$5:$E$1264,$A119)</f>
        <v>79.280344604519996</v>
      </c>
      <c r="R119" s="657">
        <f>SUMIFS('PIB-Mpal 2015-2024 Corrient'!M$5:M$1264,'PIB-Mpal 2015-2024 Corrient'!$A$5:$A$1264,$W$2,'PIB-Mpal 2015-2024 Corrient'!$E$5:$E$1264,$A119)</f>
        <v>9.2128888462200003</v>
      </c>
      <c r="S119" s="658">
        <f>SUMIFS('PIB-Mpal 2015-2024 Corrient'!V$5:V$1264,'PIB-Mpal 2015-2024 Corrient'!$A$5:$A$1264,$W$2,'PIB-Mpal 2015-2024 Corrient'!$E$5:$E$1264,$A119)</f>
        <v>112.42326882703</v>
      </c>
      <c r="T119" s="659">
        <f>SUMIFS('PIB-Mpal 2015-2024 Corrient'!W$5:W$1264,'PIB-Mpal 2015-2024 Corrient'!$A$5:$A$1264,$W$2,'PIB-Mpal 2015-2024 Corrient'!$E$5:$E$1264,$A119)</f>
        <v>200.91650227777001</v>
      </c>
      <c r="U119" s="660">
        <f>SUMIFS('PIB-Mpal 2015-2024 Corrient'!X$5:X$1264,'PIB-Mpal 2015-2024 Corrient'!$A$5:$A$1264,$W$2,'PIB-Mpal 2015-2024 Corrient'!$E$5:$E$1264,$A119)</f>
        <v>19.791838573048981</v>
      </c>
      <c r="V119" s="661">
        <f>SUMIFS('PIB-Mpal 2015-2024 Corrient'!Y$5:Y$1264,'PIB-Mpal 2015-2024 Corrient'!$A$5:$A$1264,$W$2,'PIB-Mpal 2015-2024 Corrient'!$E$5:$E$1264,$A119)</f>
        <v>220.70834085081898</v>
      </c>
      <c r="W119" s="237">
        <f t="shared" si="12"/>
        <v>8.7156445368371616E-4</v>
      </c>
      <c r="X119" s="662">
        <f>INDEX(POBLACION!$C$4:$W$128,MATCH(A119,POBLACION!$A$4:$A$128,0),MATCH($W$2,POBLACION!$C$3:$W$3,0))</f>
        <v>9040</v>
      </c>
      <c r="Y119" s="237">
        <f t="shared" si="13"/>
        <v>22225.276800638276</v>
      </c>
      <c r="Z119" s="249">
        <f t="shared" si="14"/>
        <v>24414.639474648116</v>
      </c>
      <c r="AA119" s="237">
        <f t="shared" si="15"/>
        <v>4.3468471785169962</v>
      </c>
      <c r="AB119" s="237">
        <f t="shared" si="16"/>
        <v>4.3876503155410127</v>
      </c>
      <c r="AG119" s="260"/>
      <c r="AH119" s="261"/>
      <c r="AI119" s="261"/>
    </row>
    <row r="120" spans="1:35" x14ac:dyDescent="0.3">
      <c r="A120" s="33" t="s">
        <v>403</v>
      </c>
      <c r="B120" s="30" t="s">
        <v>371</v>
      </c>
      <c r="C120" s="31" t="s">
        <v>374</v>
      </c>
      <c r="D120" s="30" t="s">
        <v>404</v>
      </c>
      <c r="E120" s="654">
        <f>SUMIFS('PIB-Mpal 2015-2024 Corrient'!H$5:H$1264,'PIB-Mpal 2015-2024 Corrient'!$A$5:$A$1264,$W$2,'PIB-Mpal 2015-2024 Corrient'!$E$5:$E$1264,$A120)</f>
        <v>231.82599585854001</v>
      </c>
      <c r="F120" s="654">
        <f>SUMIFS('PIB-Mpal 2015-2024 Corrient'!I$5:I$1264,'PIB-Mpal 2015-2024 Corrient'!$A$5:$A$1264,$W$2,'PIB-Mpal 2015-2024 Corrient'!$E$5:$E$1264,$A120)</f>
        <v>0</v>
      </c>
      <c r="G120" s="654">
        <f>SUMIFS('PIB-Mpal 2015-2024 Corrient'!K$5:K$1264,'PIB-Mpal 2015-2024 Corrient'!$A$5:$A$1264,$W$2,'PIB-Mpal 2015-2024 Corrient'!$E$5:$E$1264,$A120)</f>
        <v>10.7181321166</v>
      </c>
      <c r="H120" s="654">
        <f>SUMIFS('PIB-Mpal 2015-2024 Corrient'!L$5:L$1264,'PIB-Mpal 2015-2024 Corrient'!$A$5:$A$1264,$W$2,'PIB-Mpal 2015-2024 Corrient'!$E$5:$E$1264,$A120)</f>
        <v>12.086117596459999</v>
      </c>
      <c r="I120" s="654">
        <f>SUMIFS('PIB-Mpal 2015-2024 Corrient'!N$5:N$1264,'PIB-Mpal 2015-2024 Corrient'!$A$5:$A$1264,$W$2,'PIB-Mpal 2015-2024 Corrient'!$E$5:$E$1264,$A120)</f>
        <v>48.639771277839998</v>
      </c>
      <c r="J120" s="654">
        <f>SUMIFS('PIB-Mpal 2015-2024 Corrient'!O$5:O$1264,'PIB-Mpal 2015-2024 Corrient'!$A$5:$A$1264,$W$2,'PIB-Mpal 2015-2024 Corrient'!$E$5:$E$1264,$A120)</f>
        <v>59.960167510269997</v>
      </c>
      <c r="K120" s="654">
        <f>SUMIFS('PIB-Mpal 2015-2024 Corrient'!P$5:P$1264,'PIB-Mpal 2015-2024 Corrient'!$A$5:$A$1264,$W$2,'PIB-Mpal 2015-2024 Corrient'!$E$5:$E$1264,$A120)</f>
        <v>9.3707196235999994</v>
      </c>
      <c r="L120" s="654">
        <f>SUMIFS('PIB-Mpal 2015-2024 Corrient'!Q$5:Q$1264,'PIB-Mpal 2015-2024 Corrient'!$A$5:$A$1264,$W$2,'PIB-Mpal 2015-2024 Corrient'!$E$5:$E$1264,$A120)</f>
        <v>11.389549044180001</v>
      </c>
      <c r="M120" s="654">
        <f>SUMIFS('PIB-Mpal 2015-2024 Corrient'!R$5:R$1264,'PIB-Mpal 2015-2024 Corrient'!$A$5:$A$1264,$W$2,'PIB-Mpal 2015-2024 Corrient'!$E$5:$E$1264,$A120)</f>
        <v>24.762673297919999</v>
      </c>
      <c r="N120" s="654">
        <f>SUMIFS('PIB-Mpal 2015-2024 Corrient'!S$5:S$1264,'PIB-Mpal 2015-2024 Corrient'!$A$5:$A$1264,$W$2,'PIB-Mpal 2015-2024 Corrient'!$E$5:$E$1264,$A120)</f>
        <v>28.323663176029999</v>
      </c>
      <c r="O120" s="654">
        <f>SUMIFS('PIB-Mpal 2015-2024 Corrient'!T$5:T$1264,'PIB-Mpal 2015-2024 Corrient'!$A$5:$A$1264,$W$2,'PIB-Mpal 2015-2024 Corrient'!$E$5:$E$1264,$A120)</f>
        <v>52.21544210735</v>
      </c>
      <c r="P120" s="655">
        <f>SUMIFS('PIB-Mpal 2015-2024 Corrient'!U$5:U$1264,'PIB-Mpal 2015-2024 Corrient'!$A$5:$A$1264,$W$2,'PIB-Mpal 2015-2024 Corrient'!$E$5:$E$1264,$A120)</f>
        <v>19.786341466930001</v>
      </c>
      <c r="Q120" s="656">
        <f>SUMIFS('PIB-Mpal 2015-2024 Corrient'!J$5:J$1264,'PIB-Mpal 2015-2024 Corrient'!$A$5:$A$1264,$W$2,'PIB-Mpal 2015-2024 Corrient'!$E$5:$E$1264,$A120)</f>
        <v>231.82599585854001</v>
      </c>
      <c r="R120" s="657">
        <f>SUMIFS('PIB-Mpal 2015-2024 Corrient'!M$5:M$1264,'PIB-Mpal 2015-2024 Corrient'!$A$5:$A$1264,$W$2,'PIB-Mpal 2015-2024 Corrient'!$E$5:$E$1264,$A120)</f>
        <v>22.804249713059999</v>
      </c>
      <c r="S120" s="658">
        <f>SUMIFS('PIB-Mpal 2015-2024 Corrient'!V$5:V$1264,'PIB-Mpal 2015-2024 Corrient'!$A$5:$A$1264,$W$2,'PIB-Mpal 2015-2024 Corrient'!$E$5:$E$1264,$A120)</f>
        <v>254.44832750411999</v>
      </c>
      <c r="T120" s="659">
        <f>SUMIFS('PIB-Mpal 2015-2024 Corrient'!W$5:W$1264,'PIB-Mpal 2015-2024 Corrient'!$A$5:$A$1264,$W$2,'PIB-Mpal 2015-2024 Corrient'!$E$5:$E$1264,$A120)</f>
        <v>509.07857307571999</v>
      </c>
      <c r="U120" s="660">
        <f>SUMIFS('PIB-Mpal 2015-2024 Corrient'!X$5:X$1264,'PIB-Mpal 2015-2024 Corrient'!$A$5:$A$1264,$W$2,'PIB-Mpal 2015-2024 Corrient'!$E$5:$E$1264,$A120)</f>
        <v>50.148199998934757</v>
      </c>
      <c r="V120" s="661">
        <f>SUMIFS('PIB-Mpal 2015-2024 Corrient'!Y$5:Y$1264,'PIB-Mpal 2015-2024 Corrient'!$A$5:$A$1264,$W$2,'PIB-Mpal 2015-2024 Corrient'!$E$5:$E$1264,$A120)</f>
        <v>559.22677307465472</v>
      </c>
      <c r="W120" s="237">
        <f t="shared" si="12"/>
        <v>2.2083541341537402E-3</v>
      </c>
      <c r="X120" s="662">
        <f>INDEX(POBLACION!$C$4:$W$128,MATCH(A120,POBLACION!$A$4:$A$128,0),MATCH($W$2,POBLACION!$C$3:$W$3,0))</f>
        <v>18915</v>
      </c>
      <c r="Y120" s="237">
        <f t="shared" si="13"/>
        <v>26914.013908311921</v>
      </c>
      <c r="Z120" s="249">
        <f t="shared" si="14"/>
        <v>29565.25366506237</v>
      </c>
      <c r="AA120" s="237">
        <f t="shared" si="15"/>
        <v>4.4299784725030351</v>
      </c>
      <c r="AB120" s="237">
        <f t="shared" si="16"/>
        <v>4.4707816095270489</v>
      </c>
      <c r="AG120" s="260"/>
      <c r="AH120" s="261"/>
      <c r="AI120" s="261"/>
    </row>
    <row r="121" spans="1:35" x14ac:dyDescent="0.3">
      <c r="A121" s="33" t="s">
        <v>405</v>
      </c>
      <c r="B121" s="30" t="s">
        <v>371</v>
      </c>
      <c r="C121" s="31" t="s">
        <v>383</v>
      </c>
      <c r="D121" s="30" t="s">
        <v>406</v>
      </c>
      <c r="E121" s="654">
        <f>SUMIFS('PIB-Mpal 2015-2024 Corrient'!H$5:H$1264,'PIB-Mpal 2015-2024 Corrient'!$A$5:$A$1264,$W$2,'PIB-Mpal 2015-2024 Corrient'!$E$5:$E$1264,$A121)</f>
        <v>222.2023328615</v>
      </c>
      <c r="F121" s="654">
        <f>SUMIFS('PIB-Mpal 2015-2024 Corrient'!I$5:I$1264,'PIB-Mpal 2015-2024 Corrient'!$A$5:$A$1264,$W$2,'PIB-Mpal 2015-2024 Corrient'!$E$5:$E$1264,$A121)</f>
        <v>0.21045350588</v>
      </c>
      <c r="G121" s="654">
        <f>SUMIFS('PIB-Mpal 2015-2024 Corrient'!K$5:K$1264,'PIB-Mpal 2015-2024 Corrient'!$A$5:$A$1264,$W$2,'PIB-Mpal 2015-2024 Corrient'!$E$5:$E$1264,$A121)</f>
        <v>10.678507528440001</v>
      </c>
      <c r="H121" s="654">
        <f>SUMIFS('PIB-Mpal 2015-2024 Corrient'!L$5:L$1264,'PIB-Mpal 2015-2024 Corrient'!$A$5:$A$1264,$W$2,'PIB-Mpal 2015-2024 Corrient'!$E$5:$E$1264,$A121)</f>
        <v>17.615611080250002</v>
      </c>
      <c r="I121" s="654">
        <f>SUMIFS('PIB-Mpal 2015-2024 Corrient'!N$5:N$1264,'PIB-Mpal 2015-2024 Corrient'!$A$5:$A$1264,$W$2,'PIB-Mpal 2015-2024 Corrient'!$E$5:$E$1264,$A121)</f>
        <v>15.943376614510001</v>
      </c>
      <c r="J121" s="654">
        <f>SUMIFS('PIB-Mpal 2015-2024 Corrient'!O$5:O$1264,'PIB-Mpal 2015-2024 Corrient'!$A$5:$A$1264,$W$2,'PIB-Mpal 2015-2024 Corrient'!$E$5:$E$1264,$A121)</f>
        <v>118.55070530467</v>
      </c>
      <c r="K121" s="654">
        <f>SUMIFS('PIB-Mpal 2015-2024 Corrient'!P$5:P$1264,'PIB-Mpal 2015-2024 Corrient'!$A$5:$A$1264,$W$2,'PIB-Mpal 2015-2024 Corrient'!$E$5:$E$1264,$A121)</f>
        <v>13.856224135130001</v>
      </c>
      <c r="L121" s="654">
        <f>SUMIFS('PIB-Mpal 2015-2024 Corrient'!Q$5:Q$1264,'PIB-Mpal 2015-2024 Corrient'!$A$5:$A$1264,$W$2,'PIB-Mpal 2015-2024 Corrient'!$E$5:$E$1264,$A121)</f>
        <v>15.35141102843</v>
      </c>
      <c r="M121" s="654">
        <f>SUMIFS('PIB-Mpal 2015-2024 Corrient'!R$5:R$1264,'PIB-Mpal 2015-2024 Corrient'!$A$5:$A$1264,$W$2,'PIB-Mpal 2015-2024 Corrient'!$E$5:$E$1264,$A121)</f>
        <v>49.41337010062</v>
      </c>
      <c r="N121" s="654">
        <f>SUMIFS('PIB-Mpal 2015-2024 Corrient'!S$5:S$1264,'PIB-Mpal 2015-2024 Corrient'!$A$5:$A$1264,$W$2,'PIB-Mpal 2015-2024 Corrient'!$E$5:$E$1264,$A121)</f>
        <v>46.30109624899</v>
      </c>
      <c r="O121" s="654">
        <f>SUMIFS('PIB-Mpal 2015-2024 Corrient'!T$5:T$1264,'PIB-Mpal 2015-2024 Corrient'!$A$5:$A$1264,$W$2,'PIB-Mpal 2015-2024 Corrient'!$E$5:$E$1264,$A121)</f>
        <v>70.266051784970003</v>
      </c>
      <c r="P121" s="655">
        <f>SUMIFS('PIB-Mpal 2015-2024 Corrient'!U$5:U$1264,'PIB-Mpal 2015-2024 Corrient'!$A$5:$A$1264,$W$2,'PIB-Mpal 2015-2024 Corrient'!$E$5:$E$1264,$A121)</f>
        <v>32.130901640730002</v>
      </c>
      <c r="Q121" s="656">
        <f>SUMIFS('PIB-Mpal 2015-2024 Corrient'!J$5:J$1264,'PIB-Mpal 2015-2024 Corrient'!$A$5:$A$1264,$W$2,'PIB-Mpal 2015-2024 Corrient'!$E$5:$E$1264,$A121)</f>
        <v>222.41278636737999</v>
      </c>
      <c r="R121" s="657">
        <f>SUMIFS('PIB-Mpal 2015-2024 Corrient'!M$5:M$1264,'PIB-Mpal 2015-2024 Corrient'!$A$5:$A$1264,$W$2,'PIB-Mpal 2015-2024 Corrient'!$E$5:$E$1264,$A121)</f>
        <v>28.294118608690003</v>
      </c>
      <c r="S121" s="658">
        <f>SUMIFS('PIB-Mpal 2015-2024 Corrient'!V$5:V$1264,'PIB-Mpal 2015-2024 Corrient'!$A$5:$A$1264,$W$2,'PIB-Mpal 2015-2024 Corrient'!$E$5:$E$1264,$A121)</f>
        <v>361.81313685805003</v>
      </c>
      <c r="T121" s="659">
        <f>SUMIFS('PIB-Mpal 2015-2024 Corrient'!W$5:W$1264,'PIB-Mpal 2015-2024 Corrient'!$A$5:$A$1264,$W$2,'PIB-Mpal 2015-2024 Corrient'!$E$5:$E$1264,$A121)</f>
        <v>612.52004183411998</v>
      </c>
      <c r="U121" s="660">
        <f>SUMIFS('PIB-Mpal 2015-2024 Corrient'!X$5:X$1264,'PIB-Mpal 2015-2024 Corrient'!$A$5:$A$1264,$W$2,'PIB-Mpal 2015-2024 Corrient'!$E$5:$E$1264,$A121)</f>
        <v>60.337989429951008</v>
      </c>
      <c r="V121" s="661">
        <f>SUMIFS('PIB-Mpal 2015-2024 Corrient'!Y$5:Y$1264,'PIB-Mpal 2015-2024 Corrient'!$A$5:$A$1264,$W$2,'PIB-Mpal 2015-2024 Corrient'!$E$5:$E$1264,$A121)</f>
        <v>672.85803126407097</v>
      </c>
      <c r="W121" s="237">
        <f t="shared" si="12"/>
        <v>2.65707739075324E-3</v>
      </c>
      <c r="X121" s="662">
        <f>INDEX(POBLACION!$C$4:$W$128,MATCH(A121,POBLACION!$A$4:$A$128,0),MATCH($W$2,POBLACION!$C$3:$W$3,0))</f>
        <v>29171</v>
      </c>
      <c r="Y121" s="237">
        <f t="shared" si="13"/>
        <v>20997.567509996916</v>
      </c>
      <c r="Z121" s="249">
        <f t="shared" si="14"/>
        <v>23065.991267494122</v>
      </c>
      <c r="AA121" s="237">
        <f t="shared" si="15"/>
        <v>4.322168986249431</v>
      </c>
      <c r="AB121" s="237">
        <f t="shared" si="16"/>
        <v>4.3629721232734502</v>
      </c>
      <c r="AG121" s="260"/>
      <c r="AH121" s="261"/>
      <c r="AI121" s="261"/>
    </row>
    <row r="122" spans="1:35" x14ac:dyDescent="0.3">
      <c r="A122" s="33" t="s">
        <v>407</v>
      </c>
      <c r="B122" s="30" t="s">
        <v>371</v>
      </c>
      <c r="C122" s="31" t="s">
        <v>383</v>
      </c>
      <c r="D122" s="30" t="s">
        <v>408</v>
      </c>
      <c r="E122" s="654">
        <f>SUMIFS('PIB-Mpal 2015-2024 Corrient'!H$5:H$1264,'PIB-Mpal 2015-2024 Corrient'!$A$5:$A$1264,$W$2,'PIB-Mpal 2015-2024 Corrient'!$E$5:$E$1264,$A122)</f>
        <v>253.84103905384001</v>
      </c>
      <c r="F122" s="654">
        <f>SUMIFS('PIB-Mpal 2015-2024 Corrient'!I$5:I$1264,'PIB-Mpal 2015-2024 Corrient'!$A$5:$A$1264,$W$2,'PIB-Mpal 2015-2024 Corrient'!$E$5:$E$1264,$A122)</f>
        <v>0</v>
      </c>
      <c r="G122" s="654">
        <f>SUMIFS('PIB-Mpal 2015-2024 Corrient'!K$5:K$1264,'PIB-Mpal 2015-2024 Corrient'!$A$5:$A$1264,$W$2,'PIB-Mpal 2015-2024 Corrient'!$E$5:$E$1264,$A122)</f>
        <v>20.365237083170001</v>
      </c>
      <c r="H122" s="654">
        <f>SUMIFS('PIB-Mpal 2015-2024 Corrient'!L$5:L$1264,'PIB-Mpal 2015-2024 Corrient'!$A$5:$A$1264,$W$2,'PIB-Mpal 2015-2024 Corrient'!$E$5:$E$1264,$A122)</f>
        <v>20.924947054800001</v>
      </c>
      <c r="I122" s="654">
        <f>SUMIFS('PIB-Mpal 2015-2024 Corrient'!N$5:N$1264,'PIB-Mpal 2015-2024 Corrient'!$A$5:$A$1264,$W$2,'PIB-Mpal 2015-2024 Corrient'!$E$5:$E$1264,$A122)</f>
        <v>13.4880524926</v>
      </c>
      <c r="J122" s="654">
        <f>SUMIFS('PIB-Mpal 2015-2024 Corrient'!O$5:O$1264,'PIB-Mpal 2015-2024 Corrient'!$A$5:$A$1264,$W$2,'PIB-Mpal 2015-2024 Corrient'!$E$5:$E$1264,$A122)</f>
        <v>71.252410002060003</v>
      </c>
      <c r="K122" s="654">
        <f>SUMIFS('PIB-Mpal 2015-2024 Corrient'!P$5:P$1264,'PIB-Mpal 2015-2024 Corrient'!$A$5:$A$1264,$W$2,'PIB-Mpal 2015-2024 Corrient'!$E$5:$E$1264,$A122)</f>
        <v>7.2623044325699997</v>
      </c>
      <c r="L122" s="654">
        <f>SUMIFS('PIB-Mpal 2015-2024 Corrient'!Q$5:Q$1264,'PIB-Mpal 2015-2024 Corrient'!$A$5:$A$1264,$W$2,'PIB-Mpal 2015-2024 Corrient'!$E$5:$E$1264,$A122)</f>
        <v>11.77952420103</v>
      </c>
      <c r="M122" s="654">
        <f>SUMIFS('PIB-Mpal 2015-2024 Corrient'!R$5:R$1264,'PIB-Mpal 2015-2024 Corrient'!$A$5:$A$1264,$W$2,'PIB-Mpal 2015-2024 Corrient'!$E$5:$E$1264,$A122)</f>
        <v>23.17065977691</v>
      </c>
      <c r="N122" s="654">
        <f>SUMIFS('PIB-Mpal 2015-2024 Corrient'!S$5:S$1264,'PIB-Mpal 2015-2024 Corrient'!$A$5:$A$1264,$W$2,'PIB-Mpal 2015-2024 Corrient'!$E$5:$E$1264,$A122)</f>
        <v>32.324139943900001</v>
      </c>
      <c r="O122" s="654">
        <f>SUMIFS('PIB-Mpal 2015-2024 Corrient'!T$5:T$1264,'PIB-Mpal 2015-2024 Corrient'!$A$5:$A$1264,$W$2,'PIB-Mpal 2015-2024 Corrient'!$E$5:$E$1264,$A122)</f>
        <v>61.713398917070002</v>
      </c>
      <c r="P122" s="655">
        <f>SUMIFS('PIB-Mpal 2015-2024 Corrient'!U$5:U$1264,'PIB-Mpal 2015-2024 Corrient'!$A$5:$A$1264,$W$2,'PIB-Mpal 2015-2024 Corrient'!$E$5:$E$1264,$A122)</f>
        <v>18.410032794629998</v>
      </c>
      <c r="Q122" s="656">
        <f>SUMIFS('PIB-Mpal 2015-2024 Corrient'!J$5:J$1264,'PIB-Mpal 2015-2024 Corrient'!$A$5:$A$1264,$W$2,'PIB-Mpal 2015-2024 Corrient'!$E$5:$E$1264,$A122)</f>
        <v>253.84103905384001</v>
      </c>
      <c r="R122" s="657">
        <f>SUMIFS('PIB-Mpal 2015-2024 Corrient'!M$5:M$1264,'PIB-Mpal 2015-2024 Corrient'!$A$5:$A$1264,$W$2,'PIB-Mpal 2015-2024 Corrient'!$E$5:$E$1264,$A122)</f>
        <v>41.290184137970002</v>
      </c>
      <c r="S122" s="658">
        <f>SUMIFS('PIB-Mpal 2015-2024 Corrient'!V$5:V$1264,'PIB-Mpal 2015-2024 Corrient'!$A$5:$A$1264,$W$2,'PIB-Mpal 2015-2024 Corrient'!$E$5:$E$1264,$A122)</f>
        <v>239.40052256077001</v>
      </c>
      <c r="T122" s="659">
        <f>SUMIFS('PIB-Mpal 2015-2024 Corrient'!W$5:W$1264,'PIB-Mpal 2015-2024 Corrient'!$A$5:$A$1264,$W$2,'PIB-Mpal 2015-2024 Corrient'!$E$5:$E$1264,$A122)</f>
        <v>534.53174575258004</v>
      </c>
      <c r="U122" s="660">
        <f>SUMIFS('PIB-Mpal 2015-2024 Corrient'!X$5:X$1264,'PIB-Mpal 2015-2024 Corrient'!$A$5:$A$1264,$W$2,'PIB-Mpal 2015-2024 Corrient'!$E$5:$E$1264,$A122)</f>
        <v>52.655535529270807</v>
      </c>
      <c r="V122" s="661">
        <f>SUMIFS('PIB-Mpal 2015-2024 Corrient'!Y$5:Y$1264,'PIB-Mpal 2015-2024 Corrient'!$A$5:$A$1264,$W$2,'PIB-Mpal 2015-2024 Corrient'!$E$5:$E$1264,$A122)</f>
        <v>587.1872812818508</v>
      </c>
      <c r="W122" s="237">
        <f t="shared" si="12"/>
        <v>2.3187685614761569E-3</v>
      </c>
      <c r="X122" s="662">
        <f>INDEX(POBLACION!$C$4:$W$128,MATCH(A122,POBLACION!$A$4:$A$128,0),MATCH($W$2,POBLACION!$C$3:$W$3,0))</f>
        <v>16676</v>
      </c>
      <c r="Y122" s="237">
        <f t="shared" si="13"/>
        <v>32053.954530617655</v>
      </c>
      <c r="Z122" s="249">
        <f t="shared" si="14"/>
        <v>35211.518426592156</v>
      </c>
      <c r="AA122" s="237">
        <f t="shared" si="15"/>
        <v>4.5058816165344231</v>
      </c>
      <c r="AB122" s="237">
        <f t="shared" si="16"/>
        <v>4.546684753558436</v>
      </c>
      <c r="AG122" s="260"/>
      <c r="AH122" s="261"/>
      <c r="AI122" s="261"/>
    </row>
    <row r="123" spans="1:35" x14ac:dyDescent="0.3">
      <c r="A123" s="33" t="s">
        <v>409</v>
      </c>
      <c r="B123" s="30" t="s">
        <v>371</v>
      </c>
      <c r="C123" s="31" t="s">
        <v>383</v>
      </c>
      <c r="D123" s="30" t="s">
        <v>410</v>
      </c>
      <c r="E123" s="654">
        <f>SUMIFS('PIB-Mpal 2015-2024 Corrient'!H$5:H$1264,'PIB-Mpal 2015-2024 Corrient'!$A$5:$A$1264,$W$2,'PIB-Mpal 2015-2024 Corrient'!$E$5:$E$1264,$A123)</f>
        <v>86.038733285259994</v>
      </c>
      <c r="F123" s="654">
        <f>SUMIFS('PIB-Mpal 2015-2024 Corrient'!I$5:I$1264,'PIB-Mpal 2015-2024 Corrient'!$A$5:$A$1264,$W$2,'PIB-Mpal 2015-2024 Corrient'!$E$5:$E$1264,$A123)</f>
        <v>4.7531100437999996</v>
      </c>
      <c r="G123" s="654">
        <f>SUMIFS('PIB-Mpal 2015-2024 Corrient'!K$5:K$1264,'PIB-Mpal 2015-2024 Corrient'!$A$5:$A$1264,$W$2,'PIB-Mpal 2015-2024 Corrient'!$E$5:$E$1264,$A123)</f>
        <v>4.0058624147500002</v>
      </c>
      <c r="H123" s="654">
        <f>SUMIFS('PIB-Mpal 2015-2024 Corrient'!L$5:L$1264,'PIB-Mpal 2015-2024 Corrient'!$A$5:$A$1264,$W$2,'PIB-Mpal 2015-2024 Corrient'!$E$5:$E$1264,$A123)</f>
        <v>4.8001627625800003</v>
      </c>
      <c r="I123" s="654">
        <f>SUMIFS('PIB-Mpal 2015-2024 Corrient'!N$5:N$1264,'PIB-Mpal 2015-2024 Corrient'!$A$5:$A$1264,$W$2,'PIB-Mpal 2015-2024 Corrient'!$E$5:$E$1264,$A123)</f>
        <v>6.5780872135199999</v>
      </c>
      <c r="J123" s="654">
        <f>SUMIFS('PIB-Mpal 2015-2024 Corrient'!O$5:O$1264,'PIB-Mpal 2015-2024 Corrient'!$A$5:$A$1264,$W$2,'PIB-Mpal 2015-2024 Corrient'!$E$5:$E$1264,$A123)</f>
        <v>25.145052751080001</v>
      </c>
      <c r="K123" s="654">
        <f>SUMIFS('PIB-Mpal 2015-2024 Corrient'!P$5:P$1264,'PIB-Mpal 2015-2024 Corrient'!$A$5:$A$1264,$W$2,'PIB-Mpal 2015-2024 Corrient'!$E$5:$E$1264,$A123)</f>
        <v>3.8567389851899998</v>
      </c>
      <c r="L123" s="654">
        <f>SUMIFS('PIB-Mpal 2015-2024 Corrient'!Q$5:Q$1264,'PIB-Mpal 2015-2024 Corrient'!$A$5:$A$1264,$W$2,'PIB-Mpal 2015-2024 Corrient'!$E$5:$E$1264,$A123)</f>
        <v>4.8400606699499997</v>
      </c>
      <c r="M123" s="654">
        <f>SUMIFS('PIB-Mpal 2015-2024 Corrient'!R$5:R$1264,'PIB-Mpal 2015-2024 Corrient'!$A$5:$A$1264,$W$2,'PIB-Mpal 2015-2024 Corrient'!$E$5:$E$1264,$A123)</f>
        <v>10.16184834639</v>
      </c>
      <c r="N123" s="654">
        <f>SUMIFS('PIB-Mpal 2015-2024 Corrient'!S$5:S$1264,'PIB-Mpal 2015-2024 Corrient'!$A$5:$A$1264,$W$2,'PIB-Mpal 2015-2024 Corrient'!$E$5:$E$1264,$A123)</f>
        <v>13.4458207966</v>
      </c>
      <c r="O123" s="654">
        <f>SUMIFS('PIB-Mpal 2015-2024 Corrient'!T$5:T$1264,'PIB-Mpal 2015-2024 Corrient'!$A$5:$A$1264,$W$2,'PIB-Mpal 2015-2024 Corrient'!$E$5:$E$1264,$A123)</f>
        <v>28.214034667730001</v>
      </c>
      <c r="P123" s="655">
        <f>SUMIFS('PIB-Mpal 2015-2024 Corrient'!U$5:U$1264,'PIB-Mpal 2015-2024 Corrient'!$A$5:$A$1264,$W$2,'PIB-Mpal 2015-2024 Corrient'!$E$5:$E$1264,$A123)</f>
        <v>7.1790206372899998</v>
      </c>
      <c r="Q123" s="656">
        <f>SUMIFS('PIB-Mpal 2015-2024 Corrient'!J$5:J$1264,'PIB-Mpal 2015-2024 Corrient'!$A$5:$A$1264,$W$2,'PIB-Mpal 2015-2024 Corrient'!$E$5:$E$1264,$A123)</f>
        <v>90.791843329059986</v>
      </c>
      <c r="R123" s="657">
        <f>SUMIFS('PIB-Mpal 2015-2024 Corrient'!M$5:M$1264,'PIB-Mpal 2015-2024 Corrient'!$A$5:$A$1264,$W$2,'PIB-Mpal 2015-2024 Corrient'!$E$5:$E$1264,$A123)</f>
        <v>8.8060251773299996</v>
      </c>
      <c r="S123" s="658">
        <f>SUMIFS('PIB-Mpal 2015-2024 Corrient'!V$5:V$1264,'PIB-Mpal 2015-2024 Corrient'!$A$5:$A$1264,$W$2,'PIB-Mpal 2015-2024 Corrient'!$E$5:$E$1264,$A123)</f>
        <v>99.420664067749996</v>
      </c>
      <c r="T123" s="659">
        <f>SUMIFS('PIB-Mpal 2015-2024 Corrient'!W$5:W$1264,'PIB-Mpal 2015-2024 Corrient'!$A$5:$A$1264,$W$2,'PIB-Mpal 2015-2024 Corrient'!$E$5:$E$1264,$A123)</f>
        <v>199.01853257413998</v>
      </c>
      <c r="U123" s="660">
        <f>SUMIFS('PIB-Mpal 2015-2024 Corrient'!X$5:X$1264,'PIB-Mpal 2015-2024 Corrient'!$A$5:$A$1264,$W$2,'PIB-Mpal 2015-2024 Corrient'!$E$5:$E$1264,$A123)</f>
        <v>19.604873791336889</v>
      </c>
      <c r="V123" s="661">
        <f>SUMIFS('PIB-Mpal 2015-2024 Corrient'!Y$5:Y$1264,'PIB-Mpal 2015-2024 Corrient'!$A$5:$A$1264,$W$2,'PIB-Mpal 2015-2024 Corrient'!$E$5:$E$1264,$A123)</f>
        <v>218.62340636547688</v>
      </c>
      <c r="W123" s="237">
        <f t="shared" si="12"/>
        <v>8.6333116816909319E-4</v>
      </c>
      <c r="X123" s="662">
        <f>INDEX(POBLACION!$C$4:$W$128,MATCH(A123,POBLACION!$A$4:$A$128,0),MATCH($W$2,POBLACION!$C$3:$W$3,0))</f>
        <v>6530</v>
      </c>
      <c r="Y123" s="237">
        <f t="shared" si="13"/>
        <v>30477.570072609491</v>
      </c>
      <c r="Z123" s="249">
        <f t="shared" si="14"/>
        <v>33479.847835448214</v>
      </c>
      <c r="AA123" s="237">
        <f t="shared" si="15"/>
        <v>4.4839803384508681</v>
      </c>
      <c r="AB123" s="237">
        <f t="shared" si="16"/>
        <v>4.5247834754748855</v>
      </c>
      <c r="AG123" s="260"/>
      <c r="AH123" s="261"/>
      <c r="AI123" s="261"/>
    </row>
    <row r="124" spans="1:35" x14ac:dyDescent="0.3">
      <c r="A124" s="33" t="s">
        <v>411</v>
      </c>
      <c r="B124" s="30" t="s">
        <v>371</v>
      </c>
      <c r="C124" s="31" t="s">
        <v>279</v>
      </c>
      <c r="D124" s="30" t="s">
        <v>412</v>
      </c>
      <c r="E124" s="654">
        <f>SUMIFS('PIB-Mpal 2015-2024 Corrient'!H$5:H$1264,'PIB-Mpal 2015-2024 Corrient'!$A$5:$A$1264,$W$2,'PIB-Mpal 2015-2024 Corrient'!$E$5:$E$1264,$A124)</f>
        <v>49.373103882149998</v>
      </c>
      <c r="F124" s="654">
        <f>SUMIFS('PIB-Mpal 2015-2024 Corrient'!I$5:I$1264,'PIB-Mpal 2015-2024 Corrient'!$A$5:$A$1264,$W$2,'PIB-Mpal 2015-2024 Corrient'!$E$5:$E$1264,$A124)</f>
        <v>21.18332516265</v>
      </c>
      <c r="G124" s="654">
        <f>SUMIFS('PIB-Mpal 2015-2024 Corrient'!K$5:K$1264,'PIB-Mpal 2015-2024 Corrient'!$A$5:$A$1264,$W$2,'PIB-Mpal 2015-2024 Corrient'!$E$5:$E$1264,$A124)</f>
        <v>6.1925714473299998</v>
      </c>
      <c r="H124" s="654">
        <f>SUMIFS('PIB-Mpal 2015-2024 Corrient'!L$5:L$1264,'PIB-Mpal 2015-2024 Corrient'!$A$5:$A$1264,$W$2,'PIB-Mpal 2015-2024 Corrient'!$E$5:$E$1264,$A124)</f>
        <v>3.90079640633</v>
      </c>
      <c r="I124" s="654">
        <f>SUMIFS('PIB-Mpal 2015-2024 Corrient'!N$5:N$1264,'PIB-Mpal 2015-2024 Corrient'!$A$5:$A$1264,$W$2,'PIB-Mpal 2015-2024 Corrient'!$E$5:$E$1264,$A124)</f>
        <v>9.3524742014100006</v>
      </c>
      <c r="J124" s="654">
        <f>SUMIFS('PIB-Mpal 2015-2024 Corrient'!O$5:O$1264,'PIB-Mpal 2015-2024 Corrient'!$A$5:$A$1264,$W$2,'PIB-Mpal 2015-2024 Corrient'!$E$5:$E$1264,$A124)</f>
        <v>41.44341302318</v>
      </c>
      <c r="K124" s="654">
        <f>SUMIFS('PIB-Mpal 2015-2024 Corrient'!P$5:P$1264,'PIB-Mpal 2015-2024 Corrient'!$A$5:$A$1264,$W$2,'PIB-Mpal 2015-2024 Corrient'!$E$5:$E$1264,$A124)</f>
        <v>5.9543842817700003</v>
      </c>
      <c r="L124" s="654">
        <f>SUMIFS('PIB-Mpal 2015-2024 Corrient'!Q$5:Q$1264,'PIB-Mpal 2015-2024 Corrient'!$A$5:$A$1264,$W$2,'PIB-Mpal 2015-2024 Corrient'!$E$5:$E$1264,$A124)</f>
        <v>4.6031112238</v>
      </c>
      <c r="M124" s="654">
        <f>SUMIFS('PIB-Mpal 2015-2024 Corrient'!R$5:R$1264,'PIB-Mpal 2015-2024 Corrient'!$A$5:$A$1264,$W$2,'PIB-Mpal 2015-2024 Corrient'!$E$5:$E$1264,$A124)</f>
        <v>17.356001927179999</v>
      </c>
      <c r="N124" s="654">
        <f>SUMIFS('PIB-Mpal 2015-2024 Corrient'!S$5:S$1264,'PIB-Mpal 2015-2024 Corrient'!$A$5:$A$1264,$W$2,'PIB-Mpal 2015-2024 Corrient'!$E$5:$E$1264,$A124)</f>
        <v>20.607999873779999</v>
      </c>
      <c r="O124" s="654">
        <f>SUMIFS('PIB-Mpal 2015-2024 Corrient'!T$5:T$1264,'PIB-Mpal 2015-2024 Corrient'!$A$5:$A$1264,$W$2,'PIB-Mpal 2015-2024 Corrient'!$E$5:$E$1264,$A124)</f>
        <v>34.094237959840001</v>
      </c>
      <c r="P124" s="655">
        <f>SUMIFS('PIB-Mpal 2015-2024 Corrient'!U$5:U$1264,'PIB-Mpal 2015-2024 Corrient'!$A$5:$A$1264,$W$2,'PIB-Mpal 2015-2024 Corrient'!$E$5:$E$1264,$A124)</f>
        <v>11.985990859599999</v>
      </c>
      <c r="Q124" s="656">
        <f>SUMIFS('PIB-Mpal 2015-2024 Corrient'!J$5:J$1264,'PIB-Mpal 2015-2024 Corrient'!$A$5:$A$1264,$W$2,'PIB-Mpal 2015-2024 Corrient'!$E$5:$E$1264,$A124)</f>
        <v>70.556429044799998</v>
      </c>
      <c r="R124" s="657">
        <f>SUMIFS('PIB-Mpal 2015-2024 Corrient'!M$5:M$1264,'PIB-Mpal 2015-2024 Corrient'!$A$5:$A$1264,$W$2,'PIB-Mpal 2015-2024 Corrient'!$E$5:$E$1264,$A124)</f>
        <v>10.09336785366</v>
      </c>
      <c r="S124" s="658">
        <f>SUMIFS('PIB-Mpal 2015-2024 Corrient'!V$5:V$1264,'PIB-Mpal 2015-2024 Corrient'!$A$5:$A$1264,$W$2,'PIB-Mpal 2015-2024 Corrient'!$E$5:$E$1264,$A124)</f>
        <v>145.39761335056002</v>
      </c>
      <c r="T124" s="659">
        <f>SUMIFS('PIB-Mpal 2015-2024 Corrient'!W$5:W$1264,'PIB-Mpal 2015-2024 Corrient'!$A$5:$A$1264,$W$2,'PIB-Mpal 2015-2024 Corrient'!$E$5:$E$1264,$A124)</f>
        <v>226.04741024902</v>
      </c>
      <c r="U124" s="660">
        <f>SUMIFS('PIB-Mpal 2015-2024 Corrient'!X$5:X$1264,'PIB-Mpal 2015-2024 Corrient'!$A$5:$A$1264,$W$2,'PIB-Mpal 2015-2024 Corrient'!$E$5:$E$1264,$A124)</f>
        <v>22.267428522732025</v>
      </c>
      <c r="V124" s="661">
        <f>SUMIFS('PIB-Mpal 2015-2024 Corrient'!Y$5:Y$1264,'PIB-Mpal 2015-2024 Corrient'!$A$5:$A$1264,$W$2,'PIB-Mpal 2015-2024 Corrient'!$E$5:$E$1264,$A124)</f>
        <v>248.31483877175202</v>
      </c>
      <c r="W124" s="237">
        <f t="shared" si="12"/>
        <v>9.8058091489141392E-4</v>
      </c>
      <c r="X124" s="662">
        <f>INDEX(POBLACION!$C$4:$W$128,MATCH(A124,POBLACION!$A$4:$A$128,0),MATCH($W$2,POBLACION!$C$3:$W$3,0))</f>
        <v>11449</v>
      </c>
      <c r="Y124" s="237">
        <f t="shared" si="13"/>
        <v>19743.856253735696</v>
      </c>
      <c r="Z124" s="249">
        <f t="shared" si="14"/>
        <v>21688.779698816666</v>
      </c>
      <c r="AA124" s="237">
        <f t="shared" si="15"/>
        <v>4.2954319804590719</v>
      </c>
      <c r="AB124" s="237">
        <f t="shared" si="16"/>
        <v>4.336235117483116</v>
      </c>
      <c r="AG124" s="260"/>
      <c r="AH124" s="261"/>
      <c r="AI124" s="261"/>
    </row>
    <row r="125" spans="1:35" x14ac:dyDescent="0.3">
      <c r="A125" s="33" t="s">
        <v>413</v>
      </c>
      <c r="B125" s="30" t="s">
        <v>371</v>
      </c>
      <c r="C125" s="31" t="s">
        <v>279</v>
      </c>
      <c r="D125" s="30" t="s">
        <v>414</v>
      </c>
      <c r="E125" s="654">
        <f>SUMIFS('PIB-Mpal 2015-2024 Corrient'!H$5:H$1264,'PIB-Mpal 2015-2024 Corrient'!$A$5:$A$1264,$W$2,'PIB-Mpal 2015-2024 Corrient'!$E$5:$E$1264,$A125)</f>
        <v>786.12283893657002</v>
      </c>
      <c r="F125" s="654">
        <f>SUMIFS('PIB-Mpal 2015-2024 Corrient'!I$5:I$1264,'PIB-Mpal 2015-2024 Corrient'!$A$5:$A$1264,$W$2,'PIB-Mpal 2015-2024 Corrient'!$E$5:$E$1264,$A125)</f>
        <v>0</v>
      </c>
      <c r="G125" s="654">
        <f>SUMIFS('PIB-Mpal 2015-2024 Corrient'!K$5:K$1264,'PIB-Mpal 2015-2024 Corrient'!$A$5:$A$1264,$W$2,'PIB-Mpal 2015-2024 Corrient'!$E$5:$E$1264,$A125)</f>
        <v>39.572352576610001</v>
      </c>
      <c r="H125" s="654">
        <f>SUMIFS('PIB-Mpal 2015-2024 Corrient'!L$5:L$1264,'PIB-Mpal 2015-2024 Corrient'!$A$5:$A$1264,$W$2,'PIB-Mpal 2015-2024 Corrient'!$E$5:$E$1264,$A125)</f>
        <v>17.88050612532</v>
      </c>
      <c r="I125" s="654">
        <f>SUMIFS('PIB-Mpal 2015-2024 Corrient'!N$5:N$1264,'PIB-Mpal 2015-2024 Corrient'!$A$5:$A$1264,$W$2,'PIB-Mpal 2015-2024 Corrient'!$E$5:$E$1264,$A125)</f>
        <v>19.899821920219999</v>
      </c>
      <c r="J125" s="654">
        <f>SUMIFS('PIB-Mpal 2015-2024 Corrient'!O$5:O$1264,'PIB-Mpal 2015-2024 Corrient'!$A$5:$A$1264,$W$2,'PIB-Mpal 2015-2024 Corrient'!$E$5:$E$1264,$A125)</f>
        <v>106.40648308964001</v>
      </c>
      <c r="K125" s="654">
        <f>SUMIFS('PIB-Mpal 2015-2024 Corrient'!P$5:P$1264,'PIB-Mpal 2015-2024 Corrient'!$A$5:$A$1264,$W$2,'PIB-Mpal 2015-2024 Corrient'!$E$5:$E$1264,$A125)</f>
        <v>13.959264102000001</v>
      </c>
      <c r="L125" s="654">
        <f>SUMIFS('PIB-Mpal 2015-2024 Corrient'!Q$5:Q$1264,'PIB-Mpal 2015-2024 Corrient'!$A$5:$A$1264,$W$2,'PIB-Mpal 2015-2024 Corrient'!$E$5:$E$1264,$A125)</f>
        <v>20.43395517115</v>
      </c>
      <c r="M125" s="654">
        <f>SUMIFS('PIB-Mpal 2015-2024 Corrient'!R$5:R$1264,'PIB-Mpal 2015-2024 Corrient'!$A$5:$A$1264,$W$2,'PIB-Mpal 2015-2024 Corrient'!$E$5:$E$1264,$A125)</f>
        <v>41.466453432480002</v>
      </c>
      <c r="N125" s="654">
        <f>SUMIFS('PIB-Mpal 2015-2024 Corrient'!S$5:S$1264,'PIB-Mpal 2015-2024 Corrient'!$A$5:$A$1264,$W$2,'PIB-Mpal 2015-2024 Corrient'!$E$5:$E$1264,$A125)</f>
        <v>54.223184534479998</v>
      </c>
      <c r="O125" s="654">
        <f>SUMIFS('PIB-Mpal 2015-2024 Corrient'!T$5:T$1264,'PIB-Mpal 2015-2024 Corrient'!$A$5:$A$1264,$W$2,'PIB-Mpal 2015-2024 Corrient'!$E$5:$E$1264,$A125)</f>
        <v>117.4122781961</v>
      </c>
      <c r="P125" s="655">
        <f>SUMIFS('PIB-Mpal 2015-2024 Corrient'!U$5:U$1264,'PIB-Mpal 2015-2024 Corrient'!$A$5:$A$1264,$W$2,'PIB-Mpal 2015-2024 Corrient'!$E$5:$E$1264,$A125)</f>
        <v>29.771446588500002</v>
      </c>
      <c r="Q125" s="656">
        <f>SUMIFS('PIB-Mpal 2015-2024 Corrient'!J$5:J$1264,'PIB-Mpal 2015-2024 Corrient'!$A$5:$A$1264,$W$2,'PIB-Mpal 2015-2024 Corrient'!$E$5:$E$1264,$A125)</f>
        <v>786.12283893657002</v>
      </c>
      <c r="R125" s="657">
        <f>SUMIFS('PIB-Mpal 2015-2024 Corrient'!M$5:M$1264,'PIB-Mpal 2015-2024 Corrient'!$A$5:$A$1264,$W$2,'PIB-Mpal 2015-2024 Corrient'!$E$5:$E$1264,$A125)</f>
        <v>57.452858701929998</v>
      </c>
      <c r="S125" s="658">
        <f>SUMIFS('PIB-Mpal 2015-2024 Corrient'!V$5:V$1264,'PIB-Mpal 2015-2024 Corrient'!$A$5:$A$1264,$W$2,'PIB-Mpal 2015-2024 Corrient'!$E$5:$E$1264,$A125)</f>
        <v>403.57288703457004</v>
      </c>
      <c r="T125" s="659">
        <f>SUMIFS('PIB-Mpal 2015-2024 Corrient'!W$5:W$1264,'PIB-Mpal 2015-2024 Corrient'!$A$5:$A$1264,$W$2,'PIB-Mpal 2015-2024 Corrient'!$E$5:$E$1264,$A125)</f>
        <v>1247.14858467307</v>
      </c>
      <c r="U125" s="660">
        <f>SUMIFS('PIB-Mpal 2015-2024 Corrient'!X$5:X$1264,'PIB-Mpal 2015-2024 Corrient'!$A$5:$A$1264,$W$2,'PIB-Mpal 2015-2024 Corrient'!$E$5:$E$1264,$A125)</f>
        <v>122.85383820948104</v>
      </c>
      <c r="V125" s="661">
        <f>SUMIFS('PIB-Mpal 2015-2024 Corrient'!Y$5:Y$1264,'PIB-Mpal 2015-2024 Corrient'!$A$5:$A$1264,$W$2,'PIB-Mpal 2015-2024 Corrient'!$E$5:$E$1264,$A125)</f>
        <v>1370.0024228825509</v>
      </c>
      <c r="W125" s="237">
        <f t="shared" si="12"/>
        <v>5.4100602117800175E-3</v>
      </c>
      <c r="X125" s="662">
        <f>INDEX(POBLACION!$C$4:$W$128,MATCH(A125,POBLACION!$A$4:$A$128,0),MATCH($W$2,POBLACION!$C$3:$W$3,0))</f>
        <v>31776</v>
      </c>
      <c r="Y125" s="237">
        <f t="shared" si="13"/>
        <v>39248.130182309607</v>
      </c>
      <c r="Z125" s="249">
        <f t="shared" si="14"/>
        <v>43114.376349526407</v>
      </c>
      <c r="AA125" s="237">
        <f t="shared" si="15"/>
        <v>4.5938189713781314</v>
      </c>
      <c r="AB125" s="237">
        <f t="shared" si="16"/>
        <v>4.6346221084021355</v>
      </c>
      <c r="AG125" s="260"/>
      <c r="AH125" s="261"/>
      <c r="AI125" s="261"/>
    </row>
    <row r="126" spans="1:35" x14ac:dyDescent="0.3">
      <c r="A126" s="33" t="s">
        <v>415</v>
      </c>
      <c r="B126" s="30" t="s">
        <v>371</v>
      </c>
      <c r="C126" s="31" t="s">
        <v>383</v>
      </c>
      <c r="D126" s="30" t="s">
        <v>416</v>
      </c>
      <c r="E126" s="654">
        <f>SUMIFS('PIB-Mpal 2015-2024 Corrient'!H$5:H$1264,'PIB-Mpal 2015-2024 Corrient'!$A$5:$A$1264,$W$2,'PIB-Mpal 2015-2024 Corrient'!$E$5:$E$1264,$A126)</f>
        <v>259.78317718457998</v>
      </c>
      <c r="F126" s="654">
        <f>SUMIFS('PIB-Mpal 2015-2024 Corrient'!I$5:I$1264,'PIB-Mpal 2015-2024 Corrient'!$A$5:$A$1264,$W$2,'PIB-Mpal 2015-2024 Corrient'!$E$5:$E$1264,$A126)</f>
        <v>1.3539428012600001</v>
      </c>
      <c r="G126" s="654">
        <f>SUMIFS('PIB-Mpal 2015-2024 Corrient'!K$5:K$1264,'PIB-Mpal 2015-2024 Corrient'!$A$5:$A$1264,$W$2,'PIB-Mpal 2015-2024 Corrient'!$E$5:$E$1264,$A126)</f>
        <v>8.4483125014600002</v>
      </c>
      <c r="H126" s="654">
        <f>SUMIFS('PIB-Mpal 2015-2024 Corrient'!L$5:L$1264,'PIB-Mpal 2015-2024 Corrient'!$A$5:$A$1264,$W$2,'PIB-Mpal 2015-2024 Corrient'!$E$5:$E$1264,$A126)</f>
        <v>7.2665102808800004</v>
      </c>
      <c r="I126" s="654">
        <f>SUMIFS('PIB-Mpal 2015-2024 Corrient'!N$5:N$1264,'PIB-Mpal 2015-2024 Corrient'!$A$5:$A$1264,$W$2,'PIB-Mpal 2015-2024 Corrient'!$E$5:$E$1264,$A126)</f>
        <v>4.7531255378699999</v>
      </c>
      <c r="J126" s="654">
        <f>SUMIFS('PIB-Mpal 2015-2024 Corrient'!O$5:O$1264,'PIB-Mpal 2015-2024 Corrient'!$A$5:$A$1264,$W$2,'PIB-Mpal 2015-2024 Corrient'!$E$5:$E$1264,$A126)</f>
        <v>27.835826938019999</v>
      </c>
      <c r="K126" s="654">
        <f>SUMIFS('PIB-Mpal 2015-2024 Corrient'!P$5:P$1264,'PIB-Mpal 2015-2024 Corrient'!$A$5:$A$1264,$W$2,'PIB-Mpal 2015-2024 Corrient'!$E$5:$E$1264,$A126)</f>
        <v>3.2766294773600002</v>
      </c>
      <c r="L126" s="654">
        <f>SUMIFS('PIB-Mpal 2015-2024 Corrient'!Q$5:Q$1264,'PIB-Mpal 2015-2024 Corrient'!$A$5:$A$1264,$W$2,'PIB-Mpal 2015-2024 Corrient'!$E$5:$E$1264,$A126)</f>
        <v>3.2655218211100001</v>
      </c>
      <c r="M126" s="654">
        <f>SUMIFS('PIB-Mpal 2015-2024 Corrient'!R$5:R$1264,'PIB-Mpal 2015-2024 Corrient'!$A$5:$A$1264,$W$2,'PIB-Mpal 2015-2024 Corrient'!$E$5:$E$1264,$A126)</f>
        <v>14.35512221085</v>
      </c>
      <c r="N126" s="654">
        <f>SUMIFS('PIB-Mpal 2015-2024 Corrient'!S$5:S$1264,'PIB-Mpal 2015-2024 Corrient'!$A$5:$A$1264,$W$2,'PIB-Mpal 2015-2024 Corrient'!$E$5:$E$1264,$A126)</f>
        <v>14.84026457713</v>
      </c>
      <c r="O126" s="654">
        <f>SUMIFS('PIB-Mpal 2015-2024 Corrient'!T$5:T$1264,'PIB-Mpal 2015-2024 Corrient'!$A$5:$A$1264,$W$2,'PIB-Mpal 2015-2024 Corrient'!$E$5:$E$1264,$A126)</f>
        <v>27.711155326610001</v>
      </c>
      <c r="P126" s="655">
        <f>SUMIFS('PIB-Mpal 2015-2024 Corrient'!U$5:U$1264,'PIB-Mpal 2015-2024 Corrient'!$A$5:$A$1264,$W$2,'PIB-Mpal 2015-2024 Corrient'!$E$5:$E$1264,$A126)</f>
        <v>8.9712755488199996</v>
      </c>
      <c r="Q126" s="656">
        <f>SUMIFS('PIB-Mpal 2015-2024 Corrient'!J$5:J$1264,'PIB-Mpal 2015-2024 Corrient'!$A$5:$A$1264,$W$2,'PIB-Mpal 2015-2024 Corrient'!$E$5:$E$1264,$A126)</f>
        <v>261.13711998584</v>
      </c>
      <c r="R126" s="657">
        <f>SUMIFS('PIB-Mpal 2015-2024 Corrient'!M$5:M$1264,'PIB-Mpal 2015-2024 Corrient'!$A$5:$A$1264,$W$2,'PIB-Mpal 2015-2024 Corrient'!$E$5:$E$1264,$A126)</f>
        <v>15.714822782340001</v>
      </c>
      <c r="S126" s="658">
        <f>SUMIFS('PIB-Mpal 2015-2024 Corrient'!V$5:V$1264,'PIB-Mpal 2015-2024 Corrient'!$A$5:$A$1264,$W$2,'PIB-Mpal 2015-2024 Corrient'!$E$5:$E$1264,$A126)</f>
        <v>105.00892143777</v>
      </c>
      <c r="T126" s="659">
        <f>SUMIFS('PIB-Mpal 2015-2024 Corrient'!W$5:W$1264,'PIB-Mpal 2015-2024 Corrient'!$A$5:$A$1264,$W$2,'PIB-Mpal 2015-2024 Corrient'!$E$5:$E$1264,$A126)</f>
        <v>381.86086420595001</v>
      </c>
      <c r="U126" s="660">
        <f>SUMIFS('PIB-Mpal 2015-2024 Corrient'!X$5:X$1264,'PIB-Mpal 2015-2024 Corrient'!$A$5:$A$1264,$W$2,'PIB-Mpal 2015-2024 Corrient'!$E$5:$E$1264,$A126)</f>
        <v>37.616265941549287</v>
      </c>
      <c r="V126" s="661">
        <f>SUMIFS('PIB-Mpal 2015-2024 Corrient'!Y$5:Y$1264,'PIB-Mpal 2015-2024 Corrient'!$A$5:$A$1264,$W$2,'PIB-Mpal 2015-2024 Corrient'!$E$5:$E$1264,$A126)</f>
        <v>419.47713014749928</v>
      </c>
      <c r="W126" s="237">
        <f t="shared" si="12"/>
        <v>1.6564908891093305E-3</v>
      </c>
      <c r="X126" s="662">
        <f>INDEX(POBLACION!$C$4:$W$128,MATCH(A126,POBLACION!$A$4:$A$128,0),MATCH($W$2,POBLACION!$C$3:$W$3,0))</f>
        <v>6683</v>
      </c>
      <c r="Y126" s="237">
        <f t="shared" si="13"/>
        <v>57139.138740977105</v>
      </c>
      <c r="Z126" s="249">
        <f t="shared" si="14"/>
        <v>62767.788440445795</v>
      </c>
      <c r="AA126" s="237">
        <f t="shared" si="15"/>
        <v>4.7569336899693688</v>
      </c>
      <c r="AB126" s="237">
        <f t="shared" si="16"/>
        <v>4.797736826993372</v>
      </c>
      <c r="AG126" s="260"/>
      <c r="AH126" s="261"/>
      <c r="AI126" s="261"/>
    </row>
    <row r="127" spans="1:35" ht="15" thickBot="1" x14ac:dyDescent="0.35">
      <c r="A127" s="111" t="s">
        <v>417</v>
      </c>
      <c r="B127" s="58" t="s">
        <v>371</v>
      </c>
      <c r="C127" s="57" t="s">
        <v>383</v>
      </c>
      <c r="D127" s="58" t="s">
        <v>418</v>
      </c>
      <c r="E127" s="654">
        <f>SUMIFS('PIB-Mpal 2015-2024 Corrient'!H$5:H$1264,'PIB-Mpal 2015-2024 Corrient'!$A$5:$A$1264,$W$2,'PIB-Mpal 2015-2024 Corrient'!$E$5:$E$1264,$A127)</f>
        <v>141.77117846005001</v>
      </c>
      <c r="F127" s="654">
        <f>SUMIFS('PIB-Mpal 2015-2024 Corrient'!I$5:I$1264,'PIB-Mpal 2015-2024 Corrient'!$A$5:$A$1264,$W$2,'PIB-Mpal 2015-2024 Corrient'!$E$5:$E$1264,$A127)</f>
        <v>25.324425917469998</v>
      </c>
      <c r="G127" s="654">
        <f>SUMIFS('PIB-Mpal 2015-2024 Corrient'!K$5:K$1264,'PIB-Mpal 2015-2024 Corrient'!$A$5:$A$1264,$W$2,'PIB-Mpal 2015-2024 Corrient'!$E$5:$E$1264,$A127)</f>
        <v>8.6402966029500003</v>
      </c>
      <c r="H127" s="654">
        <f>SUMIFS('PIB-Mpal 2015-2024 Corrient'!L$5:L$1264,'PIB-Mpal 2015-2024 Corrient'!$A$5:$A$1264,$W$2,'PIB-Mpal 2015-2024 Corrient'!$E$5:$E$1264,$A127)</f>
        <v>9.1604495181899992</v>
      </c>
      <c r="I127" s="654">
        <f>SUMIFS('PIB-Mpal 2015-2024 Corrient'!N$5:N$1264,'PIB-Mpal 2015-2024 Corrient'!$A$5:$A$1264,$W$2,'PIB-Mpal 2015-2024 Corrient'!$E$5:$E$1264,$A127)</f>
        <v>26.5494741559</v>
      </c>
      <c r="J127" s="654">
        <f>SUMIFS('PIB-Mpal 2015-2024 Corrient'!O$5:O$1264,'PIB-Mpal 2015-2024 Corrient'!$A$5:$A$1264,$W$2,'PIB-Mpal 2015-2024 Corrient'!$E$5:$E$1264,$A127)</f>
        <v>66.686026901280002</v>
      </c>
      <c r="K127" s="654">
        <f>SUMIFS('PIB-Mpal 2015-2024 Corrient'!P$5:P$1264,'PIB-Mpal 2015-2024 Corrient'!$A$5:$A$1264,$W$2,'PIB-Mpal 2015-2024 Corrient'!$E$5:$E$1264,$A127)</f>
        <v>8.0647437589499997</v>
      </c>
      <c r="L127" s="654">
        <f>SUMIFS('PIB-Mpal 2015-2024 Corrient'!Q$5:Q$1264,'PIB-Mpal 2015-2024 Corrient'!$A$5:$A$1264,$W$2,'PIB-Mpal 2015-2024 Corrient'!$E$5:$E$1264,$A127)</f>
        <v>7.1199045987099998</v>
      </c>
      <c r="M127" s="654">
        <f>SUMIFS('PIB-Mpal 2015-2024 Corrient'!R$5:R$1264,'PIB-Mpal 2015-2024 Corrient'!$A$5:$A$1264,$W$2,'PIB-Mpal 2015-2024 Corrient'!$E$5:$E$1264,$A127)</f>
        <v>27.323204313609999</v>
      </c>
      <c r="N127" s="654">
        <f>SUMIFS('PIB-Mpal 2015-2024 Corrient'!S$5:S$1264,'PIB-Mpal 2015-2024 Corrient'!$A$5:$A$1264,$W$2,'PIB-Mpal 2015-2024 Corrient'!$E$5:$E$1264,$A127)</f>
        <v>29.640594246039999</v>
      </c>
      <c r="O127" s="654">
        <f>SUMIFS('PIB-Mpal 2015-2024 Corrient'!T$5:T$1264,'PIB-Mpal 2015-2024 Corrient'!$A$5:$A$1264,$W$2,'PIB-Mpal 2015-2024 Corrient'!$E$5:$E$1264,$A127)</f>
        <v>38.456840730899998</v>
      </c>
      <c r="P127" s="655">
        <f>SUMIFS('PIB-Mpal 2015-2024 Corrient'!U$5:U$1264,'PIB-Mpal 2015-2024 Corrient'!$A$5:$A$1264,$W$2,'PIB-Mpal 2015-2024 Corrient'!$E$5:$E$1264,$A127)</f>
        <v>16.089281728980001</v>
      </c>
      <c r="Q127" s="656">
        <f>SUMIFS('PIB-Mpal 2015-2024 Corrient'!J$5:J$1264,'PIB-Mpal 2015-2024 Corrient'!$A$5:$A$1264,$W$2,'PIB-Mpal 2015-2024 Corrient'!$E$5:$E$1264,$A127)</f>
        <v>167.09560437752</v>
      </c>
      <c r="R127" s="657">
        <f>SUMIFS('PIB-Mpal 2015-2024 Corrient'!M$5:M$1264,'PIB-Mpal 2015-2024 Corrient'!$A$5:$A$1264,$W$2,'PIB-Mpal 2015-2024 Corrient'!$E$5:$E$1264,$A127)</f>
        <v>17.800746121140001</v>
      </c>
      <c r="S127" s="658">
        <f>SUMIFS('PIB-Mpal 2015-2024 Corrient'!V$5:V$1264,'PIB-Mpal 2015-2024 Corrient'!$A$5:$A$1264,$W$2,'PIB-Mpal 2015-2024 Corrient'!$E$5:$E$1264,$A127)</f>
        <v>219.93007043436998</v>
      </c>
      <c r="T127" s="659">
        <f>SUMIFS('PIB-Mpal 2015-2024 Corrient'!W$5:W$1264,'PIB-Mpal 2015-2024 Corrient'!$A$5:$A$1264,$W$2,'PIB-Mpal 2015-2024 Corrient'!$E$5:$E$1264,$A127)</f>
        <v>404.82642093303002</v>
      </c>
      <c r="U127" s="660">
        <f>SUMIFS('PIB-Mpal 2015-2024 Corrient'!X$5:X$1264,'PIB-Mpal 2015-2024 Corrient'!$A$5:$A$1264,$W$2,'PIB-Mpal 2015-2024 Corrient'!$E$5:$E$1264,$A127)</f>
        <v>39.878551947598993</v>
      </c>
      <c r="V127" s="661">
        <f>SUMIFS('PIB-Mpal 2015-2024 Corrient'!Y$5:Y$1264,'PIB-Mpal 2015-2024 Corrient'!$A$5:$A$1264,$W$2,'PIB-Mpal 2015-2024 Corrient'!$E$5:$E$1264,$A127)</f>
        <v>444.70497288062904</v>
      </c>
      <c r="W127" s="669">
        <f t="shared" si="12"/>
        <v>1.756114178761899E-3</v>
      </c>
      <c r="X127" s="662">
        <f>INDEX(POBLACION!$C$4:$W$128,MATCH(A127,POBLACION!$A$4:$A$128,0),MATCH($W$2,POBLACION!$C$3:$W$3,0))</f>
        <v>12343</v>
      </c>
      <c r="Y127" s="237">
        <f t="shared" si="13"/>
        <v>32798.057274003884</v>
      </c>
      <c r="Z127" s="249">
        <f t="shared" si="14"/>
        <v>36028.921079205138</v>
      </c>
      <c r="AA127" s="237">
        <f t="shared" si="15"/>
        <v>4.5158481199260896</v>
      </c>
      <c r="AB127" s="237">
        <f t="shared" si="16"/>
        <v>4.5566512569501167</v>
      </c>
      <c r="AG127" s="260"/>
      <c r="AH127" s="261"/>
      <c r="AI127" s="261"/>
    </row>
    <row r="128" spans="1:35" ht="15" thickBot="1" x14ac:dyDescent="0.35">
      <c r="A128" s="113" t="s">
        <v>419</v>
      </c>
      <c r="B128" s="103" t="s">
        <v>420</v>
      </c>
      <c r="C128" s="108"/>
      <c r="D128" s="103"/>
      <c r="E128" s="121">
        <f>SUM(E129:E139)</f>
        <v>5994.2251515078397</v>
      </c>
      <c r="F128" s="121">
        <f t="shared" ref="F128:X128" si="19">SUM(F129:F139)</f>
        <v>95.817933612629986</v>
      </c>
      <c r="G128" s="121">
        <f t="shared" si="19"/>
        <v>306.71858185808998</v>
      </c>
      <c r="H128" s="121">
        <f t="shared" si="19"/>
        <v>424.60081982960008</v>
      </c>
      <c r="I128" s="121">
        <f t="shared" si="19"/>
        <v>473.25475092541001</v>
      </c>
      <c r="J128" s="121">
        <f t="shared" si="19"/>
        <v>2396.15245456297</v>
      </c>
      <c r="K128" s="121">
        <f t="shared" si="19"/>
        <v>332.31830824087001</v>
      </c>
      <c r="L128" s="121">
        <f t="shared" si="19"/>
        <v>383.56778239520997</v>
      </c>
      <c r="M128" s="121">
        <f t="shared" si="19"/>
        <v>595.20458655822006</v>
      </c>
      <c r="N128" s="121">
        <f t="shared" si="19"/>
        <v>1135.6323728186701</v>
      </c>
      <c r="O128" s="121">
        <f t="shared" si="19"/>
        <v>2774.6702344851201</v>
      </c>
      <c r="P128" s="141">
        <f t="shared" si="19"/>
        <v>522.98497139304015</v>
      </c>
      <c r="Q128" s="144">
        <f t="shared" si="19"/>
        <v>6090.0430851204692</v>
      </c>
      <c r="R128" s="121">
        <f t="shared" si="19"/>
        <v>731.31940168768983</v>
      </c>
      <c r="S128" s="122">
        <f t="shared" si="19"/>
        <v>8613.7854613795116</v>
      </c>
      <c r="T128" s="670">
        <f t="shared" si="19"/>
        <v>15435.14794818767</v>
      </c>
      <c r="U128" s="143">
        <f t="shared" si="19"/>
        <v>1520.4821559123563</v>
      </c>
      <c r="V128" s="141">
        <f t="shared" si="19"/>
        <v>16955.630104100026</v>
      </c>
      <c r="W128" s="671">
        <f t="shared" si="12"/>
        <v>6.6956801141157568E-2</v>
      </c>
      <c r="X128" s="670">
        <f t="shared" si="19"/>
        <v>519078</v>
      </c>
      <c r="Y128" s="237">
        <f t="shared" si="13"/>
        <v>29735.700507799735</v>
      </c>
      <c r="Z128" s="249">
        <f t="shared" si="14"/>
        <v>32664.898346876631</v>
      </c>
      <c r="AA128" s="237">
        <f t="shared" si="15"/>
        <v>4.4732781739800238</v>
      </c>
      <c r="AB128" s="237">
        <f t="shared" si="16"/>
        <v>4.5140813110040421</v>
      </c>
      <c r="AG128" s="260"/>
      <c r="AH128" s="261"/>
      <c r="AI128" s="261"/>
    </row>
    <row r="129" spans="1:35" ht="27.6" x14ac:dyDescent="0.3">
      <c r="A129" s="112" t="s">
        <v>421</v>
      </c>
      <c r="B129" s="92" t="s">
        <v>422</v>
      </c>
      <c r="C129" s="99" t="s">
        <v>423</v>
      </c>
      <c r="D129" s="92" t="s">
        <v>424</v>
      </c>
      <c r="E129" s="654">
        <f>SUMIFS('PIB-Mpal 2015-2024 Corrient'!H$5:H$1264,'PIB-Mpal 2015-2024 Corrient'!$A$5:$A$1264,$W$2,'PIB-Mpal 2015-2024 Corrient'!$E$5:$E$1264,$A129)</f>
        <v>1252.1730266868799</v>
      </c>
      <c r="F129" s="654">
        <f>SUMIFS('PIB-Mpal 2015-2024 Corrient'!I$5:I$1264,'PIB-Mpal 2015-2024 Corrient'!$A$5:$A$1264,$W$2,'PIB-Mpal 2015-2024 Corrient'!$E$5:$E$1264,$A129)</f>
        <v>2.6219842302599998</v>
      </c>
      <c r="G129" s="654">
        <f>SUMIFS('PIB-Mpal 2015-2024 Corrient'!K$5:K$1264,'PIB-Mpal 2015-2024 Corrient'!$A$5:$A$1264,$W$2,'PIB-Mpal 2015-2024 Corrient'!$E$5:$E$1264,$A129)</f>
        <v>100.58441779894</v>
      </c>
      <c r="H129" s="654">
        <f>SUMIFS('PIB-Mpal 2015-2024 Corrient'!L$5:L$1264,'PIB-Mpal 2015-2024 Corrient'!$A$5:$A$1264,$W$2,'PIB-Mpal 2015-2024 Corrient'!$E$5:$E$1264,$A129)</f>
        <v>128.54085354822999</v>
      </c>
      <c r="I129" s="654">
        <f>SUMIFS('PIB-Mpal 2015-2024 Corrient'!N$5:N$1264,'PIB-Mpal 2015-2024 Corrient'!$A$5:$A$1264,$W$2,'PIB-Mpal 2015-2024 Corrient'!$E$5:$E$1264,$A129)</f>
        <v>186.78414468907999</v>
      </c>
      <c r="J129" s="654">
        <f>SUMIFS('PIB-Mpal 2015-2024 Corrient'!O$5:O$1264,'PIB-Mpal 2015-2024 Corrient'!$A$5:$A$1264,$W$2,'PIB-Mpal 2015-2024 Corrient'!$E$5:$E$1264,$A129)</f>
        <v>864.65828349896003</v>
      </c>
      <c r="K129" s="654">
        <f>SUMIFS('PIB-Mpal 2015-2024 Corrient'!P$5:P$1264,'PIB-Mpal 2015-2024 Corrient'!$A$5:$A$1264,$W$2,'PIB-Mpal 2015-2024 Corrient'!$E$5:$E$1264,$A129)</f>
        <v>95.72379314474</v>
      </c>
      <c r="L129" s="654">
        <f>SUMIFS('PIB-Mpal 2015-2024 Corrient'!Q$5:Q$1264,'PIB-Mpal 2015-2024 Corrient'!$A$5:$A$1264,$W$2,'PIB-Mpal 2015-2024 Corrient'!$E$5:$E$1264,$A129)</f>
        <v>126.93599881566</v>
      </c>
      <c r="M129" s="654">
        <f>SUMIFS('PIB-Mpal 2015-2024 Corrient'!R$5:R$1264,'PIB-Mpal 2015-2024 Corrient'!$A$5:$A$1264,$W$2,'PIB-Mpal 2015-2024 Corrient'!$E$5:$E$1264,$A129)</f>
        <v>144.56956804967001</v>
      </c>
      <c r="N129" s="654">
        <f>SUMIFS('PIB-Mpal 2015-2024 Corrient'!S$5:S$1264,'PIB-Mpal 2015-2024 Corrient'!$A$5:$A$1264,$W$2,'PIB-Mpal 2015-2024 Corrient'!$E$5:$E$1264,$A129)</f>
        <v>354.73491739350999</v>
      </c>
      <c r="O129" s="654">
        <f>SUMIFS('PIB-Mpal 2015-2024 Corrient'!T$5:T$1264,'PIB-Mpal 2015-2024 Corrient'!$A$5:$A$1264,$W$2,'PIB-Mpal 2015-2024 Corrient'!$E$5:$E$1264,$A129)</f>
        <v>661.45031085181995</v>
      </c>
      <c r="P129" s="655">
        <f>SUMIFS('PIB-Mpal 2015-2024 Corrient'!U$5:U$1264,'PIB-Mpal 2015-2024 Corrient'!$A$5:$A$1264,$W$2,'PIB-Mpal 2015-2024 Corrient'!$E$5:$E$1264,$A129)</f>
        <v>137.44228751115</v>
      </c>
      <c r="Q129" s="656">
        <f>SUMIFS('PIB-Mpal 2015-2024 Corrient'!J$5:J$1264,'PIB-Mpal 2015-2024 Corrient'!$A$5:$A$1264,$W$2,'PIB-Mpal 2015-2024 Corrient'!$E$5:$E$1264,$A129)</f>
        <v>1254.79501091714</v>
      </c>
      <c r="R129" s="657">
        <f>SUMIFS('PIB-Mpal 2015-2024 Corrient'!M$5:M$1264,'PIB-Mpal 2015-2024 Corrient'!$A$5:$A$1264,$W$2,'PIB-Mpal 2015-2024 Corrient'!$E$5:$E$1264,$A129)</f>
        <v>229.12527134716998</v>
      </c>
      <c r="S129" s="658">
        <f>SUMIFS('PIB-Mpal 2015-2024 Corrient'!V$5:V$1264,'PIB-Mpal 2015-2024 Corrient'!$A$5:$A$1264,$W$2,'PIB-Mpal 2015-2024 Corrient'!$E$5:$E$1264,$A129)</f>
        <v>2572.2993039545904</v>
      </c>
      <c r="T129" s="659">
        <f>SUMIFS('PIB-Mpal 2015-2024 Corrient'!W$5:W$1264,'PIB-Mpal 2015-2024 Corrient'!$A$5:$A$1264,$W$2,'PIB-Mpal 2015-2024 Corrient'!$E$5:$E$1264,$A129)</f>
        <v>4056.2195862189001</v>
      </c>
      <c r="U129" s="660">
        <f>SUMIFS('PIB-Mpal 2015-2024 Corrient'!X$5:X$1264,'PIB-Mpal 2015-2024 Corrient'!$A$5:$A$1264,$W$2,'PIB-Mpal 2015-2024 Corrient'!$E$5:$E$1264,$A129)</f>
        <v>399.5691859910425</v>
      </c>
      <c r="V129" s="661">
        <f>SUMIFS('PIB-Mpal 2015-2024 Corrient'!Y$5:Y$1264,'PIB-Mpal 2015-2024 Corrient'!$A$5:$A$1264,$W$2,'PIB-Mpal 2015-2024 Corrient'!$E$5:$E$1264,$A129)</f>
        <v>4455.7887722099422</v>
      </c>
      <c r="W129" s="239">
        <f t="shared" si="12"/>
        <v>1.7595651763818623E-2</v>
      </c>
      <c r="X129" s="662">
        <f>INDEX(POBLACION!$C$4:$W$128,MATCH(A129,POBLACION!$A$4:$A$128,0),MATCH($W$2,POBLACION!$C$3:$W$3,0))</f>
        <v>124423</v>
      </c>
      <c r="Y129" s="237">
        <f t="shared" si="13"/>
        <v>32600.239394797587</v>
      </c>
      <c r="Z129" s="249">
        <f t="shared" si="14"/>
        <v>35811.616599904701</v>
      </c>
      <c r="AA129" s="237">
        <f t="shared" si="15"/>
        <v>4.5132207892537624</v>
      </c>
      <c r="AB129" s="237">
        <f t="shared" si="16"/>
        <v>4.5540239262777851</v>
      </c>
      <c r="AG129" s="260"/>
      <c r="AH129" s="261"/>
      <c r="AI129" s="261"/>
    </row>
    <row r="130" spans="1:35" ht="27.6" x14ac:dyDescent="0.3">
      <c r="A130" s="33" t="s">
        <v>425</v>
      </c>
      <c r="B130" s="30" t="s">
        <v>422</v>
      </c>
      <c r="C130" s="31" t="s">
        <v>423</v>
      </c>
      <c r="D130" s="30" t="s">
        <v>426</v>
      </c>
      <c r="E130" s="654">
        <f>SUMIFS('PIB-Mpal 2015-2024 Corrient'!H$5:H$1264,'PIB-Mpal 2015-2024 Corrient'!$A$5:$A$1264,$W$2,'PIB-Mpal 2015-2024 Corrient'!$E$5:$E$1264,$A130)</f>
        <v>155.13106624432001</v>
      </c>
      <c r="F130" s="654">
        <f>SUMIFS('PIB-Mpal 2015-2024 Corrient'!I$5:I$1264,'PIB-Mpal 2015-2024 Corrient'!$A$5:$A$1264,$W$2,'PIB-Mpal 2015-2024 Corrient'!$E$5:$E$1264,$A130)</f>
        <v>0</v>
      </c>
      <c r="G130" s="654">
        <f>SUMIFS('PIB-Mpal 2015-2024 Corrient'!K$5:K$1264,'PIB-Mpal 2015-2024 Corrient'!$A$5:$A$1264,$W$2,'PIB-Mpal 2015-2024 Corrient'!$E$5:$E$1264,$A130)</f>
        <v>1.1671449061400001</v>
      </c>
      <c r="H130" s="654">
        <f>SUMIFS('PIB-Mpal 2015-2024 Corrient'!L$5:L$1264,'PIB-Mpal 2015-2024 Corrient'!$A$5:$A$1264,$W$2,'PIB-Mpal 2015-2024 Corrient'!$E$5:$E$1264,$A130)</f>
        <v>24.706805192760001</v>
      </c>
      <c r="I130" s="654">
        <f>SUMIFS('PIB-Mpal 2015-2024 Corrient'!N$5:N$1264,'PIB-Mpal 2015-2024 Corrient'!$A$5:$A$1264,$W$2,'PIB-Mpal 2015-2024 Corrient'!$E$5:$E$1264,$A130)</f>
        <v>13.482235798330001</v>
      </c>
      <c r="J130" s="654">
        <f>SUMIFS('PIB-Mpal 2015-2024 Corrient'!O$5:O$1264,'PIB-Mpal 2015-2024 Corrient'!$A$5:$A$1264,$W$2,'PIB-Mpal 2015-2024 Corrient'!$E$5:$E$1264,$A130)</f>
        <v>110.10199773463999</v>
      </c>
      <c r="K130" s="654">
        <f>SUMIFS('PIB-Mpal 2015-2024 Corrient'!P$5:P$1264,'PIB-Mpal 2015-2024 Corrient'!$A$5:$A$1264,$W$2,'PIB-Mpal 2015-2024 Corrient'!$E$5:$E$1264,$A130)</f>
        <v>13.1525196476</v>
      </c>
      <c r="L130" s="654">
        <f>SUMIFS('PIB-Mpal 2015-2024 Corrient'!Q$5:Q$1264,'PIB-Mpal 2015-2024 Corrient'!$A$5:$A$1264,$W$2,'PIB-Mpal 2015-2024 Corrient'!$E$5:$E$1264,$A130)</f>
        <v>15.49290906015</v>
      </c>
      <c r="M130" s="654">
        <f>SUMIFS('PIB-Mpal 2015-2024 Corrient'!R$5:R$1264,'PIB-Mpal 2015-2024 Corrient'!$A$5:$A$1264,$W$2,'PIB-Mpal 2015-2024 Corrient'!$E$5:$E$1264,$A130)</f>
        <v>19.76199782734</v>
      </c>
      <c r="N130" s="654">
        <f>SUMIFS('PIB-Mpal 2015-2024 Corrient'!S$5:S$1264,'PIB-Mpal 2015-2024 Corrient'!$A$5:$A$1264,$W$2,'PIB-Mpal 2015-2024 Corrient'!$E$5:$E$1264,$A130)</f>
        <v>47.839021977750001</v>
      </c>
      <c r="O130" s="654">
        <f>SUMIFS('PIB-Mpal 2015-2024 Corrient'!T$5:T$1264,'PIB-Mpal 2015-2024 Corrient'!$A$5:$A$1264,$W$2,'PIB-Mpal 2015-2024 Corrient'!$E$5:$E$1264,$A130)</f>
        <v>135.22722683149999</v>
      </c>
      <c r="P130" s="655">
        <f>SUMIFS('PIB-Mpal 2015-2024 Corrient'!U$5:U$1264,'PIB-Mpal 2015-2024 Corrient'!$A$5:$A$1264,$W$2,'PIB-Mpal 2015-2024 Corrient'!$E$5:$E$1264,$A130)</f>
        <v>18.520729941700001</v>
      </c>
      <c r="Q130" s="656">
        <f>SUMIFS('PIB-Mpal 2015-2024 Corrient'!J$5:J$1264,'PIB-Mpal 2015-2024 Corrient'!$A$5:$A$1264,$W$2,'PIB-Mpal 2015-2024 Corrient'!$E$5:$E$1264,$A130)</f>
        <v>155.13106624432001</v>
      </c>
      <c r="R130" s="657">
        <f>SUMIFS('PIB-Mpal 2015-2024 Corrient'!M$5:M$1264,'PIB-Mpal 2015-2024 Corrient'!$A$5:$A$1264,$W$2,'PIB-Mpal 2015-2024 Corrient'!$E$5:$E$1264,$A130)</f>
        <v>25.8739500989</v>
      </c>
      <c r="S130" s="658">
        <f>SUMIFS('PIB-Mpal 2015-2024 Corrient'!V$5:V$1264,'PIB-Mpal 2015-2024 Corrient'!$A$5:$A$1264,$W$2,'PIB-Mpal 2015-2024 Corrient'!$E$5:$E$1264,$A130)</f>
        <v>373.57863881900994</v>
      </c>
      <c r="T130" s="659">
        <f>SUMIFS('PIB-Mpal 2015-2024 Corrient'!W$5:W$1264,'PIB-Mpal 2015-2024 Corrient'!$A$5:$A$1264,$W$2,'PIB-Mpal 2015-2024 Corrient'!$E$5:$E$1264,$A130)</f>
        <v>554.58365516223</v>
      </c>
      <c r="U130" s="660">
        <f>SUMIFS('PIB-Mpal 2015-2024 Corrient'!X$5:X$1264,'PIB-Mpal 2015-2024 Corrient'!$A$5:$A$1264,$W$2,'PIB-Mpal 2015-2024 Corrient'!$E$5:$E$1264,$A130)</f>
        <v>54.630804606828143</v>
      </c>
      <c r="V130" s="661">
        <f>SUMIFS('PIB-Mpal 2015-2024 Corrient'!Y$5:Y$1264,'PIB-Mpal 2015-2024 Corrient'!$A$5:$A$1264,$W$2,'PIB-Mpal 2015-2024 Corrient'!$E$5:$E$1264,$A130)</f>
        <v>609.21445976905818</v>
      </c>
      <c r="W130" s="237">
        <f t="shared" si="12"/>
        <v>2.4057526134172343E-3</v>
      </c>
      <c r="X130" s="662">
        <f>INDEX(POBLACION!$C$4:$W$128,MATCH(A130,POBLACION!$A$4:$A$128,0),MATCH($W$2,POBLACION!$C$3:$W$3,0))</f>
        <v>31449</v>
      </c>
      <c r="Y130" s="237">
        <f t="shared" si="13"/>
        <v>17634.381225547077</v>
      </c>
      <c r="Z130" s="249">
        <f t="shared" si="14"/>
        <v>19371.504968967478</v>
      </c>
      <c r="AA130" s="237">
        <f t="shared" si="15"/>
        <v>4.2463602252711494</v>
      </c>
      <c r="AB130" s="237">
        <f t="shared" si="16"/>
        <v>4.287163362295173</v>
      </c>
      <c r="AG130" s="260"/>
      <c r="AH130" s="261"/>
      <c r="AI130" s="261"/>
    </row>
    <row r="131" spans="1:35" ht="27.6" x14ac:dyDescent="0.3">
      <c r="A131" s="33" t="s">
        <v>427</v>
      </c>
      <c r="B131" s="30" t="s">
        <v>422</v>
      </c>
      <c r="C131" s="31" t="s">
        <v>423</v>
      </c>
      <c r="D131" s="30" t="s">
        <v>428</v>
      </c>
      <c r="E131" s="654">
        <f>SUMIFS('PIB-Mpal 2015-2024 Corrient'!H$5:H$1264,'PIB-Mpal 2015-2024 Corrient'!$A$5:$A$1264,$W$2,'PIB-Mpal 2015-2024 Corrient'!$E$5:$E$1264,$A131)</f>
        <v>1084.6155016912501</v>
      </c>
      <c r="F131" s="654">
        <f>SUMIFS('PIB-Mpal 2015-2024 Corrient'!I$5:I$1264,'PIB-Mpal 2015-2024 Corrient'!$A$5:$A$1264,$W$2,'PIB-Mpal 2015-2024 Corrient'!$E$5:$E$1264,$A131)</f>
        <v>1.8545236142999999</v>
      </c>
      <c r="G131" s="654">
        <f>SUMIFS('PIB-Mpal 2015-2024 Corrient'!K$5:K$1264,'PIB-Mpal 2015-2024 Corrient'!$A$5:$A$1264,$W$2,'PIB-Mpal 2015-2024 Corrient'!$E$5:$E$1264,$A131)</f>
        <v>46.498820631640001</v>
      </c>
      <c r="H131" s="654">
        <f>SUMIFS('PIB-Mpal 2015-2024 Corrient'!L$5:L$1264,'PIB-Mpal 2015-2024 Corrient'!$A$5:$A$1264,$W$2,'PIB-Mpal 2015-2024 Corrient'!$E$5:$E$1264,$A131)</f>
        <v>37.514586219210003</v>
      </c>
      <c r="I131" s="654">
        <f>SUMIFS('PIB-Mpal 2015-2024 Corrient'!N$5:N$1264,'PIB-Mpal 2015-2024 Corrient'!$A$5:$A$1264,$W$2,'PIB-Mpal 2015-2024 Corrient'!$E$5:$E$1264,$A131)</f>
        <v>46.904973358939998</v>
      </c>
      <c r="J131" s="654">
        <f>SUMIFS('PIB-Mpal 2015-2024 Corrient'!O$5:O$1264,'PIB-Mpal 2015-2024 Corrient'!$A$5:$A$1264,$W$2,'PIB-Mpal 2015-2024 Corrient'!$E$5:$E$1264,$A131)</f>
        <v>227.78867393979999</v>
      </c>
      <c r="K131" s="654">
        <f>SUMIFS('PIB-Mpal 2015-2024 Corrient'!P$5:P$1264,'PIB-Mpal 2015-2024 Corrient'!$A$5:$A$1264,$W$2,'PIB-Mpal 2015-2024 Corrient'!$E$5:$E$1264,$A131)</f>
        <v>32.771321388170001</v>
      </c>
      <c r="L131" s="654">
        <f>SUMIFS('PIB-Mpal 2015-2024 Corrient'!Q$5:Q$1264,'PIB-Mpal 2015-2024 Corrient'!$A$5:$A$1264,$W$2,'PIB-Mpal 2015-2024 Corrient'!$E$5:$E$1264,$A131)</f>
        <v>32.69473836881</v>
      </c>
      <c r="M131" s="654">
        <f>SUMIFS('PIB-Mpal 2015-2024 Corrient'!R$5:R$1264,'PIB-Mpal 2015-2024 Corrient'!$A$5:$A$1264,$W$2,'PIB-Mpal 2015-2024 Corrient'!$E$5:$E$1264,$A131)</f>
        <v>53.585840394009999</v>
      </c>
      <c r="N131" s="654">
        <f>SUMIFS('PIB-Mpal 2015-2024 Corrient'!S$5:S$1264,'PIB-Mpal 2015-2024 Corrient'!$A$5:$A$1264,$W$2,'PIB-Mpal 2015-2024 Corrient'!$E$5:$E$1264,$A131)</f>
        <v>105.26070053516</v>
      </c>
      <c r="O131" s="654">
        <f>SUMIFS('PIB-Mpal 2015-2024 Corrient'!T$5:T$1264,'PIB-Mpal 2015-2024 Corrient'!$A$5:$A$1264,$W$2,'PIB-Mpal 2015-2024 Corrient'!$E$5:$E$1264,$A131)</f>
        <v>200.08743595292</v>
      </c>
      <c r="P131" s="655">
        <f>SUMIFS('PIB-Mpal 2015-2024 Corrient'!U$5:U$1264,'PIB-Mpal 2015-2024 Corrient'!$A$5:$A$1264,$W$2,'PIB-Mpal 2015-2024 Corrient'!$E$5:$E$1264,$A131)</f>
        <v>56.190054015359998</v>
      </c>
      <c r="Q131" s="656">
        <f>SUMIFS('PIB-Mpal 2015-2024 Corrient'!J$5:J$1264,'PIB-Mpal 2015-2024 Corrient'!$A$5:$A$1264,$W$2,'PIB-Mpal 2015-2024 Corrient'!$E$5:$E$1264,$A131)</f>
        <v>1086.4700253055501</v>
      </c>
      <c r="R131" s="657">
        <f>SUMIFS('PIB-Mpal 2015-2024 Corrient'!M$5:M$1264,'PIB-Mpal 2015-2024 Corrient'!$A$5:$A$1264,$W$2,'PIB-Mpal 2015-2024 Corrient'!$E$5:$E$1264,$A131)</f>
        <v>84.013406850850004</v>
      </c>
      <c r="S131" s="658">
        <f>SUMIFS('PIB-Mpal 2015-2024 Corrient'!V$5:V$1264,'PIB-Mpal 2015-2024 Corrient'!$A$5:$A$1264,$W$2,'PIB-Mpal 2015-2024 Corrient'!$E$5:$E$1264,$A131)</f>
        <v>755.28373795317009</v>
      </c>
      <c r="T131" s="659">
        <f>SUMIFS('PIB-Mpal 2015-2024 Corrient'!W$5:W$1264,'PIB-Mpal 2015-2024 Corrient'!$A$5:$A$1264,$W$2,'PIB-Mpal 2015-2024 Corrient'!$E$5:$E$1264,$A131)</f>
        <v>1925.7671701095701</v>
      </c>
      <c r="U131" s="660">
        <f>SUMIFS('PIB-Mpal 2015-2024 Corrient'!X$5:X$1264,'PIB-Mpal 2015-2024 Corrient'!$A$5:$A$1264,$W$2,'PIB-Mpal 2015-2024 Corrient'!$E$5:$E$1264,$A131)</f>
        <v>189.70304842050035</v>
      </c>
      <c r="V131" s="661">
        <f>SUMIFS('PIB-Mpal 2015-2024 Corrient'!Y$5:Y$1264,'PIB-Mpal 2015-2024 Corrient'!$A$5:$A$1264,$W$2,'PIB-Mpal 2015-2024 Corrient'!$E$5:$E$1264,$A131)</f>
        <v>2115.4702185300703</v>
      </c>
      <c r="W131" s="237">
        <f t="shared" si="12"/>
        <v>8.3538693562268725E-3</v>
      </c>
      <c r="X131" s="662">
        <f>INDEX(POBLACION!$C$4:$W$128,MATCH(A131,POBLACION!$A$4:$A$128,0),MATCH($W$2,POBLACION!$C$3:$W$3,0))</f>
        <v>50543</v>
      </c>
      <c r="Y131" s="237">
        <f t="shared" si="13"/>
        <v>38101.560455643121</v>
      </c>
      <c r="Z131" s="249">
        <f t="shared" si="14"/>
        <v>41854.860584652088</v>
      </c>
      <c r="AA131" s="237">
        <f t="shared" si="15"/>
        <v>4.5809427626414267</v>
      </c>
      <c r="AB131" s="237">
        <f t="shared" si="16"/>
        <v>4.6217458996654344</v>
      </c>
      <c r="AG131" s="260"/>
      <c r="AH131" s="261"/>
      <c r="AI131" s="261"/>
    </row>
    <row r="132" spans="1:35" ht="27.6" x14ac:dyDescent="0.3">
      <c r="A132" s="33" t="s">
        <v>429</v>
      </c>
      <c r="B132" s="30" t="s">
        <v>422</v>
      </c>
      <c r="C132" s="31" t="s">
        <v>423</v>
      </c>
      <c r="D132" s="30" t="s">
        <v>430</v>
      </c>
      <c r="E132" s="654">
        <f>SUMIFS('PIB-Mpal 2015-2024 Corrient'!H$5:H$1264,'PIB-Mpal 2015-2024 Corrient'!$A$5:$A$1264,$W$2,'PIB-Mpal 2015-2024 Corrient'!$E$5:$E$1264,$A132)</f>
        <v>935.61854697547994</v>
      </c>
      <c r="F132" s="654">
        <f>SUMIFS('PIB-Mpal 2015-2024 Corrient'!I$5:I$1264,'PIB-Mpal 2015-2024 Corrient'!$A$5:$A$1264,$W$2,'PIB-Mpal 2015-2024 Corrient'!$E$5:$E$1264,$A132)</f>
        <v>4.4253930497600003</v>
      </c>
      <c r="G132" s="654">
        <f>SUMIFS('PIB-Mpal 2015-2024 Corrient'!K$5:K$1264,'PIB-Mpal 2015-2024 Corrient'!$A$5:$A$1264,$W$2,'PIB-Mpal 2015-2024 Corrient'!$E$5:$E$1264,$A132)</f>
        <v>35.875737933149999</v>
      </c>
      <c r="H132" s="654">
        <f>SUMIFS('PIB-Mpal 2015-2024 Corrient'!L$5:L$1264,'PIB-Mpal 2015-2024 Corrient'!$A$5:$A$1264,$W$2,'PIB-Mpal 2015-2024 Corrient'!$E$5:$E$1264,$A132)</f>
        <v>49.739677146360002</v>
      </c>
      <c r="I132" s="654">
        <f>SUMIFS('PIB-Mpal 2015-2024 Corrient'!N$5:N$1264,'PIB-Mpal 2015-2024 Corrient'!$A$5:$A$1264,$W$2,'PIB-Mpal 2015-2024 Corrient'!$E$5:$E$1264,$A132)</f>
        <v>59.85631909024</v>
      </c>
      <c r="J132" s="654">
        <f>SUMIFS('PIB-Mpal 2015-2024 Corrient'!O$5:O$1264,'PIB-Mpal 2015-2024 Corrient'!$A$5:$A$1264,$W$2,'PIB-Mpal 2015-2024 Corrient'!$E$5:$E$1264,$A132)</f>
        <v>282.06024406639</v>
      </c>
      <c r="K132" s="654">
        <f>SUMIFS('PIB-Mpal 2015-2024 Corrient'!P$5:P$1264,'PIB-Mpal 2015-2024 Corrient'!$A$5:$A$1264,$W$2,'PIB-Mpal 2015-2024 Corrient'!$E$5:$E$1264,$A132)</f>
        <v>47.366850635159999</v>
      </c>
      <c r="L132" s="654">
        <f>SUMIFS('PIB-Mpal 2015-2024 Corrient'!Q$5:Q$1264,'PIB-Mpal 2015-2024 Corrient'!$A$5:$A$1264,$W$2,'PIB-Mpal 2015-2024 Corrient'!$E$5:$E$1264,$A132)</f>
        <v>51.195559435870003</v>
      </c>
      <c r="M132" s="654">
        <f>SUMIFS('PIB-Mpal 2015-2024 Corrient'!R$5:R$1264,'PIB-Mpal 2015-2024 Corrient'!$A$5:$A$1264,$W$2,'PIB-Mpal 2015-2024 Corrient'!$E$5:$E$1264,$A132)</f>
        <v>79.301508354180001</v>
      </c>
      <c r="N132" s="654">
        <f>SUMIFS('PIB-Mpal 2015-2024 Corrient'!S$5:S$1264,'PIB-Mpal 2015-2024 Corrient'!$A$5:$A$1264,$W$2,'PIB-Mpal 2015-2024 Corrient'!$E$5:$E$1264,$A132)</f>
        <v>117.34072129113</v>
      </c>
      <c r="O132" s="654">
        <f>SUMIFS('PIB-Mpal 2015-2024 Corrient'!T$5:T$1264,'PIB-Mpal 2015-2024 Corrient'!$A$5:$A$1264,$W$2,'PIB-Mpal 2015-2024 Corrient'!$E$5:$E$1264,$A132)</f>
        <v>239.23938504180001</v>
      </c>
      <c r="P132" s="655">
        <f>SUMIFS('PIB-Mpal 2015-2024 Corrient'!U$5:U$1264,'PIB-Mpal 2015-2024 Corrient'!$A$5:$A$1264,$W$2,'PIB-Mpal 2015-2024 Corrient'!$E$5:$E$1264,$A132)</f>
        <v>61.463492553099996</v>
      </c>
      <c r="Q132" s="656">
        <f>SUMIFS('PIB-Mpal 2015-2024 Corrient'!J$5:J$1264,'PIB-Mpal 2015-2024 Corrient'!$A$5:$A$1264,$W$2,'PIB-Mpal 2015-2024 Corrient'!$E$5:$E$1264,$A132)</f>
        <v>940.04394002523998</v>
      </c>
      <c r="R132" s="657">
        <f>SUMIFS('PIB-Mpal 2015-2024 Corrient'!M$5:M$1264,'PIB-Mpal 2015-2024 Corrient'!$A$5:$A$1264,$W$2,'PIB-Mpal 2015-2024 Corrient'!$E$5:$E$1264,$A132)</f>
        <v>85.615415079510001</v>
      </c>
      <c r="S132" s="658">
        <f>SUMIFS('PIB-Mpal 2015-2024 Corrient'!V$5:V$1264,'PIB-Mpal 2015-2024 Corrient'!$A$5:$A$1264,$W$2,'PIB-Mpal 2015-2024 Corrient'!$E$5:$E$1264,$A132)</f>
        <v>937.82408046786998</v>
      </c>
      <c r="T132" s="659">
        <f>SUMIFS('PIB-Mpal 2015-2024 Corrient'!W$5:W$1264,'PIB-Mpal 2015-2024 Corrient'!$A$5:$A$1264,$W$2,'PIB-Mpal 2015-2024 Corrient'!$E$5:$E$1264,$A132)</f>
        <v>1963.4834355726198</v>
      </c>
      <c r="U132" s="660">
        <f>SUMIFS('PIB-Mpal 2015-2024 Corrient'!X$5:X$1264,'PIB-Mpal 2015-2024 Corrient'!$A$5:$A$1264,$W$2,'PIB-Mpal 2015-2024 Corrient'!$E$5:$E$1264,$A132)</f>
        <v>193.41839399522965</v>
      </c>
      <c r="V132" s="661">
        <f>SUMIFS('PIB-Mpal 2015-2024 Corrient'!Y$5:Y$1264,'PIB-Mpal 2015-2024 Corrient'!$A$5:$A$1264,$W$2,'PIB-Mpal 2015-2024 Corrient'!$E$5:$E$1264,$A132)</f>
        <v>2156.9018295678493</v>
      </c>
      <c r="W132" s="237">
        <f t="shared" si="12"/>
        <v>8.5174803883254994E-3</v>
      </c>
      <c r="X132" s="662">
        <f>INDEX(POBLACION!$C$4:$W$128,MATCH(A132,POBLACION!$A$4:$A$128,0),MATCH($W$2,POBLACION!$C$3:$W$3,0))</f>
        <v>56758</v>
      </c>
      <c r="Y132" s="237">
        <f t="shared" si="13"/>
        <v>34593.950378318827</v>
      </c>
      <c r="Z132" s="249">
        <f t="shared" si="14"/>
        <v>38001.723626058869</v>
      </c>
      <c r="AA132" s="237">
        <f t="shared" si="15"/>
        <v>4.5390001581272683</v>
      </c>
      <c r="AB132" s="237">
        <f t="shared" si="16"/>
        <v>4.5798032951512813</v>
      </c>
      <c r="AG132" s="260"/>
      <c r="AH132" s="261"/>
      <c r="AI132" s="261"/>
    </row>
    <row r="133" spans="1:35" ht="27.6" x14ac:dyDescent="0.3">
      <c r="A133" s="33" t="s">
        <v>431</v>
      </c>
      <c r="B133" s="30" t="s">
        <v>422</v>
      </c>
      <c r="C133" s="31" t="s">
        <v>423</v>
      </c>
      <c r="D133" s="30" t="s">
        <v>432</v>
      </c>
      <c r="E133" s="654">
        <f>SUMIFS('PIB-Mpal 2015-2024 Corrient'!H$5:H$1264,'PIB-Mpal 2015-2024 Corrient'!$A$5:$A$1264,$W$2,'PIB-Mpal 2015-2024 Corrient'!$E$5:$E$1264,$A133)</f>
        <v>6.3735055365799997</v>
      </c>
      <c r="F133" s="654">
        <f>SUMIFS('PIB-Mpal 2015-2024 Corrient'!I$5:I$1264,'PIB-Mpal 2015-2024 Corrient'!$A$5:$A$1264,$W$2,'PIB-Mpal 2015-2024 Corrient'!$E$5:$E$1264,$A133)</f>
        <v>0</v>
      </c>
      <c r="G133" s="654">
        <f>SUMIFS('PIB-Mpal 2015-2024 Corrient'!K$5:K$1264,'PIB-Mpal 2015-2024 Corrient'!$A$5:$A$1264,$W$2,'PIB-Mpal 2015-2024 Corrient'!$E$5:$E$1264,$A133)</f>
        <v>0.40284899851</v>
      </c>
      <c r="H133" s="654">
        <f>SUMIFS('PIB-Mpal 2015-2024 Corrient'!L$5:L$1264,'PIB-Mpal 2015-2024 Corrient'!$A$5:$A$1264,$W$2,'PIB-Mpal 2015-2024 Corrient'!$E$5:$E$1264,$A133)</f>
        <v>2.5877252828500001</v>
      </c>
      <c r="I133" s="654">
        <f>SUMIFS('PIB-Mpal 2015-2024 Corrient'!N$5:N$1264,'PIB-Mpal 2015-2024 Corrient'!$A$5:$A$1264,$W$2,'PIB-Mpal 2015-2024 Corrient'!$E$5:$E$1264,$A133)</f>
        <v>0.37403169457000002</v>
      </c>
      <c r="J133" s="654">
        <f>SUMIFS('PIB-Mpal 2015-2024 Corrient'!O$5:O$1264,'PIB-Mpal 2015-2024 Corrient'!$A$5:$A$1264,$W$2,'PIB-Mpal 2015-2024 Corrient'!$E$5:$E$1264,$A133)</f>
        <v>8.4840901609799992</v>
      </c>
      <c r="K133" s="654">
        <f>SUMIFS('PIB-Mpal 2015-2024 Corrient'!P$5:P$1264,'PIB-Mpal 2015-2024 Corrient'!$A$5:$A$1264,$W$2,'PIB-Mpal 2015-2024 Corrient'!$E$5:$E$1264,$A133)</f>
        <v>2.3322322129500002</v>
      </c>
      <c r="L133" s="654">
        <f>SUMIFS('PIB-Mpal 2015-2024 Corrient'!Q$5:Q$1264,'PIB-Mpal 2015-2024 Corrient'!$A$5:$A$1264,$W$2,'PIB-Mpal 2015-2024 Corrient'!$E$5:$E$1264,$A133)</f>
        <v>1.4115329080400001</v>
      </c>
      <c r="M133" s="654">
        <f>SUMIFS('PIB-Mpal 2015-2024 Corrient'!R$5:R$1264,'PIB-Mpal 2015-2024 Corrient'!$A$5:$A$1264,$W$2,'PIB-Mpal 2015-2024 Corrient'!$E$5:$E$1264,$A133)</f>
        <v>7.1080256566799997</v>
      </c>
      <c r="N133" s="654">
        <f>SUMIFS('PIB-Mpal 2015-2024 Corrient'!S$5:S$1264,'PIB-Mpal 2015-2024 Corrient'!$A$5:$A$1264,$W$2,'PIB-Mpal 2015-2024 Corrient'!$E$5:$E$1264,$A133)</f>
        <v>8.6742993429999995</v>
      </c>
      <c r="O133" s="654">
        <f>SUMIFS('PIB-Mpal 2015-2024 Corrient'!T$5:T$1264,'PIB-Mpal 2015-2024 Corrient'!$A$5:$A$1264,$W$2,'PIB-Mpal 2015-2024 Corrient'!$E$5:$E$1264,$A133)</f>
        <v>33.495508085700003</v>
      </c>
      <c r="P133" s="655">
        <f>SUMIFS('PIB-Mpal 2015-2024 Corrient'!U$5:U$1264,'PIB-Mpal 2015-2024 Corrient'!$A$5:$A$1264,$W$2,'PIB-Mpal 2015-2024 Corrient'!$E$5:$E$1264,$A133)</f>
        <v>3.7506221159600002</v>
      </c>
      <c r="Q133" s="656">
        <f>SUMIFS('PIB-Mpal 2015-2024 Corrient'!J$5:J$1264,'PIB-Mpal 2015-2024 Corrient'!$A$5:$A$1264,$W$2,'PIB-Mpal 2015-2024 Corrient'!$E$5:$E$1264,$A133)</f>
        <v>6.3735055365799997</v>
      </c>
      <c r="R133" s="657">
        <f>SUMIFS('PIB-Mpal 2015-2024 Corrient'!M$5:M$1264,'PIB-Mpal 2015-2024 Corrient'!$A$5:$A$1264,$W$2,'PIB-Mpal 2015-2024 Corrient'!$E$5:$E$1264,$A133)</f>
        <v>2.9905742813600003</v>
      </c>
      <c r="S133" s="658">
        <f>SUMIFS('PIB-Mpal 2015-2024 Corrient'!V$5:V$1264,'PIB-Mpal 2015-2024 Corrient'!$A$5:$A$1264,$W$2,'PIB-Mpal 2015-2024 Corrient'!$E$5:$E$1264,$A133)</f>
        <v>65.63034217788001</v>
      </c>
      <c r="T133" s="659">
        <f>SUMIFS('PIB-Mpal 2015-2024 Corrient'!W$5:W$1264,'PIB-Mpal 2015-2024 Corrient'!$A$5:$A$1264,$W$2,'PIB-Mpal 2015-2024 Corrient'!$E$5:$E$1264,$A133)</f>
        <v>74.994421995820005</v>
      </c>
      <c r="U133" s="660">
        <f>SUMIFS('PIB-Mpal 2015-2024 Corrient'!X$5:X$1264,'PIB-Mpal 2015-2024 Corrient'!$A$5:$A$1264,$W$2,'PIB-Mpal 2015-2024 Corrient'!$E$5:$E$1264,$A133)</f>
        <v>7.3875340113629671</v>
      </c>
      <c r="V133" s="661">
        <f>SUMIFS('PIB-Mpal 2015-2024 Corrient'!Y$5:Y$1264,'PIB-Mpal 2015-2024 Corrient'!$A$5:$A$1264,$W$2,'PIB-Mpal 2015-2024 Corrient'!$E$5:$E$1264,$A133)</f>
        <v>82.381956007182978</v>
      </c>
      <c r="W133" s="237">
        <f t="shared" si="12"/>
        <v>3.253215723701542E-4</v>
      </c>
      <c r="X133" s="662">
        <f>INDEX(POBLACION!$C$4:$W$128,MATCH(A133,POBLACION!$A$4:$A$128,0),MATCH($W$2,POBLACION!$C$3:$W$3,0))</f>
        <v>5769</v>
      </c>
      <c r="Y133" s="237">
        <f t="shared" si="13"/>
        <v>12999.553128067257</v>
      </c>
      <c r="Z133" s="249">
        <f t="shared" si="14"/>
        <v>14280.110245654876</v>
      </c>
      <c r="AA133" s="237">
        <f t="shared" si="15"/>
        <v>4.1139284232798978</v>
      </c>
      <c r="AB133" s="237">
        <f t="shared" si="16"/>
        <v>4.154731560303933</v>
      </c>
      <c r="AG133" s="260"/>
      <c r="AH133" s="261"/>
      <c r="AI133" s="261"/>
    </row>
    <row r="134" spans="1:35" ht="27.6" x14ac:dyDescent="0.3">
      <c r="A134" s="33" t="s">
        <v>433</v>
      </c>
      <c r="B134" s="30" t="s">
        <v>422</v>
      </c>
      <c r="C134" s="31" t="s">
        <v>423</v>
      </c>
      <c r="D134" s="30" t="s">
        <v>434</v>
      </c>
      <c r="E134" s="654">
        <f>SUMIFS('PIB-Mpal 2015-2024 Corrient'!H$5:H$1264,'PIB-Mpal 2015-2024 Corrient'!$A$5:$A$1264,$W$2,'PIB-Mpal 2015-2024 Corrient'!$E$5:$E$1264,$A134)</f>
        <v>126.04174262116</v>
      </c>
      <c r="F134" s="654">
        <f>SUMIFS('PIB-Mpal 2015-2024 Corrient'!I$5:I$1264,'PIB-Mpal 2015-2024 Corrient'!$A$5:$A$1264,$W$2,'PIB-Mpal 2015-2024 Corrient'!$E$5:$E$1264,$A134)</f>
        <v>86.655125003899997</v>
      </c>
      <c r="G134" s="654">
        <f>SUMIFS('PIB-Mpal 2015-2024 Corrient'!K$5:K$1264,'PIB-Mpal 2015-2024 Corrient'!$A$5:$A$1264,$W$2,'PIB-Mpal 2015-2024 Corrient'!$E$5:$E$1264,$A134)</f>
        <v>4.5181936347100002</v>
      </c>
      <c r="H134" s="654">
        <f>SUMIFS('PIB-Mpal 2015-2024 Corrient'!L$5:L$1264,'PIB-Mpal 2015-2024 Corrient'!$A$5:$A$1264,$W$2,'PIB-Mpal 2015-2024 Corrient'!$E$5:$E$1264,$A134)</f>
        <v>13.705448344060001</v>
      </c>
      <c r="I134" s="654">
        <f>SUMIFS('PIB-Mpal 2015-2024 Corrient'!N$5:N$1264,'PIB-Mpal 2015-2024 Corrient'!$A$5:$A$1264,$W$2,'PIB-Mpal 2015-2024 Corrient'!$E$5:$E$1264,$A134)</f>
        <v>6.70125369403</v>
      </c>
      <c r="J134" s="654">
        <f>SUMIFS('PIB-Mpal 2015-2024 Corrient'!O$5:O$1264,'PIB-Mpal 2015-2024 Corrient'!$A$5:$A$1264,$W$2,'PIB-Mpal 2015-2024 Corrient'!$E$5:$E$1264,$A134)</f>
        <v>65.322639762250006</v>
      </c>
      <c r="K134" s="654">
        <f>SUMIFS('PIB-Mpal 2015-2024 Corrient'!P$5:P$1264,'PIB-Mpal 2015-2024 Corrient'!$A$5:$A$1264,$W$2,'PIB-Mpal 2015-2024 Corrient'!$E$5:$E$1264,$A134)</f>
        <v>6.2349575401899999</v>
      </c>
      <c r="L134" s="654">
        <f>SUMIFS('PIB-Mpal 2015-2024 Corrient'!Q$5:Q$1264,'PIB-Mpal 2015-2024 Corrient'!$A$5:$A$1264,$W$2,'PIB-Mpal 2015-2024 Corrient'!$E$5:$E$1264,$A134)</f>
        <v>7.5755967333500003</v>
      </c>
      <c r="M134" s="654">
        <f>SUMIFS('PIB-Mpal 2015-2024 Corrient'!R$5:R$1264,'PIB-Mpal 2015-2024 Corrient'!$A$5:$A$1264,$W$2,'PIB-Mpal 2015-2024 Corrient'!$E$5:$E$1264,$A134)</f>
        <v>11.74129563508</v>
      </c>
      <c r="N134" s="654">
        <f>SUMIFS('PIB-Mpal 2015-2024 Corrient'!S$5:S$1264,'PIB-Mpal 2015-2024 Corrient'!$A$5:$A$1264,$W$2,'PIB-Mpal 2015-2024 Corrient'!$E$5:$E$1264,$A134)</f>
        <v>26.015500798110001</v>
      </c>
      <c r="O134" s="654">
        <f>SUMIFS('PIB-Mpal 2015-2024 Corrient'!T$5:T$1264,'PIB-Mpal 2015-2024 Corrient'!$A$5:$A$1264,$W$2,'PIB-Mpal 2015-2024 Corrient'!$E$5:$E$1264,$A134)</f>
        <v>68.595144675669999</v>
      </c>
      <c r="P134" s="655">
        <f>SUMIFS('PIB-Mpal 2015-2024 Corrient'!U$5:U$1264,'PIB-Mpal 2015-2024 Corrient'!$A$5:$A$1264,$W$2,'PIB-Mpal 2015-2024 Corrient'!$E$5:$E$1264,$A134)</f>
        <v>11.02041304544</v>
      </c>
      <c r="Q134" s="656">
        <f>SUMIFS('PIB-Mpal 2015-2024 Corrient'!J$5:J$1264,'PIB-Mpal 2015-2024 Corrient'!$A$5:$A$1264,$W$2,'PIB-Mpal 2015-2024 Corrient'!$E$5:$E$1264,$A134)</f>
        <v>212.69686762506001</v>
      </c>
      <c r="R134" s="657">
        <f>SUMIFS('PIB-Mpal 2015-2024 Corrient'!M$5:M$1264,'PIB-Mpal 2015-2024 Corrient'!$A$5:$A$1264,$W$2,'PIB-Mpal 2015-2024 Corrient'!$E$5:$E$1264,$A134)</f>
        <v>18.223641978770001</v>
      </c>
      <c r="S134" s="658">
        <f>SUMIFS('PIB-Mpal 2015-2024 Corrient'!V$5:V$1264,'PIB-Mpal 2015-2024 Corrient'!$A$5:$A$1264,$W$2,'PIB-Mpal 2015-2024 Corrient'!$E$5:$E$1264,$A134)</f>
        <v>203.20680188411998</v>
      </c>
      <c r="T134" s="659">
        <f>SUMIFS('PIB-Mpal 2015-2024 Corrient'!W$5:W$1264,'PIB-Mpal 2015-2024 Corrient'!$A$5:$A$1264,$W$2,'PIB-Mpal 2015-2024 Corrient'!$E$5:$E$1264,$A134)</f>
        <v>434.12731148795001</v>
      </c>
      <c r="U134" s="660">
        <f>SUMIFS('PIB-Mpal 2015-2024 Corrient'!X$5:X$1264,'PIB-Mpal 2015-2024 Corrient'!$A$5:$A$1264,$W$2,'PIB-Mpal 2015-2024 Corrient'!$E$5:$E$1264,$A134)</f>
        <v>42.764917623589874</v>
      </c>
      <c r="V134" s="661">
        <f>SUMIFS('PIB-Mpal 2015-2024 Corrient'!Y$5:Y$1264,'PIB-Mpal 2015-2024 Corrient'!$A$5:$A$1264,$W$2,'PIB-Mpal 2015-2024 Corrient'!$E$5:$E$1264,$A134)</f>
        <v>476.8922291115399</v>
      </c>
      <c r="W134" s="237">
        <f t="shared" ref="W134:W151" si="20">V134/$V$5</f>
        <v>1.8832197891993105E-3</v>
      </c>
      <c r="X134" s="662">
        <f>INDEX(POBLACION!$C$4:$W$128,MATCH(A134,POBLACION!$A$4:$A$128,0),MATCH($W$2,POBLACION!$C$3:$W$3,0))</f>
        <v>13872</v>
      </c>
      <c r="Y134" s="237">
        <f t="shared" ref="Y134:Y151" si="21">(T134/X134)*1000000</f>
        <v>31295.221416374712</v>
      </c>
      <c r="Z134" s="249">
        <f t="shared" ref="Z134:Z151" si="22">(V134/X134)*1000000</f>
        <v>34378.044197775373</v>
      </c>
      <c r="AA134" s="237">
        <f t="shared" ref="AA134:AA151" si="23">LOG(Y134)</f>
        <v>4.4954780285708802</v>
      </c>
      <c r="AB134" s="237">
        <f t="shared" ref="AB134:AB151" si="24">LOG(Z134)</f>
        <v>4.5362811655949296</v>
      </c>
      <c r="AG134" s="260"/>
      <c r="AH134" s="261"/>
      <c r="AI134" s="261"/>
    </row>
    <row r="135" spans="1:35" ht="27.6" x14ac:dyDescent="0.3">
      <c r="A135" s="33" t="s">
        <v>435</v>
      </c>
      <c r="B135" s="30" t="s">
        <v>422</v>
      </c>
      <c r="C135" s="31" t="s">
        <v>423</v>
      </c>
      <c r="D135" s="30" t="s">
        <v>436</v>
      </c>
      <c r="E135" s="654">
        <f>SUMIFS('PIB-Mpal 2015-2024 Corrient'!H$5:H$1264,'PIB-Mpal 2015-2024 Corrient'!$A$5:$A$1264,$W$2,'PIB-Mpal 2015-2024 Corrient'!$E$5:$E$1264,$A135)</f>
        <v>442.02827630849998</v>
      </c>
      <c r="F135" s="654">
        <f>SUMIFS('PIB-Mpal 2015-2024 Corrient'!I$5:I$1264,'PIB-Mpal 2015-2024 Corrient'!$A$5:$A$1264,$W$2,'PIB-Mpal 2015-2024 Corrient'!$E$5:$E$1264,$A135)</f>
        <v>0</v>
      </c>
      <c r="G135" s="654">
        <f>SUMIFS('PIB-Mpal 2015-2024 Corrient'!K$5:K$1264,'PIB-Mpal 2015-2024 Corrient'!$A$5:$A$1264,$W$2,'PIB-Mpal 2015-2024 Corrient'!$E$5:$E$1264,$A135)</f>
        <v>18.996755673180001</v>
      </c>
      <c r="H135" s="654">
        <f>SUMIFS('PIB-Mpal 2015-2024 Corrient'!L$5:L$1264,'PIB-Mpal 2015-2024 Corrient'!$A$5:$A$1264,$W$2,'PIB-Mpal 2015-2024 Corrient'!$E$5:$E$1264,$A135)</f>
        <v>30.120276124069999</v>
      </c>
      <c r="I135" s="654">
        <f>SUMIFS('PIB-Mpal 2015-2024 Corrient'!N$5:N$1264,'PIB-Mpal 2015-2024 Corrient'!$A$5:$A$1264,$W$2,'PIB-Mpal 2015-2024 Corrient'!$E$5:$E$1264,$A135)</f>
        <v>25.460540713109999</v>
      </c>
      <c r="J135" s="654">
        <f>SUMIFS('PIB-Mpal 2015-2024 Corrient'!O$5:O$1264,'PIB-Mpal 2015-2024 Corrient'!$A$5:$A$1264,$W$2,'PIB-Mpal 2015-2024 Corrient'!$E$5:$E$1264,$A135)</f>
        <v>180.27544706719999</v>
      </c>
      <c r="K135" s="654">
        <f>SUMIFS('PIB-Mpal 2015-2024 Corrient'!P$5:P$1264,'PIB-Mpal 2015-2024 Corrient'!$A$5:$A$1264,$W$2,'PIB-Mpal 2015-2024 Corrient'!$E$5:$E$1264,$A135)</f>
        <v>16.658347297180001</v>
      </c>
      <c r="L135" s="654">
        <f>SUMIFS('PIB-Mpal 2015-2024 Corrient'!Q$5:Q$1264,'PIB-Mpal 2015-2024 Corrient'!$A$5:$A$1264,$W$2,'PIB-Mpal 2015-2024 Corrient'!$E$5:$E$1264,$A135)</f>
        <v>22.144482480480001</v>
      </c>
      <c r="M135" s="654">
        <f>SUMIFS('PIB-Mpal 2015-2024 Corrient'!R$5:R$1264,'PIB-Mpal 2015-2024 Corrient'!$A$5:$A$1264,$W$2,'PIB-Mpal 2015-2024 Corrient'!$E$5:$E$1264,$A135)</f>
        <v>54.763047732810001</v>
      </c>
      <c r="N135" s="654">
        <f>SUMIFS('PIB-Mpal 2015-2024 Corrient'!S$5:S$1264,'PIB-Mpal 2015-2024 Corrient'!$A$5:$A$1264,$W$2,'PIB-Mpal 2015-2024 Corrient'!$E$5:$E$1264,$A135)</f>
        <v>73.232888362880004</v>
      </c>
      <c r="O135" s="654">
        <f>SUMIFS('PIB-Mpal 2015-2024 Corrient'!T$5:T$1264,'PIB-Mpal 2015-2024 Corrient'!$A$5:$A$1264,$W$2,'PIB-Mpal 2015-2024 Corrient'!$E$5:$E$1264,$A135)</f>
        <v>202.04707383072</v>
      </c>
      <c r="P135" s="655">
        <f>SUMIFS('PIB-Mpal 2015-2024 Corrient'!U$5:U$1264,'PIB-Mpal 2015-2024 Corrient'!$A$5:$A$1264,$W$2,'PIB-Mpal 2015-2024 Corrient'!$E$5:$E$1264,$A135)</f>
        <v>38.542043682939997</v>
      </c>
      <c r="Q135" s="656">
        <f>SUMIFS('PIB-Mpal 2015-2024 Corrient'!J$5:J$1264,'PIB-Mpal 2015-2024 Corrient'!$A$5:$A$1264,$W$2,'PIB-Mpal 2015-2024 Corrient'!$E$5:$E$1264,$A135)</f>
        <v>442.02827630849998</v>
      </c>
      <c r="R135" s="657">
        <f>SUMIFS('PIB-Mpal 2015-2024 Corrient'!M$5:M$1264,'PIB-Mpal 2015-2024 Corrient'!$A$5:$A$1264,$W$2,'PIB-Mpal 2015-2024 Corrient'!$E$5:$E$1264,$A135)</f>
        <v>49.11703179725</v>
      </c>
      <c r="S135" s="658">
        <f>SUMIFS('PIB-Mpal 2015-2024 Corrient'!V$5:V$1264,'PIB-Mpal 2015-2024 Corrient'!$A$5:$A$1264,$W$2,'PIB-Mpal 2015-2024 Corrient'!$E$5:$E$1264,$A135)</f>
        <v>613.12387116731998</v>
      </c>
      <c r="T135" s="659">
        <f>SUMIFS('PIB-Mpal 2015-2024 Corrient'!W$5:W$1264,'PIB-Mpal 2015-2024 Corrient'!$A$5:$A$1264,$W$2,'PIB-Mpal 2015-2024 Corrient'!$E$5:$E$1264,$A135)</f>
        <v>1104.26917927307</v>
      </c>
      <c r="U135" s="660">
        <f>SUMIFS('PIB-Mpal 2015-2024 Corrient'!X$5:X$1264,'PIB-Mpal 2015-2024 Corrient'!$A$5:$A$1264,$W$2,'PIB-Mpal 2015-2024 Corrient'!$E$5:$E$1264,$A135)</f>
        <v>108.77910519839025</v>
      </c>
      <c r="V135" s="661">
        <f>SUMIFS('PIB-Mpal 2015-2024 Corrient'!Y$5:Y$1264,'PIB-Mpal 2015-2024 Corrient'!$A$5:$A$1264,$W$2,'PIB-Mpal 2015-2024 Corrient'!$E$5:$E$1264,$A135)</f>
        <v>1213.0482844714602</v>
      </c>
      <c r="W135" s="237">
        <f t="shared" si="20"/>
        <v>4.7902574106247885E-3</v>
      </c>
      <c r="X135" s="662">
        <f>INDEX(POBLACION!$C$4:$W$128,MATCH(A135,POBLACION!$A$4:$A$128,0),MATCH($W$2,POBLACION!$C$3:$W$3,0))</f>
        <v>42718</v>
      </c>
      <c r="Y135" s="237">
        <f t="shared" si="21"/>
        <v>25850.207857883564</v>
      </c>
      <c r="Z135" s="249">
        <f t="shared" si="22"/>
        <v>28396.654442423805</v>
      </c>
      <c r="AA135" s="237">
        <f t="shared" si="23"/>
        <v>4.4124640395448136</v>
      </c>
      <c r="AB135" s="237">
        <f t="shared" si="24"/>
        <v>4.4532671765688301</v>
      </c>
      <c r="AG135" s="260"/>
      <c r="AH135" s="261"/>
      <c r="AI135" s="261"/>
    </row>
    <row r="136" spans="1:35" ht="27.6" x14ac:dyDescent="0.3">
      <c r="A136" s="33" t="s">
        <v>437</v>
      </c>
      <c r="B136" s="30" t="s">
        <v>422</v>
      </c>
      <c r="C136" s="31" t="s">
        <v>423</v>
      </c>
      <c r="D136" s="30" t="s">
        <v>438</v>
      </c>
      <c r="E136" s="654">
        <f>SUMIFS('PIB-Mpal 2015-2024 Corrient'!H$5:H$1264,'PIB-Mpal 2015-2024 Corrient'!$A$5:$A$1264,$W$2,'PIB-Mpal 2015-2024 Corrient'!$E$5:$E$1264,$A136)</f>
        <v>129.02140470933</v>
      </c>
      <c r="F136" s="654">
        <f>SUMIFS('PIB-Mpal 2015-2024 Corrient'!I$5:I$1264,'PIB-Mpal 2015-2024 Corrient'!$A$5:$A$1264,$W$2,'PIB-Mpal 2015-2024 Corrient'!$E$5:$E$1264,$A136)</f>
        <v>0</v>
      </c>
      <c r="G136" s="654">
        <f>SUMIFS('PIB-Mpal 2015-2024 Corrient'!K$5:K$1264,'PIB-Mpal 2015-2024 Corrient'!$A$5:$A$1264,$W$2,'PIB-Mpal 2015-2024 Corrient'!$E$5:$E$1264,$A136)</f>
        <v>9.3247716723000007</v>
      </c>
      <c r="H136" s="654">
        <f>SUMIFS('PIB-Mpal 2015-2024 Corrient'!L$5:L$1264,'PIB-Mpal 2015-2024 Corrient'!$A$5:$A$1264,$W$2,'PIB-Mpal 2015-2024 Corrient'!$E$5:$E$1264,$A136)</f>
        <v>8.70273566969</v>
      </c>
      <c r="I136" s="654">
        <f>SUMIFS('PIB-Mpal 2015-2024 Corrient'!N$5:N$1264,'PIB-Mpal 2015-2024 Corrient'!$A$5:$A$1264,$W$2,'PIB-Mpal 2015-2024 Corrient'!$E$5:$E$1264,$A136)</f>
        <v>8.3901013922899992</v>
      </c>
      <c r="J136" s="654">
        <f>SUMIFS('PIB-Mpal 2015-2024 Corrient'!O$5:O$1264,'PIB-Mpal 2015-2024 Corrient'!$A$5:$A$1264,$W$2,'PIB-Mpal 2015-2024 Corrient'!$E$5:$E$1264,$A136)</f>
        <v>48.962623508770001</v>
      </c>
      <c r="K136" s="654">
        <f>SUMIFS('PIB-Mpal 2015-2024 Corrient'!P$5:P$1264,'PIB-Mpal 2015-2024 Corrient'!$A$5:$A$1264,$W$2,'PIB-Mpal 2015-2024 Corrient'!$E$5:$E$1264,$A136)</f>
        <v>8.0111600996700005</v>
      </c>
      <c r="L136" s="654">
        <f>SUMIFS('PIB-Mpal 2015-2024 Corrient'!Q$5:Q$1264,'PIB-Mpal 2015-2024 Corrient'!$A$5:$A$1264,$W$2,'PIB-Mpal 2015-2024 Corrient'!$E$5:$E$1264,$A136)</f>
        <v>9.8159122293699994</v>
      </c>
      <c r="M136" s="654">
        <f>SUMIFS('PIB-Mpal 2015-2024 Corrient'!R$5:R$1264,'PIB-Mpal 2015-2024 Corrient'!$A$5:$A$1264,$W$2,'PIB-Mpal 2015-2024 Corrient'!$E$5:$E$1264,$A136)</f>
        <v>20.21843380628</v>
      </c>
      <c r="N136" s="654">
        <f>SUMIFS('PIB-Mpal 2015-2024 Corrient'!S$5:S$1264,'PIB-Mpal 2015-2024 Corrient'!$A$5:$A$1264,$W$2,'PIB-Mpal 2015-2024 Corrient'!$E$5:$E$1264,$A136)</f>
        <v>27.862600213299999</v>
      </c>
      <c r="O136" s="654">
        <f>SUMIFS('PIB-Mpal 2015-2024 Corrient'!T$5:T$1264,'PIB-Mpal 2015-2024 Corrient'!$A$5:$A$1264,$W$2,'PIB-Mpal 2015-2024 Corrient'!$E$5:$E$1264,$A136)</f>
        <v>99.214395294439996</v>
      </c>
      <c r="P136" s="655">
        <f>SUMIFS('PIB-Mpal 2015-2024 Corrient'!U$5:U$1264,'PIB-Mpal 2015-2024 Corrient'!$A$5:$A$1264,$W$2,'PIB-Mpal 2015-2024 Corrient'!$E$5:$E$1264,$A136)</f>
        <v>21.87256930565</v>
      </c>
      <c r="Q136" s="656">
        <f>SUMIFS('PIB-Mpal 2015-2024 Corrient'!J$5:J$1264,'PIB-Mpal 2015-2024 Corrient'!$A$5:$A$1264,$W$2,'PIB-Mpal 2015-2024 Corrient'!$E$5:$E$1264,$A136)</f>
        <v>129.02140470933</v>
      </c>
      <c r="R136" s="657">
        <f>SUMIFS('PIB-Mpal 2015-2024 Corrient'!M$5:M$1264,'PIB-Mpal 2015-2024 Corrient'!$A$5:$A$1264,$W$2,'PIB-Mpal 2015-2024 Corrient'!$E$5:$E$1264,$A136)</f>
        <v>18.027507341990002</v>
      </c>
      <c r="S136" s="658">
        <f>SUMIFS('PIB-Mpal 2015-2024 Corrient'!V$5:V$1264,'PIB-Mpal 2015-2024 Corrient'!$A$5:$A$1264,$W$2,'PIB-Mpal 2015-2024 Corrient'!$E$5:$E$1264,$A136)</f>
        <v>244.34779584976999</v>
      </c>
      <c r="T136" s="659">
        <f>SUMIFS('PIB-Mpal 2015-2024 Corrient'!W$5:W$1264,'PIB-Mpal 2015-2024 Corrient'!$A$5:$A$1264,$W$2,'PIB-Mpal 2015-2024 Corrient'!$E$5:$E$1264,$A136)</f>
        <v>391.39670790109</v>
      </c>
      <c r="U136" s="660">
        <f>SUMIFS('PIB-Mpal 2015-2024 Corrient'!X$5:X$1264,'PIB-Mpal 2015-2024 Corrient'!$A$5:$A$1264,$W$2,'PIB-Mpal 2015-2024 Corrient'!$E$5:$E$1264,$A136)</f>
        <v>38.555620732896934</v>
      </c>
      <c r="V136" s="661">
        <f>SUMIFS('PIB-Mpal 2015-2024 Corrient'!Y$5:Y$1264,'PIB-Mpal 2015-2024 Corrient'!$A$5:$A$1264,$W$2,'PIB-Mpal 2015-2024 Corrient'!$E$5:$E$1264,$A136)</f>
        <v>429.95232863398695</v>
      </c>
      <c r="W136" s="237">
        <f t="shared" si="20"/>
        <v>1.6978568411658282E-3</v>
      </c>
      <c r="X136" s="662">
        <f>INDEX(POBLACION!$C$4:$W$128,MATCH(A136,POBLACION!$A$4:$A$128,0),MATCH($W$2,POBLACION!$C$3:$W$3,0))</f>
        <v>20025</v>
      </c>
      <c r="Y136" s="237">
        <f t="shared" si="21"/>
        <v>19545.403640503871</v>
      </c>
      <c r="Z136" s="249">
        <f t="shared" si="22"/>
        <v>21470.777959250285</v>
      </c>
      <c r="AA136" s="237">
        <f t="shared" si="23"/>
        <v>4.2910446436622749</v>
      </c>
      <c r="AB136" s="237">
        <f t="shared" si="24"/>
        <v>4.3318477806862949</v>
      </c>
      <c r="AG136" s="260"/>
      <c r="AH136" s="261"/>
      <c r="AI136" s="261"/>
    </row>
    <row r="137" spans="1:35" ht="27.6" x14ac:dyDescent="0.3">
      <c r="A137" s="33" t="s">
        <v>439</v>
      </c>
      <c r="B137" s="30" t="s">
        <v>422</v>
      </c>
      <c r="C137" s="31" t="s">
        <v>423</v>
      </c>
      <c r="D137" s="30" t="s">
        <v>440</v>
      </c>
      <c r="E137" s="654">
        <f>SUMIFS('PIB-Mpal 2015-2024 Corrient'!H$5:H$1264,'PIB-Mpal 2015-2024 Corrient'!$A$5:$A$1264,$W$2,'PIB-Mpal 2015-2024 Corrient'!$E$5:$E$1264,$A137)</f>
        <v>229.60761942490001</v>
      </c>
      <c r="F137" s="654">
        <f>SUMIFS('PIB-Mpal 2015-2024 Corrient'!I$5:I$1264,'PIB-Mpal 2015-2024 Corrient'!$A$5:$A$1264,$W$2,'PIB-Mpal 2015-2024 Corrient'!$E$5:$E$1264,$A137)</f>
        <v>0</v>
      </c>
      <c r="G137" s="654">
        <f>SUMIFS('PIB-Mpal 2015-2024 Corrient'!K$5:K$1264,'PIB-Mpal 2015-2024 Corrient'!$A$5:$A$1264,$W$2,'PIB-Mpal 2015-2024 Corrient'!$E$5:$E$1264,$A137)</f>
        <v>10.58176447136</v>
      </c>
      <c r="H137" s="654">
        <f>SUMIFS('PIB-Mpal 2015-2024 Corrient'!L$5:L$1264,'PIB-Mpal 2015-2024 Corrient'!$A$5:$A$1264,$W$2,'PIB-Mpal 2015-2024 Corrient'!$E$5:$E$1264,$A137)</f>
        <v>18.17741843972</v>
      </c>
      <c r="I137" s="654">
        <f>SUMIFS('PIB-Mpal 2015-2024 Corrient'!N$5:N$1264,'PIB-Mpal 2015-2024 Corrient'!$A$5:$A$1264,$W$2,'PIB-Mpal 2015-2024 Corrient'!$E$5:$E$1264,$A137)</f>
        <v>10.06735346596</v>
      </c>
      <c r="J137" s="654">
        <f>SUMIFS('PIB-Mpal 2015-2024 Corrient'!O$5:O$1264,'PIB-Mpal 2015-2024 Corrient'!$A$5:$A$1264,$W$2,'PIB-Mpal 2015-2024 Corrient'!$E$5:$E$1264,$A137)</f>
        <v>71.631053254980003</v>
      </c>
      <c r="K137" s="654">
        <f>SUMIFS('PIB-Mpal 2015-2024 Corrient'!P$5:P$1264,'PIB-Mpal 2015-2024 Corrient'!$A$5:$A$1264,$W$2,'PIB-Mpal 2015-2024 Corrient'!$E$5:$E$1264,$A137)</f>
        <v>14.683811034130001</v>
      </c>
      <c r="L137" s="654">
        <f>SUMIFS('PIB-Mpal 2015-2024 Corrient'!Q$5:Q$1264,'PIB-Mpal 2015-2024 Corrient'!$A$5:$A$1264,$W$2,'PIB-Mpal 2015-2024 Corrient'!$E$5:$E$1264,$A137)</f>
        <v>16.336537490200001</v>
      </c>
      <c r="M137" s="654">
        <f>SUMIFS('PIB-Mpal 2015-2024 Corrient'!R$5:R$1264,'PIB-Mpal 2015-2024 Corrient'!$A$5:$A$1264,$W$2,'PIB-Mpal 2015-2024 Corrient'!$E$5:$E$1264,$A137)</f>
        <v>22.131023653860002</v>
      </c>
      <c r="N137" s="654">
        <f>SUMIFS('PIB-Mpal 2015-2024 Corrient'!S$5:S$1264,'PIB-Mpal 2015-2024 Corrient'!$A$5:$A$1264,$W$2,'PIB-Mpal 2015-2024 Corrient'!$E$5:$E$1264,$A137)</f>
        <v>49.623187989560002</v>
      </c>
      <c r="O137" s="654">
        <f>SUMIFS('PIB-Mpal 2015-2024 Corrient'!T$5:T$1264,'PIB-Mpal 2015-2024 Corrient'!$A$5:$A$1264,$W$2,'PIB-Mpal 2015-2024 Corrient'!$E$5:$E$1264,$A137)</f>
        <v>157.57155156501</v>
      </c>
      <c r="P137" s="655">
        <f>SUMIFS('PIB-Mpal 2015-2024 Corrient'!U$5:U$1264,'PIB-Mpal 2015-2024 Corrient'!$A$5:$A$1264,$W$2,'PIB-Mpal 2015-2024 Corrient'!$E$5:$E$1264,$A137)</f>
        <v>22.28448504456</v>
      </c>
      <c r="Q137" s="656">
        <f>SUMIFS('PIB-Mpal 2015-2024 Corrient'!J$5:J$1264,'PIB-Mpal 2015-2024 Corrient'!$A$5:$A$1264,$W$2,'PIB-Mpal 2015-2024 Corrient'!$E$5:$E$1264,$A137)</f>
        <v>229.60761942490001</v>
      </c>
      <c r="R137" s="657">
        <f>SUMIFS('PIB-Mpal 2015-2024 Corrient'!M$5:M$1264,'PIB-Mpal 2015-2024 Corrient'!$A$5:$A$1264,$W$2,'PIB-Mpal 2015-2024 Corrient'!$E$5:$E$1264,$A137)</f>
        <v>28.75918291108</v>
      </c>
      <c r="S137" s="658">
        <f>SUMIFS('PIB-Mpal 2015-2024 Corrient'!V$5:V$1264,'PIB-Mpal 2015-2024 Corrient'!$A$5:$A$1264,$W$2,'PIB-Mpal 2015-2024 Corrient'!$E$5:$E$1264,$A137)</f>
        <v>364.32900349826002</v>
      </c>
      <c r="T137" s="659">
        <f>SUMIFS('PIB-Mpal 2015-2024 Corrient'!W$5:W$1264,'PIB-Mpal 2015-2024 Corrient'!$A$5:$A$1264,$W$2,'PIB-Mpal 2015-2024 Corrient'!$E$5:$E$1264,$A137)</f>
        <v>622.69580583423999</v>
      </c>
      <c r="U137" s="660">
        <f>SUMIFS('PIB-Mpal 2015-2024 Corrient'!X$5:X$1264,'PIB-Mpal 2015-2024 Corrient'!$A$5:$A$1264,$W$2,'PIB-Mpal 2015-2024 Corrient'!$E$5:$E$1264,$A137)</f>
        <v>61.34038134980193</v>
      </c>
      <c r="V137" s="661">
        <f>SUMIFS('PIB-Mpal 2015-2024 Corrient'!Y$5:Y$1264,'PIB-Mpal 2015-2024 Corrient'!$A$5:$A$1264,$W$2,'PIB-Mpal 2015-2024 Corrient'!$E$5:$E$1264,$A137)</f>
        <v>684.03618718404186</v>
      </c>
      <c r="W137" s="237">
        <f t="shared" si="20"/>
        <v>2.7012192809963728E-3</v>
      </c>
      <c r="X137" s="662">
        <f>INDEX(POBLACION!$C$4:$W$128,MATCH(A137,POBLACION!$A$4:$A$128,0),MATCH($W$2,POBLACION!$C$3:$W$3,0))</f>
        <v>32352</v>
      </c>
      <c r="Y137" s="237">
        <f t="shared" si="21"/>
        <v>19247.521199129573</v>
      </c>
      <c r="Z137" s="249">
        <f t="shared" si="22"/>
        <v>21143.551779922163</v>
      </c>
      <c r="AA137" s="237">
        <f t="shared" si="23"/>
        <v>4.2843748066311447</v>
      </c>
      <c r="AB137" s="237">
        <f t="shared" si="24"/>
        <v>4.3251779436551638</v>
      </c>
      <c r="AG137" s="260"/>
      <c r="AH137" s="261"/>
      <c r="AI137" s="261"/>
    </row>
    <row r="138" spans="1:35" ht="27.6" x14ac:dyDescent="0.3">
      <c r="A138" s="33" t="s">
        <v>441</v>
      </c>
      <c r="B138" s="30" t="s">
        <v>422</v>
      </c>
      <c r="C138" s="31" t="s">
        <v>423</v>
      </c>
      <c r="D138" s="30" t="s">
        <v>442</v>
      </c>
      <c r="E138" s="654">
        <f>SUMIFS('PIB-Mpal 2015-2024 Corrient'!H$5:H$1264,'PIB-Mpal 2015-2024 Corrient'!$A$5:$A$1264,$W$2,'PIB-Mpal 2015-2024 Corrient'!$E$5:$E$1264,$A138)</f>
        <v>1598.3505117597099</v>
      </c>
      <c r="F138" s="654">
        <f>SUMIFS('PIB-Mpal 2015-2024 Corrient'!I$5:I$1264,'PIB-Mpal 2015-2024 Corrient'!$A$5:$A$1264,$W$2,'PIB-Mpal 2015-2024 Corrient'!$E$5:$E$1264,$A138)</f>
        <v>0.26090771440999999</v>
      </c>
      <c r="G138" s="654">
        <f>SUMIFS('PIB-Mpal 2015-2024 Corrient'!K$5:K$1264,'PIB-Mpal 2015-2024 Corrient'!$A$5:$A$1264,$W$2,'PIB-Mpal 2015-2024 Corrient'!$E$5:$E$1264,$A138)</f>
        <v>77.222509474229994</v>
      </c>
      <c r="H138" s="654">
        <f>SUMIFS('PIB-Mpal 2015-2024 Corrient'!L$5:L$1264,'PIB-Mpal 2015-2024 Corrient'!$A$5:$A$1264,$W$2,'PIB-Mpal 2015-2024 Corrient'!$E$5:$E$1264,$A138)</f>
        <v>106.42190056752</v>
      </c>
      <c r="I138" s="654">
        <f>SUMIFS('PIB-Mpal 2015-2024 Corrient'!N$5:N$1264,'PIB-Mpal 2015-2024 Corrient'!$A$5:$A$1264,$W$2,'PIB-Mpal 2015-2024 Corrient'!$E$5:$E$1264,$A138)</f>
        <v>111.09891874676001</v>
      </c>
      <c r="J138" s="654">
        <f>SUMIFS('PIB-Mpal 2015-2024 Corrient'!O$5:O$1264,'PIB-Mpal 2015-2024 Corrient'!$A$5:$A$1264,$W$2,'PIB-Mpal 2015-2024 Corrient'!$E$5:$E$1264,$A138)</f>
        <v>521.03723754155999</v>
      </c>
      <c r="K138" s="654">
        <f>SUMIFS('PIB-Mpal 2015-2024 Corrient'!P$5:P$1264,'PIB-Mpal 2015-2024 Corrient'!$A$5:$A$1264,$W$2,'PIB-Mpal 2015-2024 Corrient'!$E$5:$E$1264,$A138)</f>
        <v>91.590573792100002</v>
      </c>
      <c r="L138" s="654">
        <f>SUMIFS('PIB-Mpal 2015-2024 Corrient'!Q$5:Q$1264,'PIB-Mpal 2015-2024 Corrient'!$A$5:$A$1264,$W$2,'PIB-Mpal 2015-2024 Corrient'!$E$5:$E$1264,$A138)</f>
        <v>96.781957800930002</v>
      </c>
      <c r="M138" s="654">
        <f>SUMIFS('PIB-Mpal 2015-2024 Corrient'!R$5:R$1264,'PIB-Mpal 2015-2024 Corrient'!$A$5:$A$1264,$W$2,'PIB-Mpal 2015-2024 Corrient'!$E$5:$E$1264,$A138)</f>
        <v>170.27376180785001</v>
      </c>
      <c r="N138" s="654">
        <f>SUMIFS('PIB-Mpal 2015-2024 Corrient'!S$5:S$1264,'PIB-Mpal 2015-2024 Corrient'!$A$5:$A$1264,$W$2,'PIB-Mpal 2015-2024 Corrient'!$E$5:$E$1264,$A138)</f>
        <v>310.42373632038999</v>
      </c>
      <c r="O138" s="654">
        <f>SUMIFS('PIB-Mpal 2015-2024 Corrient'!T$5:T$1264,'PIB-Mpal 2015-2024 Corrient'!$A$5:$A$1264,$W$2,'PIB-Mpal 2015-2024 Corrient'!$E$5:$E$1264,$A138)</f>
        <v>931.18986301933001</v>
      </c>
      <c r="P138" s="655">
        <f>SUMIFS('PIB-Mpal 2015-2024 Corrient'!U$5:U$1264,'PIB-Mpal 2015-2024 Corrient'!$A$5:$A$1264,$W$2,'PIB-Mpal 2015-2024 Corrient'!$E$5:$E$1264,$A138)</f>
        <v>144.13550483796001</v>
      </c>
      <c r="Q138" s="656">
        <f>SUMIFS('PIB-Mpal 2015-2024 Corrient'!J$5:J$1264,'PIB-Mpal 2015-2024 Corrient'!$A$5:$A$1264,$W$2,'PIB-Mpal 2015-2024 Corrient'!$E$5:$E$1264,$A138)</f>
        <v>1598.6114194741199</v>
      </c>
      <c r="R138" s="657">
        <f>SUMIFS('PIB-Mpal 2015-2024 Corrient'!M$5:M$1264,'PIB-Mpal 2015-2024 Corrient'!$A$5:$A$1264,$W$2,'PIB-Mpal 2015-2024 Corrient'!$E$5:$E$1264,$A138)</f>
        <v>183.64441004175001</v>
      </c>
      <c r="S138" s="658">
        <f>SUMIFS('PIB-Mpal 2015-2024 Corrient'!V$5:V$1264,'PIB-Mpal 2015-2024 Corrient'!$A$5:$A$1264,$W$2,'PIB-Mpal 2015-2024 Corrient'!$E$5:$E$1264,$A138)</f>
        <v>2376.5315538668801</v>
      </c>
      <c r="T138" s="659">
        <f>SUMIFS('PIB-Mpal 2015-2024 Corrient'!W$5:W$1264,'PIB-Mpal 2015-2024 Corrient'!$A$5:$A$1264,$W$2,'PIB-Mpal 2015-2024 Corrient'!$E$5:$E$1264,$A138)</f>
        <v>4158.7873833827507</v>
      </c>
      <c r="U138" s="660">
        <f>SUMIFS('PIB-Mpal 2015-2024 Corrient'!X$5:X$1264,'PIB-Mpal 2015-2024 Corrient'!$A$5:$A$1264,$W$2,'PIB-Mpal 2015-2024 Corrient'!$E$5:$E$1264,$A138)</f>
        <v>409.6729119729157</v>
      </c>
      <c r="V138" s="661">
        <f>SUMIFS('PIB-Mpal 2015-2024 Corrient'!Y$5:Y$1264,'PIB-Mpal 2015-2024 Corrient'!$A$5:$A$1264,$W$2,'PIB-Mpal 2015-2024 Corrient'!$E$5:$E$1264,$A138)</f>
        <v>4568.4602953556659</v>
      </c>
      <c r="W138" s="237">
        <f t="shared" si="20"/>
        <v>1.8040585082322386E-2</v>
      </c>
      <c r="X138" s="662">
        <f>INDEX(POBLACION!$C$4:$W$128,MATCH(A138,POBLACION!$A$4:$A$128,0),MATCH($W$2,POBLACION!$C$3:$W$3,0))</f>
        <v>130019</v>
      </c>
      <c r="Y138" s="237">
        <f t="shared" si="21"/>
        <v>31985.997303338365</v>
      </c>
      <c r="Z138" s="249">
        <f t="shared" si="22"/>
        <v>35136.86688372981</v>
      </c>
      <c r="AA138" s="237">
        <f t="shared" si="23"/>
        <v>4.5049598962942978</v>
      </c>
      <c r="AB138" s="237">
        <f t="shared" si="24"/>
        <v>4.5457630333183152</v>
      </c>
      <c r="AG138" s="260"/>
      <c r="AH138" s="261"/>
      <c r="AI138" s="261"/>
    </row>
    <row r="139" spans="1:35" ht="28.2" thickBot="1" x14ac:dyDescent="0.35">
      <c r="A139" s="63" t="s">
        <v>443</v>
      </c>
      <c r="B139" s="38" t="s">
        <v>422</v>
      </c>
      <c r="C139" s="37" t="s">
        <v>423</v>
      </c>
      <c r="D139" s="38" t="s">
        <v>444</v>
      </c>
      <c r="E139" s="654">
        <f>SUMIFS('PIB-Mpal 2015-2024 Corrient'!H$5:H$1264,'PIB-Mpal 2015-2024 Corrient'!$A$5:$A$1264,$W$2,'PIB-Mpal 2015-2024 Corrient'!$E$5:$E$1264,$A139)</f>
        <v>35.26394954973</v>
      </c>
      <c r="F139" s="654">
        <f>SUMIFS('PIB-Mpal 2015-2024 Corrient'!I$5:I$1264,'PIB-Mpal 2015-2024 Corrient'!$A$5:$A$1264,$W$2,'PIB-Mpal 2015-2024 Corrient'!$E$5:$E$1264,$A139)</f>
        <v>0</v>
      </c>
      <c r="G139" s="654">
        <f>SUMIFS('PIB-Mpal 2015-2024 Corrient'!K$5:K$1264,'PIB-Mpal 2015-2024 Corrient'!$A$5:$A$1264,$W$2,'PIB-Mpal 2015-2024 Corrient'!$E$5:$E$1264,$A139)</f>
        <v>1.54561666393</v>
      </c>
      <c r="H139" s="654">
        <f>SUMIFS('PIB-Mpal 2015-2024 Corrient'!L$5:L$1264,'PIB-Mpal 2015-2024 Corrient'!$A$5:$A$1264,$W$2,'PIB-Mpal 2015-2024 Corrient'!$E$5:$E$1264,$A139)</f>
        <v>4.3833932951300003</v>
      </c>
      <c r="I139" s="654">
        <f>SUMIFS('PIB-Mpal 2015-2024 Corrient'!N$5:N$1264,'PIB-Mpal 2015-2024 Corrient'!$A$5:$A$1264,$W$2,'PIB-Mpal 2015-2024 Corrient'!$E$5:$E$1264,$A139)</f>
        <v>4.1348782820999999</v>
      </c>
      <c r="J139" s="654">
        <f>SUMIFS('PIB-Mpal 2015-2024 Corrient'!O$5:O$1264,'PIB-Mpal 2015-2024 Corrient'!$A$5:$A$1264,$W$2,'PIB-Mpal 2015-2024 Corrient'!$E$5:$E$1264,$A139)</f>
        <v>15.83016402744</v>
      </c>
      <c r="K139" s="654">
        <f>SUMIFS('PIB-Mpal 2015-2024 Corrient'!P$5:P$1264,'PIB-Mpal 2015-2024 Corrient'!$A$5:$A$1264,$W$2,'PIB-Mpal 2015-2024 Corrient'!$E$5:$E$1264,$A139)</f>
        <v>3.7927414489800002</v>
      </c>
      <c r="L139" s="654">
        <f>SUMIFS('PIB-Mpal 2015-2024 Corrient'!Q$5:Q$1264,'PIB-Mpal 2015-2024 Corrient'!$A$5:$A$1264,$W$2,'PIB-Mpal 2015-2024 Corrient'!$E$5:$E$1264,$A139)</f>
        <v>3.1825570723499998</v>
      </c>
      <c r="M139" s="654">
        <f>SUMIFS('PIB-Mpal 2015-2024 Corrient'!R$5:R$1264,'PIB-Mpal 2015-2024 Corrient'!$A$5:$A$1264,$W$2,'PIB-Mpal 2015-2024 Corrient'!$E$5:$E$1264,$A139)</f>
        <v>11.75008364046</v>
      </c>
      <c r="N139" s="654">
        <f>SUMIFS('PIB-Mpal 2015-2024 Corrient'!S$5:S$1264,'PIB-Mpal 2015-2024 Corrient'!$A$5:$A$1264,$W$2,'PIB-Mpal 2015-2024 Corrient'!$E$5:$E$1264,$A139)</f>
        <v>14.62479859388</v>
      </c>
      <c r="O139" s="654">
        <f>SUMIFS('PIB-Mpal 2015-2024 Corrient'!T$5:T$1264,'PIB-Mpal 2015-2024 Corrient'!$A$5:$A$1264,$W$2,'PIB-Mpal 2015-2024 Corrient'!$E$5:$E$1264,$A139)</f>
        <v>46.552339336209997</v>
      </c>
      <c r="P139" s="655">
        <f>SUMIFS('PIB-Mpal 2015-2024 Corrient'!U$5:U$1264,'PIB-Mpal 2015-2024 Corrient'!$A$5:$A$1264,$W$2,'PIB-Mpal 2015-2024 Corrient'!$E$5:$E$1264,$A139)</f>
        <v>7.7627693392200001</v>
      </c>
      <c r="Q139" s="656">
        <f>SUMIFS('PIB-Mpal 2015-2024 Corrient'!J$5:J$1264,'PIB-Mpal 2015-2024 Corrient'!$A$5:$A$1264,$W$2,'PIB-Mpal 2015-2024 Corrient'!$E$5:$E$1264,$A139)</f>
        <v>35.26394954973</v>
      </c>
      <c r="R139" s="657">
        <f>SUMIFS('PIB-Mpal 2015-2024 Corrient'!M$5:M$1264,'PIB-Mpal 2015-2024 Corrient'!$A$5:$A$1264,$W$2,'PIB-Mpal 2015-2024 Corrient'!$E$5:$E$1264,$A139)</f>
        <v>5.9290099590600001</v>
      </c>
      <c r="S139" s="658">
        <f>SUMIFS('PIB-Mpal 2015-2024 Corrient'!V$5:V$1264,'PIB-Mpal 2015-2024 Corrient'!$A$5:$A$1264,$W$2,'PIB-Mpal 2015-2024 Corrient'!$E$5:$E$1264,$A139)</f>
        <v>107.63033174064</v>
      </c>
      <c r="T139" s="659">
        <f>SUMIFS('PIB-Mpal 2015-2024 Corrient'!W$5:W$1264,'PIB-Mpal 2015-2024 Corrient'!$A$5:$A$1264,$W$2,'PIB-Mpal 2015-2024 Corrient'!$E$5:$E$1264,$A139)</f>
        <v>148.82329124942999</v>
      </c>
      <c r="U139" s="660">
        <f>SUMIFS('PIB-Mpal 2015-2024 Corrient'!X$5:X$1264,'PIB-Mpal 2015-2024 Corrient'!$A$5:$A$1264,$W$2,'PIB-Mpal 2015-2024 Corrient'!$E$5:$E$1264,$A139)</f>
        <v>14.660252009798342</v>
      </c>
      <c r="V139" s="661">
        <f>SUMIFS('PIB-Mpal 2015-2024 Corrient'!Y$5:Y$1264,'PIB-Mpal 2015-2024 Corrient'!$A$5:$A$1264,$W$2,'PIB-Mpal 2015-2024 Corrient'!$E$5:$E$1264,$A139)</f>
        <v>163.48354325922833</v>
      </c>
      <c r="W139" s="238">
        <f t="shared" si="20"/>
        <v>6.4558704269050183E-4</v>
      </c>
      <c r="X139" s="672">
        <f>INDEX(POBLACION!$C$4:$W$128,MATCH(A139,POBLACION!$A$4:$A$128,0),MATCH($W$2,POBLACION!$C$3:$W$3,0))</f>
        <v>11150</v>
      </c>
      <c r="Y139" s="238">
        <f t="shared" si="21"/>
        <v>13347.380381114797</v>
      </c>
      <c r="Z139" s="250">
        <f t="shared" si="22"/>
        <v>14662.20118916846</v>
      </c>
      <c r="AA139" s="238">
        <f t="shared" si="23"/>
        <v>4.1253960374112308</v>
      </c>
      <c r="AB139" s="238">
        <f t="shared" si="24"/>
        <v>4.1661991744352571</v>
      </c>
      <c r="AG139" s="260"/>
      <c r="AH139" s="261"/>
      <c r="AI139" s="261"/>
    </row>
    <row r="140" spans="1:35" ht="28.2" thickBot="1" x14ac:dyDescent="0.35">
      <c r="A140" s="65" t="s">
        <v>445</v>
      </c>
      <c r="B140" s="66" t="s">
        <v>446</v>
      </c>
      <c r="C140" s="66" t="s">
        <v>447</v>
      </c>
      <c r="D140" s="66" t="s">
        <v>448</v>
      </c>
      <c r="E140" s="716"/>
      <c r="F140" s="717"/>
      <c r="G140" s="717"/>
      <c r="H140" s="717"/>
      <c r="I140" s="717"/>
      <c r="J140" s="717"/>
      <c r="K140" s="717"/>
      <c r="L140" s="717"/>
      <c r="M140" s="717"/>
      <c r="N140" s="717"/>
      <c r="O140" s="717"/>
      <c r="P140" s="717"/>
      <c r="Q140" s="717"/>
      <c r="R140" s="717"/>
      <c r="S140" s="717"/>
      <c r="T140" s="717"/>
      <c r="U140" s="717"/>
      <c r="V140" s="717"/>
      <c r="W140" s="717"/>
      <c r="X140" s="235"/>
      <c r="Y140" s="235"/>
      <c r="Z140" s="235"/>
      <c r="AA140" s="235"/>
      <c r="AB140" s="235"/>
      <c r="AC140" s="235"/>
      <c r="AD140" s="235"/>
      <c r="AG140" s="260"/>
      <c r="AH140" s="261"/>
      <c r="AI140" s="261"/>
    </row>
    <row r="141" spans="1:35" ht="27.6" x14ac:dyDescent="0.3">
      <c r="A141" s="67" t="s">
        <v>449</v>
      </c>
      <c r="B141" s="68" t="s">
        <v>371</v>
      </c>
      <c r="C141" s="69" t="s">
        <v>450</v>
      </c>
      <c r="D141" s="70" t="s">
        <v>451</v>
      </c>
      <c r="E141" s="71">
        <f t="shared" ref="E141:E146" si="25">SUMIF($C$7:$C$139,"*Provincia "&amp;$C141&amp;"*",E$7:E$139)</f>
        <v>1785.78028992911</v>
      </c>
      <c r="F141" s="71">
        <f t="shared" ref="F141:X146" si="26">SUMIF($C$7:$C$139,"*Provincia "&amp;$C141&amp;"*",F$7:F$139)</f>
        <v>50.244806086739999</v>
      </c>
      <c r="G141" s="71">
        <f t="shared" si="26"/>
        <v>109.63994297667001</v>
      </c>
      <c r="H141" s="71">
        <f t="shared" si="26"/>
        <v>139.02482056659002</v>
      </c>
      <c r="I141" s="71">
        <f t="shared" si="26"/>
        <v>161.58292953633003</v>
      </c>
      <c r="J141" s="71">
        <f t="shared" si="26"/>
        <v>618.84030297559991</v>
      </c>
      <c r="K141" s="71">
        <f t="shared" si="26"/>
        <v>71.324415105419988</v>
      </c>
      <c r="L141" s="71">
        <f t="shared" si="26"/>
        <v>77.252530335239996</v>
      </c>
      <c r="M141" s="71">
        <f t="shared" si="26"/>
        <v>247.86129747414</v>
      </c>
      <c r="N141" s="71">
        <f t="shared" si="26"/>
        <v>259.43173210375005</v>
      </c>
      <c r="O141" s="71">
        <f t="shared" si="26"/>
        <v>427.42410943093</v>
      </c>
      <c r="P141" s="177">
        <f t="shared" si="26"/>
        <v>152.37858872960001</v>
      </c>
      <c r="Q141" s="181">
        <f t="shared" si="26"/>
        <v>1836.0250960158498</v>
      </c>
      <c r="R141" s="140">
        <f t="shared" si="26"/>
        <v>248.66476354326005</v>
      </c>
      <c r="S141" s="182">
        <f t="shared" si="26"/>
        <v>2016.0959056910101</v>
      </c>
      <c r="T141" s="195">
        <f t="shared" si="26"/>
        <v>4100.7857652501207</v>
      </c>
      <c r="U141" s="192">
        <f t="shared" si="26"/>
        <v>403.95930134339937</v>
      </c>
      <c r="V141" s="88">
        <f t="shared" si="26"/>
        <v>4504.7450665935194</v>
      </c>
      <c r="W141" s="87">
        <f t="shared" si="20"/>
        <v>1.7788977334589152E-2</v>
      </c>
      <c r="X141" s="240">
        <f t="shared" si="26"/>
        <v>140710</v>
      </c>
      <c r="Y141" s="244">
        <f t="shared" si="21"/>
        <v>29143.527576221455</v>
      </c>
      <c r="Z141" s="243">
        <f t="shared" si="22"/>
        <v>32014.39177452576</v>
      </c>
      <c r="AA141" s="251">
        <f t="shared" si="23"/>
        <v>4.464542118270125</v>
      </c>
      <c r="AB141" s="251">
        <f t="shared" si="24"/>
        <v>4.5053452552941415</v>
      </c>
      <c r="AG141" s="260"/>
      <c r="AH141" s="261"/>
      <c r="AI141" s="261"/>
    </row>
    <row r="142" spans="1:35" x14ac:dyDescent="0.3">
      <c r="A142" s="52" t="s">
        <v>452</v>
      </c>
      <c r="B142" s="53" t="s">
        <v>453</v>
      </c>
      <c r="C142" s="54" t="s">
        <v>454</v>
      </c>
      <c r="D142" s="30" t="s">
        <v>455</v>
      </c>
      <c r="E142" s="56">
        <f t="shared" si="25"/>
        <v>1683.3087224302499</v>
      </c>
      <c r="F142" s="56">
        <f t="shared" ref="F142:T142" si="27">SUMIF($C$7:$C$139,"*Provincia "&amp;$C142&amp;"*",F$7:F$139)</f>
        <v>36.080585578460003</v>
      </c>
      <c r="G142" s="56">
        <f t="shared" si="27"/>
        <v>368.32603758378008</v>
      </c>
      <c r="H142" s="56">
        <f t="shared" si="27"/>
        <v>142.30556197474999</v>
      </c>
      <c r="I142" s="56">
        <f t="shared" si="27"/>
        <v>109.92459395010002</v>
      </c>
      <c r="J142" s="56">
        <f t="shared" si="27"/>
        <v>475.87788663665003</v>
      </c>
      <c r="K142" s="56">
        <f t="shared" si="27"/>
        <v>70.695272212600017</v>
      </c>
      <c r="L142" s="56">
        <f t="shared" si="27"/>
        <v>76.992668045610003</v>
      </c>
      <c r="M142" s="56">
        <f t="shared" si="27"/>
        <v>205.70291657557001</v>
      </c>
      <c r="N142" s="56">
        <f t="shared" si="27"/>
        <v>234.71965662998997</v>
      </c>
      <c r="O142" s="56">
        <f t="shared" si="27"/>
        <v>429.30650253013005</v>
      </c>
      <c r="P142" s="178">
        <f t="shared" si="27"/>
        <v>135.55409499291</v>
      </c>
      <c r="Q142" s="183">
        <f t="shared" si="27"/>
        <v>1719.38930800871</v>
      </c>
      <c r="R142" s="138">
        <f t="shared" si="27"/>
        <v>510.63159955853007</v>
      </c>
      <c r="S142" s="48">
        <f t="shared" si="27"/>
        <v>1738.7735915735602</v>
      </c>
      <c r="T142" s="189">
        <f t="shared" si="27"/>
        <v>3968.7944991408003</v>
      </c>
      <c r="U142" s="193">
        <f t="shared" si="26"/>
        <v>390.95713476041306</v>
      </c>
      <c r="V142" s="81">
        <f t="shared" si="26"/>
        <v>4359.7516339012127</v>
      </c>
      <c r="W142" s="85">
        <f t="shared" si="20"/>
        <v>1.7216406667504063E-2</v>
      </c>
      <c r="X142" s="241">
        <f t="shared" si="26"/>
        <v>137676</v>
      </c>
      <c r="Y142" s="245">
        <f t="shared" si="21"/>
        <v>28827.061355216596</v>
      </c>
      <c r="Z142" s="237">
        <f t="shared" si="22"/>
        <v>31666.751168694711</v>
      </c>
      <c r="AA142" s="252">
        <f t="shared" si="23"/>
        <v>4.4598003724519737</v>
      </c>
      <c r="AB142" s="252">
        <f t="shared" si="24"/>
        <v>4.5006035094759911</v>
      </c>
      <c r="AG142" s="260"/>
      <c r="AH142" s="261"/>
      <c r="AI142" s="261"/>
    </row>
    <row r="143" spans="1:35" x14ac:dyDescent="0.3">
      <c r="A143" s="52" t="s">
        <v>456</v>
      </c>
      <c r="B143" s="53" t="s">
        <v>371</v>
      </c>
      <c r="C143" s="54" t="s">
        <v>457</v>
      </c>
      <c r="D143" s="30" t="s">
        <v>458</v>
      </c>
      <c r="E143" s="56">
        <f t="shared" si="25"/>
        <v>1006.0343397630299</v>
      </c>
      <c r="F143" s="56">
        <f t="shared" si="26"/>
        <v>18.213377230159999</v>
      </c>
      <c r="G143" s="56">
        <f t="shared" si="26"/>
        <v>77.709966056240006</v>
      </c>
      <c r="H143" s="56">
        <f t="shared" si="26"/>
        <v>98.444048564359989</v>
      </c>
      <c r="I143" s="56">
        <f t="shared" si="26"/>
        <v>137.01221449854</v>
      </c>
      <c r="J143" s="56">
        <f t="shared" si="26"/>
        <v>477.93084251861001</v>
      </c>
      <c r="K143" s="56">
        <f t="shared" si="26"/>
        <v>74.680102253119998</v>
      </c>
      <c r="L143" s="56">
        <f t="shared" si="26"/>
        <v>96.968387018080008</v>
      </c>
      <c r="M143" s="56">
        <f t="shared" si="26"/>
        <v>196.26685743623</v>
      </c>
      <c r="N143" s="56">
        <f t="shared" si="26"/>
        <v>225.90562504702004</v>
      </c>
      <c r="O143" s="56">
        <f t="shared" si="26"/>
        <v>456.62810445778996</v>
      </c>
      <c r="P143" s="178">
        <f t="shared" si="26"/>
        <v>132.7719576117</v>
      </c>
      <c r="Q143" s="183">
        <f t="shared" si="26"/>
        <v>1024.2477169931899</v>
      </c>
      <c r="R143" s="138">
        <f t="shared" si="26"/>
        <v>176.15401462060001</v>
      </c>
      <c r="S143" s="48">
        <f t="shared" si="26"/>
        <v>1798.16409084109</v>
      </c>
      <c r="T143" s="189">
        <f t="shared" si="26"/>
        <v>2998.5658224548797</v>
      </c>
      <c r="U143" s="193">
        <f t="shared" si="26"/>
        <v>295.38206188085593</v>
      </c>
      <c r="V143" s="81">
        <f t="shared" si="26"/>
        <v>3293.947884335736</v>
      </c>
      <c r="W143" s="85">
        <f t="shared" si="20"/>
        <v>1.3007609396213064E-2</v>
      </c>
      <c r="X143" s="241">
        <f t="shared" si="26"/>
        <v>123488</v>
      </c>
      <c r="Y143" s="245">
        <f t="shared" si="21"/>
        <v>24282.244610447004</v>
      </c>
      <c r="Z143" s="237">
        <f t="shared" si="22"/>
        <v>26674.234616608384</v>
      </c>
      <c r="AA143" s="252">
        <f t="shared" si="23"/>
        <v>4.3852888297209427</v>
      </c>
      <c r="AB143" s="252">
        <f t="shared" si="24"/>
        <v>4.4260919667449645</v>
      </c>
      <c r="AG143" s="260"/>
      <c r="AH143" s="261"/>
      <c r="AI143" s="261"/>
    </row>
    <row r="144" spans="1:35" x14ac:dyDescent="0.3">
      <c r="A144" s="52" t="s">
        <v>459</v>
      </c>
      <c r="B144" s="53" t="s">
        <v>318</v>
      </c>
      <c r="C144" s="54" t="s">
        <v>460</v>
      </c>
      <c r="D144" s="30" t="s">
        <v>461</v>
      </c>
      <c r="E144" s="56">
        <f t="shared" si="25"/>
        <v>1073.6064326645699</v>
      </c>
      <c r="F144" s="56">
        <f t="shared" si="26"/>
        <v>24.897730248270001</v>
      </c>
      <c r="G144" s="56">
        <f t="shared" si="26"/>
        <v>451.45606315699001</v>
      </c>
      <c r="H144" s="56">
        <f t="shared" si="26"/>
        <v>23.987707457600003</v>
      </c>
      <c r="I144" s="56">
        <f t="shared" si="26"/>
        <v>147.43696327936999</v>
      </c>
      <c r="J144" s="56">
        <f t="shared" si="26"/>
        <v>238.15660783732</v>
      </c>
      <c r="K144" s="56">
        <f t="shared" si="26"/>
        <v>49.262288464199997</v>
      </c>
      <c r="L144" s="56">
        <f t="shared" si="26"/>
        <v>55.233322705060004</v>
      </c>
      <c r="M144" s="56">
        <f t="shared" si="26"/>
        <v>134.38083159855</v>
      </c>
      <c r="N144" s="56">
        <f t="shared" si="26"/>
        <v>208.77934128368003</v>
      </c>
      <c r="O144" s="56">
        <f t="shared" si="26"/>
        <v>276.63850589016999</v>
      </c>
      <c r="P144" s="178">
        <f t="shared" si="26"/>
        <v>83.380307843899999</v>
      </c>
      <c r="Q144" s="183">
        <f t="shared" si="26"/>
        <v>1098.50416291284</v>
      </c>
      <c r="R144" s="138">
        <f t="shared" si="26"/>
        <v>475.44377061458999</v>
      </c>
      <c r="S144" s="48">
        <f t="shared" si="26"/>
        <v>1193.26816890225</v>
      </c>
      <c r="T144" s="189">
        <f t="shared" si="26"/>
        <v>2767.2161024296802</v>
      </c>
      <c r="U144" s="193">
        <f t="shared" si="26"/>
        <v>272.59231459402866</v>
      </c>
      <c r="V144" s="81">
        <f t="shared" si="26"/>
        <v>3039.8084170237089</v>
      </c>
      <c r="W144" s="85">
        <f t="shared" si="20"/>
        <v>1.2004027360602578E-2</v>
      </c>
      <c r="X144" s="241">
        <f t="shared" si="26"/>
        <v>78938</v>
      </c>
      <c r="Y144" s="245">
        <f t="shared" si="21"/>
        <v>35055.563891024351</v>
      </c>
      <c r="Z144" s="237">
        <f t="shared" si="22"/>
        <v>38508.809661046755</v>
      </c>
      <c r="AA144" s="252">
        <f t="shared" si="23"/>
        <v>4.5447569574068476</v>
      </c>
      <c r="AB144" s="252">
        <f t="shared" si="24"/>
        <v>4.5855600944308668</v>
      </c>
      <c r="AG144" s="260"/>
      <c r="AH144" s="261"/>
      <c r="AI144" s="261"/>
    </row>
    <row r="145" spans="1:35" ht="41.4" x14ac:dyDescent="0.3">
      <c r="A145" s="52" t="s">
        <v>462</v>
      </c>
      <c r="B145" s="53" t="s">
        <v>318</v>
      </c>
      <c r="C145" s="54" t="s">
        <v>463</v>
      </c>
      <c r="D145" s="30" t="s">
        <v>464</v>
      </c>
      <c r="E145" s="56">
        <f t="shared" si="25"/>
        <v>1575.7164085468701</v>
      </c>
      <c r="F145" s="56">
        <f t="shared" si="26"/>
        <v>2.2142228525599998</v>
      </c>
      <c r="G145" s="56">
        <f t="shared" si="26"/>
        <v>770.72505525428005</v>
      </c>
      <c r="H145" s="56">
        <f t="shared" si="26"/>
        <v>215.10377081641002</v>
      </c>
      <c r="I145" s="56">
        <f t="shared" si="26"/>
        <v>1932.7975257028702</v>
      </c>
      <c r="J145" s="56">
        <f t="shared" si="26"/>
        <v>929.39284910982985</v>
      </c>
      <c r="K145" s="56">
        <f t="shared" si="26"/>
        <v>116.31221759233999</v>
      </c>
      <c r="L145" s="56">
        <f t="shared" si="26"/>
        <v>107.50490522379999</v>
      </c>
      <c r="M145" s="56">
        <f t="shared" si="26"/>
        <v>499.26362491105004</v>
      </c>
      <c r="N145" s="56">
        <f t="shared" si="26"/>
        <v>453.4748350312899</v>
      </c>
      <c r="O145" s="56">
        <f t="shared" si="26"/>
        <v>584.70329040707998</v>
      </c>
      <c r="P145" s="178">
        <f t="shared" si="26"/>
        <v>206.30585542805002</v>
      </c>
      <c r="Q145" s="183">
        <f t="shared" si="26"/>
        <v>1577.93063139943</v>
      </c>
      <c r="R145" s="138">
        <f t="shared" si="26"/>
        <v>985.82882607068996</v>
      </c>
      <c r="S145" s="48">
        <f t="shared" si="26"/>
        <v>4829.7551034063117</v>
      </c>
      <c r="T145" s="189">
        <f t="shared" si="26"/>
        <v>7393.5145608764306</v>
      </c>
      <c r="U145" s="193">
        <f t="shared" si="26"/>
        <v>728.31870462332006</v>
      </c>
      <c r="V145" s="81">
        <f t="shared" si="26"/>
        <v>8121.8332654997512</v>
      </c>
      <c r="W145" s="85">
        <f t="shared" si="20"/>
        <v>3.2072649115423117E-2</v>
      </c>
      <c r="X145" s="241">
        <f t="shared" si="26"/>
        <v>221856</v>
      </c>
      <c r="Y145" s="245">
        <f t="shared" si="21"/>
        <v>33325.736337428018</v>
      </c>
      <c r="Z145" s="237">
        <f t="shared" si="22"/>
        <v>36608.580635636405</v>
      </c>
      <c r="AA145" s="252">
        <f t="shared" si="23"/>
        <v>4.5227797539973418</v>
      </c>
      <c r="AB145" s="252">
        <f t="shared" si="24"/>
        <v>4.5635828910213689</v>
      </c>
      <c r="AG145" s="260"/>
      <c r="AH145" s="261"/>
      <c r="AI145" s="261"/>
    </row>
    <row r="146" spans="1:35" ht="15" thickBot="1" x14ac:dyDescent="0.35">
      <c r="A146" s="72" t="s">
        <v>465</v>
      </c>
      <c r="B146" s="73" t="s">
        <v>214</v>
      </c>
      <c r="C146" s="74" t="s">
        <v>466</v>
      </c>
      <c r="D146" s="38" t="s">
        <v>467</v>
      </c>
      <c r="E146" s="75">
        <f t="shared" si="25"/>
        <v>854.47436771958996</v>
      </c>
      <c r="F146" s="75">
        <f t="shared" si="26"/>
        <v>2115.3044231364197</v>
      </c>
      <c r="G146" s="75">
        <f t="shared" si="26"/>
        <v>70.405330307280011</v>
      </c>
      <c r="H146" s="75">
        <f t="shared" si="26"/>
        <v>26.57937208461</v>
      </c>
      <c r="I146" s="75">
        <f t="shared" si="26"/>
        <v>125.03138600047998</v>
      </c>
      <c r="J146" s="75">
        <f t="shared" si="26"/>
        <v>426.84604959517998</v>
      </c>
      <c r="K146" s="75">
        <f t="shared" si="26"/>
        <v>49.615313339619995</v>
      </c>
      <c r="L146" s="75">
        <f t="shared" si="26"/>
        <v>48.350360779539997</v>
      </c>
      <c r="M146" s="75">
        <f t="shared" si="26"/>
        <v>131.38415140372001</v>
      </c>
      <c r="N146" s="75">
        <f t="shared" si="26"/>
        <v>306.49407736655996</v>
      </c>
      <c r="O146" s="75">
        <f t="shared" si="26"/>
        <v>390.81030266306004</v>
      </c>
      <c r="P146" s="179">
        <f t="shared" si="26"/>
        <v>101.77809438699001</v>
      </c>
      <c r="Q146" s="184">
        <f t="shared" si="26"/>
        <v>2969.7787908560099</v>
      </c>
      <c r="R146" s="139">
        <f t="shared" si="26"/>
        <v>96.984702391890011</v>
      </c>
      <c r="S146" s="64">
        <f t="shared" si="26"/>
        <v>1580.3097355351499</v>
      </c>
      <c r="T146" s="191">
        <f t="shared" si="26"/>
        <v>4647.0732287830497</v>
      </c>
      <c r="U146" s="194">
        <f t="shared" si="26"/>
        <v>457.772866532536</v>
      </c>
      <c r="V146" s="82">
        <f t="shared" si="26"/>
        <v>5104.8460953155845</v>
      </c>
      <c r="W146" s="86">
        <f t="shared" si="20"/>
        <v>2.0158741536689277E-2</v>
      </c>
      <c r="X146" s="242">
        <f t="shared" si="26"/>
        <v>116273</v>
      </c>
      <c r="Y146" s="246">
        <f t="shared" si="21"/>
        <v>39966.916040551543</v>
      </c>
      <c r="Z146" s="238">
        <f t="shared" si="22"/>
        <v>43903.968206854421</v>
      </c>
      <c r="AA146" s="253">
        <f t="shared" si="23"/>
        <v>4.6017006381714527</v>
      </c>
      <c r="AB146" s="253">
        <f t="shared" si="24"/>
        <v>4.6425037751955429</v>
      </c>
      <c r="AG146" s="260"/>
      <c r="AH146" s="261"/>
      <c r="AI146" s="261"/>
    </row>
    <row r="147" spans="1:35" ht="15" thickBot="1" x14ac:dyDescent="0.35">
      <c r="A147" s="65" t="s">
        <v>468</v>
      </c>
      <c r="B147" s="66" t="s">
        <v>446</v>
      </c>
      <c r="C147" s="66" t="s">
        <v>469</v>
      </c>
      <c r="D147" s="66" t="s">
        <v>470</v>
      </c>
      <c r="E147" s="718"/>
      <c r="F147" s="719"/>
      <c r="G147" s="719"/>
      <c r="H147" s="719"/>
      <c r="I147" s="719"/>
      <c r="J147" s="719"/>
      <c r="K147" s="719"/>
      <c r="L147" s="719"/>
      <c r="M147" s="719"/>
      <c r="N147" s="719"/>
      <c r="O147" s="719"/>
      <c r="P147" s="719"/>
      <c r="Q147" s="719"/>
      <c r="R147" s="719"/>
      <c r="S147" s="719"/>
      <c r="T147" s="719"/>
      <c r="U147" s="719"/>
      <c r="V147" s="719"/>
      <c r="W147" s="719"/>
      <c r="X147" s="236"/>
      <c r="Y147" s="236"/>
      <c r="Z147" s="236"/>
      <c r="AA147" s="236"/>
      <c r="AB147" s="236"/>
      <c r="AC147" s="236"/>
      <c r="AG147" s="260"/>
      <c r="AH147" s="261"/>
      <c r="AI147" s="261"/>
    </row>
    <row r="148" spans="1:35" x14ac:dyDescent="0.3">
      <c r="A148" s="76" t="s">
        <v>471</v>
      </c>
      <c r="B148" s="70" t="s">
        <v>180</v>
      </c>
      <c r="C148" s="77" t="s">
        <v>181</v>
      </c>
      <c r="D148" s="70" t="s">
        <v>472</v>
      </c>
      <c r="E148" s="71">
        <f>SUMIF($C$7:$C$139,"*"&amp;$C148&amp;"*",E$7:E$139)</f>
        <v>377.96796055627999</v>
      </c>
      <c r="F148" s="71">
        <f t="shared" ref="F148:X151" si="28">SUMIF($C$7:$C$139,"*"&amp;$C148&amp;"*",F$7:F$139)</f>
        <v>2660.6844320723098</v>
      </c>
      <c r="G148" s="71">
        <f t="shared" si="28"/>
        <v>103.32300943003</v>
      </c>
      <c r="H148" s="71">
        <f t="shared" si="28"/>
        <v>98.861168768800013</v>
      </c>
      <c r="I148" s="71">
        <f t="shared" si="28"/>
        <v>239.89640839334999</v>
      </c>
      <c r="J148" s="71">
        <f t="shared" si="28"/>
        <v>1266.16973344502</v>
      </c>
      <c r="K148" s="71">
        <f t="shared" si="28"/>
        <v>113.8760854989</v>
      </c>
      <c r="L148" s="71">
        <f t="shared" si="28"/>
        <v>119.76841891250001</v>
      </c>
      <c r="M148" s="71">
        <f t="shared" si="28"/>
        <v>227.43573207752002</v>
      </c>
      <c r="N148" s="71">
        <f t="shared" si="28"/>
        <v>591.71724709588</v>
      </c>
      <c r="O148" s="71">
        <f t="shared" si="28"/>
        <v>896.79832691535989</v>
      </c>
      <c r="P148" s="177">
        <f t="shared" si="28"/>
        <v>193.69389463788002</v>
      </c>
      <c r="Q148" s="181">
        <f t="shared" si="28"/>
        <v>3038.65239262859</v>
      </c>
      <c r="R148" s="140">
        <f t="shared" si="28"/>
        <v>202.18417819882998</v>
      </c>
      <c r="S148" s="182">
        <f t="shared" si="28"/>
        <v>3649.3558469764098</v>
      </c>
      <c r="T148" s="195">
        <f t="shared" si="28"/>
        <v>6890.1924178038298</v>
      </c>
      <c r="U148" s="192">
        <f t="shared" si="28"/>
        <v>678.73755776485484</v>
      </c>
      <c r="V148" s="88">
        <f t="shared" si="28"/>
        <v>7568.9299755686852</v>
      </c>
      <c r="W148" s="87">
        <f t="shared" si="20"/>
        <v>2.9889266049921218E-2</v>
      </c>
      <c r="X148" s="240">
        <f t="shared" si="28"/>
        <v>262987</v>
      </c>
      <c r="Y148" s="244">
        <f t="shared" si="21"/>
        <v>26199.745302253836</v>
      </c>
      <c r="Z148" s="244">
        <f t="shared" si="22"/>
        <v>28780.624044415446</v>
      </c>
      <c r="AA148" s="251">
        <f t="shared" si="23"/>
        <v>4.4182970693974797</v>
      </c>
      <c r="AB148" s="251">
        <f t="shared" si="24"/>
        <v>4.4591002064215681</v>
      </c>
      <c r="AG148" s="260"/>
      <c r="AH148" s="261"/>
      <c r="AI148" s="261"/>
    </row>
    <row r="149" spans="1:35" x14ac:dyDescent="0.3">
      <c r="A149" s="34" t="s">
        <v>473</v>
      </c>
      <c r="B149" s="32" t="s">
        <v>318</v>
      </c>
      <c r="C149" s="31" t="s">
        <v>337</v>
      </c>
      <c r="D149" s="30" t="s">
        <v>474</v>
      </c>
      <c r="E149" s="56">
        <f>SUMIF($C$7:$C$139,"*"&amp;$C149&amp;"*",E$7:E$139)</f>
        <v>801.13130707703999</v>
      </c>
      <c r="F149" s="56">
        <f t="shared" ref="F149:T149" si="29">SUMIF($C$7:$C$139,"*"&amp;$C149&amp;"*",F$7:F$139)</f>
        <v>1.7082795210600001</v>
      </c>
      <c r="G149" s="56">
        <f t="shared" si="29"/>
        <v>2072.7106312739597</v>
      </c>
      <c r="H149" s="56">
        <f t="shared" si="29"/>
        <v>869.51742572915009</v>
      </c>
      <c r="I149" s="56">
        <f t="shared" si="29"/>
        <v>454.66625342979</v>
      </c>
      <c r="J149" s="56">
        <f t="shared" si="29"/>
        <v>2066.4756366329402</v>
      </c>
      <c r="K149" s="56">
        <f t="shared" si="29"/>
        <v>219.17141812015001</v>
      </c>
      <c r="L149" s="56">
        <f t="shared" si="29"/>
        <v>287.60812100072002</v>
      </c>
      <c r="M149" s="56">
        <f t="shared" si="29"/>
        <v>694.82056741490999</v>
      </c>
      <c r="N149" s="56">
        <f t="shared" si="29"/>
        <v>733.85108568455007</v>
      </c>
      <c r="O149" s="56">
        <f t="shared" si="29"/>
        <v>815.04007245616003</v>
      </c>
      <c r="P149" s="178">
        <f t="shared" si="29"/>
        <v>287.36949450902</v>
      </c>
      <c r="Q149" s="183">
        <f t="shared" si="29"/>
        <v>802.83958659810003</v>
      </c>
      <c r="R149" s="138">
        <f t="shared" si="29"/>
        <v>2942.2280570031103</v>
      </c>
      <c r="S149" s="48">
        <f t="shared" si="29"/>
        <v>5559.0026492482402</v>
      </c>
      <c r="T149" s="189">
        <f t="shared" si="29"/>
        <v>9304.0702928494502</v>
      </c>
      <c r="U149" s="193">
        <f t="shared" si="28"/>
        <v>916.52330804504845</v>
      </c>
      <c r="V149" s="81">
        <f t="shared" si="28"/>
        <v>10220.593600894499</v>
      </c>
      <c r="W149" s="85">
        <f t="shared" si="20"/>
        <v>4.0360532111053858E-2</v>
      </c>
      <c r="X149" s="241">
        <f t="shared" si="28"/>
        <v>287019</v>
      </c>
      <c r="Y149" s="245">
        <f t="shared" si="21"/>
        <v>32416.217368360456</v>
      </c>
      <c r="Z149" s="245">
        <f t="shared" si="22"/>
        <v>35609.466972202186</v>
      </c>
      <c r="AA149" s="252">
        <f t="shared" si="23"/>
        <v>4.5107623358705551</v>
      </c>
      <c r="AB149" s="252">
        <f t="shared" si="24"/>
        <v>4.5515654728945893</v>
      </c>
      <c r="AG149" s="260"/>
      <c r="AH149" s="261"/>
      <c r="AI149" s="261"/>
    </row>
    <row r="150" spans="1:35" ht="27.6" x14ac:dyDescent="0.3">
      <c r="A150" s="34" t="s">
        <v>475</v>
      </c>
      <c r="B150" s="32" t="s">
        <v>275</v>
      </c>
      <c r="C150" s="31" t="s">
        <v>276</v>
      </c>
      <c r="D150" s="30" t="s">
        <v>476</v>
      </c>
      <c r="E150" s="56">
        <f>SUMIF($C$7:$C$139,"*"&amp;$C150&amp;"*",E$7:E$139)</f>
        <v>618.62661846165997</v>
      </c>
      <c r="F150" s="56">
        <f t="shared" si="28"/>
        <v>2217.9547948319905</v>
      </c>
      <c r="G150" s="56">
        <f t="shared" si="28"/>
        <v>34.714483130169995</v>
      </c>
      <c r="H150" s="56">
        <f t="shared" si="28"/>
        <v>85.188362449159996</v>
      </c>
      <c r="I150" s="56">
        <f t="shared" si="28"/>
        <v>160.98879091635001</v>
      </c>
      <c r="J150" s="56">
        <f t="shared" si="28"/>
        <v>441.90605832326008</v>
      </c>
      <c r="K150" s="56">
        <f t="shared" si="28"/>
        <v>60.676656996269998</v>
      </c>
      <c r="L150" s="56">
        <f t="shared" si="28"/>
        <v>60.132387228830005</v>
      </c>
      <c r="M150" s="56">
        <f t="shared" si="28"/>
        <v>182.39763296614998</v>
      </c>
      <c r="N150" s="56">
        <f t="shared" si="28"/>
        <v>266.84384938605001</v>
      </c>
      <c r="O150" s="56">
        <f t="shared" si="28"/>
        <v>444.43714971578009</v>
      </c>
      <c r="P150" s="178">
        <f t="shared" si="28"/>
        <v>119.14829659030001</v>
      </c>
      <c r="Q150" s="183">
        <f t="shared" si="28"/>
        <v>2836.5814132936503</v>
      </c>
      <c r="R150" s="138">
        <f t="shared" si="28"/>
        <v>119.90284557933001</v>
      </c>
      <c r="S150" s="48">
        <f t="shared" si="28"/>
        <v>1736.5308221229902</v>
      </c>
      <c r="T150" s="189">
        <f t="shared" si="28"/>
        <v>4693.0150809959696</v>
      </c>
      <c r="U150" s="193">
        <f t="shared" si="28"/>
        <v>462.29849639594039</v>
      </c>
      <c r="V150" s="81">
        <f t="shared" si="28"/>
        <v>5155.3135773919103</v>
      </c>
      <c r="W150" s="85">
        <f t="shared" si="20"/>
        <v>2.0358034700124254E-2</v>
      </c>
      <c r="X150" s="241">
        <f t="shared" si="28"/>
        <v>134398</v>
      </c>
      <c r="Y150" s="245">
        <f t="shared" si="21"/>
        <v>34918.78659649675</v>
      </c>
      <c r="Z150" s="245">
        <f t="shared" si="22"/>
        <v>38358.558738909138</v>
      </c>
      <c r="AA150" s="252">
        <f t="shared" si="23"/>
        <v>4.5430591438650989</v>
      </c>
      <c r="AB150" s="252">
        <f t="shared" si="24"/>
        <v>4.5838622808891945</v>
      </c>
      <c r="AG150" s="260"/>
      <c r="AH150" s="261"/>
      <c r="AI150" s="261"/>
    </row>
    <row r="151" spans="1:35" ht="42" thickBot="1" x14ac:dyDescent="0.35">
      <c r="A151" s="35" t="s">
        <v>477</v>
      </c>
      <c r="B151" s="36" t="s">
        <v>422</v>
      </c>
      <c r="C151" s="37" t="s">
        <v>478</v>
      </c>
      <c r="D151" s="38" t="s">
        <v>479</v>
      </c>
      <c r="E151" s="75">
        <f>SUMIF($C$7:$C$139,"*"&amp;$C151&amp;"*",E$7:E$139)</f>
        <v>5994.2251515078397</v>
      </c>
      <c r="F151" s="75">
        <f t="shared" si="28"/>
        <v>95.817933612629986</v>
      </c>
      <c r="G151" s="75">
        <f t="shared" si="28"/>
        <v>306.71858185808998</v>
      </c>
      <c r="H151" s="75">
        <f t="shared" si="28"/>
        <v>424.60081982960008</v>
      </c>
      <c r="I151" s="75">
        <f t="shared" si="28"/>
        <v>473.25475092541001</v>
      </c>
      <c r="J151" s="75">
        <f t="shared" si="28"/>
        <v>2396.15245456297</v>
      </c>
      <c r="K151" s="75">
        <f t="shared" si="28"/>
        <v>332.31830824087001</v>
      </c>
      <c r="L151" s="75">
        <f t="shared" si="28"/>
        <v>383.56778239520997</v>
      </c>
      <c r="M151" s="75">
        <f t="shared" si="28"/>
        <v>595.20458655822006</v>
      </c>
      <c r="N151" s="75">
        <f t="shared" si="28"/>
        <v>1135.6323728186701</v>
      </c>
      <c r="O151" s="75">
        <f t="shared" si="28"/>
        <v>2774.6702344851201</v>
      </c>
      <c r="P151" s="179">
        <f t="shared" si="28"/>
        <v>522.98497139304015</v>
      </c>
      <c r="Q151" s="184">
        <f t="shared" si="28"/>
        <v>6090.0430851204692</v>
      </c>
      <c r="R151" s="139">
        <f t="shared" si="28"/>
        <v>731.31940168768983</v>
      </c>
      <c r="S151" s="64">
        <f t="shared" si="28"/>
        <v>8613.7854613795116</v>
      </c>
      <c r="T151" s="191">
        <f t="shared" si="28"/>
        <v>15435.14794818767</v>
      </c>
      <c r="U151" s="194">
        <f t="shared" si="28"/>
        <v>1520.4821559123563</v>
      </c>
      <c r="V151" s="82">
        <f t="shared" si="28"/>
        <v>16955.630104100026</v>
      </c>
      <c r="W151" s="86">
        <f t="shared" si="20"/>
        <v>6.6956801141157568E-2</v>
      </c>
      <c r="X151" s="242">
        <f t="shared" si="28"/>
        <v>519078</v>
      </c>
      <c r="Y151" s="246">
        <f t="shared" si="21"/>
        <v>29735.700507799735</v>
      </c>
      <c r="Z151" s="246">
        <f t="shared" si="22"/>
        <v>32664.898346876631</v>
      </c>
      <c r="AA151" s="253">
        <f t="shared" si="23"/>
        <v>4.4732781739800238</v>
      </c>
      <c r="AB151" s="253">
        <f t="shared" si="24"/>
        <v>4.5140813110040421</v>
      </c>
      <c r="AG151" s="260"/>
      <c r="AH151" s="261"/>
      <c r="AI151" s="261"/>
    </row>
    <row r="152" spans="1:35" x14ac:dyDescent="0.3">
      <c r="AG152" s="260"/>
      <c r="AH152" s="261"/>
      <c r="AI152" s="261"/>
    </row>
    <row r="153" spans="1:35" x14ac:dyDescent="0.3">
      <c r="C153" s="55"/>
      <c r="E153" s="59"/>
      <c r="F153" s="59"/>
      <c r="G153" s="59"/>
      <c r="H153" s="59"/>
      <c r="I153" s="59"/>
      <c r="J153" s="59"/>
      <c r="K153" s="59"/>
      <c r="L153" s="59"/>
      <c r="M153" s="59"/>
      <c r="N153" s="59"/>
      <c r="O153" s="59"/>
      <c r="P153" s="59"/>
      <c r="Q153" s="59"/>
      <c r="R153" s="59"/>
      <c r="S153" s="59"/>
      <c r="T153" s="59"/>
      <c r="U153" s="59"/>
      <c r="V153" s="59"/>
      <c r="AG153" s="260"/>
      <c r="AH153" s="261"/>
      <c r="AI153" s="261"/>
    </row>
    <row r="154" spans="1:35" x14ac:dyDescent="0.3">
      <c r="C154" s="55"/>
      <c r="E154" s="59"/>
      <c r="F154" s="59"/>
      <c r="G154" s="59"/>
      <c r="H154" s="59"/>
      <c r="I154" s="59"/>
      <c r="J154" s="59"/>
      <c r="K154" s="59"/>
      <c r="L154" s="59"/>
      <c r="M154" s="59"/>
      <c r="N154" s="59"/>
      <c r="O154" s="59"/>
      <c r="P154" s="59"/>
      <c r="Q154" s="59"/>
      <c r="R154" s="59"/>
      <c r="S154" s="59"/>
      <c r="T154" s="59"/>
      <c r="U154" s="59"/>
      <c r="V154" s="59"/>
      <c r="AI154" s="55"/>
    </row>
    <row r="155" spans="1:35" x14ac:dyDescent="0.3">
      <c r="E155" s="60"/>
      <c r="F155" s="60"/>
      <c r="G155" s="60"/>
      <c r="H155" s="60"/>
      <c r="I155" s="60"/>
      <c r="J155" s="60"/>
      <c r="K155" s="60"/>
      <c r="L155" s="60"/>
      <c r="M155" s="60"/>
      <c r="N155" s="60"/>
      <c r="O155" s="60"/>
      <c r="P155" s="60"/>
      <c r="Q155" s="60"/>
      <c r="R155" s="60"/>
      <c r="S155" s="60"/>
      <c r="T155" s="60"/>
      <c r="U155" s="60"/>
      <c r="V155" s="60"/>
      <c r="AI155" s="55"/>
    </row>
    <row r="156" spans="1:35" x14ac:dyDescent="0.3">
      <c r="E156" s="61"/>
      <c r="F156" s="61"/>
      <c r="G156" s="61"/>
      <c r="H156" s="61"/>
      <c r="I156" s="61"/>
      <c r="J156" s="61"/>
      <c r="K156" s="61"/>
      <c r="L156" s="61"/>
      <c r="M156" s="61"/>
      <c r="N156" s="61"/>
      <c r="O156" s="61"/>
      <c r="P156" s="61"/>
      <c r="Q156" s="61"/>
      <c r="R156" s="61"/>
      <c r="S156" s="61"/>
      <c r="T156" s="61"/>
      <c r="U156" s="61"/>
      <c r="V156" s="61"/>
      <c r="AI156" s="55"/>
    </row>
    <row r="157" spans="1:35" x14ac:dyDescent="0.3">
      <c r="E157" s="62"/>
      <c r="F157" s="62"/>
      <c r="G157" s="62"/>
      <c r="H157" s="62"/>
      <c r="I157" s="62"/>
      <c r="J157" s="62"/>
      <c r="K157" s="62"/>
      <c r="L157" s="62"/>
      <c r="M157" s="62"/>
      <c r="N157" s="62"/>
      <c r="O157" s="62"/>
      <c r="P157" s="62"/>
      <c r="Q157" s="62"/>
      <c r="R157" s="62"/>
      <c r="S157" s="62"/>
      <c r="T157" s="62"/>
      <c r="U157" s="62"/>
      <c r="V157" s="62"/>
      <c r="AI157" s="55"/>
    </row>
    <row r="158" spans="1:35" x14ac:dyDescent="0.3">
      <c r="AI158" s="55"/>
    </row>
    <row r="159" spans="1:35" x14ac:dyDescent="0.3">
      <c r="AI159" s="55"/>
    </row>
    <row r="160" spans="1:35" x14ac:dyDescent="0.3">
      <c r="AI160" s="55"/>
    </row>
    <row r="161" spans="35:35" x14ac:dyDescent="0.3">
      <c r="AI161" s="55"/>
    </row>
  </sheetData>
  <protectedRanges>
    <protectedRange algorithmName="SHA-512" hashValue="kpD5SVtfl6/WrDaYUJBW1z1NFkK/xMP2hB2LS+v1/T9RIDXCw92TbIlUX4l1bekdsjJ/Jb5nEN4PmO7ly9krDA==" saltValue="dlKOTGoK6aXtjHjG8rUnpA==" spinCount="100000" sqref="A140:D140 B141:D146 A147:D147 D149:D151 B149:B151" name="Rango1"/>
    <protectedRange algorithmName="SHA-512" hashValue="kpD5SVtfl6/WrDaYUJBW1z1NFkK/xMP2hB2LS+v1/T9RIDXCw92TbIlUX4l1bekdsjJ/Jb5nEN4PmO7ly9krDA==" saltValue="dlKOTGoK6aXtjHjG8rUnpA==" spinCount="100000" sqref="A141" name="Rango1_1"/>
    <protectedRange algorithmName="SHA-512" hashValue="kpD5SVtfl6/WrDaYUJBW1z1NFkK/xMP2hB2LS+v1/T9RIDXCw92TbIlUX4l1bekdsjJ/Jb5nEN4PmO7ly9krDA==" saltValue="dlKOTGoK6aXtjHjG8rUnpA==" spinCount="100000" sqref="A142:A146 A148:A151" name="Rango1_2"/>
  </protectedRanges>
  <autoFilter ref="A4:V151" xr:uid="{00000000-0009-0000-0000-000001000000}"/>
  <mergeCells count="20">
    <mergeCell ref="E140:W140"/>
    <mergeCell ref="E147:W147"/>
    <mergeCell ref="AE4:AJ4"/>
    <mergeCell ref="AE5:AJ5"/>
    <mergeCell ref="AE6:AJ6"/>
    <mergeCell ref="AE7:AJ7"/>
    <mergeCell ref="AE8:AJ8"/>
    <mergeCell ref="AE9:AJ9"/>
    <mergeCell ref="AE10:AJ10"/>
    <mergeCell ref="AE11:AJ11"/>
    <mergeCell ref="AE12:AJ12"/>
    <mergeCell ref="AE13:AJ13"/>
    <mergeCell ref="AE14:AJ14"/>
    <mergeCell ref="AE15:AJ15"/>
    <mergeCell ref="AE16:AJ16"/>
    <mergeCell ref="AE17:AJ17"/>
    <mergeCell ref="AE18:AJ18"/>
    <mergeCell ref="AE19:AJ19"/>
    <mergeCell ref="A1:V1"/>
    <mergeCell ref="A2:V2"/>
  </mergeCells>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Seleccione el año del cual desea los resultados" xr:uid="{00000000-0002-0000-0100-000000000000}">
          <x14:formula1>
            <xm:f>'PIB-Mpal 2015-2024 Corrient'!$AE$4:$AE$9</xm:f>
          </x14:formula1>
          <xm:sqref>X2:AB2</xm:sqref>
        </x14:dataValidation>
        <x14:dataValidation type="list" allowBlank="1" showInputMessage="1" showErrorMessage="1" prompt="Seleccione el año del cual desea los resultados" xr:uid="{00000000-0002-0000-0100-000001000000}">
          <x14:formula1>
            <xm:f>'PIB-Mpal 2015-2024 Corrient'!$AE$4:$AE$13</xm:f>
          </x14:formula1>
          <xm:sqref>W2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AI157"/>
  <sheetViews>
    <sheetView showGridLines="0" tabSelected="1" zoomScale="70" zoomScaleNormal="70" workbookViewId="0">
      <pane xSplit="4" ySplit="4" topLeftCell="S56" activePane="bottomRight" state="frozen"/>
      <selection pane="topRight" activeCell="E1" sqref="E1"/>
      <selection pane="bottomLeft" activeCell="A5" sqref="A5"/>
      <selection pane="bottomRight" activeCell="V57" sqref="V57"/>
    </sheetView>
  </sheetViews>
  <sheetFormatPr baseColWidth="10" defaultColWidth="11.44140625" defaultRowHeight="14.4" x14ac:dyDescent="0.3"/>
  <cols>
    <col min="1" max="1" width="12.5546875" customWidth="1"/>
    <col min="2" max="2" width="31.88671875" customWidth="1"/>
    <col min="3" max="3" width="53.6640625" customWidth="1"/>
    <col min="4" max="4" width="57.6640625" customWidth="1"/>
    <col min="5" max="5" width="12.33203125" bestFit="1" customWidth="1"/>
    <col min="6" max="6" width="11.6640625" bestFit="1" customWidth="1"/>
    <col min="7" max="7" width="13.33203125" bestFit="1" customWidth="1"/>
    <col min="8" max="8" width="12.109375" bestFit="1" customWidth="1"/>
    <col min="9" max="9" width="19.6640625" bestFit="1" customWidth="1"/>
    <col min="10" max="10" width="17.109375" bestFit="1" customWidth="1"/>
    <col min="11" max="11" width="11.6640625" bestFit="1" customWidth="1"/>
    <col min="12" max="12" width="11.33203125" bestFit="1" customWidth="1"/>
    <col min="13" max="13" width="12.44140625" bestFit="1" customWidth="1"/>
    <col min="14" max="14" width="14.5546875" customWidth="1"/>
    <col min="15" max="15" width="17.109375" bestFit="1" customWidth="1"/>
    <col min="16" max="16" width="21.33203125" customWidth="1"/>
    <col min="17" max="17" width="12" bestFit="1" customWidth="1"/>
    <col min="18" max="19" width="12.88671875" bestFit="1" customWidth="1"/>
    <col min="20" max="20" width="14.6640625" bestFit="1" customWidth="1"/>
    <col min="21" max="21" width="13.33203125" bestFit="1" customWidth="1"/>
    <col min="22" max="22" width="14.33203125" bestFit="1" customWidth="1"/>
    <col min="24" max="24" width="15.44140625" bestFit="1" customWidth="1"/>
    <col min="25" max="26" width="12.88671875" bestFit="1" customWidth="1"/>
    <col min="27" max="28" width="9.33203125" bestFit="1" customWidth="1"/>
    <col min="30" max="35" width="19.88671875" customWidth="1"/>
  </cols>
  <sheetData>
    <row r="1" spans="1:35" ht="23.4" x14ac:dyDescent="0.4">
      <c r="A1" s="714" t="s">
        <v>7</v>
      </c>
      <c r="B1" s="714"/>
      <c r="C1" s="714"/>
      <c r="D1" s="714"/>
      <c r="E1" s="714"/>
      <c r="F1" s="714"/>
      <c r="G1" s="714"/>
      <c r="H1" s="714"/>
      <c r="I1" s="714"/>
      <c r="J1" s="714"/>
      <c r="K1" s="714"/>
      <c r="L1" s="714"/>
      <c r="M1" s="714"/>
      <c r="N1" s="714"/>
      <c r="O1" s="714"/>
      <c r="P1" s="714"/>
      <c r="Q1" s="714"/>
      <c r="R1" s="714"/>
      <c r="S1" s="714"/>
      <c r="T1" s="714"/>
      <c r="U1" s="714"/>
      <c r="V1" s="714"/>
      <c r="W1" s="78" t="s">
        <v>112</v>
      </c>
    </row>
    <row r="2" spans="1:35" ht="43.2" customHeight="1" thickBot="1" x14ac:dyDescent="0.35">
      <c r="A2" s="715" t="str">
        <f>"Valor Agregado por grandes ramas de actividad, sector Económico y PIB para los 125 municipios de Antioquia año: "&amp;W2&amp;IF(OR(W2=2021,W2=2023)," provisional ",IF(W2=2024," preliminar ",""))&amp;"
Cifras a precios constantes, Series encadenadas de volumen con año de referencia 2015 Miles de  millones de pesos"</f>
        <v>Valor Agregado por grandes ramas de actividad, sector Económico y PIB para los 125 municipios de Antioquia año: 2024 preliminar 
Cifras a precios constantes, Series encadenadas de volumen con año de referencia 2015 Miles de  millones de pesos</v>
      </c>
      <c r="B2" s="715"/>
      <c r="C2" s="715"/>
      <c r="D2" s="715"/>
      <c r="E2" s="715"/>
      <c r="F2" s="715"/>
      <c r="G2" s="715"/>
      <c r="H2" s="715"/>
      <c r="I2" s="715"/>
      <c r="J2" s="715"/>
      <c r="K2" s="715"/>
      <c r="L2" s="715"/>
      <c r="M2" s="715"/>
      <c r="N2" s="715"/>
      <c r="O2" s="715"/>
      <c r="P2" s="715"/>
      <c r="Q2" s="715"/>
      <c r="R2" s="715"/>
      <c r="S2" s="715"/>
      <c r="T2" s="715"/>
      <c r="U2" s="715"/>
      <c r="V2" s="715"/>
      <c r="W2" s="79">
        <v>2024</v>
      </c>
    </row>
    <row r="3" spans="1:35" ht="15" thickBot="1" x14ac:dyDescent="0.35"/>
    <row r="4" spans="1:35" ht="193.2" customHeight="1" thickBot="1" x14ac:dyDescent="0.35">
      <c r="A4" s="39" t="s">
        <v>113</v>
      </c>
      <c r="B4" s="40" t="s">
        <v>114</v>
      </c>
      <c r="C4" s="40" t="s">
        <v>115</v>
      </c>
      <c r="D4" s="41" t="s">
        <v>116</v>
      </c>
      <c r="E4" s="1" t="s">
        <v>117</v>
      </c>
      <c r="F4" s="1" t="s">
        <v>118</v>
      </c>
      <c r="G4" s="1" t="s">
        <v>119</v>
      </c>
      <c r="H4" s="1" t="s">
        <v>120</v>
      </c>
      <c r="I4" s="1" t="s">
        <v>121</v>
      </c>
      <c r="J4" s="1" t="s">
        <v>122</v>
      </c>
      <c r="K4" s="1" t="s">
        <v>123</v>
      </c>
      <c r="L4" s="1" t="s">
        <v>124</v>
      </c>
      <c r="M4" s="1" t="s">
        <v>125</v>
      </c>
      <c r="N4" s="1" t="s">
        <v>126</v>
      </c>
      <c r="O4" s="1" t="s">
        <v>127</v>
      </c>
      <c r="P4" s="145" t="s">
        <v>128</v>
      </c>
      <c r="Q4" s="153" t="s">
        <v>129</v>
      </c>
      <c r="R4" s="42" t="s">
        <v>130</v>
      </c>
      <c r="S4" s="46" t="s">
        <v>131</v>
      </c>
      <c r="T4" s="46" t="s">
        <v>132</v>
      </c>
      <c r="U4" s="1" t="s">
        <v>133</v>
      </c>
      <c r="V4" s="46" t="s">
        <v>134</v>
      </c>
      <c r="W4" s="84" t="s">
        <v>135</v>
      </c>
      <c r="X4" s="2" t="s">
        <v>136</v>
      </c>
      <c r="Y4" s="186" t="s">
        <v>137</v>
      </c>
      <c r="Z4" s="254" t="s">
        <v>138</v>
      </c>
      <c r="AA4" s="186" t="s">
        <v>139</v>
      </c>
      <c r="AB4" s="186" t="s">
        <v>140</v>
      </c>
      <c r="AD4" s="687" t="s">
        <v>141</v>
      </c>
      <c r="AE4" s="687"/>
      <c r="AF4" s="687"/>
      <c r="AG4" s="687"/>
      <c r="AH4" s="687"/>
      <c r="AI4" s="687"/>
    </row>
    <row r="5" spans="1:35" ht="15" thickBot="1" x14ac:dyDescent="0.35">
      <c r="A5" s="49"/>
      <c r="B5" s="94"/>
      <c r="C5" s="95"/>
      <c r="D5" s="96" t="s">
        <v>142</v>
      </c>
      <c r="E5" s="97">
        <f>E6+E17+E24+E31+E42+E60+E80+E104+E128</f>
        <v>8176.546206916466</v>
      </c>
      <c r="F5" s="97">
        <f t="shared" ref="F5:V5" si="0">F6+F17+F24+F31+F42+F60+F80+F104+F128</f>
        <v>3095.4296983366216</v>
      </c>
      <c r="G5" s="97">
        <f t="shared" si="0"/>
        <v>21114.815141043007</v>
      </c>
      <c r="H5" s="97">
        <f t="shared" si="0"/>
        <v>6580.7446529688432</v>
      </c>
      <c r="I5" s="97">
        <f t="shared" si="0"/>
        <v>6323.2833482530059</v>
      </c>
      <c r="J5" s="97">
        <f t="shared" si="0"/>
        <v>24872.330307491258</v>
      </c>
      <c r="K5" s="97">
        <f t="shared" si="0"/>
        <v>4414.7537051050267</v>
      </c>
      <c r="L5" s="97">
        <f t="shared" si="0"/>
        <v>8362.712006018628</v>
      </c>
      <c r="M5" s="97">
        <f t="shared" si="0"/>
        <v>13216.198551721187</v>
      </c>
      <c r="N5" s="97">
        <f t="shared" si="0"/>
        <v>13105.211956270601</v>
      </c>
      <c r="O5" s="97">
        <f t="shared" si="0"/>
        <v>18148.316770012305</v>
      </c>
      <c r="P5" s="196">
        <f t="shared" si="0"/>
        <v>6130.0870550287436</v>
      </c>
      <c r="Q5" s="198">
        <f>Q6+Q17+Q24+Q31+Q42+Q60+Q80+Q104+Q128</f>
        <v>11271.97590525309</v>
      </c>
      <c r="R5" s="97">
        <f>R6+R17+R24+R31+R42+R60+R80+R104+R128</f>
        <v>27695.559794011842</v>
      </c>
      <c r="S5" s="98">
        <f t="shared" si="0"/>
        <v>94572.893699900742</v>
      </c>
      <c r="T5" s="197">
        <f t="shared" si="0"/>
        <v>134481.13763983097</v>
      </c>
      <c r="U5" s="97">
        <f t="shared" si="0"/>
        <v>14744.883189139495</v>
      </c>
      <c r="V5" s="98">
        <f t="shared" si="0"/>
        <v>149162.5628681439</v>
      </c>
      <c r="W5" s="89">
        <f>V5/$V$5</f>
        <v>1</v>
      </c>
      <c r="X5" s="187">
        <f>X6+X17+X24+X31+X42+X60+X80+X104+X128</f>
        <v>6880799</v>
      </c>
      <c r="Y5" s="239">
        <f>(T5/X5)*1000000</f>
        <v>19544.407217799991</v>
      </c>
      <c r="Z5" s="244">
        <f>(V5/X5)*1000000</f>
        <v>21678.087511078858</v>
      </c>
      <c r="AA5" s="255">
        <f>LOG(Y5)</f>
        <v>4.2910225028090689</v>
      </c>
      <c r="AB5" s="255">
        <f>LOG(Z5)</f>
        <v>4.3360209651347059</v>
      </c>
      <c r="AD5" s="684" t="s">
        <v>143</v>
      </c>
      <c r="AE5" s="685"/>
      <c r="AF5" s="685"/>
      <c r="AG5" s="685"/>
      <c r="AH5" s="685"/>
      <c r="AI5" s="686"/>
    </row>
    <row r="6" spans="1:35" ht="15" thickBot="1" x14ac:dyDescent="0.35">
      <c r="A6" s="93" t="s">
        <v>144</v>
      </c>
      <c r="B6" s="102" t="s">
        <v>145</v>
      </c>
      <c r="C6" s="103"/>
      <c r="D6" s="103"/>
      <c r="E6" s="104">
        <f>SUM(E7:E16)</f>
        <v>402.63698498188967</v>
      </c>
      <c r="F6" s="104">
        <f t="shared" ref="F6:V6" si="1">SUM(F7:F16)</f>
        <v>10.90450046920664</v>
      </c>
      <c r="G6" s="104">
        <f t="shared" si="1"/>
        <v>16382.233297035709</v>
      </c>
      <c r="H6" s="104">
        <f t="shared" si="1"/>
        <v>4847.5256397479261</v>
      </c>
      <c r="I6" s="104">
        <f t="shared" si="1"/>
        <v>3574.4755713013496</v>
      </c>
      <c r="J6" s="104">
        <f t="shared" si="1"/>
        <v>18191.559765943603</v>
      </c>
      <c r="K6" s="104">
        <f t="shared" si="1"/>
        <v>3210.9653875967097</v>
      </c>
      <c r="L6" s="104">
        <f t="shared" si="1"/>
        <v>7157.6161901023261</v>
      </c>
      <c r="M6" s="104">
        <f t="shared" si="1"/>
        <v>10256.953454799677</v>
      </c>
      <c r="N6" s="104">
        <f t="shared" si="1"/>
        <v>9347.3674367447911</v>
      </c>
      <c r="O6" s="104">
        <f t="shared" si="1"/>
        <v>12227.43395936814</v>
      </c>
      <c r="P6" s="114">
        <f t="shared" si="1"/>
        <v>4480.1748747707061</v>
      </c>
      <c r="Q6" s="176">
        <f>SUM(Q7:Q16)</f>
        <v>413.54148545109626</v>
      </c>
      <c r="R6" s="104">
        <f>SUM(R7:R16)</f>
        <v>21229.758936783634</v>
      </c>
      <c r="S6" s="105">
        <f t="shared" si="1"/>
        <v>68446.546640627304</v>
      </c>
      <c r="T6" s="171">
        <f t="shared" si="1"/>
        <v>85864.947203006595</v>
      </c>
      <c r="U6" s="104">
        <f t="shared" si="1"/>
        <v>9414.4698562913018</v>
      </c>
      <c r="V6" s="105">
        <f t="shared" si="1"/>
        <v>95238.899745482689</v>
      </c>
      <c r="W6" s="106">
        <f t="shared" ref="W6:W69" si="2">V6/$V$5</f>
        <v>0.63849063675361739</v>
      </c>
      <c r="X6" s="188">
        <f>SUM(X7:X16)</f>
        <v>4167258</v>
      </c>
      <c r="Y6" s="237">
        <f t="shared" ref="Y6:Y69" si="3">(T6/X6)*1000000</f>
        <v>20604.663114932311</v>
      </c>
      <c r="Z6" s="249">
        <f t="shared" ref="Z6:Z69" si="4">(V6/X6)*1000000</f>
        <v>22854.092486110218</v>
      </c>
      <c r="AA6" s="252">
        <f t="shared" ref="AA6:AB69" si="5">LOG(Y6)</f>
        <v>4.313965518228625</v>
      </c>
      <c r="AB6" s="252">
        <f t="shared" si="5"/>
        <v>4.3589639805542619</v>
      </c>
      <c r="AD6" s="688" t="s">
        <v>146</v>
      </c>
      <c r="AE6" s="689"/>
      <c r="AF6" s="689"/>
      <c r="AG6" s="689"/>
      <c r="AH6" s="689"/>
      <c r="AI6" s="690"/>
    </row>
    <row r="7" spans="1:35" x14ac:dyDescent="0.3">
      <c r="A7" s="33" t="s">
        <v>147</v>
      </c>
      <c r="B7" s="92" t="s">
        <v>148</v>
      </c>
      <c r="C7" s="99" t="s">
        <v>149</v>
      </c>
      <c r="D7" s="92" t="s">
        <v>150</v>
      </c>
      <c r="E7" s="100">
        <f>SUMIFS('PIB Mpal 2015-2024 Cons'!H$5:H$1264,'PIB Mpal 2015-2024 Cons'!$A$5:$A$1264,$W$2,'PIB Mpal 2015-2024 Cons'!$E$5:$E$1264,$A7)</f>
        <v>106.91942001792128</v>
      </c>
      <c r="F7" s="100">
        <f>SUMIFS('PIB Mpal 2015-2024 Cons'!I$5:I$1264,'PIB Mpal 2015-2024 Cons'!$A$5:$A$1264,$W$2,'PIB Mpal 2015-2024 Cons'!$E$5:$E$1264,$A7)</f>
        <v>4.5856458466019232</v>
      </c>
      <c r="G7" s="100">
        <f>SUMIFS('PIB Mpal 2015-2024 Cons'!K$5:K$1264,'PIB Mpal 2015-2024 Cons'!$A$5:$A$1264,$W$2,'PIB Mpal 2015-2024 Cons'!$E$5:$E$1264,$A7)</f>
        <v>7338.6252310031823</v>
      </c>
      <c r="H7" s="100">
        <f>SUMIFS('PIB Mpal 2015-2024 Cons'!L$5:L$1264,'PIB Mpal 2015-2024 Cons'!$A$5:$A$1264,$W$2,'PIB Mpal 2015-2024 Cons'!$E$5:$E$1264,$A7)</f>
        <v>2916.9129158223768</v>
      </c>
      <c r="I7" s="100">
        <f>SUMIFS('PIB Mpal 2015-2024 Cons'!N$5:N$1264,'PIB Mpal 2015-2024 Cons'!$A$5:$A$1264,$W$2,'PIB Mpal 2015-2024 Cons'!$E$5:$E$1264,$A7)</f>
        <v>2170.9621226758791</v>
      </c>
      <c r="J7" s="100">
        <f>SUMIFS('PIB Mpal 2015-2024 Cons'!O$5:O$1264,'PIB Mpal 2015-2024 Cons'!$A$5:$A$1264,$W$2,'PIB Mpal 2015-2024 Cons'!$E$5:$E$1264,$A7)</f>
        <v>12295.976834877922</v>
      </c>
      <c r="K7" s="100">
        <f>SUMIFS('PIB Mpal 2015-2024 Cons'!P$5:P$1264,'PIB Mpal 2015-2024 Cons'!$A$5:$A$1264,$W$2,'PIB Mpal 2015-2024 Cons'!$E$5:$E$1264,$A7)</f>
        <v>2043.6848271672243</v>
      </c>
      <c r="L7" s="100">
        <f>SUMIFS('PIB Mpal 2015-2024 Cons'!Q$5:Q$1264,'PIB Mpal 2015-2024 Cons'!$A$5:$A$1264,$W$2,'PIB Mpal 2015-2024 Cons'!$E$5:$E$1264,$A7)</f>
        <v>5970.5120591330478</v>
      </c>
      <c r="M7" s="100">
        <f>SUMIFS('PIB Mpal 2015-2024 Cons'!R$5:R$1264,'PIB Mpal 2015-2024 Cons'!$A$5:$A$1264,$W$2,'PIB Mpal 2015-2024 Cons'!$E$5:$E$1264,$A7)</f>
        <v>6227.9842631199426</v>
      </c>
      <c r="N7" s="100">
        <f>SUMIFS('PIB Mpal 2015-2024 Cons'!S$5:S$1264,'PIB Mpal 2015-2024 Cons'!$A$5:$A$1264,$W$2,'PIB Mpal 2015-2024 Cons'!$E$5:$E$1264,$A7)</f>
        <v>6353.0936112918725</v>
      </c>
      <c r="O7" s="100">
        <f>SUMIFS('PIB Mpal 2015-2024 Cons'!T$5:T$1264,'PIB Mpal 2015-2024 Cons'!$A$5:$A$1264,$W$2,'PIB Mpal 2015-2024 Cons'!$E$5:$E$1264,$A7)</f>
        <v>8742.4686722553688</v>
      </c>
      <c r="P7" s="169">
        <f>SUMIFS('PIB Mpal 2015-2024 Cons'!U$5:U$1264,'PIB Mpal 2015-2024 Cons'!$A$5:$A$1264,$W$2,'PIB Mpal 2015-2024 Cons'!$E$5:$E$1264,$A7)</f>
        <v>2633.1290404254496</v>
      </c>
      <c r="Q7" s="199">
        <f>SUMIFS('PIB Mpal 2015-2024 Cons'!J$5:J$1264,'PIB Mpal 2015-2024 Cons'!$A$5:$A$1264,$W$2,'PIB Mpal 2015-2024 Cons'!$E$5:$E$1264,$A7)</f>
        <v>111.5050658645232</v>
      </c>
      <c r="R7" s="90">
        <f>SUMIFS('PIB Mpal 2015-2024 Cons'!M$5:M$1264,'PIB Mpal 2015-2024 Cons'!$A$5:$A$1264,$W$2,'PIB Mpal 2015-2024 Cons'!$E$5:$E$1264,$A7)</f>
        <v>10255.538146825558</v>
      </c>
      <c r="S7" s="101">
        <f>SUMIFS('PIB Mpal 2015-2024 Cons'!V$5:V$1264,'PIB Mpal 2015-2024 Cons'!$A$5:$A$1264,$W$2,'PIB Mpal 2015-2024 Cons'!$E$5:$E$1264,$A7)</f>
        <v>46437.811430946706</v>
      </c>
      <c r="T7" s="172">
        <f>SUMIFS('PIB Mpal 2015-2024 Cons'!W$5:W$1264,'PIB Mpal 2015-2024 Cons'!$A$5:$A$1264,$W$2,'PIB Mpal 2015-2024 Cons'!$E$5:$E$1264,$A7)</f>
        <v>54247.687794544698</v>
      </c>
      <c r="U7" s="100">
        <f>SUMIFS('PIB Mpal 2015-2024 Cons'!X$5:X$1264,'PIB Mpal 2015-2024 Cons'!$A$5:$A$1264,$W$2,'PIB Mpal 2015-2024 Cons'!$E$5:$E$1264,$A7)</f>
        <v>5947.8662498654949</v>
      </c>
      <c r="V7" s="101">
        <f>SUMIFS('PIB Mpal 2015-2024 Cons'!Y$5:Y$1264,'PIB Mpal 2015-2024 Cons'!$A$5:$A$1264,$W$2,'PIB Mpal 2015-2024 Cons'!$E$5:$E$1264,$A7)</f>
        <v>60169.956048234584</v>
      </c>
      <c r="W7" s="91">
        <f t="shared" si="2"/>
        <v>0.40338510475596595</v>
      </c>
      <c r="X7" s="247">
        <f>INDEX(POBLACION!$C$4:$W$128,MATCH(A7,POBLACION!$A$4:$A$128,0),MATCH($W$2,POBLACION!$C$3:$W$3,0))</f>
        <v>2524747</v>
      </c>
      <c r="Y7" s="237">
        <f t="shared" si="3"/>
        <v>21486.385683216853</v>
      </c>
      <c r="Z7" s="249">
        <f t="shared" si="4"/>
        <v>23832.073490228755</v>
      </c>
      <c r="AA7" s="252">
        <f t="shared" si="5"/>
        <v>4.3321633671038917</v>
      </c>
      <c r="AB7" s="252">
        <f t="shared" si="5"/>
        <v>4.3771618294295287</v>
      </c>
      <c r="AD7" s="691" t="s">
        <v>151</v>
      </c>
      <c r="AE7" s="692"/>
      <c r="AF7" s="692"/>
      <c r="AG7" s="692"/>
      <c r="AH7" s="692"/>
      <c r="AI7" s="693"/>
    </row>
    <row r="8" spans="1:35" x14ac:dyDescent="0.3">
      <c r="A8" s="33" t="s">
        <v>152</v>
      </c>
      <c r="B8" s="30" t="s">
        <v>148</v>
      </c>
      <c r="C8" s="31" t="s">
        <v>149</v>
      </c>
      <c r="D8" s="30" t="s">
        <v>153</v>
      </c>
      <c r="E8" s="100">
        <f>SUMIFS('PIB Mpal 2015-2024 Cons'!H$5:H$1264,'PIB Mpal 2015-2024 Cons'!$A$5:$A$1264,$W$2,'PIB Mpal 2015-2024 Cons'!$E$5:$E$1264,$A8)</f>
        <v>97.487901136396786</v>
      </c>
      <c r="F8" s="100">
        <f>SUMIFS('PIB Mpal 2015-2024 Cons'!I$5:I$1264,'PIB Mpal 2015-2024 Cons'!$A$5:$A$1264,$W$2,'PIB Mpal 2015-2024 Cons'!$E$5:$E$1264,$A8)</f>
        <v>1.0287341730234061</v>
      </c>
      <c r="G8" s="100">
        <f>SUMIFS('PIB Mpal 2015-2024 Cons'!K$5:K$1264,'PIB Mpal 2015-2024 Cons'!$A$5:$A$1264,$W$2,'PIB Mpal 2015-2024 Cons'!$E$5:$E$1264,$A8)</f>
        <v>384.7666446405126</v>
      </c>
      <c r="H8" s="100">
        <f>SUMIFS('PIB Mpal 2015-2024 Cons'!L$5:L$1264,'PIB Mpal 2015-2024 Cons'!$A$5:$A$1264,$W$2,'PIB Mpal 2015-2024 Cons'!$E$5:$E$1264,$A8)</f>
        <v>68.203600609558976</v>
      </c>
      <c r="I8" s="100">
        <f>SUMIFS('PIB Mpal 2015-2024 Cons'!N$5:N$1264,'PIB Mpal 2015-2024 Cons'!$A$5:$A$1264,$W$2,'PIB Mpal 2015-2024 Cons'!$E$5:$E$1264,$A8)</f>
        <v>146.67013181196145</v>
      </c>
      <c r="J8" s="100">
        <f>SUMIFS('PIB Mpal 2015-2024 Cons'!O$5:O$1264,'PIB Mpal 2015-2024 Cons'!$A$5:$A$1264,$W$2,'PIB Mpal 2015-2024 Cons'!$E$5:$E$1264,$A8)</f>
        <v>115.74061286786778</v>
      </c>
      <c r="K8" s="100">
        <f>SUMIFS('PIB Mpal 2015-2024 Cons'!P$5:P$1264,'PIB Mpal 2015-2024 Cons'!$A$5:$A$1264,$W$2,'PIB Mpal 2015-2024 Cons'!$E$5:$E$1264,$A8)</f>
        <v>17.084396286756284</v>
      </c>
      <c r="L8" s="100">
        <f>SUMIFS('PIB Mpal 2015-2024 Cons'!Q$5:Q$1264,'PIB Mpal 2015-2024 Cons'!$A$5:$A$1264,$W$2,'PIB Mpal 2015-2024 Cons'!$E$5:$E$1264,$A8)</f>
        <v>11.587231111600865</v>
      </c>
      <c r="M8" s="100">
        <f>SUMIFS('PIB Mpal 2015-2024 Cons'!R$5:R$1264,'PIB Mpal 2015-2024 Cons'!$A$5:$A$1264,$W$2,'PIB Mpal 2015-2024 Cons'!$E$5:$E$1264,$A8)</f>
        <v>51.190944560491978</v>
      </c>
      <c r="N8" s="100">
        <f>SUMIFS('PIB Mpal 2015-2024 Cons'!S$5:S$1264,'PIB Mpal 2015-2024 Cons'!$A$5:$A$1264,$W$2,'PIB Mpal 2015-2024 Cons'!$E$5:$E$1264,$A8)</f>
        <v>67.088444342147383</v>
      </c>
      <c r="O8" s="100">
        <f>SUMIFS('PIB Mpal 2015-2024 Cons'!T$5:T$1264,'PIB Mpal 2015-2024 Cons'!$A$5:$A$1264,$W$2,'PIB Mpal 2015-2024 Cons'!$E$5:$E$1264,$A8)</f>
        <v>54.976614536569734</v>
      </c>
      <c r="P8" s="169">
        <f>SUMIFS('PIB Mpal 2015-2024 Cons'!U$5:U$1264,'PIB Mpal 2015-2024 Cons'!$A$5:$A$1264,$W$2,'PIB Mpal 2015-2024 Cons'!$E$5:$E$1264,$A8)</f>
        <v>28.041758944205522</v>
      </c>
      <c r="Q8" s="199">
        <f>SUMIFS('PIB Mpal 2015-2024 Cons'!J$5:J$1264,'PIB Mpal 2015-2024 Cons'!$A$5:$A$1264,$W$2,'PIB Mpal 2015-2024 Cons'!$E$5:$E$1264,$A8)</f>
        <v>98.516635309420195</v>
      </c>
      <c r="R8" s="90">
        <f>SUMIFS('PIB Mpal 2015-2024 Cons'!M$5:M$1264,'PIB Mpal 2015-2024 Cons'!$A$5:$A$1264,$W$2,'PIB Mpal 2015-2024 Cons'!$E$5:$E$1264,$A8)</f>
        <v>452.97024525007157</v>
      </c>
      <c r="S8" s="101">
        <f>SUMIFS('PIB Mpal 2015-2024 Cons'!V$5:V$1264,'PIB Mpal 2015-2024 Cons'!$A$5:$A$1264,$W$2,'PIB Mpal 2015-2024 Cons'!$E$5:$E$1264,$A8)</f>
        <v>492.38013446160102</v>
      </c>
      <c r="T8" s="172">
        <f>SUMIFS('PIB Mpal 2015-2024 Cons'!W$5:W$1264,'PIB Mpal 2015-2024 Cons'!$A$5:$A$1264,$W$2,'PIB Mpal 2015-2024 Cons'!$E$5:$E$1264,$A8)</f>
        <v>1079.6345201928821</v>
      </c>
      <c r="U8" s="100">
        <f>SUMIFS('PIB Mpal 2015-2024 Cons'!X$5:X$1264,'PIB Mpal 2015-2024 Cons'!$A$5:$A$1264,$W$2,'PIB Mpal 2015-2024 Cons'!$E$5:$E$1264,$A8)</f>
        <v>118.37410931069162</v>
      </c>
      <c r="V8" s="101">
        <f>SUMIFS('PIB Mpal 2015-2024 Cons'!Y$5:Y$1264,'PIB Mpal 2015-2024 Cons'!$A$5:$A$1264,$W$2,'PIB Mpal 2015-2024 Cons'!$E$5:$E$1264,$A8)</f>
        <v>1197.4991795815142</v>
      </c>
      <c r="W8" s="85">
        <f t="shared" si="2"/>
        <v>8.0281483272721353E-3</v>
      </c>
      <c r="X8" s="247">
        <f>INDEX(POBLACION!$C$4:$W$128,MATCH(A8,POBLACION!$A$4:$A$128,0),MATCH($W$2,POBLACION!$C$3:$W$3,0))</f>
        <v>62506</v>
      </c>
      <c r="Y8" s="237">
        <f t="shared" si="3"/>
        <v>17272.494163646403</v>
      </c>
      <c r="Z8" s="249">
        <f t="shared" si="4"/>
        <v>19158.14769112588</v>
      </c>
      <c r="AA8" s="252">
        <f t="shared" si="5"/>
        <v>4.2373550546084084</v>
      </c>
      <c r="AB8" s="252">
        <f t="shared" si="5"/>
        <v>4.2823535169340374</v>
      </c>
      <c r="AD8" s="684" t="s">
        <v>154</v>
      </c>
      <c r="AE8" s="685"/>
      <c r="AF8" s="685"/>
      <c r="AG8" s="685"/>
      <c r="AH8" s="685"/>
      <c r="AI8" s="686"/>
    </row>
    <row r="9" spans="1:35" x14ac:dyDescent="0.3">
      <c r="A9" s="33" t="s">
        <v>155</v>
      </c>
      <c r="B9" s="30" t="s">
        <v>148</v>
      </c>
      <c r="C9" s="31" t="s">
        <v>149</v>
      </c>
      <c r="D9" s="30" t="s">
        <v>156</v>
      </c>
      <c r="E9" s="100">
        <f>SUMIFS('PIB Mpal 2015-2024 Cons'!H$5:H$1264,'PIB Mpal 2015-2024 Cons'!$A$5:$A$1264,$W$2,'PIB Mpal 2015-2024 Cons'!$E$5:$E$1264,$A9)</f>
        <v>37.370898502515431</v>
      </c>
      <c r="F9" s="100">
        <f>SUMIFS('PIB Mpal 2015-2024 Cons'!I$5:I$1264,'PIB Mpal 2015-2024 Cons'!$A$5:$A$1264,$W$2,'PIB Mpal 2015-2024 Cons'!$E$5:$E$1264,$A9)</f>
        <v>1.2182088348638824</v>
      </c>
      <c r="G9" s="100">
        <f>SUMIFS('PIB Mpal 2015-2024 Cons'!K$5:K$1264,'PIB Mpal 2015-2024 Cons'!$A$5:$A$1264,$W$2,'PIB Mpal 2015-2024 Cons'!$E$5:$E$1264,$A9)</f>
        <v>662.61356326580346</v>
      </c>
      <c r="H9" s="100">
        <f>SUMIFS('PIB Mpal 2015-2024 Cons'!L$5:L$1264,'PIB Mpal 2015-2024 Cons'!$A$5:$A$1264,$W$2,'PIB Mpal 2015-2024 Cons'!$E$5:$E$1264,$A9)</f>
        <v>291.34124964485312</v>
      </c>
      <c r="I9" s="100">
        <f>SUMIFS('PIB Mpal 2015-2024 Cons'!N$5:N$1264,'PIB Mpal 2015-2024 Cons'!$A$5:$A$1264,$W$2,'PIB Mpal 2015-2024 Cons'!$E$5:$E$1264,$A9)</f>
        <v>237.23088034822734</v>
      </c>
      <c r="J9" s="100">
        <f>SUMIFS('PIB Mpal 2015-2024 Cons'!O$5:O$1264,'PIB Mpal 2015-2024 Cons'!$A$5:$A$1264,$W$2,'PIB Mpal 2015-2024 Cons'!$E$5:$E$1264,$A9)</f>
        <v>1419.5379701596119</v>
      </c>
      <c r="K9" s="100">
        <f>SUMIFS('PIB Mpal 2015-2024 Cons'!P$5:P$1264,'PIB Mpal 2015-2024 Cons'!$A$5:$A$1264,$W$2,'PIB Mpal 2015-2024 Cons'!$E$5:$E$1264,$A9)</f>
        <v>319.63387770668731</v>
      </c>
      <c r="L9" s="100">
        <f>SUMIFS('PIB Mpal 2015-2024 Cons'!Q$5:Q$1264,'PIB Mpal 2015-2024 Cons'!$A$5:$A$1264,$W$2,'PIB Mpal 2015-2024 Cons'!$E$5:$E$1264,$A9)</f>
        <v>243.81667243104528</v>
      </c>
      <c r="M9" s="100">
        <f>SUMIFS('PIB Mpal 2015-2024 Cons'!R$5:R$1264,'PIB Mpal 2015-2024 Cons'!$A$5:$A$1264,$W$2,'PIB Mpal 2015-2024 Cons'!$E$5:$E$1264,$A9)</f>
        <v>778.07993578993239</v>
      </c>
      <c r="N9" s="100">
        <f>SUMIFS('PIB Mpal 2015-2024 Cons'!S$5:S$1264,'PIB Mpal 2015-2024 Cons'!$A$5:$A$1264,$W$2,'PIB Mpal 2015-2024 Cons'!$E$5:$E$1264,$A9)</f>
        <v>661.17920308648434</v>
      </c>
      <c r="O9" s="100">
        <f>SUMIFS('PIB Mpal 2015-2024 Cons'!T$5:T$1264,'PIB Mpal 2015-2024 Cons'!$A$5:$A$1264,$W$2,'PIB Mpal 2015-2024 Cons'!$E$5:$E$1264,$A9)</f>
        <v>915.39475494342923</v>
      </c>
      <c r="P9" s="169">
        <f>SUMIFS('PIB Mpal 2015-2024 Cons'!U$5:U$1264,'PIB Mpal 2015-2024 Cons'!$A$5:$A$1264,$W$2,'PIB Mpal 2015-2024 Cons'!$E$5:$E$1264,$A9)</f>
        <v>373.60234280841934</v>
      </c>
      <c r="Q9" s="199">
        <f>SUMIFS('PIB Mpal 2015-2024 Cons'!J$5:J$1264,'PIB Mpal 2015-2024 Cons'!$A$5:$A$1264,$W$2,'PIB Mpal 2015-2024 Cons'!$E$5:$E$1264,$A9)</f>
        <v>38.589107337379311</v>
      </c>
      <c r="R9" s="90">
        <f>SUMIFS('PIB Mpal 2015-2024 Cons'!M$5:M$1264,'PIB Mpal 2015-2024 Cons'!$A$5:$A$1264,$W$2,'PIB Mpal 2015-2024 Cons'!$E$5:$E$1264,$A9)</f>
        <v>953.95481291065653</v>
      </c>
      <c r="S9" s="101">
        <f>SUMIFS('PIB Mpal 2015-2024 Cons'!V$5:V$1264,'PIB Mpal 2015-2024 Cons'!$A$5:$A$1264,$W$2,'PIB Mpal 2015-2024 Cons'!$E$5:$E$1264,$A9)</f>
        <v>4948.4756372738375</v>
      </c>
      <c r="T9" s="172">
        <f>SUMIFS('PIB Mpal 2015-2024 Cons'!W$5:W$1264,'PIB Mpal 2015-2024 Cons'!$A$5:$A$1264,$W$2,'PIB Mpal 2015-2024 Cons'!$E$5:$E$1264,$A9)</f>
        <v>5735.3842682319419</v>
      </c>
      <c r="U9" s="100">
        <f>SUMIFS('PIB Mpal 2015-2024 Cons'!X$5:X$1264,'PIB Mpal 2015-2024 Cons'!$A$5:$A$1264,$W$2,'PIB Mpal 2015-2024 Cons'!$E$5:$E$1264,$A9)</f>
        <v>628.84336468358129</v>
      </c>
      <c r="V9" s="101">
        <f>SUMIFS('PIB Mpal 2015-2024 Cons'!Y$5:Y$1264,'PIB Mpal 2015-2024 Cons'!$A$5:$A$1264,$W$2,'PIB Mpal 2015-2024 Cons'!$E$5:$E$1264,$A9)</f>
        <v>6361.5212623671632</v>
      </c>
      <c r="W9" s="85">
        <f t="shared" si="2"/>
        <v>4.2648243232389312E-2</v>
      </c>
      <c r="X9" s="247">
        <f>INDEX(POBLACION!$C$4:$W$128,MATCH(A9,POBLACION!$A$4:$A$128,0),MATCH($W$2,POBLACION!$C$3:$W$3,0))</f>
        <v>593344</v>
      </c>
      <c r="Y9" s="237">
        <f t="shared" si="3"/>
        <v>9666.2042057085637</v>
      </c>
      <c r="Z9" s="249">
        <f t="shared" si="4"/>
        <v>10721.472303363922</v>
      </c>
      <c r="AA9" s="252">
        <f t="shared" si="5"/>
        <v>3.9852559656917115</v>
      </c>
      <c r="AB9" s="252">
        <f t="shared" si="5"/>
        <v>4.030254428017348</v>
      </c>
      <c r="AD9" s="688" t="s">
        <v>157</v>
      </c>
      <c r="AE9" s="689"/>
      <c r="AF9" s="689"/>
      <c r="AG9" s="689"/>
      <c r="AH9" s="689"/>
      <c r="AI9" s="690"/>
    </row>
    <row r="10" spans="1:35" x14ac:dyDescent="0.3">
      <c r="A10" s="33" t="s">
        <v>158</v>
      </c>
      <c r="B10" s="30" t="s">
        <v>148</v>
      </c>
      <c r="C10" s="31" t="s">
        <v>149</v>
      </c>
      <c r="D10" s="30" t="s">
        <v>159</v>
      </c>
      <c r="E10" s="100">
        <f>SUMIFS('PIB Mpal 2015-2024 Cons'!H$5:H$1264,'PIB Mpal 2015-2024 Cons'!$A$5:$A$1264,$W$2,'PIB Mpal 2015-2024 Cons'!$E$5:$E$1264,$A10)</f>
        <v>52.645075092246607</v>
      </c>
      <c r="F10" s="100">
        <f>SUMIFS('PIB Mpal 2015-2024 Cons'!I$5:I$1264,'PIB Mpal 2015-2024 Cons'!$A$5:$A$1264,$W$2,'PIB Mpal 2015-2024 Cons'!$E$5:$E$1264,$A10)</f>
        <v>5.6313417791568815E-2</v>
      </c>
      <c r="G10" s="100">
        <f>SUMIFS('PIB Mpal 2015-2024 Cons'!K$5:K$1264,'PIB Mpal 2015-2024 Cons'!$A$5:$A$1264,$W$2,'PIB Mpal 2015-2024 Cons'!$E$5:$E$1264,$A10)</f>
        <v>237.50658085299617</v>
      </c>
      <c r="H10" s="100">
        <f>SUMIFS('PIB Mpal 2015-2024 Cons'!L$5:L$1264,'PIB Mpal 2015-2024 Cons'!$A$5:$A$1264,$W$2,'PIB Mpal 2015-2024 Cons'!$E$5:$E$1264,$A10)</f>
        <v>61.447149734789647</v>
      </c>
      <c r="I10" s="100">
        <f>SUMIFS('PIB Mpal 2015-2024 Cons'!N$5:N$1264,'PIB Mpal 2015-2024 Cons'!$A$5:$A$1264,$W$2,'PIB Mpal 2015-2024 Cons'!$E$5:$E$1264,$A10)</f>
        <v>41.53395436846963</v>
      </c>
      <c r="J10" s="100">
        <f>SUMIFS('PIB Mpal 2015-2024 Cons'!O$5:O$1264,'PIB Mpal 2015-2024 Cons'!$A$5:$A$1264,$W$2,'PIB Mpal 2015-2024 Cons'!$E$5:$E$1264,$A10)</f>
        <v>253.95471894413819</v>
      </c>
      <c r="K10" s="100">
        <f>SUMIFS('PIB Mpal 2015-2024 Cons'!P$5:P$1264,'PIB Mpal 2015-2024 Cons'!$A$5:$A$1264,$W$2,'PIB Mpal 2015-2024 Cons'!$E$5:$E$1264,$A10)</f>
        <v>54.112674066263736</v>
      </c>
      <c r="L10" s="100">
        <f>SUMIFS('PIB Mpal 2015-2024 Cons'!Q$5:Q$1264,'PIB Mpal 2015-2024 Cons'!$A$5:$A$1264,$W$2,'PIB Mpal 2015-2024 Cons'!$E$5:$E$1264,$A10)</f>
        <v>44.549042807603328</v>
      </c>
      <c r="M10" s="100">
        <f>SUMIFS('PIB Mpal 2015-2024 Cons'!R$5:R$1264,'PIB Mpal 2015-2024 Cons'!$A$5:$A$1264,$W$2,'PIB Mpal 2015-2024 Cons'!$E$5:$E$1264,$A10)</f>
        <v>121.4958345719099</v>
      </c>
      <c r="N10" s="100">
        <f>SUMIFS('PIB Mpal 2015-2024 Cons'!S$5:S$1264,'PIB Mpal 2015-2024 Cons'!$A$5:$A$1264,$W$2,'PIB Mpal 2015-2024 Cons'!$E$5:$E$1264,$A10)</f>
        <v>119.22839925770973</v>
      </c>
      <c r="O10" s="100">
        <f>SUMIFS('PIB Mpal 2015-2024 Cons'!T$5:T$1264,'PIB Mpal 2015-2024 Cons'!$A$5:$A$1264,$W$2,'PIB Mpal 2015-2024 Cons'!$E$5:$E$1264,$A10)</f>
        <v>124.1676996250723</v>
      </c>
      <c r="P10" s="169">
        <f>SUMIFS('PIB Mpal 2015-2024 Cons'!U$5:U$1264,'PIB Mpal 2015-2024 Cons'!$A$5:$A$1264,$W$2,'PIB Mpal 2015-2024 Cons'!$E$5:$E$1264,$A10)</f>
        <v>67.869687876890993</v>
      </c>
      <c r="Q10" s="199">
        <f>SUMIFS('PIB Mpal 2015-2024 Cons'!J$5:J$1264,'PIB Mpal 2015-2024 Cons'!$A$5:$A$1264,$W$2,'PIB Mpal 2015-2024 Cons'!$E$5:$E$1264,$A10)</f>
        <v>52.701388510038178</v>
      </c>
      <c r="R10" s="90">
        <f>SUMIFS('PIB Mpal 2015-2024 Cons'!M$5:M$1264,'PIB Mpal 2015-2024 Cons'!$A$5:$A$1264,$W$2,'PIB Mpal 2015-2024 Cons'!$E$5:$E$1264,$A10)</f>
        <v>298.9537305877858</v>
      </c>
      <c r="S10" s="101">
        <f>SUMIFS('PIB Mpal 2015-2024 Cons'!V$5:V$1264,'PIB Mpal 2015-2024 Cons'!$A$5:$A$1264,$W$2,'PIB Mpal 2015-2024 Cons'!$E$5:$E$1264,$A10)</f>
        <v>826.91201151805774</v>
      </c>
      <c r="T10" s="172">
        <f>SUMIFS('PIB Mpal 2015-2024 Cons'!W$5:W$1264,'PIB Mpal 2015-2024 Cons'!$A$5:$A$1264,$W$2,'PIB Mpal 2015-2024 Cons'!$E$5:$E$1264,$A10)</f>
        <v>1152.0635587804575</v>
      </c>
      <c r="U10" s="100">
        <f>SUMIFS('PIB Mpal 2015-2024 Cons'!X$5:X$1264,'PIB Mpal 2015-2024 Cons'!$A$5:$A$1264,$W$2,'PIB Mpal 2015-2024 Cons'!$E$5:$E$1264,$A10)</f>
        <v>126.31542905426129</v>
      </c>
      <c r="V10" s="101">
        <f>SUMIFS('PIB Mpal 2015-2024 Cons'!Y$5:Y$1264,'PIB Mpal 2015-2024 Cons'!$A$5:$A$1264,$W$2,'PIB Mpal 2015-2024 Cons'!$E$5:$E$1264,$A10)</f>
        <v>1277.8353606356509</v>
      </c>
      <c r="W10" s="85">
        <f t="shared" si="2"/>
        <v>8.5667297213525787E-3</v>
      </c>
      <c r="X10" s="247">
        <f>INDEX(POBLACION!$C$4:$W$128,MATCH(A10,POBLACION!$A$4:$A$128,0),MATCH($W$2,POBLACION!$C$3:$W$3,0))</f>
        <v>88316</v>
      </c>
      <c r="Y10" s="237">
        <f t="shared" si="3"/>
        <v>13044.78869944809</v>
      </c>
      <c r="Z10" s="249">
        <f t="shared" si="4"/>
        <v>14468.899866792552</v>
      </c>
      <c r="AA10" s="252">
        <f t="shared" si="5"/>
        <v>4.1154370487557541</v>
      </c>
      <c r="AB10" s="252">
        <f t="shared" si="5"/>
        <v>4.1604355110813867</v>
      </c>
      <c r="AD10" s="691" t="s">
        <v>120</v>
      </c>
      <c r="AE10" s="692"/>
      <c r="AF10" s="692"/>
      <c r="AG10" s="692"/>
      <c r="AH10" s="692"/>
      <c r="AI10" s="693"/>
    </row>
    <row r="11" spans="1:35" x14ac:dyDescent="0.3">
      <c r="A11" s="33" t="s">
        <v>160</v>
      </c>
      <c r="B11" s="30" t="s">
        <v>148</v>
      </c>
      <c r="C11" s="31" t="s">
        <v>149</v>
      </c>
      <c r="D11" s="30" t="s">
        <v>161</v>
      </c>
      <c r="E11" s="100">
        <f>SUMIFS('PIB Mpal 2015-2024 Cons'!H$5:H$1264,'PIB Mpal 2015-2024 Cons'!$A$5:$A$1264,$W$2,'PIB Mpal 2015-2024 Cons'!$E$5:$E$1264,$A11)</f>
        <v>11.951944219071988</v>
      </c>
      <c r="F11" s="100">
        <f>SUMIFS('PIB Mpal 2015-2024 Cons'!I$5:I$1264,'PIB Mpal 2015-2024 Cons'!$A$5:$A$1264,$W$2,'PIB Mpal 2015-2024 Cons'!$E$5:$E$1264,$A11)</f>
        <v>0</v>
      </c>
      <c r="G11" s="100">
        <f>SUMIFS('PIB Mpal 2015-2024 Cons'!K$5:K$1264,'PIB Mpal 2015-2024 Cons'!$A$5:$A$1264,$W$2,'PIB Mpal 2015-2024 Cons'!$E$5:$E$1264,$A11)</f>
        <v>577.92640467400474</v>
      </c>
      <c r="H11" s="100">
        <f>SUMIFS('PIB Mpal 2015-2024 Cons'!L$5:L$1264,'PIB Mpal 2015-2024 Cons'!$A$5:$A$1264,$W$2,'PIB Mpal 2015-2024 Cons'!$E$5:$E$1264,$A11)</f>
        <v>95.520747418699415</v>
      </c>
      <c r="I11" s="100">
        <f>SUMIFS('PIB Mpal 2015-2024 Cons'!N$5:N$1264,'PIB Mpal 2015-2024 Cons'!$A$5:$A$1264,$W$2,'PIB Mpal 2015-2024 Cons'!$E$5:$E$1264,$A11)</f>
        <v>46.961219771584673</v>
      </c>
      <c r="J11" s="100">
        <f>SUMIFS('PIB Mpal 2015-2024 Cons'!O$5:O$1264,'PIB Mpal 2015-2024 Cons'!$A$5:$A$1264,$W$2,'PIB Mpal 2015-2024 Cons'!$E$5:$E$1264,$A11)</f>
        <v>264.12558912985685</v>
      </c>
      <c r="K11" s="100">
        <f>SUMIFS('PIB Mpal 2015-2024 Cons'!P$5:P$1264,'PIB Mpal 2015-2024 Cons'!$A$5:$A$1264,$W$2,'PIB Mpal 2015-2024 Cons'!$E$5:$E$1264,$A11)</f>
        <v>55.294415156066869</v>
      </c>
      <c r="L11" s="100">
        <f>SUMIFS('PIB Mpal 2015-2024 Cons'!Q$5:Q$1264,'PIB Mpal 2015-2024 Cons'!$A$5:$A$1264,$W$2,'PIB Mpal 2015-2024 Cons'!$E$5:$E$1264,$A11)</f>
        <v>39.00407863159333</v>
      </c>
      <c r="M11" s="100">
        <f>SUMIFS('PIB Mpal 2015-2024 Cons'!R$5:R$1264,'PIB Mpal 2015-2024 Cons'!$A$5:$A$1264,$W$2,'PIB Mpal 2015-2024 Cons'!$E$5:$E$1264,$A11)</f>
        <v>116.47963267305094</v>
      </c>
      <c r="N11" s="100">
        <f>SUMIFS('PIB Mpal 2015-2024 Cons'!S$5:S$1264,'PIB Mpal 2015-2024 Cons'!$A$5:$A$1264,$W$2,'PIB Mpal 2015-2024 Cons'!$E$5:$E$1264,$A11)</f>
        <v>114.00156073880905</v>
      </c>
      <c r="O11" s="100">
        <f>SUMIFS('PIB Mpal 2015-2024 Cons'!T$5:T$1264,'PIB Mpal 2015-2024 Cons'!$A$5:$A$1264,$W$2,'PIB Mpal 2015-2024 Cons'!$E$5:$E$1264,$A11)</f>
        <v>95.476810000311715</v>
      </c>
      <c r="P11" s="169">
        <f>SUMIFS('PIB Mpal 2015-2024 Cons'!U$5:U$1264,'PIB Mpal 2015-2024 Cons'!$A$5:$A$1264,$W$2,'PIB Mpal 2015-2024 Cons'!$E$5:$E$1264,$A11)</f>
        <v>53.814311997617608</v>
      </c>
      <c r="Q11" s="199">
        <f>SUMIFS('PIB Mpal 2015-2024 Cons'!J$5:J$1264,'PIB Mpal 2015-2024 Cons'!$A$5:$A$1264,$W$2,'PIB Mpal 2015-2024 Cons'!$E$5:$E$1264,$A11)</f>
        <v>11.951944219071988</v>
      </c>
      <c r="R11" s="90">
        <f>SUMIFS('PIB Mpal 2015-2024 Cons'!M$5:M$1264,'PIB Mpal 2015-2024 Cons'!$A$5:$A$1264,$W$2,'PIB Mpal 2015-2024 Cons'!$E$5:$E$1264,$A11)</f>
        <v>673.44715209270419</v>
      </c>
      <c r="S11" s="101">
        <f>SUMIFS('PIB Mpal 2015-2024 Cons'!V$5:V$1264,'PIB Mpal 2015-2024 Cons'!$A$5:$A$1264,$W$2,'PIB Mpal 2015-2024 Cons'!$E$5:$E$1264,$A11)</f>
        <v>785.15761809889113</v>
      </c>
      <c r="T11" s="172">
        <f>SUMIFS('PIB Mpal 2015-2024 Cons'!W$5:W$1264,'PIB Mpal 2015-2024 Cons'!$A$5:$A$1264,$W$2,'PIB Mpal 2015-2024 Cons'!$E$5:$E$1264,$A11)</f>
        <v>1383.954355599401</v>
      </c>
      <c r="U11" s="100">
        <f>SUMIFS('PIB Mpal 2015-2024 Cons'!X$5:X$1264,'PIB Mpal 2015-2024 Cons'!$A$5:$A$1264,$W$2,'PIB Mpal 2015-2024 Cons'!$E$5:$E$1264,$A11)</f>
        <v>151.74057619192595</v>
      </c>
      <c r="V11" s="101">
        <f>SUMIFS('PIB Mpal 2015-2024 Cons'!Y$5:Y$1264,'PIB Mpal 2015-2024 Cons'!$A$5:$A$1264,$W$2,'PIB Mpal 2015-2024 Cons'!$E$5:$E$1264,$A11)</f>
        <v>1535.0418816846382</v>
      </c>
      <c r="W11" s="85">
        <f t="shared" si="2"/>
        <v>1.0291066687031773E-2</v>
      </c>
      <c r="X11" s="247">
        <f>INDEX(POBLACION!$C$4:$W$128,MATCH(A11,POBLACION!$A$4:$A$128,0),MATCH($W$2,POBLACION!$C$3:$W$3,0))</f>
        <v>89546</v>
      </c>
      <c r="Y11" s="237">
        <f t="shared" si="3"/>
        <v>15455.233685473399</v>
      </c>
      <c r="Z11" s="249">
        <f t="shared" si="4"/>
        <v>17142.495272649117</v>
      </c>
      <c r="AA11" s="252">
        <f t="shared" si="5"/>
        <v>4.1890755760472906</v>
      </c>
      <c r="AB11" s="252">
        <f t="shared" si="5"/>
        <v>4.2340740383729276</v>
      </c>
      <c r="AD11" s="684" t="s">
        <v>162</v>
      </c>
      <c r="AE11" s="685"/>
      <c r="AF11" s="685"/>
      <c r="AG11" s="685"/>
      <c r="AH11" s="685"/>
      <c r="AI11" s="686"/>
    </row>
    <row r="12" spans="1:35" x14ac:dyDescent="0.3">
      <c r="A12" s="33" t="s">
        <v>163</v>
      </c>
      <c r="B12" s="30" t="s">
        <v>148</v>
      </c>
      <c r="C12" s="31" t="s">
        <v>149</v>
      </c>
      <c r="D12" s="30" t="s">
        <v>164</v>
      </c>
      <c r="E12" s="100">
        <f>SUMIFS('PIB Mpal 2015-2024 Cons'!H$5:H$1264,'PIB Mpal 2015-2024 Cons'!$A$5:$A$1264,$W$2,'PIB Mpal 2015-2024 Cons'!$E$5:$E$1264,$A12)</f>
        <v>12.656584263913164</v>
      </c>
      <c r="F12" s="100">
        <f>SUMIFS('PIB Mpal 2015-2024 Cons'!I$5:I$1264,'PIB Mpal 2015-2024 Cons'!$A$5:$A$1264,$W$2,'PIB Mpal 2015-2024 Cons'!$E$5:$E$1264,$A12)</f>
        <v>4.0326407408906682E-4</v>
      </c>
      <c r="G12" s="100">
        <f>SUMIFS('PIB Mpal 2015-2024 Cons'!K$5:K$1264,'PIB Mpal 2015-2024 Cons'!$A$5:$A$1264,$W$2,'PIB Mpal 2015-2024 Cons'!$E$5:$E$1264,$A12)</f>
        <v>1373.8212347148606</v>
      </c>
      <c r="H12" s="100">
        <f>SUMIFS('PIB Mpal 2015-2024 Cons'!L$5:L$1264,'PIB Mpal 2015-2024 Cons'!$A$5:$A$1264,$W$2,'PIB Mpal 2015-2024 Cons'!$E$5:$E$1264,$A12)</f>
        <v>602.88465090606326</v>
      </c>
      <c r="I12" s="100">
        <f>SUMIFS('PIB Mpal 2015-2024 Cons'!N$5:N$1264,'PIB Mpal 2015-2024 Cons'!$A$5:$A$1264,$W$2,'PIB Mpal 2015-2024 Cons'!$E$5:$E$1264,$A12)</f>
        <v>310.16499677019965</v>
      </c>
      <c r="J12" s="100">
        <f>SUMIFS('PIB Mpal 2015-2024 Cons'!O$5:O$1264,'PIB Mpal 2015-2024 Cons'!$A$5:$A$1264,$W$2,'PIB Mpal 2015-2024 Cons'!$E$5:$E$1264,$A12)</f>
        <v>1327.3731250477981</v>
      </c>
      <c r="K12" s="100">
        <f>SUMIFS('PIB Mpal 2015-2024 Cons'!P$5:P$1264,'PIB Mpal 2015-2024 Cons'!$A$5:$A$1264,$W$2,'PIB Mpal 2015-2024 Cons'!$E$5:$E$1264,$A12)</f>
        <v>256.80682321062096</v>
      </c>
      <c r="L12" s="100">
        <f>SUMIFS('PIB Mpal 2015-2024 Cons'!Q$5:Q$1264,'PIB Mpal 2015-2024 Cons'!$A$5:$A$1264,$W$2,'PIB Mpal 2015-2024 Cons'!$E$5:$E$1264,$A12)</f>
        <v>401.92315576175611</v>
      </c>
      <c r="M12" s="100">
        <f>SUMIFS('PIB Mpal 2015-2024 Cons'!R$5:R$1264,'PIB Mpal 2015-2024 Cons'!$A$5:$A$1264,$W$2,'PIB Mpal 2015-2024 Cons'!$E$5:$E$1264,$A12)</f>
        <v>1570.4409270701094</v>
      </c>
      <c r="N12" s="100">
        <f>SUMIFS('PIB Mpal 2015-2024 Cons'!S$5:S$1264,'PIB Mpal 2015-2024 Cons'!$A$5:$A$1264,$W$2,'PIB Mpal 2015-2024 Cons'!$E$5:$E$1264,$A12)</f>
        <v>757.22298222726022</v>
      </c>
      <c r="O12" s="100">
        <f>SUMIFS('PIB Mpal 2015-2024 Cons'!T$5:T$1264,'PIB Mpal 2015-2024 Cons'!$A$5:$A$1264,$W$2,'PIB Mpal 2015-2024 Cons'!$E$5:$E$1264,$A12)</f>
        <v>961.40065969476916</v>
      </c>
      <c r="P12" s="169">
        <f>SUMIFS('PIB Mpal 2015-2024 Cons'!U$5:U$1264,'PIB Mpal 2015-2024 Cons'!$A$5:$A$1264,$W$2,'PIB Mpal 2015-2024 Cons'!$E$5:$E$1264,$A12)</f>
        <v>633.77618576046882</v>
      </c>
      <c r="Q12" s="199">
        <f>SUMIFS('PIB Mpal 2015-2024 Cons'!J$5:J$1264,'PIB Mpal 2015-2024 Cons'!$A$5:$A$1264,$W$2,'PIB Mpal 2015-2024 Cons'!$E$5:$E$1264,$A12)</f>
        <v>12.656987527987253</v>
      </c>
      <c r="R12" s="90">
        <f>SUMIFS('PIB Mpal 2015-2024 Cons'!M$5:M$1264,'PIB Mpal 2015-2024 Cons'!$A$5:$A$1264,$W$2,'PIB Mpal 2015-2024 Cons'!$E$5:$E$1264,$A12)</f>
        <v>1976.7058856209237</v>
      </c>
      <c r="S12" s="101">
        <f>SUMIFS('PIB Mpal 2015-2024 Cons'!V$5:V$1264,'PIB Mpal 2015-2024 Cons'!$A$5:$A$1264,$W$2,'PIB Mpal 2015-2024 Cons'!$E$5:$E$1264,$A12)</f>
        <v>6219.1088555429833</v>
      </c>
      <c r="T12" s="172">
        <f>SUMIFS('PIB Mpal 2015-2024 Cons'!W$5:W$1264,'PIB Mpal 2015-2024 Cons'!$A$5:$A$1264,$W$2,'PIB Mpal 2015-2024 Cons'!$E$5:$E$1264,$A12)</f>
        <v>7722.2064113921533</v>
      </c>
      <c r="U12" s="100">
        <f>SUMIFS('PIB Mpal 2015-2024 Cons'!X$5:X$1264,'PIB Mpal 2015-2024 Cons'!$A$5:$A$1264,$W$2,'PIB Mpal 2015-2024 Cons'!$E$5:$E$1264,$A12)</f>
        <v>846.684029423889</v>
      </c>
      <c r="V12" s="101">
        <f>SUMIFS('PIB Mpal 2015-2024 Cons'!Y$5:Y$1264,'PIB Mpal 2015-2024 Cons'!$A$5:$A$1264,$W$2,'PIB Mpal 2015-2024 Cons'!$E$5:$E$1264,$A12)</f>
        <v>8565.2465433851576</v>
      </c>
      <c r="W12" s="85">
        <f t="shared" si="2"/>
        <v>5.7422226989734877E-2</v>
      </c>
      <c r="X12" s="247">
        <f>INDEX(POBLACION!$C$4:$W$128,MATCH(A12,POBLACION!$A$4:$A$128,0),MATCH($W$2,POBLACION!$C$3:$W$3,0))</f>
        <v>260430</v>
      </c>
      <c r="Y12" s="237">
        <f t="shared" si="3"/>
        <v>29651.754449918033</v>
      </c>
      <c r="Z12" s="249">
        <f t="shared" si="4"/>
        <v>32888.862816822781</v>
      </c>
      <c r="AA12" s="252">
        <f t="shared" si="5"/>
        <v>4.4720503950148203</v>
      </c>
      <c r="AB12" s="252">
        <f t="shared" si="5"/>
        <v>4.5170488573404572</v>
      </c>
      <c r="AD12" s="688" t="s">
        <v>165</v>
      </c>
      <c r="AE12" s="689"/>
      <c r="AF12" s="689"/>
      <c r="AG12" s="689"/>
      <c r="AH12" s="689"/>
      <c r="AI12" s="690"/>
    </row>
    <row r="13" spans="1:35" x14ac:dyDescent="0.3">
      <c r="A13" s="33" t="s">
        <v>166</v>
      </c>
      <c r="B13" s="30" t="s">
        <v>148</v>
      </c>
      <c r="C13" s="31" t="s">
        <v>149</v>
      </c>
      <c r="D13" s="30" t="s">
        <v>167</v>
      </c>
      <c r="E13" s="100">
        <f>SUMIFS('PIB Mpal 2015-2024 Cons'!H$5:H$1264,'PIB Mpal 2015-2024 Cons'!$A$5:$A$1264,$W$2,'PIB Mpal 2015-2024 Cons'!$E$5:$E$1264,$A13)</f>
        <v>71.585876253768134</v>
      </c>
      <c r="F13" s="100">
        <f>SUMIFS('PIB Mpal 2015-2024 Cons'!I$5:I$1264,'PIB Mpal 2015-2024 Cons'!$A$5:$A$1264,$W$2,'PIB Mpal 2015-2024 Cons'!$E$5:$E$1264,$A13)</f>
        <v>3.5850843854785124</v>
      </c>
      <c r="G13" s="100">
        <f>SUMIFS('PIB Mpal 2015-2024 Cons'!K$5:K$1264,'PIB Mpal 2015-2024 Cons'!$A$5:$A$1264,$W$2,'PIB Mpal 2015-2024 Cons'!$E$5:$E$1264,$A13)</f>
        <v>1519.8428674130612</v>
      </c>
      <c r="H13" s="100">
        <f>SUMIFS('PIB Mpal 2015-2024 Cons'!L$5:L$1264,'PIB Mpal 2015-2024 Cons'!$A$5:$A$1264,$W$2,'PIB Mpal 2015-2024 Cons'!$E$5:$E$1264,$A13)</f>
        <v>73.712768229751518</v>
      </c>
      <c r="I13" s="100">
        <f>SUMIFS('PIB Mpal 2015-2024 Cons'!N$5:N$1264,'PIB Mpal 2015-2024 Cons'!$A$5:$A$1264,$W$2,'PIB Mpal 2015-2024 Cons'!$E$5:$E$1264,$A13)</f>
        <v>111.82660384113403</v>
      </c>
      <c r="J13" s="100">
        <f>SUMIFS('PIB Mpal 2015-2024 Cons'!O$5:O$1264,'PIB Mpal 2015-2024 Cons'!$A$5:$A$1264,$W$2,'PIB Mpal 2015-2024 Cons'!$E$5:$E$1264,$A13)</f>
        <v>253.6842670586058</v>
      </c>
      <c r="K13" s="100">
        <f>SUMIFS('PIB Mpal 2015-2024 Cons'!P$5:P$1264,'PIB Mpal 2015-2024 Cons'!$A$5:$A$1264,$W$2,'PIB Mpal 2015-2024 Cons'!$E$5:$E$1264,$A13)</f>
        <v>33.068745883457055</v>
      </c>
      <c r="L13" s="100">
        <f>SUMIFS('PIB Mpal 2015-2024 Cons'!Q$5:Q$1264,'PIB Mpal 2015-2024 Cons'!$A$5:$A$1264,$W$2,'PIB Mpal 2015-2024 Cons'!$E$5:$E$1264,$A13)</f>
        <v>26.826520800828924</v>
      </c>
      <c r="M13" s="100">
        <f>SUMIFS('PIB Mpal 2015-2024 Cons'!R$5:R$1264,'PIB Mpal 2015-2024 Cons'!$A$5:$A$1264,$W$2,'PIB Mpal 2015-2024 Cons'!$E$5:$E$1264,$A13)</f>
        <v>83.324475427346073</v>
      </c>
      <c r="N13" s="100">
        <f>SUMIFS('PIB Mpal 2015-2024 Cons'!S$5:S$1264,'PIB Mpal 2015-2024 Cons'!$A$5:$A$1264,$W$2,'PIB Mpal 2015-2024 Cons'!$E$5:$E$1264,$A13)</f>
        <v>119.42478400537469</v>
      </c>
      <c r="O13" s="100">
        <f>SUMIFS('PIB Mpal 2015-2024 Cons'!T$5:T$1264,'PIB Mpal 2015-2024 Cons'!$A$5:$A$1264,$W$2,'PIB Mpal 2015-2024 Cons'!$E$5:$E$1264,$A13)</f>
        <v>88.81887694118754</v>
      </c>
      <c r="P13" s="169">
        <f>SUMIFS('PIB Mpal 2015-2024 Cons'!U$5:U$1264,'PIB Mpal 2015-2024 Cons'!$A$5:$A$1264,$W$2,'PIB Mpal 2015-2024 Cons'!$E$5:$E$1264,$A13)</f>
        <v>39.338665522150656</v>
      </c>
      <c r="Q13" s="199">
        <f>SUMIFS('PIB Mpal 2015-2024 Cons'!J$5:J$1264,'PIB Mpal 2015-2024 Cons'!$A$5:$A$1264,$W$2,'PIB Mpal 2015-2024 Cons'!$E$5:$E$1264,$A13)</f>
        <v>75.170960639246644</v>
      </c>
      <c r="R13" s="90">
        <f>SUMIFS('PIB Mpal 2015-2024 Cons'!M$5:M$1264,'PIB Mpal 2015-2024 Cons'!$A$5:$A$1264,$W$2,'PIB Mpal 2015-2024 Cons'!$E$5:$E$1264,$A13)</f>
        <v>1593.5556356428126</v>
      </c>
      <c r="S13" s="101">
        <f>SUMIFS('PIB Mpal 2015-2024 Cons'!V$5:V$1264,'PIB Mpal 2015-2024 Cons'!$A$5:$A$1264,$W$2,'PIB Mpal 2015-2024 Cons'!$E$5:$E$1264,$A13)</f>
        <v>756.31293948008476</v>
      </c>
      <c r="T13" s="172">
        <f>SUMIFS('PIB Mpal 2015-2024 Cons'!W$5:W$1264,'PIB Mpal 2015-2024 Cons'!$A$5:$A$1264,$W$2,'PIB Mpal 2015-2024 Cons'!$E$5:$E$1264,$A13)</f>
        <v>2281.2480180155617</v>
      </c>
      <c r="U13" s="100">
        <f>SUMIFS('PIB Mpal 2015-2024 Cons'!X$5:X$1264,'PIB Mpal 2015-2024 Cons'!$A$5:$A$1264,$W$2,'PIB Mpal 2015-2024 Cons'!$E$5:$E$1264,$A13)</f>
        <v>250.12233047269478</v>
      </c>
      <c r="V13" s="101">
        <f>SUMIFS('PIB Mpal 2015-2024 Cons'!Y$5:Y$1264,'PIB Mpal 2015-2024 Cons'!$A$5:$A$1264,$W$2,'PIB Mpal 2015-2024 Cons'!$E$5:$E$1264,$A13)</f>
        <v>2530.2938901097559</v>
      </c>
      <c r="W13" s="85">
        <f t="shared" si="2"/>
        <v>1.6963330754423109E-2</v>
      </c>
      <c r="X13" s="247">
        <f>INDEX(POBLACION!$C$4:$W$128,MATCH(A13,POBLACION!$A$4:$A$128,0),MATCH($W$2,POBLACION!$C$3:$W$3,0))</f>
        <v>60604</v>
      </c>
      <c r="Y13" s="237">
        <f t="shared" si="3"/>
        <v>37641.872120908884</v>
      </c>
      <c r="Z13" s="249">
        <f t="shared" si="4"/>
        <v>41751.268729947791</v>
      </c>
      <c r="AA13" s="252">
        <f t="shared" si="5"/>
        <v>4.5756712149561025</v>
      </c>
      <c r="AB13" s="252">
        <f t="shared" si="5"/>
        <v>4.6206696772817377</v>
      </c>
      <c r="AD13" s="688" t="s">
        <v>168</v>
      </c>
      <c r="AE13" s="689"/>
      <c r="AF13" s="689"/>
      <c r="AG13" s="689"/>
      <c r="AH13" s="689"/>
      <c r="AI13" s="690"/>
    </row>
    <row r="14" spans="1:35" x14ac:dyDescent="0.3">
      <c r="A14" s="33" t="s">
        <v>169</v>
      </c>
      <c r="B14" s="30" t="s">
        <v>148</v>
      </c>
      <c r="C14" s="31" t="s">
        <v>149</v>
      </c>
      <c r="D14" s="30" t="s">
        <v>170</v>
      </c>
      <c r="E14" s="100">
        <f>SUMIFS('PIB Mpal 2015-2024 Cons'!H$5:H$1264,'PIB Mpal 2015-2024 Cons'!$A$5:$A$1264,$W$2,'PIB Mpal 2015-2024 Cons'!$E$5:$E$1264,$A14)</f>
        <v>0.7075649274890784</v>
      </c>
      <c r="F14" s="100">
        <f>SUMIFS('PIB Mpal 2015-2024 Cons'!I$5:I$1264,'PIB Mpal 2015-2024 Cons'!$A$5:$A$1264,$W$2,'PIB Mpal 2015-2024 Cons'!$E$5:$E$1264,$A14)</f>
        <v>0.4301105473732581</v>
      </c>
      <c r="G14" s="100">
        <f>SUMIFS('PIB Mpal 2015-2024 Cons'!K$5:K$1264,'PIB Mpal 2015-2024 Cons'!$A$5:$A$1264,$W$2,'PIB Mpal 2015-2024 Cons'!$E$5:$E$1264,$A14)</f>
        <v>2475.4810011453187</v>
      </c>
      <c r="H14" s="100">
        <f>SUMIFS('PIB Mpal 2015-2024 Cons'!L$5:L$1264,'PIB Mpal 2015-2024 Cons'!$A$5:$A$1264,$W$2,'PIB Mpal 2015-2024 Cons'!$E$5:$E$1264,$A14)</f>
        <v>584.13173809794159</v>
      </c>
      <c r="I14" s="100">
        <f>SUMIFS('PIB Mpal 2015-2024 Cons'!N$5:N$1264,'PIB Mpal 2015-2024 Cons'!$A$5:$A$1264,$W$2,'PIB Mpal 2015-2024 Cons'!$E$5:$E$1264,$A14)</f>
        <v>305.04281620694115</v>
      </c>
      <c r="J14" s="100">
        <f>SUMIFS('PIB Mpal 2015-2024 Cons'!O$5:O$1264,'PIB Mpal 2015-2024 Cons'!$A$5:$A$1264,$W$2,'PIB Mpal 2015-2024 Cons'!$E$5:$E$1264,$A14)</f>
        <v>1412.6172369370852</v>
      </c>
      <c r="K14" s="100">
        <f>SUMIFS('PIB Mpal 2015-2024 Cons'!P$5:P$1264,'PIB Mpal 2015-2024 Cons'!$A$5:$A$1264,$W$2,'PIB Mpal 2015-2024 Cons'!$E$5:$E$1264,$A14)</f>
        <v>260.27056272379292</v>
      </c>
      <c r="L14" s="100">
        <f>SUMIFS('PIB Mpal 2015-2024 Cons'!Q$5:Q$1264,'PIB Mpal 2015-2024 Cons'!$A$5:$A$1264,$W$2,'PIB Mpal 2015-2024 Cons'!$E$5:$E$1264,$A14)</f>
        <v>280.68214472088954</v>
      </c>
      <c r="M14" s="100">
        <f>SUMIFS('PIB Mpal 2015-2024 Cons'!R$5:R$1264,'PIB Mpal 2015-2024 Cons'!$A$5:$A$1264,$W$2,'PIB Mpal 2015-2024 Cons'!$E$5:$E$1264,$A14)</f>
        <v>772.87406200937971</v>
      </c>
      <c r="N14" s="100">
        <f>SUMIFS('PIB Mpal 2015-2024 Cons'!S$5:S$1264,'PIB Mpal 2015-2024 Cons'!$A$5:$A$1264,$W$2,'PIB Mpal 2015-2024 Cons'!$E$5:$E$1264,$A14)</f>
        <v>690.27990474198259</v>
      </c>
      <c r="O14" s="100">
        <f>SUMIFS('PIB Mpal 2015-2024 Cons'!T$5:T$1264,'PIB Mpal 2015-2024 Cons'!$A$5:$A$1264,$W$2,'PIB Mpal 2015-2024 Cons'!$E$5:$E$1264,$A14)</f>
        <v>677.23169141354174</v>
      </c>
      <c r="P14" s="169">
        <f>SUMIFS('PIB Mpal 2015-2024 Cons'!U$5:U$1264,'PIB Mpal 2015-2024 Cons'!$A$5:$A$1264,$W$2,'PIB Mpal 2015-2024 Cons'!$E$5:$E$1264,$A14)</f>
        <v>370.93378385428281</v>
      </c>
      <c r="Q14" s="199">
        <f>SUMIFS('PIB Mpal 2015-2024 Cons'!J$5:J$1264,'PIB Mpal 2015-2024 Cons'!$A$5:$A$1264,$W$2,'PIB Mpal 2015-2024 Cons'!$E$5:$E$1264,$A14)</f>
        <v>1.1376754748623366</v>
      </c>
      <c r="R14" s="90">
        <f>SUMIFS('PIB Mpal 2015-2024 Cons'!M$5:M$1264,'PIB Mpal 2015-2024 Cons'!$A$5:$A$1264,$W$2,'PIB Mpal 2015-2024 Cons'!$E$5:$E$1264,$A14)</f>
        <v>3059.6127392432604</v>
      </c>
      <c r="S14" s="101">
        <f>SUMIFS('PIB Mpal 2015-2024 Cons'!V$5:V$1264,'PIB Mpal 2015-2024 Cons'!$A$5:$A$1264,$W$2,'PIB Mpal 2015-2024 Cons'!$E$5:$E$1264,$A14)</f>
        <v>4769.9322026078944</v>
      </c>
      <c r="T14" s="172">
        <f>SUMIFS('PIB Mpal 2015-2024 Cons'!W$5:W$1264,'PIB Mpal 2015-2024 Cons'!$A$5:$A$1264,$W$2,'PIB Mpal 2015-2024 Cons'!$E$5:$E$1264,$A14)</f>
        <v>7387.1893053658841</v>
      </c>
      <c r="U14" s="100">
        <f>SUMIFS('PIB Mpal 2015-2024 Cons'!X$5:X$1264,'PIB Mpal 2015-2024 Cons'!$A$5:$A$1264,$W$2,'PIB Mpal 2015-2024 Cons'!$E$5:$E$1264,$A14)</f>
        <v>809.95182904683759</v>
      </c>
      <c r="V14" s="101">
        <f>SUMIFS('PIB Mpal 2015-2024 Cons'!Y$5:Y$1264,'PIB Mpal 2015-2024 Cons'!$A$5:$A$1264,$W$2,'PIB Mpal 2015-2024 Cons'!$E$5:$E$1264,$A14)</f>
        <v>8193.6553223666215</v>
      </c>
      <c r="W14" s="85">
        <f t="shared" si="2"/>
        <v>5.4931044122710701E-2</v>
      </c>
      <c r="X14" s="247">
        <f>INDEX(POBLACION!$C$4:$W$128,MATCH(A14,POBLACION!$A$4:$A$128,0),MATCH($W$2,POBLACION!$C$3:$W$3,0))</f>
        <v>302075</v>
      </c>
      <c r="Y14" s="237">
        <f t="shared" si="3"/>
        <v>24454.818523101494</v>
      </c>
      <c r="Z14" s="249">
        <f t="shared" si="4"/>
        <v>27124.572779497215</v>
      </c>
      <c r="AA14" s="252">
        <f t="shared" si="5"/>
        <v>4.3883644443109278</v>
      </c>
      <c r="AB14" s="252">
        <f t="shared" si="5"/>
        <v>4.4333629066365656</v>
      </c>
      <c r="AD14" s="688" t="s">
        <v>171</v>
      </c>
      <c r="AE14" s="689"/>
      <c r="AF14" s="689"/>
      <c r="AG14" s="689"/>
      <c r="AH14" s="689"/>
      <c r="AI14" s="690"/>
    </row>
    <row r="15" spans="1:35" x14ac:dyDescent="0.3">
      <c r="A15" s="33" t="s">
        <v>172</v>
      </c>
      <c r="B15" s="30" t="s">
        <v>148</v>
      </c>
      <c r="C15" s="31" t="s">
        <v>149</v>
      </c>
      <c r="D15" s="30" t="s">
        <v>173</v>
      </c>
      <c r="E15" s="100">
        <f>SUMIFS('PIB Mpal 2015-2024 Cons'!H$5:H$1264,'PIB Mpal 2015-2024 Cons'!$A$5:$A$1264,$W$2,'PIB Mpal 2015-2024 Cons'!$E$5:$E$1264,$A15)</f>
        <v>6.2917515387867926</v>
      </c>
      <c r="F15" s="100">
        <f>SUMIFS('PIB Mpal 2015-2024 Cons'!I$5:I$1264,'PIB Mpal 2015-2024 Cons'!$A$5:$A$1264,$W$2,'PIB Mpal 2015-2024 Cons'!$E$5:$E$1264,$A15)</f>
        <v>0</v>
      </c>
      <c r="G15" s="100">
        <f>SUMIFS('PIB Mpal 2015-2024 Cons'!K$5:K$1264,'PIB Mpal 2015-2024 Cons'!$A$5:$A$1264,$W$2,'PIB Mpal 2015-2024 Cons'!$E$5:$E$1264,$A15)</f>
        <v>879.90043740640829</v>
      </c>
      <c r="H15" s="100">
        <f>SUMIFS('PIB Mpal 2015-2024 Cons'!L$5:L$1264,'PIB Mpal 2015-2024 Cons'!$A$5:$A$1264,$W$2,'PIB Mpal 2015-2024 Cons'!$E$5:$E$1264,$A15)</f>
        <v>110.12588639884333</v>
      </c>
      <c r="I15" s="100">
        <f>SUMIFS('PIB Mpal 2015-2024 Cons'!N$5:N$1264,'PIB Mpal 2015-2024 Cons'!$A$5:$A$1264,$W$2,'PIB Mpal 2015-2024 Cons'!$E$5:$E$1264,$A15)</f>
        <v>83.55979158172407</v>
      </c>
      <c r="J15" s="100">
        <f>SUMIFS('PIB Mpal 2015-2024 Cons'!O$5:O$1264,'PIB Mpal 2015-2024 Cons'!$A$5:$A$1264,$W$2,'PIB Mpal 2015-2024 Cons'!$E$5:$E$1264,$A15)</f>
        <v>334.24962386321732</v>
      </c>
      <c r="K15" s="100">
        <f>SUMIFS('PIB Mpal 2015-2024 Cons'!P$5:P$1264,'PIB Mpal 2015-2024 Cons'!$A$5:$A$1264,$W$2,'PIB Mpal 2015-2024 Cons'!$E$5:$E$1264,$A15)</f>
        <v>68.564489234017756</v>
      </c>
      <c r="L15" s="100">
        <f>SUMIFS('PIB Mpal 2015-2024 Cons'!Q$5:Q$1264,'PIB Mpal 2015-2024 Cons'!$A$5:$A$1264,$W$2,'PIB Mpal 2015-2024 Cons'!$E$5:$E$1264,$A15)</f>
        <v>41.455470178624509</v>
      </c>
      <c r="M15" s="100">
        <f>SUMIFS('PIB Mpal 2015-2024 Cons'!R$5:R$1264,'PIB Mpal 2015-2024 Cons'!$A$5:$A$1264,$W$2,'PIB Mpal 2015-2024 Cons'!$E$5:$E$1264,$A15)</f>
        <v>167.71597199348537</v>
      </c>
      <c r="N15" s="100">
        <f>SUMIFS('PIB Mpal 2015-2024 Cons'!S$5:S$1264,'PIB Mpal 2015-2024 Cons'!$A$5:$A$1264,$W$2,'PIB Mpal 2015-2024 Cons'!$E$5:$E$1264,$A15)</f>
        <v>188.13355079277653</v>
      </c>
      <c r="O15" s="100">
        <f>SUMIFS('PIB Mpal 2015-2024 Cons'!T$5:T$1264,'PIB Mpal 2015-2024 Cons'!$A$5:$A$1264,$W$2,'PIB Mpal 2015-2024 Cons'!$E$5:$E$1264,$A15)</f>
        <v>198.09512808398554</v>
      </c>
      <c r="P15" s="169">
        <f>SUMIFS('PIB Mpal 2015-2024 Cons'!U$5:U$1264,'PIB Mpal 2015-2024 Cons'!$A$5:$A$1264,$W$2,'PIB Mpal 2015-2024 Cons'!$E$5:$E$1264,$A15)</f>
        <v>81.839672773545786</v>
      </c>
      <c r="Q15" s="199">
        <f>SUMIFS('PIB Mpal 2015-2024 Cons'!J$5:J$1264,'PIB Mpal 2015-2024 Cons'!$A$5:$A$1264,$W$2,'PIB Mpal 2015-2024 Cons'!$E$5:$E$1264,$A15)</f>
        <v>6.2917515387867926</v>
      </c>
      <c r="R15" s="90">
        <f>SUMIFS('PIB Mpal 2015-2024 Cons'!M$5:M$1264,'PIB Mpal 2015-2024 Cons'!$A$5:$A$1264,$W$2,'PIB Mpal 2015-2024 Cons'!$E$5:$E$1264,$A15)</f>
        <v>990.02632380525165</v>
      </c>
      <c r="S15" s="101">
        <f>SUMIFS('PIB Mpal 2015-2024 Cons'!V$5:V$1264,'PIB Mpal 2015-2024 Cons'!$A$5:$A$1264,$W$2,'PIB Mpal 2015-2024 Cons'!$E$5:$E$1264,$A15)</f>
        <v>1163.6136985013768</v>
      </c>
      <c r="T15" s="172">
        <f>SUMIFS('PIB Mpal 2015-2024 Cons'!W$5:W$1264,'PIB Mpal 2015-2024 Cons'!$A$5:$A$1264,$W$2,'PIB Mpal 2015-2024 Cons'!$E$5:$E$1264,$A15)</f>
        <v>2026.1628454024869</v>
      </c>
      <c r="U15" s="100">
        <f>SUMIFS('PIB Mpal 2015-2024 Cons'!X$5:X$1264,'PIB Mpal 2015-2024 Cons'!$A$5:$A$1264,$W$2,'PIB Mpal 2015-2024 Cons'!$E$5:$E$1264,$A15)</f>
        <v>222.15408794092122</v>
      </c>
      <c r="V15" s="101">
        <f>SUMIFS('PIB Mpal 2015-2024 Cons'!Y$5:Y$1264,'PIB Mpal 2015-2024 Cons'!$A$5:$A$1264,$W$2,'PIB Mpal 2015-2024 Cons'!$E$5:$E$1264,$A15)</f>
        <v>2247.3608426623787</v>
      </c>
      <c r="W15" s="85">
        <f t="shared" si="2"/>
        <v>1.5066520710354055E-2</v>
      </c>
      <c r="X15" s="247">
        <f>INDEX(POBLACION!$C$4:$W$128,MATCH(A15,POBLACION!$A$4:$A$128,0),MATCH($W$2,POBLACION!$C$3:$W$3,0))</f>
        <v>81925</v>
      </c>
      <c r="Y15" s="237">
        <f t="shared" si="3"/>
        <v>24731.923654592458</v>
      </c>
      <c r="Z15" s="249">
        <f t="shared" si="4"/>
        <v>27431.929724289028</v>
      </c>
      <c r="AA15" s="252">
        <f t="shared" si="5"/>
        <v>4.3932578971976772</v>
      </c>
      <c r="AB15" s="252">
        <f t="shared" si="5"/>
        <v>4.4382563595233142</v>
      </c>
      <c r="AD15" s="688" t="s">
        <v>124</v>
      </c>
      <c r="AE15" s="689"/>
      <c r="AF15" s="689"/>
      <c r="AG15" s="689"/>
      <c r="AH15" s="689"/>
      <c r="AI15" s="690"/>
    </row>
    <row r="16" spans="1:35" ht="15" thickBot="1" x14ac:dyDescent="0.35">
      <c r="A16" s="33" t="s">
        <v>174</v>
      </c>
      <c r="B16" s="58" t="s">
        <v>148</v>
      </c>
      <c r="C16" s="57" t="s">
        <v>149</v>
      </c>
      <c r="D16" s="58" t="s">
        <v>175</v>
      </c>
      <c r="E16" s="100">
        <f>SUMIFS('PIB Mpal 2015-2024 Cons'!H$5:H$1264,'PIB Mpal 2015-2024 Cons'!$A$5:$A$1264,$W$2,'PIB Mpal 2015-2024 Cons'!$E$5:$E$1264,$A16)</f>
        <v>5.0199690297802997</v>
      </c>
      <c r="F16" s="100">
        <f>SUMIFS('PIB Mpal 2015-2024 Cons'!I$5:I$1264,'PIB Mpal 2015-2024 Cons'!$A$5:$A$1264,$W$2,'PIB Mpal 2015-2024 Cons'!$E$5:$E$1264,$A16)</f>
        <v>0</v>
      </c>
      <c r="G16" s="100">
        <f>SUMIFS('PIB Mpal 2015-2024 Cons'!K$5:K$1264,'PIB Mpal 2015-2024 Cons'!$A$5:$A$1264,$W$2,'PIB Mpal 2015-2024 Cons'!$E$5:$E$1264,$A16)</f>
        <v>931.74933191956131</v>
      </c>
      <c r="H16" s="100">
        <f>SUMIFS('PIB Mpal 2015-2024 Cons'!L$5:L$1264,'PIB Mpal 2015-2024 Cons'!$A$5:$A$1264,$W$2,'PIB Mpal 2015-2024 Cons'!$E$5:$E$1264,$A16)</f>
        <v>43.244932885047675</v>
      </c>
      <c r="I16" s="100">
        <f>SUMIFS('PIB Mpal 2015-2024 Cons'!N$5:N$1264,'PIB Mpal 2015-2024 Cons'!$A$5:$A$1264,$W$2,'PIB Mpal 2015-2024 Cons'!$E$5:$E$1264,$A16)</f>
        <v>120.52305392522932</v>
      </c>
      <c r="J16" s="100">
        <f>SUMIFS('PIB Mpal 2015-2024 Cons'!O$5:O$1264,'PIB Mpal 2015-2024 Cons'!$A$5:$A$1264,$W$2,'PIB Mpal 2015-2024 Cons'!$E$5:$E$1264,$A16)</f>
        <v>514.29978705749852</v>
      </c>
      <c r="K16" s="100">
        <f>SUMIFS('PIB Mpal 2015-2024 Cons'!P$5:P$1264,'PIB Mpal 2015-2024 Cons'!$A$5:$A$1264,$W$2,'PIB Mpal 2015-2024 Cons'!$E$5:$E$1264,$A16)</f>
        <v>102.44457616182203</v>
      </c>
      <c r="L16" s="100">
        <f>SUMIFS('PIB Mpal 2015-2024 Cons'!Q$5:Q$1264,'PIB Mpal 2015-2024 Cons'!$A$5:$A$1264,$W$2,'PIB Mpal 2015-2024 Cons'!$E$5:$E$1264,$A16)</f>
        <v>97.259814525337163</v>
      </c>
      <c r="M16" s="100">
        <f>SUMIFS('PIB Mpal 2015-2024 Cons'!R$5:R$1264,'PIB Mpal 2015-2024 Cons'!$A$5:$A$1264,$W$2,'PIB Mpal 2015-2024 Cons'!$E$5:$E$1264,$A16)</f>
        <v>367.36740758402863</v>
      </c>
      <c r="N16" s="100">
        <f>SUMIFS('PIB Mpal 2015-2024 Cons'!S$5:S$1264,'PIB Mpal 2015-2024 Cons'!$A$5:$A$1264,$W$2,'PIB Mpal 2015-2024 Cons'!$E$5:$E$1264,$A16)</f>
        <v>277.7149962603749</v>
      </c>
      <c r="O16" s="100">
        <f>SUMIFS('PIB Mpal 2015-2024 Cons'!T$5:T$1264,'PIB Mpal 2015-2024 Cons'!$A$5:$A$1264,$W$2,'PIB Mpal 2015-2024 Cons'!$E$5:$E$1264,$A16)</f>
        <v>369.403051873903</v>
      </c>
      <c r="P16" s="169">
        <f>SUMIFS('PIB Mpal 2015-2024 Cons'!U$5:U$1264,'PIB Mpal 2015-2024 Cons'!$A$5:$A$1264,$W$2,'PIB Mpal 2015-2024 Cons'!$E$5:$E$1264,$A16)</f>
        <v>197.82942480767412</v>
      </c>
      <c r="Q16" s="199">
        <f>SUMIFS('PIB Mpal 2015-2024 Cons'!J$5:J$1264,'PIB Mpal 2015-2024 Cons'!$A$5:$A$1264,$W$2,'PIB Mpal 2015-2024 Cons'!$E$5:$E$1264,$A16)</f>
        <v>5.0199690297802997</v>
      </c>
      <c r="R16" s="90">
        <f>SUMIFS('PIB Mpal 2015-2024 Cons'!M$5:M$1264,'PIB Mpal 2015-2024 Cons'!$A$5:$A$1264,$W$2,'PIB Mpal 2015-2024 Cons'!$E$5:$E$1264,$A16)</f>
        <v>974.99426480460897</v>
      </c>
      <c r="S16" s="101">
        <f>SUMIFS('PIB Mpal 2015-2024 Cons'!V$5:V$1264,'PIB Mpal 2015-2024 Cons'!$A$5:$A$1264,$W$2,'PIB Mpal 2015-2024 Cons'!$E$5:$E$1264,$A16)</f>
        <v>2046.8421121958675</v>
      </c>
      <c r="T16" s="172">
        <f>SUMIFS('PIB Mpal 2015-2024 Cons'!W$5:W$1264,'PIB Mpal 2015-2024 Cons'!$A$5:$A$1264,$W$2,'PIB Mpal 2015-2024 Cons'!$E$5:$E$1264,$A16)</f>
        <v>2849.4161254811174</v>
      </c>
      <c r="U16" s="100">
        <f>SUMIFS('PIB Mpal 2015-2024 Cons'!X$5:X$1264,'PIB Mpal 2015-2024 Cons'!$A$5:$A$1264,$W$2,'PIB Mpal 2015-2024 Cons'!$E$5:$E$1264,$A16)</f>
        <v>312.41785030100499</v>
      </c>
      <c r="V16" s="101">
        <f>SUMIFS('PIB Mpal 2015-2024 Cons'!Y$5:Y$1264,'PIB Mpal 2015-2024 Cons'!$A$5:$A$1264,$W$2,'PIB Mpal 2015-2024 Cons'!$E$5:$E$1264,$A16)</f>
        <v>3160.4894144552127</v>
      </c>
      <c r="W16" s="89">
        <f t="shared" si="2"/>
        <v>2.1188221452382854E-2</v>
      </c>
      <c r="X16" s="247">
        <f>INDEX(POBLACION!$C$4:$W$128,MATCH(A16,POBLACION!$A$4:$A$128,0),MATCH($W$2,POBLACION!$C$3:$W$3,0))</f>
        <v>103765</v>
      </c>
      <c r="Y16" s="237">
        <f t="shared" si="3"/>
        <v>27460.281650663685</v>
      </c>
      <c r="Z16" s="249">
        <f t="shared" si="4"/>
        <v>30458.144985835424</v>
      </c>
      <c r="AA16" s="252">
        <f t="shared" si="5"/>
        <v>4.4387049873327014</v>
      </c>
      <c r="AB16" s="252">
        <f t="shared" si="5"/>
        <v>4.4837034496583383</v>
      </c>
      <c r="AD16" s="688" t="s">
        <v>125</v>
      </c>
      <c r="AE16" s="689"/>
      <c r="AF16" s="689"/>
      <c r="AG16" s="689"/>
      <c r="AH16" s="689"/>
      <c r="AI16" s="690"/>
    </row>
    <row r="17" spans="1:35" ht="15" thickBot="1" x14ac:dyDescent="0.35">
      <c r="A17" s="107" t="s">
        <v>176</v>
      </c>
      <c r="B17" s="102" t="s">
        <v>177</v>
      </c>
      <c r="C17" s="108"/>
      <c r="D17" s="109"/>
      <c r="E17" s="104">
        <f>SUM(E18:E23)</f>
        <v>148.50182754478794</v>
      </c>
      <c r="F17" s="104">
        <f t="shared" ref="F17:V17" si="6">SUM(F18:F23)</f>
        <v>937.5689579559313</v>
      </c>
      <c r="G17" s="104">
        <f t="shared" si="6"/>
        <v>69.717256282189595</v>
      </c>
      <c r="H17" s="104">
        <f t="shared" si="6"/>
        <v>61.621646401231402</v>
      </c>
      <c r="I17" s="104">
        <f t="shared" si="6"/>
        <v>101.85225927192695</v>
      </c>
      <c r="J17" s="104">
        <f t="shared" si="6"/>
        <v>657.99255499277422</v>
      </c>
      <c r="K17" s="104">
        <f t="shared" si="6"/>
        <v>91.144431358990815</v>
      </c>
      <c r="L17" s="104">
        <f t="shared" si="6"/>
        <v>85.875107563878757</v>
      </c>
      <c r="M17" s="104">
        <f t="shared" si="6"/>
        <v>156.40352007419531</v>
      </c>
      <c r="N17" s="104">
        <f t="shared" si="6"/>
        <v>370.76906002246176</v>
      </c>
      <c r="O17" s="104">
        <f t="shared" si="6"/>
        <v>550.7223220259998</v>
      </c>
      <c r="P17" s="114">
        <f t="shared" si="6"/>
        <v>125.54240866895189</v>
      </c>
      <c r="Q17" s="176">
        <f t="shared" si="6"/>
        <v>1086.0707855007192</v>
      </c>
      <c r="R17" s="104">
        <f t="shared" si="6"/>
        <v>131.338902683421</v>
      </c>
      <c r="S17" s="105">
        <f t="shared" si="6"/>
        <v>2140.3016639791795</v>
      </c>
      <c r="T17" s="171">
        <f t="shared" si="6"/>
        <v>4019.5425016125309</v>
      </c>
      <c r="U17" s="104">
        <f t="shared" si="6"/>
        <v>440.71373651570218</v>
      </c>
      <c r="V17" s="105">
        <f t="shared" si="6"/>
        <v>4458.3595262540521</v>
      </c>
      <c r="W17" s="106">
        <f t="shared" si="2"/>
        <v>2.9889266049921214E-2</v>
      </c>
      <c r="X17" s="190">
        <f>SUM(X18:X23)</f>
        <v>262987</v>
      </c>
      <c r="Y17" s="237">
        <f t="shared" si="3"/>
        <v>15284.187057202565</v>
      </c>
      <c r="Z17" s="249">
        <f t="shared" si="4"/>
        <v>16952.775332066041</v>
      </c>
      <c r="AA17" s="252">
        <f t="shared" si="5"/>
        <v>4.184242344209629</v>
      </c>
      <c r="AB17" s="252">
        <f t="shared" si="5"/>
        <v>4.2292408065353149</v>
      </c>
      <c r="AD17" s="688" t="s">
        <v>178</v>
      </c>
      <c r="AE17" s="689"/>
      <c r="AF17" s="689"/>
      <c r="AG17" s="689"/>
      <c r="AH17" s="689"/>
      <c r="AI17" s="690"/>
    </row>
    <row r="18" spans="1:35" x14ac:dyDescent="0.3">
      <c r="A18" s="33" t="s">
        <v>179</v>
      </c>
      <c r="B18" s="92" t="s">
        <v>180</v>
      </c>
      <c r="C18" s="99" t="s">
        <v>181</v>
      </c>
      <c r="D18" s="92" t="s">
        <v>182</v>
      </c>
      <c r="E18" s="100">
        <f>SUMIFS('PIB Mpal 2015-2024 Cons'!H$5:H$1264,'PIB Mpal 2015-2024 Cons'!$A$5:$A$1264,$W$2,'PIB Mpal 2015-2024 Cons'!$E$5:$E$1264,$A18)</f>
        <v>39.700963658092682</v>
      </c>
      <c r="F18" s="100">
        <f>SUMIFS('PIB Mpal 2015-2024 Cons'!I$5:I$1264,'PIB Mpal 2015-2024 Cons'!$A$5:$A$1264,$W$2,'PIB Mpal 2015-2024 Cons'!$E$5:$E$1264,$A18)</f>
        <v>18.104598366843589</v>
      </c>
      <c r="G18" s="100">
        <f>SUMIFS('PIB Mpal 2015-2024 Cons'!K$5:K$1264,'PIB Mpal 2015-2024 Cons'!$A$5:$A$1264,$W$2,'PIB Mpal 2015-2024 Cons'!$E$5:$E$1264,$A18)</f>
        <v>10.679581388371959</v>
      </c>
      <c r="H18" s="100">
        <f>SUMIFS('PIB Mpal 2015-2024 Cons'!L$5:L$1264,'PIB Mpal 2015-2024 Cons'!$A$5:$A$1264,$W$2,'PIB Mpal 2015-2024 Cons'!$E$5:$E$1264,$A18)</f>
        <v>6.3520924473840799</v>
      </c>
      <c r="I18" s="100">
        <f>SUMIFS('PIB Mpal 2015-2024 Cons'!N$5:N$1264,'PIB Mpal 2015-2024 Cons'!$A$5:$A$1264,$W$2,'PIB Mpal 2015-2024 Cons'!$E$5:$E$1264,$A18)</f>
        <v>6.0537826715968794</v>
      </c>
      <c r="J18" s="100">
        <f>SUMIFS('PIB Mpal 2015-2024 Cons'!O$5:O$1264,'PIB Mpal 2015-2024 Cons'!$A$5:$A$1264,$W$2,'PIB Mpal 2015-2024 Cons'!$E$5:$E$1264,$A18)</f>
        <v>92.420744178218271</v>
      </c>
      <c r="K18" s="100">
        <f>SUMIFS('PIB Mpal 2015-2024 Cons'!P$5:P$1264,'PIB Mpal 2015-2024 Cons'!$A$5:$A$1264,$W$2,'PIB Mpal 2015-2024 Cons'!$E$5:$E$1264,$A18)</f>
        <v>10.028596038370077</v>
      </c>
      <c r="L18" s="100">
        <f>SUMIFS('PIB Mpal 2015-2024 Cons'!Q$5:Q$1264,'PIB Mpal 2015-2024 Cons'!$A$5:$A$1264,$W$2,'PIB Mpal 2015-2024 Cons'!$E$5:$E$1264,$A18)</f>
        <v>8.2305354216171747</v>
      </c>
      <c r="M18" s="100">
        <f>SUMIFS('PIB Mpal 2015-2024 Cons'!R$5:R$1264,'PIB Mpal 2015-2024 Cons'!$A$5:$A$1264,$W$2,'PIB Mpal 2015-2024 Cons'!$E$5:$E$1264,$A18)</f>
        <v>16.034611634863406</v>
      </c>
      <c r="N18" s="100">
        <f>SUMIFS('PIB Mpal 2015-2024 Cons'!S$5:S$1264,'PIB Mpal 2015-2024 Cons'!$A$5:$A$1264,$W$2,'PIB Mpal 2015-2024 Cons'!$E$5:$E$1264,$A18)</f>
        <v>30.298319939843935</v>
      </c>
      <c r="O18" s="100">
        <f>SUMIFS('PIB Mpal 2015-2024 Cons'!T$5:T$1264,'PIB Mpal 2015-2024 Cons'!$A$5:$A$1264,$W$2,'PIB Mpal 2015-2024 Cons'!$E$5:$E$1264,$A18)</f>
        <v>62.466975890388063</v>
      </c>
      <c r="P18" s="169">
        <f>SUMIFS('PIB Mpal 2015-2024 Cons'!U$5:U$1264,'PIB Mpal 2015-2024 Cons'!$A$5:$A$1264,$W$2,'PIB Mpal 2015-2024 Cons'!$E$5:$E$1264,$A18)</f>
        <v>14.15287796819149</v>
      </c>
      <c r="Q18" s="199">
        <f>SUMIFS('PIB Mpal 2015-2024 Cons'!J$5:J$1264,'PIB Mpal 2015-2024 Cons'!$A$5:$A$1264,$W$2,'PIB Mpal 2015-2024 Cons'!$E$5:$E$1264,$A18)</f>
        <v>57.805562024936272</v>
      </c>
      <c r="R18" s="90">
        <f>SUMIFS('PIB Mpal 2015-2024 Cons'!M$5:M$1264,'PIB Mpal 2015-2024 Cons'!$A$5:$A$1264,$W$2,'PIB Mpal 2015-2024 Cons'!$E$5:$E$1264,$A18)</f>
        <v>17.031673835756038</v>
      </c>
      <c r="S18" s="101">
        <f>SUMIFS('PIB Mpal 2015-2024 Cons'!V$5:V$1264,'PIB Mpal 2015-2024 Cons'!$A$5:$A$1264,$W$2,'PIB Mpal 2015-2024 Cons'!$E$5:$E$1264,$A18)</f>
        <v>239.68644374308928</v>
      </c>
      <c r="T18" s="172">
        <f>SUMIFS('PIB Mpal 2015-2024 Cons'!W$5:W$1264,'PIB Mpal 2015-2024 Cons'!$A$5:$A$1264,$W$2,'PIB Mpal 2015-2024 Cons'!$E$5:$E$1264,$A18)</f>
        <v>344.0629137806477</v>
      </c>
      <c r="U18" s="100">
        <f>SUMIFS('PIB Mpal 2015-2024 Cons'!X$5:X$1264,'PIB Mpal 2015-2024 Cons'!$A$5:$A$1264,$W$2,'PIB Mpal 2015-2024 Cons'!$E$5:$E$1264,$A18)</f>
        <v>37.724007711757032</v>
      </c>
      <c r="V18" s="101">
        <f>SUMIFS('PIB Mpal 2015-2024 Cons'!Y$5:Y$1264,'PIB Mpal 2015-2024 Cons'!$A$5:$A$1264,$W$2,'PIB Mpal 2015-2024 Cons'!$E$5:$E$1264,$A18)</f>
        <v>381.6245676390111</v>
      </c>
      <c r="W18" s="91">
        <f t="shared" si="2"/>
        <v>2.5584473764798344E-3</v>
      </c>
      <c r="X18" s="247">
        <f>INDEX(POBLACION!$C$4:$W$128,MATCH(A18,POBLACION!$A$4:$A$128,0),MATCH($W$2,POBLACION!$C$3:$W$3,0))</f>
        <v>29159</v>
      </c>
      <c r="Y18" s="237">
        <f t="shared" si="3"/>
        <v>11799.544352709205</v>
      </c>
      <c r="Z18" s="249">
        <f t="shared" si="4"/>
        <v>13087.711088823728</v>
      </c>
      <c r="AA18" s="252">
        <f t="shared" si="5"/>
        <v>4.0718652370582635</v>
      </c>
      <c r="AB18" s="252">
        <f t="shared" si="5"/>
        <v>4.1168636993839023</v>
      </c>
      <c r="AD18" s="688" t="s">
        <v>183</v>
      </c>
      <c r="AE18" s="689"/>
      <c r="AF18" s="689"/>
      <c r="AG18" s="689"/>
      <c r="AH18" s="689"/>
      <c r="AI18" s="690"/>
    </row>
    <row r="19" spans="1:35" x14ac:dyDescent="0.3">
      <c r="A19" s="33" t="s">
        <v>184</v>
      </c>
      <c r="B19" s="30" t="s">
        <v>180</v>
      </c>
      <c r="C19" s="31" t="s">
        <v>181</v>
      </c>
      <c r="D19" s="30" t="s">
        <v>185</v>
      </c>
      <c r="E19" s="100">
        <f>SUMIFS('PIB Mpal 2015-2024 Cons'!H$5:H$1264,'PIB Mpal 2015-2024 Cons'!$A$5:$A$1264,$W$2,'PIB Mpal 2015-2024 Cons'!$E$5:$E$1264,$A19)</f>
        <v>16.478903253974241</v>
      </c>
      <c r="F19" s="100">
        <f>SUMIFS('PIB Mpal 2015-2024 Cons'!I$5:I$1264,'PIB Mpal 2015-2024 Cons'!$A$5:$A$1264,$W$2,'PIB Mpal 2015-2024 Cons'!$E$5:$E$1264,$A19)</f>
        <v>598.51284947984834</v>
      </c>
      <c r="G19" s="100">
        <f>SUMIFS('PIB Mpal 2015-2024 Cons'!K$5:K$1264,'PIB Mpal 2015-2024 Cons'!$A$5:$A$1264,$W$2,'PIB Mpal 2015-2024 Cons'!$E$5:$E$1264,$A19)</f>
        <v>26.889587260749444</v>
      </c>
      <c r="H19" s="100">
        <f>SUMIFS('PIB Mpal 2015-2024 Cons'!L$5:L$1264,'PIB Mpal 2015-2024 Cons'!$A$5:$A$1264,$W$2,'PIB Mpal 2015-2024 Cons'!$E$5:$E$1264,$A19)</f>
        <v>22.532766230404107</v>
      </c>
      <c r="I19" s="100">
        <f>SUMIFS('PIB Mpal 2015-2024 Cons'!N$5:N$1264,'PIB Mpal 2015-2024 Cons'!$A$5:$A$1264,$W$2,'PIB Mpal 2015-2024 Cons'!$E$5:$E$1264,$A19)</f>
        <v>46.286235495859309</v>
      </c>
      <c r="J19" s="100">
        <f>SUMIFS('PIB Mpal 2015-2024 Cons'!O$5:O$1264,'PIB Mpal 2015-2024 Cons'!$A$5:$A$1264,$W$2,'PIB Mpal 2015-2024 Cons'!$E$5:$E$1264,$A19)</f>
        <v>247.82269193100794</v>
      </c>
      <c r="K19" s="100">
        <f>SUMIFS('PIB Mpal 2015-2024 Cons'!P$5:P$1264,'PIB Mpal 2015-2024 Cons'!$A$5:$A$1264,$W$2,'PIB Mpal 2015-2024 Cons'!$E$5:$E$1264,$A19)</f>
        <v>34.871814534648806</v>
      </c>
      <c r="L19" s="100">
        <f>SUMIFS('PIB Mpal 2015-2024 Cons'!Q$5:Q$1264,'PIB Mpal 2015-2024 Cons'!$A$5:$A$1264,$W$2,'PIB Mpal 2015-2024 Cons'!$E$5:$E$1264,$A19)</f>
        <v>35.789091734315704</v>
      </c>
      <c r="M19" s="100">
        <f>SUMIFS('PIB Mpal 2015-2024 Cons'!R$5:R$1264,'PIB Mpal 2015-2024 Cons'!$A$5:$A$1264,$W$2,'PIB Mpal 2015-2024 Cons'!$E$5:$E$1264,$A19)</f>
        <v>56.132824652828951</v>
      </c>
      <c r="N19" s="100">
        <f>SUMIFS('PIB Mpal 2015-2024 Cons'!S$5:S$1264,'PIB Mpal 2015-2024 Cons'!$A$5:$A$1264,$W$2,'PIB Mpal 2015-2024 Cons'!$E$5:$E$1264,$A19)</f>
        <v>179.76611807059359</v>
      </c>
      <c r="O19" s="100">
        <f>SUMIFS('PIB Mpal 2015-2024 Cons'!T$5:T$1264,'PIB Mpal 2015-2024 Cons'!$A$5:$A$1264,$W$2,'PIB Mpal 2015-2024 Cons'!$E$5:$E$1264,$A19)</f>
        <v>201.03206943811045</v>
      </c>
      <c r="P19" s="169">
        <f>SUMIFS('PIB Mpal 2015-2024 Cons'!U$5:U$1264,'PIB Mpal 2015-2024 Cons'!$A$5:$A$1264,$W$2,'PIB Mpal 2015-2024 Cons'!$E$5:$E$1264,$A19)</f>
        <v>43.926816155237802</v>
      </c>
      <c r="Q19" s="199">
        <f>SUMIFS('PIB Mpal 2015-2024 Cons'!J$5:J$1264,'PIB Mpal 2015-2024 Cons'!$A$5:$A$1264,$W$2,'PIB Mpal 2015-2024 Cons'!$E$5:$E$1264,$A19)</f>
        <v>614.99175273382264</v>
      </c>
      <c r="R19" s="90">
        <f>SUMIFS('PIB Mpal 2015-2024 Cons'!M$5:M$1264,'PIB Mpal 2015-2024 Cons'!$A$5:$A$1264,$W$2,'PIB Mpal 2015-2024 Cons'!$E$5:$E$1264,$A19)</f>
        <v>49.422353491153551</v>
      </c>
      <c r="S19" s="101">
        <f>SUMIFS('PIB Mpal 2015-2024 Cons'!V$5:V$1264,'PIB Mpal 2015-2024 Cons'!$A$5:$A$1264,$W$2,'PIB Mpal 2015-2024 Cons'!$E$5:$E$1264,$A19)</f>
        <v>845.62766201260263</v>
      </c>
      <c r="T19" s="172">
        <f>SUMIFS('PIB Mpal 2015-2024 Cons'!W$5:W$1264,'PIB Mpal 2015-2024 Cons'!$A$5:$A$1264,$W$2,'PIB Mpal 2015-2024 Cons'!$E$5:$E$1264,$A19)</f>
        <v>1901.4847012572291</v>
      </c>
      <c r="U19" s="100">
        <f>SUMIFS('PIB Mpal 2015-2024 Cons'!X$5:X$1264,'PIB Mpal 2015-2024 Cons'!$A$5:$A$1264,$W$2,'PIB Mpal 2015-2024 Cons'!$E$5:$E$1264,$A19)</f>
        <v>208.48403202174526</v>
      </c>
      <c r="V19" s="101">
        <f>SUMIFS('PIB Mpal 2015-2024 Cons'!Y$5:Y$1264,'PIB Mpal 2015-2024 Cons'!$A$5:$A$1264,$W$2,'PIB Mpal 2015-2024 Cons'!$E$5:$E$1264,$A19)</f>
        <v>2109.0714747949451</v>
      </c>
      <c r="W19" s="85">
        <f t="shared" si="2"/>
        <v>1.4139415643181951E-2</v>
      </c>
      <c r="X19" s="247">
        <f>INDEX(POBLACION!$C$4:$W$128,MATCH(A19,POBLACION!$A$4:$A$128,0),MATCH($W$2,POBLACION!$C$3:$W$3,0))</f>
        <v>93572</v>
      </c>
      <c r="Y19" s="237">
        <f t="shared" si="3"/>
        <v>20321.086449549319</v>
      </c>
      <c r="Z19" s="249">
        <f t="shared" si="4"/>
        <v>22539.557504327629</v>
      </c>
      <c r="AA19" s="252">
        <f t="shared" si="5"/>
        <v>4.3079469234165408</v>
      </c>
      <c r="AB19" s="252">
        <f t="shared" si="5"/>
        <v>4.3529453857422471</v>
      </c>
      <c r="AD19" s="691" t="s">
        <v>186</v>
      </c>
      <c r="AE19" s="692"/>
      <c r="AF19" s="692"/>
      <c r="AG19" s="692"/>
      <c r="AH19" s="692"/>
      <c r="AI19" s="693"/>
    </row>
    <row r="20" spans="1:35" x14ac:dyDescent="0.3">
      <c r="A20" s="33" t="s">
        <v>187</v>
      </c>
      <c r="B20" s="30" t="s">
        <v>180</v>
      </c>
      <c r="C20" s="31" t="s">
        <v>181</v>
      </c>
      <c r="D20" s="30" t="s">
        <v>188</v>
      </c>
      <c r="E20" s="100">
        <f>SUMIFS('PIB Mpal 2015-2024 Cons'!H$5:H$1264,'PIB Mpal 2015-2024 Cons'!$A$5:$A$1264,$W$2,'PIB Mpal 2015-2024 Cons'!$E$5:$E$1264,$A20)</f>
        <v>19.187889983932916</v>
      </c>
      <c r="F20" s="100">
        <f>SUMIFS('PIB Mpal 2015-2024 Cons'!I$5:I$1264,'PIB Mpal 2015-2024 Cons'!$A$5:$A$1264,$W$2,'PIB Mpal 2015-2024 Cons'!$E$5:$E$1264,$A20)</f>
        <v>260.92513678569674</v>
      </c>
      <c r="G20" s="100">
        <f>SUMIFS('PIB Mpal 2015-2024 Cons'!K$5:K$1264,'PIB Mpal 2015-2024 Cons'!$A$5:$A$1264,$W$2,'PIB Mpal 2015-2024 Cons'!$E$5:$E$1264,$A20)</f>
        <v>4.3469129010245657</v>
      </c>
      <c r="H20" s="100">
        <f>SUMIFS('PIB Mpal 2015-2024 Cons'!L$5:L$1264,'PIB Mpal 2015-2024 Cons'!$A$5:$A$1264,$W$2,'PIB Mpal 2015-2024 Cons'!$E$5:$E$1264,$A20)</f>
        <v>19.730905419319562</v>
      </c>
      <c r="I20" s="100">
        <f>SUMIFS('PIB Mpal 2015-2024 Cons'!N$5:N$1264,'PIB Mpal 2015-2024 Cons'!$A$5:$A$1264,$W$2,'PIB Mpal 2015-2024 Cons'!$E$5:$E$1264,$A20)</f>
        <v>25.576499579372452</v>
      </c>
      <c r="J20" s="100">
        <f>SUMIFS('PIB Mpal 2015-2024 Cons'!O$5:O$1264,'PIB Mpal 2015-2024 Cons'!$A$5:$A$1264,$W$2,'PIB Mpal 2015-2024 Cons'!$E$5:$E$1264,$A20)</f>
        <v>125.43407302378948</v>
      </c>
      <c r="K20" s="100">
        <f>SUMIFS('PIB Mpal 2015-2024 Cons'!P$5:P$1264,'PIB Mpal 2015-2024 Cons'!$A$5:$A$1264,$W$2,'PIB Mpal 2015-2024 Cons'!$E$5:$E$1264,$A20)</f>
        <v>18.897967518319515</v>
      </c>
      <c r="L20" s="100">
        <f>SUMIFS('PIB Mpal 2015-2024 Cons'!Q$5:Q$1264,'PIB Mpal 2015-2024 Cons'!$A$5:$A$1264,$W$2,'PIB Mpal 2015-2024 Cons'!$E$5:$E$1264,$A20)</f>
        <v>16.150228325283575</v>
      </c>
      <c r="M20" s="100">
        <f>SUMIFS('PIB Mpal 2015-2024 Cons'!R$5:R$1264,'PIB Mpal 2015-2024 Cons'!$A$5:$A$1264,$W$2,'PIB Mpal 2015-2024 Cons'!$E$5:$E$1264,$A20)</f>
        <v>32.116037771765647</v>
      </c>
      <c r="N20" s="100">
        <f>SUMIFS('PIB Mpal 2015-2024 Cons'!S$5:S$1264,'PIB Mpal 2015-2024 Cons'!$A$5:$A$1264,$W$2,'PIB Mpal 2015-2024 Cons'!$E$5:$E$1264,$A20)</f>
        <v>71.610515044073821</v>
      </c>
      <c r="O20" s="100">
        <f>SUMIFS('PIB Mpal 2015-2024 Cons'!T$5:T$1264,'PIB Mpal 2015-2024 Cons'!$A$5:$A$1264,$W$2,'PIB Mpal 2015-2024 Cons'!$E$5:$E$1264,$A20)</f>
        <v>101.60425692575717</v>
      </c>
      <c r="P20" s="169">
        <f>SUMIFS('PIB Mpal 2015-2024 Cons'!U$5:U$1264,'PIB Mpal 2015-2024 Cons'!$A$5:$A$1264,$W$2,'PIB Mpal 2015-2024 Cons'!$E$5:$E$1264,$A20)</f>
        <v>25.699491496707449</v>
      </c>
      <c r="Q20" s="199">
        <f>SUMIFS('PIB Mpal 2015-2024 Cons'!J$5:J$1264,'PIB Mpal 2015-2024 Cons'!$A$5:$A$1264,$W$2,'PIB Mpal 2015-2024 Cons'!$E$5:$E$1264,$A20)</f>
        <v>280.11302676962964</v>
      </c>
      <c r="R20" s="90">
        <f>SUMIFS('PIB Mpal 2015-2024 Cons'!M$5:M$1264,'PIB Mpal 2015-2024 Cons'!$A$5:$A$1264,$W$2,'PIB Mpal 2015-2024 Cons'!$E$5:$E$1264,$A20)</f>
        <v>24.077818320344129</v>
      </c>
      <c r="S20" s="101">
        <f>SUMIFS('PIB Mpal 2015-2024 Cons'!V$5:V$1264,'PIB Mpal 2015-2024 Cons'!$A$5:$A$1264,$W$2,'PIB Mpal 2015-2024 Cons'!$E$5:$E$1264,$A20)</f>
        <v>417.08906968506909</v>
      </c>
      <c r="T20" s="172">
        <f>SUMIFS('PIB Mpal 2015-2024 Cons'!W$5:W$1264,'PIB Mpal 2015-2024 Cons'!$A$5:$A$1264,$W$2,'PIB Mpal 2015-2024 Cons'!$E$5:$E$1264,$A20)</f>
        <v>899.11577405859418</v>
      </c>
      <c r="U20" s="100">
        <f>SUMIFS('PIB Mpal 2015-2024 Cons'!X$5:X$1264,'PIB Mpal 2015-2024 Cons'!$A$5:$A$1264,$W$2,'PIB Mpal 2015-2024 Cons'!$E$5:$E$1264,$A20)</f>
        <v>98.581535631666696</v>
      </c>
      <c r="V20" s="101">
        <f>SUMIFS('PIB Mpal 2015-2024 Cons'!Y$5:Y$1264,'PIB Mpal 2015-2024 Cons'!$A$5:$A$1264,$W$2,'PIB Mpal 2015-2024 Cons'!$E$5:$E$1264,$A20)</f>
        <v>997.27304161391919</v>
      </c>
      <c r="W20" s="85">
        <f t="shared" si="2"/>
        <v>6.6858132659968067E-3</v>
      </c>
      <c r="X20" s="247">
        <f>INDEX(POBLACION!$C$4:$W$128,MATCH(A20,POBLACION!$A$4:$A$128,0),MATCH($W$2,POBLACION!$C$3:$W$3,0))</f>
        <v>55742</v>
      </c>
      <c r="Y20" s="237">
        <f t="shared" si="3"/>
        <v>16129.951814764347</v>
      </c>
      <c r="Z20" s="249">
        <f t="shared" si="4"/>
        <v>17890.872979331907</v>
      </c>
      <c r="AA20" s="252">
        <f t="shared" si="5"/>
        <v>4.2076330700167848</v>
      </c>
      <c r="AB20" s="252">
        <f t="shared" si="5"/>
        <v>4.2526315323424848</v>
      </c>
    </row>
    <row r="21" spans="1:35" x14ac:dyDescent="0.3">
      <c r="A21" s="33" t="s">
        <v>189</v>
      </c>
      <c r="B21" s="30" t="s">
        <v>180</v>
      </c>
      <c r="C21" s="31" t="s">
        <v>181</v>
      </c>
      <c r="D21" s="30" t="s">
        <v>190</v>
      </c>
      <c r="E21" s="100">
        <f>SUMIFS('PIB Mpal 2015-2024 Cons'!H$5:H$1264,'PIB Mpal 2015-2024 Cons'!$A$5:$A$1264,$W$2,'PIB Mpal 2015-2024 Cons'!$E$5:$E$1264,$A21)</f>
        <v>18.725335909375186</v>
      </c>
      <c r="F21" s="100">
        <f>SUMIFS('PIB Mpal 2015-2024 Cons'!I$5:I$1264,'PIB Mpal 2015-2024 Cons'!$A$5:$A$1264,$W$2,'PIB Mpal 2015-2024 Cons'!$E$5:$E$1264,$A21)</f>
        <v>2.8846966342017035</v>
      </c>
      <c r="G21" s="100">
        <f>SUMIFS('PIB Mpal 2015-2024 Cons'!K$5:K$1264,'PIB Mpal 2015-2024 Cons'!$A$5:$A$1264,$W$2,'PIB Mpal 2015-2024 Cons'!$E$5:$E$1264,$A21)</f>
        <v>10.948192017493158</v>
      </c>
      <c r="H21" s="100">
        <f>SUMIFS('PIB Mpal 2015-2024 Cons'!L$5:L$1264,'PIB Mpal 2015-2024 Cons'!$A$5:$A$1264,$W$2,'PIB Mpal 2015-2024 Cons'!$E$5:$E$1264,$A21)</f>
        <v>1.935699959567013</v>
      </c>
      <c r="I21" s="100">
        <f>SUMIFS('PIB Mpal 2015-2024 Cons'!N$5:N$1264,'PIB Mpal 2015-2024 Cons'!$A$5:$A$1264,$W$2,'PIB Mpal 2015-2024 Cons'!$E$5:$E$1264,$A21)</f>
        <v>10.998368148936764</v>
      </c>
      <c r="J21" s="100">
        <f>SUMIFS('PIB Mpal 2015-2024 Cons'!O$5:O$1264,'PIB Mpal 2015-2024 Cons'!$A$5:$A$1264,$W$2,'PIB Mpal 2015-2024 Cons'!$E$5:$E$1264,$A21)</f>
        <v>57.194683468503733</v>
      </c>
      <c r="K21" s="100">
        <f>SUMIFS('PIB Mpal 2015-2024 Cons'!P$5:P$1264,'PIB Mpal 2015-2024 Cons'!$A$5:$A$1264,$W$2,'PIB Mpal 2015-2024 Cons'!$E$5:$E$1264,$A21)</f>
        <v>8.0860150006601454</v>
      </c>
      <c r="L21" s="100">
        <f>SUMIFS('PIB Mpal 2015-2024 Cons'!Q$5:Q$1264,'PIB Mpal 2015-2024 Cons'!$A$5:$A$1264,$W$2,'PIB Mpal 2015-2024 Cons'!$E$5:$E$1264,$A21)</f>
        <v>7.8128224857110631</v>
      </c>
      <c r="M21" s="100">
        <f>SUMIFS('PIB Mpal 2015-2024 Cons'!R$5:R$1264,'PIB Mpal 2015-2024 Cons'!$A$5:$A$1264,$W$2,'PIB Mpal 2015-2024 Cons'!$E$5:$E$1264,$A21)</f>
        <v>14.875515975526673</v>
      </c>
      <c r="N21" s="100">
        <f>SUMIFS('PIB Mpal 2015-2024 Cons'!S$5:S$1264,'PIB Mpal 2015-2024 Cons'!$A$5:$A$1264,$W$2,'PIB Mpal 2015-2024 Cons'!$E$5:$E$1264,$A21)</f>
        <v>29.656147008395834</v>
      </c>
      <c r="O21" s="100">
        <f>SUMIFS('PIB Mpal 2015-2024 Cons'!T$5:T$1264,'PIB Mpal 2015-2024 Cons'!$A$5:$A$1264,$W$2,'PIB Mpal 2015-2024 Cons'!$E$5:$E$1264,$A21)</f>
        <v>58.154055084490253</v>
      </c>
      <c r="P21" s="169">
        <f>SUMIFS('PIB Mpal 2015-2024 Cons'!U$5:U$1264,'PIB Mpal 2015-2024 Cons'!$A$5:$A$1264,$W$2,'PIB Mpal 2015-2024 Cons'!$E$5:$E$1264,$A21)</f>
        <v>12.459291299681395</v>
      </c>
      <c r="Q21" s="199">
        <f>SUMIFS('PIB Mpal 2015-2024 Cons'!J$5:J$1264,'PIB Mpal 2015-2024 Cons'!$A$5:$A$1264,$W$2,'PIB Mpal 2015-2024 Cons'!$E$5:$E$1264,$A21)</f>
        <v>21.610032543576889</v>
      </c>
      <c r="R21" s="90">
        <f>SUMIFS('PIB Mpal 2015-2024 Cons'!M$5:M$1264,'PIB Mpal 2015-2024 Cons'!$A$5:$A$1264,$W$2,'PIB Mpal 2015-2024 Cons'!$E$5:$E$1264,$A21)</f>
        <v>12.88389197706017</v>
      </c>
      <c r="S21" s="101">
        <f>SUMIFS('PIB Mpal 2015-2024 Cons'!V$5:V$1264,'PIB Mpal 2015-2024 Cons'!$A$5:$A$1264,$W$2,'PIB Mpal 2015-2024 Cons'!$E$5:$E$1264,$A21)</f>
        <v>199.23689847190585</v>
      </c>
      <c r="T21" s="172">
        <f>SUMIFS('PIB Mpal 2015-2024 Cons'!W$5:W$1264,'PIB Mpal 2015-2024 Cons'!$A$5:$A$1264,$W$2,'PIB Mpal 2015-2024 Cons'!$E$5:$E$1264,$A21)</f>
        <v>242.11193936474331</v>
      </c>
      <c r="U21" s="100">
        <f>SUMIFS('PIB Mpal 2015-2024 Cons'!X$5:X$1264,'PIB Mpal 2015-2024 Cons'!$A$5:$A$1264,$W$2,'PIB Mpal 2015-2024 Cons'!$E$5:$E$1264,$A21)</f>
        <v>26.545821423595502</v>
      </c>
      <c r="V21" s="101">
        <f>SUMIFS('PIB Mpal 2015-2024 Cons'!Y$5:Y$1264,'PIB Mpal 2015-2024 Cons'!$A$5:$A$1264,$W$2,'PIB Mpal 2015-2024 Cons'!$E$5:$E$1264,$A21)</f>
        <v>268.54351480385753</v>
      </c>
      <c r="W21" s="85">
        <f t="shared" si="2"/>
        <v>1.800341249441011E-3</v>
      </c>
      <c r="X21" s="247">
        <f>INDEX(POBLACION!$C$4:$W$128,MATCH(A21,POBLACION!$A$4:$A$128,0),MATCH($W$2,POBLACION!$C$3:$W$3,0))</f>
        <v>28955</v>
      </c>
      <c r="Y21" s="237">
        <f t="shared" si="3"/>
        <v>8361.6625579258598</v>
      </c>
      <c r="Z21" s="249">
        <f t="shared" si="4"/>
        <v>9274.5126853343991</v>
      </c>
      <c r="AA21" s="252">
        <f t="shared" si="5"/>
        <v>3.9222926372412101</v>
      </c>
      <c r="AB21" s="252">
        <f t="shared" si="5"/>
        <v>3.9672910995668444</v>
      </c>
    </row>
    <row r="22" spans="1:35" x14ac:dyDescent="0.3">
      <c r="A22" s="33" t="s">
        <v>191</v>
      </c>
      <c r="B22" s="30" t="s">
        <v>180</v>
      </c>
      <c r="C22" s="31" t="s">
        <v>181</v>
      </c>
      <c r="D22" s="30" t="s">
        <v>192</v>
      </c>
      <c r="E22" s="100">
        <f>SUMIFS('PIB Mpal 2015-2024 Cons'!H$5:H$1264,'PIB Mpal 2015-2024 Cons'!$A$5:$A$1264,$W$2,'PIB Mpal 2015-2024 Cons'!$E$5:$E$1264,$A22)</f>
        <v>26.269417261522907</v>
      </c>
      <c r="F22" s="100">
        <f>SUMIFS('PIB Mpal 2015-2024 Cons'!I$5:I$1264,'PIB Mpal 2015-2024 Cons'!$A$5:$A$1264,$W$2,'PIB Mpal 2015-2024 Cons'!$E$5:$E$1264,$A22)</f>
        <v>10.758815782118583</v>
      </c>
      <c r="G22" s="100">
        <f>SUMIFS('PIB Mpal 2015-2024 Cons'!K$5:K$1264,'PIB Mpal 2015-2024 Cons'!$A$5:$A$1264,$W$2,'PIB Mpal 2015-2024 Cons'!$E$5:$E$1264,$A22)</f>
        <v>12.603479116327309</v>
      </c>
      <c r="H22" s="100">
        <f>SUMIFS('PIB Mpal 2015-2024 Cons'!L$5:L$1264,'PIB Mpal 2015-2024 Cons'!$A$5:$A$1264,$W$2,'PIB Mpal 2015-2024 Cons'!$E$5:$E$1264,$A22)</f>
        <v>2.9472881209571842</v>
      </c>
      <c r="I22" s="100">
        <f>SUMIFS('PIB Mpal 2015-2024 Cons'!N$5:N$1264,'PIB Mpal 2015-2024 Cons'!$A$5:$A$1264,$W$2,'PIB Mpal 2015-2024 Cons'!$E$5:$E$1264,$A22)</f>
        <v>8.9413949099021863</v>
      </c>
      <c r="J22" s="100">
        <f>SUMIFS('PIB Mpal 2015-2024 Cons'!O$5:O$1264,'PIB Mpal 2015-2024 Cons'!$A$5:$A$1264,$W$2,'PIB Mpal 2015-2024 Cons'!$E$5:$E$1264,$A22)</f>
        <v>70.637171561531432</v>
      </c>
      <c r="K22" s="100">
        <f>SUMIFS('PIB Mpal 2015-2024 Cons'!P$5:P$1264,'PIB Mpal 2015-2024 Cons'!$A$5:$A$1264,$W$2,'PIB Mpal 2015-2024 Cons'!$E$5:$E$1264,$A22)</f>
        <v>12.103977718524845</v>
      </c>
      <c r="L22" s="100">
        <f>SUMIFS('PIB Mpal 2015-2024 Cons'!Q$5:Q$1264,'PIB Mpal 2015-2024 Cons'!$A$5:$A$1264,$W$2,'PIB Mpal 2015-2024 Cons'!$E$5:$E$1264,$A22)</f>
        <v>11.68217727932932</v>
      </c>
      <c r="M22" s="100">
        <f>SUMIFS('PIB Mpal 2015-2024 Cons'!R$5:R$1264,'PIB Mpal 2015-2024 Cons'!$A$5:$A$1264,$W$2,'PIB Mpal 2015-2024 Cons'!$E$5:$E$1264,$A22)</f>
        <v>22.835957182327039</v>
      </c>
      <c r="N22" s="100">
        <f>SUMIFS('PIB Mpal 2015-2024 Cons'!S$5:S$1264,'PIB Mpal 2015-2024 Cons'!$A$5:$A$1264,$W$2,'PIB Mpal 2015-2024 Cons'!$E$5:$E$1264,$A22)</f>
        <v>35.6341258499247</v>
      </c>
      <c r="O22" s="100">
        <f>SUMIFS('PIB Mpal 2015-2024 Cons'!T$5:T$1264,'PIB Mpal 2015-2024 Cons'!$A$5:$A$1264,$W$2,'PIB Mpal 2015-2024 Cons'!$E$5:$E$1264,$A22)</f>
        <v>68.959321292340462</v>
      </c>
      <c r="P22" s="169">
        <f>SUMIFS('PIB Mpal 2015-2024 Cons'!U$5:U$1264,'PIB Mpal 2015-2024 Cons'!$A$5:$A$1264,$W$2,'PIB Mpal 2015-2024 Cons'!$E$5:$E$1264,$A22)</f>
        <v>19.142643806641548</v>
      </c>
      <c r="Q22" s="199">
        <f>SUMIFS('PIB Mpal 2015-2024 Cons'!J$5:J$1264,'PIB Mpal 2015-2024 Cons'!$A$5:$A$1264,$W$2,'PIB Mpal 2015-2024 Cons'!$E$5:$E$1264,$A22)</f>
        <v>37.028233043641492</v>
      </c>
      <c r="R22" s="90">
        <f>SUMIFS('PIB Mpal 2015-2024 Cons'!M$5:M$1264,'PIB Mpal 2015-2024 Cons'!$A$5:$A$1264,$W$2,'PIB Mpal 2015-2024 Cons'!$E$5:$E$1264,$A22)</f>
        <v>15.550767237284493</v>
      </c>
      <c r="S22" s="101">
        <f>SUMIFS('PIB Mpal 2015-2024 Cons'!V$5:V$1264,'PIB Mpal 2015-2024 Cons'!$A$5:$A$1264,$W$2,'PIB Mpal 2015-2024 Cons'!$E$5:$E$1264,$A22)</f>
        <v>249.93676960052153</v>
      </c>
      <c r="T22" s="172">
        <f>SUMIFS('PIB Mpal 2015-2024 Cons'!W$5:W$1264,'PIB Mpal 2015-2024 Cons'!$A$5:$A$1264,$W$2,'PIB Mpal 2015-2024 Cons'!$E$5:$E$1264,$A22)</f>
        <v>315.66625590167058</v>
      </c>
      <c r="U22" s="100">
        <f>SUMIFS('PIB Mpal 2015-2024 Cons'!X$5:X$1264,'PIB Mpal 2015-2024 Cons'!$A$5:$A$1264,$W$2,'PIB Mpal 2015-2024 Cons'!$E$5:$E$1264,$A22)</f>
        <v>34.610519748047622</v>
      </c>
      <c r="V22" s="101">
        <f>SUMIFS('PIB Mpal 2015-2024 Cons'!Y$5:Y$1264,'PIB Mpal 2015-2024 Cons'!$A$5:$A$1264,$W$2,'PIB Mpal 2015-2024 Cons'!$E$5:$E$1264,$A22)</f>
        <v>350.12782140042464</v>
      </c>
      <c r="W22" s="85">
        <f t="shared" si="2"/>
        <v>2.3472901957975151E-3</v>
      </c>
      <c r="X22" s="247">
        <f>INDEX(POBLACION!$C$4:$W$128,MATCH(A22,POBLACION!$A$4:$A$128,0),MATCH($W$2,POBLACION!$C$3:$W$3,0))</f>
        <v>29027</v>
      </c>
      <c r="Y22" s="237">
        <f t="shared" si="3"/>
        <v>10874.918382942453</v>
      </c>
      <c r="Z22" s="249">
        <f t="shared" si="4"/>
        <v>12062.142880780813</v>
      </c>
      <c r="AA22" s="252">
        <f t="shared" si="5"/>
        <v>4.0364260062270674</v>
      </c>
      <c r="AB22" s="252">
        <f t="shared" si="5"/>
        <v>4.0814244685527052</v>
      </c>
    </row>
    <row r="23" spans="1:35" ht="15" thickBot="1" x14ac:dyDescent="0.35">
      <c r="A23" s="33" t="s">
        <v>193</v>
      </c>
      <c r="B23" s="58" t="s">
        <v>180</v>
      </c>
      <c r="C23" s="57" t="s">
        <v>181</v>
      </c>
      <c r="D23" s="58" t="s">
        <v>194</v>
      </c>
      <c r="E23" s="100">
        <f>SUMIFS('PIB Mpal 2015-2024 Cons'!H$5:H$1264,'PIB Mpal 2015-2024 Cons'!$A$5:$A$1264,$W$2,'PIB Mpal 2015-2024 Cons'!$E$5:$E$1264,$A23)</f>
        <v>28.139317477890017</v>
      </c>
      <c r="F23" s="100">
        <f>SUMIFS('PIB Mpal 2015-2024 Cons'!I$5:I$1264,'PIB Mpal 2015-2024 Cons'!$A$5:$A$1264,$W$2,'PIB Mpal 2015-2024 Cons'!$E$5:$E$1264,$A23)</f>
        <v>46.382860907222302</v>
      </c>
      <c r="G23" s="100">
        <f>SUMIFS('PIB Mpal 2015-2024 Cons'!K$5:K$1264,'PIB Mpal 2015-2024 Cons'!$A$5:$A$1264,$W$2,'PIB Mpal 2015-2024 Cons'!$E$5:$E$1264,$A23)</f>
        <v>4.2495035982231535</v>
      </c>
      <c r="H23" s="100">
        <f>SUMIFS('PIB Mpal 2015-2024 Cons'!L$5:L$1264,'PIB Mpal 2015-2024 Cons'!$A$5:$A$1264,$W$2,'PIB Mpal 2015-2024 Cons'!$E$5:$E$1264,$A23)</f>
        <v>8.1228942235994577</v>
      </c>
      <c r="I23" s="100">
        <f>SUMIFS('PIB Mpal 2015-2024 Cons'!N$5:N$1264,'PIB Mpal 2015-2024 Cons'!$A$5:$A$1264,$W$2,'PIB Mpal 2015-2024 Cons'!$E$5:$E$1264,$A23)</f>
        <v>3.9959784662593569</v>
      </c>
      <c r="J23" s="100">
        <f>SUMIFS('PIB Mpal 2015-2024 Cons'!O$5:O$1264,'PIB Mpal 2015-2024 Cons'!$A$5:$A$1264,$W$2,'PIB Mpal 2015-2024 Cons'!$E$5:$E$1264,$A23)</f>
        <v>64.483190829723384</v>
      </c>
      <c r="K23" s="100">
        <f>SUMIFS('PIB Mpal 2015-2024 Cons'!P$5:P$1264,'PIB Mpal 2015-2024 Cons'!$A$5:$A$1264,$W$2,'PIB Mpal 2015-2024 Cons'!$E$5:$E$1264,$A23)</f>
        <v>7.1560605484674342</v>
      </c>
      <c r="L23" s="100">
        <f>SUMIFS('PIB Mpal 2015-2024 Cons'!Q$5:Q$1264,'PIB Mpal 2015-2024 Cons'!$A$5:$A$1264,$W$2,'PIB Mpal 2015-2024 Cons'!$E$5:$E$1264,$A23)</f>
        <v>6.2102523176219053</v>
      </c>
      <c r="M23" s="100">
        <f>SUMIFS('PIB Mpal 2015-2024 Cons'!R$5:R$1264,'PIB Mpal 2015-2024 Cons'!$A$5:$A$1264,$W$2,'PIB Mpal 2015-2024 Cons'!$E$5:$E$1264,$A23)</f>
        <v>14.408572856883621</v>
      </c>
      <c r="N23" s="100">
        <f>SUMIFS('PIB Mpal 2015-2024 Cons'!S$5:S$1264,'PIB Mpal 2015-2024 Cons'!$A$5:$A$1264,$W$2,'PIB Mpal 2015-2024 Cons'!$E$5:$E$1264,$A23)</f>
        <v>23.803834109629911</v>
      </c>
      <c r="O23" s="100">
        <f>SUMIFS('PIB Mpal 2015-2024 Cons'!T$5:T$1264,'PIB Mpal 2015-2024 Cons'!$A$5:$A$1264,$W$2,'PIB Mpal 2015-2024 Cons'!$E$5:$E$1264,$A23)</f>
        <v>58.505643394913328</v>
      </c>
      <c r="P23" s="169">
        <f>SUMIFS('PIB Mpal 2015-2024 Cons'!U$5:U$1264,'PIB Mpal 2015-2024 Cons'!$A$5:$A$1264,$W$2,'PIB Mpal 2015-2024 Cons'!$E$5:$E$1264,$A23)</f>
        <v>10.161287942492203</v>
      </c>
      <c r="Q23" s="199">
        <f>SUMIFS('PIB Mpal 2015-2024 Cons'!J$5:J$1264,'PIB Mpal 2015-2024 Cons'!$A$5:$A$1264,$W$2,'PIB Mpal 2015-2024 Cons'!$E$5:$E$1264,$A23)</f>
        <v>74.522178385112312</v>
      </c>
      <c r="R23" s="90">
        <f>SUMIFS('PIB Mpal 2015-2024 Cons'!M$5:M$1264,'PIB Mpal 2015-2024 Cons'!$A$5:$A$1264,$W$2,'PIB Mpal 2015-2024 Cons'!$E$5:$E$1264,$A23)</f>
        <v>12.372397821822611</v>
      </c>
      <c r="S23" s="101">
        <f>SUMIFS('PIB Mpal 2015-2024 Cons'!V$5:V$1264,'PIB Mpal 2015-2024 Cons'!$A$5:$A$1264,$W$2,'PIB Mpal 2015-2024 Cons'!$E$5:$E$1264,$A23)</f>
        <v>188.72482046599117</v>
      </c>
      <c r="T23" s="172">
        <f>SUMIFS('PIB Mpal 2015-2024 Cons'!W$5:W$1264,'PIB Mpal 2015-2024 Cons'!$A$5:$A$1264,$W$2,'PIB Mpal 2015-2024 Cons'!$E$5:$E$1264,$A23)</f>
        <v>317.10091724964627</v>
      </c>
      <c r="U23" s="100">
        <f>SUMIFS('PIB Mpal 2015-2024 Cons'!X$5:X$1264,'PIB Mpal 2015-2024 Cons'!$A$5:$A$1264,$W$2,'PIB Mpal 2015-2024 Cons'!$E$5:$E$1264,$A23)</f>
        <v>34.767819978890067</v>
      </c>
      <c r="V23" s="101">
        <f>SUMIFS('PIB Mpal 2015-2024 Cons'!Y$5:Y$1264,'PIB Mpal 2015-2024 Cons'!$A$5:$A$1264,$W$2,'PIB Mpal 2015-2024 Cons'!$E$5:$E$1264,$A23)</f>
        <v>351.71910600189506</v>
      </c>
      <c r="W23" s="89">
        <f t="shared" si="2"/>
        <v>2.3579583190240991E-3</v>
      </c>
      <c r="X23" s="247">
        <f>INDEX(POBLACION!$C$4:$W$128,MATCH(A23,POBLACION!$A$4:$A$128,0),MATCH($W$2,POBLACION!$C$3:$W$3,0))</f>
        <v>26532</v>
      </c>
      <c r="Y23" s="237">
        <f t="shared" si="3"/>
        <v>11951.640179769573</v>
      </c>
      <c r="Z23" s="249">
        <f t="shared" si="4"/>
        <v>13256.411352400688</v>
      </c>
      <c r="AA23" s="252">
        <f t="shared" si="5"/>
        <v>4.0774275096476238</v>
      </c>
      <c r="AB23" s="252">
        <f t="shared" si="5"/>
        <v>4.1224259719732856</v>
      </c>
    </row>
    <row r="24" spans="1:35" ht="15" thickBot="1" x14ac:dyDescent="0.35">
      <c r="A24" s="107" t="s">
        <v>195</v>
      </c>
      <c r="B24" s="102" t="s">
        <v>196</v>
      </c>
      <c r="C24" s="108"/>
      <c r="D24" s="109"/>
      <c r="E24" s="104">
        <f>SUM(E25:E30)</f>
        <v>133.9346977323965</v>
      </c>
      <c r="F24" s="104">
        <f t="shared" ref="F24:V24" si="7">SUM(F25:F30)</f>
        <v>426.00353360376999</v>
      </c>
      <c r="G24" s="104">
        <f t="shared" si="7"/>
        <v>112.42046248022419</v>
      </c>
      <c r="H24" s="104">
        <f t="shared" si="7"/>
        <v>26.242305672162161</v>
      </c>
      <c r="I24" s="104">
        <f t="shared" si="7"/>
        <v>99.585128846606324</v>
      </c>
      <c r="J24" s="104">
        <f t="shared" si="7"/>
        <v>398.20109173856224</v>
      </c>
      <c r="K24" s="104">
        <f t="shared" si="7"/>
        <v>38.139547307713435</v>
      </c>
      <c r="L24" s="104">
        <f t="shared" si="7"/>
        <v>43.60502004199963</v>
      </c>
      <c r="M24" s="104">
        <f t="shared" si="7"/>
        <v>111.12959614047071</v>
      </c>
      <c r="N24" s="104">
        <f t="shared" si="7"/>
        <v>225.33082541122707</v>
      </c>
      <c r="O24" s="104">
        <f t="shared" si="7"/>
        <v>246.86246035426905</v>
      </c>
      <c r="P24" s="114">
        <f t="shared" si="7"/>
        <v>69.126571052264651</v>
      </c>
      <c r="Q24" s="176">
        <f t="shared" si="7"/>
        <v>559.9382313361665</v>
      </c>
      <c r="R24" s="104">
        <f t="shared" si="7"/>
        <v>138.66276815238635</v>
      </c>
      <c r="S24" s="105">
        <f t="shared" si="7"/>
        <v>1231.980240893113</v>
      </c>
      <c r="T24" s="171">
        <f t="shared" si="7"/>
        <v>2273.7909639546701</v>
      </c>
      <c r="U24" s="104">
        <f t="shared" si="7"/>
        <v>249.30471847922843</v>
      </c>
      <c r="V24" s="105">
        <f t="shared" si="7"/>
        <v>2522.022742834683</v>
      </c>
      <c r="W24" s="106">
        <f t="shared" si="2"/>
        <v>1.6907880196883517E-2</v>
      </c>
      <c r="X24" s="190">
        <f>SUM(X25:X30)</f>
        <v>109658</v>
      </c>
      <c r="Y24" s="237">
        <f t="shared" si="3"/>
        <v>20735.29486179458</v>
      </c>
      <c r="Z24" s="249">
        <f t="shared" si="4"/>
        <v>22998.985416792962</v>
      </c>
      <c r="AA24" s="252">
        <f t="shared" si="5"/>
        <v>4.3167102155350889</v>
      </c>
      <c r="AB24" s="252">
        <f t="shared" si="5"/>
        <v>4.3617086778607632</v>
      </c>
    </row>
    <row r="25" spans="1:35" x14ac:dyDescent="0.3">
      <c r="A25" s="33" t="s">
        <v>197</v>
      </c>
      <c r="B25" s="92" t="s">
        <v>198</v>
      </c>
      <c r="C25" s="99" t="s">
        <v>199</v>
      </c>
      <c r="D25" s="92" t="s">
        <v>200</v>
      </c>
      <c r="E25" s="100">
        <f>SUMIFS('PIB Mpal 2015-2024 Cons'!H$5:H$1264,'PIB Mpal 2015-2024 Cons'!$A$5:$A$1264,$W$2,'PIB Mpal 2015-2024 Cons'!$E$5:$E$1264,$A25)</f>
        <v>7.156899459882589</v>
      </c>
      <c r="F25" s="100">
        <f>SUMIFS('PIB Mpal 2015-2024 Cons'!I$5:I$1264,'PIB Mpal 2015-2024 Cons'!$A$5:$A$1264,$W$2,'PIB Mpal 2015-2024 Cons'!$E$5:$E$1264,$A25)</f>
        <v>0</v>
      </c>
      <c r="G25" s="100">
        <f>SUMIFS('PIB Mpal 2015-2024 Cons'!K$5:K$1264,'PIB Mpal 2015-2024 Cons'!$A$5:$A$1264,$W$2,'PIB Mpal 2015-2024 Cons'!$E$5:$E$1264,$A25)</f>
        <v>1.6412087609005612</v>
      </c>
      <c r="H25" s="100">
        <f>SUMIFS('PIB Mpal 2015-2024 Cons'!L$5:L$1264,'PIB Mpal 2015-2024 Cons'!$A$5:$A$1264,$W$2,'PIB Mpal 2015-2024 Cons'!$E$5:$E$1264,$A25)</f>
        <v>1.1873790125706349</v>
      </c>
      <c r="I25" s="100">
        <f>SUMIFS('PIB Mpal 2015-2024 Cons'!N$5:N$1264,'PIB Mpal 2015-2024 Cons'!$A$5:$A$1264,$W$2,'PIB Mpal 2015-2024 Cons'!$E$5:$E$1264,$A25)</f>
        <v>4.8240046176653388</v>
      </c>
      <c r="J25" s="100">
        <f>SUMIFS('PIB Mpal 2015-2024 Cons'!O$5:O$1264,'PIB Mpal 2015-2024 Cons'!$A$5:$A$1264,$W$2,'PIB Mpal 2015-2024 Cons'!$E$5:$E$1264,$A25)</f>
        <v>7.7257857988222893</v>
      </c>
      <c r="K25" s="100">
        <f>SUMIFS('PIB Mpal 2015-2024 Cons'!P$5:P$1264,'PIB Mpal 2015-2024 Cons'!$A$5:$A$1264,$W$2,'PIB Mpal 2015-2024 Cons'!$E$5:$E$1264,$A25)</f>
        <v>1.794742493709035</v>
      </c>
      <c r="L25" s="100">
        <f>SUMIFS('PIB Mpal 2015-2024 Cons'!Q$5:Q$1264,'PIB Mpal 2015-2024 Cons'!$A$5:$A$1264,$W$2,'PIB Mpal 2015-2024 Cons'!$E$5:$E$1264,$A25)</f>
        <v>1.7880201075335198</v>
      </c>
      <c r="M25" s="100">
        <f>SUMIFS('PIB Mpal 2015-2024 Cons'!R$5:R$1264,'PIB Mpal 2015-2024 Cons'!$A$5:$A$1264,$W$2,'PIB Mpal 2015-2024 Cons'!$E$5:$E$1264,$A25)</f>
        <v>4.6947696763416431</v>
      </c>
      <c r="N25" s="100">
        <f>SUMIFS('PIB Mpal 2015-2024 Cons'!S$5:S$1264,'PIB Mpal 2015-2024 Cons'!$A$5:$A$1264,$W$2,'PIB Mpal 2015-2024 Cons'!$E$5:$E$1264,$A25)</f>
        <v>5.6317739380507224</v>
      </c>
      <c r="O25" s="100">
        <f>SUMIFS('PIB Mpal 2015-2024 Cons'!T$5:T$1264,'PIB Mpal 2015-2024 Cons'!$A$5:$A$1264,$W$2,'PIB Mpal 2015-2024 Cons'!$E$5:$E$1264,$A25)</f>
        <v>11.57202646375953</v>
      </c>
      <c r="P25" s="169">
        <f>SUMIFS('PIB Mpal 2015-2024 Cons'!U$5:U$1264,'PIB Mpal 2015-2024 Cons'!$A$5:$A$1264,$W$2,'PIB Mpal 2015-2024 Cons'!$E$5:$E$1264,$A25)</f>
        <v>3.0498949489264779</v>
      </c>
      <c r="Q25" s="199">
        <f>SUMIFS('PIB Mpal 2015-2024 Cons'!J$5:J$1264,'PIB Mpal 2015-2024 Cons'!$A$5:$A$1264,$W$2,'PIB Mpal 2015-2024 Cons'!$E$5:$E$1264,$A25)</f>
        <v>7.156899459882589</v>
      </c>
      <c r="R25" s="90">
        <f>SUMIFS('PIB Mpal 2015-2024 Cons'!M$5:M$1264,'PIB Mpal 2015-2024 Cons'!$A$5:$A$1264,$W$2,'PIB Mpal 2015-2024 Cons'!$E$5:$E$1264,$A25)</f>
        <v>2.8285877734711962</v>
      </c>
      <c r="S25" s="101">
        <f>SUMIFS('PIB Mpal 2015-2024 Cons'!V$5:V$1264,'PIB Mpal 2015-2024 Cons'!$A$5:$A$1264,$W$2,'PIB Mpal 2015-2024 Cons'!$E$5:$E$1264,$A25)</f>
        <v>41.081018044808559</v>
      </c>
      <c r="T25" s="172">
        <f>SUMIFS('PIB Mpal 2015-2024 Cons'!W$5:W$1264,'PIB Mpal 2015-2024 Cons'!$A$5:$A$1264,$W$2,'PIB Mpal 2015-2024 Cons'!$E$5:$E$1264,$A25)</f>
        <v>54.184856681487624</v>
      </c>
      <c r="U25" s="100">
        <f>SUMIFS('PIB Mpal 2015-2024 Cons'!X$5:X$1264,'PIB Mpal 2015-2024 Cons'!$A$5:$A$1264,$W$2,'PIB Mpal 2015-2024 Cons'!$E$5:$E$1264,$A25)</f>
        <v>5.9409772731721677</v>
      </c>
      <c r="V25" s="101">
        <f>SUMIFS('PIB Mpal 2015-2024 Cons'!Y$5:Y$1264,'PIB Mpal 2015-2024 Cons'!$A$5:$A$1264,$W$2,'PIB Mpal 2015-2024 Cons'!$E$5:$E$1264,$A25)</f>
        <v>60.100265606763507</v>
      </c>
      <c r="W25" s="91">
        <f t="shared" si="2"/>
        <v>4.0291789341197291E-4</v>
      </c>
      <c r="X25" s="247">
        <f>INDEX(POBLACION!$C$4:$W$128,MATCH(A25,POBLACION!$A$4:$A$128,0),MATCH($W$2,POBLACION!$C$3:$W$3,0))</f>
        <v>4538</v>
      </c>
      <c r="Y25" s="237">
        <f t="shared" si="3"/>
        <v>11940.250480715651</v>
      </c>
      <c r="Z25" s="249">
        <f t="shared" si="4"/>
        <v>13243.778229784819</v>
      </c>
      <c r="AA25" s="252">
        <f t="shared" si="5"/>
        <v>4.0770134374509395</v>
      </c>
      <c r="AB25" s="252">
        <f t="shared" si="5"/>
        <v>4.1220118997765658</v>
      </c>
    </row>
    <row r="26" spans="1:35" x14ac:dyDescent="0.3">
      <c r="A26" s="33" t="s">
        <v>201</v>
      </c>
      <c r="B26" s="30" t="s">
        <v>198</v>
      </c>
      <c r="C26" s="31" t="s">
        <v>199</v>
      </c>
      <c r="D26" s="30" t="s">
        <v>202</v>
      </c>
      <c r="E26" s="100">
        <f>SUMIFS('PIB Mpal 2015-2024 Cons'!H$5:H$1264,'PIB Mpal 2015-2024 Cons'!$A$5:$A$1264,$W$2,'PIB Mpal 2015-2024 Cons'!$E$5:$E$1264,$A26)</f>
        <v>28.80117799266279</v>
      </c>
      <c r="F26" s="100">
        <f>SUMIFS('PIB Mpal 2015-2024 Cons'!I$5:I$1264,'PIB Mpal 2015-2024 Cons'!$A$5:$A$1264,$W$2,'PIB Mpal 2015-2024 Cons'!$E$5:$E$1264,$A26)</f>
        <v>0.6683148784369185</v>
      </c>
      <c r="G26" s="100">
        <f>SUMIFS('PIB Mpal 2015-2024 Cons'!K$5:K$1264,'PIB Mpal 2015-2024 Cons'!$A$5:$A$1264,$W$2,'PIB Mpal 2015-2024 Cons'!$E$5:$E$1264,$A26)</f>
        <v>2.6202941840637717</v>
      </c>
      <c r="H26" s="100">
        <f>SUMIFS('PIB Mpal 2015-2024 Cons'!L$5:L$1264,'PIB Mpal 2015-2024 Cons'!$A$5:$A$1264,$W$2,'PIB Mpal 2015-2024 Cons'!$E$5:$E$1264,$A26)</f>
        <v>3.1355130271025367</v>
      </c>
      <c r="I26" s="100">
        <f>SUMIFS('PIB Mpal 2015-2024 Cons'!N$5:N$1264,'PIB Mpal 2015-2024 Cons'!$A$5:$A$1264,$W$2,'PIB Mpal 2015-2024 Cons'!$E$5:$E$1264,$A26)</f>
        <v>2.6399265522121333</v>
      </c>
      <c r="J26" s="100">
        <f>SUMIFS('PIB Mpal 2015-2024 Cons'!O$5:O$1264,'PIB Mpal 2015-2024 Cons'!$A$5:$A$1264,$W$2,'PIB Mpal 2015-2024 Cons'!$E$5:$E$1264,$A26)</f>
        <v>19.856691693620999</v>
      </c>
      <c r="K26" s="100">
        <f>SUMIFS('PIB Mpal 2015-2024 Cons'!P$5:P$1264,'PIB Mpal 2015-2024 Cons'!$A$5:$A$1264,$W$2,'PIB Mpal 2015-2024 Cons'!$E$5:$E$1264,$A26)</f>
        <v>3.0325599034519213</v>
      </c>
      <c r="L26" s="100">
        <f>SUMIFS('PIB Mpal 2015-2024 Cons'!Q$5:Q$1264,'PIB Mpal 2015-2024 Cons'!$A$5:$A$1264,$W$2,'PIB Mpal 2015-2024 Cons'!$E$5:$E$1264,$A26)</f>
        <v>2.5460896349190372</v>
      </c>
      <c r="M26" s="100">
        <f>SUMIFS('PIB Mpal 2015-2024 Cons'!R$5:R$1264,'PIB Mpal 2015-2024 Cons'!$A$5:$A$1264,$W$2,'PIB Mpal 2015-2024 Cons'!$E$5:$E$1264,$A26)</f>
        <v>10.495894007667507</v>
      </c>
      <c r="N26" s="100">
        <f>SUMIFS('PIB Mpal 2015-2024 Cons'!S$5:S$1264,'PIB Mpal 2015-2024 Cons'!$A$5:$A$1264,$W$2,'PIB Mpal 2015-2024 Cons'!$E$5:$E$1264,$A26)</f>
        <v>9.8884768658095332</v>
      </c>
      <c r="O26" s="100">
        <f>SUMIFS('PIB Mpal 2015-2024 Cons'!T$5:T$1264,'PIB Mpal 2015-2024 Cons'!$A$5:$A$1264,$W$2,'PIB Mpal 2015-2024 Cons'!$E$5:$E$1264,$A26)</f>
        <v>19.74915654385174</v>
      </c>
      <c r="P26" s="169">
        <f>SUMIFS('PIB Mpal 2015-2024 Cons'!U$5:U$1264,'PIB Mpal 2015-2024 Cons'!$A$5:$A$1264,$W$2,'PIB Mpal 2015-2024 Cons'!$E$5:$E$1264,$A26)</f>
        <v>4.6589814619679766</v>
      </c>
      <c r="Q26" s="199">
        <f>SUMIFS('PIB Mpal 2015-2024 Cons'!J$5:J$1264,'PIB Mpal 2015-2024 Cons'!$A$5:$A$1264,$W$2,'PIB Mpal 2015-2024 Cons'!$E$5:$E$1264,$A26)</f>
        <v>29.46949287109971</v>
      </c>
      <c r="R26" s="90">
        <f>SUMIFS('PIB Mpal 2015-2024 Cons'!M$5:M$1264,'PIB Mpal 2015-2024 Cons'!$A$5:$A$1264,$W$2,'PIB Mpal 2015-2024 Cons'!$E$5:$E$1264,$A26)</f>
        <v>5.7558072111663083</v>
      </c>
      <c r="S26" s="101">
        <f>SUMIFS('PIB Mpal 2015-2024 Cons'!V$5:V$1264,'PIB Mpal 2015-2024 Cons'!$A$5:$A$1264,$W$2,'PIB Mpal 2015-2024 Cons'!$E$5:$E$1264,$A26)</f>
        <v>72.867776663500862</v>
      </c>
      <c r="T26" s="172">
        <f>SUMIFS('PIB Mpal 2015-2024 Cons'!W$5:W$1264,'PIB Mpal 2015-2024 Cons'!$A$5:$A$1264,$W$2,'PIB Mpal 2015-2024 Cons'!$E$5:$E$1264,$A26)</f>
        <v>120.3348594013536</v>
      </c>
      <c r="U26" s="100">
        <f>SUMIFS('PIB Mpal 2015-2024 Cons'!X$5:X$1264,'PIB Mpal 2015-2024 Cons'!$A$5:$A$1264,$W$2,'PIB Mpal 2015-2024 Cons'!$E$5:$E$1264,$A26)</f>
        <v>13.193846189833625</v>
      </c>
      <c r="V26" s="101">
        <f>SUMIFS('PIB Mpal 2015-2024 Cons'!Y$5:Y$1264,'PIB Mpal 2015-2024 Cons'!$A$5:$A$1264,$W$2,'PIB Mpal 2015-2024 Cons'!$E$5:$E$1264,$A26)</f>
        <v>133.47192287111281</v>
      </c>
      <c r="W26" s="85">
        <f t="shared" si="2"/>
        <v>8.948084579982631E-4</v>
      </c>
      <c r="X26" s="247">
        <f>INDEX(POBLACION!$C$4:$W$128,MATCH(A26,POBLACION!$A$4:$A$128,0),MATCH($W$2,POBLACION!$C$3:$W$3,0))</f>
        <v>8808</v>
      </c>
      <c r="Y26" s="237">
        <f t="shared" si="3"/>
        <v>13661.995844840327</v>
      </c>
      <c r="Z26" s="249">
        <f t="shared" si="4"/>
        <v>15153.488064386103</v>
      </c>
      <c r="AA26" s="252">
        <f t="shared" si="5"/>
        <v>4.1355141489124749</v>
      </c>
      <c r="AB26" s="252">
        <f t="shared" si="5"/>
        <v>4.1805126112380959</v>
      </c>
    </row>
    <row r="27" spans="1:35" x14ac:dyDescent="0.3">
      <c r="A27" s="33" t="s">
        <v>203</v>
      </c>
      <c r="B27" s="30" t="s">
        <v>198</v>
      </c>
      <c r="C27" s="31" t="s">
        <v>199</v>
      </c>
      <c r="D27" s="30" t="s">
        <v>204</v>
      </c>
      <c r="E27" s="100">
        <f>SUMIFS('PIB Mpal 2015-2024 Cons'!H$5:H$1264,'PIB Mpal 2015-2024 Cons'!$A$5:$A$1264,$W$2,'PIB Mpal 2015-2024 Cons'!$E$5:$E$1264,$A27)</f>
        <v>36.563829154010726</v>
      </c>
      <c r="F27" s="100">
        <f>SUMIFS('PIB Mpal 2015-2024 Cons'!I$5:I$1264,'PIB Mpal 2015-2024 Cons'!$A$5:$A$1264,$W$2,'PIB Mpal 2015-2024 Cons'!$E$5:$E$1264,$A27)</f>
        <v>12.088200498700788</v>
      </c>
      <c r="G27" s="100">
        <f>SUMIFS('PIB Mpal 2015-2024 Cons'!K$5:K$1264,'PIB Mpal 2015-2024 Cons'!$A$5:$A$1264,$W$2,'PIB Mpal 2015-2024 Cons'!$E$5:$E$1264,$A27)</f>
        <v>44.273197038453738</v>
      </c>
      <c r="H27" s="100">
        <f>SUMIFS('PIB Mpal 2015-2024 Cons'!L$5:L$1264,'PIB Mpal 2015-2024 Cons'!$A$5:$A$1264,$W$2,'PIB Mpal 2015-2024 Cons'!$E$5:$E$1264,$A27)</f>
        <v>5.3915787064960972</v>
      </c>
      <c r="I27" s="100">
        <f>SUMIFS('PIB Mpal 2015-2024 Cons'!N$5:N$1264,'PIB Mpal 2015-2024 Cons'!$A$5:$A$1264,$W$2,'PIB Mpal 2015-2024 Cons'!$E$5:$E$1264,$A27)</f>
        <v>34.387228560935306</v>
      </c>
      <c r="J27" s="100">
        <f>SUMIFS('PIB Mpal 2015-2024 Cons'!O$5:O$1264,'PIB Mpal 2015-2024 Cons'!$A$5:$A$1264,$W$2,'PIB Mpal 2015-2024 Cons'!$E$5:$E$1264,$A27)</f>
        <v>148.29456666347784</v>
      </c>
      <c r="K27" s="100">
        <f>SUMIFS('PIB Mpal 2015-2024 Cons'!P$5:P$1264,'PIB Mpal 2015-2024 Cons'!$A$5:$A$1264,$W$2,'PIB Mpal 2015-2024 Cons'!$E$5:$E$1264,$A27)</f>
        <v>17.597224087522228</v>
      </c>
      <c r="L27" s="100">
        <f>SUMIFS('PIB Mpal 2015-2024 Cons'!Q$5:Q$1264,'PIB Mpal 2015-2024 Cons'!$A$5:$A$1264,$W$2,'PIB Mpal 2015-2024 Cons'!$E$5:$E$1264,$A27)</f>
        <v>26.947995206466214</v>
      </c>
      <c r="M27" s="100">
        <f>SUMIFS('PIB Mpal 2015-2024 Cons'!R$5:R$1264,'PIB Mpal 2015-2024 Cons'!$A$5:$A$1264,$W$2,'PIB Mpal 2015-2024 Cons'!$E$5:$E$1264,$A27)</f>
        <v>55.227746669171061</v>
      </c>
      <c r="N27" s="100">
        <f>SUMIFS('PIB Mpal 2015-2024 Cons'!S$5:S$1264,'PIB Mpal 2015-2024 Cons'!$A$5:$A$1264,$W$2,'PIB Mpal 2015-2024 Cons'!$E$5:$E$1264,$A27)</f>
        <v>91.246349044747603</v>
      </c>
      <c r="O27" s="100">
        <f>SUMIFS('PIB Mpal 2015-2024 Cons'!T$5:T$1264,'PIB Mpal 2015-2024 Cons'!$A$5:$A$1264,$W$2,'PIB Mpal 2015-2024 Cons'!$E$5:$E$1264,$A27)</f>
        <v>118.47527626231661</v>
      </c>
      <c r="P27" s="169">
        <f>SUMIFS('PIB Mpal 2015-2024 Cons'!U$5:U$1264,'PIB Mpal 2015-2024 Cons'!$A$5:$A$1264,$W$2,'PIB Mpal 2015-2024 Cons'!$E$5:$E$1264,$A27)</f>
        <v>34.483715208733337</v>
      </c>
      <c r="Q27" s="199">
        <f>SUMIFS('PIB Mpal 2015-2024 Cons'!J$5:J$1264,'PIB Mpal 2015-2024 Cons'!$A$5:$A$1264,$W$2,'PIB Mpal 2015-2024 Cons'!$E$5:$E$1264,$A27)</f>
        <v>48.652029652711512</v>
      </c>
      <c r="R27" s="90">
        <f>SUMIFS('PIB Mpal 2015-2024 Cons'!M$5:M$1264,'PIB Mpal 2015-2024 Cons'!$A$5:$A$1264,$W$2,'PIB Mpal 2015-2024 Cons'!$E$5:$E$1264,$A27)</f>
        <v>49.664775744949836</v>
      </c>
      <c r="S27" s="101">
        <f>SUMIFS('PIB Mpal 2015-2024 Cons'!V$5:V$1264,'PIB Mpal 2015-2024 Cons'!$A$5:$A$1264,$W$2,'PIB Mpal 2015-2024 Cons'!$E$5:$E$1264,$A27)</f>
        <v>526.66010170337017</v>
      </c>
      <c r="T27" s="172">
        <f>SUMIFS('PIB Mpal 2015-2024 Cons'!W$5:W$1264,'PIB Mpal 2015-2024 Cons'!$A$5:$A$1264,$W$2,'PIB Mpal 2015-2024 Cons'!$E$5:$E$1264,$A27)</f>
        <v>641.48547391968657</v>
      </c>
      <c r="U27" s="100">
        <f>SUMIFS('PIB Mpal 2015-2024 Cons'!X$5:X$1264,'PIB Mpal 2015-2024 Cons'!$A$5:$A$1264,$W$2,'PIB Mpal 2015-2024 Cons'!$E$5:$E$1264,$A27)</f>
        <v>70.334238291527058</v>
      </c>
      <c r="V27" s="101">
        <f>SUMIFS('PIB Mpal 2015-2024 Cons'!Y$5:Y$1264,'PIB Mpal 2015-2024 Cons'!$A$5:$A$1264,$W$2,'PIB Mpal 2015-2024 Cons'!$E$5:$E$1264,$A27)</f>
        <v>711.51701280824</v>
      </c>
      <c r="W27" s="85">
        <f t="shared" si="2"/>
        <v>4.7700776865653872E-3</v>
      </c>
      <c r="X27" s="247">
        <f>INDEX(POBLACION!$C$4:$W$128,MATCH(A27,POBLACION!$A$4:$A$128,0),MATCH($W$2,POBLACION!$C$3:$W$3,0))</f>
        <v>39164</v>
      </c>
      <c r="Y27" s="237">
        <f t="shared" si="3"/>
        <v>16379.467723411464</v>
      </c>
      <c r="Z27" s="249">
        <f t="shared" si="4"/>
        <v>18167.628761317534</v>
      </c>
      <c r="AA27" s="252">
        <f t="shared" si="5"/>
        <v>4.2142997845708443</v>
      </c>
      <c r="AB27" s="252">
        <f t="shared" si="5"/>
        <v>4.2592982468964813</v>
      </c>
    </row>
    <row r="28" spans="1:35" x14ac:dyDescent="0.3">
      <c r="A28" s="33" t="s">
        <v>205</v>
      </c>
      <c r="B28" s="30" t="s">
        <v>198</v>
      </c>
      <c r="C28" s="31" t="s">
        <v>199</v>
      </c>
      <c r="D28" s="30" t="s">
        <v>206</v>
      </c>
      <c r="E28" s="100">
        <f>SUMIFS('PIB Mpal 2015-2024 Cons'!H$5:H$1264,'PIB Mpal 2015-2024 Cons'!$A$5:$A$1264,$W$2,'PIB Mpal 2015-2024 Cons'!$E$5:$E$1264,$A28)</f>
        <v>5.9920282902836952</v>
      </c>
      <c r="F28" s="100">
        <f>SUMIFS('PIB Mpal 2015-2024 Cons'!I$5:I$1264,'PIB Mpal 2015-2024 Cons'!$A$5:$A$1264,$W$2,'PIB Mpal 2015-2024 Cons'!$E$5:$E$1264,$A28)</f>
        <v>64.316976468763187</v>
      </c>
      <c r="G28" s="100">
        <f>SUMIFS('PIB Mpal 2015-2024 Cons'!K$5:K$1264,'PIB Mpal 2015-2024 Cons'!$A$5:$A$1264,$W$2,'PIB Mpal 2015-2024 Cons'!$E$5:$E$1264,$A28)</f>
        <v>41.416612832141787</v>
      </c>
      <c r="H28" s="100">
        <f>SUMIFS('PIB Mpal 2015-2024 Cons'!L$5:L$1264,'PIB Mpal 2015-2024 Cons'!$A$5:$A$1264,$W$2,'PIB Mpal 2015-2024 Cons'!$E$5:$E$1264,$A28)</f>
        <v>2.3624078754022766</v>
      </c>
      <c r="I28" s="100">
        <f>SUMIFS('PIB Mpal 2015-2024 Cons'!N$5:N$1264,'PIB Mpal 2015-2024 Cons'!$A$5:$A$1264,$W$2,'PIB Mpal 2015-2024 Cons'!$E$5:$E$1264,$A28)</f>
        <v>41.156794634231282</v>
      </c>
      <c r="J28" s="100">
        <f>SUMIFS('PIB Mpal 2015-2024 Cons'!O$5:O$1264,'PIB Mpal 2015-2024 Cons'!$A$5:$A$1264,$W$2,'PIB Mpal 2015-2024 Cons'!$E$5:$E$1264,$A28)</f>
        <v>126.89454130262844</v>
      </c>
      <c r="K28" s="100">
        <f>SUMIFS('PIB Mpal 2015-2024 Cons'!P$5:P$1264,'PIB Mpal 2015-2024 Cons'!$A$5:$A$1264,$W$2,'PIB Mpal 2015-2024 Cons'!$E$5:$E$1264,$A28)</f>
        <v>4.8293447044524571</v>
      </c>
      <c r="L28" s="100">
        <f>SUMIFS('PIB Mpal 2015-2024 Cons'!Q$5:Q$1264,'PIB Mpal 2015-2024 Cons'!$A$5:$A$1264,$W$2,'PIB Mpal 2015-2024 Cons'!$E$5:$E$1264,$A28)</f>
        <v>3.8800729080936684</v>
      </c>
      <c r="M28" s="100">
        <f>SUMIFS('PIB Mpal 2015-2024 Cons'!R$5:R$1264,'PIB Mpal 2015-2024 Cons'!$A$5:$A$1264,$W$2,'PIB Mpal 2015-2024 Cons'!$E$5:$E$1264,$A28)</f>
        <v>9.5152197364216011</v>
      </c>
      <c r="N28" s="100">
        <f>SUMIFS('PIB Mpal 2015-2024 Cons'!S$5:S$1264,'PIB Mpal 2015-2024 Cons'!$A$5:$A$1264,$W$2,'PIB Mpal 2015-2024 Cons'!$E$5:$E$1264,$A28)</f>
        <v>41.452023925098381</v>
      </c>
      <c r="O28" s="100">
        <f>SUMIFS('PIB Mpal 2015-2024 Cons'!T$5:T$1264,'PIB Mpal 2015-2024 Cons'!$A$5:$A$1264,$W$2,'PIB Mpal 2015-2024 Cons'!$E$5:$E$1264,$A28)</f>
        <v>34.561410966462567</v>
      </c>
      <c r="P28" s="169">
        <f>SUMIFS('PIB Mpal 2015-2024 Cons'!U$5:U$1264,'PIB Mpal 2015-2024 Cons'!$A$5:$A$1264,$W$2,'PIB Mpal 2015-2024 Cons'!$E$5:$E$1264,$A28)</f>
        <v>8.8329551252300771</v>
      </c>
      <c r="Q28" s="199">
        <f>SUMIFS('PIB Mpal 2015-2024 Cons'!J$5:J$1264,'PIB Mpal 2015-2024 Cons'!$A$5:$A$1264,$W$2,'PIB Mpal 2015-2024 Cons'!$E$5:$E$1264,$A28)</f>
        <v>70.309004759046886</v>
      </c>
      <c r="R28" s="90">
        <f>SUMIFS('PIB Mpal 2015-2024 Cons'!M$5:M$1264,'PIB Mpal 2015-2024 Cons'!$A$5:$A$1264,$W$2,'PIB Mpal 2015-2024 Cons'!$E$5:$E$1264,$A28)</f>
        <v>43.779020707544063</v>
      </c>
      <c r="S28" s="101">
        <f>SUMIFS('PIB Mpal 2015-2024 Cons'!V$5:V$1264,'PIB Mpal 2015-2024 Cons'!$A$5:$A$1264,$W$2,'PIB Mpal 2015-2024 Cons'!$E$5:$E$1264,$A28)</f>
        <v>271.12236330261845</v>
      </c>
      <c r="T28" s="172">
        <f>SUMIFS('PIB Mpal 2015-2024 Cons'!W$5:W$1264,'PIB Mpal 2015-2024 Cons'!$A$5:$A$1264,$W$2,'PIB Mpal 2015-2024 Cons'!$E$5:$E$1264,$A28)</f>
        <v>446.51730030893788</v>
      </c>
      <c r="U28" s="100">
        <f>SUMIFS('PIB Mpal 2015-2024 Cons'!X$5:X$1264,'PIB Mpal 2015-2024 Cons'!$A$5:$A$1264,$W$2,'PIB Mpal 2015-2024 Cons'!$E$5:$E$1264,$A28)</f>
        <v>48.957389493710942</v>
      </c>
      <c r="V28" s="101">
        <f>SUMIFS('PIB Mpal 2015-2024 Cons'!Y$5:Y$1264,'PIB Mpal 2015-2024 Cons'!$A$5:$A$1264,$W$2,'PIB Mpal 2015-2024 Cons'!$E$5:$E$1264,$A28)</f>
        <v>495.26399053396955</v>
      </c>
      <c r="W28" s="85">
        <f t="shared" si="2"/>
        <v>3.3202968694750236E-3</v>
      </c>
      <c r="X28" s="247">
        <f>INDEX(POBLACION!$C$4:$W$128,MATCH(A28,POBLACION!$A$4:$A$128,0),MATCH($W$2,POBLACION!$C$3:$W$3,0))</f>
        <v>15465</v>
      </c>
      <c r="Y28" s="237">
        <f t="shared" si="3"/>
        <v>28872.764326475131</v>
      </c>
      <c r="Z28" s="249">
        <f t="shared" si="4"/>
        <v>32024.82964978788</v>
      </c>
      <c r="AA28" s="252">
        <f t="shared" si="5"/>
        <v>4.4604883659472963</v>
      </c>
      <c r="AB28" s="252">
        <f t="shared" si="5"/>
        <v>4.5054868282729652</v>
      </c>
    </row>
    <row r="29" spans="1:35" x14ac:dyDescent="0.3">
      <c r="A29" s="33" t="s">
        <v>207</v>
      </c>
      <c r="B29" s="30" t="s">
        <v>198</v>
      </c>
      <c r="C29" s="31" t="s">
        <v>199</v>
      </c>
      <c r="D29" s="30" t="s">
        <v>208</v>
      </c>
      <c r="E29" s="100">
        <f>SUMIFS('PIB Mpal 2015-2024 Cons'!H$5:H$1264,'PIB Mpal 2015-2024 Cons'!$A$5:$A$1264,$W$2,'PIB Mpal 2015-2024 Cons'!$E$5:$E$1264,$A29)</f>
        <v>9.9143736601973185</v>
      </c>
      <c r="F29" s="100">
        <f>SUMIFS('PIB Mpal 2015-2024 Cons'!I$5:I$1264,'PIB Mpal 2015-2024 Cons'!$A$5:$A$1264,$W$2,'PIB Mpal 2015-2024 Cons'!$E$5:$E$1264,$A29)</f>
        <v>4.9523361876376288</v>
      </c>
      <c r="G29" s="100">
        <f>SUMIFS('PIB Mpal 2015-2024 Cons'!K$5:K$1264,'PIB Mpal 2015-2024 Cons'!$A$5:$A$1264,$W$2,'PIB Mpal 2015-2024 Cons'!$E$5:$E$1264,$A29)</f>
        <v>17.309421713945486</v>
      </c>
      <c r="H29" s="100">
        <f>SUMIFS('PIB Mpal 2015-2024 Cons'!L$5:L$1264,'PIB Mpal 2015-2024 Cons'!$A$5:$A$1264,$W$2,'PIB Mpal 2015-2024 Cons'!$E$5:$E$1264,$A29)</f>
        <v>7.6146747820035836</v>
      </c>
      <c r="I29" s="100">
        <f>SUMIFS('PIB Mpal 2015-2024 Cons'!N$5:N$1264,'PIB Mpal 2015-2024 Cons'!$A$5:$A$1264,$W$2,'PIB Mpal 2015-2024 Cons'!$E$5:$E$1264,$A29)</f>
        <v>9.7317390966892141</v>
      </c>
      <c r="J29" s="100">
        <f>SUMIFS('PIB Mpal 2015-2024 Cons'!O$5:O$1264,'PIB Mpal 2015-2024 Cons'!$A$5:$A$1264,$W$2,'PIB Mpal 2015-2024 Cons'!$E$5:$E$1264,$A29)</f>
        <v>67.745172515099526</v>
      </c>
      <c r="K29" s="100">
        <f>SUMIFS('PIB Mpal 2015-2024 Cons'!P$5:P$1264,'PIB Mpal 2015-2024 Cons'!$A$5:$A$1264,$W$2,'PIB Mpal 2015-2024 Cons'!$E$5:$E$1264,$A29)</f>
        <v>4.4061333943751144</v>
      </c>
      <c r="L29" s="100">
        <f>SUMIFS('PIB Mpal 2015-2024 Cons'!Q$5:Q$1264,'PIB Mpal 2015-2024 Cons'!$A$5:$A$1264,$W$2,'PIB Mpal 2015-2024 Cons'!$E$5:$E$1264,$A29)</f>
        <v>3.8839193097489941</v>
      </c>
      <c r="M29" s="100">
        <f>SUMIFS('PIB Mpal 2015-2024 Cons'!R$5:R$1264,'PIB Mpal 2015-2024 Cons'!$A$5:$A$1264,$W$2,'PIB Mpal 2015-2024 Cons'!$E$5:$E$1264,$A29)</f>
        <v>15.320088861632289</v>
      </c>
      <c r="N29" s="100">
        <f>SUMIFS('PIB Mpal 2015-2024 Cons'!S$5:S$1264,'PIB Mpal 2015-2024 Cons'!$A$5:$A$1264,$W$2,'PIB Mpal 2015-2024 Cons'!$E$5:$E$1264,$A29)</f>
        <v>24.200510594192696</v>
      </c>
      <c r="O29" s="100">
        <f>SUMIFS('PIB Mpal 2015-2024 Cons'!T$5:T$1264,'PIB Mpal 2015-2024 Cons'!$A$5:$A$1264,$W$2,'PIB Mpal 2015-2024 Cons'!$E$5:$E$1264,$A29)</f>
        <v>25.932419296424928</v>
      </c>
      <c r="P29" s="169">
        <f>SUMIFS('PIB Mpal 2015-2024 Cons'!U$5:U$1264,'PIB Mpal 2015-2024 Cons'!$A$5:$A$1264,$W$2,'PIB Mpal 2015-2024 Cons'!$E$5:$E$1264,$A29)</f>
        <v>7.5320363819139704</v>
      </c>
      <c r="Q29" s="199">
        <f>SUMIFS('PIB Mpal 2015-2024 Cons'!J$5:J$1264,'PIB Mpal 2015-2024 Cons'!$A$5:$A$1264,$W$2,'PIB Mpal 2015-2024 Cons'!$E$5:$E$1264,$A29)</f>
        <v>14.866709847834947</v>
      </c>
      <c r="R29" s="90">
        <f>SUMIFS('PIB Mpal 2015-2024 Cons'!M$5:M$1264,'PIB Mpal 2015-2024 Cons'!$A$5:$A$1264,$W$2,'PIB Mpal 2015-2024 Cons'!$E$5:$E$1264,$A29)</f>
        <v>24.924096495949069</v>
      </c>
      <c r="S29" s="101">
        <f>SUMIFS('PIB Mpal 2015-2024 Cons'!V$5:V$1264,'PIB Mpal 2015-2024 Cons'!$A$5:$A$1264,$W$2,'PIB Mpal 2015-2024 Cons'!$E$5:$E$1264,$A29)</f>
        <v>158.75201945007672</v>
      </c>
      <c r="T29" s="172">
        <f>SUMIFS('PIB Mpal 2015-2024 Cons'!W$5:W$1264,'PIB Mpal 2015-2024 Cons'!$A$5:$A$1264,$W$2,'PIB Mpal 2015-2024 Cons'!$E$5:$E$1264,$A29)</f>
        <v>207.74545649184839</v>
      </c>
      <c r="U29" s="100">
        <f>SUMIFS('PIB Mpal 2015-2024 Cons'!X$5:X$1264,'PIB Mpal 2015-2024 Cons'!$A$5:$A$1264,$W$2,'PIB Mpal 2015-2024 Cons'!$E$5:$E$1264,$A29)</f>
        <v>22.777785366827466</v>
      </c>
      <c r="V29" s="101">
        <f>SUMIFS('PIB Mpal 2015-2024 Cons'!Y$5:Y$1264,'PIB Mpal 2015-2024 Cons'!$A$5:$A$1264,$W$2,'PIB Mpal 2015-2024 Cons'!$E$5:$E$1264,$A29)</f>
        <v>230.42521247499184</v>
      </c>
      <c r="W29" s="85">
        <f t="shared" si="2"/>
        <v>1.5447925273225705E-3</v>
      </c>
      <c r="X29" s="247">
        <f>INDEX(POBLACION!$C$4:$W$128,MATCH(A29,POBLACION!$A$4:$A$128,0),MATCH($W$2,POBLACION!$C$3:$W$3,0))</f>
        <v>20006</v>
      </c>
      <c r="Y29" s="237">
        <f t="shared" si="3"/>
        <v>10384.157577319223</v>
      </c>
      <c r="Z29" s="249">
        <f t="shared" si="4"/>
        <v>11517.805282164943</v>
      </c>
      <c r="AA29" s="252">
        <f t="shared" si="5"/>
        <v>4.0163712698300387</v>
      </c>
      <c r="AB29" s="252">
        <f t="shared" si="5"/>
        <v>4.0613697321556774</v>
      </c>
    </row>
    <row r="30" spans="1:35" ht="15" thickBot="1" x14ac:dyDescent="0.35">
      <c r="A30" s="33" t="s">
        <v>209</v>
      </c>
      <c r="B30" s="58" t="s">
        <v>198</v>
      </c>
      <c r="C30" s="57" t="s">
        <v>199</v>
      </c>
      <c r="D30" s="58" t="s">
        <v>210</v>
      </c>
      <c r="E30" s="100">
        <f>SUMIFS('PIB Mpal 2015-2024 Cons'!H$5:H$1264,'PIB Mpal 2015-2024 Cons'!$A$5:$A$1264,$W$2,'PIB Mpal 2015-2024 Cons'!$E$5:$E$1264,$A30)</f>
        <v>45.506389175359359</v>
      </c>
      <c r="F30" s="100">
        <f>SUMIFS('PIB Mpal 2015-2024 Cons'!I$5:I$1264,'PIB Mpal 2015-2024 Cons'!$A$5:$A$1264,$W$2,'PIB Mpal 2015-2024 Cons'!$E$5:$E$1264,$A30)</f>
        <v>343.97770557023148</v>
      </c>
      <c r="G30" s="100">
        <f>SUMIFS('PIB Mpal 2015-2024 Cons'!K$5:K$1264,'PIB Mpal 2015-2024 Cons'!$A$5:$A$1264,$W$2,'PIB Mpal 2015-2024 Cons'!$E$5:$E$1264,$A30)</f>
        <v>5.1597279507188398</v>
      </c>
      <c r="H30" s="100">
        <f>SUMIFS('PIB Mpal 2015-2024 Cons'!L$5:L$1264,'PIB Mpal 2015-2024 Cons'!$A$5:$A$1264,$W$2,'PIB Mpal 2015-2024 Cons'!$E$5:$E$1264,$A30)</f>
        <v>6.5507522685870336</v>
      </c>
      <c r="I30" s="100">
        <f>SUMIFS('PIB Mpal 2015-2024 Cons'!N$5:N$1264,'PIB Mpal 2015-2024 Cons'!$A$5:$A$1264,$W$2,'PIB Mpal 2015-2024 Cons'!$E$5:$E$1264,$A30)</f>
        <v>6.8454353848730349</v>
      </c>
      <c r="J30" s="100">
        <f>SUMIFS('PIB Mpal 2015-2024 Cons'!O$5:O$1264,'PIB Mpal 2015-2024 Cons'!$A$5:$A$1264,$W$2,'PIB Mpal 2015-2024 Cons'!$E$5:$E$1264,$A30)</f>
        <v>27.684333764913191</v>
      </c>
      <c r="K30" s="100">
        <f>SUMIFS('PIB Mpal 2015-2024 Cons'!P$5:P$1264,'PIB Mpal 2015-2024 Cons'!$A$5:$A$1264,$W$2,'PIB Mpal 2015-2024 Cons'!$E$5:$E$1264,$A30)</f>
        <v>6.4795427242026804</v>
      </c>
      <c r="L30" s="100">
        <f>SUMIFS('PIB Mpal 2015-2024 Cons'!Q$5:Q$1264,'PIB Mpal 2015-2024 Cons'!$A$5:$A$1264,$W$2,'PIB Mpal 2015-2024 Cons'!$E$5:$E$1264,$A30)</f>
        <v>4.5589228752381965</v>
      </c>
      <c r="M30" s="100">
        <f>SUMIFS('PIB Mpal 2015-2024 Cons'!R$5:R$1264,'PIB Mpal 2015-2024 Cons'!$A$5:$A$1264,$W$2,'PIB Mpal 2015-2024 Cons'!$E$5:$E$1264,$A30)</f>
        <v>15.87587718923662</v>
      </c>
      <c r="N30" s="100">
        <f>SUMIFS('PIB Mpal 2015-2024 Cons'!S$5:S$1264,'PIB Mpal 2015-2024 Cons'!$A$5:$A$1264,$W$2,'PIB Mpal 2015-2024 Cons'!$E$5:$E$1264,$A30)</f>
        <v>52.911691043328126</v>
      </c>
      <c r="O30" s="100">
        <f>SUMIFS('PIB Mpal 2015-2024 Cons'!T$5:T$1264,'PIB Mpal 2015-2024 Cons'!$A$5:$A$1264,$W$2,'PIB Mpal 2015-2024 Cons'!$E$5:$E$1264,$A30)</f>
        <v>36.57217082145366</v>
      </c>
      <c r="P30" s="169">
        <f>SUMIFS('PIB Mpal 2015-2024 Cons'!U$5:U$1264,'PIB Mpal 2015-2024 Cons'!$A$5:$A$1264,$W$2,'PIB Mpal 2015-2024 Cons'!$E$5:$E$1264,$A30)</f>
        <v>10.568987925492813</v>
      </c>
      <c r="Q30" s="199">
        <f>SUMIFS('PIB Mpal 2015-2024 Cons'!J$5:J$1264,'PIB Mpal 2015-2024 Cons'!$A$5:$A$1264,$W$2,'PIB Mpal 2015-2024 Cons'!$E$5:$E$1264,$A30)</f>
        <v>389.48409474559082</v>
      </c>
      <c r="R30" s="90">
        <f>SUMIFS('PIB Mpal 2015-2024 Cons'!M$5:M$1264,'PIB Mpal 2015-2024 Cons'!$A$5:$A$1264,$W$2,'PIB Mpal 2015-2024 Cons'!$E$5:$E$1264,$A30)</f>
        <v>11.710480219305873</v>
      </c>
      <c r="S30" s="101">
        <f>SUMIFS('PIB Mpal 2015-2024 Cons'!V$5:V$1264,'PIB Mpal 2015-2024 Cons'!$A$5:$A$1264,$W$2,'PIB Mpal 2015-2024 Cons'!$E$5:$E$1264,$A30)</f>
        <v>161.49696172873831</v>
      </c>
      <c r="T30" s="172">
        <f>SUMIFS('PIB Mpal 2015-2024 Cons'!W$5:W$1264,'PIB Mpal 2015-2024 Cons'!$A$5:$A$1264,$W$2,'PIB Mpal 2015-2024 Cons'!$E$5:$E$1264,$A30)</f>
        <v>803.52301715135604</v>
      </c>
      <c r="U30" s="100">
        <f>SUMIFS('PIB Mpal 2015-2024 Cons'!X$5:X$1264,'PIB Mpal 2015-2024 Cons'!$A$5:$A$1264,$W$2,'PIB Mpal 2015-2024 Cons'!$E$5:$E$1264,$A30)</f>
        <v>88.100481864157175</v>
      </c>
      <c r="V30" s="101">
        <f>SUMIFS('PIB Mpal 2015-2024 Cons'!Y$5:Y$1264,'PIB Mpal 2015-2024 Cons'!$A$5:$A$1264,$W$2,'PIB Mpal 2015-2024 Cons'!$E$5:$E$1264,$A30)</f>
        <v>891.24433853960522</v>
      </c>
      <c r="W30" s="89">
        <f t="shared" si="2"/>
        <v>5.9749867621103001E-3</v>
      </c>
      <c r="X30" s="247">
        <f>INDEX(POBLACION!$C$4:$W$128,MATCH(A30,POBLACION!$A$4:$A$128,0),MATCH($W$2,POBLACION!$C$3:$W$3,0))</f>
        <v>21677</v>
      </c>
      <c r="Y30" s="237">
        <f t="shared" si="3"/>
        <v>37067.999130477278</v>
      </c>
      <c r="Z30" s="249">
        <f t="shared" si="4"/>
        <v>41114.74551550515</v>
      </c>
      <c r="AA30" s="252">
        <f t="shared" si="5"/>
        <v>4.5689991441616113</v>
      </c>
      <c r="AB30" s="252">
        <f t="shared" si="5"/>
        <v>4.6139976064873389</v>
      </c>
    </row>
    <row r="31" spans="1:35" ht="15" thickBot="1" x14ac:dyDescent="0.35">
      <c r="A31" s="107" t="s">
        <v>211</v>
      </c>
      <c r="B31" s="110" t="s">
        <v>212</v>
      </c>
      <c r="C31" s="108"/>
      <c r="D31" s="103"/>
      <c r="E31" s="104">
        <f>SUM(E32:E41)</f>
        <v>547.19680566509419</v>
      </c>
      <c r="F31" s="104">
        <f t="shared" ref="F31:V31" si="8">SUM(F32:F41)</f>
        <v>843.3223279307482</v>
      </c>
      <c r="G31" s="104">
        <f t="shared" si="8"/>
        <v>87.955320440172272</v>
      </c>
      <c r="H31" s="104">
        <f t="shared" si="8"/>
        <v>54.879841042178199</v>
      </c>
      <c r="I31" s="104">
        <f t="shared" si="8"/>
        <v>655.03417873621879</v>
      </c>
      <c r="J31" s="104">
        <f t="shared" si="8"/>
        <v>349.78498891537521</v>
      </c>
      <c r="K31" s="104">
        <f t="shared" si="8"/>
        <v>67.042722432843277</v>
      </c>
      <c r="L31" s="104">
        <f t="shared" si="8"/>
        <v>56.282814526806106</v>
      </c>
      <c r="M31" s="104">
        <f t="shared" si="8"/>
        <v>155.19623797736313</v>
      </c>
      <c r="N31" s="104">
        <f t="shared" si="8"/>
        <v>290.07741885055117</v>
      </c>
      <c r="O31" s="104">
        <f t="shared" si="8"/>
        <v>355.11136854203119</v>
      </c>
      <c r="P31" s="114">
        <f t="shared" si="8"/>
        <v>104.7629064476144</v>
      </c>
      <c r="Q31" s="176">
        <f t="shared" si="8"/>
        <v>1390.519133595842</v>
      </c>
      <c r="R31" s="104">
        <f t="shared" si="8"/>
        <v>142.83516148235046</v>
      </c>
      <c r="S31" s="105">
        <f t="shared" si="8"/>
        <v>2033.292636428803</v>
      </c>
      <c r="T31" s="171">
        <f t="shared" si="8"/>
        <v>4556.7427095641024</v>
      </c>
      <c r="U31" s="104">
        <f t="shared" si="8"/>
        <v>499.61385034891811</v>
      </c>
      <c r="V31" s="105">
        <f t="shared" si="8"/>
        <v>5054.20635799296</v>
      </c>
      <c r="W31" s="106">
        <f t="shared" si="2"/>
        <v>3.3883879847658262E-2</v>
      </c>
      <c r="X31" s="190">
        <f>SUM(X32:X41)</f>
        <v>213389</v>
      </c>
      <c r="Y31" s="237">
        <f t="shared" si="3"/>
        <v>21354.159350126309</v>
      </c>
      <c r="Z31" s="249">
        <f t="shared" si="4"/>
        <v>23685.411890926713</v>
      </c>
      <c r="AA31" s="252">
        <f t="shared" si="5"/>
        <v>4.3294824792146098</v>
      </c>
      <c r="AB31" s="252">
        <f t="shared" si="5"/>
        <v>4.3744809415402779</v>
      </c>
    </row>
    <row r="32" spans="1:35" x14ac:dyDescent="0.3">
      <c r="A32" s="33" t="s">
        <v>213</v>
      </c>
      <c r="B32" s="92" t="s">
        <v>214</v>
      </c>
      <c r="C32" s="99" t="s">
        <v>199</v>
      </c>
      <c r="D32" s="92" t="s">
        <v>215</v>
      </c>
      <c r="E32" s="100">
        <f>SUMIFS('PIB Mpal 2015-2024 Cons'!H$5:H$1264,'PIB Mpal 2015-2024 Cons'!$A$5:$A$1264,$W$2,'PIB Mpal 2015-2024 Cons'!$E$5:$E$1264,$A32)</f>
        <v>37.456900158155328</v>
      </c>
      <c r="F32" s="100">
        <f>SUMIFS('PIB Mpal 2015-2024 Cons'!I$5:I$1264,'PIB Mpal 2015-2024 Cons'!$A$5:$A$1264,$W$2,'PIB Mpal 2015-2024 Cons'!$E$5:$E$1264,$A32)</f>
        <v>2.267158405071672</v>
      </c>
      <c r="G32" s="100">
        <f>SUMIFS('PIB Mpal 2015-2024 Cons'!K$5:K$1264,'PIB Mpal 2015-2024 Cons'!$A$5:$A$1264,$W$2,'PIB Mpal 2015-2024 Cons'!$E$5:$E$1264,$A32)</f>
        <v>17.061650180354317</v>
      </c>
      <c r="H32" s="100">
        <f>SUMIFS('PIB Mpal 2015-2024 Cons'!L$5:L$1264,'PIB Mpal 2015-2024 Cons'!$A$5:$A$1264,$W$2,'PIB Mpal 2015-2024 Cons'!$E$5:$E$1264,$A32)</f>
        <v>23.545562016702132</v>
      </c>
      <c r="I32" s="100">
        <f>SUMIFS('PIB Mpal 2015-2024 Cons'!N$5:N$1264,'PIB Mpal 2015-2024 Cons'!$A$5:$A$1264,$W$2,'PIB Mpal 2015-2024 Cons'!$E$5:$E$1264,$A32)</f>
        <v>471.22199702319966</v>
      </c>
      <c r="J32" s="100">
        <f>SUMIFS('PIB Mpal 2015-2024 Cons'!O$5:O$1264,'PIB Mpal 2015-2024 Cons'!$A$5:$A$1264,$W$2,'PIB Mpal 2015-2024 Cons'!$E$5:$E$1264,$A32)</f>
        <v>37.81089359412119</v>
      </c>
      <c r="K32" s="100">
        <f>SUMIFS('PIB Mpal 2015-2024 Cons'!P$5:P$1264,'PIB Mpal 2015-2024 Cons'!$A$5:$A$1264,$W$2,'PIB Mpal 2015-2024 Cons'!$E$5:$E$1264,$A32)</f>
        <v>9.4299761522741736</v>
      </c>
      <c r="L32" s="100">
        <f>SUMIFS('PIB Mpal 2015-2024 Cons'!Q$5:Q$1264,'PIB Mpal 2015-2024 Cons'!$A$5:$A$1264,$W$2,'PIB Mpal 2015-2024 Cons'!$E$5:$E$1264,$A32)</f>
        <v>8.2200599459979422</v>
      </c>
      <c r="M32" s="100">
        <f>SUMIFS('PIB Mpal 2015-2024 Cons'!R$5:R$1264,'PIB Mpal 2015-2024 Cons'!$A$5:$A$1264,$W$2,'PIB Mpal 2015-2024 Cons'!$E$5:$E$1264,$A32)</f>
        <v>20.276949810781677</v>
      </c>
      <c r="N32" s="100">
        <f>SUMIFS('PIB Mpal 2015-2024 Cons'!S$5:S$1264,'PIB Mpal 2015-2024 Cons'!$A$5:$A$1264,$W$2,'PIB Mpal 2015-2024 Cons'!$E$5:$E$1264,$A32)</f>
        <v>36.518120871231574</v>
      </c>
      <c r="O32" s="100">
        <f>SUMIFS('PIB Mpal 2015-2024 Cons'!T$5:T$1264,'PIB Mpal 2015-2024 Cons'!$A$5:$A$1264,$W$2,'PIB Mpal 2015-2024 Cons'!$E$5:$E$1264,$A32)</f>
        <v>33.235263105938103</v>
      </c>
      <c r="P32" s="169">
        <f>SUMIFS('PIB Mpal 2015-2024 Cons'!U$5:U$1264,'PIB Mpal 2015-2024 Cons'!$A$5:$A$1264,$W$2,'PIB Mpal 2015-2024 Cons'!$E$5:$E$1264,$A32)</f>
        <v>13.346647252812724</v>
      </c>
      <c r="Q32" s="199">
        <f>SUMIFS('PIB Mpal 2015-2024 Cons'!J$5:J$1264,'PIB Mpal 2015-2024 Cons'!$A$5:$A$1264,$W$2,'PIB Mpal 2015-2024 Cons'!$E$5:$E$1264,$A32)</f>
        <v>39.724058563226997</v>
      </c>
      <c r="R32" s="90">
        <f>SUMIFS('PIB Mpal 2015-2024 Cons'!M$5:M$1264,'PIB Mpal 2015-2024 Cons'!$A$5:$A$1264,$W$2,'PIB Mpal 2015-2024 Cons'!$E$5:$E$1264,$A32)</f>
        <v>40.607212197056448</v>
      </c>
      <c r="S32" s="101">
        <f>SUMIFS('PIB Mpal 2015-2024 Cons'!V$5:V$1264,'PIB Mpal 2015-2024 Cons'!$A$5:$A$1264,$W$2,'PIB Mpal 2015-2024 Cons'!$E$5:$E$1264,$A32)</f>
        <v>630.05990775635712</v>
      </c>
      <c r="T32" s="172">
        <f>SUMIFS('PIB Mpal 2015-2024 Cons'!W$5:W$1264,'PIB Mpal 2015-2024 Cons'!$A$5:$A$1264,$W$2,'PIB Mpal 2015-2024 Cons'!$E$5:$E$1264,$A32)</f>
        <v>894.42554424497052</v>
      </c>
      <c r="U32" s="100">
        <f>SUMIFS('PIB Mpal 2015-2024 Cons'!X$5:X$1264,'PIB Mpal 2015-2024 Cons'!$A$5:$A$1264,$W$2,'PIB Mpal 2015-2024 Cons'!$E$5:$E$1264,$A32)</f>
        <v>98.067285886545605</v>
      </c>
      <c r="V32" s="101">
        <f>SUMIFS('PIB Mpal 2015-2024 Cons'!Y$5:Y$1264,'PIB Mpal 2015-2024 Cons'!$A$5:$A$1264,$W$2,'PIB Mpal 2015-2024 Cons'!$E$5:$E$1264,$A32)</f>
        <v>992.07077524601357</v>
      </c>
      <c r="W32" s="91">
        <f t="shared" si="2"/>
        <v>6.6509367777689643E-3</v>
      </c>
      <c r="X32" s="247">
        <f>INDEX(POBLACION!$C$4:$W$128,MATCH(A32,POBLACION!$A$4:$A$128,0),MATCH($W$2,POBLACION!$C$3:$W$3,0))</f>
        <v>28716</v>
      </c>
      <c r="Y32" s="237">
        <f t="shared" si="3"/>
        <v>31147.288767410868</v>
      </c>
      <c r="Z32" s="249">
        <f t="shared" si="4"/>
        <v>34547.665943934167</v>
      </c>
      <c r="AA32" s="252">
        <f t="shared" si="5"/>
        <v>4.4934202492424422</v>
      </c>
      <c r="AB32" s="252">
        <f t="shared" si="5"/>
        <v>4.5384187115680756</v>
      </c>
    </row>
    <row r="33" spans="1:28" x14ac:dyDescent="0.3">
      <c r="A33" s="33" t="s">
        <v>216</v>
      </c>
      <c r="B33" s="30" t="s">
        <v>214</v>
      </c>
      <c r="C33" s="31" t="s">
        <v>199</v>
      </c>
      <c r="D33" s="30" t="s">
        <v>217</v>
      </c>
      <c r="E33" s="100">
        <f>SUMIFS('PIB Mpal 2015-2024 Cons'!H$5:H$1264,'PIB Mpal 2015-2024 Cons'!$A$5:$A$1264,$W$2,'PIB Mpal 2015-2024 Cons'!$E$5:$E$1264,$A33)</f>
        <v>78.27396375239141</v>
      </c>
      <c r="F33" s="100">
        <f>SUMIFS('PIB Mpal 2015-2024 Cons'!I$5:I$1264,'PIB Mpal 2015-2024 Cons'!$A$5:$A$1264,$W$2,'PIB Mpal 2015-2024 Cons'!$E$5:$E$1264,$A33)</f>
        <v>11.977354482385625</v>
      </c>
      <c r="G33" s="100">
        <f>SUMIFS('PIB Mpal 2015-2024 Cons'!K$5:K$1264,'PIB Mpal 2015-2024 Cons'!$A$5:$A$1264,$W$2,'PIB Mpal 2015-2024 Cons'!$E$5:$E$1264,$A33)</f>
        <v>2.5705157310558429</v>
      </c>
      <c r="H33" s="100">
        <f>SUMIFS('PIB Mpal 2015-2024 Cons'!L$5:L$1264,'PIB Mpal 2015-2024 Cons'!$A$5:$A$1264,$W$2,'PIB Mpal 2015-2024 Cons'!$E$5:$E$1264,$A33)</f>
        <v>6.1297289250805793</v>
      </c>
      <c r="I33" s="100">
        <f>SUMIFS('PIB Mpal 2015-2024 Cons'!N$5:N$1264,'PIB Mpal 2015-2024 Cons'!$A$5:$A$1264,$W$2,'PIB Mpal 2015-2024 Cons'!$E$5:$E$1264,$A33)</f>
        <v>82.042408400030922</v>
      </c>
      <c r="J33" s="100">
        <f>SUMIFS('PIB Mpal 2015-2024 Cons'!O$5:O$1264,'PIB Mpal 2015-2024 Cons'!$A$5:$A$1264,$W$2,'PIB Mpal 2015-2024 Cons'!$E$5:$E$1264,$A33)</f>
        <v>5.930592785163018</v>
      </c>
      <c r="K33" s="100">
        <f>SUMIFS('PIB Mpal 2015-2024 Cons'!P$5:P$1264,'PIB Mpal 2015-2024 Cons'!$A$5:$A$1264,$W$2,'PIB Mpal 2015-2024 Cons'!$E$5:$E$1264,$A33)</f>
        <v>1.2888734359908964</v>
      </c>
      <c r="L33" s="100">
        <f>SUMIFS('PIB Mpal 2015-2024 Cons'!Q$5:Q$1264,'PIB Mpal 2015-2024 Cons'!$A$5:$A$1264,$W$2,'PIB Mpal 2015-2024 Cons'!$E$5:$E$1264,$A33)</f>
        <v>0.94599979344353857</v>
      </c>
      <c r="M33" s="100">
        <f>SUMIFS('PIB Mpal 2015-2024 Cons'!R$5:R$1264,'PIB Mpal 2015-2024 Cons'!$A$5:$A$1264,$W$2,'PIB Mpal 2015-2024 Cons'!$E$5:$E$1264,$A33)</f>
        <v>2.6043170844394821</v>
      </c>
      <c r="N33" s="100">
        <f>SUMIFS('PIB Mpal 2015-2024 Cons'!S$5:S$1264,'PIB Mpal 2015-2024 Cons'!$A$5:$A$1264,$W$2,'PIB Mpal 2015-2024 Cons'!$E$5:$E$1264,$A33)</f>
        <v>6.0341054584464677</v>
      </c>
      <c r="O33" s="100">
        <f>SUMIFS('PIB Mpal 2015-2024 Cons'!T$5:T$1264,'PIB Mpal 2015-2024 Cons'!$A$5:$A$1264,$W$2,'PIB Mpal 2015-2024 Cons'!$E$5:$E$1264,$A33)</f>
        <v>6.0139076868041625</v>
      </c>
      <c r="P33" s="169">
        <f>SUMIFS('PIB Mpal 2015-2024 Cons'!U$5:U$1264,'PIB Mpal 2015-2024 Cons'!$A$5:$A$1264,$W$2,'PIB Mpal 2015-2024 Cons'!$E$5:$E$1264,$A33)</f>
        <v>1.7343497585756835</v>
      </c>
      <c r="Q33" s="199">
        <f>SUMIFS('PIB Mpal 2015-2024 Cons'!J$5:J$1264,'PIB Mpal 2015-2024 Cons'!$A$5:$A$1264,$W$2,'PIB Mpal 2015-2024 Cons'!$E$5:$E$1264,$A33)</f>
        <v>90.251318234777031</v>
      </c>
      <c r="R33" s="90">
        <f>SUMIFS('PIB Mpal 2015-2024 Cons'!M$5:M$1264,'PIB Mpal 2015-2024 Cons'!$A$5:$A$1264,$W$2,'PIB Mpal 2015-2024 Cons'!$E$5:$E$1264,$A33)</f>
        <v>8.7002446561364231</v>
      </c>
      <c r="S33" s="101">
        <f>SUMIFS('PIB Mpal 2015-2024 Cons'!V$5:V$1264,'PIB Mpal 2015-2024 Cons'!$A$5:$A$1264,$W$2,'PIB Mpal 2015-2024 Cons'!$E$5:$E$1264,$A33)</f>
        <v>106.59455440289416</v>
      </c>
      <c r="T33" s="172">
        <f>SUMIFS('PIB Mpal 2015-2024 Cons'!W$5:W$1264,'PIB Mpal 2015-2024 Cons'!$A$5:$A$1264,$W$2,'PIB Mpal 2015-2024 Cons'!$E$5:$E$1264,$A33)</f>
        <v>280.2064986218499</v>
      </c>
      <c r="U33" s="100">
        <f>SUMIFS('PIB Mpal 2015-2024 Cons'!X$5:X$1264,'PIB Mpal 2015-2024 Cons'!$A$5:$A$1264,$W$2,'PIB Mpal 2015-2024 Cons'!$E$5:$E$1264,$A33)</f>
        <v>30.722614067118005</v>
      </c>
      <c r="V33" s="101">
        <f>SUMIFS('PIB Mpal 2015-2024 Cons'!Y$5:Y$1264,'PIB Mpal 2015-2024 Cons'!$A$5:$A$1264,$W$2,'PIB Mpal 2015-2024 Cons'!$E$5:$E$1264,$A33)</f>
        <v>310.79689092668349</v>
      </c>
      <c r="W33" s="85">
        <f t="shared" si="2"/>
        <v>2.0836118993304001E-3</v>
      </c>
      <c r="X33" s="247">
        <f>INDEX(POBLACION!$C$4:$W$128,MATCH(A33,POBLACION!$A$4:$A$128,0),MATCH($W$2,POBLACION!$C$3:$W$3,0))</f>
        <v>20688</v>
      </c>
      <c r="Y33" s="237">
        <f t="shared" si="3"/>
        <v>13544.397651868227</v>
      </c>
      <c r="Z33" s="249">
        <f t="shared" si="4"/>
        <v>15023.051572248814</v>
      </c>
      <c r="AA33" s="252">
        <f t="shared" si="5"/>
        <v>4.1317596958005929</v>
      </c>
      <c r="AB33" s="252">
        <f t="shared" si="5"/>
        <v>4.1767581581262165</v>
      </c>
    </row>
    <row r="34" spans="1:28" x14ac:dyDescent="0.3">
      <c r="A34" s="33" t="s">
        <v>218</v>
      </c>
      <c r="B34" s="30" t="s">
        <v>214</v>
      </c>
      <c r="C34" s="31" t="s">
        <v>199</v>
      </c>
      <c r="D34" s="30" t="s">
        <v>219</v>
      </c>
      <c r="E34" s="100">
        <f>SUMIFS('PIB Mpal 2015-2024 Cons'!H$5:H$1264,'PIB Mpal 2015-2024 Cons'!$A$5:$A$1264,$W$2,'PIB Mpal 2015-2024 Cons'!$E$5:$E$1264,$A34)</f>
        <v>7.0013009264318571</v>
      </c>
      <c r="F34" s="100">
        <f>SUMIFS('PIB Mpal 2015-2024 Cons'!I$5:I$1264,'PIB Mpal 2015-2024 Cons'!$A$5:$A$1264,$W$2,'PIB Mpal 2015-2024 Cons'!$E$5:$E$1264,$A34)</f>
        <v>0.11352556511996131</v>
      </c>
      <c r="G34" s="100">
        <f>SUMIFS('PIB Mpal 2015-2024 Cons'!K$5:K$1264,'PIB Mpal 2015-2024 Cons'!$A$5:$A$1264,$W$2,'PIB Mpal 2015-2024 Cons'!$E$5:$E$1264,$A34)</f>
        <v>4.1645589378405141</v>
      </c>
      <c r="H34" s="100">
        <f>SUMIFS('PIB Mpal 2015-2024 Cons'!L$5:L$1264,'PIB Mpal 2015-2024 Cons'!$A$5:$A$1264,$W$2,'PIB Mpal 2015-2024 Cons'!$E$5:$E$1264,$A34)</f>
        <v>2.3256309683274399</v>
      </c>
      <c r="I34" s="100">
        <f>SUMIFS('PIB Mpal 2015-2024 Cons'!N$5:N$1264,'PIB Mpal 2015-2024 Cons'!$A$5:$A$1264,$W$2,'PIB Mpal 2015-2024 Cons'!$E$5:$E$1264,$A34)</f>
        <v>5.510925389317431</v>
      </c>
      <c r="J34" s="100">
        <f>SUMIFS('PIB Mpal 2015-2024 Cons'!O$5:O$1264,'PIB Mpal 2015-2024 Cons'!$A$5:$A$1264,$W$2,'PIB Mpal 2015-2024 Cons'!$E$5:$E$1264,$A34)</f>
        <v>32.733175909536484</v>
      </c>
      <c r="K34" s="100">
        <f>SUMIFS('PIB Mpal 2015-2024 Cons'!P$5:P$1264,'PIB Mpal 2015-2024 Cons'!$A$5:$A$1264,$W$2,'PIB Mpal 2015-2024 Cons'!$E$5:$E$1264,$A34)</f>
        <v>6.5208503006718956</v>
      </c>
      <c r="L34" s="100">
        <f>SUMIFS('PIB Mpal 2015-2024 Cons'!Q$5:Q$1264,'PIB Mpal 2015-2024 Cons'!$A$5:$A$1264,$W$2,'PIB Mpal 2015-2024 Cons'!$E$5:$E$1264,$A34)</f>
        <v>4.8145670908520222</v>
      </c>
      <c r="M34" s="100">
        <f>SUMIFS('PIB Mpal 2015-2024 Cons'!R$5:R$1264,'PIB Mpal 2015-2024 Cons'!$A$5:$A$1264,$W$2,'PIB Mpal 2015-2024 Cons'!$E$5:$E$1264,$A34)</f>
        <v>12.364602904348624</v>
      </c>
      <c r="N34" s="100">
        <f>SUMIFS('PIB Mpal 2015-2024 Cons'!S$5:S$1264,'PIB Mpal 2015-2024 Cons'!$A$5:$A$1264,$W$2,'PIB Mpal 2015-2024 Cons'!$E$5:$E$1264,$A34)</f>
        <v>17.694783941169508</v>
      </c>
      <c r="O34" s="100">
        <f>SUMIFS('PIB Mpal 2015-2024 Cons'!T$5:T$1264,'PIB Mpal 2015-2024 Cons'!$A$5:$A$1264,$W$2,'PIB Mpal 2015-2024 Cons'!$E$5:$E$1264,$A34)</f>
        <v>26.365184721759832</v>
      </c>
      <c r="P34" s="169">
        <f>SUMIFS('PIB Mpal 2015-2024 Cons'!U$5:U$1264,'PIB Mpal 2015-2024 Cons'!$A$5:$A$1264,$W$2,'PIB Mpal 2015-2024 Cons'!$E$5:$E$1264,$A34)</f>
        <v>7.7468110876699212</v>
      </c>
      <c r="Q34" s="199">
        <f>SUMIFS('PIB Mpal 2015-2024 Cons'!J$5:J$1264,'PIB Mpal 2015-2024 Cons'!$A$5:$A$1264,$W$2,'PIB Mpal 2015-2024 Cons'!$E$5:$E$1264,$A34)</f>
        <v>7.1148264915518187</v>
      </c>
      <c r="R34" s="90">
        <f>SUMIFS('PIB Mpal 2015-2024 Cons'!M$5:M$1264,'PIB Mpal 2015-2024 Cons'!$A$5:$A$1264,$W$2,'PIB Mpal 2015-2024 Cons'!$E$5:$E$1264,$A34)</f>
        <v>6.490189906167954</v>
      </c>
      <c r="S34" s="101">
        <f>SUMIFS('PIB Mpal 2015-2024 Cons'!V$5:V$1264,'PIB Mpal 2015-2024 Cons'!$A$5:$A$1264,$W$2,'PIB Mpal 2015-2024 Cons'!$E$5:$E$1264,$A34)</f>
        <v>113.75090134532572</v>
      </c>
      <c r="T34" s="172">
        <f>SUMIFS('PIB Mpal 2015-2024 Cons'!W$5:W$1264,'PIB Mpal 2015-2024 Cons'!$A$5:$A$1264,$W$2,'PIB Mpal 2015-2024 Cons'!$E$5:$E$1264,$A34)</f>
        <v>128.33017217598936</v>
      </c>
      <c r="U34" s="100">
        <f>SUMIFS('PIB Mpal 2015-2024 Cons'!X$5:X$1264,'PIB Mpal 2015-2024 Cons'!$A$5:$A$1264,$W$2,'PIB Mpal 2015-2024 Cons'!$E$5:$E$1264,$A34)</f>
        <v>14.070474354884475</v>
      </c>
      <c r="V34" s="101">
        <f>SUMIFS('PIB Mpal 2015-2024 Cons'!Y$5:Y$1264,'PIB Mpal 2015-2024 Cons'!$A$5:$A$1264,$W$2,'PIB Mpal 2015-2024 Cons'!$E$5:$E$1264,$A34)</f>
        <v>142.34009104196508</v>
      </c>
      <c r="W34" s="85">
        <f t="shared" si="2"/>
        <v>9.5426150037251824E-4</v>
      </c>
      <c r="X34" s="247">
        <f>INDEX(POBLACION!$C$4:$W$128,MATCH(A34,POBLACION!$A$4:$A$128,0),MATCH($W$2,POBLACION!$C$3:$W$3,0))</f>
        <v>10040</v>
      </c>
      <c r="Y34" s="237">
        <f t="shared" si="3"/>
        <v>12781.889658963084</v>
      </c>
      <c r="Z34" s="249">
        <f t="shared" si="4"/>
        <v>14177.299904578196</v>
      </c>
      <c r="AA34" s="252">
        <f t="shared" si="5"/>
        <v>4.106595064134904</v>
      </c>
      <c r="AB34" s="252">
        <f t="shared" si="5"/>
        <v>4.1515935264605375</v>
      </c>
    </row>
    <row r="35" spans="1:28" x14ac:dyDescent="0.3">
      <c r="A35" s="33" t="s">
        <v>220</v>
      </c>
      <c r="B35" s="30" t="s">
        <v>214</v>
      </c>
      <c r="C35" s="31" t="s">
        <v>221</v>
      </c>
      <c r="D35" s="30" t="s">
        <v>222</v>
      </c>
      <c r="E35" s="100">
        <f>SUMIFS('PIB Mpal 2015-2024 Cons'!H$5:H$1264,'PIB Mpal 2015-2024 Cons'!$A$5:$A$1264,$W$2,'PIB Mpal 2015-2024 Cons'!$E$5:$E$1264,$A35)</f>
        <v>157.74136906166422</v>
      </c>
      <c r="F35" s="100">
        <f>SUMIFS('PIB Mpal 2015-2024 Cons'!I$5:I$1264,'PIB Mpal 2015-2024 Cons'!$A$5:$A$1264,$W$2,'PIB Mpal 2015-2024 Cons'!$E$5:$E$1264,$A35)</f>
        <v>223.44753216613361</v>
      </c>
      <c r="G35" s="100">
        <f>SUMIFS('PIB Mpal 2015-2024 Cons'!K$5:K$1264,'PIB Mpal 2015-2024 Cons'!$A$5:$A$1264,$W$2,'PIB Mpal 2015-2024 Cons'!$E$5:$E$1264,$A35)</f>
        <v>15.246834986936149</v>
      </c>
      <c r="H35" s="100">
        <f>SUMIFS('PIB Mpal 2015-2024 Cons'!L$5:L$1264,'PIB Mpal 2015-2024 Cons'!$A$5:$A$1264,$W$2,'PIB Mpal 2015-2024 Cons'!$E$5:$E$1264,$A35)</f>
        <v>1.7054046630724873</v>
      </c>
      <c r="I35" s="100">
        <f>SUMIFS('PIB Mpal 2015-2024 Cons'!N$5:N$1264,'PIB Mpal 2015-2024 Cons'!$A$5:$A$1264,$W$2,'PIB Mpal 2015-2024 Cons'!$E$5:$E$1264,$A35)</f>
        <v>20.830455357762037</v>
      </c>
      <c r="J35" s="100">
        <f>SUMIFS('PIB Mpal 2015-2024 Cons'!O$5:O$1264,'PIB Mpal 2015-2024 Cons'!$A$5:$A$1264,$W$2,'PIB Mpal 2015-2024 Cons'!$E$5:$E$1264,$A35)</f>
        <v>50.102123476279132</v>
      </c>
      <c r="K35" s="100">
        <f>SUMIFS('PIB Mpal 2015-2024 Cons'!P$5:P$1264,'PIB Mpal 2015-2024 Cons'!$A$5:$A$1264,$W$2,'PIB Mpal 2015-2024 Cons'!$E$5:$E$1264,$A35)</f>
        <v>10.989112893159698</v>
      </c>
      <c r="L35" s="100">
        <f>SUMIFS('PIB Mpal 2015-2024 Cons'!Q$5:Q$1264,'PIB Mpal 2015-2024 Cons'!$A$5:$A$1264,$W$2,'PIB Mpal 2015-2024 Cons'!$E$5:$E$1264,$A35)</f>
        <v>9.1391360085382622</v>
      </c>
      <c r="M35" s="100">
        <f>SUMIFS('PIB Mpal 2015-2024 Cons'!R$5:R$1264,'PIB Mpal 2015-2024 Cons'!$A$5:$A$1264,$W$2,'PIB Mpal 2015-2024 Cons'!$E$5:$E$1264,$A35)</f>
        <v>24.166447772680058</v>
      </c>
      <c r="N35" s="100">
        <f>SUMIFS('PIB Mpal 2015-2024 Cons'!S$5:S$1264,'PIB Mpal 2015-2024 Cons'!$A$5:$A$1264,$W$2,'PIB Mpal 2015-2024 Cons'!$E$5:$E$1264,$A35)</f>
        <v>56.880042823769713</v>
      </c>
      <c r="O35" s="100">
        <f>SUMIFS('PIB Mpal 2015-2024 Cons'!T$5:T$1264,'PIB Mpal 2015-2024 Cons'!$A$5:$A$1264,$W$2,'PIB Mpal 2015-2024 Cons'!$E$5:$E$1264,$A35)</f>
        <v>60.745801555708084</v>
      </c>
      <c r="P35" s="169">
        <f>SUMIFS('PIB Mpal 2015-2024 Cons'!U$5:U$1264,'PIB Mpal 2015-2024 Cons'!$A$5:$A$1264,$W$2,'PIB Mpal 2015-2024 Cons'!$E$5:$E$1264,$A35)</f>
        <v>18.236870362076179</v>
      </c>
      <c r="Q35" s="199">
        <f>SUMIFS('PIB Mpal 2015-2024 Cons'!J$5:J$1264,'PIB Mpal 2015-2024 Cons'!$A$5:$A$1264,$W$2,'PIB Mpal 2015-2024 Cons'!$E$5:$E$1264,$A35)</f>
        <v>381.18890122779783</v>
      </c>
      <c r="R35" s="90">
        <f>SUMIFS('PIB Mpal 2015-2024 Cons'!M$5:M$1264,'PIB Mpal 2015-2024 Cons'!$A$5:$A$1264,$W$2,'PIB Mpal 2015-2024 Cons'!$E$5:$E$1264,$A35)</f>
        <v>16.952239650008636</v>
      </c>
      <c r="S35" s="101">
        <f>SUMIFS('PIB Mpal 2015-2024 Cons'!V$5:V$1264,'PIB Mpal 2015-2024 Cons'!$A$5:$A$1264,$W$2,'PIB Mpal 2015-2024 Cons'!$E$5:$E$1264,$A35)</f>
        <v>251.08999024997317</v>
      </c>
      <c r="T35" s="172">
        <f>SUMIFS('PIB Mpal 2015-2024 Cons'!W$5:W$1264,'PIB Mpal 2015-2024 Cons'!$A$5:$A$1264,$W$2,'PIB Mpal 2015-2024 Cons'!$E$5:$E$1264,$A35)</f>
        <v>866.80363077020502</v>
      </c>
      <c r="U35" s="100">
        <f>SUMIFS('PIB Mpal 2015-2024 Cons'!X$5:X$1264,'PIB Mpal 2015-2024 Cons'!$A$5:$A$1264,$W$2,'PIB Mpal 2015-2024 Cons'!$E$5:$E$1264,$A35)</f>
        <v>95.038743038242544</v>
      </c>
      <c r="V35" s="101">
        <f>SUMIFS('PIB Mpal 2015-2024 Cons'!Y$5:Y$1264,'PIB Mpal 2015-2024 Cons'!$A$5:$A$1264,$W$2,'PIB Mpal 2015-2024 Cons'!$E$5:$E$1264,$A35)</f>
        <v>961.43335294639678</v>
      </c>
      <c r="W35" s="85">
        <f t="shared" si="2"/>
        <v>6.4455405864558696E-3</v>
      </c>
      <c r="X35" s="247">
        <f>INDEX(POBLACION!$C$4:$W$128,MATCH(A35,POBLACION!$A$4:$A$128,0),MATCH($W$2,POBLACION!$C$3:$W$3,0))</f>
        <v>32457</v>
      </c>
      <c r="Y35" s="237">
        <f t="shared" si="3"/>
        <v>26706.215323973411</v>
      </c>
      <c r="Z35" s="249">
        <f t="shared" si="4"/>
        <v>29621.756568579869</v>
      </c>
      <c r="AA35" s="252">
        <f t="shared" si="5"/>
        <v>4.4266123462626794</v>
      </c>
      <c r="AB35" s="252">
        <f t="shared" si="5"/>
        <v>4.4716108085883581</v>
      </c>
    </row>
    <row r="36" spans="1:28" x14ac:dyDescent="0.3">
      <c r="A36" s="33" t="s">
        <v>223</v>
      </c>
      <c r="B36" s="30" t="s">
        <v>214</v>
      </c>
      <c r="C36" s="31" t="s">
        <v>199</v>
      </c>
      <c r="D36" s="30" t="s">
        <v>224</v>
      </c>
      <c r="E36" s="100">
        <f>SUMIFS('PIB Mpal 2015-2024 Cons'!H$5:H$1264,'PIB Mpal 2015-2024 Cons'!$A$5:$A$1264,$W$2,'PIB Mpal 2015-2024 Cons'!$E$5:$E$1264,$A36)</f>
        <v>37.110956520978661</v>
      </c>
      <c r="F36" s="100">
        <f>SUMIFS('PIB Mpal 2015-2024 Cons'!I$5:I$1264,'PIB Mpal 2015-2024 Cons'!$A$5:$A$1264,$W$2,'PIB Mpal 2015-2024 Cons'!$E$5:$E$1264,$A36)</f>
        <v>1.0999913224467717</v>
      </c>
      <c r="G36" s="100">
        <f>SUMIFS('PIB Mpal 2015-2024 Cons'!K$5:K$1264,'PIB Mpal 2015-2024 Cons'!$A$5:$A$1264,$W$2,'PIB Mpal 2015-2024 Cons'!$E$5:$E$1264,$A36)</f>
        <v>5.9594595655770908</v>
      </c>
      <c r="H36" s="100">
        <f>SUMIFS('PIB Mpal 2015-2024 Cons'!L$5:L$1264,'PIB Mpal 2015-2024 Cons'!$A$5:$A$1264,$W$2,'PIB Mpal 2015-2024 Cons'!$E$5:$E$1264,$A36)</f>
        <v>5.4777848312670585</v>
      </c>
      <c r="I36" s="100">
        <f>SUMIFS('PIB Mpal 2015-2024 Cons'!N$5:N$1264,'PIB Mpal 2015-2024 Cons'!$A$5:$A$1264,$W$2,'PIB Mpal 2015-2024 Cons'!$E$5:$E$1264,$A36)</f>
        <v>23.651690588136368</v>
      </c>
      <c r="J36" s="100">
        <f>SUMIFS('PIB Mpal 2015-2024 Cons'!O$5:O$1264,'PIB Mpal 2015-2024 Cons'!$A$5:$A$1264,$W$2,'PIB Mpal 2015-2024 Cons'!$E$5:$E$1264,$A36)</f>
        <v>33.033399267801251</v>
      </c>
      <c r="K36" s="100">
        <f>SUMIFS('PIB Mpal 2015-2024 Cons'!P$5:P$1264,'PIB Mpal 2015-2024 Cons'!$A$5:$A$1264,$W$2,'PIB Mpal 2015-2024 Cons'!$E$5:$E$1264,$A36)</f>
        <v>7.246142212728186</v>
      </c>
      <c r="L36" s="100">
        <f>SUMIFS('PIB Mpal 2015-2024 Cons'!Q$5:Q$1264,'PIB Mpal 2015-2024 Cons'!$A$5:$A$1264,$W$2,'PIB Mpal 2015-2024 Cons'!$E$5:$E$1264,$A36)</f>
        <v>5.4424883344161028</v>
      </c>
      <c r="M36" s="100">
        <f>SUMIFS('PIB Mpal 2015-2024 Cons'!R$5:R$1264,'PIB Mpal 2015-2024 Cons'!$A$5:$A$1264,$W$2,'PIB Mpal 2015-2024 Cons'!$E$5:$E$1264,$A36)</f>
        <v>19.140074529777728</v>
      </c>
      <c r="N36" s="100">
        <f>SUMIFS('PIB Mpal 2015-2024 Cons'!S$5:S$1264,'PIB Mpal 2015-2024 Cons'!$A$5:$A$1264,$W$2,'PIB Mpal 2015-2024 Cons'!$E$5:$E$1264,$A36)</f>
        <v>18.614732928520631</v>
      </c>
      <c r="O36" s="100">
        <f>SUMIFS('PIB Mpal 2015-2024 Cons'!T$5:T$1264,'PIB Mpal 2015-2024 Cons'!$A$5:$A$1264,$W$2,'PIB Mpal 2015-2024 Cons'!$E$5:$E$1264,$A36)</f>
        <v>31.495307927600013</v>
      </c>
      <c r="P36" s="169">
        <f>SUMIFS('PIB Mpal 2015-2024 Cons'!U$5:U$1264,'PIB Mpal 2015-2024 Cons'!$A$5:$A$1264,$W$2,'PIB Mpal 2015-2024 Cons'!$E$5:$E$1264,$A36)</f>
        <v>10.339814019402148</v>
      </c>
      <c r="Q36" s="199">
        <f>SUMIFS('PIB Mpal 2015-2024 Cons'!J$5:J$1264,'PIB Mpal 2015-2024 Cons'!$A$5:$A$1264,$W$2,'PIB Mpal 2015-2024 Cons'!$E$5:$E$1264,$A36)</f>
        <v>38.21094784342543</v>
      </c>
      <c r="R36" s="90">
        <f>SUMIFS('PIB Mpal 2015-2024 Cons'!M$5:M$1264,'PIB Mpal 2015-2024 Cons'!$A$5:$A$1264,$W$2,'PIB Mpal 2015-2024 Cons'!$E$5:$E$1264,$A36)</f>
        <v>11.43724439684415</v>
      </c>
      <c r="S36" s="101">
        <f>SUMIFS('PIB Mpal 2015-2024 Cons'!V$5:V$1264,'PIB Mpal 2015-2024 Cons'!$A$5:$A$1264,$W$2,'PIB Mpal 2015-2024 Cons'!$E$5:$E$1264,$A36)</f>
        <v>148.96364980838243</v>
      </c>
      <c r="T36" s="172">
        <f>SUMIFS('PIB Mpal 2015-2024 Cons'!W$5:W$1264,'PIB Mpal 2015-2024 Cons'!$A$5:$A$1264,$W$2,'PIB Mpal 2015-2024 Cons'!$E$5:$E$1264,$A36)</f>
        <v>219.28628241265147</v>
      </c>
      <c r="U36" s="100">
        <f>SUMIFS('PIB Mpal 2015-2024 Cons'!X$5:X$1264,'PIB Mpal 2015-2024 Cons'!$A$5:$A$1264,$W$2,'PIB Mpal 2015-2024 Cons'!$E$5:$E$1264,$A36)</f>
        <v>24.043153381210804</v>
      </c>
      <c r="V36" s="101">
        <f>SUMIFS('PIB Mpal 2015-2024 Cons'!Y$5:Y$1264,'PIB Mpal 2015-2024 Cons'!$A$5:$A$1264,$W$2,'PIB Mpal 2015-2024 Cons'!$E$5:$E$1264,$A36)</f>
        <v>243.22596061092386</v>
      </c>
      <c r="W36" s="85">
        <f t="shared" si="2"/>
        <v>1.6306099595910653E-3</v>
      </c>
      <c r="X36" s="247">
        <f>INDEX(POBLACION!$C$4:$W$128,MATCH(A36,POBLACION!$A$4:$A$128,0),MATCH($W$2,POBLACION!$C$3:$W$3,0))</f>
        <v>24238</v>
      </c>
      <c r="Y36" s="237">
        <f t="shared" si="3"/>
        <v>9047.2102653953079</v>
      </c>
      <c r="Z36" s="249">
        <f t="shared" si="4"/>
        <v>10034.902244860297</v>
      </c>
      <c r="AA36" s="252">
        <f t="shared" si="5"/>
        <v>3.9565146838327538</v>
      </c>
      <c r="AB36" s="252">
        <f t="shared" si="5"/>
        <v>4.0015131461583788</v>
      </c>
    </row>
    <row r="37" spans="1:28" x14ac:dyDescent="0.3">
      <c r="A37" s="33" t="s">
        <v>225</v>
      </c>
      <c r="B37" s="30" t="s">
        <v>214</v>
      </c>
      <c r="C37" s="31" t="s">
        <v>199</v>
      </c>
      <c r="D37" s="30" t="s">
        <v>226</v>
      </c>
      <c r="E37" s="100">
        <f>SUMIFS('PIB Mpal 2015-2024 Cons'!H$5:H$1264,'PIB Mpal 2015-2024 Cons'!$A$5:$A$1264,$W$2,'PIB Mpal 2015-2024 Cons'!$E$5:$E$1264,$A37)</f>
        <v>51.634738685972238</v>
      </c>
      <c r="F37" s="100">
        <f>SUMIFS('PIB Mpal 2015-2024 Cons'!I$5:I$1264,'PIB Mpal 2015-2024 Cons'!$A$5:$A$1264,$W$2,'PIB Mpal 2015-2024 Cons'!$E$5:$E$1264,$A37)</f>
        <v>82.475728262484651</v>
      </c>
      <c r="G37" s="100">
        <f>SUMIFS('PIB Mpal 2015-2024 Cons'!K$5:K$1264,'PIB Mpal 2015-2024 Cons'!$A$5:$A$1264,$W$2,'PIB Mpal 2015-2024 Cons'!$E$5:$E$1264,$A37)</f>
        <v>10.693101466906217</v>
      </c>
      <c r="H37" s="100">
        <f>SUMIFS('PIB Mpal 2015-2024 Cons'!L$5:L$1264,'PIB Mpal 2015-2024 Cons'!$A$5:$A$1264,$W$2,'PIB Mpal 2015-2024 Cons'!$E$5:$E$1264,$A37)</f>
        <v>0.83381379910873776</v>
      </c>
      <c r="I37" s="100">
        <f>SUMIFS('PIB Mpal 2015-2024 Cons'!N$5:N$1264,'PIB Mpal 2015-2024 Cons'!$A$5:$A$1264,$W$2,'PIB Mpal 2015-2024 Cons'!$E$5:$E$1264,$A37)</f>
        <v>19.522873042421764</v>
      </c>
      <c r="J37" s="100">
        <f>SUMIFS('PIB Mpal 2015-2024 Cons'!O$5:O$1264,'PIB Mpal 2015-2024 Cons'!$A$5:$A$1264,$W$2,'PIB Mpal 2015-2024 Cons'!$E$5:$E$1264,$A37)</f>
        <v>18.457122838919005</v>
      </c>
      <c r="K37" s="100">
        <f>SUMIFS('PIB Mpal 2015-2024 Cons'!P$5:P$1264,'PIB Mpal 2015-2024 Cons'!$A$5:$A$1264,$W$2,'PIB Mpal 2015-2024 Cons'!$E$5:$E$1264,$A37)</f>
        <v>2.8456494680352247</v>
      </c>
      <c r="L37" s="100">
        <f>SUMIFS('PIB Mpal 2015-2024 Cons'!Q$5:Q$1264,'PIB Mpal 2015-2024 Cons'!$A$5:$A$1264,$W$2,'PIB Mpal 2015-2024 Cons'!$E$5:$E$1264,$A37)</f>
        <v>2.1920259437076193</v>
      </c>
      <c r="M37" s="100">
        <f>SUMIFS('PIB Mpal 2015-2024 Cons'!R$5:R$1264,'PIB Mpal 2015-2024 Cons'!$A$5:$A$1264,$W$2,'PIB Mpal 2015-2024 Cons'!$E$5:$E$1264,$A37)</f>
        <v>10.459742422850759</v>
      </c>
      <c r="N37" s="100">
        <f>SUMIFS('PIB Mpal 2015-2024 Cons'!S$5:S$1264,'PIB Mpal 2015-2024 Cons'!$A$5:$A$1264,$W$2,'PIB Mpal 2015-2024 Cons'!$E$5:$E$1264,$A37)</f>
        <v>19.16698765808567</v>
      </c>
      <c r="O37" s="100">
        <f>SUMIFS('PIB Mpal 2015-2024 Cons'!T$5:T$1264,'PIB Mpal 2015-2024 Cons'!$A$5:$A$1264,$W$2,'PIB Mpal 2015-2024 Cons'!$E$5:$E$1264,$A37)</f>
        <v>18.005765216114522</v>
      </c>
      <c r="P37" s="169">
        <f>SUMIFS('PIB Mpal 2015-2024 Cons'!U$5:U$1264,'PIB Mpal 2015-2024 Cons'!$A$5:$A$1264,$W$2,'PIB Mpal 2015-2024 Cons'!$E$5:$E$1264,$A37)</f>
        <v>5.6279643835937234</v>
      </c>
      <c r="Q37" s="199">
        <f>SUMIFS('PIB Mpal 2015-2024 Cons'!J$5:J$1264,'PIB Mpal 2015-2024 Cons'!$A$5:$A$1264,$W$2,'PIB Mpal 2015-2024 Cons'!$E$5:$E$1264,$A37)</f>
        <v>134.11046694845689</v>
      </c>
      <c r="R37" s="90">
        <f>SUMIFS('PIB Mpal 2015-2024 Cons'!M$5:M$1264,'PIB Mpal 2015-2024 Cons'!$A$5:$A$1264,$W$2,'PIB Mpal 2015-2024 Cons'!$E$5:$E$1264,$A37)</f>
        <v>11.526915266014955</v>
      </c>
      <c r="S37" s="101">
        <f>SUMIFS('PIB Mpal 2015-2024 Cons'!V$5:V$1264,'PIB Mpal 2015-2024 Cons'!$A$5:$A$1264,$W$2,'PIB Mpal 2015-2024 Cons'!$E$5:$E$1264,$A37)</f>
        <v>96.278130973728295</v>
      </c>
      <c r="T37" s="172">
        <f>SUMIFS('PIB Mpal 2015-2024 Cons'!W$5:W$1264,'PIB Mpal 2015-2024 Cons'!$A$5:$A$1264,$W$2,'PIB Mpal 2015-2024 Cons'!$E$5:$E$1264,$A37)</f>
        <v>323.52371686766958</v>
      </c>
      <c r="U37" s="100">
        <f>SUMIFS('PIB Mpal 2015-2024 Cons'!X$5:X$1264,'PIB Mpal 2015-2024 Cons'!$A$5:$A$1264,$W$2,'PIB Mpal 2015-2024 Cons'!$E$5:$E$1264,$A37)</f>
        <v>35.472033460269849</v>
      </c>
      <c r="V37" s="101">
        <f>SUMIFS('PIB Mpal 2015-2024 Cons'!Y$5:Y$1264,'PIB Mpal 2015-2024 Cons'!$A$5:$A$1264,$W$2,'PIB Mpal 2015-2024 Cons'!$E$5:$E$1264,$A37)</f>
        <v>358.84308835829648</v>
      </c>
      <c r="W37" s="85">
        <f t="shared" si="2"/>
        <v>2.405718173906043E-3</v>
      </c>
      <c r="X37" s="247">
        <f>INDEX(POBLACION!$C$4:$W$128,MATCH(A37,POBLACION!$A$4:$A$128,0),MATCH($W$2,POBLACION!$C$3:$W$3,0))</f>
        <v>13434</v>
      </c>
      <c r="Y37" s="237">
        <f t="shared" si="3"/>
        <v>24082.456220609616</v>
      </c>
      <c r="Z37" s="249">
        <f t="shared" si="4"/>
        <v>26711.559353751414</v>
      </c>
      <c r="AA37" s="252">
        <f t="shared" si="5"/>
        <v>4.3817007794569074</v>
      </c>
      <c r="AB37" s="252">
        <f t="shared" si="5"/>
        <v>4.426699241782587</v>
      </c>
    </row>
    <row r="38" spans="1:28" x14ac:dyDescent="0.3">
      <c r="A38" s="33" t="s">
        <v>227</v>
      </c>
      <c r="B38" s="30" t="s">
        <v>214</v>
      </c>
      <c r="C38" s="31" t="s">
        <v>221</v>
      </c>
      <c r="D38" s="30" t="s">
        <v>228</v>
      </c>
      <c r="E38" s="100">
        <f>SUMIFS('PIB Mpal 2015-2024 Cons'!H$5:H$1264,'PIB Mpal 2015-2024 Cons'!$A$5:$A$1264,$W$2,'PIB Mpal 2015-2024 Cons'!$E$5:$E$1264,$A38)</f>
        <v>34.043545262912865</v>
      </c>
      <c r="F38" s="100">
        <f>SUMIFS('PIB Mpal 2015-2024 Cons'!I$5:I$1264,'PIB Mpal 2015-2024 Cons'!$A$5:$A$1264,$W$2,'PIB Mpal 2015-2024 Cons'!$E$5:$E$1264,$A38)</f>
        <v>471.14069611983552</v>
      </c>
      <c r="G38" s="100">
        <f>SUMIFS('PIB Mpal 2015-2024 Cons'!K$5:K$1264,'PIB Mpal 2015-2024 Cons'!$A$5:$A$1264,$W$2,'PIB Mpal 2015-2024 Cons'!$E$5:$E$1264,$A38)</f>
        <v>19.664510496812092</v>
      </c>
      <c r="H38" s="100">
        <f>SUMIFS('PIB Mpal 2015-2024 Cons'!L$5:L$1264,'PIB Mpal 2015-2024 Cons'!$A$5:$A$1264,$W$2,'PIB Mpal 2015-2024 Cons'!$E$5:$E$1264,$A38)</f>
        <v>1.7456926855190824</v>
      </c>
      <c r="I38" s="100">
        <f>SUMIFS('PIB Mpal 2015-2024 Cons'!N$5:N$1264,'PIB Mpal 2015-2024 Cons'!$A$5:$A$1264,$W$2,'PIB Mpal 2015-2024 Cons'!$E$5:$E$1264,$A38)</f>
        <v>22.646268154419705</v>
      </c>
      <c r="J38" s="100">
        <f>SUMIFS('PIB Mpal 2015-2024 Cons'!O$5:O$1264,'PIB Mpal 2015-2024 Cons'!$A$5:$A$1264,$W$2,'PIB Mpal 2015-2024 Cons'!$E$5:$E$1264,$A38)</f>
        <v>99.358330133158518</v>
      </c>
      <c r="K38" s="100">
        <f>SUMIFS('PIB Mpal 2015-2024 Cons'!P$5:P$1264,'PIB Mpal 2015-2024 Cons'!$A$5:$A$1264,$W$2,'PIB Mpal 2015-2024 Cons'!$E$5:$E$1264,$A38)</f>
        <v>15.412097922886471</v>
      </c>
      <c r="L38" s="100">
        <f>SUMIFS('PIB Mpal 2015-2024 Cons'!Q$5:Q$1264,'PIB Mpal 2015-2024 Cons'!$A$5:$A$1264,$W$2,'PIB Mpal 2015-2024 Cons'!$E$5:$E$1264,$A38)</f>
        <v>13.58820090684004</v>
      </c>
      <c r="M38" s="100">
        <f>SUMIFS('PIB Mpal 2015-2024 Cons'!R$5:R$1264,'PIB Mpal 2015-2024 Cons'!$A$5:$A$1264,$W$2,'PIB Mpal 2015-2024 Cons'!$E$5:$E$1264,$A38)</f>
        <v>34.208641257288036</v>
      </c>
      <c r="N38" s="100">
        <f>SUMIFS('PIB Mpal 2015-2024 Cons'!S$5:S$1264,'PIB Mpal 2015-2024 Cons'!$A$5:$A$1264,$W$2,'PIB Mpal 2015-2024 Cons'!$E$5:$E$1264,$A38)</f>
        <v>78.146939274276576</v>
      </c>
      <c r="O38" s="100">
        <f>SUMIFS('PIB Mpal 2015-2024 Cons'!T$5:T$1264,'PIB Mpal 2015-2024 Cons'!$A$5:$A$1264,$W$2,'PIB Mpal 2015-2024 Cons'!$E$5:$E$1264,$A38)</f>
        <v>71.090995460762826</v>
      </c>
      <c r="P38" s="169">
        <f>SUMIFS('PIB Mpal 2015-2024 Cons'!U$5:U$1264,'PIB Mpal 2015-2024 Cons'!$A$5:$A$1264,$W$2,'PIB Mpal 2015-2024 Cons'!$E$5:$E$1264,$A38)</f>
        <v>26.312406130361158</v>
      </c>
      <c r="Q38" s="199">
        <f>SUMIFS('PIB Mpal 2015-2024 Cons'!J$5:J$1264,'PIB Mpal 2015-2024 Cons'!$A$5:$A$1264,$W$2,'PIB Mpal 2015-2024 Cons'!$E$5:$E$1264,$A38)</f>
        <v>505.18424138274838</v>
      </c>
      <c r="R38" s="90">
        <f>SUMIFS('PIB Mpal 2015-2024 Cons'!M$5:M$1264,'PIB Mpal 2015-2024 Cons'!$A$5:$A$1264,$W$2,'PIB Mpal 2015-2024 Cons'!$E$5:$E$1264,$A38)</f>
        <v>21.410203182331173</v>
      </c>
      <c r="S38" s="101">
        <f>SUMIFS('PIB Mpal 2015-2024 Cons'!V$5:V$1264,'PIB Mpal 2015-2024 Cons'!$A$5:$A$1264,$W$2,'PIB Mpal 2015-2024 Cons'!$E$5:$E$1264,$A38)</f>
        <v>360.76387923999334</v>
      </c>
      <c r="T38" s="172">
        <f>SUMIFS('PIB Mpal 2015-2024 Cons'!W$5:W$1264,'PIB Mpal 2015-2024 Cons'!$A$5:$A$1264,$W$2,'PIB Mpal 2015-2024 Cons'!$E$5:$E$1264,$A38)</f>
        <v>1207.1031540980653</v>
      </c>
      <c r="U38" s="100">
        <f>SUMIFS('PIB Mpal 2015-2024 Cons'!X$5:X$1264,'PIB Mpal 2015-2024 Cons'!$A$5:$A$1264,$W$2,'PIB Mpal 2015-2024 Cons'!$E$5:$E$1264,$A38)</f>
        <v>132.35012223145128</v>
      </c>
      <c r="V38" s="101">
        <f>SUMIFS('PIB Mpal 2015-2024 Cons'!Y$5:Y$1264,'PIB Mpal 2015-2024 Cons'!$A$5:$A$1264,$W$2,'PIB Mpal 2015-2024 Cons'!$E$5:$E$1264,$A38)</f>
        <v>1338.8836774548024</v>
      </c>
      <c r="W38" s="85">
        <f t="shared" si="2"/>
        <v>8.9760034402086748E-3</v>
      </c>
      <c r="X38" s="247">
        <f>INDEX(POBLACION!$C$4:$W$128,MATCH(A38,POBLACION!$A$4:$A$128,0),MATCH($W$2,POBLACION!$C$3:$W$3,0))</f>
        <v>39116</v>
      </c>
      <c r="Y38" s="237">
        <f t="shared" si="3"/>
        <v>30859.575470346284</v>
      </c>
      <c r="Z38" s="249">
        <f t="shared" si="4"/>
        <v>34228.542730718953</v>
      </c>
      <c r="AA38" s="252">
        <f t="shared" si="5"/>
        <v>4.4893899472568055</v>
      </c>
      <c r="AB38" s="252">
        <f t="shared" si="5"/>
        <v>4.5343884095825269</v>
      </c>
    </row>
    <row r="39" spans="1:28" x14ac:dyDescent="0.3">
      <c r="A39" s="33" t="s">
        <v>229</v>
      </c>
      <c r="B39" s="30" t="s">
        <v>214</v>
      </c>
      <c r="C39" s="31" t="s">
        <v>221</v>
      </c>
      <c r="D39" s="30" t="s">
        <v>230</v>
      </c>
      <c r="E39" s="100">
        <f>SUMIFS('PIB Mpal 2015-2024 Cons'!H$5:H$1264,'PIB Mpal 2015-2024 Cons'!$A$5:$A$1264,$W$2,'PIB Mpal 2015-2024 Cons'!$E$5:$E$1264,$A39)</f>
        <v>43.194488865835623</v>
      </c>
      <c r="F39" s="100">
        <f>SUMIFS('PIB Mpal 2015-2024 Cons'!I$5:I$1264,'PIB Mpal 2015-2024 Cons'!$A$5:$A$1264,$W$2,'PIB Mpal 2015-2024 Cons'!$E$5:$E$1264,$A39)</f>
        <v>45.648382942961291</v>
      </c>
      <c r="G39" s="100">
        <f>SUMIFS('PIB Mpal 2015-2024 Cons'!K$5:K$1264,'PIB Mpal 2015-2024 Cons'!$A$5:$A$1264,$W$2,'PIB Mpal 2015-2024 Cons'!$E$5:$E$1264,$A39)</f>
        <v>1.0324369075974822</v>
      </c>
      <c r="H39" s="100">
        <f>SUMIFS('PIB Mpal 2015-2024 Cons'!L$5:L$1264,'PIB Mpal 2015-2024 Cons'!$A$5:$A$1264,$W$2,'PIB Mpal 2015-2024 Cons'!$E$5:$E$1264,$A39)</f>
        <v>5.2900481168623896</v>
      </c>
      <c r="I39" s="100">
        <f>SUMIFS('PIB Mpal 2015-2024 Cons'!N$5:N$1264,'PIB Mpal 2015-2024 Cons'!$A$5:$A$1264,$W$2,'PIB Mpal 2015-2024 Cons'!$E$5:$E$1264,$A39)</f>
        <v>3.5680453102507603</v>
      </c>
      <c r="J39" s="100">
        <f>SUMIFS('PIB Mpal 2015-2024 Cons'!O$5:O$1264,'PIB Mpal 2015-2024 Cons'!$A$5:$A$1264,$W$2,'PIB Mpal 2015-2024 Cons'!$E$5:$E$1264,$A39)</f>
        <v>27.704778185368717</v>
      </c>
      <c r="K39" s="100">
        <f>SUMIFS('PIB Mpal 2015-2024 Cons'!P$5:P$1264,'PIB Mpal 2015-2024 Cons'!$A$5:$A$1264,$W$2,'PIB Mpal 2015-2024 Cons'!$E$5:$E$1264,$A39)</f>
        <v>4.5252996927015383</v>
      </c>
      <c r="L39" s="100">
        <f>SUMIFS('PIB Mpal 2015-2024 Cons'!Q$5:Q$1264,'PIB Mpal 2015-2024 Cons'!$A$5:$A$1264,$W$2,'PIB Mpal 2015-2024 Cons'!$E$5:$E$1264,$A39)</f>
        <v>4.0430067181426734</v>
      </c>
      <c r="M39" s="100">
        <f>SUMIFS('PIB Mpal 2015-2024 Cons'!R$5:R$1264,'PIB Mpal 2015-2024 Cons'!$A$5:$A$1264,$W$2,'PIB Mpal 2015-2024 Cons'!$E$5:$E$1264,$A39)</f>
        <v>9.577874325727997</v>
      </c>
      <c r="N39" s="100">
        <f>SUMIFS('PIB Mpal 2015-2024 Cons'!S$5:S$1264,'PIB Mpal 2015-2024 Cons'!$A$5:$A$1264,$W$2,'PIB Mpal 2015-2024 Cons'!$E$5:$E$1264,$A39)</f>
        <v>21.769491067832039</v>
      </c>
      <c r="O39" s="100">
        <f>SUMIFS('PIB Mpal 2015-2024 Cons'!T$5:T$1264,'PIB Mpal 2015-2024 Cons'!$A$5:$A$1264,$W$2,'PIB Mpal 2015-2024 Cons'!$E$5:$E$1264,$A39)</f>
        <v>24.068885264321111</v>
      </c>
      <c r="P39" s="169">
        <f>SUMIFS('PIB Mpal 2015-2024 Cons'!U$5:U$1264,'PIB Mpal 2015-2024 Cons'!$A$5:$A$1264,$W$2,'PIB Mpal 2015-2024 Cons'!$E$5:$E$1264,$A39)</f>
        <v>6.1077000536880428</v>
      </c>
      <c r="Q39" s="199">
        <f>SUMIFS('PIB Mpal 2015-2024 Cons'!J$5:J$1264,'PIB Mpal 2015-2024 Cons'!$A$5:$A$1264,$W$2,'PIB Mpal 2015-2024 Cons'!$E$5:$E$1264,$A39)</f>
        <v>88.842871808796914</v>
      </c>
      <c r="R39" s="90">
        <f>SUMIFS('PIB Mpal 2015-2024 Cons'!M$5:M$1264,'PIB Mpal 2015-2024 Cons'!$A$5:$A$1264,$W$2,'PIB Mpal 2015-2024 Cons'!$E$5:$E$1264,$A39)</f>
        <v>6.3224850244598718</v>
      </c>
      <c r="S39" s="101">
        <f>SUMIFS('PIB Mpal 2015-2024 Cons'!V$5:V$1264,'PIB Mpal 2015-2024 Cons'!$A$5:$A$1264,$W$2,'PIB Mpal 2015-2024 Cons'!$E$5:$E$1264,$A39)</f>
        <v>101.36508061803288</v>
      </c>
      <c r="T39" s="172">
        <f>SUMIFS('PIB Mpal 2015-2024 Cons'!W$5:W$1264,'PIB Mpal 2015-2024 Cons'!$A$5:$A$1264,$W$2,'PIB Mpal 2015-2024 Cons'!$E$5:$E$1264,$A39)</f>
        <v>244.89670595329815</v>
      </c>
      <c r="U39" s="100">
        <f>SUMIFS('PIB Mpal 2015-2024 Cons'!X$5:X$1264,'PIB Mpal 2015-2024 Cons'!$A$5:$A$1264,$W$2,'PIB Mpal 2015-2024 Cons'!$E$5:$E$1264,$A39)</f>
        <v>26.851150920211932</v>
      </c>
      <c r="V39" s="101">
        <f>SUMIFS('PIB Mpal 2015-2024 Cons'!Y$5:Y$1264,'PIB Mpal 2015-2024 Cons'!$A$5:$A$1264,$W$2,'PIB Mpal 2015-2024 Cons'!$E$5:$E$1264,$A39)</f>
        <v>271.63229683404359</v>
      </c>
      <c r="W39" s="85">
        <f t="shared" si="2"/>
        <v>1.8210487377731635E-3</v>
      </c>
      <c r="X39" s="247">
        <f>INDEX(POBLACION!$C$4:$W$128,MATCH(A39,POBLACION!$A$4:$A$128,0),MATCH($W$2,POBLACION!$C$3:$W$3,0))</f>
        <v>12126</v>
      </c>
      <c r="Y39" s="237">
        <f t="shared" si="3"/>
        <v>20196.000820822872</v>
      </c>
      <c r="Z39" s="249">
        <f t="shared" si="4"/>
        <v>22400.816166422857</v>
      </c>
      <c r="AA39" s="252">
        <f t="shared" si="5"/>
        <v>4.3052653796744114</v>
      </c>
      <c r="AB39" s="252">
        <f t="shared" si="5"/>
        <v>4.350263842000075</v>
      </c>
    </row>
    <row r="40" spans="1:28" x14ac:dyDescent="0.3">
      <c r="A40" s="33" t="s">
        <v>231</v>
      </c>
      <c r="B40" s="30" t="s">
        <v>214</v>
      </c>
      <c r="C40" s="31" t="s">
        <v>221</v>
      </c>
      <c r="D40" s="30" t="s">
        <v>232</v>
      </c>
      <c r="E40" s="100">
        <f>SUMIFS('PIB Mpal 2015-2024 Cons'!H$5:H$1264,'PIB Mpal 2015-2024 Cons'!$A$5:$A$1264,$W$2,'PIB Mpal 2015-2024 Cons'!$E$5:$E$1264,$A40)</f>
        <v>4.8926536536871792</v>
      </c>
      <c r="F40" s="100">
        <f>SUMIFS('PIB Mpal 2015-2024 Cons'!I$5:I$1264,'PIB Mpal 2015-2024 Cons'!$A$5:$A$1264,$W$2,'PIB Mpal 2015-2024 Cons'!$E$5:$E$1264,$A40)</f>
        <v>4.964533745463366</v>
      </c>
      <c r="G40" s="100">
        <f>SUMIFS('PIB Mpal 2015-2024 Cons'!K$5:K$1264,'PIB Mpal 2015-2024 Cons'!$A$5:$A$1264,$W$2,'PIB Mpal 2015-2024 Cons'!$E$5:$E$1264,$A40)</f>
        <v>2.4961220567663078</v>
      </c>
      <c r="H40" s="100">
        <f>SUMIFS('PIB Mpal 2015-2024 Cons'!L$5:L$1264,'PIB Mpal 2015-2024 Cons'!$A$5:$A$1264,$W$2,'PIB Mpal 2015-2024 Cons'!$E$5:$E$1264,$A40)</f>
        <v>1.4838028567252772</v>
      </c>
      <c r="I40" s="100">
        <f>SUMIFS('PIB Mpal 2015-2024 Cons'!N$5:N$1264,'PIB Mpal 2015-2024 Cons'!$A$5:$A$1264,$W$2,'PIB Mpal 2015-2024 Cons'!$E$5:$E$1264,$A40)</f>
        <v>1.8425353678620076</v>
      </c>
      <c r="J40" s="100">
        <f>SUMIFS('PIB Mpal 2015-2024 Cons'!O$5:O$1264,'PIB Mpal 2015-2024 Cons'!$A$5:$A$1264,$W$2,'PIB Mpal 2015-2024 Cons'!$E$5:$E$1264,$A40)</f>
        <v>15.182775210873137</v>
      </c>
      <c r="K40" s="100">
        <f>SUMIFS('PIB Mpal 2015-2024 Cons'!P$5:P$1264,'PIB Mpal 2015-2024 Cons'!$A$5:$A$1264,$W$2,'PIB Mpal 2015-2024 Cons'!$E$5:$E$1264,$A40)</f>
        <v>2.5745315421179904</v>
      </c>
      <c r="L40" s="100">
        <f>SUMIFS('PIB Mpal 2015-2024 Cons'!Q$5:Q$1264,'PIB Mpal 2015-2024 Cons'!$A$5:$A$1264,$W$2,'PIB Mpal 2015-2024 Cons'!$E$5:$E$1264,$A40)</f>
        <v>1.8586548489455648</v>
      </c>
      <c r="M40" s="100">
        <f>SUMIFS('PIB Mpal 2015-2024 Cons'!R$5:R$1264,'PIB Mpal 2015-2024 Cons'!$A$5:$A$1264,$W$2,'PIB Mpal 2015-2024 Cons'!$E$5:$E$1264,$A40)</f>
        <v>5.6368828055250804</v>
      </c>
      <c r="N40" s="100">
        <f>SUMIFS('PIB Mpal 2015-2024 Cons'!S$5:S$1264,'PIB Mpal 2015-2024 Cons'!$A$5:$A$1264,$W$2,'PIB Mpal 2015-2024 Cons'!$E$5:$E$1264,$A40)</f>
        <v>13.35985584820933</v>
      </c>
      <c r="O40" s="100">
        <f>SUMIFS('PIB Mpal 2015-2024 Cons'!T$5:T$1264,'PIB Mpal 2015-2024 Cons'!$A$5:$A$1264,$W$2,'PIB Mpal 2015-2024 Cons'!$E$5:$E$1264,$A40)</f>
        <v>12.639431145547441</v>
      </c>
      <c r="P40" s="169">
        <f>SUMIFS('PIB Mpal 2015-2024 Cons'!U$5:U$1264,'PIB Mpal 2015-2024 Cons'!$A$5:$A$1264,$W$2,'PIB Mpal 2015-2024 Cons'!$E$5:$E$1264,$A40)</f>
        <v>4.5780804873581751</v>
      </c>
      <c r="Q40" s="199">
        <f>SUMIFS('PIB Mpal 2015-2024 Cons'!J$5:J$1264,'PIB Mpal 2015-2024 Cons'!$A$5:$A$1264,$W$2,'PIB Mpal 2015-2024 Cons'!$E$5:$E$1264,$A40)</f>
        <v>9.8571873991505452</v>
      </c>
      <c r="R40" s="90">
        <f>SUMIFS('PIB Mpal 2015-2024 Cons'!M$5:M$1264,'PIB Mpal 2015-2024 Cons'!$A$5:$A$1264,$W$2,'PIB Mpal 2015-2024 Cons'!$E$5:$E$1264,$A40)</f>
        <v>3.9799249134915851</v>
      </c>
      <c r="S40" s="101">
        <f>SUMIFS('PIB Mpal 2015-2024 Cons'!V$5:V$1264,'PIB Mpal 2015-2024 Cons'!$A$5:$A$1264,$W$2,'PIB Mpal 2015-2024 Cons'!$E$5:$E$1264,$A40)</f>
        <v>57.672747256438726</v>
      </c>
      <c r="T40" s="172">
        <f>SUMIFS('PIB Mpal 2015-2024 Cons'!W$5:W$1264,'PIB Mpal 2015-2024 Cons'!$A$5:$A$1264,$W$2,'PIB Mpal 2015-2024 Cons'!$E$5:$E$1264,$A40)</f>
        <v>75.342209076659088</v>
      </c>
      <c r="U40" s="100">
        <f>SUMIFS('PIB Mpal 2015-2024 Cons'!X$5:X$1264,'PIB Mpal 2015-2024 Cons'!$A$5:$A$1264,$W$2,'PIB Mpal 2015-2024 Cons'!$E$5:$E$1264,$A40)</f>
        <v>8.2607277982926757</v>
      </c>
      <c r="V40" s="101">
        <f>SUMIFS('PIB Mpal 2015-2024 Cons'!Y$5:Y$1264,'PIB Mpal 2015-2024 Cons'!$A$5:$A$1264,$W$2,'PIB Mpal 2015-2024 Cons'!$E$5:$E$1264,$A40)</f>
        <v>83.567384952681408</v>
      </c>
      <c r="W40" s="85">
        <f t="shared" si="2"/>
        <v>5.6024369215587264E-4</v>
      </c>
      <c r="X40" s="247">
        <f>INDEX(POBLACION!$C$4:$W$128,MATCH(A40,POBLACION!$A$4:$A$128,0),MATCH($W$2,POBLACION!$C$3:$W$3,0))</f>
        <v>7746</v>
      </c>
      <c r="Y40" s="237">
        <f t="shared" si="3"/>
        <v>9726.5955430750182</v>
      </c>
      <c r="Z40" s="249">
        <f t="shared" si="4"/>
        <v>10788.456616664267</v>
      </c>
      <c r="AA40" s="252">
        <f t="shared" si="5"/>
        <v>3.9879608571664558</v>
      </c>
      <c r="AB40" s="252">
        <f t="shared" si="5"/>
        <v>4.0329593194921038</v>
      </c>
    </row>
    <row r="41" spans="1:28" ht="15" thickBot="1" x14ac:dyDescent="0.35">
      <c r="A41" s="33" t="s">
        <v>233</v>
      </c>
      <c r="B41" s="58" t="s">
        <v>214</v>
      </c>
      <c r="C41" s="57" t="s">
        <v>221</v>
      </c>
      <c r="D41" s="58" t="s">
        <v>234</v>
      </c>
      <c r="E41" s="100">
        <f>SUMIFS('PIB Mpal 2015-2024 Cons'!H$5:H$1264,'PIB Mpal 2015-2024 Cons'!$A$5:$A$1264,$W$2,'PIB Mpal 2015-2024 Cons'!$E$5:$E$1264,$A41)</f>
        <v>95.846888777064791</v>
      </c>
      <c r="F41" s="100">
        <f>SUMIFS('PIB Mpal 2015-2024 Cons'!I$5:I$1264,'PIB Mpal 2015-2024 Cons'!$A$5:$A$1264,$W$2,'PIB Mpal 2015-2024 Cons'!$E$5:$E$1264,$A41)</f>
        <v>0.18742491884571841</v>
      </c>
      <c r="G41" s="100">
        <f>SUMIFS('PIB Mpal 2015-2024 Cons'!K$5:K$1264,'PIB Mpal 2015-2024 Cons'!$A$5:$A$1264,$W$2,'PIB Mpal 2015-2024 Cons'!$E$5:$E$1264,$A41)</f>
        <v>9.0661301103262542</v>
      </c>
      <c r="H41" s="100">
        <f>SUMIFS('PIB Mpal 2015-2024 Cons'!L$5:L$1264,'PIB Mpal 2015-2024 Cons'!$A$5:$A$1264,$W$2,'PIB Mpal 2015-2024 Cons'!$E$5:$E$1264,$A41)</f>
        <v>6.3423721795130179</v>
      </c>
      <c r="I41" s="100">
        <f>SUMIFS('PIB Mpal 2015-2024 Cons'!N$5:N$1264,'PIB Mpal 2015-2024 Cons'!$A$5:$A$1264,$W$2,'PIB Mpal 2015-2024 Cons'!$E$5:$E$1264,$A41)</f>
        <v>4.1969801028182196</v>
      </c>
      <c r="J41" s="100">
        <f>SUMIFS('PIB Mpal 2015-2024 Cons'!O$5:O$1264,'PIB Mpal 2015-2024 Cons'!$A$5:$A$1264,$W$2,'PIB Mpal 2015-2024 Cons'!$E$5:$E$1264,$A41)</f>
        <v>29.471797514154716</v>
      </c>
      <c r="K41" s="100">
        <f>SUMIFS('PIB Mpal 2015-2024 Cons'!P$5:P$1264,'PIB Mpal 2015-2024 Cons'!$A$5:$A$1264,$W$2,'PIB Mpal 2015-2024 Cons'!$E$5:$E$1264,$A41)</f>
        <v>6.2101888122772007</v>
      </c>
      <c r="L41" s="100">
        <f>SUMIFS('PIB Mpal 2015-2024 Cons'!Q$5:Q$1264,'PIB Mpal 2015-2024 Cons'!$A$5:$A$1264,$W$2,'PIB Mpal 2015-2024 Cons'!$E$5:$E$1264,$A41)</f>
        <v>6.0386749359223506</v>
      </c>
      <c r="M41" s="100">
        <f>SUMIFS('PIB Mpal 2015-2024 Cons'!R$5:R$1264,'PIB Mpal 2015-2024 Cons'!$A$5:$A$1264,$W$2,'PIB Mpal 2015-2024 Cons'!$E$5:$E$1264,$A41)</f>
        <v>16.760705063943686</v>
      </c>
      <c r="N41" s="100">
        <f>SUMIFS('PIB Mpal 2015-2024 Cons'!S$5:S$1264,'PIB Mpal 2015-2024 Cons'!$A$5:$A$1264,$W$2,'PIB Mpal 2015-2024 Cons'!$E$5:$E$1264,$A41)</f>
        <v>21.892358979009675</v>
      </c>
      <c r="O41" s="100">
        <f>SUMIFS('PIB Mpal 2015-2024 Cons'!T$5:T$1264,'PIB Mpal 2015-2024 Cons'!$A$5:$A$1264,$W$2,'PIB Mpal 2015-2024 Cons'!$E$5:$E$1264,$A41)</f>
        <v>71.450826457475031</v>
      </c>
      <c r="P41" s="169">
        <f>SUMIFS('PIB Mpal 2015-2024 Cons'!U$5:U$1264,'PIB Mpal 2015-2024 Cons'!$A$5:$A$1264,$W$2,'PIB Mpal 2015-2024 Cons'!$E$5:$E$1264,$A41)</f>
        <v>10.732262912076642</v>
      </c>
      <c r="Q41" s="199">
        <f>SUMIFS('PIB Mpal 2015-2024 Cons'!J$5:J$1264,'PIB Mpal 2015-2024 Cons'!$A$5:$A$1264,$W$2,'PIB Mpal 2015-2024 Cons'!$E$5:$E$1264,$A41)</f>
        <v>96.034313695910512</v>
      </c>
      <c r="R41" s="90">
        <f>SUMIFS('PIB Mpal 2015-2024 Cons'!M$5:M$1264,'PIB Mpal 2015-2024 Cons'!$A$5:$A$1264,$W$2,'PIB Mpal 2015-2024 Cons'!$E$5:$E$1264,$A41)</f>
        <v>15.408502289839273</v>
      </c>
      <c r="S41" s="101">
        <f>SUMIFS('PIB Mpal 2015-2024 Cons'!V$5:V$1264,'PIB Mpal 2015-2024 Cons'!$A$5:$A$1264,$W$2,'PIB Mpal 2015-2024 Cons'!$E$5:$E$1264,$A41)</f>
        <v>166.75379477767751</v>
      </c>
      <c r="T41" s="172">
        <f>SUMIFS('PIB Mpal 2015-2024 Cons'!W$5:W$1264,'PIB Mpal 2015-2024 Cons'!$A$5:$A$1264,$W$2,'PIB Mpal 2015-2024 Cons'!$E$5:$E$1264,$A41)</f>
        <v>316.82479534274478</v>
      </c>
      <c r="U41" s="100">
        <f>SUMIFS('PIB Mpal 2015-2024 Cons'!X$5:X$1264,'PIB Mpal 2015-2024 Cons'!$A$5:$A$1264,$W$2,'PIB Mpal 2015-2024 Cons'!$E$5:$E$1264,$A41)</f>
        <v>34.737545210690868</v>
      </c>
      <c r="V41" s="101">
        <f>SUMIFS('PIB Mpal 2015-2024 Cons'!Y$5:Y$1264,'PIB Mpal 2015-2024 Cons'!$A$5:$A$1264,$W$2,'PIB Mpal 2015-2024 Cons'!$E$5:$E$1264,$A41)</f>
        <v>351.41283962115398</v>
      </c>
      <c r="W41" s="89">
        <f t="shared" si="2"/>
        <v>2.3559050800956967E-3</v>
      </c>
      <c r="X41" s="247">
        <f>INDEX(POBLACION!$C$4:$W$128,MATCH(A41,POBLACION!$A$4:$A$128,0),MATCH($W$2,POBLACION!$C$3:$W$3,0))</f>
        <v>24828</v>
      </c>
      <c r="Y41" s="237">
        <f t="shared" si="3"/>
        <v>12760.786021537973</v>
      </c>
      <c r="Z41" s="249">
        <f t="shared" si="4"/>
        <v>14153.892364312629</v>
      </c>
      <c r="AA41" s="252">
        <f t="shared" si="5"/>
        <v>4.1058774262897613</v>
      </c>
      <c r="AB41" s="252">
        <f t="shared" si="5"/>
        <v>4.1508758886153725</v>
      </c>
    </row>
    <row r="42" spans="1:28" ht="15" thickBot="1" x14ac:dyDescent="0.35">
      <c r="A42" s="107" t="s">
        <v>235</v>
      </c>
      <c r="B42" s="110" t="s">
        <v>236</v>
      </c>
      <c r="C42" s="108"/>
      <c r="D42" s="103"/>
      <c r="E42" s="104">
        <f>SUM(E43:E59)</f>
        <v>782.16712319492092</v>
      </c>
      <c r="F42" s="104">
        <f t="shared" ref="F42:V42" si="9">SUM(F43:F59)</f>
        <v>3.7841511185825474</v>
      </c>
      <c r="G42" s="104">
        <f t="shared" si="9"/>
        <v>993.29940149420634</v>
      </c>
      <c r="H42" s="104">
        <f t="shared" si="9"/>
        <v>168.87111264140503</v>
      </c>
      <c r="I42" s="104">
        <f t="shared" si="9"/>
        <v>259.54749239353686</v>
      </c>
      <c r="J42" s="104">
        <f t="shared" si="9"/>
        <v>627.31435479663776</v>
      </c>
      <c r="K42" s="104">
        <f t="shared" si="9"/>
        <v>108.09154811534626</v>
      </c>
      <c r="L42" s="104">
        <f t="shared" si="9"/>
        <v>112.02440807948213</v>
      </c>
      <c r="M42" s="104">
        <f t="shared" si="9"/>
        <v>263.61248696813976</v>
      </c>
      <c r="N42" s="104">
        <f t="shared" si="9"/>
        <v>364.06880454735187</v>
      </c>
      <c r="O42" s="104">
        <f t="shared" si="9"/>
        <v>589.31387542908146</v>
      </c>
      <c r="P42" s="114">
        <f t="shared" si="9"/>
        <v>157.90872317528601</v>
      </c>
      <c r="Q42" s="176">
        <f t="shared" si="9"/>
        <v>785.9512743135034</v>
      </c>
      <c r="R42" s="104">
        <f t="shared" si="9"/>
        <v>1162.1705141356113</v>
      </c>
      <c r="S42" s="105">
        <f t="shared" si="9"/>
        <v>2481.8816935048626</v>
      </c>
      <c r="T42" s="171">
        <f t="shared" si="9"/>
        <v>4679.7577171951189</v>
      </c>
      <c r="U42" s="104">
        <f t="shared" si="9"/>
        <v>513.1015553890926</v>
      </c>
      <c r="V42" s="105">
        <f t="shared" si="9"/>
        <v>5190.6510232556793</v>
      </c>
      <c r="W42" s="106">
        <f t="shared" si="2"/>
        <v>3.4798617853221588E-2</v>
      </c>
      <c r="X42" s="190">
        <f>SUM(X43:X59)</f>
        <v>254501</v>
      </c>
      <c r="Y42" s="237">
        <f t="shared" si="3"/>
        <v>18387.973788688923</v>
      </c>
      <c r="Z42" s="249">
        <f t="shared" si="4"/>
        <v>20395.405217487078</v>
      </c>
      <c r="AA42" s="252">
        <f t="shared" si="5"/>
        <v>4.2645338760095379</v>
      </c>
      <c r="AB42" s="252">
        <f t="shared" si="5"/>
        <v>4.3095323383351616</v>
      </c>
    </row>
    <row r="43" spans="1:28" x14ac:dyDescent="0.3">
      <c r="A43" s="33" t="s">
        <v>237</v>
      </c>
      <c r="B43" s="92" t="s">
        <v>238</v>
      </c>
      <c r="C43" s="99" t="s">
        <v>199</v>
      </c>
      <c r="D43" s="92" t="s">
        <v>239</v>
      </c>
      <c r="E43" s="100">
        <f>SUMIFS('PIB Mpal 2015-2024 Cons'!H$5:H$1264,'PIB Mpal 2015-2024 Cons'!$A$5:$A$1264,$W$2,'PIB Mpal 2015-2024 Cons'!$E$5:$E$1264,$A43)</f>
        <v>19.402127029467941</v>
      </c>
      <c r="F43" s="100">
        <f>SUMIFS('PIB Mpal 2015-2024 Cons'!I$5:I$1264,'PIB Mpal 2015-2024 Cons'!$A$5:$A$1264,$W$2,'PIB Mpal 2015-2024 Cons'!$E$5:$E$1264,$A43)</f>
        <v>0</v>
      </c>
      <c r="G43" s="100">
        <f>SUMIFS('PIB Mpal 2015-2024 Cons'!K$5:K$1264,'PIB Mpal 2015-2024 Cons'!$A$5:$A$1264,$W$2,'PIB Mpal 2015-2024 Cons'!$E$5:$E$1264,$A43)</f>
        <v>1.7051965746992792</v>
      </c>
      <c r="H43" s="100">
        <f>SUMIFS('PIB Mpal 2015-2024 Cons'!L$5:L$1264,'PIB Mpal 2015-2024 Cons'!$A$5:$A$1264,$W$2,'PIB Mpal 2015-2024 Cons'!$E$5:$E$1264,$A43)</f>
        <v>4.324157563554337</v>
      </c>
      <c r="I43" s="100">
        <f>SUMIFS('PIB Mpal 2015-2024 Cons'!N$5:N$1264,'PIB Mpal 2015-2024 Cons'!$A$5:$A$1264,$W$2,'PIB Mpal 2015-2024 Cons'!$E$5:$E$1264,$A43)</f>
        <v>1.6066964785535538</v>
      </c>
      <c r="J43" s="100">
        <f>SUMIFS('PIB Mpal 2015-2024 Cons'!O$5:O$1264,'PIB Mpal 2015-2024 Cons'!$A$5:$A$1264,$W$2,'PIB Mpal 2015-2024 Cons'!$E$5:$E$1264,$A43)</f>
        <v>19.355992951806076</v>
      </c>
      <c r="K43" s="100">
        <f>SUMIFS('PIB Mpal 2015-2024 Cons'!P$5:P$1264,'PIB Mpal 2015-2024 Cons'!$A$5:$A$1264,$W$2,'PIB Mpal 2015-2024 Cons'!$E$5:$E$1264,$A43)</f>
        <v>3.9580421899815557</v>
      </c>
      <c r="L43" s="100">
        <f>SUMIFS('PIB Mpal 2015-2024 Cons'!Q$5:Q$1264,'PIB Mpal 2015-2024 Cons'!$A$5:$A$1264,$W$2,'PIB Mpal 2015-2024 Cons'!$E$5:$E$1264,$A43)</f>
        <v>3.8799970735218743</v>
      </c>
      <c r="M43" s="100">
        <f>SUMIFS('PIB Mpal 2015-2024 Cons'!R$5:R$1264,'PIB Mpal 2015-2024 Cons'!$A$5:$A$1264,$W$2,'PIB Mpal 2015-2024 Cons'!$E$5:$E$1264,$A43)</f>
        <v>8.4756385337719742</v>
      </c>
      <c r="N43" s="100">
        <f>SUMIFS('PIB Mpal 2015-2024 Cons'!S$5:S$1264,'PIB Mpal 2015-2024 Cons'!$A$5:$A$1264,$W$2,'PIB Mpal 2015-2024 Cons'!$E$5:$E$1264,$A43)</f>
        <v>11.61334185019604</v>
      </c>
      <c r="O43" s="100">
        <f>SUMIFS('PIB Mpal 2015-2024 Cons'!T$5:T$1264,'PIB Mpal 2015-2024 Cons'!$A$5:$A$1264,$W$2,'PIB Mpal 2015-2024 Cons'!$E$5:$E$1264,$A43)</f>
        <v>26.756245970972927</v>
      </c>
      <c r="P43" s="169">
        <f>SUMIFS('PIB Mpal 2015-2024 Cons'!U$5:U$1264,'PIB Mpal 2015-2024 Cons'!$A$5:$A$1264,$W$2,'PIB Mpal 2015-2024 Cons'!$E$5:$E$1264,$A43)</f>
        <v>9.0851203615720717</v>
      </c>
      <c r="Q43" s="199">
        <f>SUMIFS('PIB Mpal 2015-2024 Cons'!J$5:J$1264,'PIB Mpal 2015-2024 Cons'!$A$5:$A$1264,$W$2,'PIB Mpal 2015-2024 Cons'!$E$5:$E$1264,$A43)</f>
        <v>19.402127029467941</v>
      </c>
      <c r="R43" s="90">
        <f>SUMIFS('PIB Mpal 2015-2024 Cons'!M$5:M$1264,'PIB Mpal 2015-2024 Cons'!$A$5:$A$1264,$W$2,'PIB Mpal 2015-2024 Cons'!$E$5:$E$1264,$A43)</f>
        <v>6.0293541382536162</v>
      </c>
      <c r="S43" s="101">
        <f>SUMIFS('PIB Mpal 2015-2024 Cons'!V$5:V$1264,'PIB Mpal 2015-2024 Cons'!$A$5:$A$1264,$W$2,'PIB Mpal 2015-2024 Cons'!$E$5:$E$1264,$A43)</f>
        <v>84.731075410376064</v>
      </c>
      <c r="T43" s="172">
        <f>SUMIFS('PIB Mpal 2015-2024 Cons'!W$5:W$1264,'PIB Mpal 2015-2024 Cons'!$A$5:$A$1264,$W$2,'PIB Mpal 2015-2024 Cons'!$E$5:$E$1264,$A43)</f>
        <v>115.90442817798768</v>
      </c>
      <c r="U43" s="100">
        <f>SUMIFS('PIB Mpal 2015-2024 Cons'!X$5:X$1264,'PIB Mpal 2015-2024 Cons'!$A$5:$A$1264,$W$2,'PIB Mpal 2015-2024 Cons'!$E$5:$E$1264,$A43)</f>
        <v>12.708081479536398</v>
      </c>
      <c r="V43" s="101">
        <f>SUMIFS('PIB Mpal 2015-2024 Cons'!Y$5:Y$1264,'PIB Mpal 2015-2024 Cons'!$A$5:$A$1264,$W$2,'PIB Mpal 2015-2024 Cons'!$E$5:$E$1264,$A43)</f>
        <v>128.55781753644331</v>
      </c>
      <c r="W43" s="91">
        <f t="shared" si="2"/>
        <v>8.6186382872815959E-4</v>
      </c>
      <c r="X43" s="247">
        <f>INDEX(POBLACION!$C$4:$W$128,MATCH(A43,POBLACION!$A$4:$A$128,0),MATCH($W$2,POBLACION!$C$3:$W$3,0))</f>
        <v>12413</v>
      </c>
      <c r="Y43" s="237">
        <f t="shared" si="3"/>
        <v>9337.3421556422854</v>
      </c>
      <c r="Z43" s="249">
        <f t="shared" si="4"/>
        <v>10356.708091230428</v>
      </c>
      <c r="AA43" s="252">
        <f t="shared" si="5"/>
        <v>3.9702232732959621</v>
      </c>
      <c r="AB43" s="252">
        <f t="shared" si="5"/>
        <v>4.0152217356215827</v>
      </c>
    </row>
    <row r="44" spans="1:28" x14ac:dyDescent="0.3">
      <c r="A44" s="33" t="s">
        <v>240</v>
      </c>
      <c r="B44" s="30" t="s">
        <v>238</v>
      </c>
      <c r="C44" s="31" t="s">
        <v>199</v>
      </c>
      <c r="D44" s="30" t="s">
        <v>241</v>
      </c>
      <c r="E44" s="100">
        <f>SUMIFS('PIB Mpal 2015-2024 Cons'!H$5:H$1264,'PIB Mpal 2015-2024 Cons'!$A$5:$A$1264,$W$2,'PIB Mpal 2015-2024 Cons'!$E$5:$E$1264,$A44)</f>
        <v>19.464363316705438</v>
      </c>
      <c r="F44" s="100">
        <f>SUMIFS('PIB Mpal 2015-2024 Cons'!I$5:I$1264,'PIB Mpal 2015-2024 Cons'!$A$5:$A$1264,$W$2,'PIB Mpal 2015-2024 Cons'!$E$5:$E$1264,$A44)</f>
        <v>0</v>
      </c>
      <c r="G44" s="100">
        <f>SUMIFS('PIB Mpal 2015-2024 Cons'!K$5:K$1264,'PIB Mpal 2015-2024 Cons'!$A$5:$A$1264,$W$2,'PIB Mpal 2015-2024 Cons'!$E$5:$E$1264,$A44)</f>
        <v>2.5788922505433844</v>
      </c>
      <c r="H44" s="100">
        <f>SUMIFS('PIB Mpal 2015-2024 Cons'!L$5:L$1264,'PIB Mpal 2015-2024 Cons'!$A$5:$A$1264,$W$2,'PIB Mpal 2015-2024 Cons'!$E$5:$E$1264,$A44)</f>
        <v>1.7347964259187725</v>
      </c>
      <c r="I44" s="100">
        <f>SUMIFS('PIB Mpal 2015-2024 Cons'!N$5:N$1264,'PIB Mpal 2015-2024 Cons'!$A$5:$A$1264,$W$2,'PIB Mpal 2015-2024 Cons'!$E$5:$E$1264,$A44)</f>
        <v>2.1603135807456662</v>
      </c>
      <c r="J44" s="100">
        <f>SUMIFS('PIB Mpal 2015-2024 Cons'!O$5:O$1264,'PIB Mpal 2015-2024 Cons'!$A$5:$A$1264,$W$2,'PIB Mpal 2015-2024 Cons'!$E$5:$E$1264,$A44)</f>
        <v>12.676495094328853</v>
      </c>
      <c r="K44" s="100">
        <f>SUMIFS('PIB Mpal 2015-2024 Cons'!P$5:P$1264,'PIB Mpal 2015-2024 Cons'!$A$5:$A$1264,$W$2,'PIB Mpal 2015-2024 Cons'!$E$5:$E$1264,$A44)</f>
        <v>2.290029940234505</v>
      </c>
      <c r="L44" s="100">
        <f>SUMIFS('PIB Mpal 2015-2024 Cons'!Q$5:Q$1264,'PIB Mpal 2015-2024 Cons'!$A$5:$A$1264,$W$2,'PIB Mpal 2015-2024 Cons'!$E$5:$E$1264,$A44)</f>
        <v>1.6616592557579475</v>
      </c>
      <c r="M44" s="100">
        <f>SUMIFS('PIB Mpal 2015-2024 Cons'!R$5:R$1264,'PIB Mpal 2015-2024 Cons'!$A$5:$A$1264,$W$2,'PIB Mpal 2015-2024 Cons'!$E$5:$E$1264,$A44)</f>
        <v>6.0454260996058915</v>
      </c>
      <c r="N44" s="100">
        <f>SUMIFS('PIB Mpal 2015-2024 Cons'!S$5:S$1264,'PIB Mpal 2015-2024 Cons'!$A$5:$A$1264,$W$2,'PIB Mpal 2015-2024 Cons'!$E$5:$E$1264,$A44)</f>
        <v>9.4153617948545545</v>
      </c>
      <c r="O44" s="100">
        <f>SUMIFS('PIB Mpal 2015-2024 Cons'!T$5:T$1264,'PIB Mpal 2015-2024 Cons'!$A$5:$A$1264,$W$2,'PIB Mpal 2015-2024 Cons'!$E$5:$E$1264,$A44)</f>
        <v>15.79153988989394</v>
      </c>
      <c r="P44" s="169">
        <f>SUMIFS('PIB Mpal 2015-2024 Cons'!U$5:U$1264,'PIB Mpal 2015-2024 Cons'!$A$5:$A$1264,$W$2,'PIB Mpal 2015-2024 Cons'!$E$5:$E$1264,$A44)</f>
        <v>3.3282156914301919</v>
      </c>
      <c r="Q44" s="199">
        <f>SUMIFS('PIB Mpal 2015-2024 Cons'!J$5:J$1264,'PIB Mpal 2015-2024 Cons'!$A$5:$A$1264,$W$2,'PIB Mpal 2015-2024 Cons'!$E$5:$E$1264,$A44)</f>
        <v>19.464363316705438</v>
      </c>
      <c r="R44" s="90">
        <f>SUMIFS('PIB Mpal 2015-2024 Cons'!M$5:M$1264,'PIB Mpal 2015-2024 Cons'!$A$5:$A$1264,$W$2,'PIB Mpal 2015-2024 Cons'!$E$5:$E$1264,$A44)</f>
        <v>4.3136886764621565</v>
      </c>
      <c r="S44" s="101">
        <f>SUMIFS('PIB Mpal 2015-2024 Cons'!V$5:V$1264,'PIB Mpal 2015-2024 Cons'!$A$5:$A$1264,$W$2,'PIB Mpal 2015-2024 Cons'!$E$5:$E$1264,$A44)</f>
        <v>53.369041346851553</v>
      </c>
      <c r="T44" s="172">
        <f>SUMIFS('PIB Mpal 2015-2024 Cons'!W$5:W$1264,'PIB Mpal 2015-2024 Cons'!$A$5:$A$1264,$W$2,'PIB Mpal 2015-2024 Cons'!$E$5:$E$1264,$A44)</f>
        <v>84.865014852776653</v>
      </c>
      <c r="U44" s="100">
        <f>SUMIFS('PIB Mpal 2015-2024 Cons'!X$5:X$1264,'PIB Mpal 2015-2024 Cons'!$A$5:$A$1264,$W$2,'PIB Mpal 2015-2024 Cons'!$E$5:$E$1264,$A44)</f>
        <v>9.3048345129235948</v>
      </c>
      <c r="V44" s="101">
        <f>SUMIFS('PIB Mpal 2015-2024 Cons'!Y$5:Y$1264,'PIB Mpal 2015-2024 Cons'!$A$5:$A$1264,$W$2,'PIB Mpal 2015-2024 Cons'!$E$5:$E$1264,$A44)</f>
        <v>94.129803892539158</v>
      </c>
      <c r="W44" s="85">
        <f t="shared" si="2"/>
        <v>6.3105515273123613E-4</v>
      </c>
      <c r="X44" s="247">
        <f>INDEX(POBLACION!$C$4:$W$128,MATCH(A44,POBLACION!$A$4:$A$128,0),MATCH($W$2,POBLACION!$C$3:$W$3,0))</f>
        <v>6193</v>
      </c>
      <c r="Y44" s="237">
        <f t="shared" si="3"/>
        <v>13703.377176292048</v>
      </c>
      <c r="Z44" s="249">
        <f t="shared" si="4"/>
        <v>15199.387032543058</v>
      </c>
      <c r="AA44" s="252">
        <f t="shared" si="5"/>
        <v>4.1368276115565212</v>
      </c>
      <c r="AB44" s="252">
        <f t="shared" si="5"/>
        <v>4.181826073882144</v>
      </c>
    </row>
    <row r="45" spans="1:28" x14ac:dyDescent="0.3">
      <c r="A45" s="33" t="s">
        <v>242</v>
      </c>
      <c r="B45" s="30" t="s">
        <v>238</v>
      </c>
      <c r="C45" s="31" t="s">
        <v>199</v>
      </c>
      <c r="D45" s="30" t="s">
        <v>243</v>
      </c>
      <c r="E45" s="100">
        <f>SUMIFS('PIB Mpal 2015-2024 Cons'!H$5:H$1264,'PIB Mpal 2015-2024 Cons'!$A$5:$A$1264,$W$2,'PIB Mpal 2015-2024 Cons'!$E$5:$E$1264,$A45)</f>
        <v>19.083813473571372</v>
      </c>
      <c r="F45" s="100">
        <f>SUMIFS('PIB Mpal 2015-2024 Cons'!I$5:I$1264,'PIB Mpal 2015-2024 Cons'!$A$5:$A$1264,$W$2,'PIB Mpal 2015-2024 Cons'!$E$5:$E$1264,$A45)</f>
        <v>3.7992640005614524E-2</v>
      </c>
      <c r="G45" s="100">
        <f>SUMIFS('PIB Mpal 2015-2024 Cons'!K$5:K$1264,'PIB Mpal 2015-2024 Cons'!$A$5:$A$1264,$W$2,'PIB Mpal 2015-2024 Cons'!$E$5:$E$1264,$A45)</f>
        <v>1.1356293116767173</v>
      </c>
      <c r="H45" s="100">
        <f>SUMIFS('PIB Mpal 2015-2024 Cons'!L$5:L$1264,'PIB Mpal 2015-2024 Cons'!$A$5:$A$1264,$W$2,'PIB Mpal 2015-2024 Cons'!$E$5:$E$1264,$A45)</f>
        <v>2.954006268502575</v>
      </c>
      <c r="I45" s="100">
        <f>SUMIFS('PIB Mpal 2015-2024 Cons'!N$5:N$1264,'PIB Mpal 2015-2024 Cons'!$A$5:$A$1264,$W$2,'PIB Mpal 2015-2024 Cons'!$E$5:$E$1264,$A45)</f>
        <v>41.481954044308665</v>
      </c>
      <c r="J45" s="100">
        <f>SUMIFS('PIB Mpal 2015-2024 Cons'!O$5:O$1264,'PIB Mpal 2015-2024 Cons'!$A$5:$A$1264,$W$2,'PIB Mpal 2015-2024 Cons'!$E$5:$E$1264,$A45)</f>
        <v>0.42804555749450163</v>
      </c>
      <c r="K45" s="100">
        <f>SUMIFS('PIB Mpal 2015-2024 Cons'!P$5:P$1264,'PIB Mpal 2015-2024 Cons'!$A$5:$A$1264,$W$2,'PIB Mpal 2015-2024 Cons'!$E$5:$E$1264,$A45)</f>
        <v>0.1786777639521126</v>
      </c>
      <c r="L45" s="100">
        <f>SUMIFS('PIB Mpal 2015-2024 Cons'!Q$5:Q$1264,'PIB Mpal 2015-2024 Cons'!$A$5:$A$1264,$W$2,'PIB Mpal 2015-2024 Cons'!$E$5:$E$1264,$A45)</f>
        <v>0.1335533779127987</v>
      </c>
      <c r="M45" s="100">
        <f>SUMIFS('PIB Mpal 2015-2024 Cons'!R$5:R$1264,'PIB Mpal 2015-2024 Cons'!$A$5:$A$1264,$W$2,'PIB Mpal 2015-2024 Cons'!$E$5:$E$1264,$A45)</f>
        <v>0.27710999498063588</v>
      </c>
      <c r="N45" s="100">
        <f>SUMIFS('PIB Mpal 2015-2024 Cons'!S$5:S$1264,'PIB Mpal 2015-2024 Cons'!$A$5:$A$1264,$W$2,'PIB Mpal 2015-2024 Cons'!$E$5:$E$1264,$A45)</f>
        <v>2.0667794812996996</v>
      </c>
      <c r="O45" s="100">
        <f>SUMIFS('PIB Mpal 2015-2024 Cons'!T$5:T$1264,'PIB Mpal 2015-2024 Cons'!$A$5:$A$1264,$W$2,'PIB Mpal 2015-2024 Cons'!$E$5:$E$1264,$A45)</f>
        <v>1.2710628164392366</v>
      </c>
      <c r="P45" s="169">
        <f>SUMIFS('PIB Mpal 2015-2024 Cons'!U$5:U$1264,'PIB Mpal 2015-2024 Cons'!$A$5:$A$1264,$W$2,'PIB Mpal 2015-2024 Cons'!$E$5:$E$1264,$A45)</f>
        <v>0.23907149917681467</v>
      </c>
      <c r="Q45" s="199">
        <f>SUMIFS('PIB Mpal 2015-2024 Cons'!J$5:J$1264,'PIB Mpal 2015-2024 Cons'!$A$5:$A$1264,$W$2,'PIB Mpal 2015-2024 Cons'!$E$5:$E$1264,$A45)</f>
        <v>19.121806113576987</v>
      </c>
      <c r="R45" s="90">
        <f>SUMIFS('PIB Mpal 2015-2024 Cons'!M$5:M$1264,'PIB Mpal 2015-2024 Cons'!$A$5:$A$1264,$W$2,'PIB Mpal 2015-2024 Cons'!$E$5:$E$1264,$A45)</f>
        <v>4.0896355801792925</v>
      </c>
      <c r="S45" s="101">
        <f>SUMIFS('PIB Mpal 2015-2024 Cons'!V$5:V$1264,'PIB Mpal 2015-2024 Cons'!$A$5:$A$1264,$W$2,'PIB Mpal 2015-2024 Cons'!$E$5:$E$1264,$A45)</f>
        <v>46.076254535564452</v>
      </c>
      <c r="T45" s="172">
        <f>SUMIFS('PIB Mpal 2015-2024 Cons'!W$5:W$1264,'PIB Mpal 2015-2024 Cons'!$A$5:$A$1264,$W$2,'PIB Mpal 2015-2024 Cons'!$E$5:$E$1264,$A45)</f>
        <v>93.44417642655786</v>
      </c>
      <c r="U45" s="100">
        <f>SUMIFS('PIB Mpal 2015-2024 Cons'!X$5:X$1264,'PIB Mpal 2015-2024 Cons'!$A$5:$A$1264,$W$2,'PIB Mpal 2015-2024 Cons'!$E$5:$E$1264,$A45)</f>
        <v>10.245477472123161</v>
      </c>
      <c r="V45" s="101">
        <f>SUMIFS('PIB Mpal 2015-2024 Cons'!Y$5:Y$1264,'PIB Mpal 2015-2024 Cons'!$A$5:$A$1264,$W$2,'PIB Mpal 2015-2024 Cons'!$E$5:$E$1264,$A45)</f>
        <v>103.64556015444921</v>
      </c>
      <c r="W45" s="85">
        <f t="shared" si="2"/>
        <v>6.9484968722392749E-4</v>
      </c>
      <c r="X45" s="247">
        <f>INDEX(POBLACION!$C$4:$W$128,MATCH(A45,POBLACION!$A$4:$A$128,0),MATCH($W$2,POBLACION!$C$3:$W$3,0))</f>
        <v>8023</v>
      </c>
      <c r="Y45" s="237">
        <f t="shared" si="3"/>
        <v>11647.036822455175</v>
      </c>
      <c r="Z45" s="249">
        <f t="shared" si="4"/>
        <v>12918.554176050009</v>
      </c>
      <c r="AA45" s="252">
        <f t="shared" si="5"/>
        <v>4.0662154485084052</v>
      </c>
      <c r="AB45" s="252">
        <f t="shared" si="5"/>
        <v>4.1112139108340262</v>
      </c>
    </row>
    <row r="46" spans="1:28" x14ac:dyDescent="0.3">
      <c r="A46" s="33" t="s">
        <v>244</v>
      </c>
      <c r="B46" s="30" t="s">
        <v>238</v>
      </c>
      <c r="C46" s="31" t="s">
        <v>199</v>
      </c>
      <c r="D46" s="30" t="s">
        <v>245</v>
      </c>
      <c r="E46" s="100">
        <f>SUMIFS('PIB Mpal 2015-2024 Cons'!H$5:H$1264,'PIB Mpal 2015-2024 Cons'!$A$5:$A$1264,$W$2,'PIB Mpal 2015-2024 Cons'!$E$5:$E$1264,$A46)</f>
        <v>9.2133283507807242</v>
      </c>
      <c r="F46" s="100">
        <f>SUMIFS('PIB Mpal 2015-2024 Cons'!I$5:I$1264,'PIB Mpal 2015-2024 Cons'!$A$5:$A$1264,$W$2,'PIB Mpal 2015-2024 Cons'!$E$5:$E$1264,$A46)</f>
        <v>0</v>
      </c>
      <c r="G46" s="100">
        <f>SUMIFS('PIB Mpal 2015-2024 Cons'!K$5:K$1264,'PIB Mpal 2015-2024 Cons'!$A$5:$A$1264,$W$2,'PIB Mpal 2015-2024 Cons'!$E$5:$E$1264,$A46)</f>
        <v>1.0866220090087229</v>
      </c>
      <c r="H46" s="100">
        <f>SUMIFS('PIB Mpal 2015-2024 Cons'!L$5:L$1264,'PIB Mpal 2015-2024 Cons'!$A$5:$A$1264,$W$2,'PIB Mpal 2015-2024 Cons'!$E$5:$E$1264,$A46)</f>
        <v>3.0223812048793639</v>
      </c>
      <c r="I46" s="100">
        <f>SUMIFS('PIB Mpal 2015-2024 Cons'!N$5:N$1264,'PIB Mpal 2015-2024 Cons'!$A$5:$A$1264,$W$2,'PIB Mpal 2015-2024 Cons'!$E$5:$E$1264,$A46)</f>
        <v>1.374030504796649</v>
      </c>
      <c r="J46" s="100">
        <f>SUMIFS('PIB Mpal 2015-2024 Cons'!O$5:O$1264,'PIB Mpal 2015-2024 Cons'!$A$5:$A$1264,$W$2,'PIB Mpal 2015-2024 Cons'!$E$5:$E$1264,$A46)</f>
        <v>11.47330251892744</v>
      </c>
      <c r="K46" s="100">
        <f>SUMIFS('PIB Mpal 2015-2024 Cons'!P$5:P$1264,'PIB Mpal 2015-2024 Cons'!$A$5:$A$1264,$W$2,'PIB Mpal 2015-2024 Cons'!$E$5:$E$1264,$A46)</f>
        <v>3.6889109584153248</v>
      </c>
      <c r="L46" s="100">
        <f>SUMIFS('PIB Mpal 2015-2024 Cons'!Q$5:Q$1264,'PIB Mpal 2015-2024 Cons'!$A$5:$A$1264,$W$2,'PIB Mpal 2015-2024 Cons'!$E$5:$E$1264,$A46)</f>
        <v>3.4019422018796974</v>
      </c>
      <c r="M46" s="100">
        <f>SUMIFS('PIB Mpal 2015-2024 Cons'!R$5:R$1264,'PIB Mpal 2015-2024 Cons'!$A$5:$A$1264,$W$2,'PIB Mpal 2015-2024 Cons'!$E$5:$E$1264,$A46)</f>
        <v>6.1579148986490937</v>
      </c>
      <c r="N46" s="100">
        <f>SUMIFS('PIB Mpal 2015-2024 Cons'!S$5:S$1264,'PIB Mpal 2015-2024 Cons'!$A$5:$A$1264,$W$2,'PIB Mpal 2015-2024 Cons'!$E$5:$E$1264,$A46)</f>
        <v>10.714499904870857</v>
      </c>
      <c r="O46" s="100">
        <f>SUMIFS('PIB Mpal 2015-2024 Cons'!T$5:T$1264,'PIB Mpal 2015-2024 Cons'!$A$5:$A$1264,$W$2,'PIB Mpal 2015-2024 Cons'!$E$5:$E$1264,$A46)</f>
        <v>20.630700108502626</v>
      </c>
      <c r="P46" s="169">
        <f>SUMIFS('PIB Mpal 2015-2024 Cons'!U$5:U$1264,'PIB Mpal 2015-2024 Cons'!$A$5:$A$1264,$W$2,'PIB Mpal 2015-2024 Cons'!$E$5:$E$1264,$A46)</f>
        <v>4.9992635898563522</v>
      </c>
      <c r="Q46" s="199">
        <f>SUMIFS('PIB Mpal 2015-2024 Cons'!J$5:J$1264,'PIB Mpal 2015-2024 Cons'!$A$5:$A$1264,$W$2,'PIB Mpal 2015-2024 Cons'!$E$5:$E$1264,$A46)</f>
        <v>9.2133283507807242</v>
      </c>
      <c r="R46" s="90">
        <f>SUMIFS('PIB Mpal 2015-2024 Cons'!M$5:M$1264,'PIB Mpal 2015-2024 Cons'!$A$5:$A$1264,$W$2,'PIB Mpal 2015-2024 Cons'!$E$5:$E$1264,$A46)</f>
        <v>4.1090032138880872</v>
      </c>
      <c r="S46" s="101">
        <f>SUMIFS('PIB Mpal 2015-2024 Cons'!V$5:V$1264,'PIB Mpal 2015-2024 Cons'!$A$5:$A$1264,$W$2,'PIB Mpal 2015-2024 Cons'!$E$5:$E$1264,$A46)</f>
        <v>62.440564685898039</v>
      </c>
      <c r="T46" s="172">
        <f>SUMIFS('PIB Mpal 2015-2024 Cons'!W$5:W$1264,'PIB Mpal 2015-2024 Cons'!$A$5:$A$1264,$W$2,'PIB Mpal 2015-2024 Cons'!$E$5:$E$1264,$A46)</f>
        <v>76.969632012083153</v>
      </c>
      <c r="U46" s="100">
        <f>SUMIFS('PIB Mpal 2015-2024 Cons'!X$5:X$1264,'PIB Mpal 2015-2024 Cons'!$A$5:$A$1264,$W$2,'PIB Mpal 2015-2024 Cons'!$E$5:$E$1264,$A46)</f>
        <v>8.4391629417086964</v>
      </c>
      <c r="V46" s="101">
        <f>SUMIFS('PIB Mpal 2015-2024 Cons'!Y$5:Y$1264,'PIB Mpal 2015-2024 Cons'!$A$5:$A$1264,$W$2,'PIB Mpal 2015-2024 Cons'!$E$5:$E$1264,$A46)</f>
        <v>85.372475095269323</v>
      </c>
      <c r="W46" s="85">
        <f t="shared" si="2"/>
        <v>5.7234518805322841E-4</v>
      </c>
      <c r="X46" s="247">
        <f>INDEX(POBLACION!$C$4:$W$128,MATCH(A46,POBLACION!$A$4:$A$128,0),MATCH($W$2,POBLACION!$C$3:$W$3,0))</f>
        <v>9940</v>
      </c>
      <c r="Y46" s="237">
        <f t="shared" si="3"/>
        <v>7743.423743670337</v>
      </c>
      <c r="Z46" s="249">
        <f t="shared" si="4"/>
        <v>8588.7801906709574</v>
      </c>
      <c r="AA46" s="252">
        <f t="shared" si="5"/>
        <v>3.8889330258271824</v>
      </c>
      <c r="AB46" s="252">
        <f t="shared" si="5"/>
        <v>3.9339314881528078</v>
      </c>
    </row>
    <row r="47" spans="1:28" x14ac:dyDescent="0.3">
      <c r="A47" s="33" t="s">
        <v>246</v>
      </c>
      <c r="B47" s="30" t="s">
        <v>238</v>
      </c>
      <c r="C47" s="31" t="s">
        <v>199</v>
      </c>
      <c r="D47" s="30" t="s">
        <v>247</v>
      </c>
      <c r="E47" s="100">
        <f>SUMIFS('PIB Mpal 2015-2024 Cons'!H$5:H$1264,'PIB Mpal 2015-2024 Cons'!$A$5:$A$1264,$W$2,'PIB Mpal 2015-2024 Cons'!$E$5:$E$1264,$A47)</f>
        <v>12.609150316825122</v>
      </c>
      <c r="F47" s="100">
        <f>SUMIFS('PIB Mpal 2015-2024 Cons'!I$5:I$1264,'PIB Mpal 2015-2024 Cons'!$A$5:$A$1264,$W$2,'PIB Mpal 2015-2024 Cons'!$E$5:$E$1264,$A47)</f>
        <v>3.7124084477117084E-2</v>
      </c>
      <c r="G47" s="100">
        <f>SUMIFS('PIB Mpal 2015-2024 Cons'!K$5:K$1264,'PIB Mpal 2015-2024 Cons'!$A$5:$A$1264,$W$2,'PIB Mpal 2015-2024 Cons'!$E$5:$E$1264,$A47)</f>
        <v>0.6793373568745118</v>
      </c>
      <c r="H47" s="100">
        <f>SUMIFS('PIB Mpal 2015-2024 Cons'!L$5:L$1264,'PIB Mpal 2015-2024 Cons'!$A$5:$A$1264,$W$2,'PIB Mpal 2015-2024 Cons'!$E$5:$E$1264,$A47)</f>
        <v>2.2282090525759353</v>
      </c>
      <c r="I47" s="100">
        <f>SUMIFS('PIB Mpal 2015-2024 Cons'!N$5:N$1264,'PIB Mpal 2015-2024 Cons'!$A$5:$A$1264,$W$2,'PIB Mpal 2015-2024 Cons'!$E$5:$E$1264,$A47)</f>
        <v>21.426058421455693</v>
      </c>
      <c r="J47" s="100">
        <f>SUMIFS('PIB Mpal 2015-2024 Cons'!O$5:O$1264,'PIB Mpal 2015-2024 Cons'!$A$5:$A$1264,$W$2,'PIB Mpal 2015-2024 Cons'!$E$5:$E$1264,$A47)</f>
        <v>1.506625624093437</v>
      </c>
      <c r="K47" s="100">
        <f>SUMIFS('PIB Mpal 2015-2024 Cons'!P$5:P$1264,'PIB Mpal 2015-2024 Cons'!$A$5:$A$1264,$W$2,'PIB Mpal 2015-2024 Cons'!$E$5:$E$1264,$A47)</f>
        <v>0.3949733177085184</v>
      </c>
      <c r="L47" s="100">
        <f>SUMIFS('PIB Mpal 2015-2024 Cons'!Q$5:Q$1264,'PIB Mpal 2015-2024 Cons'!$A$5:$A$1264,$W$2,'PIB Mpal 2015-2024 Cons'!$E$5:$E$1264,$A47)</f>
        <v>0.25362130448620601</v>
      </c>
      <c r="M47" s="100">
        <f>SUMIFS('PIB Mpal 2015-2024 Cons'!R$5:R$1264,'PIB Mpal 2015-2024 Cons'!$A$5:$A$1264,$W$2,'PIB Mpal 2015-2024 Cons'!$E$5:$E$1264,$A47)</f>
        <v>1.2373890893327724</v>
      </c>
      <c r="N47" s="100">
        <f>SUMIFS('PIB Mpal 2015-2024 Cons'!S$5:S$1264,'PIB Mpal 2015-2024 Cons'!$A$5:$A$1264,$W$2,'PIB Mpal 2015-2024 Cons'!$E$5:$E$1264,$A47)</f>
        <v>1.7866991249261579</v>
      </c>
      <c r="O47" s="100">
        <f>SUMIFS('PIB Mpal 2015-2024 Cons'!T$5:T$1264,'PIB Mpal 2015-2024 Cons'!$A$5:$A$1264,$W$2,'PIB Mpal 2015-2024 Cons'!$E$5:$E$1264,$A47)</f>
        <v>1.847815056001108</v>
      </c>
      <c r="P47" s="169">
        <f>SUMIFS('PIB Mpal 2015-2024 Cons'!U$5:U$1264,'PIB Mpal 2015-2024 Cons'!$A$5:$A$1264,$W$2,'PIB Mpal 2015-2024 Cons'!$E$5:$E$1264,$A47)</f>
        <v>0.76003876654998148</v>
      </c>
      <c r="Q47" s="199">
        <f>SUMIFS('PIB Mpal 2015-2024 Cons'!J$5:J$1264,'PIB Mpal 2015-2024 Cons'!$A$5:$A$1264,$W$2,'PIB Mpal 2015-2024 Cons'!$E$5:$E$1264,$A47)</f>
        <v>12.646274401302239</v>
      </c>
      <c r="R47" s="90">
        <f>SUMIFS('PIB Mpal 2015-2024 Cons'!M$5:M$1264,'PIB Mpal 2015-2024 Cons'!$A$5:$A$1264,$W$2,'PIB Mpal 2015-2024 Cons'!$E$5:$E$1264,$A47)</f>
        <v>2.9075464094504468</v>
      </c>
      <c r="S47" s="101">
        <f>SUMIFS('PIB Mpal 2015-2024 Cons'!V$5:V$1264,'PIB Mpal 2015-2024 Cons'!$A$5:$A$1264,$W$2,'PIB Mpal 2015-2024 Cons'!$E$5:$E$1264,$A47)</f>
        <v>29.213220704553876</v>
      </c>
      <c r="T47" s="172">
        <f>SUMIFS('PIB Mpal 2015-2024 Cons'!W$5:W$1264,'PIB Mpal 2015-2024 Cons'!$A$5:$A$1264,$W$2,'PIB Mpal 2015-2024 Cons'!$E$5:$E$1264,$A47)</f>
        <v>58.2346104602222</v>
      </c>
      <c r="U47" s="100">
        <f>SUMIFS('PIB Mpal 2015-2024 Cons'!X$5:X$1264,'PIB Mpal 2015-2024 Cons'!$A$5:$A$1264,$W$2,'PIB Mpal 2015-2024 Cons'!$E$5:$E$1264,$A47)</f>
        <v>6.38500345751235</v>
      </c>
      <c r="V47" s="101">
        <f>SUMIFS('PIB Mpal 2015-2024 Cons'!Y$5:Y$1264,'PIB Mpal 2015-2024 Cons'!$A$5:$A$1264,$W$2,'PIB Mpal 2015-2024 Cons'!$E$5:$E$1264,$A47)</f>
        <v>64.592134602091164</v>
      </c>
      <c r="W47" s="85">
        <f t="shared" si="2"/>
        <v>4.3303181012778019E-4</v>
      </c>
      <c r="X47" s="247">
        <f>INDEX(POBLACION!$C$4:$W$128,MATCH(A47,POBLACION!$A$4:$A$128,0),MATCH($W$2,POBLACION!$C$3:$W$3,0))</f>
        <v>3947</v>
      </c>
      <c r="Y47" s="237">
        <f t="shared" si="3"/>
        <v>14754.145036793057</v>
      </c>
      <c r="Z47" s="249">
        <f t="shared" si="4"/>
        <v>16364.868153557429</v>
      </c>
      <c r="AA47" s="252">
        <f t="shared" si="5"/>
        <v>4.1689140483625193</v>
      </c>
      <c r="AB47" s="252">
        <f t="shared" si="5"/>
        <v>4.2139125106881341</v>
      </c>
    </row>
    <row r="48" spans="1:28" x14ac:dyDescent="0.3">
      <c r="A48" s="33" t="s">
        <v>248</v>
      </c>
      <c r="B48" s="30" t="s">
        <v>238</v>
      </c>
      <c r="C48" s="31" t="s">
        <v>199</v>
      </c>
      <c r="D48" s="30" t="s">
        <v>249</v>
      </c>
      <c r="E48" s="100">
        <f>SUMIFS('PIB Mpal 2015-2024 Cons'!H$5:H$1264,'PIB Mpal 2015-2024 Cons'!$A$5:$A$1264,$W$2,'PIB Mpal 2015-2024 Cons'!$E$5:$E$1264,$A48)</f>
        <v>143.82054548574419</v>
      </c>
      <c r="F48" s="100">
        <f>SUMIFS('PIB Mpal 2015-2024 Cons'!I$5:I$1264,'PIB Mpal 2015-2024 Cons'!$A$5:$A$1264,$W$2,'PIB Mpal 2015-2024 Cons'!$E$5:$E$1264,$A48)</f>
        <v>0.11270424240507748</v>
      </c>
      <c r="G48" s="100">
        <f>SUMIFS('PIB Mpal 2015-2024 Cons'!K$5:K$1264,'PIB Mpal 2015-2024 Cons'!$A$5:$A$1264,$W$2,'PIB Mpal 2015-2024 Cons'!$E$5:$E$1264,$A48)</f>
        <v>25.916430612917075</v>
      </c>
      <c r="H48" s="100">
        <f>SUMIFS('PIB Mpal 2015-2024 Cons'!L$5:L$1264,'PIB Mpal 2015-2024 Cons'!$A$5:$A$1264,$W$2,'PIB Mpal 2015-2024 Cons'!$E$5:$E$1264,$A48)</f>
        <v>7.5351992007550095</v>
      </c>
      <c r="I48" s="100">
        <f>SUMIFS('PIB Mpal 2015-2024 Cons'!N$5:N$1264,'PIB Mpal 2015-2024 Cons'!$A$5:$A$1264,$W$2,'PIB Mpal 2015-2024 Cons'!$E$5:$E$1264,$A48)</f>
        <v>34.209208021171584</v>
      </c>
      <c r="J48" s="100">
        <f>SUMIFS('PIB Mpal 2015-2024 Cons'!O$5:O$1264,'PIB Mpal 2015-2024 Cons'!$A$5:$A$1264,$W$2,'PIB Mpal 2015-2024 Cons'!$E$5:$E$1264,$A48)</f>
        <v>58.746738793749678</v>
      </c>
      <c r="K48" s="100">
        <f>SUMIFS('PIB Mpal 2015-2024 Cons'!P$5:P$1264,'PIB Mpal 2015-2024 Cons'!$A$5:$A$1264,$W$2,'PIB Mpal 2015-2024 Cons'!$E$5:$E$1264,$A48)</f>
        <v>10.170368880076694</v>
      </c>
      <c r="L48" s="100">
        <f>SUMIFS('PIB Mpal 2015-2024 Cons'!Q$5:Q$1264,'PIB Mpal 2015-2024 Cons'!$A$5:$A$1264,$W$2,'PIB Mpal 2015-2024 Cons'!$E$5:$E$1264,$A48)</f>
        <v>11.023784046106758</v>
      </c>
      <c r="M48" s="100">
        <f>SUMIFS('PIB Mpal 2015-2024 Cons'!R$5:R$1264,'PIB Mpal 2015-2024 Cons'!$A$5:$A$1264,$W$2,'PIB Mpal 2015-2024 Cons'!$E$5:$E$1264,$A48)</f>
        <v>21.99655545708087</v>
      </c>
      <c r="N48" s="100">
        <f>SUMIFS('PIB Mpal 2015-2024 Cons'!S$5:S$1264,'PIB Mpal 2015-2024 Cons'!$A$5:$A$1264,$W$2,'PIB Mpal 2015-2024 Cons'!$E$5:$E$1264,$A48)</f>
        <v>34.599247816555355</v>
      </c>
      <c r="O48" s="100">
        <f>SUMIFS('PIB Mpal 2015-2024 Cons'!T$5:T$1264,'PIB Mpal 2015-2024 Cons'!$A$5:$A$1264,$W$2,'PIB Mpal 2015-2024 Cons'!$E$5:$E$1264,$A48)</f>
        <v>36.12448443834711</v>
      </c>
      <c r="P48" s="169">
        <f>SUMIFS('PIB Mpal 2015-2024 Cons'!U$5:U$1264,'PIB Mpal 2015-2024 Cons'!$A$5:$A$1264,$W$2,'PIB Mpal 2015-2024 Cons'!$E$5:$E$1264,$A48)</f>
        <v>11.968917732851903</v>
      </c>
      <c r="Q48" s="199">
        <f>SUMIFS('PIB Mpal 2015-2024 Cons'!J$5:J$1264,'PIB Mpal 2015-2024 Cons'!$A$5:$A$1264,$W$2,'PIB Mpal 2015-2024 Cons'!$E$5:$E$1264,$A48)</f>
        <v>143.93324972814926</v>
      </c>
      <c r="R48" s="90">
        <f>SUMIFS('PIB Mpal 2015-2024 Cons'!M$5:M$1264,'PIB Mpal 2015-2024 Cons'!$A$5:$A$1264,$W$2,'PIB Mpal 2015-2024 Cons'!$E$5:$E$1264,$A48)</f>
        <v>33.451629813672085</v>
      </c>
      <c r="S48" s="101">
        <f>SUMIFS('PIB Mpal 2015-2024 Cons'!V$5:V$1264,'PIB Mpal 2015-2024 Cons'!$A$5:$A$1264,$W$2,'PIB Mpal 2015-2024 Cons'!$E$5:$E$1264,$A48)</f>
        <v>218.83930518593996</v>
      </c>
      <c r="T48" s="172">
        <f>SUMIFS('PIB Mpal 2015-2024 Cons'!W$5:W$1264,'PIB Mpal 2015-2024 Cons'!$A$5:$A$1264,$W$2,'PIB Mpal 2015-2024 Cons'!$E$5:$E$1264,$A48)</f>
        <v>468.48710608972129</v>
      </c>
      <c r="U48" s="100">
        <f>SUMIFS('PIB Mpal 2015-2024 Cons'!X$5:X$1264,'PIB Mpal 2015-2024 Cons'!$A$5:$A$1264,$W$2,'PIB Mpal 2015-2024 Cons'!$E$5:$E$1264,$A48)</f>
        <v>51.366219650869716</v>
      </c>
      <c r="V48" s="101">
        <f>SUMIFS('PIB Mpal 2015-2024 Cons'!Y$5:Y$1264,'PIB Mpal 2015-2024 Cons'!$A$5:$A$1264,$W$2,'PIB Mpal 2015-2024 Cons'!$E$5:$E$1264,$A48)</f>
        <v>519.632259523073</v>
      </c>
      <c r="W48" s="85">
        <f t="shared" si="2"/>
        <v>3.483664061084921E-3</v>
      </c>
      <c r="X48" s="247">
        <f>INDEX(POBLACION!$C$4:$W$128,MATCH(A48,POBLACION!$A$4:$A$128,0),MATCH($W$2,POBLACION!$C$3:$W$3,0))</f>
        <v>19689</v>
      </c>
      <c r="Y48" s="237">
        <f t="shared" si="3"/>
        <v>23794.357564615842</v>
      </c>
      <c r="Z48" s="249">
        <f t="shared" si="4"/>
        <v>26392.008711619332</v>
      </c>
      <c r="AA48" s="252">
        <f t="shared" si="5"/>
        <v>4.3764739835660098</v>
      </c>
      <c r="AB48" s="252">
        <f t="shared" si="5"/>
        <v>4.421472445891621</v>
      </c>
    </row>
    <row r="49" spans="1:28" x14ac:dyDescent="0.3">
      <c r="A49" s="33" t="s">
        <v>250</v>
      </c>
      <c r="B49" s="30" t="s">
        <v>238</v>
      </c>
      <c r="C49" s="31" t="s">
        <v>199</v>
      </c>
      <c r="D49" s="30" t="s">
        <v>251</v>
      </c>
      <c r="E49" s="100">
        <f>SUMIFS('PIB Mpal 2015-2024 Cons'!H$5:H$1264,'PIB Mpal 2015-2024 Cons'!$A$5:$A$1264,$W$2,'PIB Mpal 2015-2024 Cons'!$E$5:$E$1264,$A49)</f>
        <v>90.532322976815649</v>
      </c>
      <c r="F49" s="100">
        <f>SUMIFS('PIB Mpal 2015-2024 Cons'!I$5:I$1264,'PIB Mpal 2015-2024 Cons'!$A$5:$A$1264,$W$2,'PIB Mpal 2015-2024 Cons'!$E$5:$E$1264,$A49)</f>
        <v>0</v>
      </c>
      <c r="G49" s="100">
        <f>SUMIFS('PIB Mpal 2015-2024 Cons'!K$5:K$1264,'PIB Mpal 2015-2024 Cons'!$A$5:$A$1264,$W$2,'PIB Mpal 2015-2024 Cons'!$E$5:$E$1264,$A49)</f>
        <v>149.74681822707478</v>
      </c>
      <c r="H49" s="100">
        <f>SUMIFS('PIB Mpal 2015-2024 Cons'!L$5:L$1264,'PIB Mpal 2015-2024 Cons'!$A$5:$A$1264,$W$2,'PIB Mpal 2015-2024 Cons'!$E$5:$E$1264,$A49)</f>
        <v>26.736217043700066</v>
      </c>
      <c r="I49" s="100">
        <f>SUMIFS('PIB Mpal 2015-2024 Cons'!N$5:N$1264,'PIB Mpal 2015-2024 Cons'!$A$5:$A$1264,$W$2,'PIB Mpal 2015-2024 Cons'!$E$5:$E$1264,$A49)</f>
        <v>8.21685066447648</v>
      </c>
      <c r="J49" s="100">
        <f>SUMIFS('PIB Mpal 2015-2024 Cons'!O$5:O$1264,'PIB Mpal 2015-2024 Cons'!$A$5:$A$1264,$W$2,'PIB Mpal 2015-2024 Cons'!$E$5:$E$1264,$A49)</f>
        <v>46.722192292252551</v>
      </c>
      <c r="K49" s="100">
        <f>SUMIFS('PIB Mpal 2015-2024 Cons'!P$5:P$1264,'PIB Mpal 2015-2024 Cons'!$A$5:$A$1264,$W$2,'PIB Mpal 2015-2024 Cons'!$E$5:$E$1264,$A49)</f>
        <v>6.4698180556622535</v>
      </c>
      <c r="L49" s="100">
        <f>SUMIFS('PIB Mpal 2015-2024 Cons'!Q$5:Q$1264,'PIB Mpal 2015-2024 Cons'!$A$5:$A$1264,$W$2,'PIB Mpal 2015-2024 Cons'!$E$5:$E$1264,$A49)</f>
        <v>7.4343664458904852</v>
      </c>
      <c r="M49" s="100">
        <f>SUMIFS('PIB Mpal 2015-2024 Cons'!R$5:R$1264,'PIB Mpal 2015-2024 Cons'!$A$5:$A$1264,$W$2,'PIB Mpal 2015-2024 Cons'!$E$5:$E$1264,$A49)</f>
        <v>14.025466222672355</v>
      </c>
      <c r="N49" s="100">
        <f>SUMIFS('PIB Mpal 2015-2024 Cons'!S$5:S$1264,'PIB Mpal 2015-2024 Cons'!$A$5:$A$1264,$W$2,'PIB Mpal 2015-2024 Cons'!$E$5:$E$1264,$A49)</f>
        <v>21.553162216699036</v>
      </c>
      <c r="O49" s="100">
        <f>SUMIFS('PIB Mpal 2015-2024 Cons'!T$5:T$1264,'PIB Mpal 2015-2024 Cons'!$A$5:$A$1264,$W$2,'PIB Mpal 2015-2024 Cons'!$E$5:$E$1264,$A49)</f>
        <v>15.943538370967611</v>
      </c>
      <c r="P49" s="169">
        <f>SUMIFS('PIB Mpal 2015-2024 Cons'!U$5:U$1264,'PIB Mpal 2015-2024 Cons'!$A$5:$A$1264,$W$2,'PIB Mpal 2015-2024 Cons'!$E$5:$E$1264,$A49)</f>
        <v>7.6212726586379125</v>
      </c>
      <c r="Q49" s="199">
        <f>SUMIFS('PIB Mpal 2015-2024 Cons'!J$5:J$1264,'PIB Mpal 2015-2024 Cons'!$A$5:$A$1264,$W$2,'PIB Mpal 2015-2024 Cons'!$E$5:$E$1264,$A49)</f>
        <v>90.532322976815649</v>
      </c>
      <c r="R49" s="90">
        <f>SUMIFS('PIB Mpal 2015-2024 Cons'!M$5:M$1264,'PIB Mpal 2015-2024 Cons'!$A$5:$A$1264,$W$2,'PIB Mpal 2015-2024 Cons'!$E$5:$E$1264,$A49)</f>
        <v>176.48303527077485</v>
      </c>
      <c r="S49" s="101">
        <f>SUMIFS('PIB Mpal 2015-2024 Cons'!V$5:V$1264,'PIB Mpal 2015-2024 Cons'!$A$5:$A$1264,$W$2,'PIB Mpal 2015-2024 Cons'!$E$5:$E$1264,$A49)</f>
        <v>127.98666692725868</v>
      </c>
      <c r="T49" s="172">
        <f>SUMIFS('PIB Mpal 2015-2024 Cons'!W$5:W$1264,'PIB Mpal 2015-2024 Cons'!$A$5:$A$1264,$W$2,'PIB Mpal 2015-2024 Cons'!$E$5:$E$1264,$A49)</f>
        <v>417.38619648714575</v>
      </c>
      <c r="U49" s="100">
        <f>SUMIFS('PIB Mpal 2015-2024 Cons'!X$5:X$1264,'PIB Mpal 2015-2024 Cons'!$A$5:$A$1264,$W$2,'PIB Mpal 2015-2024 Cons'!$E$5:$E$1264,$A49)</f>
        <v>45.763374849206762</v>
      </c>
      <c r="V49" s="101">
        <f>SUMIFS('PIB Mpal 2015-2024 Cons'!Y$5:Y$1264,'PIB Mpal 2015-2024 Cons'!$A$5:$A$1264,$W$2,'PIB Mpal 2015-2024 Cons'!$E$5:$E$1264,$A49)</f>
        <v>462.95261823667778</v>
      </c>
      <c r="W49" s="85">
        <f t="shared" si="2"/>
        <v>3.1036783582614942E-3</v>
      </c>
      <c r="X49" s="247">
        <f>INDEX(POBLACION!$C$4:$W$128,MATCH(A49,POBLACION!$A$4:$A$128,0),MATCH($W$2,POBLACION!$C$3:$W$3,0))</f>
        <v>12568</v>
      </c>
      <c r="Y49" s="237">
        <f t="shared" si="3"/>
        <v>33210.232056583838</v>
      </c>
      <c r="Z49" s="249">
        <f t="shared" si="4"/>
        <v>36835.82258407685</v>
      </c>
      <c r="AA49" s="252">
        <f t="shared" si="5"/>
        <v>4.521271910242822</v>
      </c>
      <c r="AB49" s="252">
        <f t="shared" si="5"/>
        <v>4.5662703725684413</v>
      </c>
    </row>
    <row r="50" spans="1:28" x14ac:dyDescent="0.3">
      <c r="A50" s="33" t="s">
        <v>252</v>
      </c>
      <c r="B50" s="30" t="s">
        <v>238</v>
      </c>
      <c r="C50" s="31" t="s">
        <v>199</v>
      </c>
      <c r="D50" s="30" t="s">
        <v>253</v>
      </c>
      <c r="E50" s="100">
        <f>SUMIFS('PIB Mpal 2015-2024 Cons'!H$5:H$1264,'PIB Mpal 2015-2024 Cons'!$A$5:$A$1264,$W$2,'PIB Mpal 2015-2024 Cons'!$E$5:$E$1264,$A50)</f>
        <v>27.272107101829384</v>
      </c>
      <c r="F50" s="100">
        <f>SUMIFS('PIB Mpal 2015-2024 Cons'!I$5:I$1264,'PIB Mpal 2015-2024 Cons'!$A$5:$A$1264,$W$2,'PIB Mpal 2015-2024 Cons'!$E$5:$E$1264,$A50)</f>
        <v>0.6178139156767396</v>
      </c>
      <c r="G50" s="100">
        <f>SUMIFS('PIB Mpal 2015-2024 Cons'!K$5:K$1264,'PIB Mpal 2015-2024 Cons'!$A$5:$A$1264,$W$2,'PIB Mpal 2015-2024 Cons'!$E$5:$E$1264,$A50)</f>
        <v>4.7112809901879746</v>
      </c>
      <c r="H50" s="100">
        <f>SUMIFS('PIB Mpal 2015-2024 Cons'!L$5:L$1264,'PIB Mpal 2015-2024 Cons'!$A$5:$A$1264,$W$2,'PIB Mpal 2015-2024 Cons'!$E$5:$E$1264,$A50)</f>
        <v>11.250847699055475</v>
      </c>
      <c r="I50" s="100">
        <f>SUMIFS('PIB Mpal 2015-2024 Cons'!N$5:N$1264,'PIB Mpal 2015-2024 Cons'!$A$5:$A$1264,$W$2,'PIB Mpal 2015-2024 Cons'!$E$5:$E$1264,$A50)</f>
        <v>15.770623784175445</v>
      </c>
      <c r="J50" s="100">
        <f>SUMIFS('PIB Mpal 2015-2024 Cons'!O$5:O$1264,'PIB Mpal 2015-2024 Cons'!$A$5:$A$1264,$W$2,'PIB Mpal 2015-2024 Cons'!$E$5:$E$1264,$A50)</f>
        <v>73.296452404117048</v>
      </c>
      <c r="K50" s="100">
        <f>SUMIFS('PIB Mpal 2015-2024 Cons'!P$5:P$1264,'PIB Mpal 2015-2024 Cons'!$A$5:$A$1264,$W$2,'PIB Mpal 2015-2024 Cons'!$E$5:$E$1264,$A50)</f>
        <v>14.407505193929206</v>
      </c>
      <c r="L50" s="100">
        <f>SUMIFS('PIB Mpal 2015-2024 Cons'!Q$5:Q$1264,'PIB Mpal 2015-2024 Cons'!$A$5:$A$1264,$W$2,'PIB Mpal 2015-2024 Cons'!$E$5:$E$1264,$A50)</f>
        <v>9.7537769317421361</v>
      </c>
      <c r="M50" s="100">
        <f>SUMIFS('PIB Mpal 2015-2024 Cons'!R$5:R$1264,'PIB Mpal 2015-2024 Cons'!$A$5:$A$1264,$W$2,'PIB Mpal 2015-2024 Cons'!$E$5:$E$1264,$A50)</f>
        <v>48.305163425330306</v>
      </c>
      <c r="N50" s="100">
        <f>SUMIFS('PIB Mpal 2015-2024 Cons'!S$5:S$1264,'PIB Mpal 2015-2024 Cons'!$A$5:$A$1264,$W$2,'PIB Mpal 2015-2024 Cons'!$E$5:$E$1264,$A50)</f>
        <v>45.052849768892813</v>
      </c>
      <c r="O50" s="100">
        <f>SUMIFS('PIB Mpal 2015-2024 Cons'!T$5:T$1264,'PIB Mpal 2015-2024 Cons'!$A$5:$A$1264,$W$2,'PIB Mpal 2015-2024 Cons'!$E$5:$E$1264,$A50)</f>
        <v>71.433338960545981</v>
      </c>
      <c r="P50" s="169">
        <f>SUMIFS('PIB Mpal 2015-2024 Cons'!U$5:U$1264,'PIB Mpal 2015-2024 Cons'!$A$5:$A$1264,$W$2,'PIB Mpal 2015-2024 Cons'!$E$5:$E$1264,$A50)</f>
        <v>21.435755439515113</v>
      </c>
      <c r="Q50" s="199">
        <f>SUMIFS('PIB Mpal 2015-2024 Cons'!J$5:J$1264,'PIB Mpal 2015-2024 Cons'!$A$5:$A$1264,$W$2,'PIB Mpal 2015-2024 Cons'!$E$5:$E$1264,$A50)</f>
        <v>27.889921017506122</v>
      </c>
      <c r="R50" s="90">
        <f>SUMIFS('PIB Mpal 2015-2024 Cons'!M$5:M$1264,'PIB Mpal 2015-2024 Cons'!$A$5:$A$1264,$W$2,'PIB Mpal 2015-2024 Cons'!$E$5:$E$1264,$A50)</f>
        <v>15.96212868924345</v>
      </c>
      <c r="S50" s="101">
        <f>SUMIFS('PIB Mpal 2015-2024 Cons'!V$5:V$1264,'PIB Mpal 2015-2024 Cons'!$A$5:$A$1264,$W$2,'PIB Mpal 2015-2024 Cons'!$E$5:$E$1264,$A50)</f>
        <v>299.45546590824807</v>
      </c>
      <c r="T50" s="172">
        <f>SUMIFS('PIB Mpal 2015-2024 Cons'!W$5:W$1264,'PIB Mpal 2015-2024 Cons'!$A$5:$A$1264,$W$2,'PIB Mpal 2015-2024 Cons'!$E$5:$E$1264,$A50)</f>
        <v>348.58233437900799</v>
      </c>
      <c r="U50" s="100">
        <f>SUMIFS('PIB Mpal 2015-2024 Cons'!X$5:X$1264,'PIB Mpal 2015-2024 Cons'!$A$5:$A$1264,$W$2,'PIB Mpal 2015-2024 Cons'!$E$5:$E$1264,$A50)</f>
        <v>38.219529462792615</v>
      </c>
      <c r="V50" s="101">
        <f>SUMIFS('PIB Mpal 2015-2024 Cons'!Y$5:Y$1264,'PIB Mpal 2015-2024 Cons'!$A$5:$A$1264,$W$2,'PIB Mpal 2015-2024 Cons'!$E$5:$E$1264,$A50)</f>
        <v>386.63737739776838</v>
      </c>
      <c r="W50" s="85">
        <f t="shared" si="2"/>
        <v>2.5920537295912949E-3</v>
      </c>
      <c r="X50" s="247">
        <f>INDEX(POBLACION!$C$4:$W$128,MATCH(A50,POBLACION!$A$4:$A$128,0),MATCH($W$2,POBLACION!$C$3:$W$3,0))</f>
        <v>10301</v>
      </c>
      <c r="Y50" s="237">
        <f t="shared" si="3"/>
        <v>33839.65968148801</v>
      </c>
      <c r="Z50" s="249">
        <f t="shared" si="4"/>
        <v>37533.965381785107</v>
      </c>
      <c r="AA50" s="252">
        <f t="shared" si="5"/>
        <v>4.5294259867784801</v>
      </c>
      <c r="AB50" s="252">
        <f t="shared" si="5"/>
        <v>4.5744244491041126</v>
      </c>
    </row>
    <row r="51" spans="1:28" x14ac:dyDescent="0.3">
      <c r="A51" s="33" t="s">
        <v>254</v>
      </c>
      <c r="B51" s="30" t="s">
        <v>238</v>
      </c>
      <c r="C51" s="31" t="s">
        <v>199</v>
      </c>
      <c r="D51" s="30" t="s">
        <v>255</v>
      </c>
      <c r="E51" s="100">
        <f>SUMIFS('PIB Mpal 2015-2024 Cons'!H$5:H$1264,'PIB Mpal 2015-2024 Cons'!$A$5:$A$1264,$W$2,'PIB Mpal 2015-2024 Cons'!$E$5:$E$1264,$A51)</f>
        <v>6.9201615030198003</v>
      </c>
      <c r="F51" s="100">
        <f>SUMIFS('PIB Mpal 2015-2024 Cons'!I$5:I$1264,'PIB Mpal 2015-2024 Cons'!$A$5:$A$1264,$W$2,'PIB Mpal 2015-2024 Cons'!$E$5:$E$1264,$A51)</f>
        <v>0</v>
      </c>
      <c r="G51" s="100">
        <f>SUMIFS('PIB Mpal 2015-2024 Cons'!K$5:K$1264,'PIB Mpal 2015-2024 Cons'!$A$5:$A$1264,$W$2,'PIB Mpal 2015-2024 Cons'!$E$5:$E$1264,$A51)</f>
        <v>0.43930387960758094</v>
      </c>
      <c r="H51" s="100">
        <f>SUMIFS('PIB Mpal 2015-2024 Cons'!L$5:L$1264,'PIB Mpal 2015-2024 Cons'!$A$5:$A$1264,$W$2,'PIB Mpal 2015-2024 Cons'!$E$5:$E$1264,$A51)</f>
        <v>2.8428468835479217</v>
      </c>
      <c r="I51" s="100">
        <f>SUMIFS('PIB Mpal 2015-2024 Cons'!N$5:N$1264,'PIB Mpal 2015-2024 Cons'!$A$5:$A$1264,$W$2,'PIB Mpal 2015-2024 Cons'!$E$5:$E$1264,$A51)</f>
        <v>26.190975871619198</v>
      </c>
      <c r="J51" s="100">
        <f>SUMIFS('PIB Mpal 2015-2024 Cons'!O$5:O$1264,'PIB Mpal 2015-2024 Cons'!$A$5:$A$1264,$W$2,'PIB Mpal 2015-2024 Cons'!$E$5:$E$1264,$A51)</f>
        <v>3.2419378387141888</v>
      </c>
      <c r="K51" s="100">
        <f>SUMIFS('PIB Mpal 2015-2024 Cons'!P$5:P$1264,'PIB Mpal 2015-2024 Cons'!$A$5:$A$1264,$W$2,'PIB Mpal 2015-2024 Cons'!$E$5:$E$1264,$A51)</f>
        <v>0.5983452020492217</v>
      </c>
      <c r="L51" s="100">
        <f>SUMIFS('PIB Mpal 2015-2024 Cons'!Q$5:Q$1264,'PIB Mpal 2015-2024 Cons'!$A$5:$A$1264,$W$2,'PIB Mpal 2015-2024 Cons'!$E$5:$E$1264,$A51)</f>
        <v>0.52144847339626177</v>
      </c>
      <c r="M51" s="100">
        <f>SUMIFS('PIB Mpal 2015-2024 Cons'!R$5:R$1264,'PIB Mpal 2015-2024 Cons'!$A$5:$A$1264,$W$2,'PIB Mpal 2015-2024 Cons'!$E$5:$E$1264,$A51)</f>
        <v>1.321347531051458</v>
      </c>
      <c r="N51" s="100">
        <f>SUMIFS('PIB Mpal 2015-2024 Cons'!S$5:S$1264,'PIB Mpal 2015-2024 Cons'!$A$5:$A$1264,$W$2,'PIB Mpal 2015-2024 Cons'!$E$5:$E$1264,$A51)</f>
        <v>2.9728333742995963</v>
      </c>
      <c r="O51" s="100">
        <f>SUMIFS('PIB Mpal 2015-2024 Cons'!T$5:T$1264,'PIB Mpal 2015-2024 Cons'!$A$5:$A$1264,$W$2,'PIB Mpal 2015-2024 Cons'!$E$5:$E$1264,$A51)</f>
        <v>4.4563752455594692</v>
      </c>
      <c r="P51" s="169">
        <f>SUMIFS('PIB Mpal 2015-2024 Cons'!U$5:U$1264,'PIB Mpal 2015-2024 Cons'!$A$5:$A$1264,$W$2,'PIB Mpal 2015-2024 Cons'!$E$5:$E$1264,$A51)</f>
        <v>1.0635104702607385</v>
      </c>
      <c r="Q51" s="199">
        <f>SUMIFS('PIB Mpal 2015-2024 Cons'!J$5:J$1264,'PIB Mpal 2015-2024 Cons'!$A$5:$A$1264,$W$2,'PIB Mpal 2015-2024 Cons'!$E$5:$E$1264,$A51)</f>
        <v>6.9201615030198003</v>
      </c>
      <c r="R51" s="90">
        <f>SUMIFS('PIB Mpal 2015-2024 Cons'!M$5:M$1264,'PIB Mpal 2015-2024 Cons'!$A$5:$A$1264,$W$2,'PIB Mpal 2015-2024 Cons'!$E$5:$E$1264,$A51)</f>
        <v>3.2821507631555025</v>
      </c>
      <c r="S51" s="101">
        <f>SUMIFS('PIB Mpal 2015-2024 Cons'!V$5:V$1264,'PIB Mpal 2015-2024 Cons'!$A$5:$A$1264,$W$2,'PIB Mpal 2015-2024 Cons'!$E$5:$E$1264,$A51)</f>
        <v>40.366774006950131</v>
      </c>
      <c r="T51" s="172">
        <f>SUMIFS('PIB Mpal 2015-2024 Cons'!W$5:W$1264,'PIB Mpal 2015-2024 Cons'!$A$5:$A$1264,$W$2,'PIB Mpal 2015-2024 Cons'!$E$5:$E$1264,$A51)</f>
        <v>62.881899819996889</v>
      </c>
      <c r="U51" s="100">
        <f>SUMIFS('PIB Mpal 2015-2024 Cons'!X$5:X$1264,'PIB Mpal 2015-2024 Cons'!$A$5:$A$1264,$W$2,'PIB Mpal 2015-2024 Cons'!$E$5:$E$1264,$A51)</f>
        <v>6.8945450925616445</v>
      </c>
      <c r="V51" s="101">
        <f>SUMIFS('PIB Mpal 2015-2024 Cons'!Y$5:Y$1264,'PIB Mpal 2015-2024 Cons'!$A$5:$A$1264,$W$2,'PIB Mpal 2015-2024 Cons'!$E$5:$E$1264,$A51)</f>
        <v>69.746772668513856</v>
      </c>
      <c r="W51" s="85">
        <f t="shared" si="2"/>
        <v>4.6758899369520968E-4</v>
      </c>
      <c r="X51" s="247">
        <f>INDEX(POBLACION!$C$4:$W$128,MATCH(A51,POBLACION!$A$4:$A$128,0),MATCH($W$2,POBLACION!$C$3:$W$3,0))</f>
        <v>6975</v>
      </c>
      <c r="Y51" s="237">
        <f t="shared" si="3"/>
        <v>9015.3261390676544</v>
      </c>
      <c r="Z51" s="249">
        <f t="shared" si="4"/>
        <v>9999.5373001453554</v>
      </c>
      <c r="AA51" s="252">
        <f t="shared" si="5"/>
        <v>3.9549814424100997</v>
      </c>
      <c r="AB51" s="252">
        <f t="shared" si="5"/>
        <v>3.9999799047357278</v>
      </c>
    </row>
    <row r="52" spans="1:28" x14ac:dyDescent="0.3">
      <c r="A52" s="33" t="s">
        <v>256</v>
      </c>
      <c r="B52" s="30" t="s">
        <v>238</v>
      </c>
      <c r="C52" s="31" t="s">
        <v>199</v>
      </c>
      <c r="D52" s="30" t="s">
        <v>257</v>
      </c>
      <c r="E52" s="100">
        <f>SUMIFS('PIB Mpal 2015-2024 Cons'!H$5:H$1264,'PIB Mpal 2015-2024 Cons'!$A$5:$A$1264,$W$2,'PIB Mpal 2015-2024 Cons'!$E$5:$E$1264,$A52)</f>
        <v>35.252782157167417</v>
      </c>
      <c r="F52" s="100">
        <f>SUMIFS('PIB Mpal 2015-2024 Cons'!I$5:I$1264,'PIB Mpal 2015-2024 Cons'!$A$5:$A$1264,$W$2,'PIB Mpal 2015-2024 Cons'!$E$5:$E$1264,$A52)</f>
        <v>0</v>
      </c>
      <c r="G52" s="100">
        <f>SUMIFS('PIB Mpal 2015-2024 Cons'!K$5:K$1264,'PIB Mpal 2015-2024 Cons'!$A$5:$A$1264,$W$2,'PIB Mpal 2015-2024 Cons'!$E$5:$E$1264,$A52)</f>
        <v>4.4102911533915092</v>
      </c>
      <c r="H52" s="100">
        <f>SUMIFS('PIB Mpal 2015-2024 Cons'!L$5:L$1264,'PIB Mpal 2015-2024 Cons'!$A$5:$A$1264,$W$2,'PIB Mpal 2015-2024 Cons'!$E$5:$E$1264,$A52)</f>
        <v>8.8067310632530464</v>
      </c>
      <c r="I52" s="100">
        <f>SUMIFS('PIB Mpal 2015-2024 Cons'!N$5:N$1264,'PIB Mpal 2015-2024 Cons'!$A$5:$A$1264,$W$2,'PIB Mpal 2015-2024 Cons'!$E$5:$E$1264,$A52)</f>
        <v>9.9211552211946366</v>
      </c>
      <c r="J52" s="100">
        <f>SUMIFS('PIB Mpal 2015-2024 Cons'!O$5:O$1264,'PIB Mpal 2015-2024 Cons'!$A$5:$A$1264,$W$2,'PIB Mpal 2015-2024 Cons'!$E$5:$E$1264,$A52)</f>
        <v>50.196580133770233</v>
      </c>
      <c r="K52" s="100">
        <f>SUMIFS('PIB Mpal 2015-2024 Cons'!P$5:P$1264,'PIB Mpal 2015-2024 Cons'!$A$5:$A$1264,$W$2,'PIB Mpal 2015-2024 Cons'!$E$5:$E$1264,$A52)</f>
        <v>11.65361674517929</v>
      </c>
      <c r="L52" s="100">
        <f>SUMIFS('PIB Mpal 2015-2024 Cons'!Q$5:Q$1264,'PIB Mpal 2015-2024 Cons'!$A$5:$A$1264,$W$2,'PIB Mpal 2015-2024 Cons'!$E$5:$E$1264,$A52)</f>
        <v>10.143491064406605</v>
      </c>
      <c r="M52" s="100">
        <f>SUMIFS('PIB Mpal 2015-2024 Cons'!R$5:R$1264,'PIB Mpal 2015-2024 Cons'!$A$5:$A$1264,$W$2,'PIB Mpal 2015-2024 Cons'!$E$5:$E$1264,$A52)</f>
        <v>20.690343708902635</v>
      </c>
      <c r="N52" s="100">
        <f>SUMIFS('PIB Mpal 2015-2024 Cons'!S$5:S$1264,'PIB Mpal 2015-2024 Cons'!$A$5:$A$1264,$W$2,'PIB Mpal 2015-2024 Cons'!$E$5:$E$1264,$A52)</f>
        <v>22.841350823967112</v>
      </c>
      <c r="O52" s="100">
        <f>SUMIFS('PIB Mpal 2015-2024 Cons'!T$5:T$1264,'PIB Mpal 2015-2024 Cons'!$A$5:$A$1264,$W$2,'PIB Mpal 2015-2024 Cons'!$E$5:$E$1264,$A52)</f>
        <v>48.680568109499198</v>
      </c>
      <c r="P52" s="169">
        <f>SUMIFS('PIB Mpal 2015-2024 Cons'!U$5:U$1264,'PIB Mpal 2015-2024 Cons'!$A$5:$A$1264,$W$2,'PIB Mpal 2015-2024 Cons'!$E$5:$E$1264,$A52)</f>
        <v>11.386778103633979</v>
      </c>
      <c r="Q52" s="199">
        <f>SUMIFS('PIB Mpal 2015-2024 Cons'!J$5:J$1264,'PIB Mpal 2015-2024 Cons'!$A$5:$A$1264,$W$2,'PIB Mpal 2015-2024 Cons'!$E$5:$E$1264,$A52)</f>
        <v>35.252782157167417</v>
      </c>
      <c r="R52" s="90">
        <f>SUMIFS('PIB Mpal 2015-2024 Cons'!M$5:M$1264,'PIB Mpal 2015-2024 Cons'!$A$5:$A$1264,$W$2,'PIB Mpal 2015-2024 Cons'!$E$5:$E$1264,$A52)</f>
        <v>13.217022216644555</v>
      </c>
      <c r="S52" s="101">
        <f>SUMIFS('PIB Mpal 2015-2024 Cons'!V$5:V$1264,'PIB Mpal 2015-2024 Cons'!$A$5:$A$1264,$W$2,'PIB Mpal 2015-2024 Cons'!$E$5:$E$1264,$A52)</f>
        <v>185.51388391055369</v>
      </c>
      <c r="T52" s="172">
        <f>SUMIFS('PIB Mpal 2015-2024 Cons'!W$5:W$1264,'PIB Mpal 2015-2024 Cons'!$A$5:$A$1264,$W$2,'PIB Mpal 2015-2024 Cons'!$E$5:$E$1264,$A52)</f>
        <v>246.43833416942172</v>
      </c>
      <c r="U52" s="100">
        <f>SUMIFS('PIB Mpal 2015-2024 Cons'!X$5:X$1264,'PIB Mpal 2015-2024 Cons'!$A$5:$A$1264,$W$2,'PIB Mpal 2015-2024 Cons'!$E$5:$E$1264,$A52)</f>
        <v>27.020179293729857</v>
      </c>
      <c r="V52" s="101">
        <f>SUMIFS('PIB Mpal 2015-2024 Cons'!Y$5:Y$1264,'PIB Mpal 2015-2024 Cons'!$A$5:$A$1264,$W$2,'PIB Mpal 2015-2024 Cons'!$E$5:$E$1264,$A52)</f>
        <v>273.34222597161022</v>
      </c>
      <c r="W52" s="85">
        <f t="shared" si="2"/>
        <v>1.832512265247401E-3</v>
      </c>
      <c r="X52" s="247">
        <f>INDEX(POBLACION!$C$4:$W$128,MATCH(A52,POBLACION!$A$4:$A$128,0),MATCH($W$2,POBLACION!$C$3:$W$3,0))</f>
        <v>29342</v>
      </c>
      <c r="Y52" s="237">
        <f t="shared" si="3"/>
        <v>8398.8253755511469</v>
      </c>
      <c r="Z52" s="249">
        <f t="shared" si="4"/>
        <v>9315.7326007637585</v>
      </c>
      <c r="AA52" s="252">
        <f t="shared" si="5"/>
        <v>3.9242185517062498</v>
      </c>
      <c r="AB52" s="252">
        <f t="shared" si="5"/>
        <v>3.9692170140318734</v>
      </c>
    </row>
    <row r="53" spans="1:28" x14ac:dyDescent="0.3">
      <c r="A53" s="33" t="s">
        <v>258</v>
      </c>
      <c r="B53" s="30" t="s">
        <v>238</v>
      </c>
      <c r="C53" s="31" t="s">
        <v>199</v>
      </c>
      <c r="D53" s="30" t="s">
        <v>259</v>
      </c>
      <c r="E53" s="100">
        <f>SUMIFS('PIB Mpal 2015-2024 Cons'!H$5:H$1264,'PIB Mpal 2015-2024 Cons'!$A$5:$A$1264,$W$2,'PIB Mpal 2015-2024 Cons'!$E$5:$E$1264,$A53)</f>
        <v>11.736463528852145</v>
      </c>
      <c r="F53" s="100">
        <f>SUMIFS('PIB Mpal 2015-2024 Cons'!I$5:I$1264,'PIB Mpal 2015-2024 Cons'!$A$5:$A$1264,$W$2,'PIB Mpal 2015-2024 Cons'!$E$5:$E$1264,$A53)</f>
        <v>0</v>
      </c>
      <c r="G53" s="100">
        <f>SUMIFS('PIB Mpal 2015-2024 Cons'!K$5:K$1264,'PIB Mpal 2015-2024 Cons'!$A$5:$A$1264,$W$2,'PIB Mpal 2015-2024 Cons'!$E$5:$E$1264,$A53)</f>
        <v>1.1380375746274645</v>
      </c>
      <c r="H53" s="100">
        <f>SUMIFS('PIB Mpal 2015-2024 Cons'!L$5:L$1264,'PIB Mpal 2015-2024 Cons'!$A$5:$A$1264,$W$2,'PIB Mpal 2015-2024 Cons'!$E$5:$E$1264,$A53)</f>
        <v>2.6096944600556413</v>
      </c>
      <c r="I53" s="100">
        <f>SUMIFS('PIB Mpal 2015-2024 Cons'!N$5:N$1264,'PIB Mpal 2015-2024 Cons'!$A$5:$A$1264,$W$2,'PIB Mpal 2015-2024 Cons'!$E$5:$E$1264,$A53)</f>
        <v>15.835694718051776</v>
      </c>
      <c r="J53" s="100">
        <f>SUMIFS('PIB Mpal 2015-2024 Cons'!O$5:O$1264,'PIB Mpal 2015-2024 Cons'!$A$5:$A$1264,$W$2,'PIB Mpal 2015-2024 Cons'!$E$5:$E$1264,$A53)</f>
        <v>6.8393708585400805</v>
      </c>
      <c r="K53" s="100">
        <f>SUMIFS('PIB Mpal 2015-2024 Cons'!P$5:P$1264,'PIB Mpal 2015-2024 Cons'!$A$5:$A$1264,$W$2,'PIB Mpal 2015-2024 Cons'!$E$5:$E$1264,$A53)</f>
        <v>1.5524489906801728</v>
      </c>
      <c r="L53" s="100">
        <f>SUMIFS('PIB Mpal 2015-2024 Cons'!Q$5:Q$1264,'PIB Mpal 2015-2024 Cons'!$A$5:$A$1264,$W$2,'PIB Mpal 2015-2024 Cons'!$E$5:$E$1264,$A53)</f>
        <v>1.3924698397843114</v>
      </c>
      <c r="M53" s="100">
        <f>SUMIFS('PIB Mpal 2015-2024 Cons'!R$5:R$1264,'PIB Mpal 2015-2024 Cons'!$A$5:$A$1264,$W$2,'PIB Mpal 2015-2024 Cons'!$E$5:$E$1264,$A53)</f>
        <v>4.2486747411534811</v>
      </c>
      <c r="N53" s="100">
        <f>SUMIFS('PIB Mpal 2015-2024 Cons'!S$5:S$1264,'PIB Mpal 2015-2024 Cons'!$A$5:$A$1264,$W$2,'PIB Mpal 2015-2024 Cons'!$E$5:$E$1264,$A53)</f>
        <v>4.9489012808380073</v>
      </c>
      <c r="O53" s="100">
        <f>SUMIFS('PIB Mpal 2015-2024 Cons'!T$5:T$1264,'PIB Mpal 2015-2024 Cons'!$A$5:$A$1264,$W$2,'PIB Mpal 2015-2024 Cons'!$E$5:$E$1264,$A53)</f>
        <v>9.5840169781265327</v>
      </c>
      <c r="P53" s="169">
        <f>SUMIFS('PIB Mpal 2015-2024 Cons'!U$5:U$1264,'PIB Mpal 2015-2024 Cons'!$A$5:$A$1264,$W$2,'PIB Mpal 2015-2024 Cons'!$E$5:$E$1264,$A53)</f>
        <v>2.6002475116430213</v>
      </c>
      <c r="Q53" s="199">
        <f>SUMIFS('PIB Mpal 2015-2024 Cons'!J$5:J$1264,'PIB Mpal 2015-2024 Cons'!$A$5:$A$1264,$W$2,'PIB Mpal 2015-2024 Cons'!$E$5:$E$1264,$A53)</f>
        <v>11.736463528852145</v>
      </c>
      <c r="R53" s="90">
        <f>SUMIFS('PIB Mpal 2015-2024 Cons'!M$5:M$1264,'PIB Mpal 2015-2024 Cons'!$A$5:$A$1264,$W$2,'PIB Mpal 2015-2024 Cons'!$E$5:$E$1264,$A53)</f>
        <v>3.7477320346831058</v>
      </c>
      <c r="S53" s="101">
        <f>SUMIFS('PIB Mpal 2015-2024 Cons'!V$5:V$1264,'PIB Mpal 2015-2024 Cons'!$A$5:$A$1264,$W$2,'PIB Mpal 2015-2024 Cons'!$E$5:$E$1264,$A53)</f>
        <v>47.001824918817384</v>
      </c>
      <c r="T53" s="172">
        <f>SUMIFS('PIB Mpal 2015-2024 Cons'!W$5:W$1264,'PIB Mpal 2015-2024 Cons'!$A$5:$A$1264,$W$2,'PIB Mpal 2015-2024 Cons'!$E$5:$E$1264,$A53)</f>
        <v>72.210274347263137</v>
      </c>
      <c r="U53" s="100">
        <f>SUMIFS('PIB Mpal 2015-2024 Cons'!X$5:X$1264,'PIB Mpal 2015-2024 Cons'!$A$5:$A$1264,$W$2,'PIB Mpal 2015-2024 Cons'!$E$5:$E$1264,$A53)</f>
        <v>7.9173338283120671</v>
      </c>
      <c r="V53" s="101">
        <f>SUMIFS('PIB Mpal 2015-2024 Cons'!Y$5:Y$1264,'PIB Mpal 2015-2024 Cons'!$A$5:$A$1264,$W$2,'PIB Mpal 2015-2024 Cons'!$E$5:$E$1264,$A53)</f>
        <v>80.093534127413619</v>
      </c>
      <c r="W53" s="85">
        <f t="shared" si="2"/>
        <v>5.369546660190759E-4</v>
      </c>
      <c r="X53" s="247">
        <f>INDEX(POBLACION!$C$4:$W$128,MATCH(A53,POBLACION!$A$4:$A$128,0),MATCH($W$2,POBLACION!$C$3:$W$3,0))</f>
        <v>7406</v>
      </c>
      <c r="Y53" s="237">
        <f t="shared" si="3"/>
        <v>9750.2395824011801</v>
      </c>
      <c r="Z53" s="249">
        <f t="shared" si="4"/>
        <v>10814.681896761223</v>
      </c>
      <c r="AA53" s="252">
        <f t="shared" si="5"/>
        <v>3.9890152872920175</v>
      </c>
      <c r="AB53" s="252">
        <f t="shared" si="5"/>
        <v>4.0340137496176407</v>
      </c>
    </row>
    <row r="54" spans="1:28" x14ac:dyDescent="0.3">
      <c r="A54" s="33" t="s">
        <v>260</v>
      </c>
      <c r="B54" s="30" t="s">
        <v>238</v>
      </c>
      <c r="C54" s="31" t="s">
        <v>199</v>
      </c>
      <c r="D54" s="30" t="s">
        <v>261</v>
      </c>
      <c r="E54" s="100">
        <f>SUMIFS('PIB Mpal 2015-2024 Cons'!H$5:H$1264,'PIB Mpal 2015-2024 Cons'!$A$5:$A$1264,$W$2,'PIB Mpal 2015-2024 Cons'!$E$5:$E$1264,$A54)</f>
        <v>3.7668179531684003</v>
      </c>
      <c r="F54" s="100">
        <f>SUMIFS('PIB Mpal 2015-2024 Cons'!I$5:I$1264,'PIB Mpal 2015-2024 Cons'!$A$5:$A$1264,$W$2,'PIB Mpal 2015-2024 Cons'!$E$5:$E$1264,$A54)</f>
        <v>0</v>
      </c>
      <c r="G54" s="100">
        <f>SUMIFS('PIB Mpal 2015-2024 Cons'!K$5:K$1264,'PIB Mpal 2015-2024 Cons'!$A$5:$A$1264,$W$2,'PIB Mpal 2015-2024 Cons'!$E$5:$E$1264,$A54)</f>
        <v>1.3302220321685054</v>
      </c>
      <c r="H54" s="100">
        <f>SUMIFS('PIB Mpal 2015-2024 Cons'!L$5:L$1264,'PIB Mpal 2015-2024 Cons'!$A$5:$A$1264,$W$2,'PIB Mpal 2015-2024 Cons'!$E$5:$E$1264,$A54)</f>
        <v>0.65895167710404112</v>
      </c>
      <c r="I54" s="100">
        <f>SUMIFS('PIB Mpal 2015-2024 Cons'!N$5:N$1264,'PIB Mpal 2015-2024 Cons'!$A$5:$A$1264,$W$2,'PIB Mpal 2015-2024 Cons'!$E$5:$E$1264,$A54)</f>
        <v>2.0911102457316861</v>
      </c>
      <c r="J54" s="100">
        <f>SUMIFS('PIB Mpal 2015-2024 Cons'!O$5:O$1264,'PIB Mpal 2015-2024 Cons'!$A$5:$A$1264,$W$2,'PIB Mpal 2015-2024 Cons'!$E$5:$E$1264,$A54)</f>
        <v>6.8372571204770711</v>
      </c>
      <c r="K54" s="100">
        <f>SUMIFS('PIB Mpal 2015-2024 Cons'!P$5:P$1264,'PIB Mpal 2015-2024 Cons'!$A$5:$A$1264,$W$2,'PIB Mpal 2015-2024 Cons'!$E$5:$E$1264,$A54)</f>
        <v>1.2586249735553399</v>
      </c>
      <c r="L54" s="100">
        <f>SUMIFS('PIB Mpal 2015-2024 Cons'!Q$5:Q$1264,'PIB Mpal 2015-2024 Cons'!$A$5:$A$1264,$W$2,'PIB Mpal 2015-2024 Cons'!$E$5:$E$1264,$A54)</f>
        <v>1.2757484200095006</v>
      </c>
      <c r="M54" s="100">
        <f>SUMIFS('PIB Mpal 2015-2024 Cons'!R$5:R$1264,'PIB Mpal 2015-2024 Cons'!$A$5:$A$1264,$W$2,'PIB Mpal 2015-2024 Cons'!$E$5:$E$1264,$A54)</f>
        <v>4.6597091324381763</v>
      </c>
      <c r="N54" s="100">
        <f>SUMIFS('PIB Mpal 2015-2024 Cons'!S$5:S$1264,'PIB Mpal 2015-2024 Cons'!$A$5:$A$1264,$W$2,'PIB Mpal 2015-2024 Cons'!$E$5:$E$1264,$A54)</f>
        <v>4.2850638559700611</v>
      </c>
      <c r="O54" s="100">
        <f>SUMIFS('PIB Mpal 2015-2024 Cons'!T$5:T$1264,'PIB Mpal 2015-2024 Cons'!$A$5:$A$1264,$W$2,'PIB Mpal 2015-2024 Cons'!$E$5:$E$1264,$A54)</f>
        <v>7.3364119824050888</v>
      </c>
      <c r="P54" s="169">
        <f>SUMIFS('PIB Mpal 2015-2024 Cons'!U$5:U$1264,'PIB Mpal 2015-2024 Cons'!$A$5:$A$1264,$W$2,'PIB Mpal 2015-2024 Cons'!$E$5:$E$1264,$A54)</f>
        <v>2.6541717695416978</v>
      </c>
      <c r="Q54" s="199">
        <f>SUMIFS('PIB Mpal 2015-2024 Cons'!J$5:J$1264,'PIB Mpal 2015-2024 Cons'!$A$5:$A$1264,$W$2,'PIB Mpal 2015-2024 Cons'!$E$5:$E$1264,$A54)</f>
        <v>3.7668179531684003</v>
      </c>
      <c r="R54" s="90">
        <f>SUMIFS('PIB Mpal 2015-2024 Cons'!M$5:M$1264,'PIB Mpal 2015-2024 Cons'!$A$5:$A$1264,$W$2,'PIB Mpal 2015-2024 Cons'!$E$5:$E$1264,$A54)</f>
        <v>1.9891737092725466</v>
      </c>
      <c r="S54" s="101">
        <f>SUMIFS('PIB Mpal 2015-2024 Cons'!V$5:V$1264,'PIB Mpal 2015-2024 Cons'!$A$5:$A$1264,$W$2,'PIB Mpal 2015-2024 Cons'!$E$5:$E$1264,$A54)</f>
        <v>30.398097500128625</v>
      </c>
      <c r="T54" s="172">
        <f>SUMIFS('PIB Mpal 2015-2024 Cons'!W$5:W$1264,'PIB Mpal 2015-2024 Cons'!$A$5:$A$1264,$W$2,'PIB Mpal 2015-2024 Cons'!$E$5:$E$1264,$A54)</f>
        <v>37.164326586758108</v>
      </c>
      <c r="U54" s="100">
        <f>SUMIFS('PIB Mpal 2015-2024 Cons'!X$5:X$1264,'PIB Mpal 2015-2024 Cons'!$A$5:$A$1264,$W$2,'PIB Mpal 2015-2024 Cons'!$E$5:$E$1264,$A54)</f>
        <v>4.0747993654870243</v>
      </c>
      <c r="V54" s="101">
        <f>SUMIFS('PIB Mpal 2015-2024 Cons'!Y$5:Y$1264,'PIB Mpal 2015-2024 Cons'!$A$5:$A$1264,$W$2,'PIB Mpal 2015-2024 Cons'!$E$5:$E$1264,$A54)</f>
        <v>41.22158912572749</v>
      </c>
      <c r="W54" s="85">
        <f t="shared" si="2"/>
        <v>2.7635345178512641E-4</v>
      </c>
      <c r="X54" s="247">
        <f>INDEX(POBLACION!$C$4:$W$128,MATCH(A54,POBLACION!$A$4:$A$128,0),MATCH($W$2,POBLACION!$C$3:$W$3,0))</f>
        <v>3963</v>
      </c>
      <c r="Y54" s="237">
        <f t="shared" si="3"/>
        <v>9377.8265422049226</v>
      </c>
      <c r="Z54" s="249">
        <f t="shared" si="4"/>
        <v>10401.612194228486</v>
      </c>
      <c r="AA54" s="252">
        <f t="shared" si="5"/>
        <v>3.9721021955109634</v>
      </c>
      <c r="AB54" s="252">
        <f t="shared" si="5"/>
        <v>4.0171006578365986</v>
      </c>
    </row>
    <row r="55" spans="1:28" x14ac:dyDescent="0.3">
      <c r="A55" s="33" t="s">
        <v>262</v>
      </c>
      <c r="B55" s="30" t="s">
        <v>238</v>
      </c>
      <c r="C55" s="31" t="s">
        <v>199</v>
      </c>
      <c r="D55" s="30" t="s">
        <v>263</v>
      </c>
      <c r="E55" s="100">
        <f>SUMIFS('PIB Mpal 2015-2024 Cons'!H$5:H$1264,'PIB Mpal 2015-2024 Cons'!$A$5:$A$1264,$W$2,'PIB Mpal 2015-2024 Cons'!$E$5:$E$1264,$A55)</f>
        <v>108.46844623885964</v>
      </c>
      <c r="F55" s="100">
        <f>SUMIFS('PIB Mpal 2015-2024 Cons'!I$5:I$1264,'PIB Mpal 2015-2024 Cons'!$A$5:$A$1264,$W$2,'PIB Mpal 2015-2024 Cons'!$E$5:$E$1264,$A55)</f>
        <v>0</v>
      </c>
      <c r="G55" s="100">
        <f>SUMIFS('PIB Mpal 2015-2024 Cons'!K$5:K$1264,'PIB Mpal 2015-2024 Cons'!$A$5:$A$1264,$W$2,'PIB Mpal 2015-2024 Cons'!$E$5:$E$1264,$A55)</f>
        <v>466.18794575042682</v>
      </c>
      <c r="H55" s="100">
        <f>SUMIFS('PIB Mpal 2015-2024 Cons'!L$5:L$1264,'PIB Mpal 2015-2024 Cons'!$A$5:$A$1264,$W$2,'PIB Mpal 2015-2024 Cons'!$E$5:$E$1264,$A55)</f>
        <v>44.653827060093114</v>
      </c>
      <c r="I55" s="100">
        <f>SUMIFS('PIB Mpal 2015-2024 Cons'!N$5:N$1264,'PIB Mpal 2015-2024 Cons'!$A$5:$A$1264,$W$2,'PIB Mpal 2015-2024 Cons'!$E$5:$E$1264,$A55)</f>
        <v>18.478577605792687</v>
      </c>
      <c r="J55" s="100">
        <f>SUMIFS('PIB Mpal 2015-2024 Cons'!O$5:O$1264,'PIB Mpal 2015-2024 Cons'!$A$5:$A$1264,$W$2,'PIB Mpal 2015-2024 Cons'!$E$5:$E$1264,$A55)</f>
        <v>69.297530186530466</v>
      </c>
      <c r="K55" s="100">
        <f>SUMIFS('PIB Mpal 2015-2024 Cons'!P$5:P$1264,'PIB Mpal 2015-2024 Cons'!$A$5:$A$1264,$W$2,'PIB Mpal 2015-2024 Cons'!$E$5:$E$1264,$A55)</f>
        <v>17.145258858422206</v>
      </c>
      <c r="L55" s="100">
        <f>SUMIFS('PIB Mpal 2015-2024 Cons'!Q$5:Q$1264,'PIB Mpal 2015-2024 Cons'!$A$5:$A$1264,$W$2,'PIB Mpal 2015-2024 Cons'!$E$5:$E$1264,$A55)</f>
        <v>17.935539668977388</v>
      </c>
      <c r="M55" s="100">
        <f>SUMIFS('PIB Mpal 2015-2024 Cons'!R$5:R$1264,'PIB Mpal 2015-2024 Cons'!$A$5:$A$1264,$W$2,'PIB Mpal 2015-2024 Cons'!$E$5:$E$1264,$A55)</f>
        <v>37.731493033855138</v>
      </c>
      <c r="N55" s="100">
        <f>SUMIFS('PIB Mpal 2015-2024 Cons'!S$5:S$1264,'PIB Mpal 2015-2024 Cons'!$A$5:$A$1264,$W$2,'PIB Mpal 2015-2024 Cons'!$E$5:$E$1264,$A55)</f>
        <v>47.596208228533605</v>
      </c>
      <c r="O55" s="100">
        <f>SUMIFS('PIB Mpal 2015-2024 Cons'!T$5:T$1264,'PIB Mpal 2015-2024 Cons'!$A$5:$A$1264,$W$2,'PIB Mpal 2015-2024 Cons'!$E$5:$E$1264,$A55)</f>
        <v>48.738851042425665</v>
      </c>
      <c r="P55" s="169">
        <f>SUMIFS('PIB Mpal 2015-2024 Cons'!U$5:U$1264,'PIB Mpal 2015-2024 Cons'!$A$5:$A$1264,$W$2,'PIB Mpal 2015-2024 Cons'!$E$5:$E$1264,$A55)</f>
        <v>18.833567663634206</v>
      </c>
      <c r="Q55" s="199">
        <f>SUMIFS('PIB Mpal 2015-2024 Cons'!J$5:J$1264,'PIB Mpal 2015-2024 Cons'!$A$5:$A$1264,$W$2,'PIB Mpal 2015-2024 Cons'!$E$5:$E$1264,$A55)</f>
        <v>108.46844623885964</v>
      </c>
      <c r="R55" s="90">
        <f>SUMIFS('PIB Mpal 2015-2024 Cons'!M$5:M$1264,'PIB Mpal 2015-2024 Cons'!$A$5:$A$1264,$W$2,'PIB Mpal 2015-2024 Cons'!$E$5:$E$1264,$A55)</f>
        <v>510.84177281051996</v>
      </c>
      <c r="S55" s="101">
        <f>SUMIFS('PIB Mpal 2015-2024 Cons'!V$5:V$1264,'PIB Mpal 2015-2024 Cons'!$A$5:$A$1264,$W$2,'PIB Mpal 2015-2024 Cons'!$E$5:$E$1264,$A55)</f>
        <v>275.75702628817135</v>
      </c>
      <c r="T55" s="172">
        <f>SUMIFS('PIB Mpal 2015-2024 Cons'!W$5:W$1264,'PIB Mpal 2015-2024 Cons'!$A$5:$A$1264,$W$2,'PIB Mpal 2015-2024 Cons'!$E$5:$E$1264,$A55)</f>
        <v>875.7440602222041</v>
      </c>
      <c r="U55" s="100">
        <f>SUMIFS('PIB Mpal 2015-2024 Cons'!X$5:X$1264,'PIB Mpal 2015-2024 Cons'!$A$5:$A$1264,$W$2,'PIB Mpal 2015-2024 Cons'!$E$5:$E$1264,$A55)</f>
        <v>96.018996404825046</v>
      </c>
      <c r="V55" s="101">
        <f>SUMIFS('PIB Mpal 2015-2024 Cons'!Y$5:Y$1264,'PIB Mpal 2015-2024 Cons'!$A$5:$A$1264,$W$2,'PIB Mpal 2015-2024 Cons'!$E$5:$E$1264,$A55)</f>
        <v>971.34981702151538</v>
      </c>
      <c r="W55" s="85">
        <f t="shared" si="2"/>
        <v>6.5120215042172823E-3</v>
      </c>
      <c r="X55" s="247">
        <f>INDEX(POBLACION!$C$4:$W$128,MATCH(A55,POBLACION!$A$4:$A$128,0),MATCH($W$2,POBLACION!$C$3:$W$3,0))</f>
        <v>22297</v>
      </c>
      <c r="Y55" s="237">
        <f t="shared" si="3"/>
        <v>39276.317900264788</v>
      </c>
      <c r="Z55" s="249">
        <f t="shared" si="4"/>
        <v>43564.148406580054</v>
      </c>
      <c r="AA55" s="252">
        <f t="shared" si="5"/>
        <v>4.5941307665244873</v>
      </c>
      <c r="AB55" s="252">
        <f t="shared" si="5"/>
        <v>4.6391292288501136</v>
      </c>
    </row>
    <row r="56" spans="1:28" x14ac:dyDescent="0.3">
      <c r="A56" s="33" t="s">
        <v>264</v>
      </c>
      <c r="B56" s="30" t="s">
        <v>238</v>
      </c>
      <c r="C56" s="31" t="s">
        <v>199</v>
      </c>
      <c r="D56" s="30" t="s">
        <v>265</v>
      </c>
      <c r="E56" s="100">
        <f>SUMIFS('PIB Mpal 2015-2024 Cons'!H$5:H$1264,'PIB Mpal 2015-2024 Cons'!$A$5:$A$1264,$W$2,'PIB Mpal 2015-2024 Cons'!$E$5:$E$1264,$A56)</f>
        <v>192.67259254213758</v>
      </c>
      <c r="F56" s="100">
        <f>SUMIFS('PIB Mpal 2015-2024 Cons'!I$5:I$1264,'PIB Mpal 2015-2024 Cons'!$A$5:$A$1264,$W$2,'PIB Mpal 2015-2024 Cons'!$E$5:$E$1264,$A56)</f>
        <v>1.6241175334568081</v>
      </c>
      <c r="G56" s="100">
        <f>SUMIFS('PIB Mpal 2015-2024 Cons'!K$5:K$1264,'PIB Mpal 2015-2024 Cons'!$A$5:$A$1264,$W$2,'PIB Mpal 2015-2024 Cons'!$E$5:$E$1264,$A56)</f>
        <v>185.24386657293411</v>
      </c>
      <c r="H56" s="100">
        <f>SUMIFS('PIB Mpal 2015-2024 Cons'!L$5:L$1264,'PIB Mpal 2015-2024 Cons'!$A$5:$A$1264,$W$2,'PIB Mpal 2015-2024 Cons'!$E$5:$E$1264,$A56)</f>
        <v>26.654112443881026</v>
      </c>
      <c r="I56" s="100">
        <f>SUMIFS('PIB Mpal 2015-2024 Cons'!N$5:N$1264,'PIB Mpal 2015-2024 Cons'!$A$5:$A$1264,$W$2,'PIB Mpal 2015-2024 Cons'!$E$5:$E$1264,$A56)</f>
        <v>33.420741348506468</v>
      </c>
      <c r="J56" s="100">
        <f>SUMIFS('PIB Mpal 2015-2024 Cons'!O$5:O$1264,'PIB Mpal 2015-2024 Cons'!$A$5:$A$1264,$W$2,'PIB Mpal 2015-2024 Cons'!$E$5:$E$1264,$A56)</f>
        <v>110.97667869543305</v>
      </c>
      <c r="K56" s="100">
        <f>SUMIFS('PIB Mpal 2015-2024 Cons'!P$5:P$1264,'PIB Mpal 2015-2024 Cons'!$A$5:$A$1264,$W$2,'PIB Mpal 2015-2024 Cons'!$E$5:$E$1264,$A56)</f>
        <v>13.599707647599502</v>
      </c>
      <c r="L56" s="100">
        <f>SUMIFS('PIB Mpal 2015-2024 Cons'!Q$5:Q$1264,'PIB Mpal 2015-2024 Cons'!$A$5:$A$1264,$W$2,'PIB Mpal 2015-2024 Cons'!$E$5:$E$1264,$A56)</f>
        <v>18.258003307610871</v>
      </c>
      <c r="M56" s="100">
        <f>SUMIFS('PIB Mpal 2015-2024 Cons'!R$5:R$1264,'PIB Mpal 2015-2024 Cons'!$A$5:$A$1264,$W$2,'PIB Mpal 2015-2024 Cons'!$E$5:$E$1264,$A56)</f>
        <v>42.072311142676703</v>
      </c>
      <c r="N56" s="100">
        <f>SUMIFS('PIB Mpal 2015-2024 Cons'!S$5:S$1264,'PIB Mpal 2015-2024 Cons'!$A$5:$A$1264,$W$2,'PIB Mpal 2015-2024 Cons'!$E$5:$E$1264,$A56)</f>
        <v>66.425299814476858</v>
      </c>
      <c r="O56" s="100">
        <f>SUMIFS('PIB Mpal 2015-2024 Cons'!T$5:T$1264,'PIB Mpal 2015-2024 Cons'!$A$5:$A$1264,$W$2,'PIB Mpal 2015-2024 Cons'!$E$5:$E$1264,$A56)</f>
        <v>119.00118849587999</v>
      </c>
      <c r="P56" s="169">
        <f>SUMIFS('PIB Mpal 2015-2024 Cons'!U$5:U$1264,'PIB Mpal 2015-2024 Cons'!$A$5:$A$1264,$W$2,'PIB Mpal 2015-2024 Cons'!$E$5:$E$1264,$A56)</f>
        <v>22.291408831631969</v>
      </c>
      <c r="Q56" s="199">
        <f>SUMIFS('PIB Mpal 2015-2024 Cons'!J$5:J$1264,'PIB Mpal 2015-2024 Cons'!$A$5:$A$1264,$W$2,'PIB Mpal 2015-2024 Cons'!$E$5:$E$1264,$A56)</f>
        <v>194.29671007559438</v>
      </c>
      <c r="R56" s="90">
        <f>SUMIFS('PIB Mpal 2015-2024 Cons'!M$5:M$1264,'PIB Mpal 2015-2024 Cons'!$A$5:$A$1264,$W$2,'PIB Mpal 2015-2024 Cons'!$E$5:$E$1264,$A56)</f>
        <v>211.89797901681513</v>
      </c>
      <c r="S56" s="101">
        <f>SUMIFS('PIB Mpal 2015-2024 Cons'!V$5:V$1264,'PIB Mpal 2015-2024 Cons'!$A$5:$A$1264,$W$2,'PIB Mpal 2015-2024 Cons'!$E$5:$E$1264,$A56)</f>
        <v>426.04533928381545</v>
      </c>
      <c r="T56" s="172">
        <f>SUMIFS('PIB Mpal 2015-2024 Cons'!W$5:W$1264,'PIB Mpal 2015-2024 Cons'!$A$5:$A$1264,$W$2,'PIB Mpal 2015-2024 Cons'!$E$5:$E$1264,$A56)</f>
        <v>899.78494932646595</v>
      </c>
      <c r="U56" s="100">
        <f>SUMIFS('PIB Mpal 2015-2024 Cons'!X$5:X$1264,'PIB Mpal 2015-2024 Cons'!$A$5:$A$1264,$W$2,'PIB Mpal 2015-2024 Cons'!$E$5:$E$1264,$A56)</f>
        <v>98.654905855205314</v>
      </c>
      <c r="V56" s="101">
        <f>SUMIFS('PIB Mpal 2015-2024 Cons'!Y$5:Y$1264,'PIB Mpal 2015-2024 Cons'!$A$5:$A$1264,$W$2,'PIB Mpal 2015-2024 Cons'!$E$5:$E$1264,$A56)</f>
        <v>998.015271339891</v>
      </c>
      <c r="W56" s="85">
        <f t="shared" si="2"/>
        <v>6.6907892446317939E-3</v>
      </c>
      <c r="X56" s="247">
        <f>INDEX(POBLACION!$C$4:$W$128,MATCH(A56,POBLACION!$A$4:$A$128,0),MATCH($W$2,POBLACION!$C$3:$W$3,0))</f>
        <v>39788</v>
      </c>
      <c r="Y56" s="237">
        <f t="shared" si="3"/>
        <v>22614.480479704082</v>
      </c>
      <c r="Z56" s="249">
        <f t="shared" si="4"/>
        <v>25083.323397504049</v>
      </c>
      <c r="AA56" s="252">
        <f t="shared" si="5"/>
        <v>4.3543866151909638</v>
      </c>
      <c r="AB56" s="252">
        <f t="shared" si="5"/>
        <v>4.399385077516583</v>
      </c>
    </row>
    <row r="57" spans="1:28" x14ac:dyDescent="0.3">
      <c r="A57" s="33" t="s">
        <v>266</v>
      </c>
      <c r="B57" s="30" t="s">
        <v>238</v>
      </c>
      <c r="C57" s="31" t="s">
        <v>199</v>
      </c>
      <c r="D57" s="30" t="s">
        <v>267</v>
      </c>
      <c r="E57" s="100">
        <f>SUMIFS('PIB Mpal 2015-2024 Cons'!H$5:H$1264,'PIB Mpal 2015-2024 Cons'!$A$5:$A$1264,$W$2,'PIB Mpal 2015-2024 Cons'!$E$5:$E$1264,$A57)</f>
        <v>8.9754511280208078</v>
      </c>
      <c r="F57" s="100">
        <f>SUMIFS('PIB Mpal 2015-2024 Cons'!I$5:I$1264,'PIB Mpal 2015-2024 Cons'!$A$5:$A$1264,$W$2,'PIB Mpal 2015-2024 Cons'!$E$5:$E$1264,$A57)</f>
        <v>1.1840719390554795</v>
      </c>
      <c r="G57" s="100">
        <f>SUMIFS('PIB Mpal 2015-2024 Cons'!K$5:K$1264,'PIB Mpal 2015-2024 Cons'!$A$5:$A$1264,$W$2,'PIB Mpal 2015-2024 Cons'!$E$5:$E$1264,$A57)</f>
        <v>2.9260718116868416</v>
      </c>
      <c r="H57" s="100">
        <f>SUMIFS('PIB Mpal 2015-2024 Cons'!L$5:L$1264,'PIB Mpal 2015-2024 Cons'!$A$5:$A$1264,$W$2,'PIB Mpal 2015-2024 Cons'!$E$5:$E$1264,$A57)</f>
        <v>1.0503095547257719</v>
      </c>
      <c r="I57" s="100">
        <f>SUMIFS('PIB Mpal 2015-2024 Cons'!N$5:N$1264,'PIB Mpal 2015-2024 Cons'!$A$5:$A$1264,$W$2,'PIB Mpal 2015-2024 Cons'!$E$5:$E$1264,$A57)</f>
        <v>2.5320118085367644</v>
      </c>
      <c r="J57" s="100">
        <f>SUMIFS('PIB Mpal 2015-2024 Cons'!O$5:O$1264,'PIB Mpal 2015-2024 Cons'!$A$5:$A$1264,$W$2,'PIB Mpal 2015-2024 Cons'!$E$5:$E$1264,$A57)</f>
        <v>16.932316313769434</v>
      </c>
      <c r="K57" s="100">
        <f>SUMIFS('PIB Mpal 2015-2024 Cons'!P$5:P$1264,'PIB Mpal 2015-2024 Cons'!$A$5:$A$1264,$W$2,'PIB Mpal 2015-2024 Cons'!$E$5:$E$1264,$A57)</f>
        <v>1.9345271835200049</v>
      </c>
      <c r="L57" s="100">
        <f>SUMIFS('PIB Mpal 2015-2024 Cons'!Q$5:Q$1264,'PIB Mpal 2015-2024 Cons'!$A$5:$A$1264,$W$2,'PIB Mpal 2015-2024 Cons'!$E$5:$E$1264,$A57)</f>
        <v>2.0820762809094098</v>
      </c>
      <c r="M57" s="100">
        <f>SUMIFS('PIB Mpal 2015-2024 Cons'!R$5:R$1264,'PIB Mpal 2015-2024 Cons'!$A$5:$A$1264,$W$2,'PIB Mpal 2015-2024 Cons'!$E$5:$E$1264,$A57)</f>
        <v>5.2668670310495864</v>
      </c>
      <c r="N57" s="100">
        <f>SUMIFS('PIB Mpal 2015-2024 Cons'!S$5:S$1264,'PIB Mpal 2015-2024 Cons'!$A$5:$A$1264,$W$2,'PIB Mpal 2015-2024 Cons'!$E$5:$E$1264,$A57)</f>
        <v>8.5821581618726039</v>
      </c>
      <c r="O57" s="100">
        <f>SUMIFS('PIB Mpal 2015-2024 Cons'!T$5:T$1264,'PIB Mpal 2015-2024 Cons'!$A$5:$A$1264,$W$2,'PIB Mpal 2015-2024 Cons'!$E$5:$E$1264,$A57)</f>
        <v>19.464897656960297</v>
      </c>
      <c r="P57" s="169">
        <f>SUMIFS('PIB Mpal 2015-2024 Cons'!U$5:U$1264,'PIB Mpal 2015-2024 Cons'!$A$5:$A$1264,$W$2,'PIB Mpal 2015-2024 Cons'!$E$5:$E$1264,$A57)</f>
        <v>3.6358340167798873</v>
      </c>
      <c r="Q57" s="199">
        <f>SUMIFS('PIB Mpal 2015-2024 Cons'!J$5:J$1264,'PIB Mpal 2015-2024 Cons'!$A$5:$A$1264,$W$2,'PIB Mpal 2015-2024 Cons'!$E$5:$E$1264,$A57)</f>
        <v>10.159523067076288</v>
      </c>
      <c r="R57" s="90">
        <f>SUMIFS('PIB Mpal 2015-2024 Cons'!M$5:M$1264,'PIB Mpal 2015-2024 Cons'!$A$5:$A$1264,$W$2,'PIB Mpal 2015-2024 Cons'!$E$5:$E$1264,$A57)</f>
        <v>3.9763813664126135</v>
      </c>
      <c r="S57" s="101">
        <f>SUMIFS('PIB Mpal 2015-2024 Cons'!V$5:V$1264,'PIB Mpal 2015-2024 Cons'!$A$5:$A$1264,$W$2,'PIB Mpal 2015-2024 Cons'!$E$5:$E$1264,$A57)</f>
        <v>60.430688453397984</v>
      </c>
      <c r="T57" s="172">
        <f>SUMIFS('PIB Mpal 2015-2024 Cons'!W$5:W$1264,'PIB Mpal 2015-2024 Cons'!$A$5:$A$1264,$W$2,'PIB Mpal 2015-2024 Cons'!$E$5:$E$1264,$A57)</f>
        <v>78.612264158468037</v>
      </c>
      <c r="U57" s="100">
        <f>SUMIFS('PIB Mpal 2015-2024 Cons'!X$5:X$1264,'PIB Mpal 2015-2024 Cons'!$A$5:$A$1264,$W$2,'PIB Mpal 2015-2024 Cons'!$E$5:$E$1264,$A57)</f>
        <v>8.6192656650086708</v>
      </c>
      <c r="V57" s="101">
        <f>SUMIFS('PIB Mpal 2015-2024 Cons'!Y$5:Y$1264,'PIB Mpal 2015-2024 Cons'!$A$5:$A$1264,$W$2,'PIB Mpal 2015-2024 Cons'!$E$5:$E$1264,$A57)</f>
        <v>87.194434851891884</v>
      </c>
      <c r="W57" s="85">
        <f t="shared" si="2"/>
        <v>5.8455977944660059E-4</v>
      </c>
      <c r="X57" s="247">
        <f>INDEX(POBLACION!$C$4:$W$128,MATCH(A57,POBLACION!$A$4:$A$128,0),MATCH($W$2,POBLACION!$C$3:$W$3,0))</f>
        <v>4867</v>
      </c>
      <c r="Y57" s="237">
        <f t="shared" si="3"/>
        <v>16152.098655941656</v>
      </c>
      <c r="Z57" s="249">
        <f t="shared" si="4"/>
        <v>17915.437610826357</v>
      </c>
      <c r="AA57" s="252">
        <f t="shared" si="5"/>
        <v>4.2082289585854227</v>
      </c>
      <c r="AB57" s="252">
        <f t="shared" si="5"/>
        <v>4.253227420911057</v>
      </c>
    </row>
    <row r="58" spans="1:28" x14ac:dyDescent="0.3">
      <c r="A58" s="33" t="s">
        <v>268</v>
      </c>
      <c r="B58" s="30" t="s">
        <v>238</v>
      </c>
      <c r="C58" s="31" t="s">
        <v>199</v>
      </c>
      <c r="D58" s="30" t="s">
        <v>269</v>
      </c>
      <c r="E58" s="100">
        <f>SUMIFS('PIB Mpal 2015-2024 Cons'!H$5:H$1264,'PIB Mpal 2015-2024 Cons'!$A$5:$A$1264,$W$2,'PIB Mpal 2015-2024 Cons'!$E$5:$E$1264,$A58)</f>
        <v>12.523719560052198</v>
      </c>
      <c r="F58" s="100">
        <f>SUMIFS('PIB Mpal 2015-2024 Cons'!I$5:I$1264,'PIB Mpal 2015-2024 Cons'!$A$5:$A$1264,$W$2,'PIB Mpal 2015-2024 Cons'!$E$5:$E$1264,$A58)</f>
        <v>0.14158930157985999</v>
      </c>
      <c r="G58" s="100">
        <f>SUMIFS('PIB Mpal 2015-2024 Cons'!K$5:K$1264,'PIB Mpal 2015-2024 Cons'!$A$5:$A$1264,$W$2,'PIB Mpal 2015-2024 Cons'!$E$5:$E$1264,$A58)</f>
        <v>0.89632856690338647</v>
      </c>
      <c r="H58" s="100">
        <f>SUMIFS('PIB Mpal 2015-2024 Cons'!L$5:L$1264,'PIB Mpal 2015-2024 Cons'!$A$5:$A$1264,$W$2,'PIB Mpal 2015-2024 Cons'!$E$5:$E$1264,$A58)</f>
        <v>6.0054381792576663</v>
      </c>
      <c r="I58" s="100">
        <f>SUMIFS('PIB Mpal 2015-2024 Cons'!N$5:N$1264,'PIB Mpal 2015-2024 Cons'!$A$5:$A$1264,$W$2,'PIB Mpal 2015-2024 Cons'!$E$5:$E$1264,$A58)</f>
        <v>2.1284929833525266</v>
      </c>
      <c r="J58" s="100">
        <f>SUMIFS('PIB Mpal 2015-2024 Cons'!O$5:O$1264,'PIB Mpal 2015-2024 Cons'!$A$5:$A$1264,$W$2,'PIB Mpal 2015-2024 Cons'!$E$5:$E$1264,$A58)</f>
        <v>27.231362488688845</v>
      </c>
      <c r="K58" s="100">
        <f>SUMIFS('PIB Mpal 2015-2024 Cons'!P$5:P$1264,'PIB Mpal 2015-2024 Cons'!$A$5:$A$1264,$W$2,'PIB Mpal 2015-2024 Cons'!$E$5:$E$1264,$A58)</f>
        <v>5.0709168882029809</v>
      </c>
      <c r="L58" s="100">
        <f>SUMIFS('PIB Mpal 2015-2024 Cons'!Q$5:Q$1264,'PIB Mpal 2015-2024 Cons'!$A$5:$A$1264,$W$2,'PIB Mpal 2015-2024 Cons'!$E$5:$E$1264,$A58)</f>
        <v>4.2718167304372674</v>
      </c>
      <c r="M58" s="100">
        <f>SUMIFS('PIB Mpal 2015-2024 Cons'!R$5:R$1264,'PIB Mpal 2015-2024 Cons'!$A$5:$A$1264,$W$2,'PIB Mpal 2015-2024 Cons'!$E$5:$E$1264,$A58)</f>
        <v>10.103105957408008</v>
      </c>
      <c r="N58" s="100">
        <f>SUMIFS('PIB Mpal 2015-2024 Cons'!S$5:S$1264,'PIB Mpal 2015-2024 Cons'!$A$5:$A$1264,$W$2,'PIB Mpal 2015-2024 Cons'!$E$5:$E$1264,$A58)</f>
        <v>14.08233568629325</v>
      </c>
      <c r="O58" s="100">
        <f>SUMIFS('PIB Mpal 2015-2024 Cons'!T$5:T$1264,'PIB Mpal 2015-2024 Cons'!$A$5:$A$1264,$W$2,'PIB Mpal 2015-2024 Cons'!$E$5:$E$1264,$A58)</f>
        <v>36.476744221732815</v>
      </c>
      <c r="P58" s="169">
        <f>SUMIFS('PIB Mpal 2015-2024 Cons'!U$5:U$1264,'PIB Mpal 2015-2024 Cons'!$A$5:$A$1264,$W$2,'PIB Mpal 2015-2024 Cons'!$E$5:$E$1264,$A58)</f>
        <v>13.74396560167569</v>
      </c>
      <c r="Q58" s="199">
        <f>SUMIFS('PIB Mpal 2015-2024 Cons'!J$5:J$1264,'PIB Mpal 2015-2024 Cons'!$A$5:$A$1264,$W$2,'PIB Mpal 2015-2024 Cons'!$E$5:$E$1264,$A58)</f>
        <v>12.665308861632058</v>
      </c>
      <c r="R58" s="90">
        <f>SUMIFS('PIB Mpal 2015-2024 Cons'!M$5:M$1264,'PIB Mpal 2015-2024 Cons'!$A$5:$A$1264,$W$2,'PIB Mpal 2015-2024 Cons'!$E$5:$E$1264,$A58)</f>
        <v>6.9017667461610532</v>
      </c>
      <c r="S58" s="101">
        <f>SUMIFS('PIB Mpal 2015-2024 Cons'!V$5:V$1264,'PIB Mpal 2015-2024 Cons'!$A$5:$A$1264,$W$2,'PIB Mpal 2015-2024 Cons'!$E$5:$E$1264,$A58)</f>
        <v>113.10874055779138</v>
      </c>
      <c r="T58" s="172">
        <f>SUMIFS('PIB Mpal 2015-2024 Cons'!W$5:W$1264,'PIB Mpal 2015-2024 Cons'!$A$5:$A$1264,$W$2,'PIB Mpal 2015-2024 Cons'!$E$5:$E$1264,$A58)</f>
        <v>134.59421621532144</v>
      </c>
      <c r="U58" s="100">
        <f>SUMIFS('PIB Mpal 2015-2024 Cons'!X$5:X$1264,'PIB Mpal 2015-2024 Cons'!$A$5:$A$1264,$W$2,'PIB Mpal 2015-2024 Cons'!$E$5:$E$1264,$A58)</f>
        <v>14.757281436327039</v>
      </c>
      <c r="V58" s="101">
        <f>SUMIFS('PIB Mpal 2015-2024 Cons'!Y$5:Y$1264,'PIB Mpal 2015-2024 Cons'!$A$5:$A$1264,$W$2,'PIB Mpal 2015-2024 Cons'!$E$5:$E$1264,$A58)</f>
        <v>149.28798633214345</v>
      </c>
      <c r="W58" s="85">
        <f t="shared" si="2"/>
        <v>1.0008408508246833E-3</v>
      </c>
      <c r="X58" s="247">
        <f>INDEX(POBLACION!$C$4:$W$128,MATCH(A58,POBLACION!$A$4:$A$128,0),MATCH($W$2,POBLACION!$C$3:$W$3,0))</f>
        <v>14927</v>
      </c>
      <c r="Y58" s="237">
        <f t="shared" si="3"/>
        <v>9016.8296519944688</v>
      </c>
      <c r="Z58" s="249">
        <f t="shared" si="4"/>
        <v>10001.204952913744</v>
      </c>
      <c r="AA58" s="252">
        <f t="shared" si="5"/>
        <v>3.9550538649619749</v>
      </c>
      <c r="AB58" s="252">
        <f t="shared" si="5"/>
        <v>4.000052327287607</v>
      </c>
    </row>
    <row r="59" spans="1:28" ht="15" thickBot="1" x14ac:dyDescent="0.35">
      <c r="A59" s="33" t="s">
        <v>270</v>
      </c>
      <c r="B59" s="58" t="s">
        <v>238</v>
      </c>
      <c r="C59" s="57" t="s">
        <v>199</v>
      </c>
      <c r="D59" s="58" t="s">
        <v>271</v>
      </c>
      <c r="E59" s="673">
        <f>SUMIFS('PIB Mpal 2015-2024 Cons'!H$5:H$1264,'PIB Mpal 2015-2024 Cons'!$A$5:$A$1264,$W$2,'PIB Mpal 2015-2024 Cons'!$E$5:$E$1264,$A59)</f>
        <v>60.45293053190305</v>
      </c>
      <c r="F59" s="673">
        <f>SUMIFS('PIB Mpal 2015-2024 Cons'!I$5:I$1264,'PIB Mpal 2015-2024 Cons'!$A$5:$A$1264,$W$2,'PIB Mpal 2015-2024 Cons'!$E$5:$E$1264,$A59)</f>
        <v>2.8737461925851398E-2</v>
      </c>
      <c r="G59" s="673">
        <f>SUMIFS('PIB Mpal 2015-2024 Cons'!K$5:K$1264,'PIB Mpal 2015-2024 Cons'!$A$5:$A$1264,$W$2,'PIB Mpal 2015-2024 Cons'!$E$5:$E$1264,$A59)</f>
        <v>143.16712681947752</v>
      </c>
      <c r="H59" s="673">
        <f>SUMIFS('PIB Mpal 2015-2024 Cons'!L$5:L$1264,'PIB Mpal 2015-2024 Cons'!$A$5:$A$1264,$W$2,'PIB Mpal 2015-2024 Cons'!$E$5:$E$1264,$A59)</f>
        <v>15.80338686054529</v>
      </c>
      <c r="I59" s="673">
        <f>SUMIFS('PIB Mpal 2015-2024 Cons'!N$5:N$1264,'PIB Mpal 2015-2024 Cons'!$A$5:$A$1264,$W$2,'PIB Mpal 2015-2024 Cons'!$E$5:$E$1264,$A59)</f>
        <v>22.702997091067441</v>
      </c>
      <c r="J59" s="673">
        <f>SUMIFS('PIB Mpal 2015-2024 Cons'!O$5:O$1264,'PIB Mpal 2015-2024 Cons'!$A$5:$A$1264,$W$2,'PIB Mpal 2015-2024 Cons'!$E$5:$E$1264,$A59)</f>
        <v>111.5554759239448</v>
      </c>
      <c r="K59" s="673">
        <f>SUMIFS('PIB Mpal 2015-2024 Cons'!P$5:P$1264,'PIB Mpal 2015-2024 Cons'!$A$5:$A$1264,$W$2,'PIB Mpal 2015-2024 Cons'!$E$5:$E$1264,$A59)</f>
        <v>13.719775326177356</v>
      </c>
      <c r="L59" s="673">
        <f>SUMIFS('PIB Mpal 2015-2024 Cons'!Q$5:Q$1264,'PIB Mpal 2015-2024 Cons'!$A$5:$A$1264,$W$2,'PIB Mpal 2015-2024 Cons'!$E$5:$E$1264,$A59)</f>
        <v>18.601113656652622</v>
      </c>
      <c r="M59" s="673">
        <f>SUMIFS('PIB Mpal 2015-2024 Cons'!R$5:R$1264,'PIB Mpal 2015-2024 Cons'!$A$5:$A$1264,$W$2,'PIB Mpal 2015-2024 Cons'!$E$5:$E$1264,$A59)</f>
        <v>30.997970968180667</v>
      </c>
      <c r="N59" s="673">
        <f>SUMIFS('PIB Mpal 2015-2024 Cons'!S$5:S$1264,'PIB Mpal 2015-2024 Cons'!$A$5:$A$1264,$W$2,'PIB Mpal 2015-2024 Cons'!$E$5:$E$1264,$A59)</f>
        <v>55.532711362806225</v>
      </c>
      <c r="O59" s="673">
        <f>SUMIFS('PIB Mpal 2015-2024 Cons'!T$5:T$1264,'PIB Mpal 2015-2024 Cons'!$A$5:$A$1264,$W$2,'PIB Mpal 2015-2024 Cons'!$E$5:$E$1264,$A59)</f>
        <v>105.77609608482184</v>
      </c>
      <c r="P59" s="674">
        <f>SUMIFS('PIB Mpal 2015-2024 Cons'!U$5:U$1264,'PIB Mpal 2015-2024 Cons'!$A$5:$A$1264,$W$2,'PIB Mpal 2015-2024 Cons'!$E$5:$E$1264,$A59)</f>
        <v>22.261583466894514</v>
      </c>
      <c r="Q59" s="675">
        <f>SUMIFS('PIB Mpal 2015-2024 Cons'!J$5:J$1264,'PIB Mpal 2015-2024 Cons'!$A$5:$A$1264,$W$2,'PIB Mpal 2015-2024 Cons'!$E$5:$E$1264,$A59)</f>
        <v>60.4816679938289</v>
      </c>
      <c r="R59" s="676">
        <f>SUMIFS('PIB Mpal 2015-2024 Cons'!M$5:M$1264,'PIB Mpal 2015-2024 Cons'!$A$5:$A$1264,$W$2,'PIB Mpal 2015-2024 Cons'!$E$5:$E$1264,$A59)</f>
        <v>158.9705136800228</v>
      </c>
      <c r="S59" s="677">
        <f>SUMIFS('PIB Mpal 2015-2024 Cons'!V$5:V$1264,'PIB Mpal 2015-2024 Cons'!$A$5:$A$1264,$W$2,'PIB Mpal 2015-2024 Cons'!$E$5:$E$1264,$A59)</f>
        <v>381.14772388054547</v>
      </c>
      <c r="T59" s="678">
        <f>SUMIFS('PIB Mpal 2015-2024 Cons'!W$5:W$1264,'PIB Mpal 2015-2024 Cons'!$A$5:$A$1264,$W$2,'PIB Mpal 2015-2024 Cons'!$E$5:$E$1264,$A59)</f>
        <v>608.45389346371655</v>
      </c>
      <c r="U59" s="673">
        <f>SUMIFS('PIB Mpal 2015-2024 Cons'!X$5:X$1264,'PIB Mpal 2015-2024 Cons'!$A$5:$A$1264,$W$2,'PIB Mpal 2015-2024 Cons'!$E$5:$E$1264,$A59)</f>
        <v>66.712564620962638</v>
      </c>
      <c r="V59" s="677">
        <f>SUMIFS('PIB Mpal 2015-2024 Cons'!Y$5:Y$1264,'PIB Mpal 2015-2024 Cons'!$A$5:$A$1264,$W$2,'PIB Mpal 2015-2024 Cons'!$E$5:$E$1264,$A59)</f>
        <v>674.87934537866238</v>
      </c>
      <c r="W59" s="669">
        <f t="shared" si="2"/>
        <v>4.5244552815523788E-3</v>
      </c>
      <c r="X59" s="662">
        <f>INDEX(POBLACION!$C$4:$W$128,MATCH(A59,POBLACION!$A$4:$A$128,0),MATCH($W$2,POBLACION!$C$3:$W$3,0))</f>
        <v>41862</v>
      </c>
      <c r="Y59" s="237">
        <f t="shared" si="3"/>
        <v>14534.754513967717</v>
      </c>
      <c r="Z59" s="249">
        <f t="shared" si="4"/>
        <v>16121.526572515941</v>
      </c>
      <c r="AA59" s="237">
        <f t="shared" si="5"/>
        <v>4.1624077011130147</v>
      </c>
      <c r="AB59" s="237">
        <f t="shared" si="5"/>
        <v>4.2074061634386446</v>
      </c>
    </row>
    <row r="60" spans="1:28" ht="15" thickBot="1" x14ac:dyDescent="0.35">
      <c r="A60" s="107" t="s">
        <v>272</v>
      </c>
      <c r="B60" s="110" t="s">
        <v>273</v>
      </c>
      <c r="C60" s="108"/>
      <c r="D60" s="103"/>
      <c r="E60" s="104">
        <f>SUM(E61:E79)</f>
        <v>466.92526879528185</v>
      </c>
      <c r="F60" s="104">
        <f t="shared" ref="F60:V60" si="10">SUM(F61:F79)</f>
        <v>792.31730419336623</v>
      </c>
      <c r="G60" s="104">
        <f t="shared" si="10"/>
        <v>45.244824103614775</v>
      </c>
      <c r="H60" s="104">
        <f t="shared" si="10"/>
        <v>85.085772296217868</v>
      </c>
      <c r="I60" s="104">
        <f t="shared" si="10"/>
        <v>104.37456231299478</v>
      </c>
      <c r="J60" s="104">
        <f t="shared" si="10"/>
        <v>407.37402474434231</v>
      </c>
      <c r="K60" s="104">
        <f t="shared" si="10"/>
        <v>81.612223642619412</v>
      </c>
      <c r="L60" s="104">
        <f t="shared" si="10"/>
        <v>72.165494319094677</v>
      </c>
      <c r="M60" s="104">
        <f t="shared" si="10"/>
        <v>231.92979841239807</v>
      </c>
      <c r="N60" s="104">
        <f t="shared" si="10"/>
        <v>264.46439205281422</v>
      </c>
      <c r="O60" s="104">
        <f t="shared" si="10"/>
        <v>488.44054357892037</v>
      </c>
      <c r="P60" s="114">
        <f t="shared" si="10"/>
        <v>129.4768401764079</v>
      </c>
      <c r="Q60" s="176">
        <f t="shared" si="10"/>
        <v>1259.2425729886481</v>
      </c>
      <c r="R60" s="104">
        <f t="shared" si="10"/>
        <v>130.33059639983267</v>
      </c>
      <c r="S60" s="105">
        <f t="shared" si="10"/>
        <v>1779.837879239592</v>
      </c>
      <c r="T60" s="171">
        <f t="shared" si="10"/>
        <v>3866.1726522254808</v>
      </c>
      <c r="U60" s="104">
        <f t="shared" si="10"/>
        <v>423.89784282489472</v>
      </c>
      <c r="V60" s="105">
        <f t="shared" si="10"/>
        <v>4288.2461542021028</v>
      </c>
      <c r="W60" s="106">
        <f t="shared" si="2"/>
        <v>2.874880983369003E-2</v>
      </c>
      <c r="X60" s="190">
        <f>SUM(X61:X79)</f>
        <v>224343</v>
      </c>
      <c r="Y60" s="237">
        <f t="shared" si="3"/>
        <v>17233.310833079173</v>
      </c>
      <c r="Z60" s="249">
        <f t="shared" si="4"/>
        <v>19114.686681563955</v>
      </c>
      <c r="AA60" s="252">
        <f t="shared" si="5"/>
        <v>4.2363687213485974</v>
      </c>
      <c r="AB60" s="252">
        <f t="shared" si="5"/>
        <v>4.2813671836742691</v>
      </c>
    </row>
    <row r="61" spans="1:28" x14ac:dyDescent="0.3">
      <c r="A61" s="33" t="s">
        <v>274</v>
      </c>
      <c r="B61" s="92" t="s">
        <v>275</v>
      </c>
      <c r="C61" s="99" t="s">
        <v>276</v>
      </c>
      <c r="D61" s="92" t="s">
        <v>277</v>
      </c>
      <c r="E61" s="100">
        <f>SUMIFS('PIB Mpal 2015-2024 Cons'!H$5:H$1264,'PIB Mpal 2015-2024 Cons'!$A$5:$A$1264,$W$2,'PIB Mpal 2015-2024 Cons'!$E$5:$E$1264,$A61)</f>
        <v>10.026164707858017</v>
      </c>
      <c r="F61" s="100">
        <f>SUMIFS('PIB Mpal 2015-2024 Cons'!I$5:I$1264,'PIB Mpal 2015-2024 Cons'!$A$5:$A$1264,$W$2,'PIB Mpal 2015-2024 Cons'!$E$5:$E$1264,$A61)</f>
        <v>0</v>
      </c>
      <c r="G61" s="100">
        <f>SUMIFS('PIB Mpal 2015-2024 Cons'!K$5:K$1264,'PIB Mpal 2015-2024 Cons'!$A$5:$A$1264,$W$2,'PIB Mpal 2015-2024 Cons'!$E$5:$E$1264,$A61)</f>
        <v>0.2389021092331477</v>
      </c>
      <c r="H61" s="100">
        <f>SUMIFS('PIB Mpal 2015-2024 Cons'!L$5:L$1264,'PIB Mpal 2015-2024 Cons'!$A$5:$A$1264,$W$2,'PIB Mpal 2015-2024 Cons'!$E$5:$E$1264,$A61)</f>
        <v>1.5097962671261083</v>
      </c>
      <c r="I61" s="100">
        <f>SUMIFS('PIB Mpal 2015-2024 Cons'!N$5:N$1264,'PIB Mpal 2015-2024 Cons'!$A$5:$A$1264,$W$2,'PIB Mpal 2015-2024 Cons'!$E$5:$E$1264,$A61)</f>
        <v>2.5740409374509685</v>
      </c>
      <c r="J61" s="100">
        <f>SUMIFS('PIB Mpal 2015-2024 Cons'!O$5:O$1264,'PIB Mpal 2015-2024 Cons'!$A$5:$A$1264,$W$2,'PIB Mpal 2015-2024 Cons'!$E$5:$E$1264,$A61)</f>
        <v>2.7831071219067924</v>
      </c>
      <c r="K61" s="100">
        <f>SUMIFS('PIB Mpal 2015-2024 Cons'!P$5:P$1264,'PIB Mpal 2015-2024 Cons'!$A$5:$A$1264,$W$2,'PIB Mpal 2015-2024 Cons'!$E$5:$E$1264,$A61)</f>
        <v>0.62503001431545513</v>
      </c>
      <c r="L61" s="100">
        <f>SUMIFS('PIB Mpal 2015-2024 Cons'!Q$5:Q$1264,'PIB Mpal 2015-2024 Cons'!$A$5:$A$1264,$W$2,'PIB Mpal 2015-2024 Cons'!$E$5:$E$1264,$A61)</f>
        <v>0.43332790076664646</v>
      </c>
      <c r="M61" s="100">
        <f>SUMIFS('PIB Mpal 2015-2024 Cons'!R$5:R$1264,'PIB Mpal 2015-2024 Cons'!$A$5:$A$1264,$W$2,'PIB Mpal 2015-2024 Cons'!$E$5:$E$1264,$A61)</f>
        <v>1.6121138543260642</v>
      </c>
      <c r="N61" s="100">
        <f>SUMIFS('PIB Mpal 2015-2024 Cons'!S$5:S$1264,'PIB Mpal 2015-2024 Cons'!$A$5:$A$1264,$W$2,'PIB Mpal 2015-2024 Cons'!$E$5:$E$1264,$A61)</f>
        <v>2.1763253349387583</v>
      </c>
      <c r="O61" s="100">
        <f>SUMIFS('PIB Mpal 2015-2024 Cons'!T$5:T$1264,'PIB Mpal 2015-2024 Cons'!$A$5:$A$1264,$W$2,'PIB Mpal 2015-2024 Cons'!$E$5:$E$1264,$A61)</f>
        <v>7.285953955063583</v>
      </c>
      <c r="P61" s="169">
        <f>SUMIFS('PIB Mpal 2015-2024 Cons'!U$5:U$1264,'PIB Mpal 2015-2024 Cons'!$A$5:$A$1264,$W$2,'PIB Mpal 2015-2024 Cons'!$E$5:$E$1264,$A61)</f>
        <v>1.0357423814954454</v>
      </c>
      <c r="Q61" s="199">
        <f>SUMIFS('PIB Mpal 2015-2024 Cons'!J$5:J$1264,'PIB Mpal 2015-2024 Cons'!$A$5:$A$1264,$W$2,'PIB Mpal 2015-2024 Cons'!$E$5:$E$1264,$A61)</f>
        <v>10.026164707858017</v>
      </c>
      <c r="R61" s="90">
        <f>SUMIFS('PIB Mpal 2015-2024 Cons'!M$5:M$1264,'PIB Mpal 2015-2024 Cons'!$A$5:$A$1264,$W$2,'PIB Mpal 2015-2024 Cons'!$E$5:$E$1264,$A61)</f>
        <v>1.7486983763592558</v>
      </c>
      <c r="S61" s="101">
        <f>SUMIFS('PIB Mpal 2015-2024 Cons'!V$5:V$1264,'PIB Mpal 2015-2024 Cons'!$A$5:$A$1264,$W$2,'PIB Mpal 2015-2024 Cons'!$E$5:$E$1264,$A61)</f>
        <v>18.525641500263713</v>
      </c>
      <c r="T61" s="172">
        <f>SUMIFS('PIB Mpal 2015-2024 Cons'!W$5:W$1264,'PIB Mpal 2015-2024 Cons'!$A$5:$A$1264,$W$2,'PIB Mpal 2015-2024 Cons'!$E$5:$E$1264,$A61)</f>
        <v>35.22306245266293</v>
      </c>
      <c r="U61" s="100">
        <f>SUMIFS('PIB Mpal 2015-2024 Cons'!X$5:X$1264,'PIB Mpal 2015-2024 Cons'!$A$5:$A$1264,$W$2,'PIB Mpal 2015-2024 Cons'!$E$5:$E$1264,$A61)</f>
        <v>3.8619538066294474</v>
      </c>
      <c r="V61" s="101">
        <f>SUMIFS('PIB Mpal 2015-2024 Cons'!Y$5:Y$1264,'PIB Mpal 2015-2024 Cons'!$A$5:$A$1264,$W$2,'PIB Mpal 2015-2024 Cons'!$E$5:$E$1264,$A61)</f>
        <v>39.068395462082343</v>
      </c>
      <c r="W61" s="91">
        <f t="shared" si="2"/>
        <v>2.619182367938922E-4</v>
      </c>
      <c r="X61" s="247">
        <f>INDEX(POBLACION!$C$4:$W$128,MATCH(A61,POBLACION!$A$4:$A$128,0),MATCH($W$2,POBLACION!$C$3:$W$3,0))</f>
        <v>2810</v>
      </c>
      <c r="Y61" s="237">
        <f t="shared" si="3"/>
        <v>12534.897669986807</v>
      </c>
      <c r="Z61" s="249">
        <f t="shared" si="4"/>
        <v>13903.343580812221</v>
      </c>
      <c r="AA61" s="252">
        <f t="shared" si="5"/>
        <v>4.0981207928980279</v>
      </c>
      <c r="AB61" s="252">
        <f t="shared" si="5"/>
        <v>4.1431192552236435</v>
      </c>
    </row>
    <row r="62" spans="1:28" x14ac:dyDescent="0.3">
      <c r="A62" s="33" t="s">
        <v>278</v>
      </c>
      <c r="B62" s="30" t="s">
        <v>275</v>
      </c>
      <c r="C62" s="31" t="s">
        <v>279</v>
      </c>
      <c r="D62" s="30" t="s">
        <v>280</v>
      </c>
      <c r="E62" s="100">
        <f>SUMIFS('PIB Mpal 2015-2024 Cons'!H$5:H$1264,'PIB Mpal 2015-2024 Cons'!$A$5:$A$1264,$W$2,'PIB Mpal 2015-2024 Cons'!$E$5:$E$1264,$A62)</f>
        <v>46.508724891752117</v>
      </c>
      <c r="F62" s="100">
        <f>SUMIFS('PIB Mpal 2015-2024 Cons'!I$5:I$1264,'PIB Mpal 2015-2024 Cons'!$A$5:$A$1264,$W$2,'PIB Mpal 2015-2024 Cons'!$E$5:$E$1264,$A62)</f>
        <v>0</v>
      </c>
      <c r="G62" s="100">
        <f>SUMIFS('PIB Mpal 2015-2024 Cons'!K$5:K$1264,'PIB Mpal 2015-2024 Cons'!$A$5:$A$1264,$W$2,'PIB Mpal 2015-2024 Cons'!$E$5:$E$1264,$A62)</f>
        <v>2.8095493001753638</v>
      </c>
      <c r="H62" s="100">
        <f>SUMIFS('PIB Mpal 2015-2024 Cons'!L$5:L$1264,'PIB Mpal 2015-2024 Cons'!$A$5:$A$1264,$W$2,'PIB Mpal 2015-2024 Cons'!$E$5:$E$1264,$A62)</f>
        <v>3.2315620664142739</v>
      </c>
      <c r="I62" s="100">
        <f>SUMIFS('PIB Mpal 2015-2024 Cons'!N$5:N$1264,'PIB Mpal 2015-2024 Cons'!$A$5:$A$1264,$W$2,'PIB Mpal 2015-2024 Cons'!$E$5:$E$1264,$A62)</f>
        <v>1.120444314664214</v>
      </c>
      <c r="J62" s="100">
        <f>SUMIFS('PIB Mpal 2015-2024 Cons'!O$5:O$1264,'PIB Mpal 2015-2024 Cons'!$A$5:$A$1264,$W$2,'PIB Mpal 2015-2024 Cons'!$E$5:$E$1264,$A62)</f>
        <v>10.920639351252607</v>
      </c>
      <c r="K62" s="100">
        <f>SUMIFS('PIB Mpal 2015-2024 Cons'!P$5:P$1264,'PIB Mpal 2015-2024 Cons'!$A$5:$A$1264,$W$2,'PIB Mpal 2015-2024 Cons'!$E$5:$E$1264,$A62)</f>
        <v>2.6949696988718319</v>
      </c>
      <c r="L62" s="100">
        <f>SUMIFS('PIB Mpal 2015-2024 Cons'!Q$5:Q$1264,'PIB Mpal 2015-2024 Cons'!$A$5:$A$1264,$W$2,'PIB Mpal 2015-2024 Cons'!$E$5:$E$1264,$A62)</f>
        <v>2.5597159437861619</v>
      </c>
      <c r="M62" s="100">
        <f>SUMIFS('PIB Mpal 2015-2024 Cons'!R$5:R$1264,'PIB Mpal 2015-2024 Cons'!$A$5:$A$1264,$W$2,'PIB Mpal 2015-2024 Cons'!$E$5:$E$1264,$A62)</f>
        <v>7.0162872045154332</v>
      </c>
      <c r="N62" s="100">
        <f>SUMIFS('PIB Mpal 2015-2024 Cons'!S$5:S$1264,'PIB Mpal 2015-2024 Cons'!$A$5:$A$1264,$W$2,'PIB Mpal 2015-2024 Cons'!$E$5:$E$1264,$A62)</f>
        <v>6.3553851236393921</v>
      </c>
      <c r="O62" s="100">
        <f>SUMIFS('PIB Mpal 2015-2024 Cons'!T$5:T$1264,'PIB Mpal 2015-2024 Cons'!$A$5:$A$1264,$W$2,'PIB Mpal 2015-2024 Cons'!$E$5:$E$1264,$A62)</f>
        <v>16.036314047959085</v>
      </c>
      <c r="P62" s="169">
        <f>SUMIFS('PIB Mpal 2015-2024 Cons'!U$5:U$1264,'PIB Mpal 2015-2024 Cons'!$A$5:$A$1264,$W$2,'PIB Mpal 2015-2024 Cons'!$E$5:$E$1264,$A62)</f>
        <v>4.2105699794164728</v>
      </c>
      <c r="Q62" s="199">
        <f>SUMIFS('PIB Mpal 2015-2024 Cons'!J$5:J$1264,'PIB Mpal 2015-2024 Cons'!$A$5:$A$1264,$W$2,'PIB Mpal 2015-2024 Cons'!$E$5:$E$1264,$A62)</f>
        <v>46.508724891752117</v>
      </c>
      <c r="R62" s="90">
        <f>SUMIFS('PIB Mpal 2015-2024 Cons'!M$5:M$1264,'PIB Mpal 2015-2024 Cons'!$A$5:$A$1264,$W$2,'PIB Mpal 2015-2024 Cons'!$E$5:$E$1264,$A62)</f>
        <v>6.0411113665896377</v>
      </c>
      <c r="S62" s="101">
        <f>SUMIFS('PIB Mpal 2015-2024 Cons'!V$5:V$1264,'PIB Mpal 2015-2024 Cons'!$A$5:$A$1264,$W$2,'PIB Mpal 2015-2024 Cons'!$E$5:$E$1264,$A62)</f>
        <v>50.914325664105206</v>
      </c>
      <c r="T62" s="172">
        <f>SUMIFS('PIB Mpal 2015-2024 Cons'!W$5:W$1264,'PIB Mpal 2015-2024 Cons'!$A$5:$A$1264,$W$2,'PIB Mpal 2015-2024 Cons'!$E$5:$E$1264,$A62)</f>
        <v>123.24813251218553</v>
      </c>
      <c r="U62" s="100">
        <f>SUMIFS('PIB Mpal 2015-2024 Cons'!X$5:X$1264,'PIB Mpal 2015-2024 Cons'!$A$5:$A$1264,$W$2,'PIB Mpal 2015-2024 Cons'!$E$5:$E$1264,$A62)</f>
        <v>13.513265496291107</v>
      </c>
      <c r="V62" s="101">
        <f>SUMIFS('PIB Mpal 2015-2024 Cons'!Y$5:Y$1264,'PIB Mpal 2015-2024 Cons'!$A$5:$A$1264,$W$2,'PIB Mpal 2015-2024 Cons'!$E$5:$E$1264,$A62)</f>
        <v>136.70324059471568</v>
      </c>
      <c r="W62" s="85">
        <f t="shared" si="2"/>
        <v>9.1647151916770186E-4</v>
      </c>
      <c r="X62" s="247">
        <f>INDEX(POBLACION!$C$4:$W$128,MATCH(A62,POBLACION!$A$4:$A$128,0),MATCH($W$2,POBLACION!$C$3:$W$3,0))</f>
        <v>7628</v>
      </c>
      <c r="Y62" s="237">
        <f t="shared" si="3"/>
        <v>16157.332526505706</v>
      </c>
      <c r="Z62" s="249">
        <f t="shared" si="4"/>
        <v>17921.242867686902</v>
      </c>
      <c r="AA62" s="252">
        <f t="shared" si="5"/>
        <v>4.2083696630820144</v>
      </c>
      <c r="AB62" s="252">
        <f t="shared" si="5"/>
        <v>4.2533681254076203</v>
      </c>
    </row>
    <row r="63" spans="1:28" x14ac:dyDescent="0.3">
      <c r="A63" s="33" t="s">
        <v>281</v>
      </c>
      <c r="B63" s="30" t="s">
        <v>275</v>
      </c>
      <c r="C63" s="31" t="s">
        <v>276</v>
      </c>
      <c r="D63" s="30" t="s">
        <v>282</v>
      </c>
      <c r="E63" s="100">
        <f>SUMIFS('PIB Mpal 2015-2024 Cons'!H$5:H$1264,'PIB Mpal 2015-2024 Cons'!$A$5:$A$1264,$W$2,'PIB Mpal 2015-2024 Cons'!$E$5:$E$1264,$A63)</f>
        <v>9.4739645656842608</v>
      </c>
      <c r="F63" s="100">
        <f>SUMIFS('PIB Mpal 2015-2024 Cons'!I$5:I$1264,'PIB Mpal 2015-2024 Cons'!$A$5:$A$1264,$W$2,'PIB Mpal 2015-2024 Cons'!$E$5:$E$1264,$A63)</f>
        <v>0</v>
      </c>
      <c r="G63" s="100">
        <f>SUMIFS('PIB Mpal 2015-2024 Cons'!K$5:K$1264,'PIB Mpal 2015-2024 Cons'!$A$5:$A$1264,$W$2,'PIB Mpal 2015-2024 Cons'!$E$5:$E$1264,$A63)</f>
        <v>0.72303418400703823</v>
      </c>
      <c r="H63" s="100">
        <f>SUMIFS('PIB Mpal 2015-2024 Cons'!L$5:L$1264,'PIB Mpal 2015-2024 Cons'!$A$5:$A$1264,$W$2,'PIB Mpal 2015-2024 Cons'!$E$5:$E$1264,$A63)</f>
        <v>2.0474229336689977</v>
      </c>
      <c r="I63" s="100">
        <f>SUMIFS('PIB Mpal 2015-2024 Cons'!N$5:N$1264,'PIB Mpal 2015-2024 Cons'!$A$5:$A$1264,$W$2,'PIB Mpal 2015-2024 Cons'!$E$5:$E$1264,$A63)</f>
        <v>1.1887135172227112</v>
      </c>
      <c r="J63" s="100">
        <f>SUMIFS('PIB Mpal 2015-2024 Cons'!O$5:O$1264,'PIB Mpal 2015-2024 Cons'!$A$5:$A$1264,$W$2,'PIB Mpal 2015-2024 Cons'!$E$5:$E$1264,$A63)</f>
        <v>6.4614348025048374</v>
      </c>
      <c r="K63" s="100">
        <f>SUMIFS('PIB Mpal 2015-2024 Cons'!P$5:P$1264,'PIB Mpal 2015-2024 Cons'!$A$5:$A$1264,$W$2,'PIB Mpal 2015-2024 Cons'!$E$5:$E$1264,$A63)</f>
        <v>2.3332067388682773</v>
      </c>
      <c r="L63" s="100">
        <f>SUMIFS('PIB Mpal 2015-2024 Cons'!Q$5:Q$1264,'PIB Mpal 2015-2024 Cons'!$A$5:$A$1264,$W$2,'PIB Mpal 2015-2024 Cons'!$E$5:$E$1264,$A63)</f>
        <v>1.8308993711541659</v>
      </c>
      <c r="M63" s="100">
        <f>SUMIFS('PIB Mpal 2015-2024 Cons'!R$5:R$1264,'PIB Mpal 2015-2024 Cons'!$A$5:$A$1264,$W$2,'PIB Mpal 2015-2024 Cons'!$E$5:$E$1264,$A63)</f>
        <v>6.7628803648255449</v>
      </c>
      <c r="N63" s="100">
        <f>SUMIFS('PIB Mpal 2015-2024 Cons'!S$5:S$1264,'PIB Mpal 2015-2024 Cons'!$A$5:$A$1264,$W$2,'PIB Mpal 2015-2024 Cons'!$E$5:$E$1264,$A63)</f>
        <v>4.5609563362008281</v>
      </c>
      <c r="O63" s="100">
        <f>SUMIFS('PIB Mpal 2015-2024 Cons'!T$5:T$1264,'PIB Mpal 2015-2024 Cons'!$A$5:$A$1264,$W$2,'PIB Mpal 2015-2024 Cons'!$E$5:$E$1264,$A63)</f>
        <v>11.685720843999368</v>
      </c>
      <c r="P63" s="169">
        <f>SUMIFS('PIB Mpal 2015-2024 Cons'!U$5:U$1264,'PIB Mpal 2015-2024 Cons'!$A$5:$A$1264,$W$2,'PIB Mpal 2015-2024 Cons'!$E$5:$E$1264,$A63)</f>
        <v>3.3555863424336327</v>
      </c>
      <c r="Q63" s="199">
        <f>SUMIFS('PIB Mpal 2015-2024 Cons'!J$5:J$1264,'PIB Mpal 2015-2024 Cons'!$A$5:$A$1264,$W$2,'PIB Mpal 2015-2024 Cons'!$E$5:$E$1264,$A63)</f>
        <v>9.4739645656842608</v>
      </c>
      <c r="R63" s="90">
        <f>SUMIFS('PIB Mpal 2015-2024 Cons'!M$5:M$1264,'PIB Mpal 2015-2024 Cons'!$A$5:$A$1264,$W$2,'PIB Mpal 2015-2024 Cons'!$E$5:$E$1264,$A63)</f>
        <v>2.770457117676036</v>
      </c>
      <c r="S63" s="101">
        <f>SUMIFS('PIB Mpal 2015-2024 Cons'!V$5:V$1264,'PIB Mpal 2015-2024 Cons'!$A$5:$A$1264,$W$2,'PIB Mpal 2015-2024 Cons'!$E$5:$E$1264,$A63)</f>
        <v>38.179398317209362</v>
      </c>
      <c r="T63" s="172">
        <f>SUMIFS('PIB Mpal 2015-2024 Cons'!W$5:W$1264,'PIB Mpal 2015-2024 Cons'!$A$5:$A$1264,$W$2,'PIB Mpal 2015-2024 Cons'!$E$5:$E$1264,$A63)</f>
        <v>52.789950672785388</v>
      </c>
      <c r="U63" s="100">
        <f>SUMIFS('PIB Mpal 2015-2024 Cons'!X$5:X$1264,'PIB Mpal 2015-2024 Cons'!$A$5:$A$1264,$W$2,'PIB Mpal 2015-2024 Cons'!$E$5:$E$1264,$A63)</f>
        <v>5.7880359274994042</v>
      </c>
      <c r="V63" s="101">
        <f>SUMIFS('PIB Mpal 2015-2024 Cons'!Y$5:Y$1264,'PIB Mpal 2015-2024 Cons'!$A$5:$A$1264,$W$2,'PIB Mpal 2015-2024 Cons'!$E$5:$E$1264,$A63)</f>
        <v>58.553076470280018</v>
      </c>
      <c r="W63" s="85">
        <f t="shared" si="2"/>
        <v>3.925453903741217E-4</v>
      </c>
      <c r="X63" s="247">
        <f>INDEX(POBLACION!$C$4:$W$128,MATCH(A63,POBLACION!$A$4:$A$128,0),MATCH($W$2,POBLACION!$C$3:$W$3,0))</f>
        <v>5308</v>
      </c>
      <c r="Y63" s="237">
        <f t="shared" si="3"/>
        <v>9945.3561930643154</v>
      </c>
      <c r="Z63" s="249">
        <f t="shared" si="4"/>
        <v>11031.099561092695</v>
      </c>
      <c r="AA63" s="252">
        <f t="shared" si="5"/>
        <v>3.9976203420016438</v>
      </c>
      <c r="AB63" s="252">
        <f t="shared" si="5"/>
        <v>4.0426188043272653</v>
      </c>
    </row>
    <row r="64" spans="1:28" x14ac:dyDescent="0.3">
      <c r="A64" s="33" t="s">
        <v>283</v>
      </c>
      <c r="B64" s="30" t="s">
        <v>275</v>
      </c>
      <c r="C64" s="31" t="s">
        <v>276</v>
      </c>
      <c r="D64" s="30" t="s">
        <v>284</v>
      </c>
      <c r="E64" s="100">
        <f>SUMIFS('PIB Mpal 2015-2024 Cons'!H$5:H$1264,'PIB Mpal 2015-2024 Cons'!$A$5:$A$1264,$W$2,'PIB Mpal 2015-2024 Cons'!$E$5:$E$1264,$A64)</f>
        <v>16.792314880914407</v>
      </c>
      <c r="F64" s="100">
        <f>SUMIFS('PIB Mpal 2015-2024 Cons'!I$5:I$1264,'PIB Mpal 2015-2024 Cons'!$A$5:$A$1264,$W$2,'PIB Mpal 2015-2024 Cons'!$E$5:$E$1264,$A64)</f>
        <v>732.16046540915295</v>
      </c>
      <c r="G64" s="100">
        <f>SUMIFS('PIB Mpal 2015-2024 Cons'!K$5:K$1264,'PIB Mpal 2015-2024 Cons'!$A$5:$A$1264,$W$2,'PIB Mpal 2015-2024 Cons'!$E$5:$E$1264,$A64)</f>
        <v>4.960381709831867</v>
      </c>
      <c r="H64" s="100">
        <f>SUMIFS('PIB Mpal 2015-2024 Cons'!L$5:L$1264,'PIB Mpal 2015-2024 Cons'!$A$5:$A$1264,$W$2,'PIB Mpal 2015-2024 Cons'!$E$5:$E$1264,$A64)</f>
        <v>3.7594073885029416E-2</v>
      </c>
      <c r="I64" s="100">
        <f>SUMIFS('PIB Mpal 2015-2024 Cons'!N$5:N$1264,'PIB Mpal 2015-2024 Cons'!$A$5:$A$1264,$W$2,'PIB Mpal 2015-2024 Cons'!$E$5:$E$1264,$A64)</f>
        <v>7.7969521352484374</v>
      </c>
      <c r="J64" s="100">
        <f>SUMIFS('PIB Mpal 2015-2024 Cons'!O$5:O$1264,'PIB Mpal 2015-2024 Cons'!$A$5:$A$1264,$W$2,'PIB Mpal 2015-2024 Cons'!$E$5:$E$1264,$A64)</f>
        <v>9.7120752545426026</v>
      </c>
      <c r="K64" s="100">
        <f>SUMIFS('PIB Mpal 2015-2024 Cons'!P$5:P$1264,'PIB Mpal 2015-2024 Cons'!$A$5:$A$1264,$W$2,'PIB Mpal 2015-2024 Cons'!$E$5:$E$1264,$A64)</f>
        <v>1.6387185738087178</v>
      </c>
      <c r="L64" s="100">
        <f>SUMIFS('PIB Mpal 2015-2024 Cons'!Q$5:Q$1264,'PIB Mpal 2015-2024 Cons'!$A$5:$A$1264,$W$2,'PIB Mpal 2015-2024 Cons'!$E$5:$E$1264,$A64)</f>
        <v>1.1144544798332239</v>
      </c>
      <c r="M64" s="100">
        <f>SUMIFS('PIB Mpal 2015-2024 Cons'!R$5:R$1264,'PIB Mpal 2015-2024 Cons'!$A$5:$A$1264,$W$2,'PIB Mpal 2015-2024 Cons'!$E$5:$E$1264,$A64)</f>
        <v>4.1108656027336234</v>
      </c>
      <c r="N64" s="100">
        <f>SUMIFS('PIB Mpal 2015-2024 Cons'!S$5:S$1264,'PIB Mpal 2015-2024 Cons'!$A$5:$A$1264,$W$2,'PIB Mpal 2015-2024 Cons'!$E$5:$E$1264,$A64)</f>
        <v>39.669986489747515</v>
      </c>
      <c r="O64" s="100">
        <f>SUMIFS('PIB Mpal 2015-2024 Cons'!T$5:T$1264,'PIB Mpal 2015-2024 Cons'!$A$5:$A$1264,$W$2,'PIB Mpal 2015-2024 Cons'!$E$5:$E$1264,$A64)</f>
        <v>6.6924667916403395</v>
      </c>
      <c r="P64" s="169">
        <f>SUMIFS('PIB Mpal 2015-2024 Cons'!U$5:U$1264,'PIB Mpal 2015-2024 Cons'!$A$5:$A$1264,$W$2,'PIB Mpal 2015-2024 Cons'!$E$5:$E$1264,$A64)</f>
        <v>2.0660529294399317</v>
      </c>
      <c r="Q64" s="199">
        <f>SUMIFS('PIB Mpal 2015-2024 Cons'!J$5:J$1264,'PIB Mpal 2015-2024 Cons'!$A$5:$A$1264,$W$2,'PIB Mpal 2015-2024 Cons'!$E$5:$E$1264,$A64)</f>
        <v>748.95278029006738</v>
      </c>
      <c r="R64" s="90">
        <f>SUMIFS('PIB Mpal 2015-2024 Cons'!M$5:M$1264,'PIB Mpal 2015-2024 Cons'!$A$5:$A$1264,$W$2,'PIB Mpal 2015-2024 Cons'!$E$5:$E$1264,$A64)</f>
        <v>4.9979757837168961</v>
      </c>
      <c r="S64" s="101">
        <f>SUMIFS('PIB Mpal 2015-2024 Cons'!V$5:V$1264,'PIB Mpal 2015-2024 Cons'!$A$5:$A$1264,$W$2,'PIB Mpal 2015-2024 Cons'!$E$5:$E$1264,$A64)</f>
        <v>72.80157225699439</v>
      </c>
      <c r="T64" s="172">
        <f>SUMIFS('PIB Mpal 2015-2024 Cons'!W$5:W$1264,'PIB Mpal 2015-2024 Cons'!$A$5:$A$1264,$W$2,'PIB Mpal 2015-2024 Cons'!$E$5:$E$1264,$A64)</f>
        <v>1313.7209018459898</v>
      </c>
      <c r="U64" s="100">
        <f>SUMIFS('PIB Mpal 2015-2024 Cons'!X$5:X$1264,'PIB Mpal 2015-2024 Cons'!$A$5:$A$1264,$W$2,'PIB Mpal 2015-2024 Cons'!$E$5:$E$1264,$A64)</f>
        <v>144.03998643132849</v>
      </c>
      <c r="V64" s="101">
        <f>SUMIFS('PIB Mpal 2015-2024 Cons'!Y$5:Y$1264,'PIB Mpal 2015-2024 Cons'!$A$5:$A$1264,$W$2,'PIB Mpal 2015-2024 Cons'!$E$5:$E$1264,$A64)</f>
        <v>1457.1409794113235</v>
      </c>
      <c r="W64" s="85">
        <f t="shared" si="2"/>
        <v>9.7688116333815005E-3</v>
      </c>
      <c r="X64" s="247">
        <f>INDEX(POBLACION!$C$4:$W$128,MATCH(A64,POBLACION!$A$4:$A$128,0),MATCH($W$2,POBLACION!$C$3:$W$3,0))</f>
        <v>10848</v>
      </c>
      <c r="Y64" s="237">
        <f t="shared" si="3"/>
        <v>121102.59050940171</v>
      </c>
      <c r="Z64" s="249">
        <f t="shared" si="4"/>
        <v>134323.46786608809</v>
      </c>
      <c r="AA64" s="252">
        <f t="shared" si="5"/>
        <v>5.0831534332496213</v>
      </c>
      <c r="AB64" s="252">
        <f t="shared" si="5"/>
        <v>5.12815189557538</v>
      </c>
    </row>
    <row r="65" spans="1:28" x14ac:dyDescent="0.3">
      <c r="A65" s="33" t="s">
        <v>285</v>
      </c>
      <c r="B65" s="30" t="s">
        <v>275</v>
      </c>
      <c r="C65" s="31" t="s">
        <v>279</v>
      </c>
      <c r="D65" s="30" t="s">
        <v>286</v>
      </c>
      <c r="E65" s="100">
        <f>SUMIFS('PIB Mpal 2015-2024 Cons'!H$5:H$1264,'PIB Mpal 2015-2024 Cons'!$A$5:$A$1264,$W$2,'PIB Mpal 2015-2024 Cons'!$E$5:$E$1264,$A65)</f>
        <v>23.666888922682048</v>
      </c>
      <c r="F65" s="100">
        <f>SUMIFS('PIB Mpal 2015-2024 Cons'!I$5:I$1264,'PIB Mpal 2015-2024 Cons'!$A$5:$A$1264,$W$2,'PIB Mpal 2015-2024 Cons'!$E$5:$E$1264,$A65)</f>
        <v>0</v>
      </c>
      <c r="G65" s="100">
        <f>SUMIFS('PIB Mpal 2015-2024 Cons'!K$5:K$1264,'PIB Mpal 2015-2024 Cons'!$A$5:$A$1264,$W$2,'PIB Mpal 2015-2024 Cons'!$E$5:$E$1264,$A65)</f>
        <v>0.88743763515533391</v>
      </c>
      <c r="H65" s="100">
        <f>SUMIFS('PIB Mpal 2015-2024 Cons'!L$5:L$1264,'PIB Mpal 2015-2024 Cons'!$A$5:$A$1264,$W$2,'PIB Mpal 2015-2024 Cons'!$E$5:$E$1264,$A65)</f>
        <v>4.1556046954162085</v>
      </c>
      <c r="I65" s="100">
        <f>SUMIFS('PIB Mpal 2015-2024 Cons'!N$5:N$1264,'PIB Mpal 2015-2024 Cons'!$A$5:$A$1264,$W$2,'PIB Mpal 2015-2024 Cons'!$E$5:$E$1264,$A65)</f>
        <v>1.1651510216458294</v>
      </c>
      <c r="J65" s="100">
        <f>SUMIFS('PIB Mpal 2015-2024 Cons'!O$5:O$1264,'PIB Mpal 2015-2024 Cons'!$A$5:$A$1264,$W$2,'PIB Mpal 2015-2024 Cons'!$E$5:$E$1264,$A65)</f>
        <v>10.96817625674521</v>
      </c>
      <c r="K65" s="100">
        <f>SUMIFS('PIB Mpal 2015-2024 Cons'!P$5:P$1264,'PIB Mpal 2015-2024 Cons'!$A$5:$A$1264,$W$2,'PIB Mpal 2015-2024 Cons'!$E$5:$E$1264,$A65)</f>
        <v>4.0313411547108853</v>
      </c>
      <c r="L65" s="100">
        <f>SUMIFS('PIB Mpal 2015-2024 Cons'!Q$5:Q$1264,'PIB Mpal 2015-2024 Cons'!$A$5:$A$1264,$W$2,'PIB Mpal 2015-2024 Cons'!$E$5:$E$1264,$A65)</f>
        <v>3.5603864904378977</v>
      </c>
      <c r="M65" s="100">
        <f>SUMIFS('PIB Mpal 2015-2024 Cons'!R$5:R$1264,'PIB Mpal 2015-2024 Cons'!$A$5:$A$1264,$W$2,'PIB Mpal 2015-2024 Cons'!$E$5:$E$1264,$A65)</f>
        <v>8.9790092128113734</v>
      </c>
      <c r="N65" s="100">
        <f>SUMIFS('PIB Mpal 2015-2024 Cons'!S$5:S$1264,'PIB Mpal 2015-2024 Cons'!$A$5:$A$1264,$W$2,'PIB Mpal 2015-2024 Cons'!$E$5:$E$1264,$A65)</f>
        <v>8.2143930390759277</v>
      </c>
      <c r="O65" s="100">
        <f>SUMIFS('PIB Mpal 2015-2024 Cons'!T$5:T$1264,'PIB Mpal 2015-2024 Cons'!$A$5:$A$1264,$W$2,'PIB Mpal 2015-2024 Cons'!$E$5:$E$1264,$A65)</f>
        <v>22.477606263233803</v>
      </c>
      <c r="P65" s="169">
        <f>SUMIFS('PIB Mpal 2015-2024 Cons'!U$5:U$1264,'PIB Mpal 2015-2024 Cons'!$A$5:$A$1264,$W$2,'PIB Mpal 2015-2024 Cons'!$E$5:$E$1264,$A65)</f>
        <v>5.0405515633969884</v>
      </c>
      <c r="Q65" s="199">
        <f>SUMIFS('PIB Mpal 2015-2024 Cons'!J$5:J$1264,'PIB Mpal 2015-2024 Cons'!$A$5:$A$1264,$W$2,'PIB Mpal 2015-2024 Cons'!$E$5:$E$1264,$A65)</f>
        <v>23.666888922682048</v>
      </c>
      <c r="R65" s="90">
        <f>SUMIFS('PIB Mpal 2015-2024 Cons'!M$5:M$1264,'PIB Mpal 2015-2024 Cons'!$A$5:$A$1264,$W$2,'PIB Mpal 2015-2024 Cons'!$E$5:$E$1264,$A65)</f>
        <v>5.0430423305715424</v>
      </c>
      <c r="S65" s="101">
        <f>SUMIFS('PIB Mpal 2015-2024 Cons'!V$5:V$1264,'PIB Mpal 2015-2024 Cons'!$A$5:$A$1264,$W$2,'PIB Mpal 2015-2024 Cons'!$E$5:$E$1264,$A65)</f>
        <v>64.43661500205792</v>
      </c>
      <c r="T65" s="172">
        <f>SUMIFS('PIB Mpal 2015-2024 Cons'!W$5:W$1264,'PIB Mpal 2015-2024 Cons'!$A$5:$A$1264,$W$2,'PIB Mpal 2015-2024 Cons'!$E$5:$E$1264,$A65)</f>
        <v>100.70034737047769</v>
      </c>
      <c r="U65" s="100">
        <f>SUMIFS('PIB Mpal 2015-2024 Cons'!X$5:X$1264,'PIB Mpal 2015-2024 Cons'!$A$5:$A$1264,$W$2,'PIB Mpal 2015-2024 Cons'!$E$5:$E$1264,$A65)</f>
        <v>11.041064086321754</v>
      </c>
      <c r="V65" s="101">
        <f>SUMIFS('PIB Mpal 2015-2024 Cons'!Y$5:Y$1264,'PIB Mpal 2015-2024 Cons'!$A$5:$A$1264,$W$2,'PIB Mpal 2015-2024 Cons'!$E$5:$E$1264,$A65)</f>
        <v>111.69389372449328</v>
      </c>
      <c r="W65" s="85">
        <f t="shared" si="2"/>
        <v>7.4880648050562116E-4</v>
      </c>
      <c r="X65" s="247">
        <f>INDEX(POBLACION!$C$4:$W$128,MATCH(A65,POBLACION!$A$4:$A$128,0),MATCH($W$2,POBLACION!$C$3:$W$3,0))</f>
        <v>9036</v>
      </c>
      <c r="Y65" s="237">
        <f t="shared" si="3"/>
        <v>11144.350085267561</v>
      </c>
      <c r="Z65" s="249">
        <f t="shared" si="4"/>
        <v>12360.988681329491</v>
      </c>
      <c r="AA65" s="252">
        <f t="shared" si="5"/>
        <v>4.0470547464266575</v>
      </c>
      <c r="AB65" s="252">
        <f t="shared" si="5"/>
        <v>4.0920532087522776</v>
      </c>
    </row>
    <row r="66" spans="1:28" x14ac:dyDescent="0.3">
      <c r="A66" s="33" t="s">
        <v>287</v>
      </c>
      <c r="B66" s="30" t="s">
        <v>275</v>
      </c>
      <c r="C66" s="31" t="s">
        <v>276</v>
      </c>
      <c r="D66" s="30" t="s">
        <v>288</v>
      </c>
      <c r="E66" s="100">
        <f>SUMIFS('PIB Mpal 2015-2024 Cons'!H$5:H$1264,'PIB Mpal 2015-2024 Cons'!$A$5:$A$1264,$W$2,'PIB Mpal 2015-2024 Cons'!$E$5:$E$1264,$A66)</f>
        <v>17.044897332734379</v>
      </c>
      <c r="F66" s="100">
        <f>SUMIFS('PIB Mpal 2015-2024 Cons'!I$5:I$1264,'PIB Mpal 2015-2024 Cons'!$A$5:$A$1264,$W$2,'PIB Mpal 2015-2024 Cons'!$E$5:$E$1264,$A66)</f>
        <v>17.539478862153214</v>
      </c>
      <c r="G66" s="100">
        <f>SUMIFS('PIB Mpal 2015-2024 Cons'!K$5:K$1264,'PIB Mpal 2015-2024 Cons'!$A$5:$A$1264,$W$2,'PIB Mpal 2015-2024 Cons'!$E$5:$E$1264,$A66)</f>
        <v>5.2376634270634899</v>
      </c>
      <c r="H66" s="100">
        <f>SUMIFS('PIB Mpal 2015-2024 Cons'!L$5:L$1264,'PIB Mpal 2015-2024 Cons'!$A$5:$A$1264,$W$2,'PIB Mpal 2015-2024 Cons'!$E$5:$E$1264,$A66)</f>
        <v>7.3175586438342446</v>
      </c>
      <c r="I66" s="100">
        <f>SUMIFS('PIB Mpal 2015-2024 Cons'!N$5:N$1264,'PIB Mpal 2015-2024 Cons'!$A$5:$A$1264,$W$2,'PIB Mpal 2015-2024 Cons'!$E$5:$E$1264,$A66)</f>
        <v>12.520466086123768</v>
      </c>
      <c r="J66" s="100">
        <f>SUMIFS('PIB Mpal 2015-2024 Cons'!O$5:O$1264,'PIB Mpal 2015-2024 Cons'!$A$5:$A$1264,$W$2,'PIB Mpal 2015-2024 Cons'!$E$5:$E$1264,$A66)</f>
        <v>30.154729720573918</v>
      </c>
      <c r="K66" s="100">
        <f>SUMIFS('PIB Mpal 2015-2024 Cons'!P$5:P$1264,'PIB Mpal 2015-2024 Cons'!$A$5:$A$1264,$W$2,'PIB Mpal 2015-2024 Cons'!$E$5:$E$1264,$A66)</f>
        <v>6.120284286648789</v>
      </c>
      <c r="L66" s="100">
        <f>SUMIFS('PIB Mpal 2015-2024 Cons'!Q$5:Q$1264,'PIB Mpal 2015-2024 Cons'!$A$5:$A$1264,$W$2,'PIB Mpal 2015-2024 Cons'!$E$5:$E$1264,$A66)</f>
        <v>5.5104337102461143</v>
      </c>
      <c r="M66" s="100">
        <f>SUMIFS('PIB Mpal 2015-2024 Cons'!R$5:R$1264,'PIB Mpal 2015-2024 Cons'!$A$5:$A$1264,$W$2,'PIB Mpal 2015-2024 Cons'!$E$5:$E$1264,$A66)</f>
        <v>14.181033012170396</v>
      </c>
      <c r="N66" s="100">
        <f>SUMIFS('PIB Mpal 2015-2024 Cons'!S$5:S$1264,'PIB Mpal 2015-2024 Cons'!$A$5:$A$1264,$W$2,'PIB Mpal 2015-2024 Cons'!$E$5:$E$1264,$A66)</f>
        <v>18.989896817703215</v>
      </c>
      <c r="O66" s="100">
        <f>SUMIFS('PIB Mpal 2015-2024 Cons'!T$5:T$1264,'PIB Mpal 2015-2024 Cons'!$A$5:$A$1264,$W$2,'PIB Mpal 2015-2024 Cons'!$E$5:$E$1264,$A66)</f>
        <v>36.742709811799195</v>
      </c>
      <c r="P66" s="169">
        <f>SUMIFS('PIB Mpal 2015-2024 Cons'!U$5:U$1264,'PIB Mpal 2015-2024 Cons'!$A$5:$A$1264,$W$2,'PIB Mpal 2015-2024 Cons'!$E$5:$E$1264,$A66)</f>
        <v>8.3508555104196276</v>
      </c>
      <c r="Q66" s="199">
        <f>SUMIFS('PIB Mpal 2015-2024 Cons'!J$5:J$1264,'PIB Mpal 2015-2024 Cons'!$A$5:$A$1264,$W$2,'PIB Mpal 2015-2024 Cons'!$E$5:$E$1264,$A66)</f>
        <v>34.584376194887597</v>
      </c>
      <c r="R66" s="90">
        <f>SUMIFS('PIB Mpal 2015-2024 Cons'!M$5:M$1264,'PIB Mpal 2015-2024 Cons'!$A$5:$A$1264,$W$2,'PIB Mpal 2015-2024 Cons'!$E$5:$E$1264,$A66)</f>
        <v>12.555222070897734</v>
      </c>
      <c r="S66" s="101">
        <f>SUMIFS('PIB Mpal 2015-2024 Cons'!V$5:V$1264,'PIB Mpal 2015-2024 Cons'!$A$5:$A$1264,$W$2,'PIB Mpal 2015-2024 Cons'!$E$5:$E$1264,$A66)</f>
        <v>132.57040895568502</v>
      </c>
      <c r="T66" s="172">
        <f>SUMIFS('PIB Mpal 2015-2024 Cons'!W$5:W$1264,'PIB Mpal 2015-2024 Cons'!$A$5:$A$1264,$W$2,'PIB Mpal 2015-2024 Cons'!$E$5:$E$1264,$A66)</f>
        <v>197.8515152297623</v>
      </c>
      <c r="U66" s="100">
        <f>SUMIFS('PIB Mpal 2015-2024 Cons'!X$5:X$1264,'PIB Mpal 2015-2024 Cons'!$A$5:$A$1264,$W$2,'PIB Mpal 2015-2024 Cons'!$E$5:$E$1264,$A66)</f>
        <v>21.692986332932261</v>
      </c>
      <c r="V66" s="101">
        <f>SUMIFS('PIB Mpal 2015-2024 Cons'!Y$5:Y$1264,'PIB Mpal 2015-2024 Cons'!$A$5:$A$1264,$W$2,'PIB Mpal 2015-2024 Cons'!$E$5:$E$1264,$A66)</f>
        <v>219.451140858559</v>
      </c>
      <c r="W66" s="85">
        <f t="shared" si="2"/>
        <v>1.4712213080741211E-3</v>
      </c>
      <c r="X66" s="247">
        <f>INDEX(POBLACION!$C$4:$W$128,MATCH(A66,POBLACION!$A$4:$A$128,0),MATCH($W$2,POBLACION!$C$3:$W$3,0))</f>
        <v>15570</v>
      </c>
      <c r="Y66" s="237">
        <f t="shared" si="3"/>
        <v>12707.226411673879</v>
      </c>
      <c r="Z66" s="249">
        <f t="shared" si="4"/>
        <v>14094.485604274823</v>
      </c>
      <c r="AA66" s="252">
        <f t="shared" si="5"/>
        <v>4.1040507680556839</v>
      </c>
      <c r="AB66" s="252">
        <f t="shared" si="5"/>
        <v>4.1490492303813333</v>
      </c>
    </row>
    <row r="67" spans="1:28" x14ac:dyDescent="0.3">
      <c r="A67" s="33" t="s">
        <v>289</v>
      </c>
      <c r="B67" s="30" t="s">
        <v>275</v>
      </c>
      <c r="C67" s="31" t="s">
        <v>276</v>
      </c>
      <c r="D67" s="30" t="s">
        <v>290</v>
      </c>
      <c r="E67" s="100">
        <f>SUMIFS('PIB Mpal 2015-2024 Cons'!H$5:H$1264,'PIB Mpal 2015-2024 Cons'!$A$5:$A$1264,$W$2,'PIB Mpal 2015-2024 Cons'!$E$5:$E$1264,$A67)</f>
        <v>47.552672803075865</v>
      </c>
      <c r="F67" s="100">
        <f>SUMIFS('PIB Mpal 2015-2024 Cons'!I$5:I$1264,'PIB Mpal 2015-2024 Cons'!$A$5:$A$1264,$W$2,'PIB Mpal 2015-2024 Cons'!$E$5:$E$1264,$A67)</f>
        <v>29.648085137961115</v>
      </c>
      <c r="G67" s="100">
        <f>SUMIFS('PIB Mpal 2015-2024 Cons'!K$5:K$1264,'PIB Mpal 2015-2024 Cons'!$A$5:$A$1264,$W$2,'PIB Mpal 2015-2024 Cons'!$E$5:$E$1264,$A67)</f>
        <v>3.5890179870858687</v>
      </c>
      <c r="H67" s="100">
        <f>SUMIFS('PIB Mpal 2015-2024 Cons'!L$5:L$1264,'PIB Mpal 2015-2024 Cons'!$A$5:$A$1264,$W$2,'PIB Mpal 2015-2024 Cons'!$E$5:$E$1264,$A67)</f>
        <v>9.3763058539796766</v>
      </c>
      <c r="I67" s="100">
        <f>SUMIFS('PIB Mpal 2015-2024 Cons'!N$5:N$1264,'PIB Mpal 2015-2024 Cons'!$A$5:$A$1264,$W$2,'PIB Mpal 2015-2024 Cons'!$E$5:$E$1264,$A67)</f>
        <v>7.2311098240233855</v>
      </c>
      <c r="J67" s="100">
        <f>SUMIFS('PIB Mpal 2015-2024 Cons'!O$5:O$1264,'PIB Mpal 2015-2024 Cons'!$A$5:$A$1264,$W$2,'PIB Mpal 2015-2024 Cons'!$E$5:$E$1264,$A67)</f>
        <v>41.945528218937945</v>
      </c>
      <c r="K67" s="100">
        <f>SUMIFS('PIB Mpal 2015-2024 Cons'!P$5:P$1264,'PIB Mpal 2015-2024 Cons'!$A$5:$A$1264,$W$2,'PIB Mpal 2015-2024 Cons'!$E$5:$E$1264,$A67)</f>
        <v>9.745592028276457</v>
      </c>
      <c r="L67" s="100">
        <f>SUMIFS('PIB Mpal 2015-2024 Cons'!Q$5:Q$1264,'PIB Mpal 2015-2024 Cons'!$A$5:$A$1264,$W$2,'PIB Mpal 2015-2024 Cons'!$E$5:$E$1264,$A67)</f>
        <v>9.1703717454133908</v>
      </c>
      <c r="M67" s="100">
        <f>SUMIFS('PIB Mpal 2015-2024 Cons'!R$5:R$1264,'PIB Mpal 2015-2024 Cons'!$A$5:$A$1264,$W$2,'PIB Mpal 2015-2024 Cons'!$E$5:$E$1264,$A67)</f>
        <v>14.615874011616954</v>
      </c>
      <c r="N67" s="100">
        <f>SUMIFS('PIB Mpal 2015-2024 Cons'!S$5:S$1264,'PIB Mpal 2015-2024 Cons'!$A$5:$A$1264,$W$2,'PIB Mpal 2015-2024 Cons'!$E$5:$E$1264,$A67)</f>
        <v>26.094445533529864</v>
      </c>
      <c r="O67" s="100">
        <f>SUMIFS('PIB Mpal 2015-2024 Cons'!T$5:T$1264,'PIB Mpal 2015-2024 Cons'!$A$5:$A$1264,$W$2,'PIB Mpal 2015-2024 Cons'!$E$5:$E$1264,$A67)</f>
        <v>59.148579545333867</v>
      </c>
      <c r="P67" s="169">
        <f>SUMIFS('PIB Mpal 2015-2024 Cons'!U$5:U$1264,'PIB Mpal 2015-2024 Cons'!$A$5:$A$1264,$W$2,'PIB Mpal 2015-2024 Cons'!$E$5:$E$1264,$A67)</f>
        <v>12.324064048148342</v>
      </c>
      <c r="Q67" s="199">
        <f>SUMIFS('PIB Mpal 2015-2024 Cons'!J$5:J$1264,'PIB Mpal 2015-2024 Cons'!$A$5:$A$1264,$W$2,'PIB Mpal 2015-2024 Cons'!$E$5:$E$1264,$A67)</f>
        <v>77.200757941036983</v>
      </c>
      <c r="R67" s="90">
        <f>SUMIFS('PIB Mpal 2015-2024 Cons'!M$5:M$1264,'PIB Mpal 2015-2024 Cons'!$A$5:$A$1264,$W$2,'PIB Mpal 2015-2024 Cons'!$E$5:$E$1264,$A67)</f>
        <v>12.965323841065546</v>
      </c>
      <c r="S67" s="101">
        <f>SUMIFS('PIB Mpal 2015-2024 Cons'!V$5:V$1264,'PIB Mpal 2015-2024 Cons'!$A$5:$A$1264,$W$2,'PIB Mpal 2015-2024 Cons'!$E$5:$E$1264,$A67)</f>
        <v>180.2755649552802</v>
      </c>
      <c r="T67" s="172">
        <f>SUMIFS('PIB Mpal 2015-2024 Cons'!W$5:W$1264,'PIB Mpal 2015-2024 Cons'!$A$5:$A$1264,$W$2,'PIB Mpal 2015-2024 Cons'!$E$5:$E$1264,$A67)</f>
        <v>307.12972132505877</v>
      </c>
      <c r="U67" s="100">
        <f>SUMIFS('PIB Mpal 2015-2024 Cons'!X$5:X$1264,'PIB Mpal 2015-2024 Cons'!$A$5:$A$1264,$W$2,'PIB Mpal 2015-2024 Cons'!$E$5:$E$1264,$A67)</f>
        <v>33.674550530501648</v>
      </c>
      <c r="V67" s="101">
        <f>SUMIFS('PIB Mpal 2015-2024 Cons'!Y$5:Y$1264,'PIB Mpal 2015-2024 Cons'!$A$5:$A$1264,$W$2,'PIB Mpal 2015-2024 Cons'!$E$5:$E$1264,$A67)</f>
        <v>340.65934576282621</v>
      </c>
      <c r="W67" s="85">
        <f t="shared" si="2"/>
        <v>2.2838126351044318E-3</v>
      </c>
      <c r="X67" s="247">
        <f>INDEX(POBLACION!$C$4:$W$128,MATCH(A67,POBLACION!$A$4:$A$128,0),MATCH($W$2,POBLACION!$C$3:$W$3,0))</f>
        <v>24651</v>
      </c>
      <c r="Y67" s="237">
        <f t="shared" si="3"/>
        <v>12459.118142268417</v>
      </c>
      <c r="Z67" s="249">
        <f t="shared" si="4"/>
        <v>13819.291134754218</v>
      </c>
      <c r="AA67" s="252">
        <f t="shared" si="5"/>
        <v>4.0954873040005007</v>
      </c>
      <c r="AB67" s="252">
        <f t="shared" si="5"/>
        <v>4.1404857663261447</v>
      </c>
    </row>
    <row r="68" spans="1:28" x14ac:dyDescent="0.3">
      <c r="A68" s="33" t="s">
        <v>291</v>
      </c>
      <c r="B68" s="30" t="s">
        <v>275</v>
      </c>
      <c r="C68" s="31" t="s">
        <v>199</v>
      </c>
      <c r="D68" s="30" t="s">
        <v>292</v>
      </c>
      <c r="E68" s="100">
        <f>SUMIFS('PIB Mpal 2015-2024 Cons'!H$5:H$1264,'PIB Mpal 2015-2024 Cons'!$A$5:$A$1264,$W$2,'PIB Mpal 2015-2024 Cons'!$E$5:$E$1264,$A68)</f>
        <v>106.92717348795625</v>
      </c>
      <c r="F68" s="100">
        <f>SUMIFS('PIB Mpal 2015-2024 Cons'!I$5:I$1264,'PIB Mpal 2015-2024 Cons'!$A$5:$A$1264,$W$2,'PIB Mpal 2015-2024 Cons'!$E$5:$E$1264,$A68)</f>
        <v>1.6902185497454918E-3</v>
      </c>
      <c r="G68" s="100">
        <f>SUMIFS('PIB Mpal 2015-2024 Cons'!K$5:K$1264,'PIB Mpal 2015-2024 Cons'!$A$5:$A$1264,$W$2,'PIB Mpal 2015-2024 Cons'!$E$5:$E$1264,$A68)</f>
        <v>6.0700096354115578</v>
      </c>
      <c r="H68" s="100">
        <f>SUMIFS('PIB Mpal 2015-2024 Cons'!L$5:L$1264,'PIB Mpal 2015-2024 Cons'!$A$5:$A$1264,$W$2,'PIB Mpal 2015-2024 Cons'!$E$5:$E$1264,$A68)</f>
        <v>6.6003120005964799</v>
      </c>
      <c r="I68" s="100">
        <f>SUMIFS('PIB Mpal 2015-2024 Cons'!N$5:N$1264,'PIB Mpal 2015-2024 Cons'!$A$5:$A$1264,$W$2,'PIB Mpal 2015-2024 Cons'!$E$5:$E$1264,$A68)</f>
        <v>2.2449744593708254</v>
      </c>
      <c r="J68" s="100">
        <f>SUMIFS('PIB Mpal 2015-2024 Cons'!O$5:O$1264,'PIB Mpal 2015-2024 Cons'!$A$5:$A$1264,$W$2,'PIB Mpal 2015-2024 Cons'!$E$5:$E$1264,$A68)</f>
        <v>17.923354288421692</v>
      </c>
      <c r="K68" s="100">
        <f>SUMIFS('PIB Mpal 2015-2024 Cons'!P$5:P$1264,'PIB Mpal 2015-2024 Cons'!$A$5:$A$1264,$W$2,'PIB Mpal 2015-2024 Cons'!$E$5:$E$1264,$A68)</f>
        <v>4.993431283855247</v>
      </c>
      <c r="L68" s="100">
        <f>SUMIFS('PIB Mpal 2015-2024 Cons'!Q$5:Q$1264,'PIB Mpal 2015-2024 Cons'!$A$5:$A$1264,$W$2,'PIB Mpal 2015-2024 Cons'!$E$5:$E$1264,$A68)</f>
        <v>3.5693818040812539</v>
      </c>
      <c r="M68" s="100">
        <f>SUMIFS('PIB Mpal 2015-2024 Cons'!R$5:R$1264,'PIB Mpal 2015-2024 Cons'!$A$5:$A$1264,$W$2,'PIB Mpal 2015-2024 Cons'!$E$5:$E$1264,$A68)</f>
        <v>15.799301580792012</v>
      </c>
      <c r="N68" s="100">
        <f>SUMIFS('PIB Mpal 2015-2024 Cons'!S$5:S$1264,'PIB Mpal 2015-2024 Cons'!$A$5:$A$1264,$W$2,'PIB Mpal 2015-2024 Cons'!$E$5:$E$1264,$A68)</f>
        <v>14.821495329377589</v>
      </c>
      <c r="O68" s="100">
        <f>SUMIFS('PIB Mpal 2015-2024 Cons'!T$5:T$1264,'PIB Mpal 2015-2024 Cons'!$A$5:$A$1264,$W$2,'PIB Mpal 2015-2024 Cons'!$E$5:$E$1264,$A68)</f>
        <v>27.333483056631085</v>
      </c>
      <c r="P68" s="169">
        <f>SUMIFS('PIB Mpal 2015-2024 Cons'!U$5:U$1264,'PIB Mpal 2015-2024 Cons'!$A$5:$A$1264,$W$2,'PIB Mpal 2015-2024 Cons'!$E$5:$E$1264,$A68)</f>
        <v>9.0309817287879621</v>
      </c>
      <c r="Q68" s="199">
        <f>SUMIFS('PIB Mpal 2015-2024 Cons'!J$5:J$1264,'PIB Mpal 2015-2024 Cons'!$A$5:$A$1264,$W$2,'PIB Mpal 2015-2024 Cons'!$E$5:$E$1264,$A68)</f>
        <v>106.92886370650599</v>
      </c>
      <c r="R68" s="90">
        <f>SUMIFS('PIB Mpal 2015-2024 Cons'!M$5:M$1264,'PIB Mpal 2015-2024 Cons'!$A$5:$A$1264,$W$2,'PIB Mpal 2015-2024 Cons'!$E$5:$E$1264,$A68)</f>
        <v>12.670321636008037</v>
      </c>
      <c r="S68" s="101">
        <f>SUMIFS('PIB Mpal 2015-2024 Cons'!V$5:V$1264,'PIB Mpal 2015-2024 Cons'!$A$5:$A$1264,$W$2,'PIB Mpal 2015-2024 Cons'!$E$5:$E$1264,$A68)</f>
        <v>95.716403531317667</v>
      </c>
      <c r="T68" s="172">
        <f>SUMIFS('PIB Mpal 2015-2024 Cons'!W$5:W$1264,'PIB Mpal 2015-2024 Cons'!$A$5:$A$1264,$W$2,'PIB Mpal 2015-2024 Cons'!$E$5:$E$1264,$A68)</f>
        <v>261.23850918639374</v>
      </c>
      <c r="U68" s="100">
        <f>SUMIFS('PIB Mpal 2015-2024 Cons'!X$5:X$1264,'PIB Mpal 2015-2024 Cons'!$A$5:$A$1264,$W$2,'PIB Mpal 2015-2024 Cons'!$E$5:$E$1264,$A68)</f>
        <v>28.642911341002453</v>
      </c>
      <c r="V68" s="101">
        <f>SUMIFS('PIB Mpal 2015-2024 Cons'!Y$5:Y$1264,'PIB Mpal 2015-2024 Cons'!$A$5:$A$1264,$W$2,'PIB Mpal 2015-2024 Cons'!$E$5:$E$1264,$A68)</f>
        <v>289.75814923914754</v>
      </c>
      <c r="W68" s="85">
        <f t="shared" si="2"/>
        <v>1.9425661752358516E-3</v>
      </c>
      <c r="X68" s="247">
        <f>INDEX(POBLACION!$C$4:$W$128,MATCH(A68,POBLACION!$A$4:$A$128,0),MATCH($W$2,POBLACION!$C$3:$W$3,0))</f>
        <v>12627</v>
      </c>
      <c r="Y68" s="237">
        <f t="shared" si="3"/>
        <v>20688.881696871285</v>
      </c>
      <c r="Z68" s="249">
        <f t="shared" si="4"/>
        <v>22947.505285431816</v>
      </c>
      <c r="AA68" s="252">
        <f t="shared" si="5"/>
        <v>4.3157370162334594</v>
      </c>
      <c r="AB68" s="252">
        <f t="shared" si="5"/>
        <v>4.3607354785590609</v>
      </c>
    </row>
    <row r="69" spans="1:28" x14ac:dyDescent="0.3">
      <c r="A69" s="33" t="s">
        <v>293</v>
      </c>
      <c r="B69" s="30" t="s">
        <v>275</v>
      </c>
      <c r="C69" s="31" t="s">
        <v>276</v>
      </c>
      <c r="D69" s="30" t="s">
        <v>294</v>
      </c>
      <c r="E69" s="100">
        <f>SUMIFS('PIB Mpal 2015-2024 Cons'!H$5:H$1264,'PIB Mpal 2015-2024 Cons'!$A$5:$A$1264,$W$2,'PIB Mpal 2015-2024 Cons'!$E$5:$E$1264,$A69)</f>
        <v>33.194174327055642</v>
      </c>
      <c r="F69" s="100">
        <f>SUMIFS('PIB Mpal 2015-2024 Cons'!I$5:I$1264,'PIB Mpal 2015-2024 Cons'!$A$5:$A$1264,$W$2,'PIB Mpal 2015-2024 Cons'!$E$5:$E$1264,$A69)</f>
        <v>0.13351894183236385</v>
      </c>
      <c r="G69" s="100">
        <f>SUMIFS('PIB Mpal 2015-2024 Cons'!K$5:K$1264,'PIB Mpal 2015-2024 Cons'!$A$5:$A$1264,$W$2,'PIB Mpal 2015-2024 Cons'!$E$5:$E$1264,$A69)</f>
        <v>2.0670553959181257</v>
      </c>
      <c r="H69" s="100">
        <f>SUMIFS('PIB Mpal 2015-2024 Cons'!L$5:L$1264,'PIB Mpal 2015-2024 Cons'!$A$5:$A$1264,$W$2,'PIB Mpal 2015-2024 Cons'!$E$5:$E$1264,$A69)</f>
        <v>8.198799826490264</v>
      </c>
      <c r="I69" s="100">
        <f>SUMIFS('PIB Mpal 2015-2024 Cons'!N$5:N$1264,'PIB Mpal 2015-2024 Cons'!$A$5:$A$1264,$W$2,'PIB Mpal 2015-2024 Cons'!$E$5:$E$1264,$A69)</f>
        <v>17.468356640885187</v>
      </c>
      <c r="J69" s="100">
        <f>SUMIFS('PIB Mpal 2015-2024 Cons'!O$5:O$1264,'PIB Mpal 2015-2024 Cons'!$A$5:$A$1264,$W$2,'PIB Mpal 2015-2024 Cons'!$E$5:$E$1264,$A69)</f>
        <v>26.991835796188887</v>
      </c>
      <c r="K69" s="100">
        <f>SUMIFS('PIB Mpal 2015-2024 Cons'!P$5:P$1264,'PIB Mpal 2015-2024 Cons'!$A$5:$A$1264,$W$2,'PIB Mpal 2015-2024 Cons'!$E$5:$E$1264,$A69)</f>
        <v>8.9335617647853489</v>
      </c>
      <c r="L69" s="100">
        <f>SUMIFS('PIB Mpal 2015-2024 Cons'!Q$5:Q$1264,'PIB Mpal 2015-2024 Cons'!$A$5:$A$1264,$W$2,'PIB Mpal 2015-2024 Cons'!$E$5:$E$1264,$A69)</f>
        <v>8.550185689942742</v>
      </c>
      <c r="M69" s="100">
        <f>SUMIFS('PIB Mpal 2015-2024 Cons'!R$5:R$1264,'PIB Mpal 2015-2024 Cons'!$A$5:$A$1264,$W$2,'PIB Mpal 2015-2024 Cons'!$E$5:$E$1264,$A69)</f>
        <v>15.468659170394051</v>
      </c>
      <c r="N69" s="100">
        <f>SUMIFS('PIB Mpal 2015-2024 Cons'!S$5:S$1264,'PIB Mpal 2015-2024 Cons'!$A$5:$A$1264,$W$2,'PIB Mpal 2015-2024 Cons'!$E$5:$E$1264,$A69)</f>
        <v>19.583562772005827</v>
      </c>
      <c r="O69" s="100">
        <f>SUMIFS('PIB Mpal 2015-2024 Cons'!T$5:T$1264,'PIB Mpal 2015-2024 Cons'!$A$5:$A$1264,$W$2,'PIB Mpal 2015-2024 Cons'!$E$5:$E$1264,$A69)</f>
        <v>43.700690863377638</v>
      </c>
      <c r="P69" s="169">
        <f>SUMIFS('PIB Mpal 2015-2024 Cons'!U$5:U$1264,'PIB Mpal 2015-2024 Cons'!$A$5:$A$1264,$W$2,'PIB Mpal 2015-2024 Cons'!$E$5:$E$1264,$A69)</f>
        <v>10.710258459463722</v>
      </c>
      <c r="Q69" s="199">
        <f>SUMIFS('PIB Mpal 2015-2024 Cons'!J$5:J$1264,'PIB Mpal 2015-2024 Cons'!$A$5:$A$1264,$W$2,'PIB Mpal 2015-2024 Cons'!$E$5:$E$1264,$A69)</f>
        <v>33.327693268888005</v>
      </c>
      <c r="R69" s="90">
        <f>SUMIFS('PIB Mpal 2015-2024 Cons'!M$5:M$1264,'PIB Mpal 2015-2024 Cons'!$A$5:$A$1264,$W$2,'PIB Mpal 2015-2024 Cons'!$E$5:$E$1264,$A69)</f>
        <v>10.265855222408391</v>
      </c>
      <c r="S69" s="101">
        <f>SUMIFS('PIB Mpal 2015-2024 Cons'!V$5:V$1264,'PIB Mpal 2015-2024 Cons'!$A$5:$A$1264,$W$2,'PIB Mpal 2015-2024 Cons'!$E$5:$E$1264,$A69)</f>
        <v>151.4071111570434</v>
      </c>
      <c r="T69" s="172">
        <f>SUMIFS('PIB Mpal 2015-2024 Cons'!W$5:W$1264,'PIB Mpal 2015-2024 Cons'!$A$5:$A$1264,$W$2,'PIB Mpal 2015-2024 Cons'!$E$5:$E$1264,$A69)</f>
        <v>209.24770276278977</v>
      </c>
      <c r="U69" s="100">
        <f>SUMIFS('PIB Mpal 2015-2024 Cons'!X$5:X$1264,'PIB Mpal 2015-2024 Cons'!$A$5:$A$1264,$W$2,'PIB Mpal 2015-2024 Cons'!$E$5:$E$1264,$A69)</f>
        <v>22.942495795174171</v>
      </c>
      <c r="V69" s="101">
        <f>SUMIFS('PIB Mpal 2015-2024 Cons'!Y$5:Y$1264,'PIB Mpal 2015-2024 Cons'!$A$5:$A$1264,$W$2,'PIB Mpal 2015-2024 Cons'!$E$5:$E$1264,$A69)</f>
        <v>232.09146030546319</v>
      </c>
      <c r="W69" s="85">
        <f t="shared" si="2"/>
        <v>1.5559632111619484E-3</v>
      </c>
      <c r="X69" s="247">
        <f>INDEX(POBLACION!$C$4:$W$128,MATCH(A69,POBLACION!$A$4:$A$128,0),MATCH($W$2,POBLACION!$C$3:$W$3,0))</f>
        <v>21716</v>
      </c>
      <c r="Y69" s="237">
        <f t="shared" si="3"/>
        <v>9635.646655129387</v>
      </c>
      <c r="Z69" s="249">
        <f t="shared" si="4"/>
        <v>10687.57875784966</v>
      </c>
      <c r="AA69" s="252">
        <f t="shared" si="5"/>
        <v>3.9838808657823934</v>
      </c>
      <c r="AB69" s="252">
        <f t="shared" si="5"/>
        <v>4.0288793281080171</v>
      </c>
    </row>
    <row r="70" spans="1:28" x14ac:dyDescent="0.3">
      <c r="A70" s="33" t="s">
        <v>295</v>
      </c>
      <c r="B70" s="30" t="s">
        <v>275</v>
      </c>
      <c r="C70" s="31" t="s">
        <v>199</v>
      </c>
      <c r="D70" s="30" t="s">
        <v>296</v>
      </c>
      <c r="E70" s="100">
        <f>SUMIFS('PIB Mpal 2015-2024 Cons'!H$5:H$1264,'PIB Mpal 2015-2024 Cons'!$A$5:$A$1264,$W$2,'PIB Mpal 2015-2024 Cons'!$E$5:$E$1264,$A70)</f>
        <v>4.475512522160404</v>
      </c>
      <c r="F70" s="100">
        <f>SUMIFS('PIB Mpal 2015-2024 Cons'!I$5:I$1264,'PIB Mpal 2015-2024 Cons'!$A$5:$A$1264,$W$2,'PIB Mpal 2015-2024 Cons'!$E$5:$E$1264,$A70)</f>
        <v>0</v>
      </c>
      <c r="G70" s="100">
        <f>SUMIFS('PIB Mpal 2015-2024 Cons'!K$5:K$1264,'PIB Mpal 2015-2024 Cons'!$A$5:$A$1264,$W$2,'PIB Mpal 2015-2024 Cons'!$E$5:$E$1264,$A70)</f>
        <v>1.8303237679574536</v>
      </c>
      <c r="H70" s="100">
        <f>SUMIFS('PIB Mpal 2015-2024 Cons'!L$5:L$1264,'PIB Mpal 2015-2024 Cons'!$A$5:$A$1264,$W$2,'PIB Mpal 2015-2024 Cons'!$E$5:$E$1264,$A70)</f>
        <v>0.47854586402103244</v>
      </c>
      <c r="I70" s="100">
        <f>SUMIFS('PIB Mpal 2015-2024 Cons'!N$5:N$1264,'PIB Mpal 2015-2024 Cons'!$A$5:$A$1264,$W$2,'PIB Mpal 2015-2024 Cons'!$E$5:$E$1264,$A70)</f>
        <v>1.5009298082338227</v>
      </c>
      <c r="J70" s="100">
        <f>SUMIFS('PIB Mpal 2015-2024 Cons'!O$5:O$1264,'PIB Mpal 2015-2024 Cons'!$A$5:$A$1264,$W$2,'PIB Mpal 2015-2024 Cons'!$E$5:$E$1264,$A70)</f>
        <v>10.228332782997759</v>
      </c>
      <c r="K70" s="100">
        <f>SUMIFS('PIB Mpal 2015-2024 Cons'!P$5:P$1264,'PIB Mpal 2015-2024 Cons'!$A$5:$A$1264,$W$2,'PIB Mpal 2015-2024 Cons'!$E$5:$E$1264,$A70)</f>
        <v>2.0335808966906757</v>
      </c>
      <c r="L70" s="100">
        <f>SUMIFS('PIB Mpal 2015-2024 Cons'!Q$5:Q$1264,'PIB Mpal 2015-2024 Cons'!$A$5:$A$1264,$W$2,'PIB Mpal 2015-2024 Cons'!$E$5:$E$1264,$A70)</f>
        <v>1.590595566873263</v>
      </c>
      <c r="M70" s="100">
        <f>SUMIFS('PIB Mpal 2015-2024 Cons'!R$5:R$1264,'PIB Mpal 2015-2024 Cons'!$A$5:$A$1264,$W$2,'PIB Mpal 2015-2024 Cons'!$E$5:$E$1264,$A70)</f>
        <v>5.9551631398353777</v>
      </c>
      <c r="N70" s="100">
        <f>SUMIFS('PIB Mpal 2015-2024 Cons'!S$5:S$1264,'PIB Mpal 2015-2024 Cons'!$A$5:$A$1264,$W$2,'PIB Mpal 2015-2024 Cons'!$E$5:$E$1264,$A70)</f>
        <v>5.8634853115643599</v>
      </c>
      <c r="O70" s="100">
        <f>SUMIFS('PIB Mpal 2015-2024 Cons'!T$5:T$1264,'PIB Mpal 2015-2024 Cons'!$A$5:$A$1264,$W$2,'PIB Mpal 2015-2024 Cons'!$E$5:$E$1264,$A70)</f>
        <v>12.699838839458119</v>
      </c>
      <c r="P70" s="169">
        <f>SUMIFS('PIB Mpal 2015-2024 Cons'!U$5:U$1264,'PIB Mpal 2015-2024 Cons'!$A$5:$A$1264,$W$2,'PIB Mpal 2015-2024 Cons'!$E$5:$E$1264,$A70)</f>
        <v>3.7301822481692382</v>
      </c>
      <c r="Q70" s="199">
        <f>SUMIFS('PIB Mpal 2015-2024 Cons'!J$5:J$1264,'PIB Mpal 2015-2024 Cons'!$A$5:$A$1264,$W$2,'PIB Mpal 2015-2024 Cons'!$E$5:$E$1264,$A70)</f>
        <v>4.475512522160404</v>
      </c>
      <c r="R70" s="90">
        <f>SUMIFS('PIB Mpal 2015-2024 Cons'!M$5:M$1264,'PIB Mpal 2015-2024 Cons'!$A$5:$A$1264,$W$2,'PIB Mpal 2015-2024 Cons'!$E$5:$E$1264,$A70)</f>
        <v>2.308869631978486</v>
      </c>
      <c r="S70" s="101">
        <f>SUMIFS('PIB Mpal 2015-2024 Cons'!V$5:V$1264,'PIB Mpal 2015-2024 Cons'!$A$5:$A$1264,$W$2,'PIB Mpal 2015-2024 Cons'!$E$5:$E$1264,$A70)</f>
        <v>43.602108593822614</v>
      </c>
      <c r="T70" s="172">
        <f>SUMIFS('PIB Mpal 2015-2024 Cons'!W$5:W$1264,'PIB Mpal 2015-2024 Cons'!$A$5:$A$1264,$W$2,'PIB Mpal 2015-2024 Cons'!$E$5:$E$1264,$A70)</f>
        <v>50.928969371390416</v>
      </c>
      <c r="U70" s="100">
        <f>SUMIFS('PIB Mpal 2015-2024 Cons'!X$5:X$1264,'PIB Mpal 2015-2024 Cons'!$A$5:$A$1264,$W$2,'PIB Mpal 2015-2024 Cons'!$E$5:$E$1264,$A70)</f>
        <v>5.5839928000559178</v>
      </c>
      <c r="V70" s="101">
        <f>SUMIFS('PIB Mpal 2015-2024 Cons'!Y$5:Y$1264,'PIB Mpal 2015-2024 Cons'!$A$5:$A$1264,$W$2,'PIB Mpal 2015-2024 Cons'!$E$5:$E$1264,$A70)</f>
        <v>56.488930187481891</v>
      </c>
      <c r="W70" s="85">
        <f t="shared" ref="W70:W133" si="11">V70/$V$5</f>
        <v>3.787071574884158E-4</v>
      </c>
      <c r="X70" s="247">
        <f>INDEX(POBLACION!$C$4:$W$128,MATCH(A70,POBLACION!$A$4:$A$128,0),MATCH($W$2,POBLACION!$C$3:$W$3,0))</f>
        <v>6331</v>
      </c>
      <c r="Y70" s="237">
        <f t="shared" ref="Y70:Y133" si="12">(T70/X70)*1000000</f>
        <v>8044.3799354589191</v>
      </c>
      <c r="Z70" s="249">
        <f t="shared" ref="Z70:Z133" si="13">(V70/X70)*1000000</f>
        <v>8922.5920371950542</v>
      </c>
      <c r="AA70" s="252">
        <f t="shared" ref="AA70:AB133" si="14">LOG(Y70)</f>
        <v>3.9054925741047972</v>
      </c>
      <c r="AB70" s="252">
        <f t="shared" si="14"/>
        <v>3.95049103643042</v>
      </c>
    </row>
    <row r="71" spans="1:28" x14ac:dyDescent="0.3">
      <c r="A71" s="33" t="s">
        <v>297</v>
      </c>
      <c r="B71" s="30" t="s">
        <v>275</v>
      </c>
      <c r="C71" s="31" t="s">
        <v>276</v>
      </c>
      <c r="D71" s="30" t="s">
        <v>298</v>
      </c>
      <c r="E71" s="100">
        <f>SUMIFS('PIB Mpal 2015-2024 Cons'!H$5:H$1264,'PIB Mpal 2015-2024 Cons'!$A$5:$A$1264,$W$2,'PIB Mpal 2015-2024 Cons'!$E$5:$E$1264,$A71)</f>
        <v>11.694347132265341</v>
      </c>
      <c r="F71" s="100">
        <f>SUMIFS('PIB Mpal 2015-2024 Cons'!I$5:I$1264,'PIB Mpal 2015-2024 Cons'!$A$5:$A$1264,$W$2,'PIB Mpal 2015-2024 Cons'!$E$5:$E$1264,$A71)</f>
        <v>5.3620333871460717E-3</v>
      </c>
      <c r="G71" s="100">
        <f>SUMIFS('PIB Mpal 2015-2024 Cons'!K$5:K$1264,'PIB Mpal 2015-2024 Cons'!$A$5:$A$1264,$W$2,'PIB Mpal 2015-2024 Cons'!$E$5:$E$1264,$A71)</f>
        <v>1.1355727656990131</v>
      </c>
      <c r="H71" s="100">
        <f>SUMIFS('PIB Mpal 2015-2024 Cons'!L$5:L$1264,'PIB Mpal 2015-2024 Cons'!$A$5:$A$1264,$W$2,'PIB Mpal 2015-2024 Cons'!$E$5:$E$1264,$A71)</f>
        <v>1.9990353823475777</v>
      </c>
      <c r="I71" s="100">
        <f>SUMIFS('PIB Mpal 2015-2024 Cons'!N$5:N$1264,'PIB Mpal 2015-2024 Cons'!$A$5:$A$1264,$W$2,'PIB Mpal 2015-2024 Cons'!$E$5:$E$1264,$A71)</f>
        <v>1.410249520476786</v>
      </c>
      <c r="J71" s="100">
        <f>SUMIFS('PIB Mpal 2015-2024 Cons'!O$5:O$1264,'PIB Mpal 2015-2024 Cons'!$A$5:$A$1264,$W$2,'PIB Mpal 2015-2024 Cons'!$E$5:$E$1264,$A71)</f>
        <v>8.4280191522580736</v>
      </c>
      <c r="K71" s="100">
        <f>SUMIFS('PIB Mpal 2015-2024 Cons'!P$5:P$1264,'PIB Mpal 2015-2024 Cons'!$A$5:$A$1264,$W$2,'PIB Mpal 2015-2024 Cons'!$E$5:$E$1264,$A71)</f>
        <v>2.062254722816534</v>
      </c>
      <c r="L71" s="100">
        <f>SUMIFS('PIB Mpal 2015-2024 Cons'!Q$5:Q$1264,'PIB Mpal 2015-2024 Cons'!$A$5:$A$1264,$W$2,'PIB Mpal 2015-2024 Cons'!$E$5:$E$1264,$A71)</f>
        <v>1.6285698938177824</v>
      </c>
      <c r="M71" s="100">
        <f>SUMIFS('PIB Mpal 2015-2024 Cons'!R$5:R$1264,'PIB Mpal 2015-2024 Cons'!$A$5:$A$1264,$W$2,'PIB Mpal 2015-2024 Cons'!$E$5:$E$1264,$A71)</f>
        <v>6.4908582855262766</v>
      </c>
      <c r="N71" s="100">
        <f>SUMIFS('PIB Mpal 2015-2024 Cons'!S$5:S$1264,'PIB Mpal 2015-2024 Cons'!$A$5:$A$1264,$W$2,'PIB Mpal 2015-2024 Cons'!$E$5:$E$1264,$A71)</f>
        <v>5.5518135054722988</v>
      </c>
      <c r="O71" s="100">
        <f>SUMIFS('PIB Mpal 2015-2024 Cons'!T$5:T$1264,'PIB Mpal 2015-2024 Cons'!$A$5:$A$1264,$W$2,'PIB Mpal 2015-2024 Cons'!$E$5:$E$1264,$A71)</f>
        <v>12.451473730249587</v>
      </c>
      <c r="P71" s="169">
        <f>SUMIFS('PIB Mpal 2015-2024 Cons'!U$5:U$1264,'PIB Mpal 2015-2024 Cons'!$A$5:$A$1264,$W$2,'PIB Mpal 2015-2024 Cons'!$E$5:$E$1264,$A71)</f>
        <v>3.2224080451514641</v>
      </c>
      <c r="Q71" s="199">
        <f>SUMIFS('PIB Mpal 2015-2024 Cons'!J$5:J$1264,'PIB Mpal 2015-2024 Cons'!$A$5:$A$1264,$W$2,'PIB Mpal 2015-2024 Cons'!$E$5:$E$1264,$A71)</f>
        <v>11.699709165652486</v>
      </c>
      <c r="R71" s="90">
        <f>SUMIFS('PIB Mpal 2015-2024 Cons'!M$5:M$1264,'PIB Mpal 2015-2024 Cons'!$A$5:$A$1264,$W$2,'PIB Mpal 2015-2024 Cons'!$E$5:$E$1264,$A71)</f>
        <v>3.134608148046591</v>
      </c>
      <c r="S71" s="101">
        <f>SUMIFS('PIB Mpal 2015-2024 Cons'!V$5:V$1264,'PIB Mpal 2015-2024 Cons'!$A$5:$A$1264,$W$2,'PIB Mpal 2015-2024 Cons'!$E$5:$E$1264,$A71)</f>
        <v>41.245646855768797</v>
      </c>
      <c r="T71" s="172">
        <f>SUMIFS('PIB Mpal 2015-2024 Cons'!W$5:W$1264,'PIB Mpal 2015-2024 Cons'!$A$5:$A$1264,$W$2,'PIB Mpal 2015-2024 Cons'!$E$5:$E$1264,$A71)</f>
        <v>59.85628437049003</v>
      </c>
      <c r="U71" s="100">
        <f>SUMIFS('PIB Mpal 2015-2024 Cons'!X$5:X$1264,'PIB Mpal 2015-2024 Cons'!$A$5:$A$1264,$W$2,'PIB Mpal 2015-2024 Cons'!$E$5:$E$1264,$A71)</f>
        <v>6.5628082619452961</v>
      </c>
      <c r="V71" s="101">
        <f>SUMIFS('PIB Mpal 2015-2024 Cons'!Y$5:Y$1264,'PIB Mpal 2015-2024 Cons'!$A$5:$A$1264,$W$2,'PIB Mpal 2015-2024 Cons'!$E$5:$E$1264,$A71)</f>
        <v>66.39084809334652</v>
      </c>
      <c r="W71" s="85">
        <f t="shared" si="11"/>
        <v>4.4509055634847481E-4</v>
      </c>
      <c r="X71" s="247">
        <f>INDEX(POBLACION!$C$4:$W$128,MATCH(A71,POBLACION!$A$4:$A$128,0),MATCH($W$2,POBLACION!$C$3:$W$3,0))</f>
        <v>5126</v>
      </c>
      <c r="Y71" s="237">
        <f t="shared" si="12"/>
        <v>11676.996560766685</v>
      </c>
      <c r="Z71" s="249">
        <f t="shared" si="13"/>
        <v>12951.784645600181</v>
      </c>
      <c r="AA71" s="252">
        <f t="shared" si="14"/>
        <v>4.0673311522951536</v>
      </c>
      <c r="AB71" s="252">
        <f t="shared" si="14"/>
        <v>4.1123296146207773</v>
      </c>
    </row>
    <row r="72" spans="1:28" x14ac:dyDescent="0.3">
      <c r="A72" s="33" t="s">
        <v>299</v>
      </c>
      <c r="B72" s="30" t="s">
        <v>275</v>
      </c>
      <c r="C72" s="31" t="s">
        <v>276</v>
      </c>
      <c r="D72" s="30" t="s">
        <v>300</v>
      </c>
      <c r="E72" s="100">
        <f>SUMIFS('PIB Mpal 2015-2024 Cons'!H$5:H$1264,'PIB Mpal 2015-2024 Cons'!$A$5:$A$1264,$W$2,'PIB Mpal 2015-2024 Cons'!$E$5:$E$1264,$A72)</f>
        <v>21.607344488085385</v>
      </c>
      <c r="F72" s="100">
        <f>SUMIFS('PIB Mpal 2015-2024 Cons'!I$5:I$1264,'PIB Mpal 2015-2024 Cons'!$A$5:$A$1264,$W$2,'PIB Mpal 2015-2024 Cons'!$E$5:$E$1264,$A72)</f>
        <v>0</v>
      </c>
      <c r="G72" s="100">
        <f>SUMIFS('PIB Mpal 2015-2024 Cons'!K$5:K$1264,'PIB Mpal 2015-2024 Cons'!$A$5:$A$1264,$W$2,'PIB Mpal 2015-2024 Cons'!$E$5:$E$1264,$A72)</f>
        <v>1.0502827952775331</v>
      </c>
      <c r="H72" s="100">
        <f>SUMIFS('PIB Mpal 2015-2024 Cons'!L$5:L$1264,'PIB Mpal 2015-2024 Cons'!$A$5:$A$1264,$W$2,'PIB Mpal 2015-2024 Cons'!$E$5:$E$1264,$A72)</f>
        <v>4.630726340392922</v>
      </c>
      <c r="I72" s="100">
        <f>SUMIFS('PIB Mpal 2015-2024 Cons'!N$5:N$1264,'PIB Mpal 2015-2024 Cons'!$A$5:$A$1264,$W$2,'PIB Mpal 2015-2024 Cons'!$E$5:$E$1264,$A72)</f>
        <v>4.7180558590433002</v>
      </c>
      <c r="J72" s="100">
        <f>SUMIFS('PIB Mpal 2015-2024 Cons'!O$5:O$1264,'PIB Mpal 2015-2024 Cons'!$A$5:$A$1264,$W$2,'PIB Mpal 2015-2024 Cons'!$E$5:$E$1264,$A72)</f>
        <v>16.90700638531753</v>
      </c>
      <c r="K72" s="100">
        <f>SUMIFS('PIB Mpal 2015-2024 Cons'!P$5:P$1264,'PIB Mpal 2015-2024 Cons'!$A$5:$A$1264,$W$2,'PIB Mpal 2015-2024 Cons'!$E$5:$E$1264,$A72)</f>
        <v>3.1778621849928492</v>
      </c>
      <c r="L72" s="100">
        <f>SUMIFS('PIB Mpal 2015-2024 Cons'!Q$5:Q$1264,'PIB Mpal 2015-2024 Cons'!$A$5:$A$1264,$W$2,'PIB Mpal 2015-2024 Cons'!$E$5:$E$1264,$A72)</f>
        <v>3.2764796425970251</v>
      </c>
      <c r="M72" s="100">
        <f>SUMIFS('PIB Mpal 2015-2024 Cons'!R$5:R$1264,'PIB Mpal 2015-2024 Cons'!$A$5:$A$1264,$W$2,'PIB Mpal 2015-2024 Cons'!$E$5:$E$1264,$A72)</f>
        <v>9.4413696761876444</v>
      </c>
      <c r="N72" s="100">
        <f>SUMIFS('PIB Mpal 2015-2024 Cons'!S$5:S$1264,'PIB Mpal 2015-2024 Cons'!$A$5:$A$1264,$W$2,'PIB Mpal 2015-2024 Cons'!$E$5:$E$1264,$A72)</f>
        <v>9.4701050602775894</v>
      </c>
      <c r="O72" s="100">
        <f>SUMIFS('PIB Mpal 2015-2024 Cons'!T$5:T$1264,'PIB Mpal 2015-2024 Cons'!$A$5:$A$1264,$W$2,'PIB Mpal 2015-2024 Cons'!$E$5:$E$1264,$A72)</f>
        <v>20.214877257126769</v>
      </c>
      <c r="P72" s="169">
        <f>SUMIFS('PIB Mpal 2015-2024 Cons'!U$5:U$1264,'PIB Mpal 2015-2024 Cons'!$A$5:$A$1264,$W$2,'PIB Mpal 2015-2024 Cons'!$E$5:$E$1264,$A72)</f>
        <v>7.9960907824845897</v>
      </c>
      <c r="Q72" s="199">
        <f>SUMIFS('PIB Mpal 2015-2024 Cons'!J$5:J$1264,'PIB Mpal 2015-2024 Cons'!$A$5:$A$1264,$W$2,'PIB Mpal 2015-2024 Cons'!$E$5:$E$1264,$A72)</f>
        <v>21.607344488085385</v>
      </c>
      <c r="R72" s="90">
        <f>SUMIFS('PIB Mpal 2015-2024 Cons'!M$5:M$1264,'PIB Mpal 2015-2024 Cons'!$A$5:$A$1264,$W$2,'PIB Mpal 2015-2024 Cons'!$E$5:$E$1264,$A72)</f>
        <v>5.6810091356704548</v>
      </c>
      <c r="S72" s="101">
        <f>SUMIFS('PIB Mpal 2015-2024 Cons'!V$5:V$1264,'PIB Mpal 2015-2024 Cons'!$A$5:$A$1264,$W$2,'PIB Mpal 2015-2024 Cons'!$E$5:$E$1264,$A72)</f>
        <v>75.201846848027301</v>
      </c>
      <c r="T72" s="172">
        <f>SUMIFS('PIB Mpal 2015-2024 Cons'!W$5:W$1264,'PIB Mpal 2015-2024 Cons'!$A$5:$A$1264,$W$2,'PIB Mpal 2015-2024 Cons'!$E$5:$E$1264,$A72)</f>
        <v>110.99531114774568</v>
      </c>
      <c r="U72" s="100">
        <f>SUMIFS('PIB Mpal 2015-2024 Cons'!X$5:X$1264,'PIB Mpal 2015-2024 Cons'!$A$5:$A$1264,$W$2,'PIB Mpal 2015-2024 Cons'!$E$5:$E$1264,$A72)</f>
        <v>12.169832335879356</v>
      </c>
      <c r="V72" s="101">
        <f>SUMIFS('PIB Mpal 2015-2024 Cons'!Y$5:Y$1264,'PIB Mpal 2015-2024 Cons'!$A$5:$A$1264,$W$2,'PIB Mpal 2015-2024 Cons'!$E$5:$E$1264,$A72)</f>
        <v>123.11276784024265</v>
      </c>
      <c r="W72" s="85">
        <f t="shared" si="11"/>
        <v>8.2535969798984594E-4</v>
      </c>
      <c r="X72" s="247">
        <f>INDEX(POBLACION!$C$4:$W$128,MATCH(A72,POBLACION!$A$4:$A$128,0),MATCH($W$2,POBLACION!$C$3:$W$3,0))</f>
        <v>10817</v>
      </c>
      <c r="Y72" s="237">
        <f t="shared" si="12"/>
        <v>10261.191748890236</v>
      </c>
      <c r="Z72" s="249">
        <f t="shared" si="13"/>
        <v>11381.41516504046</v>
      </c>
      <c r="AA72" s="252">
        <f t="shared" si="14"/>
        <v>4.0111978032621556</v>
      </c>
      <c r="AB72" s="252">
        <f t="shared" si="14"/>
        <v>4.0561962655877775</v>
      </c>
    </row>
    <row r="73" spans="1:28" x14ac:dyDescent="0.3">
      <c r="A73" s="33" t="s">
        <v>301</v>
      </c>
      <c r="B73" s="30" t="s">
        <v>275</v>
      </c>
      <c r="C73" s="31" t="s">
        <v>276</v>
      </c>
      <c r="D73" s="30" t="s">
        <v>302</v>
      </c>
      <c r="E73" s="100">
        <f>SUMIFS('PIB Mpal 2015-2024 Cons'!H$5:H$1264,'PIB Mpal 2015-2024 Cons'!$A$5:$A$1264,$W$2,'PIB Mpal 2015-2024 Cons'!$E$5:$E$1264,$A73)</f>
        <v>8.540789174159702</v>
      </c>
      <c r="F73" s="100">
        <f>SUMIFS('PIB Mpal 2015-2024 Cons'!I$5:I$1264,'PIB Mpal 2015-2024 Cons'!$A$5:$A$1264,$W$2,'PIB Mpal 2015-2024 Cons'!$E$5:$E$1264,$A73)</f>
        <v>0</v>
      </c>
      <c r="G73" s="100">
        <f>SUMIFS('PIB Mpal 2015-2024 Cons'!K$5:K$1264,'PIB Mpal 2015-2024 Cons'!$A$5:$A$1264,$W$2,'PIB Mpal 2015-2024 Cons'!$E$5:$E$1264,$A73)</f>
        <v>0.2233626519217454</v>
      </c>
      <c r="H73" s="100">
        <f>SUMIFS('PIB Mpal 2015-2024 Cons'!L$5:L$1264,'PIB Mpal 2015-2024 Cons'!$A$5:$A$1264,$W$2,'PIB Mpal 2015-2024 Cons'!$E$5:$E$1264,$A73)</f>
        <v>1.8902749293338492</v>
      </c>
      <c r="I73" s="100">
        <f>SUMIFS('PIB Mpal 2015-2024 Cons'!N$5:N$1264,'PIB Mpal 2015-2024 Cons'!$A$5:$A$1264,$W$2,'PIB Mpal 2015-2024 Cons'!$E$5:$E$1264,$A73)</f>
        <v>1.4966957482904761</v>
      </c>
      <c r="J73" s="100">
        <f>SUMIFS('PIB Mpal 2015-2024 Cons'!O$5:O$1264,'PIB Mpal 2015-2024 Cons'!$A$5:$A$1264,$W$2,'PIB Mpal 2015-2024 Cons'!$E$5:$E$1264,$A73)</f>
        <v>6.8783401798863997</v>
      </c>
      <c r="K73" s="100">
        <f>SUMIFS('PIB Mpal 2015-2024 Cons'!P$5:P$1264,'PIB Mpal 2015-2024 Cons'!$A$5:$A$1264,$W$2,'PIB Mpal 2015-2024 Cons'!$E$5:$E$1264,$A73)</f>
        <v>1.3257424293519953</v>
      </c>
      <c r="L73" s="100">
        <f>SUMIFS('PIB Mpal 2015-2024 Cons'!Q$5:Q$1264,'PIB Mpal 2015-2024 Cons'!$A$5:$A$1264,$W$2,'PIB Mpal 2015-2024 Cons'!$E$5:$E$1264,$A73)</f>
        <v>0.82708961742916187</v>
      </c>
      <c r="M73" s="100">
        <f>SUMIFS('PIB Mpal 2015-2024 Cons'!R$5:R$1264,'PIB Mpal 2015-2024 Cons'!$A$5:$A$1264,$W$2,'PIB Mpal 2015-2024 Cons'!$E$5:$E$1264,$A73)</f>
        <v>4.4535953049047601</v>
      </c>
      <c r="N73" s="100">
        <f>SUMIFS('PIB Mpal 2015-2024 Cons'!S$5:S$1264,'PIB Mpal 2015-2024 Cons'!$A$5:$A$1264,$W$2,'PIB Mpal 2015-2024 Cons'!$E$5:$E$1264,$A73)</f>
        <v>3.8316918992561533</v>
      </c>
      <c r="O73" s="100">
        <f>SUMIFS('PIB Mpal 2015-2024 Cons'!T$5:T$1264,'PIB Mpal 2015-2024 Cons'!$A$5:$A$1264,$W$2,'PIB Mpal 2015-2024 Cons'!$E$5:$E$1264,$A73)</f>
        <v>7.5564998650165522</v>
      </c>
      <c r="P73" s="169">
        <f>SUMIFS('PIB Mpal 2015-2024 Cons'!U$5:U$1264,'PIB Mpal 2015-2024 Cons'!$A$5:$A$1264,$W$2,'PIB Mpal 2015-2024 Cons'!$E$5:$E$1264,$A73)</f>
        <v>2.5122176776022758</v>
      </c>
      <c r="Q73" s="199">
        <f>SUMIFS('PIB Mpal 2015-2024 Cons'!J$5:J$1264,'PIB Mpal 2015-2024 Cons'!$A$5:$A$1264,$W$2,'PIB Mpal 2015-2024 Cons'!$E$5:$E$1264,$A73)</f>
        <v>8.540789174159702</v>
      </c>
      <c r="R73" s="90">
        <f>SUMIFS('PIB Mpal 2015-2024 Cons'!M$5:M$1264,'PIB Mpal 2015-2024 Cons'!$A$5:$A$1264,$W$2,'PIB Mpal 2015-2024 Cons'!$E$5:$E$1264,$A73)</f>
        <v>2.1136375812555945</v>
      </c>
      <c r="S73" s="101">
        <f>SUMIFS('PIB Mpal 2015-2024 Cons'!V$5:V$1264,'PIB Mpal 2015-2024 Cons'!$A$5:$A$1264,$W$2,'PIB Mpal 2015-2024 Cons'!$E$5:$E$1264,$A73)</f>
        <v>28.881872721737775</v>
      </c>
      <c r="T73" s="172">
        <f>SUMIFS('PIB Mpal 2015-2024 Cons'!W$5:W$1264,'PIB Mpal 2015-2024 Cons'!$A$5:$A$1264,$W$2,'PIB Mpal 2015-2024 Cons'!$E$5:$E$1264,$A73)</f>
        <v>42.845801291696226</v>
      </c>
      <c r="U73" s="100">
        <f>SUMIFS('PIB Mpal 2015-2024 Cons'!X$5:X$1264,'PIB Mpal 2015-2024 Cons'!$A$5:$A$1264,$W$2,'PIB Mpal 2015-2024 Cons'!$E$5:$E$1264,$A73)</f>
        <v>4.6977319368231241</v>
      </c>
      <c r="V73" s="101">
        <f>SUMIFS('PIB Mpal 2015-2024 Cons'!Y$5:Y$1264,'PIB Mpal 2015-2024 Cons'!$A$5:$A$1264,$W$2,'PIB Mpal 2015-2024 Cons'!$E$5:$E$1264,$A73)</f>
        <v>47.523315469897973</v>
      </c>
      <c r="W73" s="85">
        <f t="shared" si="11"/>
        <v>3.1860082420216549E-4</v>
      </c>
      <c r="X73" s="247">
        <f>INDEX(POBLACION!$C$4:$W$128,MATCH(A73,POBLACION!$A$4:$A$128,0),MATCH($W$2,POBLACION!$C$3:$W$3,0))</f>
        <v>3431</v>
      </c>
      <c r="Y73" s="237">
        <f t="shared" si="12"/>
        <v>12487.84648548418</v>
      </c>
      <c r="Z73" s="249">
        <f t="shared" si="13"/>
        <v>13851.155776711739</v>
      </c>
      <c r="AA73" s="252">
        <f t="shared" si="14"/>
        <v>4.0964875512557617</v>
      </c>
      <c r="AB73" s="252">
        <f t="shared" si="14"/>
        <v>4.1414860135813871</v>
      </c>
    </row>
    <row r="74" spans="1:28" x14ac:dyDescent="0.3">
      <c r="A74" s="33" t="s">
        <v>303</v>
      </c>
      <c r="B74" s="30" t="s">
        <v>275</v>
      </c>
      <c r="C74" s="31" t="s">
        <v>276</v>
      </c>
      <c r="D74" s="30" t="s">
        <v>304</v>
      </c>
      <c r="E74" s="100">
        <f>SUMIFS('PIB Mpal 2015-2024 Cons'!H$5:H$1264,'PIB Mpal 2015-2024 Cons'!$A$5:$A$1264,$W$2,'PIB Mpal 2015-2024 Cons'!$E$5:$E$1264,$A74)</f>
        <v>8.8911562928596783</v>
      </c>
      <c r="F74" s="100">
        <f>SUMIFS('PIB Mpal 2015-2024 Cons'!I$5:I$1264,'PIB Mpal 2015-2024 Cons'!$A$5:$A$1264,$W$2,'PIB Mpal 2015-2024 Cons'!$E$5:$E$1264,$A74)</f>
        <v>0</v>
      </c>
      <c r="G74" s="100">
        <f>SUMIFS('PIB Mpal 2015-2024 Cons'!K$5:K$1264,'PIB Mpal 2015-2024 Cons'!$A$5:$A$1264,$W$2,'PIB Mpal 2015-2024 Cons'!$E$5:$E$1264,$A74)</f>
        <v>1.4890808841079148</v>
      </c>
      <c r="H74" s="100">
        <f>SUMIFS('PIB Mpal 2015-2024 Cons'!L$5:L$1264,'PIB Mpal 2015-2024 Cons'!$A$5:$A$1264,$W$2,'PIB Mpal 2015-2024 Cons'!$E$5:$E$1264,$A74)</f>
        <v>2.2803693649152472</v>
      </c>
      <c r="I74" s="100">
        <f>SUMIFS('PIB Mpal 2015-2024 Cons'!N$5:N$1264,'PIB Mpal 2015-2024 Cons'!$A$5:$A$1264,$W$2,'PIB Mpal 2015-2024 Cons'!$E$5:$E$1264,$A74)</f>
        <v>1.0657414029333103</v>
      </c>
      <c r="J74" s="100">
        <f>SUMIFS('PIB Mpal 2015-2024 Cons'!O$5:O$1264,'PIB Mpal 2015-2024 Cons'!$A$5:$A$1264,$W$2,'PIB Mpal 2015-2024 Cons'!$E$5:$E$1264,$A74)</f>
        <v>8.5340488093459168</v>
      </c>
      <c r="K74" s="100">
        <f>SUMIFS('PIB Mpal 2015-2024 Cons'!P$5:P$1264,'PIB Mpal 2015-2024 Cons'!$A$5:$A$1264,$W$2,'PIB Mpal 2015-2024 Cons'!$E$5:$E$1264,$A74)</f>
        <v>3.4813204338733716</v>
      </c>
      <c r="L74" s="100">
        <f>SUMIFS('PIB Mpal 2015-2024 Cons'!Q$5:Q$1264,'PIB Mpal 2015-2024 Cons'!$A$5:$A$1264,$W$2,'PIB Mpal 2015-2024 Cons'!$E$5:$E$1264,$A74)</f>
        <v>3.3398909994129298</v>
      </c>
      <c r="M74" s="100">
        <f>SUMIFS('PIB Mpal 2015-2024 Cons'!R$5:R$1264,'PIB Mpal 2015-2024 Cons'!$A$5:$A$1264,$W$2,'PIB Mpal 2015-2024 Cons'!$E$5:$E$1264,$A74)</f>
        <v>7.4978165347138948</v>
      </c>
      <c r="N74" s="100">
        <f>SUMIFS('PIB Mpal 2015-2024 Cons'!S$5:S$1264,'PIB Mpal 2015-2024 Cons'!$A$5:$A$1264,$W$2,'PIB Mpal 2015-2024 Cons'!$E$5:$E$1264,$A74)</f>
        <v>7.0530950609952168</v>
      </c>
      <c r="O74" s="100">
        <f>SUMIFS('PIB Mpal 2015-2024 Cons'!T$5:T$1264,'PIB Mpal 2015-2024 Cons'!$A$5:$A$1264,$W$2,'PIB Mpal 2015-2024 Cons'!$E$5:$E$1264,$A74)</f>
        <v>21.243355402021454</v>
      </c>
      <c r="P74" s="169">
        <f>SUMIFS('PIB Mpal 2015-2024 Cons'!U$5:U$1264,'PIB Mpal 2015-2024 Cons'!$A$5:$A$1264,$W$2,'PIB Mpal 2015-2024 Cons'!$E$5:$E$1264,$A74)</f>
        <v>4.9138547482963686</v>
      </c>
      <c r="Q74" s="199">
        <f>SUMIFS('PIB Mpal 2015-2024 Cons'!J$5:J$1264,'PIB Mpal 2015-2024 Cons'!$A$5:$A$1264,$W$2,'PIB Mpal 2015-2024 Cons'!$E$5:$E$1264,$A74)</f>
        <v>8.8911562928596783</v>
      </c>
      <c r="R74" s="90">
        <f>SUMIFS('PIB Mpal 2015-2024 Cons'!M$5:M$1264,'PIB Mpal 2015-2024 Cons'!$A$5:$A$1264,$W$2,'PIB Mpal 2015-2024 Cons'!$E$5:$E$1264,$A74)</f>
        <v>3.7694502490231621</v>
      </c>
      <c r="S74" s="101">
        <f>SUMIFS('PIB Mpal 2015-2024 Cons'!V$5:V$1264,'PIB Mpal 2015-2024 Cons'!$A$5:$A$1264,$W$2,'PIB Mpal 2015-2024 Cons'!$E$5:$E$1264,$A74)</f>
        <v>57.129123391592465</v>
      </c>
      <c r="T74" s="172">
        <f>SUMIFS('PIB Mpal 2015-2024 Cons'!W$5:W$1264,'PIB Mpal 2015-2024 Cons'!$A$5:$A$1264,$W$2,'PIB Mpal 2015-2024 Cons'!$E$5:$E$1264,$A74)</f>
        <v>70.452801874543439</v>
      </c>
      <c r="U74" s="100">
        <f>SUMIFS('PIB Mpal 2015-2024 Cons'!X$5:X$1264,'PIB Mpal 2015-2024 Cons'!$A$5:$A$1264,$W$2,'PIB Mpal 2015-2024 Cons'!$E$5:$E$1264,$A74)</f>
        <v>7.7246396945986797</v>
      </c>
      <c r="V74" s="101">
        <f>SUMIFS('PIB Mpal 2015-2024 Cons'!Y$5:Y$1264,'PIB Mpal 2015-2024 Cons'!$A$5:$A$1264,$W$2,'PIB Mpal 2015-2024 Cons'!$E$5:$E$1264,$A74)</f>
        <v>78.14419682404322</v>
      </c>
      <c r="W74" s="85">
        <f t="shared" si="11"/>
        <v>5.2388612344453215E-4</v>
      </c>
      <c r="X74" s="247">
        <f>INDEX(POBLACION!$C$4:$W$128,MATCH(A74,POBLACION!$A$4:$A$128,0),MATCH($W$2,POBLACION!$C$3:$W$3,0))</f>
        <v>8733</v>
      </c>
      <c r="Y74" s="237">
        <f t="shared" si="12"/>
        <v>8067.4226353536515</v>
      </c>
      <c r="Z74" s="249">
        <f t="shared" si="13"/>
        <v>8948.1503291014797</v>
      </c>
      <c r="AA74" s="252">
        <f t="shared" si="14"/>
        <v>3.9067348093160907</v>
      </c>
      <c r="AB74" s="252">
        <f t="shared" si="14"/>
        <v>3.9517332716417162</v>
      </c>
    </row>
    <row r="75" spans="1:28" x14ac:dyDescent="0.3">
      <c r="A75" s="33" t="s">
        <v>305</v>
      </c>
      <c r="B75" s="30" t="s">
        <v>275</v>
      </c>
      <c r="C75" s="31" t="s">
        <v>199</v>
      </c>
      <c r="D75" s="30" t="s">
        <v>306</v>
      </c>
      <c r="E75" s="100">
        <f>SUMIFS('PIB Mpal 2015-2024 Cons'!H$5:H$1264,'PIB Mpal 2015-2024 Cons'!$A$5:$A$1264,$W$2,'PIB Mpal 2015-2024 Cons'!$E$5:$E$1264,$A75)</f>
        <v>10.992022566567963</v>
      </c>
      <c r="F75" s="100">
        <f>SUMIFS('PIB Mpal 2015-2024 Cons'!I$5:I$1264,'PIB Mpal 2015-2024 Cons'!$A$5:$A$1264,$W$2,'PIB Mpal 2015-2024 Cons'!$E$5:$E$1264,$A75)</f>
        <v>0</v>
      </c>
      <c r="G75" s="100">
        <f>SUMIFS('PIB Mpal 2015-2024 Cons'!K$5:K$1264,'PIB Mpal 2015-2024 Cons'!$A$5:$A$1264,$W$2,'PIB Mpal 2015-2024 Cons'!$E$5:$E$1264,$A75)</f>
        <v>1.0662981282267749</v>
      </c>
      <c r="H75" s="100">
        <f>SUMIFS('PIB Mpal 2015-2024 Cons'!L$5:L$1264,'PIB Mpal 2015-2024 Cons'!$A$5:$A$1264,$W$2,'PIB Mpal 2015-2024 Cons'!$E$5:$E$1264,$A75)</f>
        <v>3.250494951831326</v>
      </c>
      <c r="I75" s="100">
        <f>SUMIFS('PIB Mpal 2015-2024 Cons'!N$5:N$1264,'PIB Mpal 2015-2024 Cons'!$A$5:$A$1264,$W$2,'PIB Mpal 2015-2024 Cons'!$E$5:$E$1264,$A75)</f>
        <v>1.455476048609518</v>
      </c>
      <c r="J75" s="100">
        <f>SUMIFS('PIB Mpal 2015-2024 Cons'!O$5:O$1264,'PIB Mpal 2015-2024 Cons'!$A$5:$A$1264,$W$2,'PIB Mpal 2015-2024 Cons'!$E$5:$E$1264,$A75)</f>
        <v>9.6522856277017315</v>
      </c>
      <c r="K75" s="100">
        <f>SUMIFS('PIB Mpal 2015-2024 Cons'!P$5:P$1264,'PIB Mpal 2015-2024 Cons'!$A$5:$A$1264,$W$2,'PIB Mpal 2015-2024 Cons'!$E$5:$E$1264,$A75)</f>
        <v>3.4967573645715095</v>
      </c>
      <c r="L75" s="100">
        <f>SUMIFS('PIB Mpal 2015-2024 Cons'!Q$5:Q$1264,'PIB Mpal 2015-2024 Cons'!$A$5:$A$1264,$W$2,'PIB Mpal 2015-2024 Cons'!$E$5:$E$1264,$A75)</f>
        <v>3.5673234281668491</v>
      </c>
      <c r="M75" s="100">
        <f>SUMIFS('PIB Mpal 2015-2024 Cons'!R$5:R$1264,'PIB Mpal 2015-2024 Cons'!$A$5:$A$1264,$W$2,'PIB Mpal 2015-2024 Cons'!$E$5:$E$1264,$A75)</f>
        <v>11.226725523439312</v>
      </c>
      <c r="N75" s="100">
        <f>SUMIFS('PIB Mpal 2015-2024 Cons'!S$5:S$1264,'PIB Mpal 2015-2024 Cons'!$A$5:$A$1264,$W$2,'PIB Mpal 2015-2024 Cons'!$E$5:$E$1264,$A75)</f>
        <v>8.0536498477224487</v>
      </c>
      <c r="O75" s="100">
        <f>SUMIFS('PIB Mpal 2015-2024 Cons'!T$5:T$1264,'PIB Mpal 2015-2024 Cons'!$A$5:$A$1264,$W$2,'PIB Mpal 2015-2024 Cons'!$E$5:$E$1264,$A75)</f>
        <v>23.823513733562173</v>
      </c>
      <c r="P75" s="169">
        <f>SUMIFS('PIB Mpal 2015-2024 Cons'!U$5:U$1264,'PIB Mpal 2015-2024 Cons'!$A$5:$A$1264,$W$2,'PIB Mpal 2015-2024 Cons'!$E$5:$E$1264,$A75)</f>
        <v>4.4825816798758371</v>
      </c>
      <c r="Q75" s="199">
        <f>SUMIFS('PIB Mpal 2015-2024 Cons'!J$5:J$1264,'PIB Mpal 2015-2024 Cons'!$A$5:$A$1264,$W$2,'PIB Mpal 2015-2024 Cons'!$E$5:$E$1264,$A75)</f>
        <v>10.992022566567963</v>
      </c>
      <c r="R75" s="90">
        <f>SUMIFS('PIB Mpal 2015-2024 Cons'!M$5:M$1264,'PIB Mpal 2015-2024 Cons'!$A$5:$A$1264,$W$2,'PIB Mpal 2015-2024 Cons'!$E$5:$E$1264,$A75)</f>
        <v>4.3167930800581011</v>
      </c>
      <c r="S75" s="101">
        <f>SUMIFS('PIB Mpal 2015-2024 Cons'!V$5:V$1264,'PIB Mpal 2015-2024 Cons'!$A$5:$A$1264,$W$2,'PIB Mpal 2015-2024 Cons'!$E$5:$E$1264,$A75)</f>
        <v>65.758313253649376</v>
      </c>
      <c r="T75" s="172">
        <f>SUMIFS('PIB Mpal 2015-2024 Cons'!W$5:W$1264,'PIB Mpal 2015-2024 Cons'!$A$5:$A$1264,$W$2,'PIB Mpal 2015-2024 Cons'!$E$5:$E$1264,$A75)</f>
        <v>82.259423669201709</v>
      </c>
      <c r="U75" s="100">
        <f>SUMIFS('PIB Mpal 2015-2024 Cons'!X$5:X$1264,'PIB Mpal 2015-2024 Cons'!$A$5:$A$1264,$W$2,'PIB Mpal 2015-2024 Cons'!$E$5:$E$1264,$A75)</f>
        <v>9.0191503023749267</v>
      </c>
      <c r="V75" s="101">
        <f>SUMIFS('PIB Mpal 2015-2024 Cons'!Y$5:Y$1264,'PIB Mpal 2015-2024 Cons'!$A$5:$A$1264,$W$2,'PIB Mpal 2015-2024 Cons'!$E$5:$E$1264,$A75)</f>
        <v>91.239758005438944</v>
      </c>
      <c r="W75" s="85">
        <f t="shared" si="11"/>
        <v>6.1168001039304132E-4</v>
      </c>
      <c r="X75" s="247">
        <f>INDEX(POBLACION!$C$4:$W$128,MATCH(A75,POBLACION!$A$4:$A$128,0),MATCH($W$2,POBLACION!$C$3:$W$3,0))</f>
        <v>9827</v>
      </c>
      <c r="Y75" s="237">
        <f t="shared" si="12"/>
        <v>8370.7564535668789</v>
      </c>
      <c r="Z75" s="249">
        <f t="shared" si="13"/>
        <v>9284.5993696386431</v>
      </c>
      <c r="AA75" s="252">
        <f t="shared" si="14"/>
        <v>3.9227647063523228</v>
      </c>
      <c r="AB75" s="252">
        <f t="shared" si="14"/>
        <v>3.9677631686779495</v>
      </c>
    </row>
    <row r="76" spans="1:28" x14ac:dyDescent="0.3">
      <c r="A76" s="33" t="s">
        <v>307</v>
      </c>
      <c r="B76" s="30" t="s">
        <v>275</v>
      </c>
      <c r="C76" s="31" t="s">
        <v>276</v>
      </c>
      <c r="D76" s="30" t="s">
        <v>308</v>
      </c>
      <c r="E76" s="100">
        <f>SUMIFS('PIB Mpal 2015-2024 Cons'!H$5:H$1264,'PIB Mpal 2015-2024 Cons'!$A$5:$A$1264,$W$2,'PIB Mpal 2015-2024 Cons'!$E$5:$E$1264,$A76)</f>
        <v>17.02013103200661</v>
      </c>
      <c r="F76" s="100">
        <f>SUMIFS('PIB Mpal 2015-2024 Cons'!I$5:I$1264,'PIB Mpal 2015-2024 Cons'!$A$5:$A$1264,$W$2,'PIB Mpal 2015-2024 Cons'!$E$5:$E$1264,$A76)</f>
        <v>0</v>
      </c>
      <c r="G76" s="100">
        <f>SUMIFS('PIB Mpal 2015-2024 Cons'!K$5:K$1264,'PIB Mpal 2015-2024 Cons'!$A$5:$A$1264,$W$2,'PIB Mpal 2015-2024 Cons'!$E$5:$E$1264,$A76)</f>
        <v>1.8709169875055123</v>
      </c>
      <c r="H76" s="100">
        <f>SUMIFS('PIB Mpal 2015-2024 Cons'!L$5:L$1264,'PIB Mpal 2015-2024 Cons'!$A$5:$A$1264,$W$2,'PIB Mpal 2015-2024 Cons'!$E$5:$E$1264,$A76)</f>
        <v>9.0909488051223786</v>
      </c>
      <c r="I76" s="100">
        <f>SUMIFS('PIB Mpal 2015-2024 Cons'!N$5:N$1264,'PIB Mpal 2015-2024 Cons'!$A$5:$A$1264,$W$2,'PIB Mpal 2015-2024 Cons'!$E$5:$E$1264,$A76)</f>
        <v>9.7480921356288555</v>
      </c>
      <c r="J76" s="100">
        <f>SUMIFS('PIB Mpal 2015-2024 Cons'!O$5:O$1264,'PIB Mpal 2015-2024 Cons'!$A$5:$A$1264,$W$2,'PIB Mpal 2015-2024 Cons'!$E$5:$E$1264,$A76)</f>
        <v>59.517615117783485</v>
      </c>
      <c r="K76" s="100">
        <f>SUMIFS('PIB Mpal 2015-2024 Cons'!P$5:P$1264,'PIB Mpal 2015-2024 Cons'!$A$5:$A$1264,$W$2,'PIB Mpal 2015-2024 Cons'!$E$5:$E$1264,$A76)</f>
        <v>6.7052481131112387</v>
      </c>
      <c r="L76" s="100">
        <f>SUMIFS('PIB Mpal 2015-2024 Cons'!Q$5:Q$1264,'PIB Mpal 2015-2024 Cons'!$A$5:$A$1264,$W$2,'PIB Mpal 2015-2024 Cons'!$E$5:$E$1264,$A76)</f>
        <v>5.3456729521988642</v>
      </c>
      <c r="M76" s="100">
        <f>SUMIFS('PIB Mpal 2015-2024 Cons'!R$5:R$1264,'PIB Mpal 2015-2024 Cons'!$A$5:$A$1264,$W$2,'PIB Mpal 2015-2024 Cons'!$E$5:$E$1264,$A76)</f>
        <v>34.276439587689651</v>
      </c>
      <c r="N76" s="100">
        <f>SUMIFS('PIB Mpal 2015-2024 Cons'!S$5:S$1264,'PIB Mpal 2015-2024 Cons'!$A$5:$A$1264,$W$2,'PIB Mpal 2015-2024 Cons'!$E$5:$E$1264,$A76)</f>
        <v>24.149879550252866</v>
      </c>
      <c r="O76" s="100">
        <f>SUMIFS('PIB Mpal 2015-2024 Cons'!T$5:T$1264,'PIB Mpal 2015-2024 Cons'!$A$5:$A$1264,$W$2,'PIB Mpal 2015-2024 Cons'!$E$5:$E$1264,$A76)</f>
        <v>31.077505656235029</v>
      </c>
      <c r="P76" s="169">
        <f>SUMIFS('PIB Mpal 2015-2024 Cons'!U$5:U$1264,'PIB Mpal 2015-2024 Cons'!$A$5:$A$1264,$W$2,'PIB Mpal 2015-2024 Cons'!$E$5:$E$1264,$A76)</f>
        <v>17.270727638713748</v>
      </c>
      <c r="Q76" s="199">
        <f>SUMIFS('PIB Mpal 2015-2024 Cons'!J$5:J$1264,'PIB Mpal 2015-2024 Cons'!$A$5:$A$1264,$W$2,'PIB Mpal 2015-2024 Cons'!$E$5:$E$1264,$A76)</f>
        <v>17.02013103200661</v>
      </c>
      <c r="R76" s="90">
        <f>SUMIFS('PIB Mpal 2015-2024 Cons'!M$5:M$1264,'PIB Mpal 2015-2024 Cons'!$A$5:$A$1264,$W$2,'PIB Mpal 2015-2024 Cons'!$E$5:$E$1264,$A76)</f>
        <v>10.96186579262789</v>
      </c>
      <c r="S76" s="101">
        <f>SUMIFS('PIB Mpal 2015-2024 Cons'!V$5:V$1264,'PIB Mpal 2015-2024 Cons'!$A$5:$A$1264,$W$2,'PIB Mpal 2015-2024 Cons'!$E$5:$E$1264,$A76)</f>
        <v>188.09118075161373</v>
      </c>
      <c r="T76" s="172">
        <f>SUMIFS('PIB Mpal 2015-2024 Cons'!W$5:W$1264,'PIB Mpal 2015-2024 Cons'!$A$5:$A$1264,$W$2,'PIB Mpal 2015-2024 Cons'!$E$5:$E$1264,$A76)</f>
        <v>221.46965982986944</v>
      </c>
      <c r="U76" s="100">
        <f>SUMIFS('PIB Mpal 2015-2024 Cons'!X$5:X$1264,'PIB Mpal 2015-2024 Cons'!$A$5:$A$1264,$W$2,'PIB Mpal 2015-2024 Cons'!$E$5:$E$1264,$A76)</f>
        <v>24.282544908826821</v>
      </c>
      <c r="V76" s="101">
        <f>SUMIFS('PIB Mpal 2015-2024 Cons'!Y$5:Y$1264,'PIB Mpal 2015-2024 Cons'!$A$5:$A$1264,$W$2,'PIB Mpal 2015-2024 Cons'!$E$5:$E$1264,$A76)</f>
        <v>245.64769927983156</v>
      </c>
      <c r="W76" s="85">
        <f t="shared" si="11"/>
        <v>1.6468455258239173E-3</v>
      </c>
      <c r="X76" s="247">
        <f>INDEX(POBLACION!$C$4:$W$128,MATCH(A76,POBLACION!$A$4:$A$128,0),MATCH($W$2,POBLACION!$C$3:$W$3,0))</f>
        <v>17982</v>
      </c>
      <c r="Y76" s="237">
        <f t="shared" si="12"/>
        <v>12316.186176725027</v>
      </c>
      <c r="Z76" s="249">
        <f t="shared" si="13"/>
        <v>13660.755159594681</v>
      </c>
      <c r="AA76" s="252">
        <f t="shared" si="14"/>
        <v>4.0904762452614634</v>
      </c>
      <c r="AB76" s="252">
        <f t="shared" si="14"/>
        <v>4.1354747075870941</v>
      </c>
    </row>
    <row r="77" spans="1:28" x14ac:dyDescent="0.3">
      <c r="A77" s="33" t="s">
        <v>309</v>
      </c>
      <c r="B77" s="30" t="s">
        <v>275</v>
      </c>
      <c r="C77" s="31" t="s">
        <v>199</v>
      </c>
      <c r="D77" s="30" t="s">
        <v>310</v>
      </c>
      <c r="E77" s="100">
        <f>SUMIFS('PIB Mpal 2015-2024 Cons'!H$5:H$1264,'PIB Mpal 2015-2024 Cons'!$A$5:$A$1264,$W$2,'PIB Mpal 2015-2024 Cons'!$E$5:$E$1264,$A77)</f>
        <v>18.817684347570051</v>
      </c>
      <c r="F77" s="100">
        <f>SUMIFS('PIB Mpal 2015-2024 Cons'!I$5:I$1264,'PIB Mpal 2015-2024 Cons'!$A$5:$A$1264,$W$2,'PIB Mpal 2015-2024 Cons'!$E$5:$E$1264,$A77)</f>
        <v>6.9181605103419432</v>
      </c>
      <c r="G77" s="100">
        <f>SUMIFS('PIB Mpal 2015-2024 Cons'!K$5:K$1264,'PIB Mpal 2015-2024 Cons'!$A$5:$A$1264,$W$2,'PIB Mpal 2015-2024 Cons'!$E$5:$E$1264,$A77)</f>
        <v>5.7881956911508947</v>
      </c>
      <c r="H77" s="100">
        <f>SUMIFS('PIB Mpal 2015-2024 Cons'!L$5:L$1264,'PIB Mpal 2015-2024 Cons'!$A$5:$A$1264,$W$2,'PIB Mpal 2015-2024 Cons'!$E$5:$E$1264,$A77)</f>
        <v>8.0726730423165822</v>
      </c>
      <c r="I77" s="100">
        <f>SUMIFS('PIB Mpal 2015-2024 Cons'!N$5:N$1264,'PIB Mpal 2015-2024 Cons'!$A$5:$A$1264,$W$2,'PIB Mpal 2015-2024 Cons'!$E$5:$E$1264,$A77)</f>
        <v>16.610670866354937</v>
      </c>
      <c r="J77" s="100">
        <f>SUMIFS('PIB Mpal 2015-2024 Cons'!O$5:O$1264,'PIB Mpal 2015-2024 Cons'!$A$5:$A$1264,$W$2,'PIB Mpal 2015-2024 Cons'!$E$5:$E$1264,$A77)</f>
        <v>71.297732983022868</v>
      </c>
      <c r="K77" s="100">
        <f>SUMIFS('PIB Mpal 2015-2024 Cons'!P$5:P$1264,'PIB Mpal 2015-2024 Cons'!$A$5:$A$1264,$W$2,'PIB Mpal 2015-2024 Cons'!$E$5:$E$1264,$A77)</f>
        <v>9.1626116848621528</v>
      </c>
      <c r="L77" s="100">
        <f>SUMIFS('PIB Mpal 2015-2024 Cons'!Q$5:Q$1264,'PIB Mpal 2015-2024 Cons'!$A$5:$A$1264,$W$2,'PIB Mpal 2015-2024 Cons'!$E$5:$E$1264,$A77)</f>
        <v>8.8247282726333172</v>
      </c>
      <c r="M77" s="100">
        <f>SUMIFS('PIB Mpal 2015-2024 Cons'!R$5:R$1264,'PIB Mpal 2015-2024 Cons'!$A$5:$A$1264,$W$2,'PIB Mpal 2015-2024 Cons'!$E$5:$E$1264,$A77)</f>
        <v>30.039239974220266</v>
      </c>
      <c r="N77" s="100">
        <f>SUMIFS('PIB Mpal 2015-2024 Cons'!S$5:S$1264,'PIB Mpal 2015-2024 Cons'!$A$5:$A$1264,$W$2,'PIB Mpal 2015-2024 Cons'!$E$5:$E$1264,$A77)</f>
        <v>33.475894604392749</v>
      </c>
      <c r="O77" s="100">
        <f>SUMIFS('PIB Mpal 2015-2024 Cons'!T$5:T$1264,'PIB Mpal 2015-2024 Cons'!$A$5:$A$1264,$W$2,'PIB Mpal 2015-2024 Cons'!$E$5:$E$1264,$A77)</f>
        <v>89.469059941249682</v>
      </c>
      <c r="P77" s="169">
        <f>SUMIFS('PIB Mpal 2015-2024 Cons'!U$5:U$1264,'PIB Mpal 2015-2024 Cons'!$A$5:$A$1264,$W$2,'PIB Mpal 2015-2024 Cons'!$E$5:$E$1264,$A77)</f>
        <v>13.3583438930826</v>
      </c>
      <c r="Q77" s="199">
        <f>SUMIFS('PIB Mpal 2015-2024 Cons'!J$5:J$1264,'PIB Mpal 2015-2024 Cons'!$A$5:$A$1264,$W$2,'PIB Mpal 2015-2024 Cons'!$E$5:$E$1264,$A77)</f>
        <v>25.735844857911992</v>
      </c>
      <c r="R77" s="90">
        <f>SUMIFS('PIB Mpal 2015-2024 Cons'!M$5:M$1264,'PIB Mpal 2015-2024 Cons'!$A$5:$A$1264,$W$2,'PIB Mpal 2015-2024 Cons'!$E$5:$E$1264,$A77)</f>
        <v>13.860868733467477</v>
      </c>
      <c r="S77" s="101">
        <f>SUMIFS('PIB Mpal 2015-2024 Cons'!V$5:V$1264,'PIB Mpal 2015-2024 Cons'!$A$5:$A$1264,$W$2,'PIB Mpal 2015-2024 Cons'!$E$5:$E$1264,$A77)</f>
        <v>272.23828221981853</v>
      </c>
      <c r="T77" s="172">
        <f>SUMIFS('PIB Mpal 2015-2024 Cons'!W$5:W$1264,'PIB Mpal 2015-2024 Cons'!$A$5:$A$1264,$W$2,'PIB Mpal 2015-2024 Cons'!$E$5:$E$1264,$A77)</f>
        <v>322.33753417988589</v>
      </c>
      <c r="U77" s="100">
        <f>SUMIFS('PIB Mpal 2015-2024 Cons'!X$5:X$1264,'PIB Mpal 2015-2024 Cons'!$A$5:$A$1264,$W$2,'PIB Mpal 2015-2024 Cons'!$E$5:$E$1264,$A77)</f>
        <v>35.341977115682013</v>
      </c>
      <c r="V77" s="101">
        <f>SUMIFS('PIB Mpal 2015-2024 Cons'!Y$5:Y$1264,'PIB Mpal 2015-2024 Cons'!$A$5:$A$1264,$W$2,'PIB Mpal 2015-2024 Cons'!$E$5:$E$1264,$A77)</f>
        <v>357.5274090530088</v>
      </c>
      <c r="W77" s="85">
        <f t="shared" si="11"/>
        <v>2.3968977347825163E-3</v>
      </c>
      <c r="X77" s="247">
        <f>INDEX(POBLACION!$C$4:$W$128,MATCH(A77,POBLACION!$A$4:$A$128,0),MATCH($W$2,POBLACION!$C$3:$W$3,0))</f>
        <v>28130</v>
      </c>
      <c r="Y77" s="237">
        <f t="shared" si="12"/>
        <v>11458.852974755986</v>
      </c>
      <c r="Z77" s="249">
        <f t="shared" si="13"/>
        <v>12709.826130572656</v>
      </c>
      <c r="AA77" s="252">
        <f t="shared" si="14"/>
        <v>4.0591411471544632</v>
      </c>
      <c r="AB77" s="252">
        <f t="shared" si="14"/>
        <v>4.104139609480101</v>
      </c>
    </row>
    <row r="78" spans="1:28" x14ac:dyDescent="0.3">
      <c r="A78" s="33" t="s">
        <v>311</v>
      </c>
      <c r="B78" s="30" t="s">
        <v>275</v>
      </c>
      <c r="C78" s="31" t="s">
        <v>199</v>
      </c>
      <c r="D78" s="30" t="s">
        <v>312</v>
      </c>
      <c r="E78" s="100">
        <f>SUMIFS('PIB Mpal 2015-2024 Cons'!H$5:H$1264,'PIB Mpal 2015-2024 Cons'!$A$5:$A$1264,$W$2,'PIB Mpal 2015-2024 Cons'!$E$5:$E$1264,$A78)</f>
        <v>12.481783824517859</v>
      </c>
      <c r="F78" s="100">
        <f>SUMIFS('PIB Mpal 2015-2024 Cons'!I$5:I$1264,'PIB Mpal 2015-2024 Cons'!$A$5:$A$1264,$W$2,'PIB Mpal 2015-2024 Cons'!$E$5:$E$1264,$A78)</f>
        <v>3.8370621916339775</v>
      </c>
      <c r="G78" s="100">
        <f>SUMIFS('PIB Mpal 2015-2024 Cons'!K$5:K$1264,'PIB Mpal 2015-2024 Cons'!$A$5:$A$1264,$W$2,'PIB Mpal 2015-2024 Cons'!$E$5:$E$1264,$A78)</f>
        <v>3.369393749681632</v>
      </c>
      <c r="H78" s="100">
        <f>SUMIFS('PIB Mpal 2015-2024 Cons'!L$5:L$1264,'PIB Mpal 2015-2024 Cons'!$A$5:$A$1264,$W$2,'PIB Mpal 2015-2024 Cons'!$E$5:$E$1264,$A78)</f>
        <v>6.1973981292394154</v>
      </c>
      <c r="I78" s="100">
        <f>SUMIFS('PIB Mpal 2015-2024 Cons'!N$5:N$1264,'PIB Mpal 2015-2024 Cons'!$A$5:$A$1264,$W$2,'PIB Mpal 2015-2024 Cons'!$E$5:$E$1264,$A78)</f>
        <v>11.926279858789778</v>
      </c>
      <c r="J78" s="100">
        <f>SUMIFS('PIB Mpal 2015-2024 Cons'!O$5:O$1264,'PIB Mpal 2015-2024 Cons'!$A$5:$A$1264,$W$2,'PIB Mpal 2015-2024 Cons'!$E$5:$E$1264,$A78)</f>
        <v>46.73743886871047</v>
      </c>
      <c r="K78" s="100">
        <f>SUMIFS('PIB Mpal 2015-2024 Cons'!P$5:P$1264,'PIB Mpal 2015-2024 Cons'!$A$5:$A$1264,$W$2,'PIB Mpal 2015-2024 Cons'!$E$5:$E$1264,$A78)</f>
        <v>6.6349942862775668</v>
      </c>
      <c r="L78" s="100">
        <f>SUMIFS('PIB Mpal 2015-2024 Cons'!Q$5:Q$1264,'PIB Mpal 2015-2024 Cons'!$A$5:$A$1264,$W$2,'PIB Mpal 2015-2024 Cons'!$E$5:$E$1264,$A78)</f>
        <v>5.377863182773563</v>
      </c>
      <c r="M78" s="100">
        <f>SUMIFS('PIB Mpal 2015-2024 Cons'!R$5:R$1264,'PIB Mpal 2015-2024 Cons'!$A$5:$A$1264,$W$2,'PIB Mpal 2015-2024 Cons'!$E$5:$E$1264,$A78)</f>
        <v>27.482453848852476</v>
      </c>
      <c r="N78" s="100">
        <f>SUMIFS('PIB Mpal 2015-2024 Cons'!S$5:S$1264,'PIB Mpal 2015-2024 Cons'!$A$5:$A$1264,$W$2,'PIB Mpal 2015-2024 Cons'!$E$5:$E$1264,$A78)</f>
        <v>20.476168858555319</v>
      </c>
      <c r="O78" s="100">
        <f>SUMIFS('PIB Mpal 2015-2024 Cons'!T$5:T$1264,'PIB Mpal 2015-2024 Cons'!$A$5:$A$1264,$W$2,'PIB Mpal 2015-2024 Cons'!$E$5:$E$1264,$A78)</f>
        <v>23.672632560904198</v>
      </c>
      <c r="P78" s="169">
        <f>SUMIFS('PIB Mpal 2015-2024 Cons'!U$5:U$1264,'PIB Mpal 2015-2024 Cons'!$A$5:$A$1264,$W$2,'PIB Mpal 2015-2024 Cons'!$E$5:$E$1264,$A78)</f>
        <v>12.397838509773868</v>
      </c>
      <c r="Q78" s="199">
        <f>SUMIFS('PIB Mpal 2015-2024 Cons'!J$5:J$1264,'PIB Mpal 2015-2024 Cons'!$A$5:$A$1264,$W$2,'PIB Mpal 2015-2024 Cons'!$E$5:$E$1264,$A78)</f>
        <v>16.318846016151838</v>
      </c>
      <c r="R78" s="90">
        <f>SUMIFS('PIB Mpal 2015-2024 Cons'!M$5:M$1264,'PIB Mpal 2015-2024 Cons'!$A$5:$A$1264,$W$2,'PIB Mpal 2015-2024 Cons'!$E$5:$E$1264,$A78)</f>
        <v>9.5667918789210482</v>
      </c>
      <c r="S78" s="101">
        <f>SUMIFS('PIB Mpal 2015-2024 Cons'!V$5:V$1264,'PIB Mpal 2015-2024 Cons'!$A$5:$A$1264,$W$2,'PIB Mpal 2015-2024 Cons'!$E$5:$E$1264,$A78)</f>
        <v>154.70566997463723</v>
      </c>
      <c r="T78" s="172">
        <f>SUMIFS('PIB Mpal 2015-2024 Cons'!W$5:W$1264,'PIB Mpal 2015-2024 Cons'!$A$5:$A$1264,$W$2,'PIB Mpal 2015-2024 Cons'!$E$5:$E$1264,$A78)</f>
        <v>187.68806935243219</v>
      </c>
      <c r="U78" s="100">
        <f>SUMIFS('PIB Mpal 2015-2024 Cons'!X$5:X$1264,'PIB Mpal 2015-2024 Cons'!$A$5:$A$1264,$W$2,'PIB Mpal 2015-2024 Cons'!$E$5:$E$1264,$A78)</f>
        <v>20.578638068994621</v>
      </c>
      <c r="V78" s="101">
        <f>SUMIFS('PIB Mpal 2015-2024 Cons'!Y$5:Y$1264,'PIB Mpal 2015-2024 Cons'!$A$5:$A$1264,$W$2,'PIB Mpal 2015-2024 Cons'!$E$5:$E$1264,$A78)</f>
        <v>208.17814256867794</v>
      </c>
      <c r="W78" s="85">
        <f t="shared" si="11"/>
        <v>1.3956460559926313E-3</v>
      </c>
      <c r="X78" s="247">
        <f>INDEX(POBLACION!$C$4:$W$128,MATCH(A78,POBLACION!$A$4:$A$128,0),MATCH($W$2,POBLACION!$C$3:$W$3,0))</f>
        <v>16366</v>
      </c>
      <c r="Y78" s="237">
        <f t="shared" si="12"/>
        <v>11468.169946989625</v>
      </c>
      <c r="Z78" s="249">
        <f t="shared" si="13"/>
        <v>12720.160244939383</v>
      </c>
      <c r="AA78" s="252">
        <f t="shared" si="14"/>
        <v>4.0594941201388464</v>
      </c>
      <c r="AB78" s="252">
        <f t="shared" si="14"/>
        <v>4.1044925824644833</v>
      </c>
    </row>
    <row r="79" spans="1:28" ht="15" thickBot="1" x14ac:dyDescent="0.35">
      <c r="A79" s="33" t="s">
        <v>313</v>
      </c>
      <c r="B79" s="58" t="s">
        <v>275</v>
      </c>
      <c r="C79" s="57" t="s">
        <v>276</v>
      </c>
      <c r="D79" s="58" t="s">
        <v>314</v>
      </c>
      <c r="E79" s="100">
        <f>SUMIFS('PIB Mpal 2015-2024 Cons'!H$5:H$1264,'PIB Mpal 2015-2024 Cons'!$A$5:$A$1264,$W$2,'PIB Mpal 2015-2024 Cons'!$E$5:$E$1264,$A79)</f>
        <v>41.217521495375891</v>
      </c>
      <c r="F79" s="100">
        <f>SUMIFS('PIB Mpal 2015-2024 Cons'!I$5:I$1264,'PIB Mpal 2015-2024 Cons'!$A$5:$A$1264,$W$2,'PIB Mpal 2015-2024 Cons'!$E$5:$E$1264,$A79)</f>
        <v>2.0734808883536915</v>
      </c>
      <c r="G79" s="100">
        <f>SUMIFS('PIB Mpal 2015-2024 Cons'!K$5:K$1264,'PIB Mpal 2015-2024 Cons'!$A$5:$A$1264,$W$2,'PIB Mpal 2015-2024 Cons'!$E$5:$E$1264,$A79)</f>
        <v>0.83834529820451176</v>
      </c>
      <c r="H79" s="100">
        <f>SUMIFS('PIB Mpal 2015-2024 Cons'!L$5:L$1264,'PIB Mpal 2015-2024 Cons'!$A$5:$A$1264,$W$2,'PIB Mpal 2015-2024 Cons'!$E$5:$E$1264,$A79)</f>
        <v>4.7203491252862664</v>
      </c>
      <c r="I79" s="100">
        <f>SUMIFS('PIB Mpal 2015-2024 Cons'!N$5:N$1264,'PIB Mpal 2015-2024 Cons'!$A$5:$A$1264,$W$2,'PIB Mpal 2015-2024 Cons'!$E$5:$E$1264,$A79)</f>
        <v>1.1321621279986758</v>
      </c>
      <c r="J79" s="100">
        <f>SUMIFS('PIB Mpal 2015-2024 Cons'!O$5:O$1264,'PIB Mpal 2015-2024 Cons'!$A$5:$A$1264,$W$2,'PIB Mpal 2015-2024 Cons'!$E$5:$E$1264,$A79)</f>
        <v>11.332324026243633</v>
      </c>
      <c r="K79" s="100">
        <f>SUMIFS('PIB Mpal 2015-2024 Cons'!P$5:P$1264,'PIB Mpal 2015-2024 Cons'!$A$5:$A$1264,$W$2,'PIB Mpal 2015-2024 Cons'!$E$5:$E$1264,$A79)</f>
        <v>2.4157159819305298</v>
      </c>
      <c r="L79" s="100">
        <f>SUMIFS('PIB Mpal 2015-2024 Cons'!Q$5:Q$1264,'PIB Mpal 2015-2024 Cons'!$A$5:$A$1264,$W$2,'PIB Mpal 2015-2024 Cons'!$E$5:$E$1264,$A79)</f>
        <v>2.0881236275303272</v>
      </c>
      <c r="M79" s="100">
        <f>SUMIFS('PIB Mpal 2015-2024 Cons'!R$5:R$1264,'PIB Mpal 2015-2024 Cons'!$A$5:$A$1264,$W$2,'PIB Mpal 2015-2024 Cons'!$E$5:$E$1264,$A79)</f>
        <v>6.5201125228429548</v>
      </c>
      <c r="N79" s="100">
        <f>SUMIFS('PIB Mpal 2015-2024 Cons'!S$5:S$1264,'PIB Mpal 2015-2024 Cons'!$A$5:$A$1264,$W$2,'PIB Mpal 2015-2024 Cons'!$E$5:$E$1264,$A79)</f>
        <v>6.0721615781063178</v>
      </c>
      <c r="O79" s="100">
        <f>SUMIFS('PIB Mpal 2015-2024 Cons'!T$5:T$1264,'PIB Mpal 2015-2024 Cons'!$A$5:$A$1264,$W$2,'PIB Mpal 2015-2024 Cons'!$E$5:$E$1264,$A79)</f>
        <v>15.128261414058835</v>
      </c>
      <c r="P79" s="169">
        <f>SUMIFS('PIB Mpal 2015-2024 Cons'!U$5:U$1264,'PIB Mpal 2015-2024 Cons'!$A$5:$A$1264,$W$2,'PIB Mpal 2015-2024 Cons'!$E$5:$E$1264,$A79)</f>
        <v>3.4679320102557898</v>
      </c>
      <c r="Q79" s="199">
        <f>SUMIFS('PIB Mpal 2015-2024 Cons'!J$5:J$1264,'PIB Mpal 2015-2024 Cons'!$A$5:$A$1264,$W$2,'PIB Mpal 2015-2024 Cons'!$E$5:$E$1264,$A79)</f>
        <v>43.291002383729584</v>
      </c>
      <c r="R79" s="90">
        <f>SUMIFS('PIB Mpal 2015-2024 Cons'!M$5:M$1264,'PIB Mpal 2015-2024 Cons'!$A$5:$A$1264,$W$2,'PIB Mpal 2015-2024 Cons'!$E$5:$E$1264,$A79)</f>
        <v>5.5586944234907785</v>
      </c>
      <c r="S79" s="101">
        <f>SUMIFS('PIB Mpal 2015-2024 Cons'!V$5:V$1264,'PIB Mpal 2015-2024 Cons'!$A$5:$A$1264,$W$2,'PIB Mpal 2015-2024 Cons'!$E$5:$E$1264,$A79)</f>
        <v>48.156793288967059</v>
      </c>
      <c r="T79" s="172">
        <f>SUMIFS('PIB Mpal 2015-2024 Cons'!W$5:W$1264,'PIB Mpal 2015-2024 Cons'!$A$5:$A$1264,$W$2,'PIB Mpal 2015-2024 Cons'!$E$5:$E$1264,$A79)</f>
        <v>116.18895378011925</v>
      </c>
      <c r="U79" s="100">
        <f>SUMIFS('PIB Mpal 2015-2024 Cons'!X$5:X$1264,'PIB Mpal 2015-2024 Cons'!$A$5:$A$1264,$W$2,'PIB Mpal 2015-2024 Cons'!$E$5:$E$1264,$A79)</f>
        <v>12.739277652033177</v>
      </c>
      <c r="V79" s="101">
        <f>SUMIFS('PIB Mpal 2015-2024 Cons'!Y$5:Y$1264,'PIB Mpal 2015-2024 Cons'!$A$5:$A$1264,$W$2,'PIB Mpal 2015-2024 Cons'!$E$5:$E$1264,$A79)</f>
        <v>128.87340505124317</v>
      </c>
      <c r="W79" s="89">
        <f t="shared" si="11"/>
        <v>8.6397955742530477E-4</v>
      </c>
      <c r="X79" s="247">
        <f>INDEX(POBLACION!$C$4:$W$128,MATCH(A79,POBLACION!$A$4:$A$128,0),MATCH($W$2,POBLACION!$C$3:$W$3,0))</f>
        <v>7406</v>
      </c>
      <c r="Y79" s="237">
        <f t="shared" si="12"/>
        <v>15688.489573335031</v>
      </c>
      <c r="Z79" s="249">
        <f t="shared" si="13"/>
        <v>17401.215912941287</v>
      </c>
      <c r="AA79" s="252">
        <f t="shared" si="14"/>
        <v>4.195581133418548</v>
      </c>
      <c r="AB79" s="252">
        <f t="shared" si="14"/>
        <v>4.2405795957441601</v>
      </c>
    </row>
    <row r="80" spans="1:28" ht="15" thickBot="1" x14ac:dyDescent="0.35">
      <c r="A80" s="107" t="s">
        <v>315</v>
      </c>
      <c r="B80" s="110" t="s">
        <v>316</v>
      </c>
      <c r="C80" s="108"/>
      <c r="D80" s="103"/>
      <c r="E80" s="104">
        <f>SUM(E81:E103)</f>
        <v>1652.0015051923237</v>
      </c>
      <c r="F80" s="104">
        <f t="shared" ref="F80:V80" si="15">SUM(F81:F103)</f>
        <v>10.927455816382919</v>
      </c>
      <c r="G80" s="104">
        <f t="shared" si="15"/>
        <v>2845.7403934053759</v>
      </c>
      <c r="H80" s="104">
        <f t="shared" si="15"/>
        <v>842.52636688254915</v>
      </c>
      <c r="I80" s="104">
        <f t="shared" si="15"/>
        <v>1156.3268100671817</v>
      </c>
      <c r="J80" s="104">
        <f t="shared" si="15"/>
        <v>2199.518598117259</v>
      </c>
      <c r="K80" s="104">
        <f t="shared" si="15"/>
        <v>385.05965200444939</v>
      </c>
      <c r="L80" s="104">
        <f t="shared" si="15"/>
        <v>386.1187316476213</v>
      </c>
      <c r="M80" s="104">
        <f t="shared" si="15"/>
        <v>1200.7798086201019</v>
      </c>
      <c r="N80" s="104">
        <f t="shared" si="15"/>
        <v>1094.9318598021839</v>
      </c>
      <c r="O80" s="104">
        <f t="shared" si="15"/>
        <v>1218.4945591635915</v>
      </c>
      <c r="P80" s="114">
        <f t="shared" si="15"/>
        <v>460.69483850345716</v>
      </c>
      <c r="Q80" s="176">
        <f t="shared" si="15"/>
        <v>1662.9289610087069</v>
      </c>
      <c r="R80" s="104">
        <f t="shared" si="15"/>
        <v>3688.2667602879246</v>
      </c>
      <c r="S80" s="105">
        <f t="shared" si="15"/>
        <v>8101.9248579258465</v>
      </c>
      <c r="T80" s="171">
        <f t="shared" si="15"/>
        <v>13982.863608269652</v>
      </c>
      <c r="U80" s="104">
        <f t="shared" si="15"/>
        <v>1533.1197681100502</v>
      </c>
      <c r="V80" s="105">
        <f t="shared" si="15"/>
        <v>15509.385246510603</v>
      </c>
      <c r="W80" s="106">
        <f t="shared" si="11"/>
        <v>0.1039763929252176</v>
      </c>
      <c r="X80" s="190">
        <f>SUM(X81:X103)</f>
        <v>744375</v>
      </c>
      <c r="Y80" s="237">
        <f t="shared" si="12"/>
        <v>18784.703420009606</v>
      </c>
      <c r="Z80" s="249">
        <f t="shared" si="13"/>
        <v>20835.446174993252</v>
      </c>
      <c r="AA80" s="252">
        <f t="shared" si="14"/>
        <v>4.273804342648269</v>
      </c>
      <c r="AB80" s="252">
        <f t="shared" si="14"/>
        <v>4.3188028049738962</v>
      </c>
    </row>
    <row r="81" spans="1:28" x14ac:dyDescent="0.3">
      <c r="A81" s="33" t="s">
        <v>317</v>
      </c>
      <c r="B81" s="92" t="s">
        <v>318</v>
      </c>
      <c r="C81" s="99" t="s">
        <v>199</v>
      </c>
      <c r="D81" s="92" t="s">
        <v>319</v>
      </c>
      <c r="E81" s="100">
        <f>SUMIFS('PIB Mpal 2015-2024 Cons'!H$5:H$1264,'PIB Mpal 2015-2024 Cons'!$A$5:$A$1264,$W$2,'PIB Mpal 2015-2024 Cons'!$E$5:$E$1264,$A81)</f>
        <v>122.43972850610378</v>
      </c>
      <c r="F81" s="100">
        <f>SUMIFS('PIB Mpal 2015-2024 Cons'!I$5:I$1264,'PIB Mpal 2015-2024 Cons'!$A$5:$A$1264,$W$2,'PIB Mpal 2015-2024 Cons'!$E$5:$E$1264,$A81)</f>
        <v>8.9944620819941368E-2</v>
      </c>
      <c r="G81" s="100">
        <f>SUMIFS('PIB Mpal 2015-2024 Cons'!K$5:K$1264,'PIB Mpal 2015-2024 Cons'!$A$5:$A$1264,$W$2,'PIB Mpal 2015-2024 Cons'!$E$5:$E$1264,$A81)</f>
        <v>9.4956460736583548</v>
      </c>
      <c r="H81" s="100">
        <f>SUMIFS('PIB Mpal 2015-2024 Cons'!L$5:L$1264,'PIB Mpal 2015-2024 Cons'!$A$5:$A$1264,$W$2,'PIB Mpal 2015-2024 Cons'!$E$5:$E$1264,$A81)</f>
        <v>7.1243683399388047</v>
      </c>
      <c r="I81" s="100">
        <f>SUMIFS('PIB Mpal 2015-2024 Cons'!N$5:N$1264,'PIB Mpal 2015-2024 Cons'!$A$5:$A$1264,$W$2,'PIB Mpal 2015-2024 Cons'!$E$5:$E$1264,$A81)</f>
        <v>6.7965679833858861</v>
      </c>
      <c r="J81" s="100">
        <f>SUMIFS('PIB Mpal 2015-2024 Cons'!O$5:O$1264,'PIB Mpal 2015-2024 Cons'!$A$5:$A$1264,$W$2,'PIB Mpal 2015-2024 Cons'!$E$5:$E$1264,$A81)</f>
        <v>18.502096502088303</v>
      </c>
      <c r="K81" s="100">
        <f>SUMIFS('PIB Mpal 2015-2024 Cons'!P$5:P$1264,'PIB Mpal 2015-2024 Cons'!$A$5:$A$1264,$W$2,'PIB Mpal 2015-2024 Cons'!$E$5:$E$1264,$A81)</f>
        <v>7.5991591978110735</v>
      </c>
      <c r="L81" s="100">
        <f>SUMIFS('PIB Mpal 2015-2024 Cons'!Q$5:Q$1264,'PIB Mpal 2015-2024 Cons'!$A$5:$A$1264,$W$2,'PIB Mpal 2015-2024 Cons'!$E$5:$E$1264,$A81)</f>
        <v>9.0590571952784273</v>
      </c>
      <c r="M81" s="100">
        <f>SUMIFS('PIB Mpal 2015-2024 Cons'!R$5:R$1264,'PIB Mpal 2015-2024 Cons'!$A$5:$A$1264,$W$2,'PIB Mpal 2015-2024 Cons'!$E$5:$E$1264,$A81)</f>
        <v>22.96179405882453</v>
      </c>
      <c r="N81" s="100">
        <f>SUMIFS('PIB Mpal 2015-2024 Cons'!S$5:S$1264,'PIB Mpal 2015-2024 Cons'!$A$5:$A$1264,$W$2,'PIB Mpal 2015-2024 Cons'!$E$5:$E$1264,$A81)</f>
        <v>20.777994593531865</v>
      </c>
      <c r="O81" s="100">
        <f>SUMIFS('PIB Mpal 2015-2024 Cons'!T$5:T$1264,'PIB Mpal 2015-2024 Cons'!$A$5:$A$1264,$W$2,'PIB Mpal 2015-2024 Cons'!$E$5:$E$1264,$A81)</f>
        <v>44.07528252369579</v>
      </c>
      <c r="P81" s="169">
        <f>SUMIFS('PIB Mpal 2015-2024 Cons'!U$5:U$1264,'PIB Mpal 2015-2024 Cons'!$A$5:$A$1264,$W$2,'PIB Mpal 2015-2024 Cons'!$E$5:$E$1264,$A81)</f>
        <v>11.929007190220673</v>
      </c>
      <c r="Q81" s="199">
        <f>SUMIFS('PIB Mpal 2015-2024 Cons'!J$5:J$1264,'PIB Mpal 2015-2024 Cons'!$A$5:$A$1264,$W$2,'PIB Mpal 2015-2024 Cons'!$E$5:$E$1264,$A81)</f>
        <v>122.52967312692371</v>
      </c>
      <c r="R81" s="90">
        <f>SUMIFS('PIB Mpal 2015-2024 Cons'!M$5:M$1264,'PIB Mpal 2015-2024 Cons'!$A$5:$A$1264,$W$2,'PIB Mpal 2015-2024 Cons'!$E$5:$E$1264,$A81)</f>
        <v>16.620014413597161</v>
      </c>
      <c r="S81" s="101">
        <f>SUMIFS('PIB Mpal 2015-2024 Cons'!V$5:V$1264,'PIB Mpal 2015-2024 Cons'!$A$5:$A$1264,$W$2,'PIB Mpal 2015-2024 Cons'!$E$5:$E$1264,$A81)</f>
        <v>141.70095924483655</v>
      </c>
      <c r="T81" s="172">
        <f>SUMIFS('PIB Mpal 2015-2024 Cons'!W$5:W$1264,'PIB Mpal 2015-2024 Cons'!$A$5:$A$1264,$W$2,'PIB Mpal 2015-2024 Cons'!$E$5:$E$1264,$A81)</f>
        <v>331.27347976237274</v>
      </c>
      <c r="U81" s="100">
        <f>SUMIFS('PIB Mpal 2015-2024 Cons'!X$5:X$1264,'PIB Mpal 2015-2024 Cons'!$A$5:$A$1264,$W$2,'PIB Mpal 2015-2024 Cons'!$E$5:$E$1264,$A81)</f>
        <v>36.321738858530544</v>
      </c>
      <c r="V81" s="101">
        <f>SUMIFS('PIB Mpal 2015-2024 Cons'!Y$5:Y$1264,'PIB Mpal 2015-2024 Cons'!$A$5:$A$1264,$W$2,'PIB Mpal 2015-2024 Cons'!$E$5:$E$1264,$A81)</f>
        <v>367.43889975068697</v>
      </c>
      <c r="W81" s="91">
        <f t="shared" si="11"/>
        <v>2.4633453105488276E-3</v>
      </c>
      <c r="X81" s="247">
        <f>INDEX(POBLACION!$C$4:$W$128,MATCH(A81,POBLACION!$A$4:$A$128,0),MATCH($W$2,POBLACION!$C$3:$W$3,0))</f>
        <v>21121</v>
      </c>
      <c r="Y81" s="237">
        <f t="shared" si="12"/>
        <v>15684.554697333115</v>
      </c>
      <c r="Z81" s="249">
        <f t="shared" si="13"/>
        <v>17396.851463031438</v>
      </c>
      <c r="AA81" s="252">
        <f t="shared" si="14"/>
        <v>4.1954721930856413</v>
      </c>
      <c r="AB81" s="252">
        <f t="shared" si="14"/>
        <v>4.2404706554112472</v>
      </c>
    </row>
    <row r="82" spans="1:28" x14ac:dyDescent="0.3">
      <c r="A82" s="33" t="s">
        <v>320</v>
      </c>
      <c r="B82" s="30" t="s">
        <v>318</v>
      </c>
      <c r="C82" s="31" t="s">
        <v>321</v>
      </c>
      <c r="D82" s="30" t="s">
        <v>322</v>
      </c>
      <c r="E82" s="100">
        <f>SUMIFS('PIB Mpal 2015-2024 Cons'!H$5:H$1264,'PIB Mpal 2015-2024 Cons'!$A$5:$A$1264,$W$2,'PIB Mpal 2015-2024 Cons'!$E$5:$E$1264,$A82)</f>
        <v>6.3285013884303991</v>
      </c>
      <c r="F82" s="100">
        <f>SUMIFS('PIB Mpal 2015-2024 Cons'!I$5:I$1264,'PIB Mpal 2015-2024 Cons'!$A$5:$A$1264,$W$2,'PIB Mpal 2015-2024 Cons'!$E$5:$E$1264,$A82)</f>
        <v>0</v>
      </c>
      <c r="G82" s="100">
        <f>SUMIFS('PIB Mpal 2015-2024 Cons'!K$5:K$1264,'PIB Mpal 2015-2024 Cons'!$A$5:$A$1264,$W$2,'PIB Mpal 2015-2024 Cons'!$E$5:$E$1264,$A82)</f>
        <v>0.72611432942892384</v>
      </c>
      <c r="H82" s="100">
        <f>SUMIFS('PIB Mpal 2015-2024 Cons'!L$5:L$1264,'PIB Mpal 2015-2024 Cons'!$A$5:$A$1264,$W$2,'PIB Mpal 2015-2024 Cons'!$E$5:$E$1264,$A82)</f>
        <v>2.0339693371498084</v>
      </c>
      <c r="I82" s="100">
        <f>SUMIFS('PIB Mpal 2015-2024 Cons'!N$5:N$1264,'PIB Mpal 2015-2024 Cons'!$A$5:$A$1264,$W$2,'PIB Mpal 2015-2024 Cons'!$E$5:$E$1264,$A82)</f>
        <v>18.372805035328216</v>
      </c>
      <c r="J82" s="100">
        <f>SUMIFS('PIB Mpal 2015-2024 Cons'!O$5:O$1264,'PIB Mpal 2015-2024 Cons'!$A$5:$A$1264,$W$2,'PIB Mpal 2015-2024 Cons'!$E$5:$E$1264,$A82)</f>
        <v>3.41286652405475</v>
      </c>
      <c r="K82" s="100">
        <f>SUMIFS('PIB Mpal 2015-2024 Cons'!P$5:P$1264,'PIB Mpal 2015-2024 Cons'!$A$5:$A$1264,$W$2,'PIB Mpal 2015-2024 Cons'!$E$5:$E$1264,$A82)</f>
        <v>0.99932004215290282</v>
      </c>
      <c r="L82" s="100">
        <f>SUMIFS('PIB Mpal 2015-2024 Cons'!Q$5:Q$1264,'PIB Mpal 2015-2024 Cons'!$A$5:$A$1264,$W$2,'PIB Mpal 2015-2024 Cons'!$E$5:$E$1264,$A82)</f>
        <v>0.859570185494266</v>
      </c>
      <c r="M82" s="100">
        <f>SUMIFS('PIB Mpal 2015-2024 Cons'!R$5:R$1264,'PIB Mpal 2015-2024 Cons'!$A$5:$A$1264,$W$2,'PIB Mpal 2015-2024 Cons'!$E$5:$E$1264,$A82)</f>
        <v>4.1368740939209196</v>
      </c>
      <c r="N82" s="100">
        <f>SUMIFS('PIB Mpal 2015-2024 Cons'!S$5:S$1264,'PIB Mpal 2015-2024 Cons'!$A$5:$A$1264,$W$2,'PIB Mpal 2015-2024 Cons'!$E$5:$E$1264,$A82)</f>
        <v>3.0458002579081915</v>
      </c>
      <c r="O82" s="100">
        <f>SUMIFS('PIB Mpal 2015-2024 Cons'!T$5:T$1264,'PIB Mpal 2015-2024 Cons'!$A$5:$A$1264,$W$2,'PIB Mpal 2015-2024 Cons'!$E$5:$E$1264,$A82)</f>
        <v>3.9645758633916151</v>
      </c>
      <c r="P82" s="169">
        <f>SUMIFS('PIB Mpal 2015-2024 Cons'!U$5:U$1264,'PIB Mpal 2015-2024 Cons'!$A$5:$A$1264,$W$2,'PIB Mpal 2015-2024 Cons'!$E$5:$E$1264,$A82)</f>
        <v>1.6341630061137673</v>
      </c>
      <c r="Q82" s="199">
        <f>SUMIFS('PIB Mpal 2015-2024 Cons'!J$5:J$1264,'PIB Mpal 2015-2024 Cons'!$A$5:$A$1264,$W$2,'PIB Mpal 2015-2024 Cons'!$E$5:$E$1264,$A82)</f>
        <v>6.3285013884303991</v>
      </c>
      <c r="R82" s="90">
        <f>SUMIFS('PIB Mpal 2015-2024 Cons'!M$5:M$1264,'PIB Mpal 2015-2024 Cons'!$A$5:$A$1264,$W$2,'PIB Mpal 2015-2024 Cons'!$E$5:$E$1264,$A82)</f>
        <v>2.7600836665787325</v>
      </c>
      <c r="S82" s="101">
        <f>SUMIFS('PIB Mpal 2015-2024 Cons'!V$5:V$1264,'PIB Mpal 2015-2024 Cons'!$A$5:$A$1264,$W$2,'PIB Mpal 2015-2024 Cons'!$E$5:$E$1264,$A82)</f>
        <v>36.425975008364624</v>
      </c>
      <c r="T82" s="172">
        <f>SUMIFS('PIB Mpal 2015-2024 Cons'!W$5:W$1264,'PIB Mpal 2015-2024 Cons'!$A$5:$A$1264,$W$2,'PIB Mpal 2015-2024 Cons'!$E$5:$E$1264,$A82)</f>
        <v>54.013929813195418</v>
      </c>
      <c r="U82" s="100">
        <f>SUMIFS('PIB Mpal 2015-2024 Cons'!X$5:X$1264,'PIB Mpal 2015-2024 Cons'!$A$5:$A$1264,$W$2,'PIB Mpal 2015-2024 Cons'!$E$5:$E$1264,$A82)</f>
        <v>5.92223637945908</v>
      </c>
      <c r="V82" s="101">
        <f>SUMIFS('PIB Mpal 2015-2024 Cons'!Y$5:Y$1264,'PIB Mpal 2015-2024 Cons'!$A$5:$A$1264,$W$2,'PIB Mpal 2015-2024 Cons'!$E$5:$E$1264,$A82)</f>
        <v>59.910678500459881</v>
      </c>
      <c r="W82" s="85">
        <f t="shared" si="11"/>
        <v>4.0164688343025774E-4</v>
      </c>
      <c r="X82" s="247">
        <f>INDEX(POBLACION!$C$4:$W$128,MATCH(A82,POBLACION!$A$4:$A$128,0),MATCH($W$2,POBLACION!$C$3:$W$3,0))</f>
        <v>5196</v>
      </c>
      <c r="Y82" s="237">
        <f t="shared" si="12"/>
        <v>10395.290572208509</v>
      </c>
      <c r="Z82" s="249">
        <f t="shared" si="13"/>
        <v>11530.15367599305</v>
      </c>
      <c r="AA82" s="252">
        <f t="shared" si="14"/>
        <v>4.0168366333637868</v>
      </c>
      <c r="AB82" s="252">
        <f t="shared" si="14"/>
        <v>4.0618350956894096</v>
      </c>
    </row>
    <row r="83" spans="1:28" x14ac:dyDescent="0.3">
      <c r="A83" s="33" t="s">
        <v>323</v>
      </c>
      <c r="B83" s="30" t="s">
        <v>318</v>
      </c>
      <c r="C83" s="31" t="s">
        <v>324</v>
      </c>
      <c r="D83" s="30" t="s">
        <v>325</v>
      </c>
      <c r="E83" s="100">
        <f>SUMIFS('PIB Mpal 2015-2024 Cons'!H$5:H$1264,'PIB Mpal 2015-2024 Cons'!$A$5:$A$1264,$W$2,'PIB Mpal 2015-2024 Cons'!$E$5:$E$1264,$A83)</f>
        <v>13.640421281931706</v>
      </c>
      <c r="F83" s="100">
        <f>SUMIFS('PIB Mpal 2015-2024 Cons'!I$5:I$1264,'PIB Mpal 2015-2024 Cons'!$A$5:$A$1264,$W$2,'PIB Mpal 2015-2024 Cons'!$E$5:$E$1264,$A83)</f>
        <v>0</v>
      </c>
      <c r="G83" s="100">
        <f>SUMIFS('PIB Mpal 2015-2024 Cons'!K$5:K$1264,'PIB Mpal 2015-2024 Cons'!$A$5:$A$1264,$W$2,'PIB Mpal 2015-2024 Cons'!$E$5:$E$1264,$A83)</f>
        <v>2.0262961491620368</v>
      </c>
      <c r="H83" s="100">
        <f>SUMIFS('PIB Mpal 2015-2024 Cons'!L$5:L$1264,'PIB Mpal 2015-2024 Cons'!$A$5:$A$1264,$W$2,'PIB Mpal 2015-2024 Cons'!$E$5:$E$1264,$A83)</f>
        <v>1.7913622843072625</v>
      </c>
      <c r="I83" s="100">
        <f>SUMIFS('PIB Mpal 2015-2024 Cons'!N$5:N$1264,'PIB Mpal 2015-2024 Cons'!$A$5:$A$1264,$W$2,'PIB Mpal 2015-2024 Cons'!$E$5:$E$1264,$A83)</f>
        <v>1.1262837388147606</v>
      </c>
      <c r="J83" s="100">
        <f>SUMIFS('PIB Mpal 2015-2024 Cons'!O$5:O$1264,'PIB Mpal 2015-2024 Cons'!$A$5:$A$1264,$W$2,'PIB Mpal 2015-2024 Cons'!$E$5:$E$1264,$A83)</f>
        <v>6.0946185904317041</v>
      </c>
      <c r="K83" s="100">
        <f>SUMIFS('PIB Mpal 2015-2024 Cons'!P$5:P$1264,'PIB Mpal 2015-2024 Cons'!$A$5:$A$1264,$W$2,'PIB Mpal 2015-2024 Cons'!$E$5:$E$1264,$A83)</f>
        <v>2.8267041429775683</v>
      </c>
      <c r="L83" s="100">
        <f>SUMIFS('PIB Mpal 2015-2024 Cons'!Q$5:Q$1264,'PIB Mpal 2015-2024 Cons'!$A$5:$A$1264,$W$2,'PIB Mpal 2015-2024 Cons'!$E$5:$E$1264,$A83)</f>
        <v>2.9168157270901842</v>
      </c>
      <c r="M83" s="100">
        <f>SUMIFS('PIB Mpal 2015-2024 Cons'!R$5:R$1264,'PIB Mpal 2015-2024 Cons'!$A$5:$A$1264,$W$2,'PIB Mpal 2015-2024 Cons'!$E$5:$E$1264,$A83)</f>
        <v>7.0725203464376172</v>
      </c>
      <c r="N83" s="100">
        <f>SUMIFS('PIB Mpal 2015-2024 Cons'!S$5:S$1264,'PIB Mpal 2015-2024 Cons'!$A$5:$A$1264,$W$2,'PIB Mpal 2015-2024 Cons'!$E$5:$E$1264,$A83)</f>
        <v>6.5123082959213523</v>
      </c>
      <c r="O83" s="100">
        <f>SUMIFS('PIB Mpal 2015-2024 Cons'!T$5:T$1264,'PIB Mpal 2015-2024 Cons'!$A$5:$A$1264,$W$2,'PIB Mpal 2015-2024 Cons'!$E$5:$E$1264,$A83)</f>
        <v>19.626951297177548</v>
      </c>
      <c r="P83" s="169">
        <f>SUMIFS('PIB Mpal 2015-2024 Cons'!U$5:U$1264,'PIB Mpal 2015-2024 Cons'!$A$5:$A$1264,$W$2,'PIB Mpal 2015-2024 Cons'!$E$5:$E$1264,$A83)</f>
        <v>4.5342023847168402</v>
      </c>
      <c r="Q83" s="199">
        <f>SUMIFS('PIB Mpal 2015-2024 Cons'!J$5:J$1264,'PIB Mpal 2015-2024 Cons'!$A$5:$A$1264,$W$2,'PIB Mpal 2015-2024 Cons'!$E$5:$E$1264,$A83)</f>
        <v>13.640421281931706</v>
      </c>
      <c r="R83" s="90">
        <f>SUMIFS('PIB Mpal 2015-2024 Cons'!M$5:M$1264,'PIB Mpal 2015-2024 Cons'!$A$5:$A$1264,$W$2,'PIB Mpal 2015-2024 Cons'!$E$5:$E$1264,$A83)</f>
        <v>3.8176584334692993</v>
      </c>
      <c r="S83" s="101">
        <f>SUMIFS('PIB Mpal 2015-2024 Cons'!V$5:V$1264,'PIB Mpal 2015-2024 Cons'!$A$5:$A$1264,$W$2,'PIB Mpal 2015-2024 Cons'!$E$5:$E$1264,$A83)</f>
        <v>50.710404523567576</v>
      </c>
      <c r="T83" s="172">
        <f>SUMIFS('PIB Mpal 2015-2024 Cons'!W$5:W$1264,'PIB Mpal 2015-2024 Cons'!$A$5:$A$1264,$W$2,'PIB Mpal 2015-2024 Cons'!$E$5:$E$1264,$A83)</f>
        <v>71.293199015612245</v>
      </c>
      <c r="U83" s="100">
        <f>SUMIFS('PIB Mpal 2015-2024 Cons'!X$5:X$1264,'PIB Mpal 2015-2024 Cons'!$A$5:$A$1264,$W$2,'PIB Mpal 2015-2024 Cons'!$E$5:$E$1264,$A83)</f>
        <v>7.8167831572061139</v>
      </c>
      <c r="V83" s="101">
        <f>SUMIFS('PIB Mpal 2015-2024 Cons'!Y$5:Y$1264,'PIB Mpal 2015-2024 Cons'!$A$5:$A$1264,$W$2,'PIB Mpal 2015-2024 Cons'!$E$5:$E$1264,$A83)</f>
        <v>79.076340867355754</v>
      </c>
      <c r="W83" s="85">
        <f t="shared" si="11"/>
        <v>5.3013530571512991E-4</v>
      </c>
      <c r="X83" s="247">
        <f>INDEX(POBLACION!$C$4:$W$128,MATCH(A83,POBLACION!$A$4:$A$128,0),MATCH($W$2,POBLACION!$C$3:$W$3,0))</f>
        <v>8170</v>
      </c>
      <c r="Y83" s="237">
        <f t="shared" si="12"/>
        <v>8726.2177497689408</v>
      </c>
      <c r="Z83" s="249">
        <f t="shared" si="13"/>
        <v>9678.8666912308145</v>
      </c>
      <c r="AA83" s="252">
        <f t="shared" si="14"/>
        <v>3.9408260459580648</v>
      </c>
      <c r="AB83" s="252">
        <f t="shared" si="14"/>
        <v>3.9858245082836898</v>
      </c>
    </row>
    <row r="84" spans="1:28" x14ac:dyDescent="0.3">
      <c r="A84" s="33" t="s">
        <v>326</v>
      </c>
      <c r="B84" s="30" t="s">
        <v>318</v>
      </c>
      <c r="C84" s="31" t="s">
        <v>321</v>
      </c>
      <c r="D84" s="30" t="s">
        <v>327</v>
      </c>
      <c r="E84" s="100">
        <f>SUMIFS('PIB Mpal 2015-2024 Cons'!H$5:H$1264,'PIB Mpal 2015-2024 Cons'!$A$5:$A$1264,$W$2,'PIB Mpal 2015-2024 Cons'!$E$5:$E$1264,$A84)</f>
        <v>17.76098737041913</v>
      </c>
      <c r="F84" s="100">
        <f>SUMIFS('PIB Mpal 2015-2024 Cons'!I$5:I$1264,'PIB Mpal 2015-2024 Cons'!$A$5:$A$1264,$W$2,'PIB Mpal 2015-2024 Cons'!$E$5:$E$1264,$A84)</f>
        <v>0.13461504108963415</v>
      </c>
      <c r="G84" s="100">
        <f>SUMIFS('PIB Mpal 2015-2024 Cons'!K$5:K$1264,'PIB Mpal 2015-2024 Cons'!$A$5:$A$1264,$W$2,'PIB Mpal 2015-2024 Cons'!$E$5:$E$1264,$A84)</f>
        <v>7.0679511561155941</v>
      </c>
      <c r="H84" s="100">
        <f>SUMIFS('PIB Mpal 2015-2024 Cons'!L$5:L$1264,'PIB Mpal 2015-2024 Cons'!$A$5:$A$1264,$W$2,'PIB Mpal 2015-2024 Cons'!$E$5:$E$1264,$A84)</f>
        <v>1.3881186660422273</v>
      </c>
      <c r="I84" s="100">
        <f>SUMIFS('PIB Mpal 2015-2024 Cons'!N$5:N$1264,'PIB Mpal 2015-2024 Cons'!$A$5:$A$1264,$W$2,'PIB Mpal 2015-2024 Cons'!$E$5:$E$1264,$A84)</f>
        <v>30.418623289321072</v>
      </c>
      <c r="J84" s="100">
        <f>SUMIFS('PIB Mpal 2015-2024 Cons'!O$5:O$1264,'PIB Mpal 2015-2024 Cons'!$A$5:$A$1264,$W$2,'PIB Mpal 2015-2024 Cons'!$E$5:$E$1264,$A84)</f>
        <v>22.943593803734142</v>
      </c>
      <c r="K84" s="100">
        <f>SUMIFS('PIB Mpal 2015-2024 Cons'!P$5:P$1264,'PIB Mpal 2015-2024 Cons'!$A$5:$A$1264,$W$2,'PIB Mpal 2015-2024 Cons'!$E$5:$E$1264,$A84)</f>
        <v>4.4821857269070522</v>
      </c>
      <c r="L84" s="100">
        <f>SUMIFS('PIB Mpal 2015-2024 Cons'!Q$5:Q$1264,'PIB Mpal 2015-2024 Cons'!$A$5:$A$1264,$W$2,'PIB Mpal 2015-2024 Cons'!$E$5:$E$1264,$A84)</f>
        <v>3.1682048957103763</v>
      </c>
      <c r="M84" s="100">
        <f>SUMIFS('PIB Mpal 2015-2024 Cons'!R$5:R$1264,'PIB Mpal 2015-2024 Cons'!$A$5:$A$1264,$W$2,'PIB Mpal 2015-2024 Cons'!$E$5:$E$1264,$A84)</f>
        <v>11.214079929706172</v>
      </c>
      <c r="N84" s="100">
        <f>SUMIFS('PIB Mpal 2015-2024 Cons'!S$5:S$1264,'PIB Mpal 2015-2024 Cons'!$A$5:$A$1264,$W$2,'PIB Mpal 2015-2024 Cons'!$E$5:$E$1264,$A84)</f>
        <v>13.163061827570623</v>
      </c>
      <c r="O84" s="100">
        <f>SUMIFS('PIB Mpal 2015-2024 Cons'!T$5:T$1264,'PIB Mpal 2015-2024 Cons'!$A$5:$A$1264,$W$2,'PIB Mpal 2015-2024 Cons'!$E$5:$E$1264,$A84)</f>
        <v>16.593497879148948</v>
      </c>
      <c r="P84" s="169">
        <f>SUMIFS('PIB Mpal 2015-2024 Cons'!U$5:U$1264,'PIB Mpal 2015-2024 Cons'!$A$5:$A$1264,$W$2,'PIB Mpal 2015-2024 Cons'!$E$5:$E$1264,$A84)</f>
        <v>7.4435566687656545</v>
      </c>
      <c r="Q84" s="199">
        <f>SUMIFS('PIB Mpal 2015-2024 Cons'!J$5:J$1264,'PIB Mpal 2015-2024 Cons'!$A$5:$A$1264,$W$2,'PIB Mpal 2015-2024 Cons'!$E$5:$E$1264,$A84)</f>
        <v>17.895602411508765</v>
      </c>
      <c r="R84" s="90">
        <f>SUMIFS('PIB Mpal 2015-2024 Cons'!M$5:M$1264,'PIB Mpal 2015-2024 Cons'!$A$5:$A$1264,$W$2,'PIB Mpal 2015-2024 Cons'!$E$5:$E$1264,$A84)</f>
        <v>8.4560698221578221</v>
      </c>
      <c r="S84" s="101">
        <f>SUMIFS('PIB Mpal 2015-2024 Cons'!V$5:V$1264,'PIB Mpal 2015-2024 Cons'!$A$5:$A$1264,$W$2,'PIB Mpal 2015-2024 Cons'!$E$5:$E$1264,$A84)</f>
        <v>109.42680402086403</v>
      </c>
      <c r="T84" s="172">
        <f>SUMIFS('PIB Mpal 2015-2024 Cons'!W$5:W$1264,'PIB Mpal 2015-2024 Cons'!$A$5:$A$1264,$W$2,'PIB Mpal 2015-2024 Cons'!$E$5:$E$1264,$A84)</f>
        <v>151.63215408521708</v>
      </c>
      <c r="U84" s="100">
        <f>SUMIFS('PIB Mpal 2015-2024 Cons'!X$5:X$1264,'PIB Mpal 2015-2024 Cons'!$A$5:$A$1264,$W$2,'PIB Mpal 2015-2024 Cons'!$E$5:$E$1264,$A84)</f>
        <v>16.625367980537987</v>
      </c>
      <c r="V84" s="101">
        <f>SUMIFS('PIB Mpal 2015-2024 Cons'!Y$5:Y$1264,'PIB Mpal 2015-2024 Cons'!$A$5:$A$1264,$W$2,'PIB Mpal 2015-2024 Cons'!$E$5:$E$1264,$A84)</f>
        <v>168.18597101061971</v>
      </c>
      <c r="W84" s="85">
        <f t="shared" si="11"/>
        <v>1.127534736442495E-3</v>
      </c>
      <c r="X84" s="247">
        <f>INDEX(POBLACION!$C$4:$W$128,MATCH(A84,POBLACION!$A$4:$A$128,0),MATCH($W$2,POBLACION!$C$3:$W$3,0))</f>
        <v>16062</v>
      </c>
      <c r="Y84" s="237">
        <f t="shared" si="12"/>
        <v>9440.4279719348197</v>
      </c>
      <c r="Z84" s="249">
        <f t="shared" si="13"/>
        <v>10471.047877637884</v>
      </c>
      <c r="AA84" s="252">
        <f t="shared" si="14"/>
        <v>3.9749916830307619</v>
      </c>
      <c r="AB84" s="252">
        <f t="shared" si="14"/>
        <v>4.0199901453563891</v>
      </c>
    </row>
    <row r="85" spans="1:28" x14ac:dyDescent="0.3">
      <c r="A85" s="33" t="s">
        <v>328</v>
      </c>
      <c r="B85" s="30" t="s">
        <v>318</v>
      </c>
      <c r="C85" s="31" t="s">
        <v>321</v>
      </c>
      <c r="D85" s="30" t="s">
        <v>329</v>
      </c>
      <c r="E85" s="100">
        <f>SUMIFS('PIB Mpal 2015-2024 Cons'!H$5:H$1264,'PIB Mpal 2015-2024 Cons'!$A$5:$A$1264,$W$2,'PIB Mpal 2015-2024 Cons'!$E$5:$E$1264,$A85)</f>
        <v>15.19769231563663</v>
      </c>
      <c r="F85" s="100">
        <f>SUMIFS('PIB Mpal 2015-2024 Cons'!I$5:I$1264,'PIB Mpal 2015-2024 Cons'!$A$5:$A$1264,$W$2,'PIB Mpal 2015-2024 Cons'!$E$5:$E$1264,$A85)</f>
        <v>0</v>
      </c>
      <c r="G85" s="100">
        <f>SUMIFS('PIB Mpal 2015-2024 Cons'!K$5:K$1264,'PIB Mpal 2015-2024 Cons'!$A$5:$A$1264,$W$2,'PIB Mpal 2015-2024 Cons'!$E$5:$E$1264,$A85)</f>
        <v>0.69681983680885407</v>
      </c>
      <c r="H85" s="100">
        <f>SUMIFS('PIB Mpal 2015-2024 Cons'!L$5:L$1264,'PIB Mpal 2015-2024 Cons'!$A$5:$A$1264,$W$2,'PIB Mpal 2015-2024 Cons'!$E$5:$E$1264,$A85)</f>
        <v>2.3434092424666768</v>
      </c>
      <c r="I85" s="100">
        <f>SUMIFS('PIB Mpal 2015-2024 Cons'!N$5:N$1264,'PIB Mpal 2015-2024 Cons'!$A$5:$A$1264,$W$2,'PIB Mpal 2015-2024 Cons'!$E$5:$E$1264,$A85)</f>
        <v>11.166988311779855</v>
      </c>
      <c r="J85" s="100">
        <f>SUMIFS('PIB Mpal 2015-2024 Cons'!O$5:O$1264,'PIB Mpal 2015-2024 Cons'!$A$5:$A$1264,$W$2,'PIB Mpal 2015-2024 Cons'!$E$5:$E$1264,$A85)</f>
        <v>3.8905468817807529</v>
      </c>
      <c r="K85" s="100">
        <f>SUMIFS('PIB Mpal 2015-2024 Cons'!P$5:P$1264,'PIB Mpal 2015-2024 Cons'!$A$5:$A$1264,$W$2,'PIB Mpal 2015-2024 Cons'!$E$5:$E$1264,$A85)</f>
        <v>0.7718853651380071</v>
      </c>
      <c r="L85" s="100">
        <f>SUMIFS('PIB Mpal 2015-2024 Cons'!Q$5:Q$1264,'PIB Mpal 2015-2024 Cons'!$A$5:$A$1264,$W$2,'PIB Mpal 2015-2024 Cons'!$E$5:$E$1264,$A85)</f>
        <v>0.79683269990888106</v>
      </c>
      <c r="M85" s="100">
        <f>SUMIFS('PIB Mpal 2015-2024 Cons'!R$5:R$1264,'PIB Mpal 2015-2024 Cons'!$A$5:$A$1264,$W$2,'PIB Mpal 2015-2024 Cons'!$E$5:$E$1264,$A85)</f>
        <v>4.7661858553410044</v>
      </c>
      <c r="N85" s="100">
        <f>SUMIFS('PIB Mpal 2015-2024 Cons'!S$5:S$1264,'PIB Mpal 2015-2024 Cons'!$A$5:$A$1264,$W$2,'PIB Mpal 2015-2024 Cons'!$E$5:$E$1264,$A85)</f>
        <v>3.0309503958328117</v>
      </c>
      <c r="O85" s="100">
        <f>SUMIFS('PIB Mpal 2015-2024 Cons'!T$5:T$1264,'PIB Mpal 2015-2024 Cons'!$A$5:$A$1264,$W$2,'PIB Mpal 2015-2024 Cons'!$E$5:$E$1264,$A85)</f>
        <v>5.4956934717914248</v>
      </c>
      <c r="P85" s="169">
        <f>SUMIFS('PIB Mpal 2015-2024 Cons'!U$5:U$1264,'PIB Mpal 2015-2024 Cons'!$A$5:$A$1264,$W$2,'PIB Mpal 2015-2024 Cons'!$E$5:$E$1264,$A85)</f>
        <v>2.0721010124285959</v>
      </c>
      <c r="Q85" s="199">
        <f>SUMIFS('PIB Mpal 2015-2024 Cons'!J$5:J$1264,'PIB Mpal 2015-2024 Cons'!$A$5:$A$1264,$W$2,'PIB Mpal 2015-2024 Cons'!$E$5:$E$1264,$A85)</f>
        <v>15.19769231563663</v>
      </c>
      <c r="R85" s="90">
        <f>SUMIFS('PIB Mpal 2015-2024 Cons'!M$5:M$1264,'PIB Mpal 2015-2024 Cons'!$A$5:$A$1264,$W$2,'PIB Mpal 2015-2024 Cons'!$E$5:$E$1264,$A85)</f>
        <v>3.0402290792755311</v>
      </c>
      <c r="S85" s="101">
        <f>SUMIFS('PIB Mpal 2015-2024 Cons'!V$5:V$1264,'PIB Mpal 2015-2024 Cons'!$A$5:$A$1264,$W$2,'PIB Mpal 2015-2024 Cons'!$E$5:$E$1264,$A85)</f>
        <v>31.991183994001332</v>
      </c>
      <c r="T85" s="172">
        <f>SUMIFS('PIB Mpal 2015-2024 Cons'!W$5:W$1264,'PIB Mpal 2015-2024 Cons'!$A$5:$A$1264,$W$2,'PIB Mpal 2015-2024 Cons'!$E$5:$E$1264,$A85)</f>
        <v>60.234271937335308</v>
      </c>
      <c r="U85" s="100">
        <f>SUMIFS('PIB Mpal 2015-2024 Cons'!X$5:X$1264,'PIB Mpal 2015-2024 Cons'!$A$5:$A$1264,$W$2,'PIB Mpal 2015-2024 Cons'!$E$5:$E$1264,$A85)</f>
        <v>6.6042518622728519</v>
      </c>
      <c r="V85" s="101">
        <f>SUMIFS('PIB Mpal 2015-2024 Cons'!Y$5:Y$1264,'PIB Mpal 2015-2024 Cons'!$A$5:$A$1264,$W$2,'PIB Mpal 2015-2024 Cons'!$E$5:$E$1264,$A85)</f>
        <v>66.810100898552619</v>
      </c>
      <c r="W85" s="85">
        <f t="shared" si="11"/>
        <v>4.4790126700632743E-4</v>
      </c>
      <c r="X85" s="247">
        <f>INDEX(POBLACION!$C$4:$W$128,MATCH(A85,POBLACION!$A$4:$A$128,0),MATCH($W$2,POBLACION!$C$3:$W$3,0))</f>
        <v>5108</v>
      </c>
      <c r="Y85" s="237">
        <f t="shared" si="12"/>
        <v>11792.144075437609</v>
      </c>
      <c r="Z85" s="249">
        <f t="shared" si="13"/>
        <v>13079.502916709596</v>
      </c>
      <c r="AA85" s="252">
        <f t="shared" si="14"/>
        <v>4.0715927767213271</v>
      </c>
      <c r="AB85" s="252">
        <f t="shared" si="14"/>
        <v>4.1165912390469446</v>
      </c>
    </row>
    <row r="86" spans="1:28" x14ac:dyDescent="0.3">
      <c r="A86" s="33" t="s">
        <v>330</v>
      </c>
      <c r="B86" s="30" t="s">
        <v>318</v>
      </c>
      <c r="C86" s="31" t="s">
        <v>199</v>
      </c>
      <c r="D86" s="30" t="s">
        <v>331</v>
      </c>
      <c r="E86" s="100">
        <f>SUMIFS('PIB Mpal 2015-2024 Cons'!H$5:H$1264,'PIB Mpal 2015-2024 Cons'!$A$5:$A$1264,$W$2,'PIB Mpal 2015-2024 Cons'!$E$5:$E$1264,$A86)</f>
        <v>98.265900967573316</v>
      </c>
      <c r="F86" s="100">
        <f>SUMIFS('PIB Mpal 2015-2024 Cons'!I$5:I$1264,'PIB Mpal 2015-2024 Cons'!$A$5:$A$1264,$W$2,'PIB Mpal 2015-2024 Cons'!$E$5:$E$1264,$A86)</f>
        <v>0</v>
      </c>
      <c r="G86" s="100">
        <f>SUMIFS('PIB Mpal 2015-2024 Cons'!K$5:K$1264,'PIB Mpal 2015-2024 Cons'!$A$5:$A$1264,$W$2,'PIB Mpal 2015-2024 Cons'!$E$5:$E$1264,$A86)</f>
        <v>20.833778316036337</v>
      </c>
      <c r="H86" s="100">
        <f>SUMIFS('PIB Mpal 2015-2024 Cons'!L$5:L$1264,'PIB Mpal 2015-2024 Cons'!$A$5:$A$1264,$W$2,'PIB Mpal 2015-2024 Cons'!$E$5:$E$1264,$A86)</f>
        <v>23.671885180931834</v>
      </c>
      <c r="I86" s="100">
        <f>SUMIFS('PIB Mpal 2015-2024 Cons'!N$5:N$1264,'PIB Mpal 2015-2024 Cons'!$A$5:$A$1264,$W$2,'PIB Mpal 2015-2024 Cons'!$E$5:$E$1264,$A86)</f>
        <v>17.668324792345295</v>
      </c>
      <c r="J86" s="100">
        <f>SUMIFS('PIB Mpal 2015-2024 Cons'!O$5:O$1264,'PIB Mpal 2015-2024 Cons'!$A$5:$A$1264,$W$2,'PIB Mpal 2015-2024 Cons'!$E$5:$E$1264,$A86)</f>
        <v>241.10568463831345</v>
      </c>
      <c r="K86" s="100">
        <f>SUMIFS('PIB Mpal 2015-2024 Cons'!P$5:P$1264,'PIB Mpal 2015-2024 Cons'!$A$5:$A$1264,$W$2,'PIB Mpal 2015-2024 Cons'!$E$5:$E$1264,$A86)</f>
        <v>26.047244493190302</v>
      </c>
      <c r="L86" s="100">
        <f>SUMIFS('PIB Mpal 2015-2024 Cons'!Q$5:Q$1264,'PIB Mpal 2015-2024 Cons'!$A$5:$A$1264,$W$2,'PIB Mpal 2015-2024 Cons'!$E$5:$E$1264,$A86)</f>
        <v>26.529415323777172</v>
      </c>
      <c r="M86" s="100">
        <f>SUMIFS('PIB Mpal 2015-2024 Cons'!R$5:R$1264,'PIB Mpal 2015-2024 Cons'!$A$5:$A$1264,$W$2,'PIB Mpal 2015-2024 Cons'!$E$5:$E$1264,$A86)</f>
        <v>92.84135480742674</v>
      </c>
      <c r="N86" s="100">
        <f>SUMIFS('PIB Mpal 2015-2024 Cons'!S$5:S$1264,'PIB Mpal 2015-2024 Cons'!$A$5:$A$1264,$W$2,'PIB Mpal 2015-2024 Cons'!$E$5:$E$1264,$A86)</f>
        <v>83.050407495789514</v>
      </c>
      <c r="O86" s="100">
        <f>SUMIFS('PIB Mpal 2015-2024 Cons'!T$5:T$1264,'PIB Mpal 2015-2024 Cons'!$A$5:$A$1264,$W$2,'PIB Mpal 2015-2024 Cons'!$E$5:$E$1264,$A86)</f>
        <v>74.61526126870892</v>
      </c>
      <c r="P86" s="169">
        <f>SUMIFS('PIB Mpal 2015-2024 Cons'!U$5:U$1264,'PIB Mpal 2015-2024 Cons'!$A$5:$A$1264,$W$2,'PIB Mpal 2015-2024 Cons'!$E$5:$E$1264,$A86)</f>
        <v>35.625707232288491</v>
      </c>
      <c r="Q86" s="199">
        <f>SUMIFS('PIB Mpal 2015-2024 Cons'!J$5:J$1264,'PIB Mpal 2015-2024 Cons'!$A$5:$A$1264,$W$2,'PIB Mpal 2015-2024 Cons'!$E$5:$E$1264,$A86)</f>
        <v>98.265900967573316</v>
      </c>
      <c r="R86" s="90">
        <f>SUMIFS('PIB Mpal 2015-2024 Cons'!M$5:M$1264,'PIB Mpal 2015-2024 Cons'!$A$5:$A$1264,$W$2,'PIB Mpal 2015-2024 Cons'!$E$5:$E$1264,$A86)</f>
        <v>44.505663496968168</v>
      </c>
      <c r="S86" s="101">
        <f>SUMIFS('PIB Mpal 2015-2024 Cons'!V$5:V$1264,'PIB Mpal 2015-2024 Cons'!$A$5:$A$1264,$W$2,'PIB Mpal 2015-2024 Cons'!$E$5:$E$1264,$A86)</f>
        <v>597.48340005183991</v>
      </c>
      <c r="T86" s="172">
        <f>SUMIFS('PIB Mpal 2015-2024 Cons'!W$5:W$1264,'PIB Mpal 2015-2024 Cons'!$A$5:$A$1264,$W$2,'PIB Mpal 2015-2024 Cons'!$E$5:$E$1264,$A86)</f>
        <v>780.60597729869096</v>
      </c>
      <c r="U86" s="100">
        <f>SUMIFS('PIB Mpal 2015-2024 Cons'!X$5:X$1264,'PIB Mpal 2015-2024 Cons'!$A$5:$A$1264,$W$2,'PIB Mpal 2015-2024 Cons'!$E$5:$E$1264,$A86)</f>
        <v>85.587794348053436</v>
      </c>
      <c r="V86" s="101">
        <f>SUMIFS('PIB Mpal 2015-2024 Cons'!Y$5:Y$1264,'PIB Mpal 2015-2024 Cons'!$A$5:$A$1264,$W$2,'PIB Mpal 2015-2024 Cons'!$E$5:$E$1264,$A86)</f>
        <v>865.82542509348445</v>
      </c>
      <c r="W86" s="85">
        <f t="shared" si="11"/>
        <v>5.8045759501923633E-3</v>
      </c>
      <c r="X86" s="247">
        <f>INDEX(POBLACION!$C$4:$W$128,MATCH(A86,POBLACION!$A$4:$A$128,0),MATCH($W$2,POBLACION!$C$3:$W$3,0))</f>
        <v>68325</v>
      </c>
      <c r="Y86" s="237">
        <f t="shared" si="12"/>
        <v>11424.895386735323</v>
      </c>
      <c r="Z86" s="249">
        <f t="shared" si="13"/>
        <v>12672.161362509834</v>
      </c>
      <c r="AA86" s="252">
        <f t="shared" si="14"/>
        <v>4.0578522320966721</v>
      </c>
      <c r="AB86" s="252">
        <f t="shared" si="14"/>
        <v>4.1028506944222984</v>
      </c>
    </row>
    <row r="87" spans="1:28" x14ac:dyDescent="0.3">
      <c r="A87" s="33" t="s">
        <v>332</v>
      </c>
      <c r="B87" s="30" t="s">
        <v>318</v>
      </c>
      <c r="C87" s="31" t="s">
        <v>321</v>
      </c>
      <c r="D87" s="30" t="s">
        <v>333</v>
      </c>
      <c r="E87" s="100">
        <f>SUMIFS('PIB Mpal 2015-2024 Cons'!H$5:H$1264,'PIB Mpal 2015-2024 Cons'!$A$5:$A$1264,$W$2,'PIB Mpal 2015-2024 Cons'!$E$5:$E$1264,$A87)</f>
        <v>206.36576273094639</v>
      </c>
      <c r="F87" s="100">
        <f>SUMIFS('PIB Mpal 2015-2024 Cons'!I$5:I$1264,'PIB Mpal 2015-2024 Cons'!$A$5:$A$1264,$W$2,'PIB Mpal 2015-2024 Cons'!$E$5:$E$1264,$A87)</f>
        <v>0</v>
      </c>
      <c r="G87" s="100">
        <f>SUMIFS('PIB Mpal 2015-2024 Cons'!K$5:K$1264,'PIB Mpal 2015-2024 Cons'!$A$5:$A$1264,$W$2,'PIB Mpal 2015-2024 Cons'!$E$5:$E$1264,$A87)</f>
        <v>12.952189352873599</v>
      </c>
      <c r="H87" s="100">
        <f>SUMIFS('PIB Mpal 2015-2024 Cons'!L$5:L$1264,'PIB Mpal 2015-2024 Cons'!$A$5:$A$1264,$W$2,'PIB Mpal 2015-2024 Cons'!$E$5:$E$1264,$A87)</f>
        <v>12.534090288885535</v>
      </c>
      <c r="I87" s="100">
        <f>SUMIFS('PIB Mpal 2015-2024 Cons'!N$5:N$1264,'PIB Mpal 2015-2024 Cons'!$A$5:$A$1264,$W$2,'PIB Mpal 2015-2024 Cons'!$E$5:$E$1264,$A87)</f>
        <v>5.3324300960357967</v>
      </c>
      <c r="J87" s="100">
        <f>SUMIFS('PIB Mpal 2015-2024 Cons'!O$5:O$1264,'PIB Mpal 2015-2024 Cons'!$A$5:$A$1264,$W$2,'PIB Mpal 2015-2024 Cons'!$E$5:$E$1264,$A87)</f>
        <v>60.431631041609684</v>
      </c>
      <c r="K87" s="100">
        <f>SUMIFS('PIB Mpal 2015-2024 Cons'!P$5:P$1264,'PIB Mpal 2015-2024 Cons'!$A$5:$A$1264,$W$2,'PIB Mpal 2015-2024 Cons'!$E$5:$E$1264,$A87)</f>
        <v>9.6329041610862358</v>
      </c>
      <c r="L87" s="100">
        <f>SUMIFS('PIB Mpal 2015-2024 Cons'!Q$5:Q$1264,'PIB Mpal 2015-2024 Cons'!$A$5:$A$1264,$W$2,'PIB Mpal 2015-2024 Cons'!$E$5:$E$1264,$A87)</f>
        <v>6.2066727732134002</v>
      </c>
      <c r="M87" s="100">
        <f>SUMIFS('PIB Mpal 2015-2024 Cons'!R$5:R$1264,'PIB Mpal 2015-2024 Cons'!$A$5:$A$1264,$W$2,'PIB Mpal 2015-2024 Cons'!$E$5:$E$1264,$A87)</f>
        <v>38.408625819958537</v>
      </c>
      <c r="N87" s="100">
        <f>SUMIFS('PIB Mpal 2015-2024 Cons'!S$5:S$1264,'PIB Mpal 2015-2024 Cons'!$A$5:$A$1264,$W$2,'PIB Mpal 2015-2024 Cons'!$E$5:$E$1264,$A87)</f>
        <v>24.139241168249367</v>
      </c>
      <c r="O87" s="100">
        <f>SUMIFS('PIB Mpal 2015-2024 Cons'!T$5:T$1264,'PIB Mpal 2015-2024 Cons'!$A$5:$A$1264,$W$2,'PIB Mpal 2015-2024 Cons'!$E$5:$E$1264,$A87)</f>
        <v>30.803038130682467</v>
      </c>
      <c r="P87" s="169">
        <f>SUMIFS('PIB Mpal 2015-2024 Cons'!U$5:U$1264,'PIB Mpal 2015-2024 Cons'!$A$5:$A$1264,$W$2,'PIB Mpal 2015-2024 Cons'!$E$5:$E$1264,$A87)</f>
        <v>11.161863098408341</v>
      </c>
      <c r="Q87" s="199">
        <f>SUMIFS('PIB Mpal 2015-2024 Cons'!J$5:J$1264,'PIB Mpal 2015-2024 Cons'!$A$5:$A$1264,$W$2,'PIB Mpal 2015-2024 Cons'!$E$5:$E$1264,$A87)</f>
        <v>206.36576273094639</v>
      </c>
      <c r="R87" s="90">
        <f>SUMIFS('PIB Mpal 2015-2024 Cons'!M$5:M$1264,'PIB Mpal 2015-2024 Cons'!$A$5:$A$1264,$W$2,'PIB Mpal 2015-2024 Cons'!$E$5:$E$1264,$A87)</f>
        <v>25.486279641759133</v>
      </c>
      <c r="S87" s="101">
        <f>SUMIFS('PIB Mpal 2015-2024 Cons'!V$5:V$1264,'PIB Mpal 2015-2024 Cons'!$A$5:$A$1264,$W$2,'PIB Mpal 2015-2024 Cons'!$E$5:$E$1264,$A87)</f>
        <v>186.1164062892438</v>
      </c>
      <c r="T87" s="172">
        <f>SUMIFS('PIB Mpal 2015-2024 Cons'!W$5:W$1264,'PIB Mpal 2015-2024 Cons'!$A$5:$A$1264,$W$2,'PIB Mpal 2015-2024 Cons'!$E$5:$E$1264,$A87)</f>
        <v>510.94304339081214</v>
      </c>
      <c r="U87" s="100">
        <f>SUMIFS('PIB Mpal 2015-2024 Cons'!X$5:X$1264,'PIB Mpal 2015-2024 Cons'!$A$5:$A$1264,$W$2,'PIB Mpal 2015-2024 Cons'!$E$5:$E$1264,$A87)</f>
        <v>56.021205823462715</v>
      </c>
      <c r="V87" s="101">
        <f>SUMIFS('PIB Mpal 2015-2024 Cons'!Y$5:Y$1264,'PIB Mpal 2015-2024 Cons'!$A$5:$A$1264,$W$2,'PIB Mpal 2015-2024 Cons'!$E$5:$E$1264,$A87)</f>
        <v>566.7231492042622</v>
      </c>
      <c r="W87" s="85">
        <f t="shared" si="11"/>
        <v>3.7993658616956843E-3</v>
      </c>
      <c r="X87" s="247">
        <f>INDEX(POBLACION!$C$4:$W$128,MATCH(A87,POBLACION!$A$4:$A$128,0),MATCH($W$2,POBLACION!$C$3:$W$3,0))</f>
        <v>23491</v>
      </c>
      <c r="Y87" s="237">
        <f t="shared" si="12"/>
        <v>21750.587177677073</v>
      </c>
      <c r="Z87" s="249">
        <f t="shared" si="13"/>
        <v>24125.118096473634</v>
      </c>
      <c r="AA87" s="252">
        <f t="shared" si="14"/>
        <v>4.3374709856392961</v>
      </c>
      <c r="AB87" s="252">
        <f t="shared" si="14"/>
        <v>4.3824694479648993</v>
      </c>
    </row>
    <row r="88" spans="1:28" x14ac:dyDescent="0.3">
      <c r="A88" s="33" t="s">
        <v>334</v>
      </c>
      <c r="B88" s="30" t="s">
        <v>318</v>
      </c>
      <c r="C88" s="31" t="s">
        <v>199</v>
      </c>
      <c r="D88" s="30" t="s">
        <v>335</v>
      </c>
      <c r="E88" s="100">
        <f>SUMIFS('PIB Mpal 2015-2024 Cons'!H$5:H$1264,'PIB Mpal 2015-2024 Cons'!$A$5:$A$1264,$W$2,'PIB Mpal 2015-2024 Cons'!$E$5:$E$1264,$A88)</f>
        <v>84.581912639645793</v>
      </c>
      <c r="F88" s="100">
        <f>SUMIFS('PIB Mpal 2015-2024 Cons'!I$5:I$1264,'PIB Mpal 2015-2024 Cons'!$A$5:$A$1264,$W$2,'PIB Mpal 2015-2024 Cons'!$E$5:$E$1264,$A88)</f>
        <v>0.76815015395857855</v>
      </c>
      <c r="G88" s="100">
        <f>SUMIFS('PIB Mpal 2015-2024 Cons'!K$5:K$1264,'PIB Mpal 2015-2024 Cons'!$A$5:$A$1264,$W$2,'PIB Mpal 2015-2024 Cons'!$E$5:$E$1264,$A88)</f>
        <v>26.099548093581998</v>
      </c>
      <c r="H88" s="100">
        <f>SUMIFS('PIB Mpal 2015-2024 Cons'!L$5:L$1264,'PIB Mpal 2015-2024 Cons'!$A$5:$A$1264,$W$2,'PIB Mpal 2015-2024 Cons'!$E$5:$E$1264,$A88)</f>
        <v>9.7804911557318608</v>
      </c>
      <c r="I88" s="100">
        <f>SUMIFS('PIB Mpal 2015-2024 Cons'!N$5:N$1264,'PIB Mpal 2015-2024 Cons'!$A$5:$A$1264,$W$2,'PIB Mpal 2015-2024 Cons'!$E$5:$E$1264,$A88)</f>
        <v>28.984740098318554</v>
      </c>
      <c r="J88" s="100">
        <f>SUMIFS('PIB Mpal 2015-2024 Cons'!O$5:O$1264,'PIB Mpal 2015-2024 Cons'!$A$5:$A$1264,$W$2,'PIB Mpal 2015-2024 Cons'!$E$5:$E$1264,$A88)</f>
        <v>101.48396271738228</v>
      </c>
      <c r="K88" s="100">
        <f>SUMIFS('PIB Mpal 2015-2024 Cons'!P$5:P$1264,'PIB Mpal 2015-2024 Cons'!$A$5:$A$1264,$W$2,'PIB Mpal 2015-2024 Cons'!$E$5:$E$1264,$A88)</f>
        <v>26.245148696408084</v>
      </c>
      <c r="L88" s="100">
        <f>SUMIFS('PIB Mpal 2015-2024 Cons'!Q$5:Q$1264,'PIB Mpal 2015-2024 Cons'!$A$5:$A$1264,$W$2,'PIB Mpal 2015-2024 Cons'!$E$5:$E$1264,$A88)</f>
        <v>17.947659672787587</v>
      </c>
      <c r="M88" s="100">
        <f>SUMIFS('PIB Mpal 2015-2024 Cons'!R$5:R$1264,'PIB Mpal 2015-2024 Cons'!$A$5:$A$1264,$W$2,'PIB Mpal 2015-2024 Cons'!$E$5:$E$1264,$A88)</f>
        <v>84.370274580808768</v>
      </c>
      <c r="N88" s="100">
        <f>SUMIFS('PIB Mpal 2015-2024 Cons'!S$5:S$1264,'PIB Mpal 2015-2024 Cons'!$A$5:$A$1264,$W$2,'PIB Mpal 2015-2024 Cons'!$E$5:$E$1264,$A88)</f>
        <v>53.303170506652336</v>
      </c>
      <c r="O88" s="100">
        <f>SUMIFS('PIB Mpal 2015-2024 Cons'!T$5:T$1264,'PIB Mpal 2015-2024 Cons'!$A$5:$A$1264,$W$2,'PIB Mpal 2015-2024 Cons'!$E$5:$E$1264,$A88)</f>
        <v>58.32291113187361</v>
      </c>
      <c r="P88" s="169">
        <f>SUMIFS('PIB Mpal 2015-2024 Cons'!U$5:U$1264,'PIB Mpal 2015-2024 Cons'!$A$5:$A$1264,$W$2,'PIB Mpal 2015-2024 Cons'!$E$5:$E$1264,$A88)</f>
        <v>27.195670870299988</v>
      </c>
      <c r="Q88" s="199">
        <f>SUMIFS('PIB Mpal 2015-2024 Cons'!J$5:J$1264,'PIB Mpal 2015-2024 Cons'!$A$5:$A$1264,$W$2,'PIB Mpal 2015-2024 Cons'!$E$5:$E$1264,$A88)</f>
        <v>85.350062793604366</v>
      </c>
      <c r="R88" s="90">
        <f>SUMIFS('PIB Mpal 2015-2024 Cons'!M$5:M$1264,'PIB Mpal 2015-2024 Cons'!$A$5:$A$1264,$W$2,'PIB Mpal 2015-2024 Cons'!$E$5:$E$1264,$A88)</f>
        <v>35.88003924931386</v>
      </c>
      <c r="S88" s="101">
        <f>SUMIFS('PIB Mpal 2015-2024 Cons'!V$5:V$1264,'PIB Mpal 2015-2024 Cons'!$A$5:$A$1264,$W$2,'PIB Mpal 2015-2024 Cons'!$E$5:$E$1264,$A88)</f>
        <v>397.85353827453127</v>
      </c>
      <c r="T88" s="172">
        <f>SUMIFS('PIB Mpal 2015-2024 Cons'!W$5:W$1264,'PIB Mpal 2015-2024 Cons'!$A$5:$A$1264,$W$2,'PIB Mpal 2015-2024 Cons'!$E$5:$E$1264,$A88)</f>
        <v>547.14017564451035</v>
      </c>
      <c r="U88" s="100">
        <f>SUMIFS('PIB Mpal 2015-2024 Cons'!X$5:X$1264,'PIB Mpal 2015-2024 Cons'!$A$5:$A$1264,$W$2,'PIB Mpal 2015-2024 Cons'!$E$5:$E$1264,$A88)</f>
        <v>59.989959332196094</v>
      </c>
      <c r="V88" s="101">
        <f>SUMIFS('PIB Mpal 2015-2024 Cons'!Y$5:Y$1264,'PIB Mpal 2015-2024 Cons'!$A$5:$A$1264,$W$2,'PIB Mpal 2015-2024 Cons'!$E$5:$E$1264,$A88)</f>
        <v>606.87195453265474</v>
      </c>
      <c r="W88" s="85">
        <f t="shared" si="11"/>
        <v>4.0685272689308435E-3</v>
      </c>
      <c r="X88" s="247">
        <f>INDEX(POBLACION!$C$4:$W$128,MATCH(A88,POBLACION!$A$4:$A$128,0),MATCH($W$2,POBLACION!$C$3:$W$3,0))</f>
        <v>26766</v>
      </c>
      <c r="Y88" s="237">
        <f t="shared" si="12"/>
        <v>20441.611583520524</v>
      </c>
      <c r="Z88" s="249">
        <f t="shared" si="13"/>
        <v>22673.240474208127</v>
      </c>
      <c r="AA88" s="252">
        <f t="shared" si="14"/>
        <v>4.3105151318853663</v>
      </c>
      <c r="AB88" s="252">
        <f t="shared" si="14"/>
        <v>4.3555135942109899</v>
      </c>
    </row>
    <row r="89" spans="1:28" x14ac:dyDescent="0.3">
      <c r="A89" s="33" t="s">
        <v>336</v>
      </c>
      <c r="B89" s="30" t="s">
        <v>318</v>
      </c>
      <c r="C89" s="31" t="s">
        <v>337</v>
      </c>
      <c r="D89" s="30" t="s">
        <v>338</v>
      </c>
      <c r="E89" s="100">
        <f>SUMIFS('PIB Mpal 2015-2024 Cons'!H$5:H$1264,'PIB Mpal 2015-2024 Cons'!$A$5:$A$1264,$W$2,'PIB Mpal 2015-2024 Cons'!$E$5:$E$1264,$A89)</f>
        <v>149.1250317361463</v>
      </c>
      <c r="F89" s="100">
        <f>SUMIFS('PIB Mpal 2015-2024 Cons'!I$5:I$1264,'PIB Mpal 2015-2024 Cons'!$A$5:$A$1264,$W$2,'PIB Mpal 2015-2024 Cons'!$E$5:$E$1264,$A89)</f>
        <v>0</v>
      </c>
      <c r="G89" s="100">
        <f>SUMIFS('PIB Mpal 2015-2024 Cons'!K$5:K$1264,'PIB Mpal 2015-2024 Cons'!$A$5:$A$1264,$W$2,'PIB Mpal 2015-2024 Cons'!$E$5:$E$1264,$A89)</f>
        <v>32.239577127784479</v>
      </c>
      <c r="H89" s="100">
        <f>SUMIFS('PIB Mpal 2015-2024 Cons'!L$5:L$1264,'PIB Mpal 2015-2024 Cons'!$A$5:$A$1264,$W$2,'PIB Mpal 2015-2024 Cons'!$E$5:$E$1264,$A89)</f>
        <v>4.9245760310832249</v>
      </c>
      <c r="I89" s="100">
        <f>SUMIFS('PIB Mpal 2015-2024 Cons'!N$5:N$1264,'PIB Mpal 2015-2024 Cons'!$A$5:$A$1264,$W$2,'PIB Mpal 2015-2024 Cons'!$E$5:$E$1264,$A89)</f>
        <v>8.9116589024134729</v>
      </c>
      <c r="J89" s="100">
        <f>SUMIFS('PIB Mpal 2015-2024 Cons'!O$5:O$1264,'PIB Mpal 2015-2024 Cons'!$A$5:$A$1264,$W$2,'PIB Mpal 2015-2024 Cons'!$E$5:$E$1264,$A89)</f>
        <v>88.177819765760873</v>
      </c>
      <c r="K89" s="100">
        <f>SUMIFS('PIB Mpal 2015-2024 Cons'!P$5:P$1264,'PIB Mpal 2015-2024 Cons'!$A$5:$A$1264,$W$2,'PIB Mpal 2015-2024 Cons'!$E$5:$E$1264,$A89)</f>
        <v>12.251084627989171</v>
      </c>
      <c r="L89" s="100">
        <f>SUMIFS('PIB Mpal 2015-2024 Cons'!Q$5:Q$1264,'PIB Mpal 2015-2024 Cons'!$A$5:$A$1264,$W$2,'PIB Mpal 2015-2024 Cons'!$E$5:$E$1264,$A89)</f>
        <v>13.11046197194621</v>
      </c>
      <c r="M89" s="100">
        <f>SUMIFS('PIB Mpal 2015-2024 Cons'!R$5:R$1264,'PIB Mpal 2015-2024 Cons'!$A$5:$A$1264,$W$2,'PIB Mpal 2015-2024 Cons'!$E$5:$E$1264,$A89)</f>
        <v>37.979641006894255</v>
      </c>
      <c r="N89" s="100">
        <f>SUMIFS('PIB Mpal 2015-2024 Cons'!S$5:S$1264,'PIB Mpal 2015-2024 Cons'!$A$5:$A$1264,$W$2,'PIB Mpal 2015-2024 Cons'!$E$5:$E$1264,$A89)</f>
        <v>43.954398951939652</v>
      </c>
      <c r="O89" s="100">
        <f>SUMIFS('PIB Mpal 2015-2024 Cons'!T$5:T$1264,'PIB Mpal 2015-2024 Cons'!$A$5:$A$1264,$W$2,'PIB Mpal 2015-2024 Cons'!$E$5:$E$1264,$A89)</f>
        <v>64.188951556004994</v>
      </c>
      <c r="P89" s="169">
        <f>SUMIFS('PIB Mpal 2015-2024 Cons'!U$5:U$1264,'PIB Mpal 2015-2024 Cons'!$A$5:$A$1264,$W$2,'PIB Mpal 2015-2024 Cons'!$E$5:$E$1264,$A89)</f>
        <v>16.100617139442697</v>
      </c>
      <c r="Q89" s="199">
        <f>SUMIFS('PIB Mpal 2015-2024 Cons'!J$5:J$1264,'PIB Mpal 2015-2024 Cons'!$A$5:$A$1264,$W$2,'PIB Mpal 2015-2024 Cons'!$E$5:$E$1264,$A89)</f>
        <v>149.1250317361463</v>
      </c>
      <c r="R89" s="90">
        <f>SUMIFS('PIB Mpal 2015-2024 Cons'!M$5:M$1264,'PIB Mpal 2015-2024 Cons'!$A$5:$A$1264,$W$2,'PIB Mpal 2015-2024 Cons'!$E$5:$E$1264,$A89)</f>
        <v>37.164153158867705</v>
      </c>
      <c r="S89" s="101">
        <f>SUMIFS('PIB Mpal 2015-2024 Cons'!V$5:V$1264,'PIB Mpal 2015-2024 Cons'!$A$5:$A$1264,$W$2,'PIB Mpal 2015-2024 Cons'!$E$5:$E$1264,$A89)</f>
        <v>284.67463392239137</v>
      </c>
      <c r="T89" s="172">
        <f>SUMIFS('PIB Mpal 2015-2024 Cons'!W$5:W$1264,'PIB Mpal 2015-2024 Cons'!$A$5:$A$1264,$W$2,'PIB Mpal 2015-2024 Cons'!$E$5:$E$1264,$A89)</f>
        <v>533.34084108395075</v>
      </c>
      <c r="U89" s="100">
        <f>SUMIFS('PIB Mpal 2015-2024 Cons'!X$5:X$1264,'PIB Mpal 2015-2024 Cons'!$A$5:$A$1264,$W$2,'PIB Mpal 2015-2024 Cons'!$E$5:$E$1264,$A89)</f>
        <v>58.476962195525161</v>
      </c>
      <c r="V89" s="101">
        <f>SUMIFS('PIB Mpal 2015-2024 Cons'!Y$5:Y$1264,'PIB Mpal 2015-2024 Cons'!$A$5:$A$1264,$W$2,'PIB Mpal 2015-2024 Cons'!$E$5:$E$1264,$A89)</f>
        <v>591.56613436297027</v>
      </c>
      <c r="W89" s="85">
        <f t="shared" si="11"/>
        <v>3.9659155956303892E-3</v>
      </c>
      <c r="X89" s="247">
        <f>INDEX(POBLACION!$C$4:$W$128,MATCH(A89,POBLACION!$A$4:$A$128,0),MATCH($W$2,POBLACION!$C$3:$W$3,0))</f>
        <v>39396</v>
      </c>
      <c r="Y89" s="237">
        <f t="shared" si="12"/>
        <v>13537.943981215116</v>
      </c>
      <c r="Z89" s="249">
        <f t="shared" si="13"/>
        <v>15015.893348638701</v>
      </c>
      <c r="AA89" s="252">
        <f t="shared" si="14"/>
        <v>4.1315527126937637</v>
      </c>
      <c r="AB89" s="252">
        <f t="shared" si="14"/>
        <v>4.1765511750193776</v>
      </c>
    </row>
    <row r="90" spans="1:28" x14ac:dyDescent="0.3">
      <c r="A90" s="33" t="s">
        <v>339</v>
      </c>
      <c r="B90" s="30" t="s">
        <v>318</v>
      </c>
      <c r="C90" s="31" t="s">
        <v>321</v>
      </c>
      <c r="D90" s="30" t="s">
        <v>340</v>
      </c>
      <c r="E90" s="100">
        <f>SUMIFS('PIB Mpal 2015-2024 Cons'!H$5:H$1264,'PIB Mpal 2015-2024 Cons'!$A$5:$A$1264,$W$2,'PIB Mpal 2015-2024 Cons'!$E$5:$E$1264,$A90)</f>
        <v>13.174678091197636</v>
      </c>
      <c r="F90" s="100">
        <f>SUMIFS('PIB Mpal 2015-2024 Cons'!I$5:I$1264,'PIB Mpal 2015-2024 Cons'!$A$5:$A$1264,$W$2,'PIB Mpal 2015-2024 Cons'!$E$5:$E$1264,$A90)</f>
        <v>0</v>
      </c>
      <c r="G90" s="100">
        <f>SUMIFS('PIB Mpal 2015-2024 Cons'!K$5:K$1264,'PIB Mpal 2015-2024 Cons'!$A$5:$A$1264,$W$2,'PIB Mpal 2015-2024 Cons'!$E$5:$E$1264,$A90)</f>
        <v>1.7575706662308073</v>
      </c>
      <c r="H90" s="100">
        <f>SUMIFS('PIB Mpal 2015-2024 Cons'!L$5:L$1264,'PIB Mpal 2015-2024 Cons'!$A$5:$A$1264,$W$2,'PIB Mpal 2015-2024 Cons'!$E$5:$E$1264,$A90)</f>
        <v>3.0621637432759652</v>
      </c>
      <c r="I90" s="100">
        <f>SUMIFS('PIB Mpal 2015-2024 Cons'!N$5:N$1264,'PIB Mpal 2015-2024 Cons'!$A$5:$A$1264,$W$2,'PIB Mpal 2015-2024 Cons'!$E$5:$E$1264,$A90)</f>
        <v>7.2942839006870184</v>
      </c>
      <c r="J90" s="100">
        <f>SUMIFS('PIB Mpal 2015-2024 Cons'!O$5:O$1264,'PIB Mpal 2015-2024 Cons'!$A$5:$A$1264,$W$2,'PIB Mpal 2015-2024 Cons'!$E$5:$E$1264,$A90)</f>
        <v>9.7683012757650864</v>
      </c>
      <c r="K90" s="100">
        <f>SUMIFS('PIB Mpal 2015-2024 Cons'!P$5:P$1264,'PIB Mpal 2015-2024 Cons'!$A$5:$A$1264,$W$2,'PIB Mpal 2015-2024 Cons'!$E$5:$E$1264,$A90)</f>
        <v>4.1711684227603474</v>
      </c>
      <c r="L90" s="100">
        <f>SUMIFS('PIB Mpal 2015-2024 Cons'!Q$5:Q$1264,'PIB Mpal 2015-2024 Cons'!$A$5:$A$1264,$W$2,'PIB Mpal 2015-2024 Cons'!$E$5:$E$1264,$A90)</f>
        <v>3.4966717887239867</v>
      </c>
      <c r="M90" s="100">
        <f>SUMIFS('PIB Mpal 2015-2024 Cons'!R$5:R$1264,'PIB Mpal 2015-2024 Cons'!$A$5:$A$1264,$W$2,'PIB Mpal 2015-2024 Cons'!$E$5:$E$1264,$A90)</f>
        <v>11.059507772049109</v>
      </c>
      <c r="N90" s="100">
        <f>SUMIFS('PIB Mpal 2015-2024 Cons'!S$5:S$1264,'PIB Mpal 2015-2024 Cons'!$A$5:$A$1264,$W$2,'PIB Mpal 2015-2024 Cons'!$E$5:$E$1264,$A90)</f>
        <v>8.5027892904849534</v>
      </c>
      <c r="O90" s="100">
        <f>SUMIFS('PIB Mpal 2015-2024 Cons'!T$5:T$1264,'PIB Mpal 2015-2024 Cons'!$A$5:$A$1264,$W$2,'PIB Mpal 2015-2024 Cons'!$E$5:$E$1264,$A90)</f>
        <v>18.002483675055537</v>
      </c>
      <c r="P90" s="169">
        <f>SUMIFS('PIB Mpal 2015-2024 Cons'!U$5:U$1264,'PIB Mpal 2015-2024 Cons'!$A$5:$A$1264,$W$2,'PIB Mpal 2015-2024 Cons'!$E$5:$E$1264,$A90)</f>
        <v>5.8264260854593228</v>
      </c>
      <c r="Q90" s="199">
        <f>SUMIFS('PIB Mpal 2015-2024 Cons'!J$5:J$1264,'PIB Mpal 2015-2024 Cons'!$A$5:$A$1264,$W$2,'PIB Mpal 2015-2024 Cons'!$E$5:$E$1264,$A90)</f>
        <v>13.174678091197636</v>
      </c>
      <c r="R90" s="90">
        <f>SUMIFS('PIB Mpal 2015-2024 Cons'!M$5:M$1264,'PIB Mpal 2015-2024 Cons'!$A$5:$A$1264,$W$2,'PIB Mpal 2015-2024 Cons'!$E$5:$E$1264,$A90)</f>
        <v>4.819734409506772</v>
      </c>
      <c r="S90" s="101">
        <f>SUMIFS('PIB Mpal 2015-2024 Cons'!V$5:V$1264,'PIB Mpal 2015-2024 Cons'!$A$5:$A$1264,$W$2,'PIB Mpal 2015-2024 Cons'!$E$5:$E$1264,$A90)</f>
        <v>68.121632210985354</v>
      </c>
      <c r="T90" s="172">
        <f>SUMIFS('PIB Mpal 2015-2024 Cons'!W$5:W$1264,'PIB Mpal 2015-2024 Cons'!$A$5:$A$1264,$W$2,'PIB Mpal 2015-2024 Cons'!$E$5:$E$1264,$A90)</f>
        <v>90.464741030247282</v>
      </c>
      <c r="U90" s="100">
        <f>SUMIFS('PIB Mpal 2015-2024 Cons'!X$5:X$1264,'PIB Mpal 2015-2024 Cons'!$A$5:$A$1264,$W$2,'PIB Mpal 2015-2024 Cons'!$E$5:$E$1264,$A90)</f>
        <v>9.9188039500290817</v>
      </c>
      <c r="V90" s="101">
        <f>SUMIFS('PIB Mpal 2015-2024 Cons'!Y$5:Y$1264,'PIB Mpal 2015-2024 Cons'!$A$5:$A$1264,$W$2,'PIB Mpal 2015-2024 Cons'!$E$5:$E$1264,$A90)</f>
        <v>100.34085714989961</v>
      </c>
      <c r="W90" s="85">
        <f t="shared" si="11"/>
        <v>6.7269464415544062E-4</v>
      </c>
      <c r="X90" s="247">
        <f>INDEX(POBLACION!$C$4:$W$128,MATCH(A90,POBLACION!$A$4:$A$128,0),MATCH($W$2,POBLACION!$C$3:$W$3,0))</f>
        <v>10463</v>
      </c>
      <c r="Y90" s="237">
        <f t="shared" si="12"/>
        <v>8646.1570324235181</v>
      </c>
      <c r="Z90" s="249">
        <f t="shared" si="13"/>
        <v>9590.0656742712035</v>
      </c>
      <c r="AA90" s="252">
        <f t="shared" si="14"/>
        <v>3.9368231189718288</v>
      </c>
      <c r="AB90" s="252">
        <f t="shared" si="14"/>
        <v>3.9818215812974547</v>
      </c>
    </row>
    <row r="91" spans="1:28" x14ac:dyDescent="0.3">
      <c r="A91" s="33" t="s">
        <v>341</v>
      </c>
      <c r="B91" s="30" t="s">
        <v>318</v>
      </c>
      <c r="C91" s="31" t="s">
        <v>199</v>
      </c>
      <c r="D91" s="30" t="s">
        <v>342</v>
      </c>
      <c r="E91" s="100">
        <f>SUMIFS('PIB Mpal 2015-2024 Cons'!H$5:H$1264,'PIB Mpal 2015-2024 Cons'!$A$5:$A$1264,$W$2,'PIB Mpal 2015-2024 Cons'!$E$5:$E$1264,$A91)</f>
        <v>48.939126347347475</v>
      </c>
      <c r="F91" s="100">
        <f>SUMIFS('PIB Mpal 2015-2024 Cons'!I$5:I$1264,'PIB Mpal 2015-2024 Cons'!$A$5:$A$1264,$W$2,'PIB Mpal 2015-2024 Cons'!$E$5:$E$1264,$A91)</f>
        <v>0</v>
      </c>
      <c r="G91" s="100">
        <f>SUMIFS('PIB Mpal 2015-2024 Cons'!K$5:K$1264,'PIB Mpal 2015-2024 Cons'!$A$5:$A$1264,$W$2,'PIB Mpal 2015-2024 Cons'!$E$5:$E$1264,$A91)</f>
        <v>588.92616293178639</v>
      </c>
      <c r="H91" s="100">
        <f>SUMIFS('PIB Mpal 2015-2024 Cons'!L$5:L$1264,'PIB Mpal 2015-2024 Cons'!$A$5:$A$1264,$W$2,'PIB Mpal 2015-2024 Cons'!$E$5:$E$1264,$A91)</f>
        <v>121.71829677945605</v>
      </c>
      <c r="I91" s="100">
        <f>SUMIFS('PIB Mpal 2015-2024 Cons'!N$5:N$1264,'PIB Mpal 2015-2024 Cons'!$A$5:$A$1264,$W$2,'PIB Mpal 2015-2024 Cons'!$E$5:$E$1264,$A91)</f>
        <v>38.023703303897868</v>
      </c>
      <c r="J91" s="100">
        <f>SUMIFS('PIB Mpal 2015-2024 Cons'!O$5:O$1264,'PIB Mpal 2015-2024 Cons'!$A$5:$A$1264,$W$2,'PIB Mpal 2015-2024 Cons'!$E$5:$E$1264,$A91)</f>
        <v>211.97879348205333</v>
      </c>
      <c r="K91" s="100">
        <f>SUMIFS('PIB Mpal 2015-2024 Cons'!P$5:P$1264,'PIB Mpal 2015-2024 Cons'!$A$5:$A$1264,$W$2,'PIB Mpal 2015-2024 Cons'!$E$5:$E$1264,$A91)</f>
        <v>32.114506100923109</v>
      </c>
      <c r="L91" s="100">
        <f>SUMIFS('PIB Mpal 2015-2024 Cons'!Q$5:Q$1264,'PIB Mpal 2015-2024 Cons'!$A$5:$A$1264,$W$2,'PIB Mpal 2015-2024 Cons'!$E$5:$E$1264,$A91)</f>
        <v>25.093069257053283</v>
      </c>
      <c r="M91" s="100">
        <f>SUMIFS('PIB Mpal 2015-2024 Cons'!R$5:R$1264,'PIB Mpal 2015-2024 Cons'!$A$5:$A$1264,$W$2,'PIB Mpal 2015-2024 Cons'!$E$5:$E$1264,$A91)</f>
        <v>119.09567615327235</v>
      </c>
      <c r="N91" s="100">
        <f>SUMIFS('PIB Mpal 2015-2024 Cons'!S$5:S$1264,'PIB Mpal 2015-2024 Cons'!$A$5:$A$1264,$W$2,'PIB Mpal 2015-2024 Cons'!$E$5:$E$1264,$A91)</f>
        <v>93.953749944368781</v>
      </c>
      <c r="O91" s="100">
        <f>SUMIFS('PIB Mpal 2015-2024 Cons'!T$5:T$1264,'PIB Mpal 2015-2024 Cons'!$A$5:$A$1264,$W$2,'PIB Mpal 2015-2024 Cons'!$E$5:$E$1264,$A91)</f>
        <v>58.661969978648543</v>
      </c>
      <c r="P91" s="169">
        <f>SUMIFS('PIB Mpal 2015-2024 Cons'!U$5:U$1264,'PIB Mpal 2015-2024 Cons'!$A$5:$A$1264,$W$2,'PIB Mpal 2015-2024 Cons'!$E$5:$E$1264,$A91)</f>
        <v>32.521114860957212</v>
      </c>
      <c r="Q91" s="199">
        <f>SUMIFS('PIB Mpal 2015-2024 Cons'!J$5:J$1264,'PIB Mpal 2015-2024 Cons'!$A$5:$A$1264,$W$2,'PIB Mpal 2015-2024 Cons'!$E$5:$E$1264,$A91)</f>
        <v>48.939126347347475</v>
      </c>
      <c r="R91" s="90">
        <f>SUMIFS('PIB Mpal 2015-2024 Cons'!M$5:M$1264,'PIB Mpal 2015-2024 Cons'!$A$5:$A$1264,$W$2,'PIB Mpal 2015-2024 Cons'!$E$5:$E$1264,$A91)</f>
        <v>710.64445971124246</v>
      </c>
      <c r="S91" s="101">
        <f>SUMIFS('PIB Mpal 2015-2024 Cons'!V$5:V$1264,'PIB Mpal 2015-2024 Cons'!$A$5:$A$1264,$W$2,'PIB Mpal 2015-2024 Cons'!$E$5:$E$1264,$A91)</f>
        <v>611.44258308117458</v>
      </c>
      <c r="T91" s="172">
        <f>SUMIFS('PIB Mpal 2015-2024 Cons'!W$5:W$1264,'PIB Mpal 2015-2024 Cons'!$A$5:$A$1264,$W$2,'PIB Mpal 2015-2024 Cons'!$E$5:$E$1264,$A91)</f>
        <v>1303.2858053130012</v>
      </c>
      <c r="U91" s="100">
        <f>SUMIFS('PIB Mpal 2015-2024 Cons'!X$5:X$1264,'PIB Mpal 2015-2024 Cons'!$A$5:$A$1264,$W$2,'PIB Mpal 2015-2024 Cons'!$E$5:$E$1264,$A91)</f>
        <v>142.89585363910979</v>
      </c>
      <c r="V91" s="101">
        <f>SUMIFS('PIB Mpal 2015-2024 Cons'!Y$5:Y$1264,'PIB Mpal 2015-2024 Cons'!$A$5:$A$1264,$W$2,'PIB Mpal 2015-2024 Cons'!$E$5:$E$1264,$A91)</f>
        <v>1445.56667412204</v>
      </c>
      <c r="W91" s="85">
        <f t="shared" si="11"/>
        <v>9.6912163905355127E-3</v>
      </c>
      <c r="X91" s="247">
        <f>INDEX(POBLACION!$C$4:$W$128,MATCH(A91,POBLACION!$A$4:$A$128,0),MATCH($W$2,POBLACION!$C$3:$W$3,0))</f>
        <v>64068</v>
      </c>
      <c r="Y91" s="237">
        <f t="shared" si="12"/>
        <v>20342.227091730678</v>
      </c>
      <c r="Z91" s="249">
        <f t="shared" si="13"/>
        <v>22563.006089187111</v>
      </c>
      <c r="AA91" s="252">
        <f t="shared" si="14"/>
        <v>4.3083984982770662</v>
      </c>
      <c r="AB91" s="252">
        <f t="shared" si="14"/>
        <v>4.3533969606027005</v>
      </c>
    </row>
    <row r="92" spans="1:28" x14ac:dyDescent="0.3">
      <c r="A92" s="33" t="s">
        <v>343</v>
      </c>
      <c r="B92" s="30" t="s">
        <v>318</v>
      </c>
      <c r="C92" s="31" t="s">
        <v>321</v>
      </c>
      <c r="D92" s="30" t="s">
        <v>344</v>
      </c>
      <c r="E92" s="100">
        <f>SUMIFS('PIB Mpal 2015-2024 Cons'!H$5:H$1264,'PIB Mpal 2015-2024 Cons'!$A$5:$A$1264,$W$2,'PIB Mpal 2015-2024 Cons'!$E$5:$E$1264,$A92)</f>
        <v>4.1646337667836457</v>
      </c>
      <c r="F92" s="100">
        <f>SUMIFS('PIB Mpal 2015-2024 Cons'!I$5:I$1264,'PIB Mpal 2015-2024 Cons'!$A$5:$A$1264,$W$2,'PIB Mpal 2015-2024 Cons'!$E$5:$E$1264,$A92)</f>
        <v>0</v>
      </c>
      <c r="G92" s="100">
        <f>SUMIFS('PIB Mpal 2015-2024 Cons'!K$5:K$1264,'PIB Mpal 2015-2024 Cons'!$A$5:$A$1264,$W$2,'PIB Mpal 2015-2024 Cons'!$E$5:$E$1264,$A92)</f>
        <v>10.302428711109513</v>
      </c>
      <c r="H92" s="100">
        <f>SUMIFS('PIB Mpal 2015-2024 Cons'!L$5:L$1264,'PIB Mpal 2015-2024 Cons'!$A$5:$A$1264,$W$2,'PIB Mpal 2015-2024 Cons'!$E$5:$E$1264,$A92)</f>
        <v>10.589968776919317</v>
      </c>
      <c r="I92" s="100">
        <f>SUMIFS('PIB Mpal 2015-2024 Cons'!N$5:N$1264,'PIB Mpal 2015-2024 Cons'!$A$5:$A$1264,$W$2,'PIB Mpal 2015-2024 Cons'!$E$5:$E$1264,$A92)</f>
        <v>18.815376918251825</v>
      </c>
      <c r="J92" s="100">
        <f>SUMIFS('PIB Mpal 2015-2024 Cons'!O$5:O$1264,'PIB Mpal 2015-2024 Cons'!$A$5:$A$1264,$W$2,'PIB Mpal 2015-2024 Cons'!$E$5:$E$1264,$A92)</f>
        <v>144.45732655799833</v>
      </c>
      <c r="K92" s="100">
        <f>SUMIFS('PIB Mpal 2015-2024 Cons'!P$5:P$1264,'PIB Mpal 2015-2024 Cons'!$A$5:$A$1264,$W$2,'PIB Mpal 2015-2024 Cons'!$E$5:$E$1264,$A92)</f>
        <v>16.484393745693176</v>
      </c>
      <c r="L92" s="100">
        <f>SUMIFS('PIB Mpal 2015-2024 Cons'!Q$5:Q$1264,'PIB Mpal 2015-2024 Cons'!$A$5:$A$1264,$W$2,'PIB Mpal 2015-2024 Cons'!$E$5:$E$1264,$A92)</f>
        <v>10.115952756465408</v>
      </c>
      <c r="M92" s="100">
        <f>SUMIFS('PIB Mpal 2015-2024 Cons'!R$5:R$1264,'PIB Mpal 2015-2024 Cons'!$A$5:$A$1264,$W$2,'PIB Mpal 2015-2024 Cons'!$E$5:$E$1264,$A92)</f>
        <v>101.97143490718977</v>
      </c>
      <c r="N92" s="100">
        <f>SUMIFS('PIB Mpal 2015-2024 Cons'!S$5:S$1264,'PIB Mpal 2015-2024 Cons'!$A$5:$A$1264,$W$2,'PIB Mpal 2015-2024 Cons'!$E$5:$E$1264,$A92)</f>
        <v>52.84381518952614</v>
      </c>
      <c r="O92" s="100">
        <f>SUMIFS('PIB Mpal 2015-2024 Cons'!T$5:T$1264,'PIB Mpal 2015-2024 Cons'!$A$5:$A$1264,$W$2,'PIB Mpal 2015-2024 Cons'!$E$5:$E$1264,$A92)</f>
        <v>68.572545630155119</v>
      </c>
      <c r="P92" s="169">
        <f>SUMIFS('PIB Mpal 2015-2024 Cons'!U$5:U$1264,'PIB Mpal 2015-2024 Cons'!$A$5:$A$1264,$W$2,'PIB Mpal 2015-2024 Cons'!$E$5:$E$1264,$A92)</f>
        <v>21.67109507637629</v>
      </c>
      <c r="Q92" s="199">
        <f>SUMIFS('PIB Mpal 2015-2024 Cons'!J$5:J$1264,'PIB Mpal 2015-2024 Cons'!$A$5:$A$1264,$W$2,'PIB Mpal 2015-2024 Cons'!$E$5:$E$1264,$A92)</f>
        <v>4.1646337667836457</v>
      </c>
      <c r="R92" s="90">
        <f>SUMIFS('PIB Mpal 2015-2024 Cons'!M$5:M$1264,'PIB Mpal 2015-2024 Cons'!$A$5:$A$1264,$W$2,'PIB Mpal 2015-2024 Cons'!$E$5:$E$1264,$A92)</f>
        <v>20.892397488028831</v>
      </c>
      <c r="S92" s="101">
        <f>SUMIFS('PIB Mpal 2015-2024 Cons'!V$5:V$1264,'PIB Mpal 2015-2024 Cons'!$A$5:$A$1264,$W$2,'PIB Mpal 2015-2024 Cons'!$E$5:$E$1264,$A92)</f>
        <v>434.93194078165601</v>
      </c>
      <c r="T92" s="172">
        <f>SUMIFS('PIB Mpal 2015-2024 Cons'!W$5:W$1264,'PIB Mpal 2015-2024 Cons'!$A$5:$A$1264,$W$2,'PIB Mpal 2015-2024 Cons'!$E$5:$E$1264,$A92)</f>
        <v>453.61416485108327</v>
      </c>
      <c r="U92" s="100">
        <f>SUMIFS('PIB Mpal 2015-2024 Cons'!X$5:X$1264,'PIB Mpal 2015-2024 Cons'!$A$5:$A$1264,$W$2,'PIB Mpal 2015-2024 Cons'!$E$5:$E$1264,$A92)</f>
        <v>49.735509314185514</v>
      </c>
      <c r="V92" s="101">
        <f>SUMIFS('PIB Mpal 2015-2024 Cons'!Y$5:Y$1264,'PIB Mpal 2015-2024 Cons'!$A$5:$A$1264,$W$2,'PIB Mpal 2015-2024 Cons'!$E$5:$E$1264,$A92)</f>
        <v>503.13562608084112</v>
      </c>
      <c r="W92" s="85">
        <f t="shared" si="11"/>
        <v>3.3730690624134748E-3</v>
      </c>
      <c r="X92" s="247">
        <f>INDEX(POBLACION!$C$4:$W$128,MATCH(A92,POBLACION!$A$4:$A$128,0),MATCH($W$2,POBLACION!$C$3:$W$3,0))</f>
        <v>9518</v>
      </c>
      <c r="Y92" s="237">
        <f t="shared" si="12"/>
        <v>47658.559030372271</v>
      </c>
      <c r="Z92" s="249">
        <f t="shared" si="13"/>
        <v>52861.486245097833</v>
      </c>
      <c r="AA92" s="252">
        <f t="shared" si="14"/>
        <v>4.6781409071959494</v>
      </c>
      <c r="AB92" s="252">
        <f t="shared" si="14"/>
        <v>4.7231393695215846</v>
      </c>
    </row>
    <row r="93" spans="1:28" x14ac:dyDescent="0.3">
      <c r="A93" s="33" t="s">
        <v>345</v>
      </c>
      <c r="B93" s="30" t="s">
        <v>318</v>
      </c>
      <c r="C93" s="31" t="s">
        <v>337</v>
      </c>
      <c r="D93" s="30" t="s">
        <v>346</v>
      </c>
      <c r="E93" s="100">
        <f>SUMIFS('PIB Mpal 2015-2024 Cons'!H$5:H$1264,'PIB Mpal 2015-2024 Cons'!$A$5:$A$1264,$W$2,'PIB Mpal 2015-2024 Cons'!$E$5:$E$1264,$A93)</f>
        <v>60.801606577331697</v>
      </c>
      <c r="F93" s="100">
        <f>SUMIFS('PIB Mpal 2015-2024 Cons'!I$5:I$1264,'PIB Mpal 2015-2024 Cons'!$A$5:$A$1264,$W$2,'PIB Mpal 2015-2024 Cons'!$E$5:$E$1264,$A93)</f>
        <v>3.7415060806167404E-2</v>
      </c>
      <c r="G93" s="100">
        <f>SUMIFS('PIB Mpal 2015-2024 Cons'!K$5:K$1264,'PIB Mpal 2015-2024 Cons'!$A$5:$A$1264,$W$2,'PIB Mpal 2015-2024 Cons'!$E$5:$E$1264,$A93)</f>
        <v>63.021614723808312</v>
      </c>
      <c r="H93" s="100">
        <f>SUMIFS('PIB Mpal 2015-2024 Cons'!L$5:L$1264,'PIB Mpal 2015-2024 Cons'!$A$5:$A$1264,$W$2,'PIB Mpal 2015-2024 Cons'!$E$5:$E$1264,$A93)</f>
        <v>30.580503668731357</v>
      </c>
      <c r="I93" s="100">
        <f>SUMIFS('PIB Mpal 2015-2024 Cons'!N$5:N$1264,'PIB Mpal 2015-2024 Cons'!$A$5:$A$1264,$W$2,'PIB Mpal 2015-2024 Cons'!$E$5:$E$1264,$A93)</f>
        <v>51.863800053454625</v>
      </c>
      <c r="J93" s="100">
        <f>SUMIFS('PIB Mpal 2015-2024 Cons'!O$5:O$1264,'PIB Mpal 2015-2024 Cons'!$A$5:$A$1264,$W$2,'PIB Mpal 2015-2024 Cons'!$E$5:$E$1264,$A93)</f>
        <v>192.97151461079045</v>
      </c>
      <c r="K93" s="100">
        <f>SUMIFS('PIB Mpal 2015-2024 Cons'!P$5:P$1264,'PIB Mpal 2015-2024 Cons'!$A$5:$A$1264,$W$2,'PIB Mpal 2015-2024 Cons'!$E$5:$E$1264,$A93)</f>
        <v>57.245115118435507</v>
      </c>
      <c r="L93" s="100">
        <f>SUMIFS('PIB Mpal 2015-2024 Cons'!Q$5:Q$1264,'PIB Mpal 2015-2024 Cons'!$A$5:$A$1264,$W$2,'PIB Mpal 2015-2024 Cons'!$E$5:$E$1264,$A93)</f>
        <v>57.612058904690777</v>
      </c>
      <c r="M93" s="100">
        <f>SUMIFS('PIB Mpal 2015-2024 Cons'!R$5:R$1264,'PIB Mpal 2015-2024 Cons'!$A$5:$A$1264,$W$2,'PIB Mpal 2015-2024 Cons'!$E$5:$E$1264,$A93)</f>
        <v>151.90203698225335</v>
      </c>
      <c r="N93" s="100">
        <f>SUMIFS('PIB Mpal 2015-2024 Cons'!S$5:S$1264,'PIB Mpal 2015-2024 Cons'!$A$5:$A$1264,$W$2,'PIB Mpal 2015-2024 Cons'!$E$5:$E$1264,$A93)</f>
        <v>101.35887181270111</v>
      </c>
      <c r="O93" s="100">
        <f>SUMIFS('PIB Mpal 2015-2024 Cons'!T$5:T$1264,'PIB Mpal 2015-2024 Cons'!$A$5:$A$1264,$W$2,'PIB Mpal 2015-2024 Cons'!$E$5:$E$1264,$A93)</f>
        <v>96.533237299714088</v>
      </c>
      <c r="P93" s="169">
        <f>SUMIFS('PIB Mpal 2015-2024 Cons'!U$5:U$1264,'PIB Mpal 2015-2024 Cons'!$A$5:$A$1264,$W$2,'PIB Mpal 2015-2024 Cons'!$E$5:$E$1264,$A93)</f>
        <v>52.515365235556963</v>
      </c>
      <c r="Q93" s="199">
        <f>SUMIFS('PIB Mpal 2015-2024 Cons'!J$5:J$1264,'PIB Mpal 2015-2024 Cons'!$A$5:$A$1264,$W$2,'PIB Mpal 2015-2024 Cons'!$E$5:$E$1264,$A93)</f>
        <v>60.839021638137865</v>
      </c>
      <c r="R93" s="90">
        <f>SUMIFS('PIB Mpal 2015-2024 Cons'!M$5:M$1264,'PIB Mpal 2015-2024 Cons'!$A$5:$A$1264,$W$2,'PIB Mpal 2015-2024 Cons'!$E$5:$E$1264,$A93)</f>
        <v>93.602118392539666</v>
      </c>
      <c r="S93" s="101">
        <f>SUMIFS('PIB Mpal 2015-2024 Cons'!V$5:V$1264,'PIB Mpal 2015-2024 Cons'!$A$5:$A$1264,$W$2,'PIB Mpal 2015-2024 Cons'!$E$5:$E$1264,$A93)</f>
        <v>762.00200001759674</v>
      </c>
      <c r="T93" s="172">
        <f>SUMIFS('PIB Mpal 2015-2024 Cons'!W$5:W$1264,'PIB Mpal 2015-2024 Cons'!$A$5:$A$1264,$W$2,'PIB Mpal 2015-2024 Cons'!$E$5:$E$1264,$A93)</f>
        <v>912.13173788955464</v>
      </c>
      <c r="U93" s="100">
        <f>SUMIFS('PIB Mpal 2015-2024 Cons'!X$5:X$1264,'PIB Mpal 2015-2024 Cons'!$A$5:$A$1264,$W$2,'PIB Mpal 2015-2024 Cons'!$E$5:$E$1264,$A93)</f>
        <v>100.00864183872528</v>
      </c>
      <c r="V93" s="101">
        <f>SUMIFS('PIB Mpal 2015-2024 Cons'!Y$5:Y$1264,'PIB Mpal 2015-2024 Cons'!$A$5:$A$1264,$W$2,'PIB Mpal 2015-2024 Cons'!$E$5:$E$1264,$A93)</f>
        <v>1011.7099697755738</v>
      </c>
      <c r="W93" s="85">
        <f t="shared" si="11"/>
        <v>6.7825998046835718E-3</v>
      </c>
      <c r="X93" s="247">
        <f>INDEX(POBLACION!$C$4:$W$128,MATCH(A93,POBLACION!$A$4:$A$128,0),MATCH($W$2,POBLACION!$C$3:$W$3,0))</f>
        <v>72033</v>
      </c>
      <c r="Y93" s="237">
        <f t="shared" si="12"/>
        <v>12662.692625457146</v>
      </c>
      <c r="Z93" s="249">
        <f t="shared" si="13"/>
        <v>14045.090025065925</v>
      </c>
      <c r="AA93" s="252">
        <f t="shared" si="14"/>
        <v>4.1025260649260327</v>
      </c>
      <c r="AB93" s="252">
        <f t="shared" si="14"/>
        <v>4.1475245272516634</v>
      </c>
    </row>
    <row r="94" spans="1:28" ht="27.6" x14ac:dyDescent="0.3">
      <c r="A94" s="33" t="s">
        <v>347</v>
      </c>
      <c r="B94" s="30" t="s">
        <v>318</v>
      </c>
      <c r="C94" s="31" t="s">
        <v>348</v>
      </c>
      <c r="D94" s="30" t="s">
        <v>349</v>
      </c>
      <c r="E94" s="100">
        <f>SUMIFS('PIB Mpal 2015-2024 Cons'!H$5:H$1264,'PIB Mpal 2015-2024 Cons'!$A$5:$A$1264,$W$2,'PIB Mpal 2015-2024 Cons'!$E$5:$E$1264,$A94)</f>
        <v>57.892310627089344</v>
      </c>
      <c r="F94" s="100">
        <f>SUMIFS('PIB Mpal 2015-2024 Cons'!I$5:I$1264,'PIB Mpal 2015-2024 Cons'!$A$5:$A$1264,$W$2,'PIB Mpal 2015-2024 Cons'!$E$5:$E$1264,$A94)</f>
        <v>8.6279793377036978E-2</v>
      </c>
      <c r="G94" s="100">
        <f>SUMIFS('PIB Mpal 2015-2024 Cons'!K$5:K$1264,'PIB Mpal 2015-2024 Cons'!$A$5:$A$1264,$W$2,'PIB Mpal 2015-2024 Cons'!$E$5:$E$1264,$A94)</f>
        <v>22.844725360459197</v>
      </c>
      <c r="H94" s="100">
        <f>SUMIFS('PIB Mpal 2015-2024 Cons'!L$5:L$1264,'PIB Mpal 2015-2024 Cons'!$A$5:$A$1264,$W$2,'PIB Mpal 2015-2024 Cons'!$E$5:$E$1264,$A94)</f>
        <v>10.781199819913578</v>
      </c>
      <c r="I94" s="100">
        <f>SUMIFS('PIB Mpal 2015-2024 Cons'!N$5:N$1264,'PIB Mpal 2015-2024 Cons'!$A$5:$A$1264,$W$2,'PIB Mpal 2015-2024 Cons'!$E$5:$E$1264,$A94)</f>
        <v>11.383429255278214</v>
      </c>
      <c r="J94" s="100">
        <f>SUMIFS('PIB Mpal 2015-2024 Cons'!O$5:O$1264,'PIB Mpal 2015-2024 Cons'!$A$5:$A$1264,$W$2,'PIB Mpal 2015-2024 Cons'!$E$5:$E$1264,$A94)</f>
        <v>54.183199018767702</v>
      </c>
      <c r="K94" s="100">
        <f>SUMIFS('PIB Mpal 2015-2024 Cons'!P$5:P$1264,'PIB Mpal 2015-2024 Cons'!$A$5:$A$1264,$W$2,'PIB Mpal 2015-2024 Cons'!$E$5:$E$1264,$A94)</f>
        <v>14.890329241155493</v>
      </c>
      <c r="L94" s="100">
        <f>SUMIFS('PIB Mpal 2015-2024 Cons'!Q$5:Q$1264,'PIB Mpal 2015-2024 Cons'!$A$5:$A$1264,$W$2,'PIB Mpal 2015-2024 Cons'!$E$5:$E$1264,$A94)</f>
        <v>15.413130673685385</v>
      </c>
      <c r="M94" s="100">
        <f>SUMIFS('PIB Mpal 2015-2024 Cons'!R$5:R$1264,'PIB Mpal 2015-2024 Cons'!$A$5:$A$1264,$W$2,'PIB Mpal 2015-2024 Cons'!$E$5:$E$1264,$A94)</f>
        <v>32.051131678261882</v>
      </c>
      <c r="N94" s="100">
        <f>SUMIFS('PIB Mpal 2015-2024 Cons'!S$5:S$1264,'PIB Mpal 2015-2024 Cons'!$A$5:$A$1264,$W$2,'PIB Mpal 2015-2024 Cons'!$E$5:$E$1264,$A94)</f>
        <v>30.950738336412659</v>
      </c>
      <c r="O94" s="100">
        <f>SUMIFS('PIB Mpal 2015-2024 Cons'!T$5:T$1264,'PIB Mpal 2015-2024 Cons'!$A$5:$A$1264,$W$2,'PIB Mpal 2015-2024 Cons'!$E$5:$E$1264,$A94)</f>
        <v>46.644110321521545</v>
      </c>
      <c r="P94" s="169">
        <f>SUMIFS('PIB Mpal 2015-2024 Cons'!U$5:U$1264,'PIB Mpal 2015-2024 Cons'!$A$5:$A$1264,$W$2,'PIB Mpal 2015-2024 Cons'!$E$5:$E$1264,$A94)</f>
        <v>20.594424829209157</v>
      </c>
      <c r="Q94" s="199">
        <f>SUMIFS('PIB Mpal 2015-2024 Cons'!J$5:J$1264,'PIB Mpal 2015-2024 Cons'!$A$5:$A$1264,$W$2,'PIB Mpal 2015-2024 Cons'!$E$5:$E$1264,$A94)</f>
        <v>57.978590420466382</v>
      </c>
      <c r="R94" s="90">
        <f>SUMIFS('PIB Mpal 2015-2024 Cons'!M$5:M$1264,'PIB Mpal 2015-2024 Cons'!$A$5:$A$1264,$W$2,'PIB Mpal 2015-2024 Cons'!$E$5:$E$1264,$A94)</f>
        <v>33.625925180372775</v>
      </c>
      <c r="S94" s="101">
        <f>SUMIFS('PIB Mpal 2015-2024 Cons'!V$5:V$1264,'PIB Mpal 2015-2024 Cons'!$A$5:$A$1264,$W$2,'PIB Mpal 2015-2024 Cons'!$E$5:$E$1264,$A94)</f>
        <v>226.11049335429203</v>
      </c>
      <c r="T94" s="172">
        <f>SUMIFS('PIB Mpal 2015-2024 Cons'!W$5:W$1264,'PIB Mpal 2015-2024 Cons'!$A$5:$A$1264,$W$2,'PIB Mpal 2015-2024 Cons'!$E$5:$E$1264,$A94)</f>
        <v>334.65369967134188</v>
      </c>
      <c r="U94" s="100">
        <f>SUMIFS('PIB Mpal 2015-2024 Cons'!X$5:X$1264,'PIB Mpal 2015-2024 Cons'!$A$5:$A$1264,$W$2,'PIB Mpal 2015-2024 Cons'!$E$5:$E$1264,$A94)</f>
        <v>36.692355501043352</v>
      </c>
      <c r="V94" s="101">
        <f>SUMIFS('PIB Mpal 2015-2024 Cons'!Y$5:Y$1264,'PIB Mpal 2015-2024 Cons'!$A$5:$A$1264,$W$2,'PIB Mpal 2015-2024 Cons'!$E$5:$E$1264,$A94)</f>
        <v>371.188141269092</v>
      </c>
      <c r="W94" s="85">
        <f t="shared" si="11"/>
        <v>2.4884805820694659E-3</v>
      </c>
      <c r="X94" s="247">
        <f>INDEX(POBLACION!$C$4:$W$128,MATCH(A94,POBLACION!$A$4:$A$128,0),MATCH($W$2,POBLACION!$C$3:$W$3,0))</f>
        <v>23718</v>
      </c>
      <c r="Y94" s="237">
        <f t="shared" si="12"/>
        <v>14109.693046266206</v>
      </c>
      <c r="Z94" s="249">
        <f t="shared" si="13"/>
        <v>15650.060766889788</v>
      </c>
      <c r="AA94" s="252">
        <f t="shared" si="14"/>
        <v>4.1495175658618724</v>
      </c>
      <c r="AB94" s="252">
        <f t="shared" si="14"/>
        <v>4.1945160281874951</v>
      </c>
    </row>
    <row r="95" spans="1:28" x14ac:dyDescent="0.3">
      <c r="A95" s="33" t="s">
        <v>350</v>
      </c>
      <c r="B95" s="30" t="s">
        <v>318</v>
      </c>
      <c r="C95" s="31" t="s">
        <v>321</v>
      </c>
      <c r="D95" s="30" t="s">
        <v>351</v>
      </c>
      <c r="E95" s="100">
        <f>SUMIFS('PIB Mpal 2015-2024 Cons'!H$5:H$1264,'PIB Mpal 2015-2024 Cons'!$A$5:$A$1264,$W$2,'PIB Mpal 2015-2024 Cons'!$E$5:$E$1264,$A95)</f>
        <v>198.58106066996686</v>
      </c>
      <c r="F95" s="100">
        <f>SUMIFS('PIB Mpal 2015-2024 Cons'!I$5:I$1264,'PIB Mpal 2015-2024 Cons'!$A$5:$A$1264,$W$2,'PIB Mpal 2015-2024 Cons'!$E$5:$E$1264,$A95)</f>
        <v>0</v>
      </c>
      <c r="G95" s="100">
        <f>SUMIFS('PIB Mpal 2015-2024 Cons'!K$5:K$1264,'PIB Mpal 2015-2024 Cons'!$A$5:$A$1264,$W$2,'PIB Mpal 2015-2024 Cons'!$E$5:$E$1264,$A95)</f>
        <v>458.69313492970434</v>
      </c>
      <c r="H95" s="100">
        <f>SUMIFS('PIB Mpal 2015-2024 Cons'!L$5:L$1264,'PIB Mpal 2015-2024 Cons'!$A$5:$A$1264,$W$2,'PIB Mpal 2015-2024 Cons'!$E$5:$E$1264,$A95)</f>
        <v>52.790756800460208</v>
      </c>
      <c r="I95" s="100">
        <f>SUMIFS('PIB Mpal 2015-2024 Cons'!N$5:N$1264,'PIB Mpal 2015-2024 Cons'!$A$5:$A$1264,$W$2,'PIB Mpal 2015-2024 Cons'!$E$5:$E$1264,$A95)</f>
        <v>59.998126357538695</v>
      </c>
      <c r="J95" s="100">
        <f>SUMIFS('PIB Mpal 2015-2024 Cons'!O$5:O$1264,'PIB Mpal 2015-2024 Cons'!$A$5:$A$1264,$W$2,'PIB Mpal 2015-2024 Cons'!$E$5:$E$1264,$A95)</f>
        <v>132.19460216977302</v>
      </c>
      <c r="K95" s="100">
        <f>SUMIFS('PIB Mpal 2015-2024 Cons'!P$5:P$1264,'PIB Mpal 2015-2024 Cons'!$A$5:$A$1264,$W$2,'PIB Mpal 2015-2024 Cons'!$E$5:$E$1264,$A95)</f>
        <v>36.111368475367797</v>
      </c>
      <c r="L95" s="100">
        <f>SUMIFS('PIB Mpal 2015-2024 Cons'!Q$5:Q$1264,'PIB Mpal 2015-2024 Cons'!$A$5:$A$1264,$W$2,'PIB Mpal 2015-2024 Cons'!$E$5:$E$1264,$A95)</f>
        <v>37.086375800881903</v>
      </c>
      <c r="M95" s="100">
        <f>SUMIFS('PIB Mpal 2015-2024 Cons'!R$5:R$1264,'PIB Mpal 2015-2024 Cons'!$A$5:$A$1264,$W$2,'PIB Mpal 2015-2024 Cons'!$E$5:$E$1264,$A95)</f>
        <v>102.87473751282108</v>
      </c>
      <c r="N95" s="100">
        <f>SUMIFS('PIB Mpal 2015-2024 Cons'!S$5:S$1264,'PIB Mpal 2015-2024 Cons'!$A$5:$A$1264,$W$2,'PIB Mpal 2015-2024 Cons'!$E$5:$E$1264,$A95)</f>
        <v>102.74363984812534</v>
      </c>
      <c r="O95" s="100">
        <f>SUMIFS('PIB Mpal 2015-2024 Cons'!T$5:T$1264,'PIB Mpal 2015-2024 Cons'!$A$5:$A$1264,$W$2,'PIB Mpal 2015-2024 Cons'!$E$5:$E$1264,$A95)</f>
        <v>125.69403335656351</v>
      </c>
      <c r="P95" s="169">
        <f>SUMIFS('PIB Mpal 2015-2024 Cons'!U$5:U$1264,'PIB Mpal 2015-2024 Cons'!$A$5:$A$1264,$W$2,'PIB Mpal 2015-2024 Cons'!$E$5:$E$1264,$A95)</f>
        <v>50.241763574093042</v>
      </c>
      <c r="Q95" s="199">
        <f>SUMIFS('PIB Mpal 2015-2024 Cons'!J$5:J$1264,'PIB Mpal 2015-2024 Cons'!$A$5:$A$1264,$W$2,'PIB Mpal 2015-2024 Cons'!$E$5:$E$1264,$A95)</f>
        <v>198.58106066996686</v>
      </c>
      <c r="R95" s="90">
        <f>SUMIFS('PIB Mpal 2015-2024 Cons'!M$5:M$1264,'PIB Mpal 2015-2024 Cons'!$A$5:$A$1264,$W$2,'PIB Mpal 2015-2024 Cons'!$E$5:$E$1264,$A95)</f>
        <v>511.48389173016454</v>
      </c>
      <c r="S95" s="101">
        <f>SUMIFS('PIB Mpal 2015-2024 Cons'!V$5:V$1264,'PIB Mpal 2015-2024 Cons'!$A$5:$A$1264,$W$2,'PIB Mpal 2015-2024 Cons'!$E$5:$E$1264,$A95)</f>
        <v>646.94464709516433</v>
      </c>
      <c r="T95" s="172">
        <f>SUMIFS('PIB Mpal 2015-2024 Cons'!W$5:W$1264,'PIB Mpal 2015-2024 Cons'!$A$5:$A$1264,$W$2,'PIB Mpal 2015-2024 Cons'!$E$5:$E$1264,$A95)</f>
        <v>1375.7194656689876</v>
      </c>
      <c r="U95" s="100">
        <f>SUMIFS('PIB Mpal 2015-2024 Cons'!X$5:X$1264,'PIB Mpal 2015-2024 Cons'!$A$5:$A$1264,$W$2,'PIB Mpal 2015-2024 Cons'!$E$5:$E$1264,$A95)</f>
        <v>150.83768012608144</v>
      </c>
      <c r="V95" s="101">
        <f>SUMIFS('PIB Mpal 2015-2024 Cons'!Y$5:Y$1264,'PIB Mpal 2015-2024 Cons'!$A$5:$A$1264,$W$2,'PIB Mpal 2015-2024 Cons'!$E$5:$E$1264,$A95)</f>
        <v>1525.9079815071082</v>
      </c>
      <c r="W95" s="85">
        <f t="shared" si="11"/>
        <v>1.0229832152025799E-2</v>
      </c>
      <c r="X95" s="247">
        <f>INDEX(POBLACION!$C$4:$W$128,MATCH(A95,POBLACION!$A$4:$A$128,0),MATCH($W$2,POBLACION!$C$3:$W$3,0))</f>
        <v>73095</v>
      </c>
      <c r="Y95" s="237">
        <f t="shared" si="12"/>
        <v>18820.979077488031</v>
      </c>
      <c r="Z95" s="249">
        <f t="shared" si="13"/>
        <v>20875.682078214762</v>
      </c>
      <c r="AA95" s="252">
        <f t="shared" si="14"/>
        <v>4.2746422119121972</v>
      </c>
      <c r="AB95" s="252">
        <f t="shared" si="14"/>
        <v>4.3196406742378217</v>
      </c>
    </row>
    <row r="96" spans="1:28" x14ac:dyDescent="0.3">
      <c r="A96" s="33" t="s">
        <v>352</v>
      </c>
      <c r="B96" s="30" t="s">
        <v>318</v>
      </c>
      <c r="C96" s="31" t="s">
        <v>324</v>
      </c>
      <c r="D96" s="30" t="s">
        <v>353</v>
      </c>
      <c r="E96" s="100">
        <f>SUMIFS('PIB Mpal 2015-2024 Cons'!H$5:H$1264,'PIB Mpal 2015-2024 Cons'!$A$5:$A$1264,$W$2,'PIB Mpal 2015-2024 Cons'!$E$5:$E$1264,$A96)</f>
        <v>20.580797332298353</v>
      </c>
      <c r="F96" s="100">
        <f>SUMIFS('PIB Mpal 2015-2024 Cons'!I$5:I$1264,'PIB Mpal 2015-2024 Cons'!$A$5:$A$1264,$W$2,'PIB Mpal 2015-2024 Cons'!$E$5:$E$1264,$A96)</f>
        <v>0</v>
      </c>
      <c r="G96" s="100">
        <f>SUMIFS('PIB Mpal 2015-2024 Cons'!K$5:K$1264,'PIB Mpal 2015-2024 Cons'!$A$5:$A$1264,$W$2,'PIB Mpal 2015-2024 Cons'!$E$5:$E$1264,$A96)</f>
        <v>5.3170555591154605</v>
      </c>
      <c r="H96" s="100">
        <f>SUMIFS('PIB Mpal 2015-2024 Cons'!L$5:L$1264,'PIB Mpal 2015-2024 Cons'!$A$5:$A$1264,$W$2,'PIB Mpal 2015-2024 Cons'!$E$5:$E$1264,$A96)</f>
        <v>0.43520859786415739</v>
      </c>
      <c r="I96" s="100">
        <f>SUMIFS('PIB Mpal 2015-2024 Cons'!N$5:N$1264,'PIB Mpal 2015-2024 Cons'!$A$5:$A$1264,$W$2,'PIB Mpal 2015-2024 Cons'!$E$5:$E$1264,$A96)</f>
        <v>1.532758487327764</v>
      </c>
      <c r="J96" s="100">
        <f>SUMIFS('PIB Mpal 2015-2024 Cons'!O$5:O$1264,'PIB Mpal 2015-2024 Cons'!$A$5:$A$1264,$W$2,'PIB Mpal 2015-2024 Cons'!$E$5:$E$1264,$A96)</f>
        <v>12.957370349457371</v>
      </c>
      <c r="K96" s="100">
        <f>SUMIFS('PIB Mpal 2015-2024 Cons'!P$5:P$1264,'PIB Mpal 2015-2024 Cons'!$A$5:$A$1264,$W$2,'PIB Mpal 2015-2024 Cons'!$E$5:$E$1264,$A96)</f>
        <v>4.3743474065912391</v>
      </c>
      <c r="L96" s="100">
        <f>SUMIFS('PIB Mpal 2015-2024 Cons'!Q$5:Q$1264,'PIB Mpal 2015-2024 Cons'!$A$5:$A$1264,$W$2,'PIB Mpal 2015-2024 Cons'!$E$5:$E$1264,$A96)</f>
        <v>4.1655068870590641</v>
      </c>
      <c r="M96" s="100">
        <f>SUMIFS('PIB Mpal 2015-2024 Cons'!R$5:R$1264,'PIB Mpal 2015-2024 Cons'!$A$5:$A$1264,$W$2,'PIB Mpal 2015-2024 Cons'!$E$5:$E$1264,$A96)</f>
        <v>11.724322091834731</v>
      </c>
      <c r="N96" s="100">
        <f>SUMIFS('PIB Mpal 2015-2024 Cons'!S$5:S$1264,'PIB Mpal 2015-2024 Cons'!$A$5:$A$1264,$W$2,'PIB Mpal 2015-2024 Cons'!$E$5:$E$1264,$A96)</f>
        <v>9.1816434552730808</v>
      </c>
      <c r="O96" s="100">
        <f>SUMIFS('PIB Mpal 2015-2024 Cons'!T$5:T$1264,'PIB Mpal 2015-2024 Cons'!$A$5:$A$1264,$W$2,'PIB Mpal 2015-2024 Cons'!$E$5:$E$1264,$A96)</f>
        <v>22.962640258500215</v>
      </c>
      <c r="P96" s="169">
        <f>SUMIFS('PIB Mpal 2015-2024 Cons'!U$5:U$1264,'PIB Mpal 2015-2024 Cons'!$A$5:$A$1264,$W$2,'PIB Mpal 2015-2024 Cons'!$E$5:$E$1264,$A96)</f>
        <v>6.911924529040518</v>
      </c>
      <c r="Q96" s="199">
        <f>SUMIFS('PIB Mpal 2015-2024 Cons'!J$5:J$1264,'PIB Mpal 2015-2024 Cons'!$A$5:$A$1264,$W$2,'PIB Mpal 2015-2024 Cons'!$E$5:$E$1264,$A96)</f>
        <v>20.580797332298353</v>
      </c>
      <c r="R96" s="90">
        <f>SUMIFS('PIB Mpal 2015-2024 Cons'!M$5:M$1264,'PIB Mpal 2015-2024 Cons'!$A$5:$A$1264,$W$2,'PIB Mpal 2015-2024 Cons'!$E$5:$E$1264,$A96)</f>
        <v>5.752264156979618</v>
      </c>
      <c r="S96" s="101">
        <f>SUMIFS('PIB Mpal 2015-2024 Cons'!V$5:V$1264,'PIB Mpal 2015-2024 Cons'!$A$5:$A$1264,$W$2,'PIB Mpal 2015-2024 Cons'!$E$5:$E$1264,$A96)</f>
        <v>73.810513465083986</v>
      </c>
      <c r="T96" s="172">
        <f>SUMIFS('PIB Mpal 2015-2024 Cons'!W$5:W$1264,'PIB Mpal 2015-2024 Cons'!$A$5:$A$1264,$W$2,'PIB Mpal 2015-2024 Cons'!$E$5:$E$1264,$A96)</f>
        <v>105.32085706733783</v>
      </c>
      <c r="U96" s="100">
        <f>SUMIFS('PIB Mpal 2015-2024 Cons'!X$5:X$1264,'PIB Mpal 2015-2024 Cons'!$A$5:$A$1264,$W$2,'PIB Mpal 2015-2024 Cons'!$E$5:$E$1264,$A96)</f>
        <v>11.547669525198391</v>
      </c>
      <c r="V96" s="101">
        <f>SUMIFS('PIB Mpal 2015-2024 Cons'!Y$5:Y$1264,'PIB Mpal 2015-2024 Cons'!$A$5:$A$1264,$W$2,'PIB Mpal 2015-2024 Cons'!$E$5:$E$1264,$A96)</f>
        <v>116.81882856841737</v>
      </c>
      <c r="W96" s="85">
        <f t="shared" si="11"/>
        <v>7.8316453084600315E-4</v>
      </c>
      <c r="X96" s="247">
        <f>INDEX(POBLACION!$C$4:$W$128,MATCH(A96,POBLACION!$A$4:$A$128,0),MATCH($W$2,POBLACION!$C$3:$W$3,0))</f>
        <v>10906</v>
      </c>
      <c r="Y96" s="237">
        <f t="shared" si="12"/>
        <v>9657.1480897980764</v>
      </c>
      <c r="Z96" s="249">
        <f t="shared" si="13"/>
        <v>10711.427523236509</v>
      </c>
      <c r="AA96" s="252">
        <f t="shared" si="14"/>
        <v>3.9848488912467386</v>
      </c>
      <c r="AB96" s="252">
        <f t="shared" si="14"/>
        <v>4.0298473535723636</v>
      </c>
    </row>
    <row r="97" spans="1:28" x14ac:dyDescent="0.3">
      <c r="A97" s="33" t="s">
        <v>354</v>
      </c>
      <c r="B97" s="30" t="s">
        <v>318</v>
      </c>
      <c r="C97" s="31" t="s">
        <v>337</v>
      </c>
      <c r="D97" s="30" t="s">
        <v>355</v>
      </c>
      <c r="E97" s="100">
        <f>SUMIFS('PIB Mpal 2015-2024 Cons'!H$5:H$1264,'PIB Mpal 2015-2024 Cons'!$A$5:$A$1264,$W$2,'PIB Mpal 2015-2024 Cons'!$E$5:$E$1264,$A97)</f>
        <v>46.941759954414287</v>
      </c>
      <c r="F97" s="100">
        <f>SUMIFS('PIB Mpal 2015-2024 Cons'!I$5:I$1264,'PIB Mpal 2015-2024 Cons'!$A$5:$A$1264,$W$2,'PIB Mpal 2015-2024 Cons'!$E$5:$E$1264,$A97)</f>
        <v>0.47826674304771205</v>
      </c>
      <c r="G97" s="100">
        <f>SUMIFS('PIB Mpal 2015-2024 Cons'!K$5:K$1264,'PIB Mpal 2015-2024 Cons'!$A$5:$A$1264,$W$2,'PIB Mpal 2015-2024 Cons'!$E$5:$E$1264,$A97)</f>
        <v>1280.4566979932576</v>
      </c>
      <c r="H97" s="100">
        <f>SUMIFS('PIB Mpal 2015-2024 Cons'!L$5:L$1264,'PIB Mpal 2015-2024 Cons'!$A$5:$A$1264,$W$2,'PIB Mpal 2015-2024 Cons'!$E$5:$E$1264,$A97)</f>
        <v>495.69694822560831</v>
      </c>
      <c r="I97" s="100">
        <f>SUMIFS('PIB Mpal 2015-2024 Cons'!N$5:N$1264,'PIB Mpal 2015-2024 Cons'!$A$5:$A$1264,$W$2,'PIB Mpal 2015-2024 Cons'!$E$5:$E$1264,$A97)</f>
        <v>120.8777038606936</v>
      </c>
      <c r="J97" s="100">
        <f>SUMIFS('PIB Mpal 2015-2024 Cons'!O$5:O$1264,'PIB Mpal 2015-2024 Cons'!$A$5:$A$1264,$W$2,'PIB Mpal 2015-2024 Cons'!$E$5:$E$1264,$A97)</f>
        <v>738.55633636849961</v>
      </c>
      <c r="K97" s="100">
        <f>SUMIFS('PIB Mpal 2015-2024 Cons'!P$5:P$1264,'PIB Mpal 2015-2024 Cons'!$A$5:$A$1264,$W$2,'PIB Mpal 2015-2024 Cons'!$E$5:$E$1264,$A97)</f>
        <v>91.03444888663428</v>
      </c>
      <c r="L97" s="100">
        <f>SUMIFS('PIB Mpal 2015-2024 Cons'!Q$5:Q$1264,'PIB Mpal 2015-2024 Cons'!$A$5:$A$1264,$W$2,'PIB Mpal 2015-2024 Cons'!$E$5:$E$1264,$A97)</f>
        <v>120.08213567141543</v>
      </c>
      <c r="M97" s="100">
        <f>SUMIFS('PIB Mpal 2015-2024 Cons'!R$5:R$1264,'PIB Mpal 2015-2024 Cons'!$A$5:$A$1264,$W$2,'PIB Mpal 2015-2024 Cons'!$E$5:$E$1264,$A97)</f>
        <v>255.8829740309998</v>
      </c>
      <c r="N97" s="100">
        <f>SUMIFS('PIB Mpal 2015-2024 Cons'!S$5:S$1264,'PIB Mpal 2015-2024 Cons'!$A$5:$A$1264,$W$2,'PIB Mpal 2015-2024 Cons'!$E$5:$E$1264,$A97)</f>
        <v>283.56588190030726</v>
      </c>
      <c r="O97" s="100">
        <f>SUMIFS('PIB Mpal 2015-2024 Cons'!T$5:T$1264,'PIB Mpal 2015-2024 Cons'!$A$5:$A$1264,$W$2,'PIB Mpal 2015-2024 Cons'!$E$5:$E$1264,$A97)</f>
        <v>293.14841831917045</v>
      </c>
      <c r="P97" s="169">
        <f>SUMIFS('PIB Mpal 2015-2024 Cons'!U$5:U$1264,'PIB Mpal 2015-2024 Cons'!$A$5:$A$1264,$W$2,'PIB Mpal 2015-2024 Cons'!$E$5:$E$1264,$A97)</f>
        <v>97.047701685022304</v>
      </c>
      <c r="Q97" s="199">
        <f>SUMIFS('PIB Mpal 2015-2024 Cons'!J$5:J$1264,'PIB Mpal 2015-2024 Cons'!$A$5:$A$1264,$W$2,'PIB Mpal 2015-2024 Cons'!$E$5:$E$1264,$A97)</f>
        <v>47.420026697461999</v>
      </c>
      <c r="R97" s="90">
        <f>SUMIFS('PIB Mpal 2015-2024 Cons'!M$5:M$1264,'PIB Mpal 2015-2024 Cons'!$A$5:$A$1264,$W$2,'PIB Mpal 2015-2024 Cons'!$E$5:$E$1264,$A97)</f>
        <v>1776.153646218866</v>
      </c>
      <c r="S97" s="101">
        <f>SUMIFS('PIB Mpal 2015-2024 Cons'!V$5:V$1264,'PIB Mpal 2015-2024 Cons'!$A$5:$A$1264,$W$2,'PIB Mpal 2015-2024 Cons'!$E$5:$E$1264,$A97)</f>
        <v>2000.1956007227427</v>
      </c>
      <c r="T97" s="172">
        <f>SUMIFS('PIB Mpal 2015-2024 Cons'!W$5:W$1264,'PIB Mpal 2015-2024 Cons'!$A$5:$A$1264,$W$2,'PIB Mpal 2015-2024 Cons'!$E$5:$E$1264,$A97)</f>
        <v>3647.6039953986647</v>
      </c>
      <c r="U97" s="100">
        <f>SUMIFS('PIB Mpal 2015-2024 Cons'!X$5:X$1264,'PIB Mpal 2015-2024 Cons'!$A$5:$A$1264,$W$2,'PIB Mpal 2015-2024 Cons'!$E$5:$E$1264,$A97)</f>
        <v>399.93337189363933</v>
      </c>
      <c r="V97" s="101">
        <f>SUMIFS('PIB Mpal 2015-2024 Cons'!Y$5:Y$1264,'PIB Mpal 2015-2024 Cons'!$A$5:$A$1264,$W$2,'PIB Mpal 2015-2024 Cons'!$E$5:$E$1264,$A97)</f>
        <v>4045.8161629991755</v>
      </c>
      <c r="W97" s="85">
        <f t="shared" si="11"/>
        <v>2.7123536128670432E-2</v>
      </c>
      <c r="X97" s="247">
        <f>INDEX(POBLACION!$C$4:$W$128,MATCH(A97,POBLACION!$A$4:$A$128,0),MATCH($W$2,POBLACION!$C$3:$W$3,0))</f>
        <v>151872</v>
      </c>
      <c r="Y97" s="237">
        <f t="shared" si="12"/>
        <v>24017.620070840345</v>
      </c>
      <c r="Z97" s="249">
        <f t="shared" si="13"/>
        <v>26639.644983928411</v>
      </c>
      <c r="AA97" s="252">
        <f t="shared" si="14"/>
        <v>4.3805299705394356</v>
      </c>
      <c r="AB97" s="252">
        <f t="shared" si="14"/>
        <v>4.4255284328650717</v>
      </c>
    </row>
    <row r="98" spans="1:28" x14ac:dyDescent="0.3">
      <c r="A98" s="33" t="s">
        <v>356</v>
      </c>
      <c r="B98" s="30" t="s">
        <v>318</v>
      </c>
      <c r="C98" s="31" t="s">
        <v>321</v>
      </c>
      <c r="D98" s="30" t="s">
        <v>357</v>
      </c>
      <c r="E98" s="100">
        <f>SUMIFS('PIB Mpal 2015-2024 Cons'!H$5:H$1264,'PIB Mpal 2015-2024 Cons'!$A$5:$A$1264,$W$2,'PIB Mpal 2015-2024 Cons'!$E$5:$E$1264,$A98)</f>
        <v>16.259581096525917</v>
      </c>
      <c r="F98" s="100">
        <f>SUMIFS('PIB Mpal 2015-2024 Cons'!I$5:I$1264,'PIB Mpal 2015-2024 Cons'!$A$5:$A$1264,$W$2,'PIB Mpal 2015-2024 Cons'!$E$5:$E$1264,$A98)</f>
        <v>1.3005710778762681E-2</v>
      </c>
      <c r="G98" s="100">
        <f>SUMIFS('PIB Mpal 2015-2024 Cons'!K$5:K$1264,'PIB Mpal 2015-2024 Cons'!$A$5:$A$1264,$W$2,'PIB Mpal 2015-2024 Cons'!$E$5:$E$1264,$A98)</f>
        <v>13.644853508514098</v>
      </c>
      <c r="H98" s="100">
        <f>SUMIFS('PIB Mpal 2015-2024 Cons'!L$5:L$1264,'PIB Mpal 2015-2024 Cons'!$A$5:$A$1264,$W$2,'PIB Mpal 2015-2024 Cons'!$E$5:$E$1264,$A98)</f>
        <v>28.591913447754639</v>
      </c>
      <c r="I98" s="100">
        <f>SUMIFS('PIB Mpal 2015-2024 Cons'!N$5:N$1264,'PIB Mpal 2015-2024 Cons'!$A$5:$A$1264,$W$2,'PIB Mpal 2015-2024 Cons'!$E$5:$E$1264,$A98)</f>
        <v>572.62232205243026</v>
      </c>
      <c r="J98" s="100">
        <f>SUMIFS('PIB Mpal 2015-2024 Cons'!O$5:O$1264,'PIB Mpal 2015-2024 Cons'!$A$5:$A$1264,$W$2,'PIB Mpal 2015-2024 Cons'!$E$5:$E$1264,$A98)</f>
        <v>14.014579333900119</v>
      </c>
      <c r="K98" s="100">
        <f>SUMIFS('PIB Mpal 2015-2024 Cons'!P$5:P$1264,'PIB Mpal 2015-2024 Cons'!$A$5:$A$1264,$W$2,'PIB Mpal 2015-2024 Cons'!$E$5:$E$1264,$A98)</f>
        <v>5.6043936315195104</v>
      </c>
      <c r="L98" s="100">
        <f>SUMIFS('PIB Mpal 2015-2024 Cons'!Q$5:Q$1264,'PIB Mpal 2015-2024 Cons'!$A$5:$A$1264,$W$2,'PIB Mpal 2015-2024 Cons'!$E$5:$E$1264,$A98)</f>
        <v>2.9944666238765971</v>
      </c>
      <c r="M98" s="100">
        <f>SUMIFS('PIB Mpal 2015-2024 Cons'!R$5:R$1264,'PIB Mpal 2015-2024 Cons'!$A$5:$A$1264,$W$2,'PIB Mpal 2015-2024 Cons'!$E$5:$E$1264,$A98)</f>
        <v>8.7036533063558696</v>
      </c>
      <c r="N98" s="100">
        <f>SUMIFS('PIB Mpal 2015-2024 Cons'!S$5:S$1264,'PIB Mpal 2015-2024 Cons'!$A$5:$A$1264,$W$2,'PIB Mpal 2015-2024 Cons'!$E$5:$E$1264,$A98)</f>
        <v>32.500185028574471</v>
      </c>
      <c r="O98" s="100">
        <f>SUMIFS('PIB Mpal 2015-2024 Cons'!T$5:T$1264,'PIB Mpal 2015-2024 Cons'!$A$5:$A$1264,$W$2,'PIB Mpal 2015-2024 Cons'!$E$5:$E$1264,$A98)</f>
        <v>20.915961306842199</v>
      </c>
      <c r="P98" s="169">
        <f>SUMIFS('PIB Mpal 2015-2024 Cons'!U$5:U$1264,'PIB Mpal 2015-2024 Cons'!$A$5:$A$1264,$W$2,'PIB Mpal 2015-2024 Cons'!$E$5:$E$1264,$A98)</f>
        <v>5.5593167755974164</v>
      </c>
      <c r="Q98" s="199">
        <f>SUMIFS('PIB Mpal 2015-2024 Cons'!J$5:J$1264,'PIB Mpal 2015-2024 Cons'!$A$5:$A$1264,$W$2,'PIB Mpal 2015-2024 Cons'!$E$5:$E$1264,$A98)</f>
        <v>16.27258680730468</v>
      </c>
      <c r="R98" s="90">
        <f>SUMIFS('PIB Mpal 2015-2024 Cons'!M$5:M$1264,'PIB Mpal 2015-2024 Cons'!$A$5:$A$1264,$W$2,'PIB Mpal 2015-2024 Cons'!$E$5:$E$1264,$A98)</f>
        <v>42.236766956268738</v>
      </c>
      <c r="S98" s="101">
        <f>SUMIFS('PIB Mpal 2015-2024 Cons'!V$5:V$1264,'PIB Mpal 2015-2024 Cons'!$A$5:$A$1264,$W$2,'PIB Mpal 2015-2024 Cons'!$E$5:$E$1264,$A98)</f>
        <v>662.9148780590964</v>
      </c>
      <c r="T98" s="172">
        <f>SUMIFS('PIB Mpal 2015-2024 Cons'!W$5:W$1264,'PIB Mpal 2015-2024 Cons'!$A$5:$A$1264,$W$2,'PIB Mpal 2015-2024 Cons'!$E$5:$E$1264,$A98)</f>
        <v>934.29291244888816</v>
      </c>
      <c r="U98" s="100">
        <f>SUMIFS('PIB Mpal 2015-2024 Cons'!X$5:X$1264,'PIB Mpal 2015-2024 Cons'!$A$5:$A$1264,$W$2,'PIB Mpal 2015-2024 Cons'!$E$5:$E$1264,$A98)</f>
        <v>102.43845419715319</v>
      </c>
      <c r="V98" s="101">
        <f>SUMIFS('PIB Mpal 2015-2024 Cons'!Y$5:Y$1264,'PIB Mpal 2015-2024 Cons'!$A$5:$A$1264,$W$2,'PIB Mpal 2015-2024 Cons'!$E$5:$E$1264,$A98)</f>
        <v>1036.2904994428104</v>
      </c>
      <c r="W98" s="85">
        <f t="shared" si="11"/>
        <v>6.9473900120559486E-3</v>
      </c>
      <c r="X98" s="247">
        <f>INDEX(POBLACION!$C$4:$W$128,MATCH(A98,POBLACION!$A$4:$A$128,0),MATCH($W$2,POBLACION!$C$3:$W$3,0))</f>
        <v>16912</v>
      </c>
      <c r="Y98" s="237">
        <f t="shared" si="12"/>
        <v>55244.377509986291</v>
      </c>
      <c r="Z98" s="249">
        <f t="shared" si="13"/>
        <v>61275.455265066841</v>
      </c>
      <c r="AA98" s="252">
        <f t="shared" si="14"/>
        <v>4.7422880843364954</v>
      </c>
      <c r="AB98" s="252">
        <f t="shared" si="14"/>
        <v>4.7872865466621297</v>
      </c>
    </row>
    <row r="99" spans="1:28" x14ac:dyDescent="0.3">
      <c r="A99" s="33" t="s">
        <v>358</v>
      </c>
      <c r="B99" s="30" t="s">
        <v>318</v>
      </c>
      <c r="C99" s="31" t="s">
        <v>321</v>
      </c>
      <c r="D99" s="30" t="s">
        <v>359</v>
      </c>
      <c r="E99" s="100">
        <f>SUMIFS('PIB Mpal 2015-2024 Cons'!H$5:H$1264,'PIB Mpal 2015-2024 Cons'!$A$5:$A$1264,$W$2,'PIB Mpal 2015-2024 Cons'!$E$5:$E$1264,$A99)</f>
        <v>5.9773529089908379</v>
      </c>
      <c r="F99" s="100">
        <f>SUMIFS('PIB Mpal 2015-2024 Cons'!I$5:I$1264,'PIB Mpal 2015-2024 Cons'!$A$5:$A$1264,$W$2,'PIB Mpal 2015-2024 Cons'!$E$5:$E$1264,$A99)</f>
        <v>0</v>
      </c>
      <c r="G99" s="100">
        <f>SUMIFS('PIB Mpal 2015-2024 Cons'!K$5:K$1264,'PIB Mpal 2015-2024 Cons'!$A$5:$A$1264,$W$2,'PIB Mpal 2015-2024 Cons'!$E$5:$E$1264,$A99)</f>
        <v>0.3627119030687303</v>
      </c>
      <c r="H99" s="100">
        <f>SUMIFS('PIB Mpal 2015-2024 Cons'!L$5:L$1264,'PIB Mpal 2015-2024 Cons'!$A$5:$A$1264,$W$2,'PIB Mpal 2015-2024 Cons'!$E$5:$E$1264,$A99)</f>
        <v>2.4444549341055954</v>
      </c>
      <c r="I99" s="100">
        <f>SUMIFS('PIB Mpal 2015-2024 Cons'!N$5:N$1264,'PIB Mpal 2015-2024 Cons'!$A$5:$A$1264,$W$2,'PIB Mpal 2015-2024 Cons'!$E$5:$E$1264,$A99)</f>
        <v>19.435456491274103</v>
      </c>
      <c r="J99" s="100">
        <f>SUMIFS('PIB Mpal 2015-2024 Cons'!O$5:O$1264,'PIB Mpal 2015-2024 Cons'!$A$5:$A$1264,$W$2,'PIB Mpal 2015-2024 Cons'!$E$5:$E$1264,$A99)</f>
        <v>4.0174744187328306</v>
      </c>
      <c r="K99" s="100">
        <f>SUMIFS('PIB Mpal 2015-2024 Cons'!P$5:P$1264,'PIB Mpal 2015-2024 Cons'!$A$5:$A$1264,$W$2,'PIB Mpal 2015-2024 Cons'!$E$5:$E$1264,$A99)</f>
        <v>1.1383923619228684</v>
      </c>
      <c r="L99" s="100">
        <f>SUMIFS('PIB Mpal 2015-2024 Cons'!Q$5:Q$1264,'PIB Mpal 2015-2024 Cons'!$A$5:$A$1264,$W$2,'PIB Mpal 2015-2024 Cons'!$E$5:$E$1264,$A99)</f>
        <v>0.64073772637674609</v>
      </c>
      <c r="M99" s="100">
        <f>SUMIFS('PIB Mpal 2015-2024 Cons'!R$5:R$1264,'PIB Mpal 2015-2024 Cons'!$A$5:$A$1264,$W$2,'PIB Mpal 2015-2024 Cons'!$E$5:$E$1264,$A99)</f>
        <v>2.5619844274079711</v>
      </c>
      <c r="N99" s="100">
        <f>SUMIFS('PIB Mpal 2015-2024 Cons'!S$5:S$1264,'PIB Mpal 2015-2024 Cons'!$A$5:$A$1264,$W$2,'PIB Mpal 2015-2024 Cons'!$E$5:$E$1264,$A99)</f>
        <v>2.7230760598367016</v>
      </c>
      <c r="O99" s="100">
        <f>SUMIFS('PIB Mpal 2015-2024 Cons'!T$5:T$1264,'PIB Mpal 2015-2024 Cons'!$A$5:$A$1264,$W$2,'PIB Mpal 2015-2024 Cons'!$E$5:$E$1264,$A99)</f>
        <v>4.4142721263030431</v>
      </c>
      <c r="P99" s="169">
        <f>SUMIFS('PIB Mpal 2015-2024 Cons'!U$5:U$1264,'PIB Mpal 2015-2024 Cons'!$A$5:$A$1264,$W$2,'PIB Mpal 2015-2024 Cons'!$E$5:$E$1264,$A99)</f>
        <v>1.8503893007683589</v>
      </c>
      <c r="Q99" s="199">
        <f>SUMIFS('PIB Mpal 2015-2024 Cons'!J$5:J$1264,'PIB Mpal 2015-2024 Cons'!$A$5:$A$1264,$W$2,'PIB Mpal 2015-2024 Cons'!$E$5:$E$1264,$A99)</f>
        <v>5.9773529089908379</v>
      </c>
      <c r="R99" s="90">
        <f>SUMIFS('PIB Mpal 2015-2024 Cons'!M$5:M$1264,'PIB Mpal 2015-2024 Cons'!$A$5:$A$1264,$W$2,'PIB Mpal 2015-2024 Cons'!$E$5:$E$1264,$A99)</f>
        <v>2.8071668371743259</v>
      </c>
      <c r="S99" s="101">
        <f>SUMIFS('PIB Mpal 2015-2024 Cons'!V$5:V$1264,'PIB Mpal 2015-2024 Cons'!$A$5:$A$1264,$W$2,'PIB Mpal 2015-2024 Cons'!$E$5:$E$1264,$A99)</f>
        <v>36.781782912622617</v>
      </c>
      <c r="T99" s="172">
        <f>SUMIFS('PIB Mpal 2015-2024 Cons'!W$5:W$1264,'PIB Mpal 2015-2024 Cons'!$A$5:$A$1264,$W$2,'PIB Mpal 2015-2024 Cons'!$E$5:$E$1264,$A99)</f>
        <v>54.61004465621221</v>
      </c>
      <c r="U99" s="100">
        <f>SUMIFS('PIB Mpal 2015-2024 Cons'!X$5:X$1264,'PIB Mpal 2015-2024 Cons'!$A$5:$A$1264,$W$2,'PIB Mpal 2015-2024 Cons'!$E$5:$E$1264,$A99)</f>
        <v>5.9875960565260344</v>
      </c>
      <c r="V99" s="101">
        <f>SUMIFS('PIB Mpal 2015-2024 Cons'!Y$5:Y$1264,'PIB Mpal 2015-2024 Cons'!$A$5:$A$1264,$W$2,'PIB Mpal 2015-2024 Cons'!$E$5:$E$1264,$A99)</f>
        <v>60.571871730297033</v>
      </c>
      <c r="W99" s="85">
        <f t="shared" si="11"/>
        <v>4.0607958569229669E-4</v>
      </c>
      <c r="X99" s="247">
        <f>INDEX(POBLACION!$C$4:$W$128,MATCH(A99,POBLACION!$A$4:$A$128,0),MATCH($W$2,POBLACION!$C$3:$W$3,0))</f>
        <v>6013</v>
      </c>
      <c r="Y99" s="237">
        <f t="shared" si="12"/>
        <v>9081.9964503928495</v>
      </c>
      <c r="Z99" s="249">
        <f t="shared" si="13"/>
        <v>10073.48606856761</v>
      </c>
      <c r="AA99" s="252">
        <f t="shared" si="14"/>
        <v>3.9581813278253422</v>
      </c>
      <c r="AB99" s="252">
        <f t="shared" si="14"/>
        <v>4.0031797901509716</v>
      </c>
    </row>
    <row r="100" spans="1:28" x14ac:dyDescent="0.3">
      <c r="A100" s="33" t="s">
        <v>360</v>
      </c>
      <c r="B100" s="30" t="s">
        <v>318</v>
      </c>
      <c r="C100" s="31" t="s">
        <v>321</v>
      </c>
      <c r="D100" s="30" t="s">
        <v>361</v>
      </c>
      <c r="E100" s="100">
        <f>SUMIFS('PIB Mpal 2015-2024 Cons'!H$5:H$1264,'PIB Mpal 2015-2024 Cons'!$A$5:$A$1264,$W$2,'PIB Mpal 2015-2024 Cons'!$E$5:$E$1264,$A100)</f>
        <v>6.8458293263034546</v>
      </c>
      <c r="F100" s="100">
        <f>SUMIFS('PIB Mpal 2015-2024 Cons'!I$5:I$1264,'PIB Mpal 2015-2024 Cons'!$A$5:$A$1264,$W$2,'PIB Mpal 2015-2024 Cons'!$E$5:$E$1264,$A100)</f>
        <v>0.27734109401928142</v>
      </c>
      <c r="G100" s="100">
        <f>SUMIFS('PIB Mpal 2015-2024 Cons'!K$5:K$1264,'PIB Mpal 2015-2024 Cons'!$A$5:$A$1264,$W$2,'PIB Mpal 2015-2024 Cons'!$E$5:$E$1264,$A100)</f>
        <v>2.4522220852892831</v>
      </c>
      <c r="H100" s="100">
        <f>SUMIFS('PIB Mpal 2015-2024 Cons'!L$5:L$1264,'PIB Mpal 2015-2024 Cons'!$A$5:$A$1264,$W$2,'PIB Mpal 2015-2024 Cons'!$E$5:$E$1264,$A100)</f>
        <v>3.9195264956271161</v>
      </c>
      <c r="I100" s="100">
        <f>SUMIFS('PIB Mpal 2015-2024 Cons'!N$5:N$1264,'PIB Mpal 2015-2024 Cons'!$A$5:$A$1264,$W$2,'PIB Mpal 2015-2024 Cons'!$E$5:$E$1264,$A100)</f>
        <v>2.7659597181690323</v>
      </c>
      <c r="J100" s="100">
        <f>SUMIFS('PIB Mpal 2015-2024 Cons'!O$5:O$1264,'PIB Mpal 2015-2024 Cons'!$A$5:$A$1264,$W$2,'PIB Mpal 2015-2024 Cons'!$E$5:$E$1264,$A100)</f>
        <v>34.152836585405105</v>
      </c>
      <c r="K100" s="100">
        <f>SUMIFS('PIB Mpal 2015-2024 Cons'!P$5:P$1264,'PIB Mpal 2015-2024 Cons'!$A$5:$A$1264,$W$2,'PIB Mpal 2015-2024 Cons'!$E$5:$E$1264,$A100)</f>
        <v>5.6893012560527882</v>
      </c>
      <c r="L100" s="100">
        <f>SUMIFS('PIB Mpal 2015-2024 Cons'!Q$5:Q$1264,'PIB Mpal 2015-2024 Cons'!$A$5:$A$1264,$W$2,'PIB Mpal 2015-2024 Cons'!$E$5:$E$1264,$A100)</f>
        <v>4.0984404492090336</v>
      </c>
      <c r="M100" s="100">
        <f>SUMIFS('PIB Mpal 2015-2024 Cons'!R$5:R$1264,'PIB Mpal 2015-2024 Cons'!$A$5:$A$1264,$W$2,'PIB Mpal 2015-2024 Cons'!$E$5:$E$1264,$A100)</f>
        <v>10.368729597094955</v>
      </c>
      <c r="N100" s="100">
        <f>SUMIFS('PIB Mpal 2015-2024 Cons'!S$5:S$1264,'PIB Mpal 2015-2024 Cons'!$A$5:$A$1264,$W$2,'PIB Mpal 2015-2024 Cons'!$E$5:$E$1264,$A100)</f>
        <v>13.960877884227662</v>
      </c>
      <c r="O100" s="100">
        <f>SUMIFS('PIB Mpal 2015-2024 Cons'!T$5:T$1264,'PIB Mpal 2015-2024 Cons'!$A$5:$A$1264,$W$2,'PIB Mpal 2015-2024 Cons'!$E$5:$E$1264,$A100)</f>
        <v>26.072240115926078</v>
      </c>
      <c r="P100" s="169">
        <f>SUMIFS('PIB Mpal 2015-2024 Cons'!U$5:U$1264,'PIB Mpal 2015-2024 Cons'!$A$5:$A$1264,$W$2,'PIB Mpal 2015-2024 Cons'!$E$5:$E$1264,$A100)</f>
        <v>8.7865499891572583</v>
      </c>
      <c r="Q100" s="199">
        <f>SUMIFS('PIB Mpal 2015-2024 Cons'!J$5:J$1264,'PIB Mpal 2015-2024 Cons'!$A$5:$A$1264,$W$2,'PIB Mpal 2015-2024 Cons'!$E$5:$E$1264,$A100)</f>
        <v>7.1231704203227357</v>
      </c>
      <c r="R100" s="90">
        <f>SUMIFS('PIB Mpal 2015-2024 Cons'!M$5:M$1264,'PIB Mpal 2015-2024 Cons'!$A$5:$A$1264,$W$2,'PIB Mpal 2015-2024 Cons'!$E$5:$E$1264,$A100)</f>
        <v>6.3717485809163996</v>
      </c>
      <c r="S100" s="101">
        <f>SUMIFS('PIB Mpal 2015-2024 Cons'!V$5:V$1264,'PIB Mpal 2015-2024 Cons'!$A$5:$A$1264,$W$2,'PIB Mpal 2015-2024 Cons'!$E$5:$E$1264,$A100)</f>
        <v>105.89493559524192</v>
      </c>
      <c r="T100" s="172">
        <f>SUMIFS('PIB Mpal 2015-2024 Cons'!W$5:W$1264,'PIB Mpal 2015-2024 Cons'!$A$5:$A$1264,$W$2,'PIB Mpal 2015-2024 Cons'!$E$5:$E$1264,$A100)</f>
        <v>120.50318712982676</v>
      </c>
      <c r="U100" s="100">
        <f>SUMIFS('PIB Mpal 2015-2024 Cons'!X$5:X$1264,'PIB Mpal 2015-2024 Cons'!$A$5:$A$1264,$W$2,'PIB Mpal 2015-2024 Cons'!$E$5:$E$1264,$A100)</f>
        <v>13.21230210668508</v>
      </c>
      <c r="V100" s="101">
        <f>SUMIFS('PIB Mpal 2015-2024 Cons'!Y$5:Y$1264,'PIB Mpal 2015-2024 Cons'!$A$5:$A$1264,$W$2,'PIB Mpal 2015-2024 Cons'!$E$5:$E$1264,$A100)</f>
        <v>133.65862708719823</v>
      </c>
      <c r="W100" s="85">
        <f t="shared" si="11"/>
        <v>8.9606014080992444E-4</v>
      </c>
      <c r="X100" s="247">
        <f>INDEX(POBLACION!$C$4:$W$128,MATCH(A100,POBLACION!$A$4:$A$128,0),MATCH($W$2,POBLACION!$C$3:$W$3,0))</f>
        <v>14242</v>
      </c>
      <c r="Y100" s="237">
        <f t="shared" si="12"/>
        <v>8461.1141082591457</v>
      </c>
      <c r="Z100" s="249">
        <f t="shared" si="13"/>
        <v>9384.8214497400804</v>
      </c>
      <c r="AA100" s="252">
        <f t="shared" si="14"/>
        <v>3.9274275520712343</v>
      </c>
      <c r="AB100" s="252">
        <f t="shared" si="14"/>
        <v>3.9724260143968677</v>
      </c>
    </row>
    <row r="101" spans="1:28" x14ac:dyDescent="0.3">
      <c r="A101" s="33" t="s">
        <v>362</v>
      </c>
      <c r="B101" s="30" t="s">
        <v>318</v>
      </c>
      <c r="C101" s="31" t="s">
        <v>321</v>
      </c>
      <c r="D101" s="30" t="s">
        <v>363</v>
      </c>
      <c r="E101" s="100">
        <f>SUMIFS('PIB Mpal 2015-2024 Cons'!H$5:H$1264,'PIB Mpal 2015-2024 Cons'!$A$5:$A$1264,$W$2,'PIB Mpal 2015-2024 Cons'!$E$5:$E$1264,$A101)</f>
        <v>6.4319901016404364</v>
      </c>
      <c r="F101" s="100">
        <f>SUMIFS('PIB Mpal 2015-2024 Cons'!I$5:I$1264,'PIB Mpal 2015-2024 Cons'!$A$5:$A$1264,$W$2,'PIB Mpal 2015-2024 Cons'!$E$5:$E$1264,$A101)</f>
        <v>0.34987635835354514</v>
      </c>
      <c r="G101" s="100">
        <f>SUMIFS('PIB Mpal 2015-2024 Cons'!K$5:K$1264,'PIB Mpal 2015-2024 Cons'!$A$5:$A$1264,$W$2,'PIB Mpal 2015-2024 Cons'!$E$5:$E$1264,$A101)</f>
        <v>2.0377562992861993</v>
      </c>
      <c r="H101" s="100">
        <f>SUMIFS('PIB Mpal 2015-2024 Cons'!L$5:L$1264,'PIB Mpal 2015-2024 Cons'!$A$5:$A$1264,$W$2,'PIB Mpal 2015-2024 Cons'!$E$5:$E$1264,$A101)</f>
        <v>4.976616603949938</v>
      </c>
      <c r="I101" s="100">
        <f>SUMIFS('PIB Mpal 2015-2024 Cons'!N$5:N$1264,'PIB Mpal 2015-2024 Cons'!$A$5:$A$1264,$W$2,'PIB Mpal 2015-2024 Cons'!$E$5:$E$1264,$A101)</f>
        <v>70.555319824229926</v>
      </c>
      <c r="J101" s="100">
        <f>SUMIFS('PIB Mpal 2015-2024 Cons'!O$5:O$1264,'PIB Mpal 2015-2024 Cons'!$A$5:$A$1264,$W$2,'PIB Mpal 2015-2024 Cons'!$E$5:$E$1264,$A101)</f>
        <v>3.1594472490212744</v>
      </c>
      <c r="K101" s="100">
        <f>SUMIFS('PIB Mpal 2015-2024 Cons'!P$5:P$1264,'PIB Mpal 2015-2024 Cons'!$A$5:$A$1264,$W$2,'PIB Mpal 2015-2024 Cons'!$E$5:$E$1264,$A101)</f>
        <v>0.80075705350516346</v>
      </c>
      <c r="L101" s="100">
        <f>SUMIFS('PIB Mpal 2015-2024 Cons'!Q$5:Q$1264,'PIB Mpal 2015-2024 Cons'!$A$5:$A$1264,$W$2,'PIB Mpal 2015-2024 Cons'!$E$5:$E$1264,$A101)</f>
        <v>0.65944084511817325</v>
      </c>
      <c r="M101" s="100">
        <f>SUMIFS('PIB Mpal 2015-2024 Cons'!R$5:R$1264,'PIB Mpal 2015-2024 Cons'!$A$5:$A$1264,$W$2,'PIB Mpal 2015-2024 Cons'!$E$5:$E$1264,$A101)</f>
        <v>2.2976901925325475</v>
      </c>
      <c r="N101" s="100">
        <f>SUMIFS('PIB Mpal 2015-2024 Cons'!S$5:S$1264,'PIB Mpal 2015-2024 Cons'!$A$5:$A$1264,$W$2,'PIB Mpal 2015-2024 Cons'!$E$5:$E$1264,$A101)</f>
        <v>4.6042294823047705</v>
      </c>
      <c r="O101" s="100">
        <f>SUMIFS('PIB Mpal 2015-2024 Cons'!T$5:T$1264,'PIB Mpal 2015-2024 Cons'!$A$5:$A$1264,$W$2,'PIB Mpal 2015-2024 Cons'!$E$5:$E$1264,$A101)</f>
        <v>3.3814908987018018</v>
      </c>
      <c r="P101" s="169">
        <f>SUMIFS('PIB Mpal 2015-2024 Cons'!U$5:U$1264,'PIB Mpal 2015-2024 Cons'!$A$5:$A$1264,$W$2,'PIB Mpal 2015-2024 Cons'!$E$5:$E$1264,$A101)</f>
        <v>1.4597562111026157</v>
      </c>
      <c r="Q101" s="199">
        <f>SUMIFS('PIB Mpal 2015-2024 Cons'!J$5:J$1264,'PIB Mpal 2015-2024 Cons'!$A$5:$A$1264,$W$2,'PIB Mpal 2015-2024 Cons'!$E$5:$E$1264,$A101)</f>
        <v>6.7818664599939815</v>
      </c>
      <c r="R101" s="90">
        <f>SUMIFS('PIB Mpal 2015-2024 Cons'!M$5:M$1264,'PIB Mpal 2015-2024 Cons'!$A$5:$A$1264,$W$2,'PIB Mpal 2015-2024 Cons'!$E$5:$E$1264,$A101)</f>
        <v>7.0143729032361373</v>
      </c>
      <c r="S101" s="101">
        <f>SUMIFS('PIB Mpal 2015-2024 Cons'!V$5:V$1264,'PIB Mpal 2015-2024 Cons'!$A$5:$A$1264,$W$2,'PIB Mpal 2015-2024 Cons'!$E$5:$E$1264,$A101)</f>
        <v>86.91813175651626</v>
      </c>
      <c r="T101" s="172">
        <f>SUMIFS('PIB Mpal 2015-2024 Cons'!W$5:W$1264,'PIB Mpal 2015-2024 Cons'!$A$5:$A$1264,$W$2,'PIB Mpal 2015-2024 Cons'!$E$5:$E$1264,$A101)</f>
        <v>128.92338659315539</v>
      </c>
      <c r="U101" s="100">
        <f>SUMIFS('PIB Mpal 2015-2024 Cons'!X$5:X$1264,'PIB Mpal 2015-2024 Cons'!$A$5:$A$1264,$W$2,'PIB Mpal 2015-2024 Cons'!$E$5:$E$1264,$A101)</f>
        <v>14.135516021252792</v>
      </c>
      <c r="V101" s="101">
        <f>SUMIFS('PIB Mpal 2015-2024 Cons'!Y$5:Y$1264,'PIB Mpal 2015-2024 Cons'!$A$5:$A$1264,$W$2,'PIB Mpal 2015-2024 Cons'!$E$5:$E$1264,$A101)</f>
        <v>142.99806720388432</v>
      </c>
      <c r="W101" s="85">
        <f t="shared" si="11"/>
        <v>9.5867263510543963E-4</v>
      </c>
      <c r="X101" s="247">
        <f>INDEX(POBLACION!$C$4:$W$128,MATCH(A101,POBLACION!$A$4:$A$128,0),MATCH($W$2,POBLACION!$C$3:$W$3,0))</f>
        <v>17222</v>
      </c>
      <c r="Y101" s="237">
        <f t="shared" si="12"/>
        <v>7485.9706534174538</v>
      </c>
      <c r="Z101" s="249">
        <f t="shared" si="13"/>
        <v>8303.2207179122252</v>
      </c>
      <c r="AA101" s="252">
        <f t="shared" si="14"/>
        <v>3.8742481202558485</v>
      </c>
      <c r="AB101" s="252">
        <f t="shared" si="14"/>
        <v>3.9192465825814811</v>
      </c>
    </row>
    <row r="102" spans="1:28" x14ac:dyDescent="0.3">
      <c r="A102" s="33" t="s">
        <v>364</v>
      </c>
      <c r="B102" s="30" t="s">
        <v>318</v>
      </c>
      <c r="C102" s="31" t="s">
        <v>321</v>
      </c>
      <c r="D102" s="30" t="s">
        <v>365</v>
      </c>
      <c r="E102" s="100">
        <f>SUMIFS('PIB Mpal 2015-2024 Cons'!H$5:H$1264,'PIB Mpal 2015-2024 Cons'!$A$5:$A$1264,$W$2,'PIB Mpal 2015-2024 Cons'!$E$5:$E$1264,$A102)</f>
        <v>122.00346914860454</v>
      </c>
      <c r="F102" s="100">
        <f>SUMIFS('PIB Mpal 2015-2024 Cons'!I$5:I$1264,'PIB Mpal 2015-2024 Cons'!$A$5:$A$1264,$W$2,'PIB Mpal 2015-2024 Cons'!$E$5:$E$1264,$A102)</f>
        <v>5.4071294528510267E-3</v>
      </c>
      <c r="G102" s="100">
        <f>SUMIFS('PIB Mpal 2015-2024 Cons'!K$5:K$1264,'PIB Mpal 2015-2024 Cons'!$A$5:$A$1264,$W$2,'PIB Mpal 2015-2024 Cons'!$E$5:$E$1264,$A102)</f>
        <v>9.3533935123976644</v>
      </c>
      <c r="H102" s="100">
        <f>SUMIFS('PIB Mpal 2015-2024 Cons'!L$5:L$1264,'PIB Mpal 2015-2024 Cons'!$A$5:$A$1264,$W$2,'PIB Mpal 2015-2024 Cons'!$E$5:$E$1264,$A102)</f>
        <v>9.4024120208181028</v>
      </c>
      <c r="I102" s="100">
        <f>SUMIFS('PIB Mpal 2015-2024 Cons'!N$5:N$1264,'PIB Mpal 2015-2024 Cons'!$A$5:$A$1264,$W$2,'PIB Mpal 2015-2024 Cons'!$E$5:$E$1264,$A102)</f>
        <v>3.8256510330969515</v>
      </c>
      <c r="J102" s="100">
        <f>SUMIFS('PIB Mpal 2015-2024 Cons'!O$5:O$1264,'PIB Mpal 2015-2024 Cons'!$A$5:$A$1264,$W$2,'PIB Mpal 2015-2024 Cons'!$E$5:$E$1264,$A102)</f>
        <v>50.535939232178087</v>
      </c>
      <c r="K102" s="100">
        <f>SUMIFS('PIB Mpal 2015-2024 Cons'!P$5:P$1264,'PIB Mpal 2015-2024 Cons'!$A$5:$A$1264,$W$2,'PIB Mpal 2015-2024 Cons'!$E$5:$E$1264,$A102)</f>
        <v>7.2081987267677032</v>
      </c>
      <c r="L102" s="100">
        <f>SUMIFS('PIB Mpal 2015-2024 Cons'!Q$5:Q$1264,'PIB Mpal 2015-2024 Cons'!$A$5:$A$1264,$W$2,'PIB Mpal 2015-2024 Cons'!$E$5:$E$1264,$A102)</f>
        <v>6.9586838282760848</v>
      </c>
      <c r="M102" s="100">
        <f>SUMIFS('PIB Mpal 2015-2024 Cons'!R$5:R$1264,'PIB Mpal 2015-2024 Cons'!$A$5:$A$1264,$W$2,'PIB Mpal 2015-2024 Cons'!$E$5:$E$1264,$A102)</f>
        <v>44.971238527031829</v>
      </c>
      <c r="N102" s="100">
        <f>SUMIFS('PIB Mpal 2015-2024 Cons'!S$5:S$1264,'PIB Mpal 2015-2024 Cons'!$A$5:$A$1264,$W$2,'PIB Mpal 2015-2024 Cons'!$E$5:$E$1264,$A102)</f>
        <v>22.888924111386757</v>
      </c>
      <c r="O102" s="100">
        <f>SUMIFS('PIB Mpal 2015-2024 Cons'!T$5:T$1264,'PIB Mpal 2015-2024 Cons'!$A$5:$A$1264,$W$2,'PIB Mpal 2015-2024 Cons'!$E$5:$E$1264,$A102)</f>
        <v>35.155460292824088</v>
      </c>
      <c r="P102" s="169">
        <f>SUMIFS('PIB Mpal 2015-2024 Cons'!U$5:U$1264,'PIB Mpal 2015-2024 Cons'!$A$5:$A$1264,$W$2,'PIB Mpal 2015-2024 Cons'!$E$5:$E$1264,$A102)</f>
        <v>16.009851430063101</v>
      </c>
      <c r="Q102" s="199">
        <f>SUMIFS('PIB Mpal 2015-2024 Cons'!J$5:J$1264,'PIB Mpal 2015-2024 Cons'!$A$5:$A$1264,$W$2,'PIB Mpal 2015-2024 Cons'!$E$5:$E$1264,$A102)</f>
        <v>122.00887627805739</v>
      </c>
      <c r="R102" s="90">
        <f>SUMIFS('PIB Mpal 2015-2024 Cons'!M$5:M$1264,'PIB Mpal 2015-2024 Cons'!$A$5:$A$1264,$W$2,'PIB Mpal 2015-2024 Cons'!$E$5:$E$1264,$A102)</f>
        <v>18.755805533215767</v>
      </c>
      <c r="S102" s="101">
        <f>SUMIFS('PIB Mpal 2015-2024 Cons'!V$5:V$1264,'PIB Mpal 2015-2024 Cons'!$A$5:$A$1264,$W$2,'PIB Mpal 2015-2024 Cons'!$E$5:$E$1264,$A102)</f>
        <v>187.55394718162458</v>
      </c>
      <c r="T102" s="172">
        <f>SUMIFS('PIB Mpal 2015-2024 Cons'!W$5:W$1264,'PIB Mpal 2015-2024 Cons'!$A$5:$A$1264,$W$2,'PIB Mpal 2015-2024 Cons'!$E$5:$E$1264,$A102)</f>
        <v>378.21503856037924</v>
      </c>
      <c r="U102" s="100">
        <f>SUMIFS('PIB Mpal 2015-2024 Cons'!X$5:X$1264,'PIB Mpal 2015-2024 Cons'!$A$5:$A$1264,$W$2,'PIB Mpal 2015-2024 Cons'!$E$5:$E$1264,$A102)</f>
        <v>41.468540955389976</v>
      </c>
      <c r="V102" s="101">
        <f>SUMIFS('PIB Mpal 2015-2024 Cons'!Y$5:Y$1264,'PIB Mpal 2015-2024 Cons'!$A$5:$A$1264,$W$2,'PIB Mpal 2015-2024 Cons'!$E$5:$E$1264,$A102)</f>
        <v>419.50511021128671</v>
      </c>
      <c r="W102" s="85">
        <f t="shared" si="11"/>
        <v>2.8124021345900252E-3</v>
      </c>
      <c r="X102" s="247">
        <f>INDEX(POBLACION!$C$4:$W$128,MATCH(A102,POBLACION!$A$4:$A$128,0),MATCH($W$2,POBLACION!$C$3:$W$3,0))</f>
        <v>24534</v>
      </c>
      <c r="Y102" s="237">
        <f t="shared" si="12"/>
        <v>15415.954942544193</v>
      </c>
      <c r="Z102" s="249">
        <f t="shared" si="13"/>
        <v>17098.928434469988</v>
      </c>
      <c r="AA102" s="252">
        <f t="shared" si="14"/>
        <v>4.1879704323017153</v>
      </c>
      <c r="AB102" s="252">
        <f t="shared" si="14"/>
        <v>4.2329688946273247</v>
      </c>
    </row>
    <row r="103" spans="1:28" ht="15" thickBot="1" x14ac:dyDescent="0.35">
      <c r="A103" s="33" t="s">
        <v>366</v>
      </c>
      <c r="B103" s="58" t="s">
        <v>318</v>
      </c>
      <c r="C103" s="57" t="s">
        <v>324</v>
      </c>
      <c r="D103" s="58" t="s">
        <v>367</v>
      </c>
      <c r="E103" s="100">
        <f>SUMIFS('PIB Mpal 2015-2024 Cons'!H$5:H$1264,'PIB Mpal 2015-2024 Cons'!$A$5:$A$1264,$W$2,'PIB Mpal 2015-2024 Cons'!$E$5:$E$1264,$A103)</f>
        <v>329.70137030699618</v>
      </c>
      <c r="F103" s="100">
        <f>SUMIFS('PIB Mpal 2015-2024 Cons'!I$5:I$1264,'PIB Mpal 2015-2024 Cons'!$A$5:$A$1264,$W$2,'PIB Mpal 2015-2024 Cons'!$E$5:$E$1264,$A103)</f>
        <v>8.6871541106794083</v>
      </c>
      <c r="G103" s="100">
        <f>SUMIFS('PIB Mpal 2015-2024 Cons'!K$5:K$1264,'PIB Mpal 2015-2024 Cons'!$A$5:$A$1264,$W$2,'PIB Mpal 2015-2024 Cons'!$E$5:$E$1264,$A103)</f>
        <v>274.43214478589795</v>
      </c>
      <c r="H103" s="100">
        <f>SUMIFS('PIB Mpal 2015-2024 Cons'!L$5:L$1264,'PIB Mpal 2015-2024 Cons'!$A$5:$A$1264,$W$2,'PIB Mpal 2015-2024 Cons'!$E$5:$E$1264,$A103)</f>
        <v>1.9441264415274506</v>
      </c>
      <c r="I103" s="100">
        <f>SUMIFS('PIB Mpal 2015-2024 Cons'!N$5:N$1264,'PIB Mpal 2015-2024 Cons'!$A$5:$A$1264,$W$2,'PIB Mpal 2015-2024 Cons'!$E$5:$E$1264,$A103)</f>
        <v>48.554496563108913</v>
      </c>
      <c r="J103" s="100">
        <f>SUMIFS('PIB Mpal 2015-2024 Cons'!O$5:O$1264,'PIB Mpal 2015-2024 Cons'!$A$5:$A$1264,$W$2,'PIB Mpal 2015-2024 Cons'!$E$5:$E$1264,$A103)</f>
        <v>50.528056999760828</v>
      </c>
      <c r="K103" s="100">
        <f>SUMIFS('PIB Mpal 2015-2024 Cons'!P$5:P$1264,'PIB Mpal 2015-2024 Cons'!$A$5:$A$1264,$W$2,'PIB Mpal 2015-2024 Cons'!$E$5:$E$1264,$A103)</f>
        <v>17.337295123460105</v>
      </c>
      <c r="L103" s="100">
        <f>SUMIFS('PIB Mpal 2015-2024 Cons'!Q$5:Q$1264,'PIB Mpal 2015-2024 Cons'!$A$5:$A$1264,$W$2,'PIB Mpal 2015-2024 Cons'!$E$5:$E$1264,$A103)</f>
        <v>17.107369989582935</v>
      </c>
      <c r="M103" s="100">
        <f>SUMIFS('PIB Mpal 2015-2024 Cons'!R$5:R$1264,'PIB Mpal 2015-2024 Cons'!$A$5:$A$1264,$W$2,'PIB Mpal 2015-2024 Cons'!$E$5:$E$1264,$A103)</f>
        <v>41.563340941678149</v>
      </c>
      <c r="N103" s="100">
        <f>SUMIFS('PIB Mpal 2015-2024 Cons'!S$5:S$1264,'PIB Mpal 2015-2024 Cons'!$A$5:$A$1264,$W$2,'PIB Mpal 2015-2024 Cons'!$E$5:$E$1264,$A103)</f>
        <v>84.176103965258648</v>
      </c>
      <c r="O103" s="100">
        <f>SUMIFS('PIB Mpal 2015-2024 Cons'!T$5:T$1264,'PIB Mpal 2015-2024 Cons'!$A$5:$A$1264,$W$2,'PIB Mpal 2015-2024 Cons'!$E$5:$E$1264,$A103)</f>
        <v>80.649532461190063</v>
      </c>
      <c r="P103" s="169">
        <f>SUMIFS('PIB Mpal 2015-2024 Cons'!U$5:U$1264,'PIB Mpal 2015-2024 Cons'!$A$5:$A$1264,$W$2,'PIB Mpal 2015-2024 Cons'!$E$5:$E$1264,$A103)</f>
        <v>22.002270318368435</v>
      </c>
      <c r="Q103" s="199">
        <f>SUMIFS('PIB Mpal 2015-2024 Cons'!J$5:J$1264,'PIB Mpal 2015-2024 Cons'!$A$5:$A$1264,$W$2,'PIB Mpal 2015-2024 Cons'!$E$5:$E$1264,$A103)</f>
        <v>338.38852441767557</v>
      </c>
      <c r="R103" s="90">
        <f>SUMIFS('PIB Mpal 2015-2024 Cons'!M$5:M$1264,'PIB Mpal 2015-2024 Cons'!$A$5:$A$1264,$W$2,'PIB Mpal 2015-2024 Cons'!$E$5:$E$1264,$A103)</f>
        <v>276.37627122742538</v>
      </c>
      <c r="S103" s="101">
        <f>SUMIFS('PIB Mpal 2015-2024 Cons'!V$5:V$1264,'PIB Mpal 2015-2024 Cons'!$A$5:$A$1264,$W$2,'PIB Mpal 2015-2024 Cons'!$E$5:$E$1264,$A103)</f>
        <v>361.91846636240808</v>
      </c>
      <c r="T103" s="172">
        <f>SUMIFS('PIB Mpal 2015-2024 Cons'!W$5:W$1264,'PIB Mpal 2015-2024 Cons'!$A$5:$A$1264,$W$2,'PIB Mpal 2015-2024 Cons'!$E$5:$E$1264,$A103)</f>
        <v>1103.0474999592757</v>
      </c>
      <c r="U103" s="100">
        <f>SUMIFS('PIB Mpal 2015-2024 Cons'!X$5:X$1264,'PIB Mpal 2015-2024 Cons'!$A$5:$A$1264,$W$2,'PIB Mpal 2015-2024 Cons'!$E$5:$E$1264,$A103)</f>
        <v>120.94117304778727</v>
      </c>
      <c r="V103" s="101">
        <f>SUMIFS('PIB Mpal 2015-2024 Cons'!Y$5:Y$1264,'PIB Mpal 2015-2024 Cons'!$A$5:$A$1264,$W$2,'PIB Mpal 2015-2024 Cons'!$E$5:$E$1264,$A103)</f>
        <v>1223.4681751419364</v>
      </c>
      <c r="W103" s="89">
        <f t="shared" si="11"/>
        <v>8.2022469419719794E-3</v>
      </c>
      <c r="X103" s="247">
        <f>INDEX(POBLACION!$C$4:$W$128,MATCH(A103,POBLACION!$A$4:$A$128,0),MATCH($W$2,POBLACION!$C$3:$W$3,0))</f>
        <v>36144</v>
      </c>
      <c r="Y103" s="237">
        <f t="shared" si="12"/>
        <v>30518.135789045919</v>
      </c>
      <c r="Z103" s="249">
        <f t="shared" si="13"/>
        <v>33849.827776171325</v>
      </c>
      <c r="AA103" s="252">
        <f t="shared" si="14"/>
        <v>4.4845580010633865</v>
      </c>
      <c r="AB103" s="252">
        <f t="shared" si="14"/>
        <v>4.5295564633890004</v>
      </c>
    </row>
    <row r="104" spans="1:28" ht="15" thickBot="1" x14ac:dyDescent="0.35">
      <c r="A104" s="107" t="s">
        <v>368</v>
      </c>
      <c r="B104" s="110" t="s">
        <v>369</v>
      </c>
      <c r="C104" s="108"/>
      <c r="D104" s="103"/>
      <c r="E104" s="104">
        <f>SUM(E105:E127)</f>
        <v>1688.07922688807</v>
      </c>
      <c r="F104" s="104">
        <f t="shared" ref="F104:V104" si="16">SUM(F105:F127)</f>
        <v>36.837252639870698</v>
      </c>
      <c r="G104" s="104">
        <f t="shared" si="16"/>
        <v>371.24565743623896</v>
      </c>
      <c r="H104" s="104">
        <f t="shared" si="16"/>
        <v>229.33192120033706</v>
      </c>
      <c r="I104" s="104">
        <f t="shared" si="16"/>
        <v>171.1586781716139</v>
      </c>
      <c r="J104" s="104">
        <f t="shared" si="16"/>
        <v>795.37235201067267</v>
      </c>
      <c r="K104" s="104">
        <f t="shared" si="16"/>
        <v>166.71641866722885</v>
      </c>
      <c r="L104" s="104">
        <f t="shared" si="16"/>
        <v>174.00245293992242</v>
      </c>
      <c r="M104" s="104">
        <f t="shared" si="16"/>
        <v>430.882008681527</v>
      </c>
      <c r="N104" s="104">
        <f t="shared" si="16"/>
        <v>436.61676992655055</v>
      </c>
      <c r="O104" s="104">
        <f t="shared" si="16"/>
        <v>768.01742598060321</v>
      </c>
      <c r="P104" s="114">
        <f t="shared" si="16"/>
        <v>263.4279637223508</v>
      </c>
      <c r="Q104" s="176">
        <f t="shared" si="16"/>
        <v>1724.9164795279407</v>
      </c>
      <c r="R104" s="104">
        <f t="shared" si="16"/>
        <v>600.57757863657605</v>
      </c>
      <c r="S104" s="105">
        <f t="shared" si="16"/>
        <v>3206.1940701004692</v>
      </c>
      <c r="T104" s="171">
        <f t="shared" si="16"/>
        <v>6232.8934938155735</v>
      </c>
      <c r="U104" s="104">
        <f t="shared" si="16"/>
        <v>683.39164963598671</v>
      </c>
      <c r="V104" s="105">
        <f t="shared" si="16"/>
        <v>6913.3440119434299</v>
      </c>
      <c r="W104" s="106">
        <f t="shared" si="11"/>
        <v>4.6347715398632958E-2</v>
      </c>
      <c r="X104" s="190">
        <f>SUM(X105:X127)</f>
        <v>385210</v>
      </c>
      <c r="Y104" s="237">
        <f t="shared" si="12"/>
        <v>16180.508018523853</v>
      </c>
      <c r="Z104" s="249">
        <f t="shared" si="13"/>
        <v>17946.948448751147</v>
      </c>
      <c r="AA104" s="252">
        <f t="shared" si="14"/>
        <v>4.2089921530103718</v>
      </c>
      <c r="AB104" s="252">
        <f t="shared" si="14"/>
        <v>4.2539906153359874</v>
      </c>
    </row>
    <row r="105" spans="1:28" x14ac:dyDescent="0.3">
      <c r="A105" s="33" t="s">
        <v>370</v>
      </c>
      <c r="B105" s="92" t="s">
        <v>371</v>
      </c>
      <c r="C105" s="99" t="s">
        <v>279</v>
      </c>
      <c r="D105" s="92" t="s">
        <v>372</v>
      </c>
      <c r="E105" s="100">
        <f>SUMIFS('PIB Mpal 2015-2024 Cons'!H$5:H$1264,'PIB Mpal 2015-2024 Cons'!$A$5:$A$1264,$W$2,'PIB Mpal 2015-2024 Cons'!$E$5:$E$1264,$A105)</f>
        <v>34.52807951515036</v>
      </c>
      <c r="F105" s="100">
        <f>SUMIFS('PIB Mpal 2015-2024 Cons'!I$5:I$1264,'PIB Mpal 2015-2024 Cons'!$A$5:$A$1264,$W$2,'PIB Mpal 2015-2024 Cons'!$E$5:$E$1264,$A105)</f>
        <v>4.1030417823856737</v>
      </c>
      <c r="G105" s="100">
        <f>SUMIFS('PIB Mpal 2015-2024 Cons'!K$5:K$1264,'PIB Mpal 2015-2024 Cons'!$A$5:$A$1264,$W$2,'PIB Mpal 2015-2024 Cons'!$E$5:$E$1264,$A105)</f>
        <v>194.66981088165156</v>
      </c>
      <c r="H105" s="100">
        <f>SUMIFS('PIB Mpal 2015-2024 Cons'!L$5:L$1264,'PIB Mpal 2015-2024 Cons'!$A$5:$A$1264,$W$2,'PIB Mpal 2015-2024 Cons'!$E$5:$E$1264,$A105)</f>
        <v>52.443488491580396</v>
      </c>
      <c r="I105" s="100">
        <f>SUMIFS('PIB Mpal 2015-2024 Cons'!N$5:N$1264,'PIB Mpal 2015-2024 Cons'!$A$5:$A$1264,$W$2,'PIB Mpal 2015-2024 Cons'!$E$5:$E$1264,$A105)</f>
        <v>16.227735197008819</v>
      </c>
      <c r="J105" s="100">
        <f>SUMIFS('PIB Mpal 2015-2024 Cons'!O$5:O$1264,'PIB Mpal 2015-2024 Cons'!$A$5:$A$1264,$W$2,'PIB Mpal 2015-2024 Cons'!$E$5:$E$1264,$A105)</f>
        <v>83.509547518546668</v>
      </c>
      <c r="K105" s="100">
        <f>SUMIFS('PIB Mpal 2015-2024 Cons'!P$5:P$1264,'PIB Mpal 2015-2024 Cons'!$A$5:$A$1264,$W$2,'PIB Mpal 2015-2024 Cons'!$E$5:$E$1264,$A105)</f>
        <v>14.907849322330348</v>
      </c>
      <c r="L105" s="100">
        <f>SUMIFS('PIB Mpal 2015-2024 Cons'!Q$5:Q$1264,'PIB Mpal 2015-2024 Cons'!$A$5:$A$1264,$W$2,'PIB Mpal 2015-2024 Cons'!$E$5:$E$1264,$A105)</f>
        <v>12.628760164879113</v>
      </c>
      <c r="M105" s="100">
        <f>SUMIFS('PIB Mpal 2015-2024 Cons'!R$5:R$1264,'PIB Mpal 2015-2024 Cons'!$A$5:$A$1264,$W$2,'PIB Mpal 2015-2024 Cons'!$E$5:$E$1264,$A105)</f>
        <v>35.985285791991913</v>
      </c>
      <c r="N105" s="100">
        <f>SUMIFS('PIB Mpal 2015-2024 Cons'!S$5:S$1264,'PIB Mpal 2015-2024 Cons'!$A$5:$A$1264,$W$2,'PIB Mpal 2015-2024 Cons'!$E$5:$E$1264,$A105)</f>
        <v>40.736115538252605</v>
      </c>
      <c r="O105" s="100">
        <f>SUMIFS('PIB Mpal 2015-2024 Cons'!T$5:T$1264,'PIB Mpal 2015-2024 Cons'!$A$5:$A$1264,$W$2,'PIB Mpal 2015-2024 Cons'!$E$5:$E$1264,$A105)</f>
        <v>40.710833379487433</v>
      </c>
      <c r="P105" s="169">
        <f>SUMIFS('PIB Mpal 2015-2024 Cons'!U$5:U$1264,'PIB Mpal 2015-2024 Cons'!$A$5:$A$1264,$W$2,'PIB Mpal 2015-2024 Cons'!$E$5:$E$1264,$A105)</f>
        <v>22.360532859749625</v>
      </c>
      <c r="Q105" s="199">
        <f>SUMIFS('PIB Mpal 2015-2024 Cons'!J$5:J$1264,'PIB Mpal 2015-2024 Cons'!$A$5:$A$1264,$W$2,'PIB Mpal 2015-2024 Cons'!$E$5:$E$1264,$A105)</f>
        <v>38.631121297536033</v>
      </c>
      <c r="R105" s="90">
        <f>SUMIFS('PIB Mpal 2015-2024 Cons'!M$5:M$1264,'PIB Mpal 2015-2024 Cons'!$A$5:$A$1264,$W$2,'PIB Mpal 2015-2024 Cons'!$E$5:$E$1264,$A105)</f>
        <v>247.11329937323194</v>
      </c>
      <c r="S105" s="101">
        <f>SUMIFS('PIB Mpal 2015-2024 Cons'!V$5:V$1264,'PIB Mpal 2015-2024 Cons'!$A$5:$A$1264,$W$2,'PIB Mpal 2015-2024 Cons'!$E$5:$E$1264,$A105)</f>
        <v>267.06665977224657</v>
      </c>
      <c r="T105" s="172">
        <f>SUMIFS('PIB Mpal 2015-2024 Cons'!W$5:W$1264,'PIB Mpal 2015-2024 Cons'!$A$5:$A$1264,$W$2,'PIB Mpal 2015-2024 Cons'!$E$5:$E$1264,$A105)</f>
        <v>539.88585099028467</v>
      </c>
      <c r="U105" s="100">
        <f>SUMIFS('PIB Mpal 2015-2024 Cons'!X$5:X$1264,'PIB Mpal 2015-2024 Cons'!$A$5:$A$1264,$W$2,'PIB Mpal 2015-2024 Cons'!$E$5:$E$1264,$A105)</f>
        <v>59.194575150310307</v>
      </c>
      <c r="V105" s="101">
        <f>SUMIFS('PIB Mpal 2015-2024 Cons'!Y$5:Y$1264,'PIB Mpal 2015-2024 Cons'!$A$5:$A$1264,$W$2,'PIB Mpal 2015-2024 Cons'!$E$5:$E$1264,$A105)</f>
        <v>598.82566881340279</v>
      </c>
      <c r="W105" s="91">
        <f t="shared" si="11"/>
        <v>4.0145842046355167E-3</v>
      </c>
      <c r="X105" s="247">
        <f>INDEX(POBLACION!$C$4:$W$128,MATCH(A105,POBLACION!$A$4:$A$128,0),MATCH($W$2,POBLACION!$C$3:$W$3,0))</f>
        <v>32595</v>
      </c>
      <c r="Y105" s="237">
        <f t="shared" si="12"/>
        <v>16563.456081923137</v>
      </c>
      <c r="Z105" s="249">
        <f t="shared" si="13"/>
        <v>18371.703292327133</v>
      </c>
      <c r="AA105" s="252">
        <f t="shared" si="14"/>
        <v>4.2191509605107376</v>
      </c>
      <c r="AB105" s="252">
        <f t="shared" si="14"/>
        <v>4.264149422836371</v>
      </c>
    </row>
    <row r="106" spans="1:28" x14ac:dyDescent="0.3">
      <c r="A106" s="33" t="s">
        <v>373</v>
      </c>
      <c r="B106" s="30" t="s">
        <v>371</v>
      </c>
      <c r="C106" s="31" t="s">
        <v>374</v>
      </c>
      <c r="D106" s="30" t="s">
        <v>375</v>
      </c>
      <c r="E106" s="100">
        <f>SUMIFS('PIB Mpal 2015-2024 Cons'!H$5:H$1264,'PIB Mpal 2015-2024 Cons'!$A$5:$A$1264,$W$2,'PIB Mpal 2015-2024 Cons'!$E$5:$E$1264,$A106)</f>
        <v>78.91308894681579</v>
      </c>
      <c r="F106" s="100">
        <f>SUMIFS('PIB Mpal 2015-2024 Cons'!I$5:I$1264,'PIB Mpal 2015-2024 Cons'!$A$5:$A$1264,$W$2,'PIB Mpal 2015-2024 Cons'!$E$5:$E$1264,$A106)</f>
        <v>6.4180091801564343</v>
      </c>
      <c r="G106" s="100">
        <f>SUMIFS('PIB Mpal 2015-2024 Cons'!K$5:K$1264,'PIB Mpal 2015-2024 Cons'!$A$5:$A$1264,$W$2,'PIB Mpal 2015-2024 Cons'!$E$5:$E$1264,$A106)</f>
        <v>24.209392172751667</v>
      </c>
      <c r="H106" s="100">
        <f>SUMIFS('PIB Mpal 2015-2024 Cons'!L$5:L$1264,'PIB Mpal 2015-2024 Cons'!$A$5:$A$1264,$W$2,'PIB Mpal 2015-2024 Cons'!$E$5:$E$1264,$A106)</f>
        <v>32.144258243540612</v>
      </c>
      <c r="I106" s="100">
        <f>SUMIFS('PIB Mpal 2015-2024 Cons'!N$5:N$1264,'PIB Mpal 2015-2024 Cons'!$A$5:$A$1264,$W$2,'PIB Mpal 2015-2024 Cons'!$E$5:$E$1264,$A106)</f>
        <v>14.687499957457526</v>
      </c>
      <c r="J106" s="100">
        <f>SUMIFS('PIB Mpal 2015-2024 Cons'!O$5:O$1264,'PIB Mpal 2015-2024 Cons'!$A$5:$A$1264,$W$2,'PIB Mpal 2015-2024 Cons'!$E$5:$E$1264,$A106)</f>
        <v>90.96457134577588</v>
      </c>
      <c r="K106" s="100">
        <f>SUMIFS('PIB Mpal 2015-2024 Cons'!P$5:P$1264,'PIB Mpal 2015-2024 Cons'!$A$5:$A$1264,$W$2,'PIB Mpal 2015-2024 Cons'!$E$5:$E$1264,$A106)</f>
        <v>22.349805428881957</v>
      </c>
      <c r="L106" s="100">
        <f>SUMIFS('PIB Mpal 2015-2024 Cons'!Q$5:Q$1264,'PIB Mpal 2015-2024 Cons'!$A$5:$A$1264,$W$2,'PIB Mpal 2015-2024 Cons'!$E$5:$E$1264,$A106)</f>
        <v>28.847924953066524</v>
      </c>
      <c r="M106" s="100">
        <f>SUMIFS('PIB Mpal 2015-2024 Cons'!R$5:R$1264,'PIB Mpal 2015-2024 Cons'!$A$5:$A$1264,$W$2,'PIB Mpal 2015-2024 Cons'!$E$5:$E$1264,$A106)</f>
        <v>50.540163284427599</v>
      </c>
      <c r="N106" s="100">
        <f>SUMIFS('PIB Mpal 2015-2024 Cons'!S$5:S$1264,'PIB Mpal 2015-2024 Cons'!$A$5:$A$1264,$W$2,'PIB Mpal 2015-2024 Cons'!$E$5:$E$1264,$A106)</f>
        <v>53.648769040214695</v>
      </c>
      <c r="O106" s="100">
        <f>SUMIFS('PIB Mpal 2015-2024 Cons'!T$5:T$1264,'PIB Mpal 2015-2024 Cons'!$A$5:$A$1264,$W$2,'PIB Mpal 2015-2024 Cons'!$E$5:$E$1264,$A106)</f>
        <v>100.82828487745543</v>
      </c>
      <c r="P106" s="169">
        <f>SUMIFS('PIB Mpal 2015-2024 Cons'!U$5:U$1264,'PIB Mpal 2015-2024 Cons'!$A$5:$A$1264,$W$2,'PIB Mpal 2015-2024 Cons'!$E$5:$E$1264,$A106)</f>
        <v>31.864802431840303</v>
      </c>
      <c r="Q106" s="199">
        <f>SUMIFS('PIB Mpal 2015-2024 Cons'!J$5:J$1264,'PIB Mpal 2015-2024 Cons'!$A$5:$A$1264,$W$2,'PIB Mpal 2015-2024 Cons'!$E$5:$E$1264,$A106)</f>
        <v>85.331098126972222</v>
      </c>
      <c r="R106" s="90">
        <f>SUMIFS('PIB Mpal 2015-2024 Cons'!M$5:M$1264,'PIB Mpal 2015-2024 Cons'!$A$5:$A$1264,$W$2,'PIB Mpal 2015-2024 Cons'!$E$5:$E$1264,$A106)</f>
        <v>56.353650416292282</v>
      </c>
      <c r="S106" s="101">
        <f>SUMIFS('PIB Mpal 2015-2024 Cons'!V$5:V$1264,'PIB Mpal 2015-2024 Cons'!$A$5:$A$1264,$W$2,'PIB Mpal 2015-2024 Cons'!$E$5:$E$1264,$A106)</f>
        <v>393.73182131911989</v>
      </c>
      <c r="T106" s="172">
        <f>SUMIFS('PIB Mpal 2015-2024 Cons'!W$5:W$1264,'PIB Mpal 2015-2024 Cons'!$A$5:$A$1264,$W$2,'PIB Mpal 2015-2024 Cons'!$E$5:$E$1264,$A106)</f>
        <v>558.1529772460741</v>
      </c>
      <c r="U106" s="100">
        <f>SUMIFS('PIB Mpal 2015-2024 Cons'!X$5:X$1264,'PIB Mpal 2015-2024 Cons'!$A$5:$A$1264,$W$2,'PIB Mpal 2015-2024 Cons'!$E$5:$E$1264,$A106)</f>
        <v>61.197433302530186</v>
      </c>
      <c r="V106" s="101">
        <f>SUMIFS('PIB Mpal 2015-2024 Cons'!Y$5:Y$1264,'PIB Mpal 2015-2024 Cons'!$A$5:$A$1264,$W$2,'PIB Mpal 2015-2024 Cons'!$E$5:$E$1264,$A106)</f>
        <v>619.08703346549248</v>
      </c>
      <c r="W106" s="85">
        <f t="shared" si="11"/>
        <v>4.1504183191914618E-3</v>
      </c>
      <c r="X106" s="247">
        <f>INDEX(POBLACION!$C$4:$W$128,MATCH(A106,POBLACION!$A$4:$A$128,0),MATCH($W$2,POBLACION!$C$3:$W$3,0))</f>
        <v>45212</v>
      </c>
      <c r="Y106" s="237">
        <f t="shared" si="12"/>
        <v>12345.239698444531</v>
      </c>
      <c r="Z106" s="249">
        <f t="shared" si="13"/>
        <v>13692.980480082555</v>
      </c>
      <c r="AA106" s="252">
        <f t="shared" si="14"/>
        <v>4.0914995267265306</v>
      </c>
      <c r="AB106" s="252">
        <f t="shared" si="14"/>
        <v>4.1364979890521587</v>
      </c>
    </row>
    <row r="107" spans="1:28" x14ac:dyDescent="0.3">
      <c r="A107" s="33" t="s">
        <v>376</v>
      </c>
      <c r="B107" s="30" t="s">
        <v>371</v>
      </c>
      <c r="C107" s="31" t="s">
        <v>279</v>
      </c>
      <c r="D107" s="30" t="s">
        <v>377</v>
      </c>
      <c r="E107" s="100">
        <f>SUMIFS('PIB Mpal 2015-2024 Cons'!H$5:H$1264,'PIB Mpal 2015-2024 Cons'!$A$5:$A$1264,$W$2,'PIB Mpal 2015-2024 Cons'!$E$5:$E$1264,$A107)</f>
        <v>21.595693351619399</v>
      </c>
      <c r="F107" s="100">
        <f>SUMIFS('PIB Mpal 2015-2024 Cons'!I$5:I$1264,'PIB Mpal 2015-2024 Cons'!$A$5:$A$1264,$W$2,'PIB Mpal 2015-2024 Cons'!$E$5:$E$1264,$A107)</f>
        <v>1.1464379214402229</v>
      </c>
      <c r="G107" s="100">
        <f>SUMIFS('PIB Mpal 2015-2024 Cons'!K$5:K$1264,'PIB Mpal 2015-2024 Cons'!$A$5:$A$1264,$W$2,'PIB Mpal 2015-2024 Cons'!$E$5:$E$1264,$A107)</f>
        <v>3.8636138612215665</v>
      </c>
      <c r="H107" s="100">
        <f>SUMIFS('PIB Mpal 2015-2024 Cons'!L$5:L$1264,'PIB Mpal 2015-2024 Cons'!$A$5:$A$1264,$W$2,'PIB Mpal 2015-2024 Cons'!$E$5:$E$1264,$A107)</f>
        <v>0.54843960415935444</v>
      </c>
      <c r="I107" s="100">
        <f>SUMIFS('PIB Mpal 2015-2024 Cons'!N$5:N$1264,'PIB Mpal 2015-2024 Cons'!$A$5:$A$1264,$W$2,'PIB Mpal 2015-2024 Cons'!$E$5:$E$1264,$A107)</f>
        <v>3.4434874455747635</v>
      </c>
      <c r="J107" s="100">
        <f>SUMIFS('PIB Mpal 2015-2024 Cons'!O$5:O$1264,'PIB Mpal 2015-2024 Cons'!$A$5:$A$1264,$W$2,'PIB Mpal 2015-2024 Cons'!$E$5:$E$1264,$A107)</f>
        <v>10.084143225781229</v>
      </c>
      <c r="K107" s="100">
        <f>SUMIFS('PIB Mpal 2015-2024 Cons'!P$5:P$1264,'PIB Mpal 2015-2024 Cons'!$A$5:$A$1264,$W$2,'PIB Mpal 2015-2024 Cons'!$E$5:$E$1264,$A107)</f>
        <v>2.9742263493672425</v>
      </c>
      <c r="L107" s="100">
        <f>SUMIFS('PIB Mpal 2015-2024 Cons'!Q$5:Q$1264,'PIB Mpal 2015-2024 Cons'!$A$5:$A$1264,$W$2,'PIB Mpal 2015-2024 Cons'!$E$5:$E$1264,$A107)</f>
        <v>2.0052925907502139</v>
      </c>
      <c r="M107" s="100">
        <f>SUMIFS('PIB Mpal 2015-2024 Cons'!R$5:R$1264,'PIB Mpal 2015-2024 Cons'!$A$5:$A$1264,$W$2,'PIB Mpal 2015-2024 Cons'!$E$5:$E$1264,$A107)</f>
        <v>7.2234140088320968</v>
      </c>
      <c r="N107" s="100">
        <f>SUMIFS('PIB Mpal 2015-2024 Cons'!S$5:S$1264,'PIB Mpal 2015-2024 Cons'!$A$5:$A$1264,$W$2,'PIB Mpal 2015-2024 Cons'!$E$5:$E$1264,$A107)</f>
        <v>7.183163618801415</v>
      </c>
      <c r="O107" s="100">
        <f>SUMIFS('PIB Mpal 2015-2024 Cons'!T$5:T$1264,'PIB Mpal 2015-2024 Cons'!$A$5:$A$1264,$W$2,'PIB Mpal 2015-2024 Cons'!$E$5:$E$1264,$A107)</f>
        <v>11.146282947810038</v>
      </c>
      <c r="P107" s="169">
        <f>SUMIFS('PIB Mpal 2015-2024 Cons'!U$5:U$1264,'PIB Mpal 2015-2024 Cons'!$A$5:$A$1264,$W$2,'PIB Mpal 2015-2024 Cons'!$E$5:$E$1264,$A107)</f>
        <v>4.6098817875560583</v>
      </c>
      <c r="Q107" s="199">
        <f>SUMIFS('PIB Mpal 2015-2024 Cons'!J$5:J$1264,'PIB Mpal 2015-2024 Cons'!$A$5:$A$1264,$W$2,'PIB Mpal 2015-2024 Cons'!$E$5:$E$1264,$A107)</f>
        <v>22.742131273059623</v>
      </c>
      <c r="R107" s="90">
        <f>SUMIFS('PIB Mpal 2015-2024 Cons'!M$5:M$1264,'PIB Mpal 2015-2024 Cons'!$A$5:$A$1264,$W$2,'PIB Mpal 2015-2024 Cons'!$E$5:$E$1264,$A107)</f>
        <v>4.4120534653809207</v>
      </c>
      <c r="S107" s="101">
        <f>SUMIFS('PIB Mpal 2015-2024 Cons'!V$5:V$1264,'PIB Mpal 2015-2024 Cons'!$A$5:$A$1264,$W$2,'PIB Mpal 2015-2024 Cons'!$E$5:$E$1264,$A107)</f>
        <v>48.669891974473053</v>
      </c>
      <c r="T107" s="172">
        <f>SUMIFS('PIB Mpal 2015-2024 Cons'!W$5:W$1264,'PIB Mpal 2015-2024 Cons'!$A$5:$A$1264,$W$2,'PIB Mpal 2015-2024 Cons'!$E$5:$E$1264,$A107)</f>
        <v>85.221107082539717</v>
      </c>
      <c r="U107" s="100">
        <f>SUMIFS('PIB Mpal 2015-2024 Cons'!X$5:X$1264,'PIB Mpal 2015-2024 Cons'!$A$5:$A$1264,$W$2,'PIB Mpal 2015-2024 Cons'!$E$5:$E$1264,$A107)</f>
        <v>9.3438774480477562</v>
      </c>
      <c r="V107" s="101">
        <f>SUMIFS('PIB Mpal 2015-2024 Cons'!Y$5:Y$1264,'PIB Mpal 2015-2024 Cons'!$A$5:$A$1264,$W$2,'PIB Mpal 2015-2024 Cons'!$E$5:$E$1264,$A107)</f>
        <v>94.524771027268756</v>
      </c>
      <c r="W107" s="85">
        <f t="shared" si="11"/>
        <v>6.3370304994575868E-4</v>
      </c>
      <c r="X107" s="247">
        <f>INDEX(POBLACION!$C$4:$W$128,MATCH(A107,POBLACION!$A$4:$A$128,0),MATCH($W$2,POBLACION!$C$3:$W$3,0))</f>
        <v>6149</v>
      </c>
      <c r="Y107" s="237">
        <f t="shared" si="12"/>
        <v>13859.344134418559</v>
      </c>
      <c r="Z107" s="249">
        <f t="shared" si="13"/>
        <v>15372.381042001749</v>
      </c>
      <c r="AA107" s="252">
        <f t="shared" si="14"/>
        <v>4.1417426786493454</v>
      </c>
      <c r="AB107" s="252">
        <f t="shared" si="14"/>
        <v>4.1867411409749646</v>
      </c>
    </row>
    <row r="108" spans="1:28" x14ac:dyDescent="0.3">
      <c r="A108" s="33" t="s">
        <v>378</v>
      </c>
      <c r="B108" s="30" t="s">
        <v>371</v>
      </c>
      <c r="C108" s="31" t="s">
        <v>374</v>
      </c>
      <c r="D108" s="30" t="s">
        <v>379</v>
      </c>
      <c r="E108" s="100">
        <f>SUMIFS('PIB Mpal 2015-2024 Cons'!H$5:H$1264,'PIB Mpal 2015-2024 Cons'!$A$5:$A$1264,$W$2,'PIB Mpal 2015-2024 Cons'!$E$5:$E$1264,$A108)</f>
        <v>67.82352734310831</v>
      </c>
      <c r="F108" s="100">
        <f>SUMIFS('PIB Mpal 2015-2024 Cons'!I$5:I$1264,'PIB Mpal 2015-2024 Cons'!$A$5:$A$1264,$W$2,'PIB Mpal 2015-2024 Cons'!$E$5:$E$1264,$A108)</f>
        <v>0</v>
      </c>
      <c r="G108" s="100">
        <f>SUMIFS('PIB Mpal 2015-2024 Cons'!K$5:K$1264,'PIB Mpal 2015-2024 Cons'!$A$5:$A$1264,$W$2,'PIB Mpal 2015-2024 Cons'!$E$5:$E$1264,$A108)</f>
        <v>4.4833297813213555</v>
      </c>
      <c r="H108" s="100">
        <f>SUMIFS('PIB Mpal 2015-2024 Cons'!L$5:L$1264,'PIB Mpal 2015-2024 Cons'!$A$5:$A$1264,$W$2,'PIB Mpal 2015-2024 Cons'!$E$5:$E$1264,$A108)</f>
        <v>4.7982539027469056</v>
      </c>
      <c r="I108" s="100">
        <f>SUMIFS('PIB Mpal 2015-2024 Cons'!N$5:N$1264,'PIB Mpal 2015-2024 Cons'!$A$5:$A$1264,$W$2,'PIB Mpal 2015-2024 Cons'!$E$5:$E$1264,$A108)</f>
        <v>3.2979489181022226</v>
      </c>
      <c r="J108" s="100">
        <f>SUMIFS('PIB Mpal 2015-2024 Cons'!O$5:O$1264,'PIB Mpal 2015-2024 Cons'!$A$5:$A$1264,$W$2,'PIB Mpal 2015-2024 Cons'!$E$5:$E$1264,$A108)</f>
        <v>15.346430970637895</v>
      </c>
      <c r="K108" s="100">
        <f>SUMIFS('PIB Mpal 2015-2024 Cons'!P$5:P$1264,'PIB Mpal 2015-2024 Cons'!$A$5:$A$1264,$W$2,'PIB Mpal 2015-2024 Cons'!$E$5:$E$1264,$A108)</f>
        <v>5.6231366522207367</v>
      </c>
      <c r="L108" s="100">
        <f>SUMIFS('PIB Mpal 2015-2024 Cons'!Q$5:Q$1264,'PIB Mpal 2015-2024 Cons'!$A$5:$A$1264,$W$2,'PIB Mpal 2015-2024 Cons'!$E$5:$E$1264,$A108)</f>
        <v>4.3229870321944048</v>
      </c>
      <c r="M108" s="100">
        <f>SUMIFS('PIB Mpal 2015-2024 Cons'!R$5:R$1264,'PIB Mpal 2015-2024 Cons'!$A$5:$A$1264,$W$2,'PIB Mpal 2015-2024 Cons'!$E$5:$E$1264,$A108)</f>
        <v>13.630787821496174</v>
      </c>
      <c r="N108" s="100">
        <f>SUMIFS('PIB Mpal 2015-2024 Cons'!S$5:S$1264,'PIB Mpal 2015-2024 Cons'!$A$5:$A$1264,$W$2,'PIB Mpal 2015-2024 Cons'!$E$5:$E$1264,$A108)</f>
        <v>11.278996247027615</v>
      </c>
      <c r="O108" s="100">
        <f>SUMIFS('PIB Mpal 2015-2024 Cons'!T$5:T$1264,'PIB Mpal 2015-2024 Cons'!$A$5:$A$1264,$W$2,'PIB Mpal 2015-2024 Cons'!$E$5:$E$1264,$A108)</f>
        <v>23.860149065301446</v>
      </c>
      <c r="P108" s="169">
        <f>SUMIFS('PIB Mpal 2015-2024 Cons'!U$5:U$1264,'PIB Mpal 2015-2024 Cons'!$A$5:$A$1264,$W$2,'PIB Mpal 2015-2024 Cons'!$E$5:$E$1264,$A108)</f>
        <v>7.21724248601023</v>
      </c>
      <c r="Q108" s="199">
        <f>SUMIFS('PIB Mpal 2015-2024 Cons'!J$5:J$1264,'PIB Mpal 2015-2024 Cons'!$A$5:$A$1264,$W$2,'PIB Mpal 2015-2024 Cons'!$E$5:$E$1264,$A108)</f>
        <v>67.82352734310831</v>
      </c>
      <c r="R108" s="90">
        <f>SUMIFS('PIB Mpal 2015-2024 Cons'!M$5:M$1264,'PIB Mpal 2015-2024 Cons'!$A$5:$A$1264,$W$2,'PIB Mpal 2015-2024 Cons'!$E$5:$E$1264,$A108)</f>
        <v>9.2815836840682611</v>
      </c>
      <c r="S108" s="101">
        <f>SUMIFS('PIB Mpal 2015-2024 Cons'!V$5:V$1264,'PIB Mpal 2015-2024 Cons'!$A$5:$A$1264,$W$2,'PIB Mpal 2015-2024 Cons'!$E$5:$E$1264,$A108)</f>
        <v>84.577679192990729</v>
      </c>
      <c r="T108" s="172">
        <f>SUMIFS('PIB Mpal 2015-2024 Cons'!W$5:W$1264,'PIB Mpal 2015-2024 Cons'!$A$5:$A$1264,$W$2,'PIB Mpal 2015-2024 Cons'!$E$5:$E$1264,$A108)</f>
        <v>189.67260282448726</v>
      </c>
      <c r="U108" s="100">
        <f>SUMIFS('PIB Mpal 2015-2024 Cons'!X$5:X$1264,'PIB Mpal 2015-2024 Cons'!$A$5:$A$1264,$W$2,'PIB Mpal 2015-2024 Cons'!$E$5:$E$1264,$A108)</f>
        <v>20.79622779750116</v>
      </c>
      <c r="V108" s="101">
        <f>SUMIFS('PIB Mpal 2015-2024 Cons'!Y$5:Y$1264,'PIB Mpal 2015-2024 Cons'!$A$5:$A$1264,$W$2,'PIB Mpal 2015-2024 Cons'!$E$5:$E$1264,$A108)</f>
        <v>210.37932932231959</v>
      </c>
      <c r="W108" s="85">
        <f t="shared" si="11"/>
        <v>1.4104030212211481E-3</v>
      </c>
      <c r="X108" s="247">
        <f>INDEX(POBLACION!$C$4:$W$128,MATCH(A108,POBLACION!$A$4:$A$128,0),MATCH($W$2,POBLACION!$C$3:$W$3,0))</f>
        <v>10758</v>
      </c>
      <c r="Y108" s="237">
        <f t="shared" si="12"/>
        <v>17630.842426518615</v>
      </c>
      <c r="Z108" s="249">
        <f t="shared" si="13"/>
        <v>19555.617152102586</v>
      </c>
      <c r="AA108" s="252">
        <f t="shared" si="14"/>
        <v>4.2462730639979958</v>
      </c>
      <c r="AB108" s="252">
        <f t="shared" si="14"/>
        <v>4.2912715263236043</v>
      </c>
    </row>
    <row r="109" spans="1:28" x14ac:dyDescent="0.3">
      <c r="A109" s="33" t="s">
        <v>380</v>
      </c>
      <c r="B109" s="30" t="s">
        <v>371</v>
      </c>
      <c r="C109" s="31" t="s">
        <v>279</v>
      </c>
      <c r="D109" s="30" t="s">
        <v>381</v>
      </c>
      <c r="E109" s="100">
        <f>SUMIFS('PIB Mpal 2015-2024 Cons'!H$5:H$1264,'PIB Mpal 2015-2024 Cons'!$A$5:$A$1264,$W$2,'PIB Mpal 2015-2024 Cons'!$E$5:$E$1264,$A109)</f>
        <v>65.656961615100897</v>
      </c>
      <c r="F109" s="100">
        <f>SUMIFS('PIB Mpal 2015-2024 Cons'!I$5:I$1264,'PIB Mpal 2015-2024 Cons'!$A$5:$A$1264,$W$2,'PIB Mpal 2015-2024 Cons'!$E$5:$E$1264,$A109)</f>
        <v>0</v>
      </c>
      <c r="G109" s="100">
        <f>SUMIFS('PIB Mpal 2015-2024 Cons'!K$5:K$1264,'PIB Mpal 2015-2024 Cons'!$A$5:$A$1264,$W$2,'PIB Mpal 2015-2024 Cons'!$E$5:$E$1264,$A109)</f>
        <v>4.6779891947771679</v>
      </c>
      <c r="H109" s="100">
        <f>SUMIFS('PIB Mpal 2015-2024 Cons'!L$5:L$1264,'PIB Mpal 2015-2024 Cons'!$A$5:$A$1264,$W$2,'PIB Mpal 2015-2024 Cons'!$E$5:$E$1264,$A109)</f>
        <v>6.4108467716429685</v>
      </c>
      <c r="I109" s="100">
        <f>SUMIFS('PIB Mpal 2015-2024 Cons'!N$5:N$1264,'PIB Mpal 2015-2024 Cons'!$A$5:$A$1264,$W$2,'PIB Mpal 2015-2024 Cons'!$E$5:$E$1264,$A109)</f>
        <v>3.2678116570279565</v>
      </c>
      <c r="J109" s="100">
        <f>SUMIFS('PIB Mpal 2015-2024 Cons'!O$5:O$1264,'PIB Mpal 2015-2024 Cons'!$A$5:$A$1264,$W$2,'PIB Mpal 2015-2024 Cons'!$E$5:$E$1264,$A109)</f>
        <v>21.80662573792792</v>
      </c>
      <c r="K109" s="100">
        <f>SUMIFS('PIB Mpal 2015-2024 Cons'!P$5:P$1264,'PIB Mpal 2015-2024 Cons'!$A$5:$A$1264,$W$2,'PIB Mpal 2015-2024 Cons'!$E$5:$E$1264,$A109)</f>
        <v>7.5655138873221421</v>
      </c>
      <c r="L109" s="100">
        <f>SUMIFS('PIB Mpal 2015-2024 Cons'!Q$5:Q$1264,'PIB Mpal 2015-2024 Cons'!$A$5:$A$1264,$W$2,'PIB Mpal 2015-2024 Cons'!$E$5:$E$1264,$A109)</f>
        <v>7.3493536931595056</v>
      </c>
      <c r="M109" s="100">
        <f>SUMIFS('PIB Mpal 2015-2024 Cons'!R$5:R$1264,'PIB Mpal 2015-2024 Cons'!$A$5:$A$1264,$W$2,'PIB Mpal 2015-2024 Cons'!$E$5:$E$1264,$A109)</f>
        <v>16.574718250957186</v>
      </c>
      <c r="N109" s="100">
        <f>SUMIFS('PIB Mpal 2015-2024 Cons'!S$5:S$1264,'PIB Mpal 2015-2024 Cons'!$A$5:$A$1264,$W$2,'PIB Mpal 2015-2024 Cons'!$E$5:$E$1264,$A109)</f>
        <v>16.302934317123469</v>
      </c>
      <c r="O109" s="100">
        <f>SUMIFS('PIB Mpal 2015-2024 Cons'!T$5:T$1264,'PIB Mpal 2015-2024 Cons'!$A$5:$A$1264,$W$2,'PIB Mpal 2015-2024 Cons'!$E$5:$E$1264,$A109)</f>
        <v>37.228518368070063</v>
      </c>
      <c r="P109" s="169">
        <f>SUMIFS('PIB Mpal 2015-2024 Cons'!U$5:U$1264,'PIB Mpal 2015-2024 Cons'!$A$5:$A$1264,$W$2,'PIB Mpal 2015-2024 Cons'!$E$5:$E$1264,$A109)</f>
        <v>10.038839628966594</v>
      </c>
      <c r="Q109" s="199">
        <f>SUMIFS('PIB Mpal 2015-2024 Cons'!J$5:J$1264,'PIB Mpal 2015-2024 Cons'!$A$5:$A$1264,$W$2,'PIB Mpal 2015-2024 Cons'!$E$5:$E$1264,$A109)</f>
        <v>65.656961615100897</v>
      </c>
      <c r="R109" s="90">
        <f>SUMIFS('PIB Mpal 2015-2024 Cons'!M$5:M$1264,'PIB Mpal 2015-2024 Cons'!$A$5:$A$1264,$W$2,'PIB Mpal 2015-2024 Cons'!$E$5:$E$1264,$A109)</f>
        <v>11.088835966420136</v>
      </c>
      <c r="S109" s="101">
        <f>SUMIFS('PIB Mpal 2015-2024 Cons'!V$5:V$1264,'PIB Mpal 2015-2024 Cons'!$A$5:$A$1264,$W$2,'PIB Mpal 2015-2024 Cons'!$E$5:$E$1264,$A109)</f>
        <v>120.13431554055484</v>
      </c>
      <c r="T109" s="172">
        <f>SUMIFS('PIB Mpal 2015-2024 Cons'!W$5:W$1264,'PIB Mpal 2015-2024 Cons'!$A$5:$A$1264,$W$2,'PIB Mpal 2015-2024 Cons'!$E$5:$E$1264,$A109)</f>
        <v>221.63574519133732</v>
      </c>
      <c r="U109" s="100">
        <f>SUMIFS('PIB Mpal 2015-2024 Cons'!X$5:X$1264,'PIB Mpal 2015-2024 Cons'!$A$5:$A$1264,$W$2,'PIB Mpal 2015-2024 Cons'!$E$5:$E$1264,$A109)</f>
        <v>24.300754966354059</v>
      </c>
      <c r="V109" s="101">
        <f>SUMIFS('PIB Mpal 2015-2024 Cons'!Y$5:Y$1264,'PIB Mpal 2015-2024 Cons'!$A$5:$A$1264,$W$2,'PIB Mpal 2015-2024 Cons'!$E$5:$E$1264,$A109)</f>
        <v>245.83191632770036</v>
      </c>
      <c r="W109" s="85">
        <f t="shared" si="11"/>
        <v>1.6480805344234386E-3</v>
      </c>
      <c r="X109" s="247">
        <f>INDEX(POBLACION!$C$4:$W$128,MATCH(A109,POBLACION!$A$4:$A$128,0),MATCH($W$2,POBLACION!$C$3:$W$3,0))</f>
        <v>16861</v>
      </c>
      <c r="Y109" s="237">
        <f t="shared" si="12"/>
        <v>13144.875463574956</v>
      </c>
      <c r="Z109" s="249">
        <f t="shared" si="13"/>
        <v>14579.913191845108</v>
      </c>
      <c r="AA109" s="252">
        <f t="shared" si="14"/>
        <v>4.1187564758940054</v>
      </c>
      <c r="AB109" s="252">
        <f t="shared" si="14"/>
        <v>4.1637549382196175</v>
      </c>
    </row>
    <row r="110" spans="1:28" x14ac:dyDescent="0.3">
      <c r="A110" s="33" t="s">
        <v>382</v>
      </c>
      <c r="B110" s="30" t="s">
        <v>371</v>
      </c>
      <c r="C110" s="31" t="s">
        <v>383</v>
      </c>
      <c r="D110" s="30" t="s">
        <v>384</v>
      </c>
      <c r="E110" s="100">
        <f>SUMIFS('PIB Mpal 2015-2024 Cons'!H$5:H$1264,'PIB Mpal 2015-2024 Cons'!$A$5:$A$1264,$W$2,'PIB Mpal 2015-2024 Cons'!$E$5:$E$1264,$A110)</f>
        <v>16.853284565884753</v>
      </c>
      <c r="F110" s="100">
        <f>SUMIFS('PIB Mpal 2015-2024 Cons'!I$5:I$1264,'PIB Mpal 2015-2024 Cons'!$A$5:$A$1264,$W$2,'PIB Mpal 2015-2024 Cons'!$E$5:$E$1264,$A110)</f>
        <v>0</v>
      </c>
      <c r="G110" s="100">
        <f>SUMIFS('PIB Mpal 2015-2024 Cons'!K$5:K$1264,'PIB Mpal 2015-2024 Cons'!$A$5:$A$1264,$W$2,'PIB Mpal 2015-2024 Cons'!$E$5:$E$1264,$A110)</f>
        <v>1.8040276470532282</v>
      </c>
      <c r="H110" s="100">
        <f>SUMIFS('PIB Mpal 2015-2024 Cons'!L$5:L$1264,'PIB Mpal 2015-2024 Cons'!$A$5:$A$1264,$W$2,'PIB Mpal 2015-2024 Cons'!$E$5:$E$1264,$A110)</f>
        <v>1.668898557735532</v>
      </c>
      <c r="I110" s="100">
        <f>SUMIFS('PIB Mpal 2015-2024 Cons'!N$5:N$1264,'PIB Mpal 2015-2024 Cons'!$A$5:$A$1264,$W$2,'PIB Mpal 2015-2024 Cons'!$E$5:$E$1264,$A110)</f>
        <v>1.2132122097493394</v>
      </c>
      <c r="J110" s="100">
        <f>SUMIFS('PIB Mpal 2015-2024 Cons'!O$5:O$1264,'PIB Mpal 2015-2024 Cons'!$A$5:$A$1264,$W$2,'PIB Mpal 2015-2024 Cons'!$E$5:$E$1264,$A110)</f>
        <v>8.7746350231413341</v>
      </c>
      <c r="K110" s="100">
        <f>SUMIFS('PIB Mpal 2015-2024 Cons'!P$5:P$1264,'PIB Mpal 2015-2024 Cons'!$A$5:$A$1264,$W$2,'PIB Mpal 2015-2024 Cons'!$E$5:$E$1264,$A110)</f>
        <v>2.1388248485424497</v>
      </c>
      <c r="L110" s="100">
        <f>SUMIFS('PIB Mpal 2015-2024 Cons'!Q$5:Q$1264,'PIB Mpal 2015-2024 Cons'!$A$5:$A$1264,$W$2,'PIB Mpal 2015-2024 Cons'!$E$5:$E$1264,$A110)</f>
        <v>2.0572452678846691</v>
      </c>
      <c r="M110" s="100">
        <f>SUMIFS('PIB Mpal 2015-2024 Cons'!R$5:R$1264,'PIB Mpal 2015-2024 Cons'!$A$5:$A$1264,$W$2,'PIB Mpal 2015-2024 Cons'!$E$5:$E$1264,$A110)</f>
        <v>5.1402525739123703</v>
      </c>
      <c r="N110" s="100">
        <f>SUMIFS('PIB Mpal 2015-2024 Cons'!S$5:S$1264,'PIB Mpal 2015-2024 Cons'!$A$5:$A$1264,$W$2,'PIB Mpal 2015-2024 Cons'!$E$5:$E$1264,$A110)</f>
        <v>6.222515289051092</v>
      </c>
      <c r="O110" s="100">
        <f>SUMIFS('PIB Mpal 2015-2024 Cons'!T$5:T$1264,'PIB Mpal 2015-2024 Cons'!$A$5:$A$1264,$W$2,'PIB Mpal 2015-2024 Cons'!$E$5:$E$1264,$A110)</f>
        <v>13.223079013630693</v>
      </c>
      <c r="P110" s="169">
        <f>SUMIFS('PIB Mpal 2015-2024 Cons'!U$5:U$1264,'PIB Mpal 2015-2024 Cons'!$A$5:$A$1264,$W$2,'PIB Mpal 2015-2024 Cons'!$E$5:$E$1264,$A110)</f>
        <v>3.0553729130150313</v>
      </c>
      <c r="Q110" s="199">
        <f>SUMIFS('PIB Mpal 2015-2024 Cons'!J$5:J$1264,'PIB Mpal 2015-2024 Cons'!$A$5:$A$1264,$W$2,'PIB Mpal 2015-2024 Cons'!$E$5:$E$1264,$A110)</f>
        <v>16.853284565884753</v>
      </c>
      <c r="R110" s="90">
        <f>SUMIFS('PIB Mpal 2015-2024 Cons'!M$5:M$1264,'PIB Mpal 2015-2024 Cons'!$A$5:$A$1264,$W$2,'PIB Mpal 2015-2024 Cons'!$E$5:$E$1264,$A110)</f>
        <v>3.4729262047887604</v>
      </c>
      <c r="S110" s="101">
        <f>SUMIFS('PIB Mpal 2015-2024 Cons'!V$5:V$1264,'PIB Mpal 2015-2024 Cons'!$A$5:$A$1264,$W$2,'PIB Mpal 2015-2024 Cons'!$E$5:$E$1264,$A110)</f>
        <v>41.825137138926983</v>
      </c>
      <c r="T110" s="172">
        <f>SUMIFS('PIB Mpal 2015-2024 Cons'!W$5:W$1264,'PIB Mpal 2015-2024 Cons'!$A$5:$A$1264,$W$2,'PIB Mpal 2015-2024 Cons'!$E$5:$E$1264,$A110)</f>
        <v>68.360656755587542</v>
      </c>
      <c r="U110" s="100">
        <f>SUMIFS('PIB Mpal 2015-2024 Cons'!X$5:X$1264,'PIB Mpal 2015-2024 Cons'!$A$5:$A$1264,$W$2,'PIB Mpal 2015-2024 Cons'!$E$5:$E$1264,$A110)</f>
        <v>7.4952511280288938</v>
      </c>
      <c r="V110" s="101">
        <f>SUMIFS('PIB Mpal 2015-2024 Cons'!Y$5:Y$1264,'PIB Mpal 2015-2024 Cons'!$A$5:$A$1264,$W$2,'PIB Mpal 2015-2024 Cons'!$E$5:$E$1264,$A110)</f>
        <v>75.82365036442404</v>
      </c>
      <c r="W110" s="85">
        <f t="shared" si="11"/>
        <v>5.0832895940149754E-4</v>
      </c>
      <c r="X110" s="247">
        <f>INDEX(POBLACION!$C$4:$W$128,MATCH(A110,POBLACION!$A$4:$A$128,0),MATCH($W$2,POBLACION!$C$3:$W$3,0))</f>
        <v>4556</v>
      </c>
      <c r="Y110" s="237">
        <f t="shared" si="12"/>
        <v>15004.533967424833</v>
      </c>
      <c r="Z110" s="249">
        <f t="shared" si="13"/>
        <v>16642.592266115902</v>
      </c>
      <c r="AA110" s="252">
        <f t="shared" si="14"/>
        <v>4.1762225110225248</v>
      </c>
      <c r="AB110" s="252">
        <f t="shared" si="14"/>
        <v>4.2212209733481441</v>
      </c>
    </row>
    <row r="111" spans="1:28" x14ac:dyDescent="0.3">
      <c r="A111" s="33" t="s">
        <v>385</v>
      </c>
      <c r="B111" s="30" t="s">
        <v>371</v>
      </c>
      <c r="C111" s="31" t="s">
        <v>374</v>
      </c>
      <c r="D111" s="30" t="s">
        <v>386</v>
      </c>
      <c r="E111" s="100">
        <f>SUMIFS('PIB Mpal 2015-2024 Cons'!H$5:H$1264,'PIB Mpal 2015-2024 Cons'!$A$5:$A$1264,$W$2,'PIB Mpal 2015-2024 Cons'!$E$5:$E$1264,$A111)</f>
        <v>72.808833664731779</v>
      </c>
      <c r="F111" s="100">
        <f>SUMIFS('PIB Mpal 2015-2024 Cons'!I$5:I$1264,'PIB Mpal 2015-2024 Cons'!$A$5:$A$1264,$W$2,'PIB Mpal 2015-2024 Cons'!$E$5:$E$1264,$A111)</f>
        <v>0</v>
      </c>
      <c r="G111" s="100">
        <f>SUMIFS('PIB Mpal 2015-2024 Cons'!K$5:K$1264,'PIB Mpal 2015-2024 Cons'!$A$5:$A$1264,$W$2,'PIB Mpal 2015-2024 Cons'!$E$5:$E$1264,$A111)</f>
        <v>7.0002850020206502</v>
      </c>
      <c r="H111" s="100">
        <f>SUMIFS('PIB Mpal 2015-2024 Cons'!L$5:L$1264,'PIB Mpal 2015-2024 Cons'!$A$5:$A$1264,$W$2,'PIB Mpal 2015-2024 Cons'!$E$5:$E$1264,$A111)</f>
        <v>9.5321603248467639</v>
      </c>
      <c r="I111" s="100">
        <f>SUMIFS('PIB Mpal 2015-2024 Cons'!N$5:N$1264,'PIB Mpal 2015-2024 Cons'!$A$5:$A$1264,$W$2,'PIB Mpal 2015-2024 Cons'!$E$5:$E$1264,$A111)</f>
        <v>10.27658411574461</v>
      </c>
      <c r="J111" s="100">
        <f>SUMIFS('PIB Mpal 2015-2024 Cons'!O$5:O$1264,'PIB Mpal 2015-2024 Cons'!$A$5:$A$1264,$W$2,'PIB Mpal 2015-2024 Cons'!$E$5:$E$1264,$A111)</f>
        <v>56.56633449095002</v>
      </c>
      <c r="K111" s="100">
        <f>SUMIFS('PIB Mpal 2015-2024 Cons'!P$5:P$1264,'PIB Mpal 2015-2024 Cons'!$A$5:$A$1264,$W$2,'PIB Mpal 2015-2024 Cons'!$E$5:$E$1264,$A111)</f>
        <v>12.532145353335636</v>
      </c>
      <c r="L111" s="100">
        <f>SUMIFS('PIB Mpal 2015-2024 Cons'!Q$5:Q$1264,'PIB Mpal 2015-2024 Cons'!$A$5:$A$1264,$W$2,'PIB Mpal 2015-2024 Cons'!$E$5:$E$1264,$A111)</f>
        <v>17.539301679300717</v>
      </c>
      <c r="M111" s="100">
        <f>SUMIFS('PIB Mpal 2015-2024 Cons'!R$5:R$1264,'PIB Mpal 2015-2024 Cons'!$A$5:$A$1264,$W$2,'PIB Mpal 2015-2024 Cons'!$E$5:$E$1264,$A111)</f>
        <v>25.227885166038792</v>
      </c>
      <c r="N111" s="100">
        <f>SUMIFS('PIB Mpal 2015-2024 Cons'!S$5:S$1264,'PIB Mpal 2015-2024 Cons'!$A$5:$A$1264,$W$2,'PIB Mpal 2015-2024 Cons'!$E$5:$E$1264,$A111)</f>
        <v>31.909225142389822</v>
      </c>
      <c r="O111" s="100">
        <f>SUMIFS('PIB Mpal 2015-2024 Cons'!T$5:T$1264,'PIB Mpal 2015-2024 Cons'!$A$5:$A$1264,$W$2,'PIB Mpal 2015-2024 Cons'!$E$5:$E$1264,$A111)</f>
        <v>79.259800930322513</v>
      </c>
      <c r="P111" s="169">
        <f>SUMIFS('PIB Mpal 2015-2024 Cons'!U$5:U$1264,'PIB Mpal 2015-2024 Cons'!$A$5:$A$1264,$W$2,'PIB Mpal 2015-2024 Cons'!$E$5:$E$1264,$A111)</f>
        <v>19.130818902234871</v>
      </c>
      <c r="Q111" s="199">
        <f>SUMIFS('PIB Mpal 2015-2024 Cons'!J$5:J$1264,'PIB Mpal 2015-2024 Cons'!$A$5:$A$1264,$W$2,'PIB Mpal 2015-2024 Cons'!$E$5:$E$1264,$A111)</f>
        <v>72.808833664731779</v>
      </c>
      <c r="R111" s="90">
        <f>SUMIFS('PIB Mpal 2015-2024 Cons'!M$5:M$1264,'PIB Mpal 2015-2024 Cons'!$A$5:$A$1264,$W$2,'PIB Mpal 2015-2024 Cons'!$E$5:$E$1264,$A111)</f>
        <v>16.532445326867414</v>
      </c>
      <c r="S111" s="101">
        <f>SUMIFS('PIB Mpal 2015-2024 Cons'!V$5:V$1264,'PIB Mpal 2015-2024 Cons'!$A$5:$A$1264,$W$2,'PIB Mpal 2015-2024 Cons'!$E$5:$E$1264,$A111)</f>
        <v>252.44209578031698</v>
      </c>
      <c r="T111" s="172">
        <f>SUMIFS('PIB Mpal 2015-2024 Cons'!W$5:W$1264,'PIB Mpal 2015-2024 Cons'!$A$5:$A$1264,$W$2,'PIB Mpal 2015-2024 Cons'!$E$5:$E$1264,$A111)</f>
        <v>367.72726874623049</v>
      </c>
      <c r="U111" s="100">
        <f>SUMIFS('PIB Mpal 2015-2024 Cons'!X$5:X$1264,'PIB Mpal 2015-2024 Cons'!$A$5:$A$1264,$W$2,'PIB Mpal 2015-2024 Cons'!$E$5:$E$1264,$A111)</f>
        <v>40.318632919687317</v>
      </c>
      <c r="V111" s="101">
        <f>SUMIFS('PIB Mpal 2015-2024 Cons'!Y$5:Y$1264,'PIB Mpal 2015-2024 Cons'!$A$5:$A$1264,$W$2,'PIB Mpal 2015-2024 Cons'!$E$5:$E$1264,$A111)</f>
        <v>407.87238125239162</v>
      </c>
      <c r="W111" s="85">
        <f t="shared" si="11"/>
        <v>2.7344152139095446E-3</v>
      </c>
      <c r="X111" s="247">
        <f>INDEX(POBLACION!$C$4:$W$128,MATCH(A111,POBLACION!$A$4:$A$128,0),MATCH($W$2,POBLACION!$C$3:$W$3,0))</f>
        <v>27391</v>
      </c>
      <c r="Y111" s="237">
        <f t="shared" si="12"/>
        <v>13425.112947545927</v>
      </c>
      <c r="Z111" s="249">
        <f t="shared" si="13"/>
        <v>14890.744450819306</v>
      </c>
      <c r="AA111" s="252">
        <f t="shared" si="14"/>
        <v>4.1279179481734252</v>
      </c>
      <c r="AB111" s="252">
        <f t="shared" si="14"/>
        <v>4.172916410499047</v>
      </c>
    </row>
    <row r="112" spans="1:28" x14ac:dyDescent="0.3">
      <c r="A112" s="33" t="s">
        <v>387</v>
      </c>
      <c r="B112" s="30" t="s">
        <v>371</v>
      </c>
      <c r="C112" s="31" t="s">
        <v>279</v>
      </c>
      <c r="D112" s="30" t="s">
        <v>388</v>
      </c>
      <c r="E112" s="100">
        <f>SUMIFS('PIB Mpal 2015-2024 Cons'!H$5:H$1264,'PIB Mpal 2015-2024 Cons'!$A$5:$A$1264,$W$2,'PIB Mpal 2015-2024 Cons'!$E$5:$E$1264,$A112)</f>
        <v>141.14529080252504</v>
      </c>
      <c r="F112" s="100">
        <f>SUMIFS('PIB Mpal 2015-2024 Cons'!I$5:I$1264,'PIB Mpal 2015-2024 Cons'!$A$5:$A$1264,$W$2,'PIB Mpal 2015-2024 Cons'!$E$5:$E$1264,$A112)</f>
        <v>0</v>
      </c>
      <c r="G112" s="100">
        <f>SUMIFS('PIB Mpal 2015-2024 Cons'!K$5:K$1264,'PIB Mpal 2015-2024 Cons'!$A$5:$A$1264,$W$2,'PIB Mpal 2015-2024 Cons'!$E$5:$E$1264,$A112)</f>
        <v>10.739884293825718</v>
      </c>
      <c r="H112" s="100">
        <f>SUMIFS('PIB Mpal 2015-2024 Cons'!L$5:L$1264,'PIB Mpal 2015-2024 Cons'!$A$5:$A$1264,$W$2,'PIB Mpal 2015-2024 Cons'!$E$5:$E$1264,$A112)</f>
        <v>8.3346334761224927</v>
      </c>
      <c r="I112" s="100">
        <f>SUMIFS('PIB Mpal 2015-2024 Cons'!N$5:N$1264,'PIB Mpal 2015-2024 Cons'!$A$5:$A$1264,$W$2,'PIB Mpal 2015-2024 Cons'!$E$5:$E$1264,$A112)</f>
        <v>9.0262199266732193</v>
      </c>
      <c r="J112" s="100">
        <f>SUMIFS('PIB Mpal 2015-2024 Cons'!O$5:O$1264,'PIB Mpal 2015-2024 Cons'!$A$5:$A$1264,$W$2,'PIB Mpal 2015-2024 Cons'!$E$5:$E$1264,$A112)</f>
        <v>33.177725466559622</v>
      </c>
      <c r="K112" s="100">
        <f>SUMIFS('PIB Mpal 2015-2024 Cons'!P$5:P$1264,'PIB Mpal 2015-2024 Cons'!$A$5:$A$1264,$W$2,'PIB Mpal 2015-2024 Cons'!$E$5:$E$1264,$A112)</f>
        <v>8.4708250105382845</v>
      </c>
      <c r="L112" s="100">
        <f>SUMIFS('PIB Mpal 2015-2024 Cons'!Q$5:Q$1264,'PIB Mpal 2015-2024 Cons'!$A$5:$A$1264,$W$2,'PIB Mpal 2015-2024 Cons'!$E$5:$E$1264,$A112)</f>
        <v>9.1491568932304403</v>
      </c>
      <c r="M112" s="100">
        <f>SUMIFS('PIB Mpal 2015-2024 Cons'!R$5:R$1264,'PIB Mpal 2015-2024 Cons'!$A$5:$A$1264,$W$2,'PIB Mpal 2015-2024 Cons'!$E$5:$E$1264,$A112)</f>
        <v>25.228374234348589</v>
      </c>
      <c r="N112" s="100">
        <f>SUMIFS('PIB Mpal 2015-2024 Cons'!S$5:S$1264,'PIB Mpal 2015-2024 Cons'!$A$5:$A$1264,$W$2,'PIB Mpal 2015-2024 Cons'!$E$5:$E$1264,$A112)</f>
        <v>21.393863761154275</v>
      </c>
      <c r="O112" s="100">
        <f>SUMIFS('PIB Mpal 2015-2024 Cons'!T$5:T$1264,'PIB Mpal 2015-2024 Cons'!$A$5:$A$1264,$W$2,'PIB Mpal 2015-2024 Cons'!$E$5:$E$1264,$A112)</f>
        <v>42.996942514809611</v>
      </c>
      <c r="P112" s="169">
        <f>SUMIFS('PIB Mpal 2015-2024 Cons'!U$5:U$1264,'PIB Mpal 2015-2024 Cons'!$A$5:$A$1264,$W$2,'PIB Mpal 2015-2024 Cons'!$E$5:$E$1264,$A112)</f>
        <v>14.533787751671348</v>
      </c>
      <c r="Q112" s="199">
        <f>SUMIFS('PIB Mpal 2015-2024 Cons'!J$5:J$1264,'PIB Mpal 2015-2024 Cons'!$A$5:$A$1264,$W$2,'PIB Mpal 2015-2024 Cons'!$E$5:$E$1264,$A112)</f>
        <v>141.14529080252504</v>
      </c>
      <c r="R112" s="90">
        <f>SUMIFS('PIB Mpal 2015-2024 Cons'!M$5:M$1264,'PIB Mpal 2015-2024 Cons'!$A$5:$A$1264,$W$2,'PIB Mpal 2015-2024 Cons'!$E$5:$E$1264,$A112)</f>
        <v>19.074517769948208</v>
      </c>
      <c r="S112" s="101">
        <f>SUMIFS('PIB Mpal 2015-2024 Cons'!V$5:V$1264,'PIB Mpal 2015-2024 Cons'!$A$5:$A$1264,$W$2,'PIB Mpal 2015-2024 Cons'!$E$5:$E$1264,$A112)</f>
        <v>163.9768955589854</v>
      </c>
      <c r="T112" s="172">
        <f>SUMIFS('PIB Mpal 2015-2024 Cons'!W$5:W$1264,'PIB Mpal 2015-2024 Cons'!$A$5:$A$1264,$W$2,'PIB Mpal 2015-2024 Cons'!$E$5:$E$1264,$A112)</f>
        <v>385.17008260648828</v>
      </c>
      <c r="U112" s="100">
        <f>SUMIFS('PIB Mpal 2015-2024 Cons'!X$5:X$1264,'PIB Mpal 2015-2024 Cons'!$A$5:$A$1264,$W$2,'PIB Mpal 2015-2024 Cons'!$E$5:$E$1264,$A112)</f>
        <v>42.231111185195957</v>
      </c>
      <c r="V112" s="101">
        <f>SUMIFS('PIB Mpal 2015-2024 Cons'!Y$5:Y$1264,'PIB Mpal 2015-2024 Cons'!$A$5:$A$1264,$W$2,'PIB Mpal 2015-2024 Cons'!$E$5:$E$1264,$A112)</f>
        <v>427.21944259265263</v>
      </c>
      <c r="W112" s="85">
        <f t="shared" si="11"/>
        <v>2.864119752154596E-3</v>
      </c>
      <c r="X112" s="247">
        <f>INDEX(POBLACION!$C$4:$W$128,MATCH(A112,POBLACION!$A$4:$A$128,0),MATCH($W$2,POBLACION!$C$3:$W$3,0))</f>
        <v>22182</v>
      </c>
      <c r="Y112" s="237">
        <f t="shared" si="12"/>
        <v>17364.082706991627</v>
      </c>
      <c r="Z112" s="249">
        <f t="shared" si="13"/>
        <v>19259.735037086495</v>
      </c>
      <c r="AA112" s="252">
        <f t="shared" si="14"/>
        <v>4.2396518457628689</v>
      </c>
      <c r="AB112" s="252">
        <f t="shared" si="14"/>
        <v>4.2846503080884748</v>
      </c>
    </row>
    <row r="113" spans="1:28" x14ac:dyDescent="0.3">
      <c r="A113" s="33" t="s">
        <v>389</v>
      </c>
      <c r="B113" s="30" t="s">
        <v>371</v>
      </c>
      <c r="C113" s="31" t="s">
        <v>383</v>
      </c>
      <c r="D113" s="30" t="s">
        <v>390</v>
      </c>
      <c r="E113" s="100">
        <f>SUMIFS('PIB Mpal 2015-2024 Cons'!H$5:H$1264,'PIB Mpal 2015-2024 Cons'!$A$5:$A$1264,$W$2,'PIB Mpal 2015-2024 Cons'!$E$5:$E$1264,$A113)</f>
        <v>135.0949947054892</v>
      </c>
      <c r="F113" s="100">
        <f>SUMIFS('PIB Mpal 2015-2024 Cons'!I$5:I$1264,'PIB Mpal 2015-2024 Cons'!$A$5:$A$1264,$W$2,'PIB Mpal 2015-2024 Cons'!$E$5:$E$1264,$A113)</f>
        <v>2.7519762296079211</v>
      </c>
      <c r="G113" s="100">
        <f>SUMIFS('PIB Mpal 2015-2024 Cons'!K$5:K$1264,'PIB Mpal 2015-2024 Cons'!$A$5:$A$1264,$W$2,'PIB Mpal 2015-2024 Cons'!$E$5:$E$1264,$A113)</f>
        <v>11.118868754620676</v>
      </c>
      <c r="H113" s="100">
        <f>SUMIFS('PIB Mpal 2015-2024 Cons'!L$5:L$1264,'PIB Mpal 2015-2024 Cons'!$A$5:$A$1264,$W$2,'PIB Mpal 2015-2024 Cons'!$E$5:$E$1264,$A113)</f>
        <v>11.217216417712828</v>
      </c>
      <c r="I113" s="100">
        <f>SUMIFS('PIB Mpal 2015-2024 Cons'!N$5:N$1264,'PIB Mpal 2015-2024 Cons'!$A$5:$A$1264,$W$2,'PIB Mpal 2015-2024 Cons'!$E$5:$E$1264,$A113)</f>
        <v>6.5593822978269554</v>
      </c>
      <c r="J113" s="100">
        <f>SUMIFS('PIB Mpal 2015-2024 Cons'!O$5:O$1264,'PIB Mpal 2015-2024 Cons'!$A$5:$A$1264,$W$2,'PIB Mpal 2015-2024 Cons'!$E$5:$E$1264,$A113)</f>
        <v>48.254701841798585</v>
      </c>
      <c r="K113" s="100">
        <f>SUMIFS('PIB Mpal 2015-2024 Cons'!P$5:P$1264,'PIB Mpal 2015-2024 Cons'!$A$5:$A$1264,$W$2,'PIB Mpal 2015-2024 Cons'!$E$5:$E$1264,$A113)</f>
        <v>10.768692987747745</v>
      </c>
      <c r="L113" s="100">
        <f>SUMIFS('PIB Mpal 2015-2024 Cons'!Q$5:Q$1264,'PIB Mpal 2015-2024 Cons'!$A$5:$A$1264,$W$2,'PIB Mpal 2015-2024 Cons'!$E$5:$E$1264,$A113)</f>
        <v>10.028328587665932</v>
      </c>
      <c r="M113" s="100">
        <f>SUMIFS('PIB Mpal 2015-2024 Cons'!R$5:R$1264,'PIB Mpal 2015-2024 Cons'!$A$5:$A$1264,$W$2,'PIB Mpal 2015-2024 Cons'!$E$5:$E$1264,$A113)</f>
        <v>36.817401568431059</v>
      </c>
      <c r="N113" s="100">
        <f>SUMIFS('PIB Mpal 2015-2024 Cons'!S$5:S$1264,'PIB Mpal 2015-2024 Cons'!$A$5:$A$1264,$W$2,'PIB Mpal 2015-2024 Cons'!$E$5:$E$1264,$A113)</f>
        <v>28.783238512462951</v>
      </c>
      <c r="O113" s="100">
        <f>SUMIFS('PIB Mpal 2015-2024 Cons'!T$5:T$1264,'PIB Mpal 2015-2024 Cons'!$A$5:$A$1264,$W$2,'PIB Mpal 2015-2024 Cons'!$E$5:$E$1264,$A113)</f>
        <v>41.484296497819045</v>
      </c>
      <c r="P113" s="169">
        <f>SUMIFS('PIB Mpal 2015-2024 Cons'!U$5:U$1264,'PIB Mpal 2015-2024 Cons'!$A$5:$A$1264,$W$2,'PIB Mpal 2015-2024 Cons'!$E$5:$E$1264,$A113)</f>
        <v>20.117231291185245</v>
      </c>
      <c r="Q113" s="199">
        <f>SUMIFS('PIB Mpal 2015-2024 Cons'!J$5:J$1264,'PIB Mpal 2015-2024 Cons'!$A$5:$A$1264,$W$2,'PIB Mpal 2015-2024 Cons'!$E$5:$E$1264,$A113)</f>
        <v>137.84697093509712</v>
      </c>
      <c r="R113" s="90">
        <f>SUMIFS('PIB Mpal 2015-2024 Cons'!M$5:M$1264,'PIB Mpal 2015-2024 Cons'!$A$5:$A$1264,$W$2,'PIB Mpal 2015-2024 Cons'!$E$5:$E$1264,$A113)</f>
        <v>22.336085172333505</v>
      </c>
      <c r="S113" s="101">
        <f>SUMIFS('PIB Mpal 2015-2024 Cons'!V$5:V$1264,'PIB Mpal 2015-2024 Cons'!$A$5:$A$1264,$W$2,'PIB Mpal 2015-2024 Cons'!$E$5:$E$1264,$A113)</f>
        <v>202.81327358493752</v>
      </c>
      <c r="T113" s="172">
        <f>SUMIFS('PIB Mpal 2015-2024 Cons'!W$5:W$1264,'PIB Mpal 2015-2024 Cons'!$A$5:$A$1264,$W$2,'PIB Mpal 2015-2024 Cons'!$E$5:$E$1264,$A113)</f>
        <v>419.99299389470349</v>
      </c>
      <c r="U113" s="100">
        <f>SUMIFS('PIB Mpal 2015-2024 Cons'!X$5:X$1264,'PIB Mpal 2015-2024 Cons'!$A$5:$A$1264,$W$2,'PIB Mpal 2015-2024 Cons'!$E$5:$E$1264,$A113)</f>
        <v>46.049191313474267</v>
      </c>
      <c r="V113" s="101">
        <f>SUMIFS('PIB Mpal 2015-2024 Cons'!Y$5:Y$1264,'PIB Mpal 2015-2024 Cons'!$A$5:$A$1264,$W$2,'PIB Mpal 2015-2024 Cons'!$E$5:$E$1264,$A113)</f>
        <v>465.84400203229643</v>
      </c>
      <c r="W113" s="85">
        <f t="shared" si="11"/>
        <v>3.1230624700655705E-3</v>
      </c>
      <c r="X113" s="247">
        <f>INDEX(POBLACION!$C$4:$W$128,MATCH(A113,POBLACION!$A$4:$A$128,0),MATCH($W$2,POBLACION!$C$3:$W$3,0))</f>
        <v>26245</v>
      </c>
      <c r="Y113" s="237">
        <f t="shared" si="12"/>
        <v>16002.78124956005</v>
      </c>
      <c r="Z113" s="249">
        <f t="shared" si="13"/>
        <v>17749.819090580928</v>
      </c>
      <c r="AA113" s="252">
        <f t="shared" si="14"/>
        <v>4.2041954686788641</v>
      </c>
      <c r="AB113" s="252">
        <f t="shared" si="14"/>
        <v>4.2491939310044753</v>
      </c>
    </row>
    <row r="114" spans="1:28" x14ac:dyDescent="0.3">
      <c r="A114" s="33" t="s">
        <v>391</v>
      </c>
      <c r="B114" s="30" t="s">
        <v>371</v>
      </c>
      <c r="C114" s="31" t="s">
        <v>374</v>
      </c>
      <c r="D114" s="30" t="s">
        <v>392</v>
      </c>
      <c r="E114" s="100">
        <f>SUMIFS('PIB Mpal 2015-2024 Cons'!H$5:H$1264,'PIB Mpal 2015-2024 Cons'!$A$5:$A$1264,$W$2,'PIB Mpal 2015-2024 Cons'!$E$5:$E$1264,$A114)</f>
        <v>21.323532005467122</v>
      </c>
      <c r="F114" s="100">
        <f>SUMIFS('PIB Mpal 2015-2024 Cons'!I$5:I$1264,'PIB Mpal 2015-2024 Cons'!$A$5:$A$1264,$W$2,'PIB Mpal 2015-2024 Cons'!$E$5:$E$1264,$A114)</f>
        <v>0</v>
      </c>
      <c r="G114" s="100">
        <f>SUMIFS('PIB Mpal 2015-2024 Cons'!K$5:K$1264,'PIB Mpal 2015-2024 Cons'!$A$5:$A$1264,$W$2,'PIB Mpal 2015-2024 Cons'!$E$5:$E$1264,$A114)</f>
        <v>2.5420884570449225</v>
      </c>
      <c r="H114" s="100">
        <f>SUMIFS('PIB Mpal 2015-2024 Cons'!L$5:L$1264,'PIB Mpal 2015-2024 Cons'!$A$5:$A$1264,$W$2,'PIB Mpal 2015-2024 Cons'!$E$5:$E$1264,$A114)</f>
        <v>1.4946240010499936</v>
      </c>
      <c r="I114" s="100">
        <f>SUMIFS('PIB Mpal 2015-2024 Cons'!N$5:N$1264,'PIB Mpal 2015-2024 Cons'!$A$5:$A$1264,$W$2,'PIB Mpal 2015-2024 Cons'!$E$5:$E$1264,$A114)</f>
        <v>2.2649013136001348</v>
      </c>
      <c r="J114" s="100">
        <f>SUMIFS('PIB Mpal 2015-2024 Cons'!O$5:O$1264,'PIB Mpal 2015-2024 Cons'!$A$5:$A$1264,$W$2,'PIB Mpal 2015-2024 Cons'!$E$5:$E$1264,$A114)</f>
        <v>9.8043944814267689</v>
      </c>
      <c r="K114" s="100">
        <f>SUMIFS('PIB Mpal 2015-2024 Cons'!P$5:P$1264,'PIB Mpal 2015-2024 Cons'!$A$5:$A$1264,$W$2,'PIB Mpal 2015-2024 Cons'!$E$5:$E$1264,$A114)</f>
        <v>2.7107610297654054</v>
      </c>
      <c r="L114" s="100">
        <f>SUMIFS('PIB Mpal 2015-2024 Cons'!Q$5:Q$1264,'PIB Mpal 2015-2024 Cons'!$A$5:$A$1264,$W$2,'PIB Mpal 2015-2024 Cons'!$E$5:$E$1264,$A114)</f>
        <v>1.838436570315116</v>
      </c>
      <c r="M114" s="100">
        <f>SUMIFS('PIB Mpal 2015-2024 Cons'!R$5:R$1264,'PIB Mpal 2015-2024 Cons'!$A$5:$A$1264,$W$2,'PIB Mpal 2015-2024 Cons'!$E$5:$E$1264,$A114)</f>
        <v>6.0331648818260373</v>
      </c>
      <c r="N114" s="100">
        <f>SUMIFS('PIB Mpal 2015-2024 Cons'!S$5:S$1264,'PIB Mpal 2015-2024 Cons'!$A$5:$A$1264,$W$2,'PIB Mpal 2015-2024 Cons'!$E$5:$E$1264,$A114)</f>
        <v>6.1863619467881907</v>
      </c>
      <c r="O114" s="100">
        <f>SUMIFS('PIB Mpal 2015-2024 Cons'!T$5:T$1264,'PIB Mpal 2015-2024 Cons'!$A$5:$A$1264,$W$2,'PIB Mpal 2015-2024 Cons'!$E$5:$E$1264,$A114)</f>
        <v>12.599408291880653</v>
      </c>
      <c r="P114" s="169">
        <f>SUMIFS('PIB Mpal 2015-2024 Cons'!U$5:U$1264,'PIB Mpal 2015-2024 Cons'!$A$5:$A$1264,$W$2,'PIB Mpal 2015-2024 Cons'!$E$5:$E$1264,$A114)</f>
        <v>3.4908391600030719</v>
      </c>
      <c r="Q114" s="199">
        <f>SUMIFS('PIB Mpal 2015-2024 Cons'!J$5:J$1264,'PIB Mpal 2015-2024 Cons'!$A$5:$A$1264,$W$2,'PIB Mpal 2015-2024 Cons'!$E$5:$E$1264,$A114)</f>
        <v>21.323532005467122</v>
      </c>
      <c r="R114" s="90">
        <f>SUMIFS('PIB Mpal 2015-2024 Cons'!M$5:M$1264,'PIB Mpal 2015-2024 Cons'!$A$5:$A$1264,$W$2,'PIB Mpal 2015-2024 Cons'!$E$5:$E$1264,$A114)</f>
        <v>4.0367124580949163</v>
      </c>
      <c r="S114" s="101">
        <f>SUMIFS('PIB Mpal 2015-2024 Cons'!V$5:V$1264,'PIB Mpal 2015-2024 Cons'!$A$5:$A$1264,$W$2,'PIB Mpal 2015-2024 Cons'!$E$5:$E$1264,$A114)</f>
        <v>44.928267675605376</v>
      </c>
      <c r="T114" s="172">
        <f>SUMIFS('PIB Mpal 2015-2024 Cons'!W$5:W$1264,'PIB Mpal 2015-2024 Cons'!$A$5:$A$1264,$W$2,'PIB Mpal 2015-2024 Cons'!$E$5:$E$1264,$A114)</f>
        <v>78.836263642737961</v>
      </c>
      <c r="U114" s="100">
        <f>SUMIFS('PIB Mpal 2015-2024 Cons'!X$5:X$1264,'PIB Mpal 2015-2024 Cons'!$A$5:$A$1264,$W$2,'PIB Mpal 2015-2024 Cons'!$E$5:$E$1264,$A114)</f>
        <v>8.6438255868496405</v>
      </c>
      <c r="V114" s="101">
        <f>SUMIFS('PIB Mpal 2015-2024 Cons'!Y$5:Y$1264,'PIB Mpal 2015-2024 Cons'!$A$5:$A$1264,$W$2,'PIB Mpal 2015-2024 Cons'!$E$5:$E$1264,$A114)</f>
        <v>87.442888558789477</v>
      </c>
      <c r="W114" s="85">
        <f t="shared" si="11"/>
        <v>5.8622543671421677E-4</v>
      </c>
      <c r="X114" s="247">
        <f>INDEX(POBLACION!$C$4:$W$128,MATCH(A114,POBLACION!$A$4:$A$128,0),MATCH($W$2,POBLACION!$C$3:$W$3,0))</f>
        <v>5862</v>
      </c>
      <c r="Y114" s="237">
        <f t="shared" si="12"/>
        <v>13448.697311964852</v>
      </c>
      <c r="Z114" s="249">
        <f t="shared" si="13"/>
        <v>14916.903541246926</v>
      </c>
      <c r="AA114" s="252">
        <f t="shared" si="14"/>
        <v>4.1286802190875198</v>
      </c>
      <c r="AB114" s="252">
        <f t="shared" si="14"/>
        <v>4.1736786814131381</v>
      </c>
    </row>
    <row r="115" spans="1:28" x14ac:dyDescent="0.3">
      <c r="A115" s="33" t="s">
        <v>393</v>
      </c>
      <c r="B115" s="30" t="s">
        <v>371</v>
      </c>
      <c r="C115" s="31" t="s">
        <v>374</v>
      </c>
      <c r="D115" s="30" t="s">
        <v>394</v>
      </c>
      <c r="E115" s="100">
        <f>SUMIFS('PIB Mpal 2015-2024 Cons'!H$5:H$1264,'PIB Mpal 2015-2024 Cons'!$A$5:$A$1264,$W$2,'PIB Mpal 2015-2024 Cons'!$E$5:$E$1264,$A115)</f>
        <v>63.31382179136336</v>
      </c>
      <c r="F115" s="100">
        <f>SUMIFS('PIB Mpal 2015-2024 Cons'!I$5:I$1264,'PIB Mpal 2015-2024 Cons'!$A$5:$A$1264,$W$2,'PIB Mpal 2015-2024 Cons'!$E$5:$E$1264,$A115)</f>
        <v>0</v>
      </c>
      <c r="G115" s="100">
        <f>SUMIFS('PIB Mpal 2015-2024 Cons'!K$5:K$1264,'PIB Mpal 2015-2024 Cons'!$A$5:$A$1264,$W$2,'PIB Mpal 2015-2024 Cons'!$E$5:$E$1264,$A115)</f>
        <v>6.9676806320810973</v>
      </c>
      <c r="H115" s="100">
        <f>SUMIFS('PIB Mpal 2015-2024 Cons'!L$5:L$1264,'PIB Mpal 2015-2024 Cons'!$A$5:$A$1264,$W$2,'PIB Mpal 2015-2024 Cons'!$E$5:$E$1264,$A115)</f>
        <v>5.8588946398484296</v>
      </c>
      <c r="I115" s="100">
        <f>SUMIFS('PIB Mpal 2015-2024 Cons'!N$5:N$1264,'PIB Mpal 2015-2024 Cons'!$A$5:$A$1264,$W$2,'PIB Mpal 2015-2024 Cons'!$E$5:$E$1264,$A115)</f>
        <v>6.9931480493500739</v>
      </c>
      <c r="J115" s="100">
        <f>SUMIFS('PIB Mpal 2015-2024 Cons'!O$5:O$1264,'PIB Mpal 2015-2024 Cons'!$A$5:$A$1264,$W$2,'PIB Mpal 2015-2024 Cons'!$E$5:$E$1264,$A115)</f>
        <v>44.525792391709878</v>
      </c>
      <c r="K115" s="100">
        <f>SUMIFS('PIB Mpal 2015-2024 Cons'!P$5:P$1264,'PIB Mpal 2015-2024 Cons'!$A$5:$A$1264,$W$2,'PIB Mpal 2015-2024 Cons'!$E$5:$E$1264,$A115)</f>
        <v>9.0566415506717135</v>
      </c>
      <c r="L115" s="100">
        <f>SUMIFS('PIB Mpal 2015-2024 Cons'!Q$5:Q$1264,'PIB Mpal 2015-2024 Cons'!$A$5:$A$1264,$W$2,'PIB Mpal 2015-2024 Cons'!$E$5:$E$1264,$A115)</f>
        <v>8.812199168750146</v>
      </c>
      <c r="M115" s="100">
        <f>SUMIFS('PIB Mpal 2015-2024 Cons'!R$5:R$1264,'PIB Mpal 2015-2024 Cons'!$A$5:$A$1264,$W$2,'PIB Mpal 2015-2024 Cons'!$E$5:$E$1264,$A115)</f>
        <v>22.508385177159276</v>
      </c>
      <c r="N115" s="100">
        <f>SUMIFS('PIB Mpal 2015-2024 Cons'!S$5:S$1264,'PIB Mpal 2015-2024 Cons'!$A$5:$A$1264,$W$2,'PIB Mpal 2015-2024 Cons'!$E$5:$E$1264,$A115)</f>
        <v>20.781182035655839</v>
      </c>
      <c r="O115" s="100">
        <f>SUMIFS('PIB Mpal 2015-2024 Cons'!T$5:T$1264,'PIB Mpal 2015-2024 Cons'!$A$5:$A$1264,$W$2,'PIB Mpal 2015-2024 Cons'!$E$5:$E$1264,$A115)</f>
        <v>31.801482588227479</v>
      </c>
      <c r="P115" s="169">
        <f>SUMIFS('PIB Mpal 2015-2024 Cons'!U$5:U$1264,'PIB Mpal 2015-2024 Cons'!$A$5:$A$1264,$W$2,'PIB Mpal 2015-2024 Cons'!$E$5:$E$1264,$A115)</f>
        <v>11.527755462515612</v>
      </c>
      <c r="Q115" s="199">
        <f>SUMIFS('PIB Mpal 2015-2024 Cons'!J$5:J$1264,'PIB Mpal 2015-2024 Cons'!$A$5:$A$1264,$W$2,'PIB Mpal 2015-2024 Cons'!$E$5:$E$1264,$A115)</f>
        <v>63.31382179136336</v>
      </c>
      <c r="R115" s="90">
        <f>SUMIFS('PIB Mpal 2015-2024 Cons'!M$5:M$1264,'PIB Mpal 2015-2024 Cons'!$A$5:$A$1264,$W$2,'PIB Mpal 2015-2024 Cons'!$E$5:$E$1264,$A115)</f>
        <v>12.826575271929528</v>
      </c>
      <c r="S115" s="101">
        <f>SUMIFS('PIB Mpal 2015-2024 Cons'!V$5:V$1264,'PIB Mpal 2015-2024 Cons'!$A$5:$A$1264,$W$2,'PIB Mpal 2015-2024 Cons'!$E$5:$E$1264,$A115)</f>
        <v>156.00658642404002</v>
      </c>
      <c r="T115" s="172">
        <f>SUMIFS('PIB Mpal 2015-2024 Cons'!W$5:W$1264,'PIB Mpal 2015-2024 Cons'!$A$5:$A$1264,$W$2,'PIB Mpal 2015-2024 Cons'!$E$5:$E$1264,$A115)</f>
        <v>257.90702084519097</v>
      </c>
      <c r="U115" s="100">
        <f>SUMIFS('PIB Mpal 2015-2024 Cons'!X$5:X$1264,'PIB Mpal 2015-2024 Cons'!$A$5:$A$1264,$W$2,'PIB Mpal 2015-2024 Cons'!$E$5:$E$1264,$A115)</f>
        <v>28.277637762137889</v>
      </c>
      <c r="V115" s="101">
        <f>SUMIFS('PIB Mpal 2015-2024 Cons'!Y$5:Y$1264,'PIB Mpal 2015-2024 Cons'!$A$5:$A$1264,$W$2,'PIB Mpal 2015-2024 Cons'!$E$5:$E$1264,$A115)</f>
        <v>286.06295935706424</v>
      </c>
      <c r="W115" s="85">
        <f t="shared" si="11"/>
        <v>1.9177932710229509E-3</v>
      </c>
      <c r="X115" s="247">
        <f>INDEX(POBLACION!$C$4:$W$128,MATCH(A115,POBLACION!$A$4:$A$128,0),MATCH($W$2,POBLACION!$C$3:$W$3,0))</f>
        <v>15350</v>
      </c>
      <c r="Y115" s="237">
        <f t="shared" si="12"/>
        <v>16801.760315647622</v>
      </c>
      <c r="Z115" s="249">
        <f t="shared" si="13"/>
        <v>18636.023410883667</v>
      </c>
      <c r="AA115" s="252">
        <f t="shared" si="14"/>
        <v>4.2253547850188857</v>
      </c>
      <c r="AB115" s="252">
        <f t="shared" si="14"/>
        <v>4.2703532473445032</v>
      </c>
    </row>
    <row r="116" spans="1:28" x14ac:dyDescent="0.3">
      <c r="A116" s="33" t="s">
        <v>395</v>
      </c>
      <c r="B116" s="30" t="s">
        <v>371</v>
      </c>
      <c r="C116" s="31" t="s">
        <v>383</v>
      </c>
      <c r="D116" s="30" t="s">
        <v>396</v>
      </c>
      <c r="E116" s="100">
        <f>SUMIFS('PIB Mpal 2015-2024 Cons'!H$5:H$1264,'PIB Mpal 2015-2024 Cons'!$A$5:$A$1264,$W$2,'PIB Mpal 2015-2024 Cons'!$E$5:$E$1264,$A116)</f>
        <v>109.16055184474662</v>
      </c>
      <c r="F116" s="100">
        <f>SUMIFS('PIB Mpal 2015-2024 Cons'!I$5:I$1264,'PIB Mpal 2015-2024 Cons'!$A$5:$A$1264,$W$2,'PIB Mpal 2015-2024 Cons'!$E$5:$E$1264,$A116)</f>
        <v>0</v>
      </c>
      <c r="G116" s="100">
        <f>SUMIFS('PIB Mpal 2015-2024 Cons'!K$5:K$1264,'PIB Mpal 2015-2024 Cons'!$A$5:$A$1264,$W$2,'PIB Mpal 2015-2024 Cons'!$E$5:$E$1264,$A116)</f>
        <v>4.7884685391697026</v>
      </c>
      <c r="H116" s="100">
        <f>SUMIFS('PIB Mpal 2015-2024 Cons'!L$5:L$1264,'PIB Mpal 2015-2024 Cons'!$A$5:$A$1264,$W$2,'PIB Mpal 2015-2024 Cons'!$E$5:$E$1264,$A116)</f>
        <v>9.2422119201717177</v>
      </c>
      <c r="I116" s="100">
        <f>SUMIFS('PIB Mpal 2015-2024 Cons'!N$5:N$1264,'PIB Mpal 2015-2024 Cons'!$A$5:$A$1264,$W$2,'PIB Mpal 2015-2024 Cons'!$E$5:$E$1264,$A116)</f>
        <v>24.773426597270447</v>
      </c>
      <c r="J116" s="100">
        <f>SUMIFS('PIB Mpal 2015-2024 Cons'!O$5:O$1264,'PIB Mpal 2015-2024 Cons'!$A$5:$A$1264,$W$2,'PIB Mpal 2015-2024 Cons'!$E$5:$E$1264,$A116)</f>
        <v>27.314890068511154</v>
      </c>
      <c r="K116" s="100">
        <f>SUMIFS('PIB Mpal 2015-2024 Cons'!P$5:P$1264,'PIB Mpal 2015-2024 Cons'!$A$5:$A$1264,$W$2,'PIB Mpal 2015-2024 Cons'!$E$5:$E$1264,$A116)</f>
        <v>4.9594148422062272</v>
      </c>
      <c r="L116" s="100">
        <f>SUMIFS('PIB Mpal 2015-2024 Cons'!Q$5:Q$1264,'PIB Mpal 2015-2024 Cons'!$A$5:$A$1264,$W$2,'PIB Mpal 2015-2024 Cons'!$E$5:$E$1264,$A116)</f>
        <v>4.4601855864135711</v>
      </c>
      <c r="M116" s="100">
        <f>SUMIFS('PIB Mpal 2015-2024 Cons'!R$5:R$1264,'PIB Mpal 2015-2024 Cons'!$A$5:$A$1264,$W$2,'PIB Mpal 2015-2024 Cons'!$E$5:$E$1264,$A116)</f>
        <v>14.432869720294876</v>
      </c>
      <c r="N116" s="100">
        <f>SUMIFS('PIB Mpal 2015-2024 Cons'!S$5:S$1264,'PIB Mpal 2015-2024 Cons'!$A$5:$A$1264,$W$2,'PIB Mpal 2015-2024 Cons'!$E$5:$E$1264,$A116)</f>
        <v>12.374177722198354</v>
      </c>
      <c r="O116" s="100">
        <f>SUMIFS('PIB Mpal 2015-2024 Cons'!T$5:T$1264,'PIB Mpal 2015-2024 Cons'!$A$5:$A$1264,$W$2,'PIB Mpal 2015-2024 Cons'!$E$5:$E$1264,$A116)</f>
        <v>15.700238282962157</v>
      </c>
      <c r="P116" s="169">
        <f>SUMIFS('PIB Mpal 2015-2024 Cons'!U$5:U$1264,'PIB Mpal 2015-2024 Cons'!$A$5:$A$1264,$W$2,'PIB Mpal 2015-2024 Cons'!$E$5:$E$1264,$A116)</f>
        <v>7.1208481957012282</v>
      </c>
      <c r="Q116" s="199">
        <f>SUMIFS('PIB Mpal 2015-2024 Cons'!J$5:J$1264,'PIB Mpal 2015-2024 Cons'!$A$5:$A$1264,$W$2,'PIB Mpal 2015-2024 Cons'!$E$5:$E$1264,$A116)</f>
        <v>109.16055184474662</v>
      </c>
      <c r="R116" s="90">
        <f>SUMIFS('PIB Mpal 2015-2024 Cons'!M$5:M$1264,'PIB Mpal 2015-2024 Cons'!$A$5:$A$1264,$W$2,'PIB Mpal 2015-2024 Cons'!$E$5:$E$1264,$A116)</f>
        <v>14.03068045934142</v>
      </c>
      <c r="S116" s="101">
        <f>SUMIFS('PIB Mpal 2015-2024 Cons'!V$5:V$1264,'PIB Mpal 2015-2024 Cons'!$A$5:$A$1264,$W$2,'PIB Mpal 2015-2024 Cons'!$E$5:$E$1264,$A116)</f>
        <v>111.13605101555802</v>
      </c>
      <c r="T116" s="172">
        <f>SUMIFS('PIB Mpal 2015-2024 Cons'!W$5:W$1264,'PIB Mpal 2015-2024 Cons'!$A$5:$A$1264,$W$2,'PIB Mpal 2015-2024 Cons'!$E$5:$E$1264,$A116)</f>
        <v>291.90602213226572</v>
      </c>
      <c r="U116" s="100">
        <f>SUMIFS('PIB Mpal 2015-2024 Cons'!X$5:X$1264,'PIB Mpal 2015-2024 Cons'!$A$5:$A$1264,$W$2,'PIB Mpal 2015-2024 Cons'!$E$5:$E$1264,$A116)</f>
        <v>32.005382123331209</v>
      </c>
      <c r="V116" s="101">
        <f>SUMIFS('PIB Mpal 2015-2024 Cons'!Y$5:Y$1264,'PIB Mpal 2015-2024 Cons'!$A$5:$A$1264,$W$2,'PIB Mpal 2015-2024 Cons'!$E$5:$E$1264,$A116)</f>
        <v>323.77366180901839</v>
      </c>
      <c r="W116" s="85">
        <f t="shared" si="11"/>
        <v>2.1706094048224854E-3</v>
      </c>
      <c r="X116" s="247">
        <f>INDEX(POBLACION!$C$4:$W$128,MATCH(A116,POBLACION!$A$4:$A$128,0),MATCH($W$2,POBLACION!$C$3:$W$3,0))</f>
        <v>14317</v>
      </c>
      <c r="Y116" s="237">
        <f t="shared" si="12"/>
        <v>20388.770142646204</v>
      </c>
      <c r="Z116" s="249">
        <f t="shared" si="13"/>
        <v>22614.630286304284</v>
      </c>
      <c r="AA116" s="252">
        <f t="shared" si="14"/>
        <v>4.3093910297815183</v>
      </c>
      <c r="AB116" s="252">
        <f t="shared" si="14"/>
        <v>4.3543894921071233</v>
      </c>
    </row>
    <row r="117" spans="1:28" x14ac:dyDescent="0.3">
      <c r="A117" s="33" t="s">
        <v>397</v>
      </c>
      <c r="B117" s="30" t="s">
        <v>371</v>
      </c>
      <c r="C117" s="31" t="s">
        <v>383</v>
      </c>
      <c r="D117" s="30" t="s">
        <v>398</v>
      </c>
      <c r="E117" s="100">
        <f>SUMIFS('PIB Mpal 2015-2024 Cons'!H$5:H$1264,'PIB Mpal 2015-2024 Cons'!$A$5:$A$1264,$W$2,'PIB Mpal 2015-2024 Cons'!$E$5:$E$1264,$A117)</f>
        <v>14.131512240939239</v>
      </c>
      <c r="F117" s="100">
        <f>SUMIFS('PIB Mpal 2015-2024 Cons'!I$5:I$1264,'PIB Mpal 2015-2024 Cons'!$A$5:$A$1264,$W$2,'PIB Mpal 2015-2024 Cons'!$E$5:$E$1264,$A117)</f>
        <v>3.5438085607642149</v>
      </c>
      <c r="G117" s="100">
        <f>SUMIFS('PIB Mpal 2015-2024 Cons'!K$5:K$1264,'PIB Mpal 2015-2024 Cons'!$A$5:$A$1264,$W$2,'PIB Mpal 2015-2024 Cons'!$E$5:$E$1264,$A117)</f>
        <v>18.781361114403484</v>
      </c>
      <c r="H117" s="100">
        <f>SUMIFS('PIB Mpal 2015-2024 Cons'!L$5:L$1264,'PIB Mpal 2015-2024 Cons'!$A$5:$A$1264,$W$2,'PIB Mpal 2015-2024 Cons'!$E$5:$E$1264,$A117)</f>
        <v>19.31371293718491</v>
      </c>
      <c r="I117" s="100">
        <f>SUMIFS('PIB Mpal 2015-2024 Cons'!N$5:N$1264,'PIB Mpal 2015-2024 Cons'!$A$5:$A$1264,$W$2,'PIB Mpal 2015-2024 Cons'!$E$5:$E$1264,$A117)</f>
        <v>3.859479362225287</v>
      </c>
      <c r="J117" s="100">
        <f>SUMIFS('PIB Mpal 2015-2024 Cons'!O$5:O$1264,'PIB Mpal 2015-2024 Cons'!$A$5:$A$1264,$W$2,'PIB Mpal 2015-2024 Cons'!$E$5:$E$1264,$A117)</f>
        <v>46.991549065719404</v>
      </c>
      <c r="K117" s="100">
        <f>SUMIFS('PIB Mpal 2015-2024 Cons'!P$5:P$1264,'PIB Mpal 2015-2024 Cons'!$A$5:$A$1264,$W$2,'PIB Mpal 2015-2024 Cons'!$E$5:$E$1264,$A117)</f>
        <v>4.0250649784354575</v>
      </c>
      <c r="L117" s="100">
        <f>SUMIFS('PIB Mpal 2015-2024 Cons'!Q$5:Q$1264,'PIB Mpal 2015-2024 Cons'!$A$5:$A$1264,$W$2,'PIB Mpal 2015-2024 Cons'!$E$5:$E$1264,$A117)</f>
        <v>2.7593999393035893</v>
      </c>
      <c r="M117" s="100">
        <f>SUMIFS('PIB Mpal 2015-2024 Cons'!R$5:R$1264,'PIB Mpal 2015-2024 Cons'!$A$5:$A$1264,$W$2,'PIB Mpal 2015-2024 Cons'!$E$5:$E$1264,$A117)</f>
        <v>7.1925047615420024</v>
      </c>
      <c r="N117" s="100">
        <f>SUMIFS('PIB Mpal 2015-2024 Cons'!S$5:S$1264,'PIB Mpal 2015-2024 Cons'!$A$5:$A$1264,$W$2,'PIB Mpal 2015-2024 Cons'!$E$5:$E$1264,$A117)</f>
        <v>13.162699256006967</v>
      </c>
      <c r="O117" s="100">
        <f>SUMIFS('PIB Mpal 2015-2024 Cons'!T$5:T$1264,'PIB Mpal 2015-2024 Cons'!$A$5:$A$1264,$W$2,'PIB Mpal 2015-2024 Cons'!$E$5:$E$1264,$A117)</f>
        <v>15.917869283743837</v>
      </c>
      <c r="P117" s="169">
        <f>SUMIFS('PIB Mpal 2015-2024 Cons'!U$5:U$1264,'PIB Mpal 2015-2024 Cons'!$A$5:$A$1264,$W$2,'PIB Mpal 2015-2024 Cons'!$E$5:$E$1264,$A117)</f>
        <v>5.168109398762585</v>
      </c>
      <c r="Q117" s="199">
        <f>SUMIFS('PIB Mpal 2015-2024 Cons'!J$5:J$1264,'PIB Mpal 2015-2024 Cons'!$A$5:$A$1264,$W$2,'PIB Mpal 2015-2024 Cons'!$E$5:$E$1264,$A117)</f>
        <v>17.675320801703453</v>
      </c>
      <c r="R117" s="90">
        <f>SUMIFS('PIB Mpal 2015-2024 Cons'!M$5:M$1264,'PIB Mpal 2015-2024 Cons'!$A$5:$A$1264,$W$2,'PIB Mpal 2015-2024 Cons'!$E$5:$E$1264,$A117)</f>
        <v>38.095074051588398</v>
      </c>
      <c r="S117" s="101">
        <f>SUMIFS('PIB Mpal 2015-2024 Cons'!V$5:V$1264,'PIB Mpal 2015-2024 Cons'!$A$5:$A$1264,$W$2,'PIB Mpal 2015-2024 Cons'!$E$5:$E$1264,$A117)</f>
        <v>99.07667604573912</v>
      </c>
      <c r="T117" s="172">
        <f>SUMIFS('PIB Mpal 2015-2024 Cons'!W$5:W$1264,'PIB Mpal 2015-2024 Cons'!$A$5:$A$1264,$W$2,'PIB Mpal 2015-2024 Cons'!$E$5:$E$1264,$A117)</f>
        <v>162.52598815949912</v>
      </c>
      <c r="U117" s="100">
        <f>SUMIFS('PIB Mpal 2015-2024 Cons'!X$5:X$1264,'PIB Mpal 2015-2024 Cons'!$A$5:$A$1264,$W$2,'PIB Mpal 2015-2024 Cons'!$E$5:$E$1264,$A117)</f>
        <v>17.819798022748568</v>
      </c>
      <c r="V117" s="101">
        <f>SUMIFS('PIB Mpal 2015-2024 Cons'!Y$5:Y$1264,'PIB Mpal 2015-2024 Cons'!$A$5:$A$1264,$W$2,'PIB Mpal 2015-2024 Cons'!$E$5:$E$1264,$A117)</f>
        <v>180.26909462556605</v>
      </c>
      <c r="W117" s="85">
        <f t="shared" si="11"/>
        <v>1.2085411457090581E-3</v>
      </c>
      <c r="X117" s="247">
        <f>INDEX(POBLACION!$C$4:$W$128,MATCH(A117,POBLACION!$A$4:$A$128,0),MATCH($W$2,POBLACION!$C$3:$W$3,0))</f>
        <v>8554</v>
      </c>
      <c r="Y117" s="237">
        <f t="shared" si="12"/>
        <v>18999.998615793676</v>
      </c>
      <c r="Z117" s="249">
        <f t="shared" si="13"/>
        <v>21074.24533850433</v>
      </c>
      <c r="AA117" s="252">
        <f t="shared" si="14"/>
        <v>4.2787535693131877</v>
      </c>
      <c r="AB117" s="252">
        <f t="shared" si="14"/>
        <v>4.3237520316388238</v>
      </c>
    </row>
    <row r="118" spans="1:28" x14ac:dyDescent="0.3">
      <c r="A118" s="33" t="s">
        <v>399</v>
      </c>
      <c r="B118" s="30" t="s">
        <v>371</v>
      </c>
      <c r="C118" s="31" t="s">
        <v>383</v>
      </c>
      <c r="D118" s="30" t="s">
        <v>400</v>
      </c>
      <c r="E118" s="100">
        <f>SUMIFS('PIB Mpal 2015-2024 Cons'!H$5:H$1264,'PIB Mpal 2015-2024 Cons'!$A$5:$A$1264,$W$2,'PIB Mpal 2015-2024 Cons'!$E$5:$E$1264,$A118)</f>
        <v>16.627213086386085</v>
      </c>
      <c r="F118" s="100">
        <f>SUMIFS('PIB Mpal 2015-2024 Cons'!I$5:I$1264,'PIB Mpal 2015-2024 Cons'!$A$5:$A$1264,$W$2,'PIB Mpal 2015-2024 Cons'!$E$5:$E$1264,$A118)</f>
        <v>0.25947475510233564</v>
      </c>
      <c r="G118" s="100">
        <f>SUMIFS('PIB Mpal 2015-2024 Cons'!K$5:K$1264,'PIB Mpal 2015-2024 Cons'!$A$5:$A$1264,$W$2,'PIB Mpal 2015-2024 Cons'!$E$5:$E$1264,$A118)</f>
        <v>0.40477838596586568</v>
      </c>
      <c r="H118" s="100">
        <f>SUMIFS('PIB Mpal 2015-2024 Cons'!L$5:L$1264,'PIB Mpal 2015-2024 Cons'!$A$5:$A$1264,$W$2,'PIB Mpal 2015-2024 Cons'!$E$5:$E$1264,$A118)</f>
        <v>3.9744334740023928</v>
      </c>
      <c r="I118" s="100">
        <f>SUMIFS('PIB Mpal 2015-2024 Cons'!N$5:N$1264,'PIB Mpal 2015-2024 Cons'!$A$5:$A$1264,$W$2,'PIB Mpal 2015-2024 Cons'!$E$5:$E$1264,$A118)</f>
        <v>1.4114552269379195</v>
      </c>
      <c r="J118" s="100">
        <f>SUMIFS('PIB Mpal 2015-2024 Cons'!O$5:O$1264,'PIB Mpal 2015-2024 Cons'!$A$5:$A$1264,$W$2,'PIB Mpal 2015-2024 Cons'!$E$5:$E$1264,$A118)</f>
        <v>14.393042834357033</v>
      </c>
      <c r="K118" s="100">
        <f>SUMIFS('PIB Mpal 2015-2024 Cons'!P$5:P$1264,'PIB Mpal 2015-2024 Cons'!$A$5:$A$1264,$W$2,'PIB Mpal 2015-2024 Cons'!$E$5:$E$1264,$A118)</f>
        <v>2.5683224584218127</v>
      </c>
      <c r="L118" s="100">
        <f>SUMIFS('PIB Mpal 2015-2024 Cons'!Q$5:Q$1264,'PIB Mpal 2015-2024 Cons'!$A$5:$A$1264,$W$2,'PIB Mpal 2015-2024 Cons'!$E$5:$E$1264,$A118)</f>
        <v>2.7176253501503789</v>
      </c>
      <c r="M118" s="100">
        <f>SUMIFS('PIB Mpal 2015-2024 Cons'!R$5:R$1264,'PIB Mpal 2015-2024 Cons'!$A$5:$A$1264,$W$2,'PIB Mpal 2015-2024 Cons'!$E$5:$E$1264,$A118)</f>
        <v>10.846332555203722</v>
      </c>
      <c r="N118" s="100">
        <f>SUMIFS('PIB Mpal 2015-2024 Cons'!S$5:S$1264,'PIB Mpal 2015-2024 Cons'!$A$5:$A$1264,$W$2,'PIB Mpal 2015-2024 Cons'!$E$5:$E$1264,$A118)</f>
        <v>7.6366383692153335</v>
      </c>
      <c r="O118" s="100">
        <f>SUMIFS('PIB Mpal 2015-2024 Cons'!T$5:T$1264,'PIB Mpal 2015-2024 Cons'!$A$5:$A$1264,$W$2,'PIB Mpal 2015-2024 Cons'!$E$5:$E$1264,$A118)</f>
        <v>17.416259515043535</v>
      </c>
      <c r="P118" s="169">
        <f>SUMIFS('PIB Mpal 2015-2024 Cons'!U$5:U$1264,'PIB Mpal 2015-2024 Cons'!$A$5:$A$1264,$W$2,'PIB Mpal 2015-2024 Cons'!$E$5:$E$1264,$A118)</f>
        <v>4.3043542717943231</v>
      </c>
      <c r="Q118" s="199">
        <f>SUMIFS('PIB Mpal 2015-2024 Cons'!J$5:J$1264,'PIB Mpal 2015-2024 Cons'!$A$5:$A$1264,$W$2,'PIB Mpal 2015-2024 Cons'!$E$5:$E$1264,$A118)</f>
        <v>16.886687841488421</v>
      </c>
      <c r="R118" s="90">
        <f>SUMIFS('PIB Mpal 2015-2024 Cons'!M$5:M$1264,'PIB Mpal 2015-2024 Cons'!$A$5:$A$1264,$W$2,'PIB Mpal 2015-2024 Cons'!$E$5:$E$1264,$A118)</f>
        <v>4.3792118599682581</v>
      </c>
      <c r="S118" s="101">
        <f>SUMIFS('PIB Mpal 2015-2024 Cons'!V$5:V$1264,'PIB Mpal 2015-2024 Cons'!$A$5:$A$1264,$W$2,'PIB Mpal 2015-2024 Cons'!$E$5:$E$1264,$A118)</f>
        <v>61.294030581124055</v>
      </c>
      <c r="T118" s="172">
        <f>SUMIFS('PIB Mpal 2015-2024 Cons'!W$5:W$1264,'PIB Mpal 2015-2024 Cons'!$A$5:$A$1264,$W$2,'PIB Mpal 2015-2024 Cons'!$E$5:$E$1264,$A118)</f>
        <v>88.097075330453336</v>
      </c>
      <c r="U118" s="100">
        <f>SUMIFS('PIB Mpal 2015-2024 Cons'!X$5:X$1264,'PIB Mpal 2015-2024 Cons'!$A$5:$A$1264,$W$2,'PIB Mpal 2015-2024 Cons'!$E$5:$E$1264,$A118)</f>
        <v>9.6592065463546302</v>
      </c>
      <c r="V118" s="101">
        <f>SUMIFS('PIB Mpal 2015-2024 Cons'!Y$5:Y$1264,'PIB Mpal 2015-2024 Cons'!$A$5:$A$1264,$W$2,'PIB Mpal 2015-2024 Cons'!$E$5:$E$1264,$A118)</f>
        <v>97.714711282943881</v>
      </c>
      <c r="W118" s="85">
        <f t="shared" si="11"/>
        <v>6.5508871263710673E-4</v>
      </c>
      <c r="X118" s="247">
        <f>INDEX(POBLACION!$C$4:$W$128,MATCH(A118,POBLACION!$A$4:$A$128,0),MATCH($W$2,POBLACION!$C$3:$W$3,0))</f>
        <v>6595</v>
      </c>
      <c r="Y118" s="237">
        <f t="shared" si="12"/>
        <v>13358.16153608087</v>
      </c>
      <c r="Z118" s="249">
        <f t="shared" si="13"/>
        <v>14816.483894305364</v>
      </c>
      <c r="AA118" s="252">
        <f t="shared" si="14"/>
        <v>4.1257466909481773</v>
      </c>
      <c r="AB118" s="252">
        <f t="shared" si="14"/>
        <v>4.1707451532738</v>
      </c>
    </row>
    <row r="119" spans="1:28" x14ac:dyDescent="0.3">
      <c r="A119" s="33" t="s">
        <v>401</v>
      </c>
      <c r="B119" s="30" t="s">
        <v>371</v>
      </c>
      <c r="C119" s="31" t="s">
        <v>383</v>
      </c>
      <c r="D119" s="30" t="s">
        <v>402</v>
      </c>
      <c r="E119" s="100">
        <f>SUMIFS('PIB Mpal 2015-2024 Cons'!H$5:H$1264,'PIB Mpal 2015-2024 Cons'!$A$5:$A$1264,$W$2,'PIB Mpal 2015-2024 Cons'!$E$5:$E$1264,$A119)</f>
        <v>31.148873160635873</v>
      </c>
      <c r="F119" s="100">
        <f>SUMIFS('PIB Mpal 2015-2024 Cons'!I$5:I$1264,'PIB Mpal 2015-2024 Cons'!$A$5:$A$1264,$W$2,'PIB Mpal 2015-2024 Cons'!$E$5:$E$1264,$A119)</f>
        <v>0</v>
      </c>
      <c r="G119" s="100">
        <f>SUMIFS('PIB Mpal 2015-2024 Cons'!K$5:K$1264,'PIB Mpal 2015-2024 Cons'!$A$5:$A$1264,$W$2,'PIB Mpal 2015-2024 Cons'!$E$5:$E$1264,$A119)</f>
        <v>1.9018167293425723</v>
      </c>
      <c r="H119" s="100">
        <f>SUMIFS('PIB Mpal 2015-2024 Cons'!L$5:L$1264,'PIB Mpal 2015-2024 Cons'!$A$5:$A$1264,$W$2,'PIB Mpal 2015-2024 Cons'!$E$5:$E$1264,$A119)</f>
        <v>3.9856884181574599</v>
      </c>
      <c r="I119" s="100">
        <f>SUMIFS('PIB Mpal 2015-2024 Cons'!N$5:N$1264,'PIB Mpal 2015-2024 Cons'!$A$5:$A$1264,$W$2,'PIB Mpal 2015-2024 Cons'!$E$5:$E$1264,$A119)</f>
        <v>2.2073839987607604</v>
      </c>
      <c r="J119" s="100">
        <f>SUMIFS('PIB Mpal 2015-2024 Cons'!O$5:O$1264,'PIB Mpal 2015-2024 Cons'!$A$5:$A$1264,$W$2,'PIB Mpal 2015-2024 Cons'!$E$5:$E$1264,$A119)</f>
        <v>15.042155474797752</v>
      </c>
      <c r="K119" s="100">
        <f>SUMIFS('PIB Mpal 2015-2024 Cons'!P$5:P$1264,'PIB Mpal 2015-2024 Cons'!$A$5:$A$1264,$W$2,'PIB Mpal 2015-2024 Cons'!$E$5:$E$1264,$A119)</f>
        <v>3.5592914581981328</v>
      </c>
      <c r="L119" s="100">
        <f>SUMIFS('PIB Mpal 2015-2024 Cons'!Q$5:Q$1264,'PIB Mpal 2015-2024 Cons'!$A$5:$A$1264,$W$2,'PIB Mpal 2015-2024 Cons'!$E$5:$E$1264,$A119)</f>
        <v>2.9980601344134259</v>
      </c>
      <c r="M119" s="100">
        <f>SUMIFS('PIB Mpal 2015-2024 Cons'!R$5:R$1264,'PIB Mpal 2015-2024 Cons'!$A$5:$A$1264,$W$2,'PIB Mpal 2015-2024 Cons'!$E$5:$E$1264,$A119)</f>
        <v>10.456138709672064</v>
      </c>
      <c r="N119" s="100">
        <f>SUMIFS('PIB Mpal 2015-2024 Cons'!S$5:S$1264,'PIB Mpal 2015-2024 Cons'!$A$5:$A$1264,$W$2,'PIB Mpal 2015-2024 Cons'!$E$5:$E$1264,$A119)</f>
        <v>8.8170229239881426</v>
      </c>
      <c r="O119" s="100">
        <f>SUMIFS('PIB Mpal 2015-2024 Cons'!T$5:T$1264,'PIB Mpal 2015-2024 Cons'!$A$5:$A$1264,$W$2,'PIB Mpal 2015-2024 Cons'!$E$5:$E$1264,$A119)</f>
        <v>19.730474117649496</v>
      </c>
      <c r="P119" s="169">
        <f>SUMIFS('PIB Mpal 2015-2024 Cons'!U$5:U$1264,'PIB Mpal 2015-2024 Cons'!$A$5:$A$1264,$W$2,'PIB Mpal 2015-2024 Cons'!$E$5:$E$1264,$A119)</f>
        <v>5.3439732407115121</v>
      </c>
      <c r="Q119" s="199">
        <f>SUMIFS('PIB Mpal 2015-2024 Cons'!J$5:J$1264,'PIB Mpal 2015-2024 Cons'!$A$5:$A$1264,$W$2,'PIB Mpal 2015-2024 Cons'!$E$5:$E$1264,$A119)</f>
        <v>31.148873160635873</v>
      </c>
      <c r="R119" s="90">
        <f>SUMIFS('PIB Mpal 2015-2024 Cons'!M$5:M$1264,'PIB Mpal 2015-2024 Cons'!$A$5:$A$1264,$W$2,'PIB Mpal 2015-2024 Cons'!$E$5:$E$1264,$A119)</f>
        <v>5.8875051475000326</v>
      </c>
      <c r="S119" s="101">
        <f>SUMIFS('PIB Mpal 2015-2024 Cons'!V$5:V$1264,'PIB Mpal 2015-2024 Cons'!$A$5:$A$1264,$W$2,'PIB Mpal 2015-2024 Cons'!$E$5:$E$1264,$A119)</f>
        <v>68.154500058191275</v>
      </c>
      <c r="T119" s="172">
        <f>SUMIFS('PIB Mpal 2015-2024 Cons'!W$5:W$1264,'PIB Mpal 2015-2024 Cons'!$A$5:$A$1264,$W$2,'PIB Mpal 2015-2024 Cons'!$E$5:$E$1264,$A119)</f>
        <v>117.20897925783011</v>
      </c>
      <c r="U119" s="100">
        <f>SUMIFS('PIB Mpal 2015-2024 Cons'!X$5:X$1264,'PIB Mpal 2015-2024 Cons'!$A$5:$A$1264,$W$2,'PIB Mpal 2015-2024 Cons'!$E$5:$E$1264,$A119)</f>
        <v>12.851116061365648</v>
      </c>
      <c r="V119" s="101">
        <f>SUMIFS('PIB Mpal 2015-2024 Cons'!Y$5:Y$1264,'PIB Mpal 2015-2024 Cons'!$A$5:$A$1264,$W$2,'PIB Mpal 2015-2024 Cons'!$E$5:$E$1264,$A119)</f>
        <v>130.0047876162368</v>
      </c>
      <c r="W119" s="85">
        <f t="shared" si="11"/>
        <v>8.7156445368371616E-4</v>
      </c>
      <c r="X119" s="247">
        <f>INDEX(POBLACION!$C$4:$W$128,MATCH(A119,POBLACION!$A$4:$A$128,0),MATCH($W$2,POBLACION!$C$3:$W$3,0))</f>
        <v>9040</v>
      </c>
      <c r="Y119" s="237">
        <f t="shared" si="12"/>
        <v>12965.595050644924</v>
      </c>
      <c r="Z119" s="249">
        <f t="shared" si="13"/>
        <v>14381.060577017344</v>
      </c>
      <c r="AA119" s="252">
        <f t="shared" si="14"/>
        <v>4.1127924533291456</v>
      </c>
      <c r="AB119" s="252">
        <f t="shared" si="14"/>
        <v>4.1577909156547594</v>
      </c>
    </row>
    <row r="120" spans="1:28" x14ac:dyDescent="0.3">
      <c r="A120" s="33" t="s">
        <v>403</v>
      </c>
      <c r="B120" s="30" t="s">
        <v>371</v>
      </c>
      <c r="C120" s="31" t="s">
        <v>374</v>
      </c>
      <c r="D120" s="30" t="s">
        <v>404</v>
      </c>
      <c r="E120" s="100">
        <f>SUMIFS('PIB Mpal 2015-2024 Cons'!H$5:H$1264,'PIB Mpal 2015-2024 Cons'!$A$5:$A$1264,$W$2,'PIB Mpal 2015-2024 Cons'!$E$5:$E$1264,$A120)</f>
        <v>91.083339462730635</v>
      </c>
      <c r="F120" s="100">
        <f>SUMIFS('PIB Mpal 2015-2024 Cons'!I$5:I$1264,'PIB Mpal 2015-2024 Cons'!$A$5:$A$1264,$W$2,'PIB Mpal 2015-2024 Cons'!$E$5:$E$1264,$A120)</f>
        <v>0</v>
      </c>
      <c r="G120" s="100">
        <f>SUMIFS('PIB Mpal 2015-2024 Cons'!K$5:K$1264,'PIB Mpal 2015-2024 Cons'!$A$5:$A$1264,$W$2,'PIB Mpal 2015-2024 Cons'!$E$5:$E$1264,$A120)</f>
        <v>7.2320654204850365</v>
      </c>
      <c r="H120" s="100">
        <f>SUMIFS('PIB Mpal 2015-2024 Cons'!L$5:L$1264,'PIB Mpal 2015-2024 Cons'!$A$5:$A$1264,$W$2,'PIB Mpal 2015-2024 Cons'!$E$5:$E$1264,$A120)</f>
        <v>7.5334580216676814</v>
      </c>
      <c r="I120" s="100">
        <f>SUMIFS('PIB Mpal 2015-2024 Cons'!N$5:N$1264,'PIB Mpal 2015-2024 Cons'!$A$5:$A$1264,$W$2,'PIB Mpal 2015-2024 Cons'!$E$5:$E$1264,$A120)</f>
        <v>20.650874384891846</v>
      </c>
      <c r="J120" s="100">
        <f>SUMIFS('PIB Mpal 2015-2024 Cons'!O$5:O$1264,'PIB Mpal 2015-2024 Cons'!$A$5:$A$1264,$W$2,'PIB Mpal 2015-2024 Cons'!$E$5:$E$1264,$A120)</f>
        <v>31.159601099081588</v>
      </c>
      <c r="K120" s="100">
        <f>SUMIFS('PIB Mpal 2015-2024 Cons'!P$5:P$1264,'PIB Mpal 2015-2024 Cons'!$A$5:$A$1264,$W$2,'PIB Mpal 2015-2024 Cons'!$E$5:$E$1264,$A120)</f>
        <v>7.5001604399705908</v>
      </c>
      <c r="L120" s="100">
        <f>SUMIFS('PIB Mpal 2015-2024 Cons'!Q$5:Q$1264,'PIB Mpal 2015-2024 Cons'!$A$5:$A$1264,$W$2,'PIB Mpal 2015-2024 Cons'!$E$5:$E$1264,$A120)</f>
        <v>8.1664161400309645</v>
      </c>
      <c r="M120" s="100">
        <f>SUMIFS('PIB Mpal 2015-2024 Cons'!R$5:R$1264,'PIB Mpal 2015-2024 Cons'!$A$5:$A$1264,$W$2,'PIB Mpal 2015-2024 Cons'!$E$5:$E$1264,$A120)</f>
        <v>17.028851336877423</v>
      </c>
      <c r="N120" s="100">
        <f>SUMIFS('PIB Mpal 2015-2024 Cons'!S$5:S$1264,'PIB Mpal 2015-2024 Cons'!$A$5:$A$1264,$W$2,'PIB Mpal 2015-2024 Cons'!$E$5:$E$1264,$A120)</f>
        <v>17.747561058445577</v>
      </c>
      <c r="O120" s="100">
        <f>SUMIFS('PIB Mpal 2015-2024 Cons'!T$5:T$1264,'PIB Mpal 2015-2024 Cons'!$A$5:$A$1264,$W$2,'PIB Mpal 2015-2024 Cons'!$E$5:$E$1264,$A120)</f>
        <v>32.065413883948928</v>
      </c>
      <c r="P120" s="169">
        <f>SUMIFS('PIB Mpal 2015-2024 Cons'!U$5:U$1264,'PIB Mpal 2015-2024 Cons'!$A$5:$A$1264,$W$2,'PIB Mpal 2015-2024 Cons'!$E$5:$E$1264,$A120)</f>
        <v>12.824487685317902</v>
      </c>
      <c r="Q120" s="199">
        <f>SUMIFS('PIB Mpal 2015-2024 Cons'!J$5:J$1264,'PIB Mpal 2015-2024 Cons'!$A$5:$A$1264,$W$2,'PIB Mpal 2015-2024 Cons'!$E$5:$E$1264,$A120)</f>
        <v>91.083339462730635</v>
      </c>
      <c r="R120" s="90">
        <f>SUMIFS('PIB Mpal 2015-2024 Cons'!M$5:M$1264,'PIB Mpal 2015-2024 Cons'!$A$5:$A$1264,$W$2,'PIB Mpal 2015-2024 Cons'!$E$5:$E$1264,$A120)</f>
        <v>14.765523442152718</v>
      </c>
      <c r="S120" s="101">
        <f>SUMIFS('PIB Mpal 2015-2024 Cons'!V$5:V$1264,'PIB Mpal 2015-2024 Cons'!$A$5:$A$1264,$W$2,'PIB Mpal 2015-2024 Cons'!$E$5:$E$1264,$A120)</f>
        <v>147.14336602856483</v>
      </c>
      <c r="T120" s="172">
        <f>SUMIFS('PIB Mpal 2015-2024 Cons'!W$5:W$1264,'PIB Mpal 2015-2024 Cons'!$A$5:$A$1264,$W$2,'PIB Mpal 2015-2024 Cons'!$E$5:$E$1264,$A120)</f>
        <v>296.98197627263653</v>
      </c>
      <c r="U120" s="100">
        <f>SUMIFS('PIB Mpal 2015-2024 Cons'!X$5:X$1264,'PIB Mpal 2015-2024 Cons'!$A$5:$A$1264,$W$2,'PIB Mpal 2015-2024 Cons'!$E$5:$E$1264,$A120)</f>
        <v>32.561923748330493</v>
      </c>
      <c r="V120" s="101">
        <f>SUMIFS('PIB Mpal 2015-2024 Cons'!Y$5:Y$1264,'PIB Mpal 2015-2024 Cons'!$A$5:$A$1264,$W$2,'PIB Mpal 2015-2024 Cons'!$E$5:$E$1264,$A120)</f>
        <v>329.40376237083274</v>
      </c>
      <c r="W120" s="85">
        <f t="shared" si="11"/>
        <v>2.2083541341537402E-3</v>
      </c>
      <c r="X120" s="247">
        <f>INDEX(POBLACION!$C$4:$W$128,MATCH(A120,POBLACION!$A$4:$A$128,0),MATCH($W$2,POBLACION!$C$3:$W$3,0))</f>
        <v>18915</v>
      </c>
      <c r="Y120" s="237">
        <f t="shared" si="12"/>
        <v>15700.87106913225</v>
      </c>
      <c r="Z120" s="249">
        <f t="shared" si="13"/>
        <v>17414.949107630597</v>
      </c>
      <c r="AA120" s="252">
        <f t="shared" si="14"/>
        <v>4.1959237473151845</v>
      </c>
      <c r="AB120" s="252">
        <f t="shared" si="14"/>
        <v>4.2409222096407957</v>
      </c>
    </row>
    <row r="121" spans="1:28" x14ac:dyDescent="0.3">
      <c r="A121" s="33" t="s">
        <v>405</v>
      </c>
      <c r="B121" s="30" t="s">
        <v>371</v>
      </c>
      <c r="C121" s="31" t="s">
        <v>383</v>
      </c>
      <c r="D121" s="30" t="s">
        <v>406</v>
      </c>
      <c r="E121" s="100">
        <f>SUMIFS('PIB Mpal 2015-2024 Cons'!H$5:H$1264,'PIB Mpal 2015-2024 Cons'!$A$5:$A$1264,$W$2,'PIB Mpal 2015-2024 Cons'!$E$5:$E$1264,$A121)</f>
        <v>87.302247698676751</v>
      </c>
      <c r="F121" s="100">
        <f>SUMIFS('PIB Mpal 2015-2024 Cons'!I$5:I$1264,'PIB Mpal 2015-2024 Cons'!$A$5:$A$1264,$W$2,'PIB Mpal 2015-2024 Cons'!$E$5:$E$1264,$A121)</f>
        <v>7.4159367352107528E-2</v>
      </c>
      <c r="G121" s="100">
        <f>SUMIFS('PIB Mpal 2015-2024 Cons'!K$5:K$1264,'PIB Mpal 2015-2024 Cons'!$A$5:$A$1264,$W$2,'PIB Mpal 2015-2024 Cons'!$E$5:$E$1264,$A121)</f>
        <v>7.205328708274795</v>
      </c>
      <c r="H121" s="100">
        <f>SUMIFS('PIB Mpal 2015-2024 Cons'!L$5:L$1264,'PIB Mpal 2015-2024 Cons'!$A$5:$A$1264,$W$2,'PIB Mpal 2015-2024 Cons'!$E$5:$E$1264,$A121)</f>
        <v>10.980074084167189</v>
      </c>
      <c r="I121" s="100">
        <f>SUMIFS('PIB Mpal 2015-2024 Cons'!N$5:N$1264,'PIB Mpal 2015-2024 Cons'!$A$5:$A$1264,$W$2,'PIB Mpal 2015-2024 Cons'!$E$5:$E$1264,$A121)</f>
        <v>6.7690422690632648</v>
      </c>
      <c r="J121" s="100">
        <f>SUMIFS('PIB Mpal 2015-2024 Cons'!O$5:O$1264,'PIB Mpal 2015-2024 Cons'!$A$5:$A$1264,$W$2,'PIB Mpal 2015-2024 Cons'!$E$5:$E$1264,$A121)</f>
        <v>61.607444420090793</v>
      </c>
      <c r="K121" s="100">
        <f>SUMIFS('PIB Mpal 2015-2024 Cons'!P$5:P$1264,'PIB Mpal 2015-2024 Cons'!$A$5:$A$1264,$W$2,'PIB Mpal 2015-2024 Cons'!$E$5:$E$1264,$A121)</f>
        <v>11.090279965685575</v>
      </c>
      <c r="L121" s="100">
        <f>SUMIFS('PIB Mpal 2015-2024 Cons'!Q$5:Q$1264,'PIB Mpal 2015-2024 Cons'!$A$5:$A$1264,$W$2,'PIB Mpal 2015-2024 Cons'!$E$5:$E$1264,$A121)</f>
        <v>11.00710926381071</v>
      </c>
      <c r="M121" s="100">
        <f>SUMIFS('PIB Mpal 2015-2024 Cons'!R$5:R$1264,'PIB Mpal 2015-2024 Cons'!$A$5:$A$1264,$W$2,'PIB Mpal 2015-2024 Cons'!$E$5:$E$1264,$A121)</f>
        <v>33.980698423551935</v>
      </c>
      <c r="N121" s="100">
        <f>SUMIFS('PIB Mpal 2015-2024 Cons'!S$5:S$1264,'PIB Mpal 2015-2024 Cons'!$A$5:$A$1264,$W$2,'PIB Mpal 2015-2024 Cons'!$E$5:$E$1264,$A121)</f>
        <v>29.012191242527472</v>
      </c>
      <c r="O121" s="100">
        <f>SUMIFS('PIB Mpal 2015-2024 Cons'!T$5:T$1264,'PIB Mpal 2015-2024 Cons'!$A$5:$A$1264,$W$2,'PIB Mpal 2015-2024 Cons'!$E$5:$E$1264,$A121)</f>
        <v>43.150262480663685</v>
      </c>
      <c r="P121" s="169">
        <f>SUMIFS('PIB Mpal 2015-2024 Cons'!U$5:U$1264,'PIB Mpal 2015-2024 Cons'!$A$5:$A$1264,$W$2,'PIB Mpal 2015-2024 Cons'!$E$5:$E$1264,$A121)</f>
        <v>20.825595934367406</v>
      </c>
      <c r="Q121" s="199">
        <f>SUMIFS('PIB Mpal 2015-2024 Cons'!J$5:J$1264,'PIB Mpal 2015-2024 Cons'!$A$5:$A$1264,$W$2,'PIB Mpal 2015-2024 Cons'!$E$5:$E$1264,$A121)</f>
        <v>87.376407066028861</v>
      </c>
      <c r="R121" s="90">
        <f>SUMIFS('PIB Mpal 2015-2024 Cons'!M$5:M$1264,'PIB Mpal 2015-2024 Cons'!$A$5:$A$1264,$W$2,'PIB Mpal 2015-2024 Cons'!$E$5:$E$1264,$A121)</f>
        <v>18.185402792441984</v>
      </c>
      <c r="S121" s="101">
        <f>SUMIFS('PIB Mpal 2015-2024 Cons'!V$5:V$1264,'PIB Mpal 2015-2024 Cons'!$A$5:$A$1264,$W$2,'PIB Mpal 2015-2024 Cons'!$E$5:$E$1264,$A121)</f>
        <v>217.44262399976085</v>
      </c>
      <c r="T121" s="172">
        <f>SUMIFS('PIB Mpal 2015-2024 Cons'!W$5:W$1264,'PIB Mpal 2015-2024 Cons'!$A$5:$A$1264,$W$2,'PIB Mpal 2015-2024 Cons'!$E$5:$E$1264,$A121)</f>
        <v>357.32679030558648</v>
      </c>
      <c r="U121" s="100">
        <f>SUMIFS('PIB Mpal 2015-2024 Cons'!X$5:X$1264,'PIB Mpal 2015-2024 Cons'!$A$5:$A$1264,$W$2,'PIB Mpal 2015-2024 Cons'!$E$5:$E$1264,$A121)</f>
        <v>39.178295751141029</v>
      </c>
      <c r="V121" s="101">
        <f>SUMIFS('PIB Mpal 2015-2024 Cons'!Y$5:Y$1264,'PIB Mpal 2015-2024 Cons'!$A$5:$A$1264,$W$2,'PIB Mpal 2015-2024 Cons'!$E$5:$E$1264,$A121)</f>
        <v>396.33647334375388</v>
      </c>
      <c r="W121" s="85">
        <f t="shared" si="11"/>
        <v>2.65707739075324E-3</v>
      </c>
      <c r="X121" s="247">
        <f>INDEX(POBLACION!$C$4:$W$128,MATCH(A121,POBLACION!$A$4:$A$128,0),MATCH($W$2,POBLACION!$C$3:$W$3,0))</f>
        <v>29171</v>
      </c>
      <c r="Y121" s="237">
        <f t="shared" si="12"/>
        <v>12249.384330519573</v>
      </c>
      <c r="Z121" s="249">
        <f t="shared" si="13"/>
        <v>13586.66049651208</v>
      </c>
      <c r="AA121" s="252">
        <f t="shared" si="14"/>
        <v>4.0881142610615813</v>
      </c>
      <c r="AB121" s="252">
        <f t="shared" si="14"/>
        <v>4.1331127233871969</v>
      </c>
    </row>
    <row r="122" spans="1:28" x14ac:dyDescent="0.3">
      <c r="A122" s="33" t="s">
        <v>407</v>
      </c>
      <c r="B122" s="30" t="s">
        <v>371</v>
      </c>
      <c r="C122" s="31" t="s">
        <v>383</v>
      </c>
      <c r="D122" s="30" t="s">
        <v>408</v>
      </c>
      <c r="E122" s="100">
        <f>SUMIFS('PIB Mpal 2015-2024 Cons'!H$5:H$1264,'PIB Mpal 2015-2024 Cons'!$A$5:$A$1264,$W$2,'PIB Mpal 2015-2024 Cons'!$E$5:$E$1264,$A122)</f>
        <v>99.732946014481456</v>
      </c>
      <c r="F122" s="100">
        <f>SUMIFS('PIB Mpal 2015-2024 Cons'!I$5:I$1264,'PIB Mpal 2015-2024 Cons'!$A$5:$A$1264,$W$2,'PIB Mpal 2015-2024 Cons'!$E$5:$E$1264,$A122)</f>
        <v>0</v>
      </c>
      <c r="G122" s="100">
        <f>SUMIFS('PIB Mpal 2015-2024 Cons'!K$5:K$1264,'PIB Mpal 2015-2024 Cons'!$A$5:$A$1264,$W$2,'PIB Mpal 2015-2024 Cons'!$E$5:$E$1264,$A122)</f>
        <v>13.741454694429935</v>
      </c>
      <c r="H122" s="100">
        <f>SUMIFS('PIB Mpal 2015-2024 Cons'!L$5:L$1264,'PIB Mpal 2015-2024 Cons'!$A$5:$A$1264,$W$2,'PIB Mpal 2015-2024 Cons'!$E$5:$E$1264,$A122)</f>
        <v>13.042832736388917</v>
      </c>
      <c r="I122" s="100">
        <f>SUMIFS('PIB Mpal 2015-2024 Cons'!N$5:N$1264,'PIB Mpal 2015-2024 Cons'!$A$5:$A$1264,$W$2,'PIB Mpal 2015-2024 Cons'!$E$5:$E$1264,$A122)</f>
        <v>5.7265910263112447</v>
      </c>
      <c r="J122" s="100">
        <f>SUMIFS('PIB Mpal 2015-2024 Cons'!O$5:O$1264,'PIB Mpal 2015-2024 Cons'!$A$5:$A$1264,$W$2,'PIB Mpal 2015-2024 Cons'!$E$5:$E$1264,$A122)</f>
        <v>37.027859747592011</v>
      </c>
      <c r="K122" s="100">
        <f>SUMIFS('PIB Mpal 2015-2024 Cons'!P$5:P$1264,'PIB Mpal 2015-2024 Cons'!$A$5:$A$1264,$W$2,'PIB Mpal 2015-2024 Cons'!$E$5:$E$1264,$A122)</f>
        <v>5.8126217191480913</v>
      </c>
      <c r="L122" s="100">
        <f>SUMIFS('PIB Mpal 2015-2024 Cons'!Q$5:Q$1264,'PIB Mpal 2015-2024 Cons'!$A$5:$A$1264,$W$2,'PIB Mpal 2015-2024 Cons'!$E$5:$E$1264,$A122)</f>
        <v>8.4460320758996748</v>
      </c>
      <c r="M122" s="100">
        <f>SUMIFS('PIB Mpal 2015-2024 Cons'!R$5:R$1264,'PIB Mpal 2015-2024 Cons'!$A$5:$A$1264,$W$2,'PIB Mpal 2015-2024 Cons'!$E$5:$E$1264,$A122)</f>
        <v>15.934051867958399</v>
      </c>
      <c r="N122" s="100">
        <f>SUMIFS('PIB Mpal 2015-2024 Cons'!S$5:S$1264,'PIB Mpal 2015-2024 Cons'!$A$5:$A$1264,$W$2,'PIB Mpal 2015-2024 Cons'!$E$5:$E$1264,$A122)</f>
        <v>20.254253263454963</v>
      </c>
      <c r="O122" s="100">
        <f>SUMIFS('PIB Mpal 2015-2024 Cons'!T$5:T$1264,'PIB Mpal 2015-2024 Cons'!$A$5:$A$1264,$W$2,'PIB Mpal 2015-2024 Cons'!$E$5:$E$1264,$A122)</f>
        <v>37.898092950984399</v>
      </c>
      <c r="P122" s="169">
        <f>SUMIFS('PIB Mpal 2015-2024 Cons'!U$5:U$1264,'PIB Mpal 2015-2024 Cons'!$A$5:$A$1264,$W$2,'PIB Mpal 2015-2024 Cons'!$E$5:$E$1264,$A122)</f>
        <v>11.932435273880053</v>
      </c>
      <c r="Q122" s="199">
        <f>SUMIFS('PIB Mpal 2015-2024 Cons'!J$5:J$1264,'PIB Mpal 2015-2024 Cons'!$A$5:$A$1264,$W$2,'PIB Mpal 2015-2024 Cons'!$E$5:$E$1264,$A122)</f>
        <v>99.732946014481456</v>
      </c>
      <c r="R122" s="90">
        <f>SUMIFS('PIB Mpal 2015-2024 Cons'!M$5:M$1264,'PIB Mpal 2015-2024 Cons'!$A$5:$A$1264,$W$2,'PIB Mpal 2015-2024 Cons'!$E$5:$E$1264,$A122)</f>
        <v>26.78428743081885</v>
      </c>
      <c r="S122" s="101">
        <f>SUMIFS('PIB Mpal 2015-2024 Cons'!V$5:V$1264,'PIB Mpal 2015-2024 Cons'!$A$5:$A$1264,$W$2,'PIB Mpal 2015-2024 Cons'!$E$5:$E$1264,$A122)</f>
        <v>143.03193792522885</v>
      </c>
      <c r="T122" s="172">
        <f>SUMIFS('PIB Mpal 2015-2024 Cons'!W$5:W$1264,'PIB Mpal 2015-2024 Cons'!$A$5:$A$1264,$W$2,'PIB Mpal 2015-2024 Cons'!$E$5:$E$1264,$A122)</f>
        <v>311.83063407080755</v>
      </c>
      <c r="U122" s="100">
        <f>SUMIFS('PIB Mpal 2015-2024 Cons'!X$5:X$1264,'PIB Mpal 2015-2024 Cons'!$A$5:$A$1264,$W$2,'PIB Mpal 2015-2024 Cons'!$E$5:$E$1264,$A122)</f>
        <v>34.189971581593035</v>
      </c>
      <c r="V122" s="101">
        <f>SUMIFS('PIB Mpal 2015-2024 Cons'!Y$5:Y$1264,'PIB Mpal 2015-2024 Cons'!$A$5:$A$1264,$W$2,'PIB Mpal 2015-2024 Cons'!$E$5:$E$1264,$A122)</f>
        <v>345.87346132786286</v>
      </c>
      <c r="W122" s="85">
        <f t="shared" si="11"/>
        <v>2.3187685614761569E-3</v>
      </c>
      <c r="X122" s="247">
        <f>INDEX(POBLACION!$C$4:$W$128,MATCH(A122,POBLACION!$A$4:$A$128,0),MATCH($W$2,POBLACION!$C$3:$W$3,0))</f>
        <v>16676</v>
      </c>
      <c r="Y122" s="237">
        <f t="shared" si="12"/>
        <v>18699.366399064977</v>
      </c>
      <c r="Z122" s="249">
        <f t="shared" si="13"/>
        <v>20740.792835683787</v>
      </c>
      <c r="AA122" s="252">
        <f t="shared" si="14"/>
        <v>4.2718268913465733</v>
      </c>
      <c r="AB122" s="252">
        <f t="shared" si="14"/>
        <v>4.3168253536721828</v>
      </c>
    </row>
    <row r="123" spans="1:28" x14ac:dyDescent="0.3">
      <c r="A123" s="33" t="s">
        <v>409</v>
      </c>
      <c r="B123" s="30" t="s">
        <v>371</v>
      </c>
      <c r="C123" s="31" t="s">
        <v>383</v>
      </c>
      <c r="D123" s="30" t="s">
        <v>410</v>
      </c>
      <c r="E123" s="100">
        <f>SUMIFS('PIB Mpal 2015-2024 Cons'!H$5:H$1264,'PIB Mpal 2015-2024 Cons'!$A$5:$A$1264,$W$2,'PIB Mpal 2015-2024 Cons'!$E$5:$E$1264,$A123)</f>
        <v>33.804212171039786</v>
      </c>
      <c r="F123" s="100">
        <f>SUMIFS('PIB Mpal 2015-2024 Cons'!I$5:I$1264,'PIB Mpal 2015-2024 Cons'!$A$5:$A$1264,$W$2,'PIB Mpal 2015-2024 Cons'!$E$5:$E$1264,$A123)</f>
        <v>1.674895518272542</v>
      </c>
      <c r="G123" s="100">
        <f>SUMIFS('PIB Mpal 2015-2024 Cons'!K$5:K$1264,'PIB Mpal 2015-2024 Cons'!$A$5:$A$1264,$W$2,'PIB Mpal 2015-2024 Cons'!$E$5:$E$1264,$A123)</f>
        <v>2.7029578226662339</v>
      </c>
      <c r="H123" s="100">
        <f>SUMIFS('PIB Mpal 2015-2024 Cons'!L$5:L$1264,'PIB Mpal 2015-2024 Cons'!$A$5:$A$1264,$W$2,'PIB Mpal 2015-2024 Cons'!$E$5:$E$1264,$A123)</f>
        <v>2.9920133062134471</v>
      </c>
      <c r="I123" s="100">
        <f>SUMIFS('PIB Mpal 2015-2024 Cons'!N$5:N$1264,'PIB Mpal 2015-2024 Cons'!$A$5:$A$1264,$W$2,'PIB Mpal 2015-2024 Cons'!$E$5:$E$1264,$A123)</f>
        <v>2.7928431645638545</v>
      </c>
      <c r="J123" s="100">
        <f>SUMIFS('PIB Mpal 2015-2024 Cons'!O$5:O$1264,'PIB Mpal 2015-2024 Cons'!$A$5:$A$1264,$W$2,'PIB Mpal 2015-2024 Cons'!$E$5:$E$1264,$A123)</f>
        <v>13.067171855462497</v>
      </c>
      <c r="K123" s="100">
        <f>SUMIFS('PIB Mpal 2015-2024 Cons'!P$5:P$1264,'PIB Mpal 2015-2024 Cons'!$A$5:$A$1264,$W$2,'PIB Mpal 2015-2024 Cons'!$E$5:$E$1264,$A123)</f>
        <v>3.086866572249618</v>
      </c>
      <c r="L123" s="100">
        <f>SUMIFS('PIB Mpal 2015-2024 Cons'!Q$5:Q$1264,'PIB Mpal 2015-2024 Cons'!$A$5:$A$1264,$W$2,'PIB Mpal 2015-2024 Cons'!$E$5:$E$1264,$A123)</f>
        <v>3.4703700225959615</v>
      </c>
      <c r="M123" s="100">
        <f>SUMIFS('PIB Mpal 2015-2024 Cons'!R$5:R$1264,'PIB Mpal 2015-2024 Cons'!$A$5:$A$1264,$W$2,'PIB Mpal 2015-2024 Cons'!$E$5:$E$1264,$A123)</f>
        <v>6.9881229185826346</v>
      </c>
      <c r="N123" s="100">
        <f>SUMIFS('PIB Mpal 2015-2024 Cons'!S$5:S$1264,'PIB Mpal 2015-2024 Cons'!$A$5:$A$1264,$W$2,'PIB Mpal 2015-2024 Cons'!$E$5:$E$1264,$A123)</f>
        <v>8.4251293374554095</v>
      </c>
      <c r="O123" s="100">
        <f>SUMIFS('PIB Mpal 2015-2024 Cons'!T$5:T$1264,'PIB Mpal 2015-2024 Cons'!$A$5:$A$1264,$W$2,'PIB Mpal 2015-2024 Cons'!$E$5:$E$1264,$A123)</f>
        <v>17.326190537597657</v>
      </c>
      <c r="P123" s="169">
        <f>SUMIFS('PIB Mpal 2015-2024 Cons'!U$5:U$1264,'PIB Mpal 2015-2024 Cons'!$A$5:$A$1264,$W$2,'PIB Mpal 2015-2024 Cons'!$E$5:$E$1264,$A123)</f>
        <v>4.653071509427134</v>
      </c>
      <c r="Q123" s="199">
        <f>SUMIFS('PIB Mpal 2015-2024 Cons'!J$5:J$1264,'PIB Mpal 2015-2024 Cons'!$A$5:$A$1264,$W$2,'PIB Mpal 2015-2024 Cons'!$E$5:$E$1264,$A123)</f>
        <v>35.479107689312329</v>
      </c>
      <c r="R123" s="90">
        <f>SUMIFS('PIB Mpal 2015-2024 Cons'!M$5:M$1264,'PIB Mpal 2015-2024 Cons'!$A$5:$A$1264,$W$2,'PIB Mpal 2015-2024 Cons'!$E$5:$E$1264,$A123)</f>
        <v>5.6949711288796809</v>
      </c>
      <c r="S123" s="101">
        <f>SUMIFS('PIB Mpal 2015-2024 Cons'!V$5:V$1264,'PIB Mpal 2015-2024 Cons'!$A$5:$A$1264,$W$2,'PIB Mpal 2015-2024 Cons'!$E$5:$E$1264,$A123)</f>
        <v>59.809765917934769</v>
      </c>
      <c r="T123" s="172">
        <f>SUMIFS('PIB Mpal 2015-2024 Cons'!W$5:W$1264,'PIB Mpal 2015-2024 Cons'!$A$5:$A$1264,$W$2,'PIB Mpal 2015-2024 Cons'!$E$5:$E$1264,$A123)</f>
        <v>116.10175765530984</v>
      </c>
      <c r="U123" s="100">
        <f>SUMIFS('PIB Mpal 2015-2024 Cons'!X$5:X$1264,'PIB Mpal 2015-2024 Cons'!$A$5:$A$1264,$W$2,'PIB Mpal 2015-2024 Cons'!$E$5:$E$1264,$A123)</f>
        <v>12.729717228189944</v>
      </c>
      <c r="V123" s="101">
        <f>SUMIFS('PIB Mpal 2015-2024 Cons'!Y$5:Y$1264,'PIB Mpal 2015-2024 Cons'!$A$5:$A$1264,$W$2,'PIB Mpal 2015-2024 Cons'!$E$5:$E$1264,$A123)</f>
        <v>128.77668964805048</v>
      </c>
      <c r="W123" s="85">
        <f t="shared" si="11"/>
        <v>8.6333116816909319E-4</v>
      </c>
      <c r="X123" s="247">
        <f>INDEX(POBLACION!$C$4:$W$128,MATCH(A123,POBLACION!$A$4:$A$128,0),MATCH($W$2,POBLACION!$C$3:$W$3,0))</f>
        <v>6530</v>
      </c>
      <c r="Y123" s="237">
        <f t="shared" si="12"/>
        <v>17779.748492390481</v>
      </c>
      <c r="Z123" s="249">
        <f t="shared" si="13"/>
        <v>19720.779425428864</v>
      </c>
      <c r="AA123" s="252">
        <f t="shared" si="14"/>
        <v>4.2499256132630183</v>
      </c>
      <c r="AB123" s="252">
        <f t="shared" si="14"/>
        <v>4.2949240755886331</v>
      </c>
    </row>
    <row r="124" spans="1:28" x14ac:dyDescent="0.3">
      <c r="A124" s="33" t="s">
        <v>411</v>
      </c>
      <c r="B124" s="30" t="s">
        <v>371</v>
      </c>
      <c r="C124" s="31" t="s">
        <v>279</v>
      </c>
      <c r="D124" s="30" t="s">
        <v>412</v>
      </c>
      <c r="E124" s="100">
        <f>SUMIFS('PIB Mpal 2015-2024 Cons'!H$5:H$1264,'PIB Mpal 2015-2024 Cons'!$A$5:$A$1264,$W$2,'PIB Mpal 2015-2024 Cons'!$E$5:$E$1264,$A124)</f>
        <v>19.398459454782795</v>
      </c>
      <c r="F124" s="100">
        <f>SUMIFS('PIB Mpal 2015-2024 Cons'!I$5:I$1264,'PIB Mpal 2015-2024 Cons'!$A$5:$A$1264,$W$2,'PIB Mpal 2015-2024 Cons'!$E$5:$E$1264,$A124)</f>
        <v>7.464556059103387</v>
      </c>
      <c r="G124" s="100">
        <f>SUMIFS('PIB Mpal 2015-2024 Cons'!K$5:K$1264,'PIB Mpal 2015-2024 Cons'!$A$5:$A$1264,$W$2,'PIB Mpal 2015-2024 Cons'!$E$5:$E$1264,$A124)</f>
        <v>4.1784409205738511</v>
      </c>
      <c r="H124" s="100">
        <f>SUMIFS('PIB Mpal 2015-2024 Cons'!L$5:L$1264,'PIB Mpal 2015-2024 Cons'!$A$5:$A$1264,$W$2,'PIB Mpal 2015-2024 Cons'!$E$5:$E$1264,$A124)</f>
        <v>2.4314247932492772</v>
      </c>
      <c r="I124" s="100">
        <f>SUMIFS('PIB Mpal 2015-2024 Cons'!N$5:N$1264,'PIB Mpal 2015-2024 Cons'!$A$5:$A$1264,$W$2,'PIB Mpal 2015-2024 Cons'!$E$5:$E$1264,$A124)</f>
        <v>3.9707581850667872</v>
      </c>
      <c r="J124" s="100">
        <f>SUMIFS('PIB Mpal 2015-2024 Cons'!O$5:O$1264,'PIB Mpal 2015-2024 Cons'!$A$5:$A$1264,$W$2,'PIB Mpal 2015-2024 Cons'!$E$5:$E$1264,$A124)</f>
        <v>21.536968150824247</v>
      </c>
      <c r="K124" s="100">
        <f>SUMIFS('PIB Mpal 2015-2024 Cons'!P$5:P$1264,'PIB Mpal 2015-2024 Cons'!$A$5:$A$1264,$W$2,'PIB Mpal 2015-2024 Cons'!$E$5:$E$1264,$A124)</f>
        <v>4.7657852575208342</v>
      </c>
      <c r="L124" s="100">
        <f>SUMIFS('PIB Mpal 2015-2024 Cons'!Q$5:Q$1264,'PIB Mpal 2015-2024 Cons'!$A$5:$A$1264,$W$2,'PIB Mpal 2015-2024 Cons'!$E$5:$E$1264,$A124)</f>
        <v>3.3004749921689629</v>
      </c>
      <c r="M124" s="100">
        <f>SUMIFS('PIB Mpal 2015-2024 Cons'!R$5:R$1264,'PIB Mpal 2015-2024 Cons'!$A$5:$A$1264,$W$2,'PIB Mpal 2015-2024 Cons'!$E$5:$E$1264,$A124)</f>
        <v>11.935414769831491</v>
      </c>
      <c r="N124" s="100">
        <f>SUMIFS('PIB Mpal 2015-2024 Cons'!S$5:S$1264,'PIB Mpal 2015-2024 Cons'!$A$5:$A$1264,$W$2,'PIB Mpal 2015-2024 Cons'!$E$5:$E$1264,$A124)</f>
        <v>12.912939042499008</v>
      </c>
      <c r="O124" s="100">
        <f>SUMIFS('PIB Mpal 2015-2024 Cons'!T$5:T$1264,'PIB Mpal 2015-2024 Cons'!$A$5:$A$1264,$W$2,'PIB Mpal 2015-2024 Cons'!$E$5:$E$1264,$A124)</f>
        <v>20.937213343755708</v>
      </c>
      <c r="P124" s="169">
        <f>SUMIFS('PIB Mpal 2015-2024 Cons'!U$5:U$1264,'PIB Mpal 2015-2024 Cons'!$A$5:$A$1264,$W$2,'PIB Mpal 2015-2024 Cons'!$E$5:$E$1264,$A124)</f>
        <v>7.7687020833125766</v>
      </c>
      <c r="Q124" s="199">
        <f>SUMIFS('PIB Mpal 2015-2024 Cons'!J$5:J$1264,'PIB Mpal 2015-2024 Cons'!$A$5:$A$1264,$W$2,'PIB Mpal 2015-2024 Cons'!$E$5:$E$1264,$A124)</f>
        <v>26.863015513886182</v>
      </c>
      <c r="R124" s="90">
        <f>SUMIFS('PIB Mpal 2015-2024 Cons'!M$5:M$1264,'PIB Mpal 2015-2024 Cons'!$A$5:$A$1264,$W$2,'PIB Mpal 2015-2024 Cons'!$E$5:$E$1264,$A124)</f>
        <v>6.6098657138231278</v>
      </c>
      <c r="S124" s="101">
        <f>SUMIFS('PIB Mpal 2015-2024 Cons'!V$5:V$1264,'PIB Mpal 2015-2024 Cons'!$A$5:$A$1264,$W$2,'PIB Mpal 2015-2024 Cons'!$E$5:$E$1264,$A124)</f>
        <v>87.128255824979618</v>
      </c>
      <c r="T124" s="172">
        <f>SUMIFS('PIB Mpal 2015-2024 Cons'!W$5:W$1264,'PIB Mpal 2015-2024 Cons'!$A$5:$A$1264,$W$2,'PIB Mpal 2015-2024 Cons'!$E$5:$E$1264,$A124)</f>
        <v>131.86963698250219</v>
      </c>
      <c r="U124" s="100">
        <f>SUMIFS('PIB Mpal 2015-2024 Cons'!X$5:X$1264,'PIB Mpal 2015-2024 Cons'!$A$5:$A$1264,$W$2,'PIB Mpal 2015-2024 Cons'!$E$5:$E$1264,$A124)</f>
        <v>14.458551047575021</v>
      </c>
      <c r="V124" s="101">
        <f>SUMIFS('PIB Mpal 2015-2024 Cons'!Y$5:Y$1264,'PIB Mpal 2015-2024 Cons'!$A$5:$A$1264,$W$2,'PIB Mpal 2015-2024 Cons'!$E$5:$E$1264,$A124)</f>
        <v>146.26596236479261</v>
      </c>
      <c r="W124" s="85">
        <f t="shared" si="11"/>
        <v>9.8058091489141414E-4</v>
      </c>
      <c r="X124" s="247">
        <f>INDEX(POBLACION!$C$4:$W$128,MATCH(A124,POBLACION!$A$4:$A$128,0),MATCH($W$2,POBLACION!$C$3:$W$3,0))</f>
        <v>11449</v>
      </c>
      <c r="Y124" s="237">
        <f t="shared" si="12"/>
        <v>11518.004802384678</v>
      </c>
      <c r="Z124" s="249">
        <f t="shared" si="13"/>
        <v>12775.435615756189</v>
      </c>
      <c r="AA124" s="252">
        <f t="shared" si="14"/>
        <v>4.0613772552712213</v>
      </c>
      <c r="AB124" s="252">
        <f t="shared" si="14"/>
        <v>4.1063757175968627</v>
      </c>
    </row>
    <row r="125" spans="1:28" x14ac:dyDescent="0.3">
      <c r="A125" s="33" t="s">
        <v>413</v>
      </c>
      <c r="B125" s="30" t="s">
        <v>371</v>
      </c>
      <c r="C125" s="31" t="s">
        <v>279</v>
      </c>
      <c r="D125" s="30" t="s">
        <v>414</v>
      </c>
      <c r="E125" s="100">
        <f>SUMIFS('PIB Mpal 2015-2024 Cons'!H$5:H$1264,'PIB Mpal 2015-2024 Cons'!$A$5:$A$1264,$W$2,'PIB Mpal 2015-2024 Cons'!$E$5:$E$1264,$A125)</f>
        <v>308.86395260847718</v>
      </c>
      <c r="F125" s="100">
        <f>SUMIFS('PIB Mpal 2015-2024 Cons'!I$5:I$1264,'PIB Mpal 2015-2024 Cons'!$A$5:$A$1264,$W$2,'PIB Mpal 2015-2024 Cons'!$E$5:$E$1264,$A125)</f>
        <v>0</v>
      </c>
      <c r="G125" s="100">
        <f>SUMIFS('PIB Mpal 2015-2024 Cons'!K$5:K$1264,'PIB Mpal 2015-2024 Cons'!$A$5:$A$1264,$W$2,'PIB Mpal 2015-2024 Cons'!$E$5:$E$1264,$A125)</f>
        <v>26.701466222206648</v>
      </c>
      <c r="H125" s="100">
        <f>SUMIFS('PIB Mpal 2015-2024 Cons'!L$5:L$1264,'PIB Mpal 2015-2024 Cons'!$A$5:$A$1264,$W$2,'PIB Mpal 2015-2024 Cons'!$E$5:$E$1264,$A125)</f>
        <v>11.145187131120093</v>
      </c>
      <c r="I125" s="100">
        <f>SUMIFS('PIB Mpal 2015-2024 Cons'!N$5:N$1264,'PIB Mpal 2015-2024 Cons'!$A$5:$A$1264,$W$2,'PIB Mpal 2015-2024 Cons'!$E$5:$E$1264,$A125)</f>
        <v>8.448821035953479</v>
      </c>
      <c r="J125" s="100">
        <f>SUMIFS('PIB Mpal 2015-2024 Cons'!O$5:O$1264,'PIB Mpal 2015-2024 Cons'!$A$5:$A$1264,$W$2,'PIB Mpal 2015-2024 Cons'!$E$5:$E$1264,$A125)</f>
        <v>55.296436035830936</v>
      </c>
      <c r="K125" s="100">
        <f>SUMIFS('PIB Mpal 2015-2024 Cons'!P$5:P$1264,'PIB Mpal 2015-2024 Cons'!$A$5:$A$1264,$W$2,'PIB Mpal 2015-2024 Cons'!$E$5:$E$1264,$A125)</f>
        <v>11.172751356816297</v>
      </c>
      <c r="L125" s="100">
        <f>SUMIFS('PIB Mpal 2015-2024 Cons'!Q$5:Q$1264,'PIB Mpal 2015-2024 Cons'!$A$5:$A$1264,$W$2,'PIB Mpal 2015-2024 Cons'!$E$5:$E$1264,$A125)</f>
        <v>14.651342267112794</v>
      </c>
      <c r="M125" s="100">
        <f>SUMIFS('PIB Mpal 2015-2024 Cons'!R$5:R$1264,'PIB Mpal 2015-2024 Cons'!$A$5:$A$1264,$W$2,'PIB Mpal 2015-2024 Cons'!$E$5:$E$1264,$A125)</f>
        <v>28.515744745078276</v>
      </c>
      <c r="N125" s="100">
        <f>SUMIFS('PIB Mpal 2015-2024 Cons'!S$5:S$1264,'PIB Mpal 2015-2024 Cons'!$A$5:$A$1264,$W$2,'PIB Mpal 2015-2024 Cons'!$E$5:$E$1264,$A125)</f>
        <v>33.976158815624316</v>
      </c>
      <c r="O125" s="100">
        <f>SUMIFS('PIB Mpal 2015-2024 Cons'!T$5:T$1264,'PIB Mpal 2015-2024 Cons'!$A$5:$A$1264,$W$2,'PIB Mpal 2015-2024 Cons'!$E$5:$E$1264,$A125)</f>
        <v>72.102679657007897</v>
      </c>
      <c r="P125" s="169">
        <f>SUMIFS('PIB Mpal 2015-2024 Cons'!U$5:U$1264,'PIB Mpal 2015-2024 Cons'!$A$5:$A$1264,$W$2,'PIB Mpal 2015-2024 Cons'!$E$5:$E$1264,$A125)</f>
        <v>19.296318664390139</v>
      </c>
      <c r="Q125" s="199">
        <f>SUMIFS('PIB Mpal 2015-2024 Cons'!J$5:J$1264,'PIB Mpal 2015-2024 Cons'!$A$5:$A$1264,$W$2,'PIB Mpal 2015-2024 Cons'!$E$5:$E$1264,$A125)</f>
        <v>308.86395260847718</v>
      </c>
      <c r="R125" s="90">
        <f>SUMIFS('PIB Mpal 2015-2024 Cons'!M$5:M$1264,'PIB Mpal 2015-2024 Cons'!$A$5:$A$1264,$W$2,'PIB Mpal 2015-2024 Cons'!$E$5:$E$1264,$A125)</f>
        <v>37.846653353326744</v>
      </c>
      <c r="S125" s="101">
        <f>SUMIFS('PIB Mpal 2015-2024 Cons'!V$5:V$1264,'PIB Mpal 2015-2024 Cons'!$A$5:$A$1264,$W$2,'PIB Mpal 2015-2024 Cons'!$E$5:$E$1264,$A125)</f>
        <v>243.46025257781412</v>
      </c>
      <c r="T125" s="172">
        <f>SUMIFS('PIB Mpal 2015-2024 Cons'!W$5:W$1264,'PIB Mpal 2015-2024 Cons'!$A$5:$A$1264,$W$2,'PIB Mpal 2015-2024 Cons'!$E$5:$E$1264,$A125)</f>
        <v>727.55105198022102</v>
      </c>
      <c r="U125" s="100">
        <f>SUMIFS('PIB Mpal 2015-2024 Cons'!X$5:X$1264,'PIB Mpal 2015-2024 Cons'!$A$5:$A$1264,$W$2,'PIB Mpal 2015-2024 Cons'!$E$5:$E$1264,$A125)</f>
        <v>79.770705868841318</v>
      </c>
      <c r="V125" s="101">
        <f>SUMIFS('PIB Mpal 2015-2024 Cons'!Y$5:Y$1264,'PIB Mpal 2015-2024 Cons'!$A$5:$A$1264,$W$2,'PIB Mpal 2015-2024 Cons'!$E$5:$E$1264,$A125)</f>
        <v>806.9784464600807</v>
      </c>
      <c r="W125" s="85">
        <f t="shared" si="11"/>
        <v>5.4100602117800175E-3</v>
      </c>
      <c r="X125" s="247">
        <f>INDEX(POBLACION!$C$4:$W$128,MATCH(A125,POBLACION!$A$4:$A$128,0),MATCH($W$2,POBLACION!$C$3:$W$3,0))</f>
        <v>31776</v>
      </c>
      <c r="Y125" s="237">
        <f t="shared" si="12"/>
        <v>22896.244082962647</v>
      </c>
      <c r="Z125" s="249">
        <f t="shared" si="13"/>
        <v>25395.847383562457</v>
      </c>
      <c r="AA125" s="252">
        <f t="shared" si="14"/>
        <v>4.3597642461902808</v>
      </c>
      <c r="AB125" s="252">
        <f t="shared" si="14"/>
        <v>4.4047627085158823</v>
      </c>
    </row>
    <row r="126" spans="1:28" x14ac:dyDescent="0.3">
      <c r="A126" s="33" t="s">
        <v>415</v>
      </c>
      <c r="B126" s="30" t="s">
        <v>371</v>
      </c>
      <c r="C126" s="31" t="s">
        <v>383</v>
      </c>
      <c r="D126" s="30" t="s">
        <v>416</v>
      </c>
      <c r="E126" s="100">
        <f>SUMIFS('PIB Mpal 2015-2024 Cons'!H$5:H$1264,'PIB Mpal 2015-2024 Cons'!$A$5:$A$1264,$W$2,'PIB Mpal 2015-2024 Cons'!$E$5:$E$1264,$A126)</f>
        <v>102.06758403681474</v>
      </c>
      <c r="F126" s="100">
        <f>SUMIFS('PIB Mpal 2015-2024 Cons'!I$5:I$1264,'PIB Mpal 2015-2024 Cons'!$A$5:$A$1264,$W$2,'PIB Mpal 2015-2024 Cons'!$E$5:$E$1264,$A126)</f>
        <v>0.47710082639171603</v>
      </c>
      <c r="G126" s="100">
        <f>SUMIFS('PIB Mpal 2015-2024 Cons'!K$5:K$1264,'PIB Mpal 2015-2024 Cons'!$A$5:$A$1264,$W$2,'PIB Mpal 2015-2024 Cons'!$E$5:$E$1264,$A126)</f>
        <v>5.7005034122160101</v>
      </c>
      <c r="H126" s="100">
        <f>SUMIFS('PIB Mpal 2015-2024 Cons'!L$5:L$1264,'PIB Mpal 2015-2024 Cons'!$A$5:$A$1264,$W$2,'PIB Mpal 2015-2024 Cons'!$E$5:$E$1264,$A126)</f>
        <v>4.5293246344930429</v>
      </c>
      <c r="I126" s="100">
        <f>SUMIFS('PIB Mpal 2015-2024 Cons'!N$5:N$1264,'PIB Mpal 2015-2024 Cons'!$A$5:$A$1264,$W$2,'PIB Mpal 2015-2024 Cons'!$E$5:$E$1264,$A126)</f>
        <v>2.0180234371886177</v>
      </c>
      <c r="J126" s="100">
        <f>SUMIFS('PIB Mpal 2015-2024 Cons'!O$5:O$1264,'PIB Mpal 2015-2024 Cons'!$A$5:$A$1264,$W$2,'PIB Mpal 2015-2024 Cons'!$E$5:$E$1264,$A126)</f>
        <v>14.465491002893083</v>
      </c>
      <c r="K126" s="100">
        <f>SUMIFS('PIB Mpal 2015-2024 Cons'!P$5:P$1264,'PIB Mpal 2015-2024 Cons'!$A$5:$A$1264,$W$2,'PIB Mpal 2015-2024 Cons'!$E$5:$E$1264,$A126)</f>
        <v>2.6225570468082986</v>
      </c>
      <c r="L126" s="100">
        <f>SUMIFS('PIB Mpal 2015-2024 Cons'!Q$5:Q$1264,'PIB Mpal 2015-2024 Cons'!$A$5:$A$1264,$W$2,'PIB Mpal 2015-2024 Cons'!$E$5:$E$1264,$A126)</f>
        <v>2.3414105336473368</v>
      </c>
      <c r="M126" s="100">
        <f>SUMIFS('PIB Mpal 2015-2024 Cons'!R$5:R$1264,'PIB Mpal 2015-2024 Cons'!$A$5:$A$1264,$W$2,'PIB Mpal 2015-2024 Cons'!$E$5:$E$1264,$A126)</f>
        <v>9.8717630003140684</v>
      </c>
      <c r="N126" s="100">
        <f>SUMIFS('PIB Mpal 2015-2024 Cons'!S$5:S$1264,'PIB Mpal 2015-2024 Cons'!$A$5:$A$1264,$W$2,'PIB Mpal 2015-2024 Cons'!$E$5:$E$1264,$A126)</f>
        <v>9.2988855314801224</v>
      </c>
      <c r="O126" s="100">
        <f>SUMIFS('PIB Mpal 2015-2024 Cons'!T$5:T$1264,'PIB Mpal 2015-2024 Cons'!$A$5:$A$1264,$W$2,'PIB Mpal 2015-2024 Cons'!$E$5:$E$1264,$A126)</f>
        <v>17.017373192461545</v>
      </c>
      <c r="P126" s="169">
        <f>SUMIFS('PIB Mpal 2015-2024 Cons'!U$5:U$1264,'PIB Mpal 2015-2024 Cons'!$A$5:$A$1264,$W$2,'PIB Mpal 2015-2024 Cons'!$E$5:$E$1264,$A126)</f>
        <v>5.814718854909505</v>
      </c>
      <c r="Q126" s="199">
        <f>SUMIFS('PIB Mpal 2015-2024 Cons'!J$5:J$1264,'PIB Mpal 2015-2024 Cons'!$A$5:$A$1264,$W$2,'PIB Mpal 2015-2024 Cons'!$E$5:$E$1264,$A126)</f>
        <v>102.54468486320646</v>
      </c>
      <c r="R126" s="90">
        <f>SUMIFS('PIB Mpal 2015-2024 Cons'!M$5:M$1264,'PIB Mpal 2015-2024 Cons'!$A$5:$A$1264,$W$2,'PIB Mpal 2015-2024 Cons'!$E$5:$E$1264,$A126)</f>
        <v>10.229828046709052</v>
      </c>
      <c r="S126" s="101">
        <f>SUMIFS('PIB Mpal 2015-2024 Cons'!V$5:V$1264,'PIB Mpal 2015-2024 Cons'!$A$5:$A$1264,$W$2,'PIB Mpal 2015-2024 Cons'!$E$5:$E$1264,$A126)</f>
        <v>63.450222599702577</v>
      </c>
      <c r="T126" s="172">
        <f>SUMIFS('PIB Mpal 2015-2024 Cons'!W$5:W$1264,'PIB Mpal 2015-2024 Cons'!$A$5:$A$1264,$W$2,'PIB Mpal 2015-2024 Cons'!$E$5:$E$1264,$A126)</f>
        <v>222.76677925745668</v>
      </c>
      <c r="U126" s="100">
        <f>SUMIFS('PIB Mpal 2015-2024 Cons'!X$5:X$1264,'PIB Mpal 2015-2024 Cons'!$A$5:$A$1264,$W$2,'PIB Mpal 2015-2024 Cons'!$E$5:$E$1264,$A126)</f>
        <v>24.424764663769938</v>
      </c>
      <c r="V126" s="101">
        <f>SUMIFS('PIB Mpal 2015-2024 Cons'!Y$5:Y$1264,'PIB Mpal 2015-2024 Cons'!$A$5:$A$1264,$W$2,'PIB Mpal 2015-2024 Cons'!$E$5:$E$1264,$A126)</f>
        <v>247.0864263872781</v>
      </c>
      <c r="W126" s="85">
        <f t="shared" si="11"/>
        <v>1.6564908891093305E-3</v>
      </c>
      <c r="X126" s="247">
        <f>INDEX(POBLACION!$C$4:$W$128,MATCH(A126,POBLACION!$A$4:$A$128,0),MATCH($W$2,POBLACION!$C$3:$W$3,0))</f>
        <v>6683</v>
      </c>
      <c r="Y126" s="237">
        <f t="shared" si="12"/>
        <v>33333.35018067585</v>
      </c>
      <c r="Z126" s="249">
        <f t="shared" si="13"/>
        <v>36972.381623115078</v>
      </c>
      <c r="AA126" s="252">
        <f t="shared" si="14"/>
        <v>4.5228789647815191</v>
      </c>
      <c r="AB126" s="252">
        <f t="shared" si="14"/>
        <v>4.5678774271071187</v>
      </c>
    </row>
    <row r="127" spans="1:28" ht="15" thickBot="1" x14ac:dyDescent="0.35">
      <c r="A127" s="33" t="s">
        <v>417</v>
      </c>
      <c r="B127" s="58" t="s">
        <v>371</v>
      </c>
      <c r="C127" s="57" t="s">
        <v>383</v>
      </c>
      <c r="D127" s="58" t="s">
        <v>418</v>
      </c>
      <c r="E127" s="100">
        <f>SUMIFS('PIB Mpal 2015-2024 Cons'!H$5:H$1264,'PIB Mpal 2015-2024 Cons'!$A$5:$A$1264,$W$2,'PIB Mpal 2015-2024 Cons'!$E$5:$E$1264,$A127)</f>
        <v>55.701226801102997</v>
      </c>
      <c r="F127" s="100">
        <f>SUMIFS('PIB Mpal 2015-2024 Cons'!I$5:I$1264,'PIB Mpal 2015-2024 Cons'!$A$5:$A$1264,$W$2,'PIB Mpal 2015-2024 Cons'!$E$5:$E$1264,$A127)</f>
        <v>8.9237924392941466</v>
      </c>
      <c r="G127" s="100">
        <f>SUMIFS('PIB Mpal 2015-2024 Cons'!K$5:K$1264,'PIB Mpal 2015-2024 Cons'!$A$5:$A$1264,$W$2,'PIB Mpal 2015-2024 Cons'!$E$5:$E$1264,$A127)</f>
        <v>5.8300447881352655</v>
      </c>
      <c r="H127" s="100">
        <f>SUMIFS('PIB Mpal 2015-2024 Cons'!L$5:L$1264,'PIB Mpal 2015-2024 Cons'!$A$5:$A$1264,$W$2,'PIB Mpal 2015-2024 Cons'!$E$5:$E$1264,$A127)</f>
        <v>5.7098453125347017</v>
      </c>
      <c r="I127" s="100">
        <f>SUMIFS('PIB Mpal 2015-2024 Cons'!N$5:N$1264,'PIB Mpal 2015-2024 Cons'!$A$5:$A$1264,$W$2,'PIB Mpal 2015-2024 Cons'!$E$5:$E$1264,$A127)</f>
        <v>11.272048395264802</v>
      </c>
      <c r="J127" s="100">
        <f>SUMIFS('PIB Mpal 2015-2024 Cons'!O$5:O$1264,'PIB Mpal 2015-2024 Cons'!$A$5:$A$1264,$W$2,'PIB Mpal 2015-2024 Cons'!$E$5:$E$1264,$A127)</f>
        <v>34.654839761256561</v>
      </c>
      <c r="K127" s="100">
        <f>SUMIFS('PIB Mpal 2015-2024 Cons'!P$5:P$1264,'PIB Mpal 2015-2024 Cons'!$A$5:$A$1264,$W$2,'PIB Mpal 2015-2024 Cons'!$E$5:$E$1264,$A127)</f>
        <v>6.4548801510442528</v>
      </c>
      <c r="L127" s="100">
        <f>SUMIFS('PIB Mpal 2015-2024 Cons'!Q$5:Q$1264,'PIB Mpal 2015-2024 Cons'!$A$5:$A$1264,$W$2,'PIB Mpal 2015-2024 Cons'!$E$5:$E$1264,$A127)</f>
        <v>5.1050400331782546</v>
      </c>
      <c r="M127" s="100">
        <f>SUMIFS('PIB Mpal 2015-2024 Cons'!R$5:R$1264,'PIB Mpal 2015-2024 Cons'!$A$5:$A$1264,$W$2,'PIB Mpal 2015-2024 Cons'!$E$5:$E$1264,$A127)</f>
        <v>18.789683113199054</v>
      </c>
      <c r="N127" s="100">
        <f>SUMIFS('PIB Mpal 2015-2024 Cons'!S$5:S$1264,'PIB Mpal 2015-2024 Cons'!$A$5:$A$1264,$W$2,'PIB Mpal 2015-2024 Cons'!$E$5:$E$1264,$A127)</f>
        <v>18.572747914732805</v>
      </c>
      <c r="O127" s="100">
        <f>SUMIFS('PIB Mpal 2015-2024 Cons'!T$5:T$1264,'PIB Mpal 2015-2024 Cons'!$A$5:$A$1264,$W$2,'PIB Mpal 2015-2024 Cons'!$E$5:$E$1264,$A127)</f>
        <v>23.616280259969948</v>
      </c>
      <c r="P127" s="169">
        <f>SUMIFS('PIB Mpal 2015-2024 Cons'!U$5:U$1264,'PIB Mpal 2015-2024 Cons'!$A$5:$A$1264,$W$2,'PIB Mpal 2015-2024 Cons'!$E$5:$E$1264,$A127)</f>
        <v>10.42824393502843</v>
      </c>
      <c r="Q127" s="199">
        <f>SUMIFS('PIB Mpal 2015-2024 Cons'!J$5:J$1264,'PIB Mpal 2015-2024 Cons'!$A$5:$A$1264,$W$2,'PIB Mpal 2015-2024 Cons'!$E$5:$E$1264,$A127)</f>
        <v>64.625019240397137</v>
      </c>
      <c r="R127" s="90">
        <f>SUMIFS('PIB Mpal 2015-2024 Cons'!M$5:M$1264,'PIB Mpal 2015-2024 Cons'!$A$5:$A$1264,$W$2,'PIB Mpal 2015-2024 Cons'!$E$5:$E$1264,$A127)</f>
        <v>11.539890100669968</v>
      </c>
      <c r="S127" s="101">
        <f>SUMIFS('PIB Mpal 2015-2024 Cons'!V$5:V$1264,'PIB Mpal 2015-2024 Cons'!$A$5:$A$1264,$W$2,'PIB Mpal 2015-2024 Cons'!$E$5:$E$1264,$A127)</f>
        <v>128.8937635636741</v>
      </c>
      <c r="T127" s="172">
        <f>SUMIFS('PIB Mpal 2015-2024 Cons'!W$5:W$1264,'PIB Mpal 2015-2024 Cons'!$A$5:$A$1264,$W$2,'PIB Mpal 2015-2024 Cons'!$E$5:$E$1264,$A127)</f>
        <v>236.16423258534422</v>
      </c>
      <c r="U127" s="100">
        <f>SUMIFS('PIB Mpal 2015-2024 Cons'!X$5:X$1264,'PIB Mpal 2015-2024 Cons'!$A$5:$A$1264,$W$2,'PIB Mpal 2015-2024 Cons'!$E$5:$E$1264,$A127)</f>
        <v>25.893698432628451</v>
      </c>
      <c r="V127" s="101">
        <f>SUMIFS('PIB Mpal 2015-2024 Cons'!Y$5:Y$1264,'PIB Mpal 2015-2024 Cons'!$A$5:$A$1264,$W$2,'PIB Mpal 2015-2024 Cons'!$E$5:$E$1264,$A127)</f>
        <v>261.94649159321062</v>
      </c>
      <c r="W127" s="89">
        <f t="shared" si="11"/>
        <v>1.7561141787618988E-3</v>
      </c>
      <c r="X127" s="247">
        <f>INDEX(POBLACION!$C$4:$W$128,MATCH(A127,POBLACION!$A$4:$A$128,0),MATCH($W$2,POBLACION!$C$3:$W$3,0))</f>
        <v>12343</v>
      </c>
      <c r="Y127" s="237">
        <f t="shared" si="12"/>
        <v>19133.454799104289</v>
      </c>
      <c r="Z127" s="249">
        <f t="shared" si="13"/>
        <v>21222.271051868316</v>
      </c>
      <c r="AA127" s="252">
        <f t="shared" si="14"/>
        <v>4.2817933947382389</v>
      </c>
      <c r="AB127" s="252">
        <f t="shared" si="14"/>
        <v>4.3267918570638635</v>
      </c>
    </row>
    <row r="128" spans="1:28" ht="15" thickBot="1" x14ac:dyDescent="0.35">
      <c r="A128" s="107" t="s">
        <v>419</v>
      </c>
      <c r="B128" s="102" t="s">
        <v>420</v>
      </c>
      <c r="C128" s="108"/>
      <c r="D128" s="103"/>
      <c r="E128" s="104">
        <f>SUM(E129:E139)</f>
        <v>2355.1027669217015</v>
      </c>
      <c r="F128" s="104">
        <f t="shared" ref="F128:V128" si="17">SUM(F129:F139)</f>
        <v>33.76421460876297</v>
      </c>
      <c r="G128" s="104">
        <f t="shared" si="17"/>
        <v>206.95852836527274</v>
      </c>
      <c r="H128" s="104">
        <f t="shared" si="17"/>
        <v>264.66004708483649</v>
      </c>
      <c r="I128" s="104">
        <f t="shared" si="17"/>
        <v>200.92866715157643</v>
      </c>
      <c r="J128" s="104">
        <f t="shared" si="17"/>
        <v>1245.21257623203</v>
      </c>
      <c r="K128" s="104">
        <f t="shared" si="17"/>
        <v>265.98177397912497</v>
      </c>
      <c r="L128" s="104">
        <f t="shared" si="17"/>
        <v>275.02178679749875</v>
      </c>
      <c r="M128" s="104">
        <f t="shared" si="17"/>
        <v>409.31164004731619</v>
      </c>
      <c r="N128" s="104">
        <f t="shared" si="17"/>
        <v>711.58538891266994</v>
      </c>
      <c r="O128" s="104">
        <f t="shared" si="17"/>
        <v>1703.9202555696677</v>
      </c>
      <c r="P128" s="114">
        <f t="shared" si="17"/>
        <v>338.97192851170479</v>
      </c>
      <c r="Q128" s="176">
        <f t="shared" si="17"/>
        <v>2388.8669815304652</v>
      </c>
      <c r="R128" s="104">
        <f t="shared" si="17"/>
        <v>471.61857545010929</v>
      </c>
      <c r="S128" s="105">
        <f t="shared" si="17"/>
        <v>5150.9340172015873</v>
      </c>
      <c r="T128" s="171">
        <f t="shared" si="17"/>
        <v>9004.4267901872408</v>
      </c>
      <c r="U128" s="104">
        <f t="shared" si="17"/>
        <v>987.27021154432259</v>
      </c>
      <c r="V128" s="105">
        <f t="shared" si="17"/>
        <v>9987.448059667724</v>
      </c>
      <c r="W128" s="106">
        <f t="shared" si="11"/>
        <v>6.6956801141157568E-2</v>
      </c>
      <c r="X128" s="190">
        <f>SUM(X129:X139)</f>
        <v>519078</v>
      </c>
      <c r="Y128" s="237">
        <f t="shared" si="12"/>
        <v>17346.962865286605</v>
      </c>
      <c r="Z128" s="249">
        <f t="shared" si="13"/>
        <v>19240.746207058906</v>
      </c>
      <c r="AA128" s="252">
        <f t="shared" si="14"/>
        <v>4.2392234487921732</v>
      </c>
      <c r="AB128" s="252">
        <f t="shared" si="14"/>
        <v>4.2842219111177888</v>
      </c>
    </row>
    <row r="129" spans="1:28" ht="27.6" x14ac:dyDescent="0.3">
      <c r="A129" s="33" t="s">
        <v>421</v>
      </c>
      <c r="B129" s="92" t="s">
        <v>422</v>
      </c>
      <c r="C129" s="99" t="s">
        <v>423</v>
      </c>
      <c r="D129" s="92" t="s">
        <v>424</v>
      </c>
      <c r="E129" s="100">
        <f>SUMIFS('PIB Mpal 2015-2024 Cons'!H$5:H$1264,'PIB Mpal 2015-2024 Cons'!$A$5:$A$1264,$W$2,'PIB Mpal 2015-2024 Cons'!$E$5:$E$1264,$A129)</f>
        <v>491.97287143496379</v>
      </c>
      <c r="F129" s="100">
        <f>SUMIFS('PIB Mpal 2015-2024 Cons'!I$5:I$1264,'PIB Mpal 2015-2024 Cons'!$A$5:$A$1264,$W$2,'PIB Mpal 2015-2024 Cons'!$E$5:$E$1264,$A129)</f>
        <v>0.92393182480008695</v>
      </c>
      <c r="G129" s="100">
        <f>SUMIFS('PIB Mpal 2015-2024 Cons'!K$5:K$1264,'PIB Mpal 2015-2024 Cons'!$A$5:$A$1264,$W$2,'PIB Mpal 2015-2024 Cons'!$E$5:$E$1264,$A129)</f>
        <v>67.869390103589197</v>
      </c>
      <c r="H129" s="100">
        <f>SUMIFS('PIB Mpal 2015-2024 Cons'!L$5:L$1264,'PIB Mpal 2015-2024 Cons'!$A$5:$A$1264,$W$2,'PIB Mpal 2015-2024 Cons'!$E$5:$E$1264,$A129)</f>
        <v>80.12143821590432</v>
      </c>
      <c r="I129" s="100">
        <f>SUMIFS('PIB Mpal 2015-2024 Cons'!N$5:N$1264,'PIB Mpal 2015-2024 Cons'!$A$5:$A$1264,$W$2,'PIB Mpal 2015-2024 Cons'!$E$5:$E$1264,$A129)</f>
        <v>79.30250919623461</v>
      </c>
      <c r="J129" s="100">
        <f>SUMIFS('PIB Mpal 2015-2024 Cons'!O$5:O$1264,'PIB Mpal 2015-2024 Cons'!$A$5:$A$1264,$W$2,'PIB Mpal 2015-2024 Cons'!$E$5:$E$1264,$A129)</f>
        <v>449.33842448371223</v>
      </c>
      <c r="K129" s="100">
        <f>SUMIFS('PIB Mpal 2015-2024 Cons'!P$5:P$1264,'PIB Mpal 2015-2024 Cons'!$A$5:$A$1264,$W$2,'PIB Mpal 2015-2024 Cons'!$E$5:$E$1264,$A129)</f>
        <v>76.615653369883958</v>
      </c>
      <c r="L129" s="100">
        <f>SUMIFS('PIB Mpal 2015-2024 Cons'!Q$5:Q$1264,'PIB Mpal 2015-2024 Cons'!$A$5:$A$1264,$W$2,'PIB Mpal 2015-2024 Cons'!$E$5:$E$1264,$A129)</f>
        <v>91.014331248598523</v>
      </c>
      <c r="M129" s="100">
        <f>SUMIFS('PIB Mpal 2015-2024 Cons'!R$5:R$1264,'PIB Mpal 2015-2024 Cons'!$A$5:$A$1264,$W$2,'PIB Mpal 2015-2024 Cons'!$E$5:$E$1264,$A129)</f>
        <v>99.417928449639717</v>
      </c>
      <c r="N129" s="100">
        <f>SUMIFS('PIB Mpal 2015-2024 Cons'!S$5:S$1264,'PIB Mpal 2015-2024 Cons'!$A$5:$A$1264,$W$2,'PIB Mpal 2015-2024 Cons'!$E$5:$E$1264,$A129)</f>
        <v>222.27631951688824</v>
      </c>
      <c r="O129" s="100">
        <f>SUMIFS('PIB Mpal 2015-2024 Cons'!T$5:T$1264,'PIB Mpal 2015-2024 Cons'!$A$5:$A$1264,$W$2,'PIB Mpal 2015-2024 Cons'!$E$5:$E$1264,$A129)</f>
        <v>406.19550702118335</v>
      </c>
      <c r="P129" s="169">
        <f>SUMIFS('PIB Mpal 2015-2024 Cons'!U$5:U$1264,'PIB Mpal 2015-2024 Cons'!$A$5:$A$1264,$W$2,'PIB Mpal 2015-2024 Cons'!$E$5:$E$1264,$A129)</f>
        <v>89.083013480518403</v>
      </c>
      <c r="Q129" s="199">
        <f>SUMIFS('PIB Mpal 2015-2024 Cons'!J$5:J$1264,'PIB Mpal 2015-2024 Cons'!$A$5:$A$1264,$W$2,'PIB Mpal 2015-2024 Cons'!$E$5:$E$1264,$A129)</f>
        <v>492.89680325976389</v>
      </c>
      <c r="R129" s="90">
        <f>SUMIFS('PIB Mpal 2015-2024 Cons'!M$5:M$1264,'PIB Mpal 2015-2024 Cons'!$A$5:$A$1264,$W$2,'PIB Mpal 2015-2024 Cons'!$E$5:$E$1264,$A129)</f>
        <v>147.99082831949352</v>
      </c>
      <c r="S129" s="101">
        <f>SUMIFS('PIB Mpal 2015-2024 Cons'!V$5:V$1264,'PIB Mpal 2015-2024 Cons'!$A$5:$A$1264,$W$2,'PIB Mpal 2015-2024 Cons'!$E$5:$E$1264,$A129)</f>
        <v>1513.243686766659</v>
      </c>
      <c r="T129" s="172">
        <f>SUMIFS('PIB Mpal 2015-2024 Cons'!W$5:W$1264,'PIB Mpal 2015-2024 Cons'!$A$5:$A$1264,$W$2,'PIB Mpal 2015-2024 Cons'!$E$5:$E$1264,$A129)</f>
        <v>2366.2832667127204</v>
      </c>
      <c r="U129" s="100">
        <f>SUMIFS('PIB Mpal 2015-2024 Cons'!X$5:X$1264,'PIB Mpal 2015-2024 Cons'!$A$5:$A$1264,$W$2,'PIB Mpal 2015-2024 Cons'!$E$5:$E$1264,$A129)</f>
        <v>259.44582989417734</v>
      </c>
      <c r="V129" s="101">
        <f>SUMIFS('PIB Mpal 2015-2024 Cons'!Y$5:Y$1264,'PIB Mpal 2015-2024 Cons'!$A$5:$A$1264,$W$2,'PIB Mpal 2015-2024 Cons'!$E$5:$E$1264,$A129)</f>
        <v>2624.6125124265623</v>
      </c>
      <c r="W129" s="91">
        <f t="shared" si="11"/>
        <v>1.7595651763818623E-2</v>
      </c>
      <c r="X129" s="247">
        <f>INDEX(POBLACION!$C$4:$W$128,MATCH(A129,POBLACION!$A$4:$A$128,0),MATCH($W$2,POBLACION!$C$3:$W$3,0))</f>
        <v>124423</v>
      </c>
      <c r="Y129" s="237">
        <f t="shared" si="12"/>
        <v>19018.053468512415</v>
      </c>
      <c r="Z129" s="249">
        <f t="shared" si="13"/>
        <v>21094.271255528016</v>
      </c>
      <c r="AA129" s="252">
        <f t="shared" si="14"/>
        <v>4.2791660640659126</v>
      </c>
      <c r="AB129" s="252">
        <f t="shared" si="14"/>
        <v>4.3241645263915318</v>
      </c>
    </row>
    <row r="130" spans="1:28" ht="27.6" x14ac:dyDescent="0.3">
      <c r="A130" s="33" t="s">
        <v>425</v>
      </c>
      <c r="B130" s="30" t="s">
        <v>422</v>
      </c>
      <c r="C130" s="31" t="s">
        <v>423</v>
      </c>
      <c r="D130" s="30" t="s">
        <v>426</v>
      </c>
      <c r="E130" s="100">
        <f>SUMIFS('PIB Mpal 2015-2024 Cons'!H$5:H$1264,'PIB Mpal 2015-2024 Cons'!$A$5:$A$1264,$W$2,'PIB Mpal 2015-2024 Cons'!$E$5:$E$1264,$A130)</f>
        <v>60.950263647605667</v>
      </c>
      <c r="F130" s="100">
        <f>SUMIFS('PIB Mpal 2015-2024 Cons'!I$5:I$1264,'PIB Mpal 2015-2024 Cons'!$A$5:$A$1264,$W$2,'PIB Mpal 2015-2024 Cons'!$E$5:$E$1264,$A130)</f>
        <v>0</v>
      </c>
      <c r="G130" s="100">
        <f>SUMIFS('PIB Mpal 2015-2024 Cons'!K$5:K$1264,'PIB Mpal 2015-2024 Cons'!$A$5:$A$1264,$W$2,'PIB Mpal 2015-2024 Cons'!$E$5:$E$1264,$A130)</f>
        <v>0.78753165426252991</v>
      </c>
      <c r="H130" s="100">
        <f>SUMIFS('PIB Mpal 2015-2024 Cons'!L$5:L$1264,'PIB Mpal 2015-2024 Cons'!$A$5:$A$1264,$W$2,'PIB Mpal 2015-2024 Cons'!$E$5:$E$1264,$A130)</f>
        <v>15.400121526510299</v>
      </c>
      <c r="I130" s="100">
        <f>SUMIFS('PIB Mpal 2015-2024 Cons'!N$5:N$1264,'PIB Mpal 2015-2024 Cons'!$A$5:$A$1264,$W$2,'PIB Mpal 2015-2024 Cons'!$E$5:$E$1264,$A130)</f>
        <v>5.7241214459750438</v>
      </c>
      <c r="J130" s="100">
        <f>SUMIFS('PIB Mpal 2015-2024 Cons'!O$5:O$1264,'PIB Mpal 2015-2024 Cons'!$A$5:$A$1264,$W$2,'PIB Mpal 2015-2024 Cons'!$E$5:$E$1264,$A130)</f>
        <v>57.216890347008281</v>
      </c>
      <c r="K130" s="100">
        <f>SUMIFS('PIB Mpal 2015-2024 Cons'!P$5:P$1264,'PIB Mpal 2015-2024 Cons'!$A$5:$A$1264,$W$2,'PIB Mpal 2015-2024 Cons'!$E$5:$E$1264,$A130)</f>
        <v>10.527047175590139</v>
      </c>
      <c r="L130" s="100">
        <f>SUMIFS('PIB Mpal 2015-2024 Cons'!Q$5:Q$1264,'PIB Mpal 2015-2024 Cons'!$A$5:$A$1264,$W$2,'PIB Mpal 2015-2024 Cons'!$E$5:$E$1264,$A130)</f>
        <v>11.108564712620714</v>
      </c>
      <c r="M130" s="100">
        <f>SUMIFS('PIB Mpal 2015-2024 Cons'!R$5:R$1264,'PIB Mpal 2015-2024 Cons'!$A$5:$A$1264,$W$2,'PIB Mpal 2015-2024 Cons'!$E$5:$E$1264,$A130)</f>
        <v>13.589975487409697</v>
      </c>
      <c r="N130" s="100">
        <f>SUMIFS('PIB Mpal 2015-2024 Cons'!S$5:S$1264,'PIB Mpal 2015-2024 Cons'!$A$5:$A$1264,$W$2,'PIB Mpal 2015-2024 Cons'!$E$5:$E$1264,$A130)</f>
        <v>29.975852990829207</v>
      </c>
      <c r="O130" s="100">
        <f>SUMIFS('PIB Mpal 2015-2024 Cons'!T$5:T$1264,'PIB Mpal 2015-2024 Cons'!$A$5:$A$1264,$W$2,'PIB Mpal 2015-2024 Cons'!$E$5:$E$1264,$A130)</f>
        <v>83.042809209889398</v>
      </c>
      <c r="P130" s="169">
        <f>SUMIFS('PIB Mpal 2015-2024 Cons'!U$5:U$1264,'PIB Mpal 2015-2024 Cons'!$A$5:$A$1264,$W$2,'PIB Mpal 2015-2024 Cons'!$E$5:$E$1264,$A130)</f>
        <v>12.004183464508005</v>
      </c>
      <c r="Q130" s="199">
        <f>SUMIFS('PIB Mpal 2015-2024 Cons'!J$5:J$1264,'PIB Mpal 2015-2024 Cons'!$A$5:$A$1264,$W$2,'PIB Mpal 2015-2024 Cons'!$E$5:$E$1264,$A130)</f>
        <v>60.950263647605667</v>
      </c>
      <c r="R130" s="90">
        <f>SUMIFS('PIB Mpal 2015-2024 Cons'!M$5:M$1264,'PIB Mpal 2015-2024 Cons'!$A$5:$A$1264,$W$2,'PIB Mpal 2015-2024 Cons'!$E$5:$E$1264,$A130)</f>
        <v>16.187653180772827</v>
      </c>
      <c r="S130" s="101">
        <f>SUMIFS('PIB Mpal 2015-2024 Cons'!V$5:V$1264,'PIB Mpal 2015-2024 Cons'!$A$5:$A$1264,$W$2,'PIB Mpal 2015-2024 Cons'!$E$5:$E$1264,$A130)</f>
        <v>223.18944483383046</v>
      </c>
      <c r="T130" s="172">
        <f>SUMIFS('PIB Mpal 2015-2024 Cons'!W$5:W$1264,'PIB Mpal 2015-2024 Cons'!$A$5:$A$1264,$W$2,'PIB Mpal 2015-2024 Cons'!$E$5:$E$1264,$A130)</f>
        <v>323.52834833235823</v>
      </c>
      <c r="U130" s="100">
        <f>SUMIFS('PIB Mpal 2015-2024 Cons'!X$5:X$1264,'PIB Mpal 2015-2024 Cons'!$A$5:$A$1264,$W$2,'PIB Mpal 2015-2024 Cons'!$E$5:$E$1264,$A130)</f>
        <v>35.472541266790579</v>
      </c>
      <c r="V130" s="101">
        <f>SUMIFS('PIB Mpal 2015-2024 Cons'!Y$5:Y$1264,'PIB Mpal 2015-2024 Cons'!$A$5:$A$1264,$W$2,'PIB Mpal 2015-2024 Cons'!$E$5:$E$1264,$A130)</f>
        <v>358.84822544404972</v>
      </c>
      <c r="W130" s="85">
        <f t="shared" si="11"/>
        <v>2.4057526134172343E-3</v>
      </c>
      <c r="X130" s="247">
        <f>INDEX(POBLACION!$C$4:$W$128,MATCH(A130,POBLACION!$A$4:$A$128,0),MATCH($W$2,POBLACION!$C$3:$W$3,0))</f>
        <v>31449</v>
      </c>
      <c r="Y130" s="237">
        <f t="shared" si="12"/>
        <v>10287.397002523396</v>
      </c>
      <c r="Z130" s="249">
        <f t="shared" si="13"/>
        <v>11410.481269485506</v>
      </c>
      <c r="AA130" s="252">
        <f t="shared" si="14"/>
        <v>4.0123055000832997</v>
      </c>
      <c r="AB130" s="252">
        <f t="shared" si="14"/>
        <v>4.0573039624089198</v>
      </c>
    </row>
    <row r="131" spans="1:28" ht="27.6" x14ac:dyDescent="0.3">
      <c r="A131" s="33" t="s">
        <v>427</v>
      </c>
      <c r="B131" s="30" t="s">
        <v>422</v>
      </c>
      <c r="C131" s="31" t="s">
        <v>423</v>
      </c>
      <c r="D131" s="30" t="s">
        <v>428</v>
      </c>
      <c r="E131" s="100">
        <f>SUMIFS('PIB Mpal 2015-2024 Cons'!H$5:H$1264,'PIB Mpal 2015-2024 Cons'!$A$5:$A$1264,$W$2,'PIB Mpal 2015-2024 Cons'!$E$5:$E$1264,$A131)</f>
        <v>426.14031080175243</v>
      </c>
      <c r="F131" s="100">
        <f>SUMIFS('PIB Mpal 2015-2024 Cons'!I$5:I$1264,'PIB Mpal 2015-2024 Cons'!$A$5:$A$1264,$W$2,'PIB Mpal 2015-2024 Cons'!$E$5:$E$1264,$A131)</f>
        <v>0.6534949246911157</v>
      </c>
      <c r="G131" s="100">
        <f>SUMIFS('PIB Mpal 2015-2024 Cons'!K$5:K$1264,'PIB Mpal 2015-2024 Cons'!$A$5:$A$1264,$W$2,'PIB Mpal 2015-2024 Cons'!$E$5:$E$1264,$A131)</f>
        <v>31.375104274241323</v>
      </c>
      <c r="H131" s="100">
        <f>SUMIFS('PIB Mpal 2015-2024 Cons'!L$5:L$1264,'PIB Mpal 2015-2024 Cons'!$A$5:$A$1264,$W$2,'PIB Mpal 2015-2024 Cons'!$E$5:$E$1264,$A131)</f>
        <v>23.383403167070686</v>
      </c>
      <c r="I131" s="100">
        <f>SUMIFS('PIB Mpal 2015-2024 Cons'!N$5:N$1264,'PIB Mpal 2015-2024 Cons'!$A$5:$A$1264,$W$2,'PIB Mpal 2015-2024 Cons'!$E$5:$E$1264,$A131)</f>
        <v>19.914335273683125</v>
      </c>
      <c r="J131" s="100">
        <f>SUMIFS('PIB Mpal 2015-2024 Cons'!O$5:O$1264,'PIB Mpal 2015-2024 Cons'!$A$5:$A$1264,$W$2,'PIB Mpal 2015-2024 Cons'!$E$5:$E$1264,$A131)</f>
        <v>118.37532331171715</v>
      </c>
      <c r="K131" s="100">
        <f>SUMIFS('PIB Mpal 2015-2024 Cons'!P$5:P$1264,'PIB Mpal 2015-2024 Cons'!$A$5:$A$1264,$W$2,'PIB Mpal 2015-2024 Cons'!$E$5:$E$1264,$A131)</f>
        <v>26.22959368265553</v>
      </c>
      <c r="L131" s="100">
        <f>SUMIFS('PIB Mpal 2015-2024 Cons'!Q$5:Q$1264,'PIB Mpal 2015-2024 Cons'!$A$5:$A$1264,$W$2,'PIB Mpal 2015-2024 Cons'!$E$5:$E$1264,$A131)</f>
        <v>23.442441669415757</v>
      </c>
      <c r="M131" s="100">
        <f>SUMIFS('PIB Mpal 2015-2024 Cons'!R$5:R$1264,'PIB Mpal 2015-2024 Cons'!$A$5:$A$1264,$W$2,'PIB Mpal 2015-2024 Cons'!$E$5:$E$1264,$A131)</f>
        <v>36.850032258346083</v>
      </c>
      <c r="N131" s="100">
        <f>SUMIFS('PIB Mpal 2015-2024 Cons'!S$5:S$1264,'PIB Mpal 2015-2024 Cons'!$A$5:$A$1264,$W$2,'PIB Mpal 2015-2024 Cons'!$E$5:$E$1264,$A131)</f>
        <v>65.956182934115546</v>
      </c>
      <c r="O131" s="100">
        <f>SUMIFS('PIB Mpal 2015-2024 Cons'!T$5:T$1264,'PIB Mpal 2015-2024 Cons'!$A$5:$A$1264,$W$2,'PIB Mpal 2015-2024 Cons'!$E$5:$E$1264,$A131)</f>
        <v>122.87335293681988</v>
      </c>
      <c r="P131" s="169">
        <f>SUMIFS('PIB Mpal 2015-2024 Cons'!U$5:U$1264,'PIB Mpal 2015-2024 Cons'!$A$5:$A$1264,$W$2,'PIB Mpal 2015-2024 Cons'!$E$5:$E$1264,$A131)</f>
        <v>36.419499631183704</v>
      </c>
      <c r="Q131" s="199">
        <f>SUMIFS('PIB Mpal 2015-2024 Cons'!J$5:J$1264,'PIB Mpal 2015-2024 Cons'!$A$5:$A$1264,$W$2,'PIB Mpal 2015-2024 Cons'!$E$5:$E$1264,$A131)</f>
        <v>426.79380572644357</v>
      </c>
      <c r="R131" s="90">
        <f>SUMIFS('PIB Mpal 2015-2024 Cons'!M$5:M$1264,'PIB Mpal 2015-2024 Cons'!$A$5:$A$1264,$W$2,'PIB Mpal 2015-2024 Cons'!$E$5:$E$1264,$A131)</f>
        <v>54.758507441312005</v>
      </c>
      <c r="S131" s="101">
        <f>SUMIFS('PIB Mpal 2015-2024 Cons'!V$5:V$1264,'PIB Mpal 2015-2024 Cons'!$A$5:$A$1264,$W$2,'PIB Mpal 2015-2024 Cons'!$E$5:$E$1264,$A131)</f>
        <v>450.06076169793675</v>
      </c>
      <c r="T131" s="172">
        <f>SUMIFS('PIB Mpal 2015-2024 Cons'!W$5:W$1264,'PIB Mpal 2015-2024 Cons'!$A$5:$A$1264,$W$2,'PIB Mpal 2015-2024 Cons'!$E$5:$E$1264,$A131)</f>
        <v>1123.4378547199944</v>
      </c>
      <c r="U131" s="100">
        <f>SUMIFS('PIB Mpal 2015-2024 Cons'!X$5:X$1264,'PIB Mpal 2015-2024 Cons'!$A$5:$A$1264,$W$2,'PIB Mpal 2015-2024 Cons'!$E$5:$E$1264,$A131)</f>
        <v>123.17682783480551</v>
      </c>
      <c r="V131" s="101">
        <f>SUMIFS('PIB Mpal 2015-2024 Cons'!Y$5:Y$1264,'PIB Mpal 2015-2024 Cons'!$A$5:$A$1264,$W$2,'PIB Mpal 2015-2024 Cons'!$E$5:$E$1264,$A131)</f>
        <v>1246.0845630404517</v>
      </c>
      <c r="W131" s="85">
        <f t="shared" si="11"/>
        <v>8.3538693562268725E-3</v>
      </c>
      <c r="X131" s="247">
        <f>INDEX(POBLACION!$C$4:$W$128,MATCH(A131,POBLACION!$A$4:$A$128,0),MATCH($W$2,POBLACION!$C$3:$W$3,0))</f>
        <v>50543</v>
      </c>
      <c r="Y131" s="237">
        <f t="shared" si="12"/>
        <v>22227.367879231435</v>
      </c>
      <c r="Z131" s="249">
        <f t="shared" si="13"/>
        <v>24653.949370643844</v>
      </c>
      <c r="AA131" s="252">
        <f t="shared" si="14"/>
        <v>4.3468880374535761</v>
      </c>
      <c r="AB131" s="252">
        <f t="shared" si="14"/>
        <v>4.391886499779182</v>
      </c>
    </row>
    <row r="132" spans="1:28" ht="27.6" x14ac:dyDescent="0.3">
      <c r="A132" s="33" t="s">
        <v>429</v>
      </c>
      <c r="B132" s="30" t="s">
        <v>422</v>
      </c>
      <c r="C132" s="31" t="s">
        <v>423</v>
      </c>
      <c r="D132" s="30" t="s">
        <v>430</v>
      </c>
      <c r="E132" s="100">
        <f>SUMIFS('PIB Mpal 2015-2024 Cons'!H$5:H$1264,'PIB Mpal 2015-2024 Cons'!$A$5:$A$1264,$W$2,'PIB Mpal 2015-2024 Cons'!$E$5:$E$1264,$A132)</f>
        <v>367.60011061828948</v>
      </c>
      <c r="F132" s="100">
        <f>SUMIFS('PIB Mpal 2015-2024 Cons'!I$5:I$1264,'PIB Mpal 2015-2024 Cons'!$A$5:$A$1264,$W$2,'PIB Mpal 2015-2024 Cons'!$E$5:$E$1264,$A132)</f>
        <v>1.5594149761598419</v>
      </c>
      <c r="G132" s="100">
        <f>SUMIFS('PIB Mpal 2015-2024 Cons'!K$5:K$1264,'PIB Mpal 2015-2024 Cons'!$A$5:$A$1264,$W$2,'PIB Mpal 2015-2024 Cons'!$E$5:$E$1264,$A132)</f>
        <v>24.207173499837563</v>
      </c>
      <c r="H132" s="100">
        <f>SUMIFS('PIB Mpal 2015-2024 Cons'!L$5:L$1264,'PIB Mpal 2015-2024 Cons'!$A$5:$A$1264,$W$2,'PIB Mpal 2015-2024 Cons'!$E$5:$E$1264,$A132)</f>
        <v>31.003485346126268</v>
      </c>
      <c r="I132" s="100">
        <f>SUMIFS('PIB Mpal 2015-2024 Cons'!N$5:N$1264,'PIB Mpal 2015-2024 Cons'!$A$5:$A$1264,$W$2,'PIB Mpal 2015-2024 Cons'!$E$5:$E$1264,$A132)</f>
        <v>25.413057960609766</v>
      </c>
      <c r="J132" s="100">
        <f>SUMIFS('PIB Mpal 2015-2024 Cons'!O$5:O$1264,'PIB Mpal 2015-2024 Cons'!$A$5:$A$1264,$W$2,'PIB Mpal 2015-2024 Cons'!$E$5:$E$1264,$A132)</f>
        <v>146.57872144057876</v>
      </c>
      <c r="K132" s="100">
        <f>SUMIFS('PIB Mpal 2015-2024 Cons'!P$5:P$1264,'PIB Mpal 2015-2024 Cons'!$A$5:$A$1264,$W$2,'PIB Mpal 2015-2024 Cons'!$E$5:$E$1264,$A132)</f>
        <v>37.911600556814136</v>
      </c>
      <c r="L132" s="100">
        <f>SUMIFS('PIB Mpal 2015-2024 Cons'!Q$5:Q$1264,'PIB Mpal 2015-2024 Cons'!$A$5:$A$1264,$W$2,'PIB Mpal 2015-2024 Cons'!$E$5:$E$1264,$A132)</f>
        <v>36.707708202779301</v>
      </c>
      <c r="M132" s="100">
        <f>SUMIFS('PIB Mpal 2015-2024 Cons'!R$5:R$1264,'PIB Mpal 2015-2024 Cons'!$A$5:$A$1264,$W$2,'PIB Mpal 2015-2024 Cons'!$E$5:$E$1264,$A132)</f>
        <v>54.534241126013868</v>
      </c>
      <c r="N132" s="100">
        <f>SUMIFS('PIB Mpal 2015-2024 Cons'!S$5:S$1264,'PIB Mpal 2015-2024 Cons'!$A$5:$A$1264,$W$2,'PIB Mpal 2015-2024 Cons'!$E$5:$E$1264,$A132)</f>
        <v>73.525504198156838</v>
      </c>
      <c r="O132" s="100">
        <f>SUMIFS('PIB Mpal 2015-2024 Cons'!T$5:T$1264,'PIB Mpal 2015-2024 Cons'!$A$5:$A$1264,$W$2,'PIB Mpal 2015-2024 Cons'!$E$5:$E$1264,$A132)</f>
        <v>146.91649805310948</v>
      </c>
      <c r="P132" s="169">
        <f>SUMIFS('PIB Mpal 2015-2024 Cons'!U$5:U$1264,'PIB Mpal 2015-2024 Cons'!$A$5:$A$1264,$W$2,'PIB Mpal 2015-2024 Cons'!$E$5:$E$1264,$A132)</f>
        <v>39.837470947384823</v>
      </c>
      <c r="Q132" s="199">
        <f>SUMIFS('PIB Mpal 2015-2024 Cons'!J$5:J$1264,'PIB Mpal 2015-2024 Cons'!$A$5:$A$1264,$W$2,'PIB Mpal 2015-2024 Cons'!$E$5:$E$1264,$A132)</f>
        <v>369.15952559444929</v>
      </c>
      <c r="R132" s="90">
        <f>SUMIFS('PIB Mpal 2015-2024 Cons'!M$5:M$1264,'PIB Mpal 2015-2024 Cons'!$A$5:$A$1264,$W$2,'PIB Mpal 2015-2024 Cons'!$E$5:$E$1264,$A132)</f>
        <v>55.210658845963835</v>
      </c>
      <c r="S132" s="101">
        <f>SUMIFS('PIB Mpal 2015-2024 Cons'!V$5:V$1264,'PIB Mpal 2015-2024 Cons'!$A$5:$A$1264,$W$2,'PIB Mpal 2015-2024 Cons'!$E$5:$E$1264,$A132)</f>
        <v>561.424802485447</v>
      </c>
      <c r="T132" s="172">
        <f>SUMIFS('PIB Mpal 2015-2024 Cons'!W$5:W$1264,'PIB Mpal 2015-2024 Cons'!$A$5:$A$1264,$W$2,'PIB Mpal 2015-2024 Cons'!$E$5:$E$1264,$A132)</f>
        <v>1145.4404524470331</v>
      </c>
      <c r="U132" s="100">
        <f>SUMIFS('PIB Mpal 2015-2024 Cons'!X$5:X$1264,'PIB Mpal 2015-2024 Cons'!$A$5:$A$1264,$W$2,'PIB Mpal 2015-2024 Cons'!$E$5:$E$1264,$A132)</f>
        <v>125.58925339156731</v>
      </c>
      <c r="V132" s="101">
        <f>SUMIFS('PIB Mpal 2015-2024 Cons'!Y$5:Y$1264,'PIB Mpal 2015-2024 Cons'!$A$5:$A$1264,$W$2,'PIB Mpal 2015-2024 Cons'!$E$5:$E$1264,$A132)</f>
        <v>1270.489203901785</v>
      </c>
      <c r="W132" s="85">
        <f t="shared" si="11"/>
        <v>8.5174803883254994E-3</v>
      </c>
      <c r="X132" s="247">
        <f>INDEX(POBLACION!$C$4:$W$128,MATCH(A132,POBLACION!$A$4:$A$128,0),MATCH($W$2,POBLACION!$C$3:$W$3,0))</f>
        <v>56758</v>
      </c>
      <c r="Y132" s="237">
        <f t="shared" si="12"/>
        <v>20181.127813647996</v>
      </c>
      <c r="Z132" s="249">
        <f t="shared" si="13"/>
        <v>22384.319459843282</v>
      </c>
      <c r="AA132" s="252">
        <f t="shared" si="14"/>
        <v>4.3049454329394186</v>
      </c>
      <c r="AB132" s="252">
        <f t="shared" si="14"/>
        <v>4.349943895265028</v>
      </c>
    </row>
    <row r="133" spans="1:28" ht="27.6" x14ac:dyDescent="0.3">
      <c r="A133" s="33" t="s">
        <v>431</v>
      </c>
      <c r="B133" s="30" t="s">
        <v>422</v>
      </c>
      <c r="C133" s="31" t="s">
        <v>423</v>
      </c>
      <c r="D133" s="30" t="s">
        <v>432</v>
      </c>
      <c r="E133" s="100">
        <f>SUMIFS('PIB Mpal 2015-2024 Cons'!H$5:H$1264,'PIB Mpal 2015-2024 Cons'!$A$5:$A$1264,$W$2,'PIB Mpal 2015-2024 Cons'!$E$5:$E$1264,$A133)</f>
        <v>2.5041202398636178</v>
      </c>
      <c r="F133" s="100">
        <f>SUMIFS('PIB Mpal 2015-2024 Cons'!I$5:I$1264,'PIB Mpal 2015-2024 Cons'!$A$5:$A$1264,$W$2,'PIB Mpal 2015-2024 Cons'!$E$5:$E$1264,$A133)</f>
        <v>0</v>
      </c>
      <c r="G133" s="100">
        <f>SUMIFS('PIB Mpal 2015-2024 Cons'!K$5:K$1264,'PIB Mpal 2015-2024 Cons'!$A$5:$A$1264,$W$2,'PIB Mpal 2015-2024 Cons'!$E$5:$E$1264,$A133)</f>
        <v>0.27182257879513766</v>
      </c>
      <c r="H133" s="100">
        <f>SUMIFS('PIB Mpal 2015-2024 Cons'!L$5:L$1264,'PIB Mpal 2015-2024 Cons'!$A$5:$A$1264,$W$2,'PIB Mpal 2015-2024 Cons'!$E$5:$E$1264,$A133)</f>
        <v>1.6129679058946533</v>
      </c>
      <c r="I133" s="100">
        <f>SUMIFS('PIB Mpal 2015-2024 Cons'!N$5:N$1264,'PIB Mpal 2015-2024 Cons'!$A$5:$A$1264,$W$2,'PIB Mpal 2015-2024 Cons'!$E$5:$E$1264,$A133)</f>
        <v>0.15880176525526449</v>
      </c>
      <c r="J133" s="100">
        <f>SUMIFS('PIB Mpal 2015-2024 Cons'!O$5:O$1264,'PIB Mpal 2015-2024 Cons'!$A$5:$A$1264,$W$2,'PIB Mpal 2015-2024 Cons'!$E$5:$E$1264,$A133)</f>
        <v>4.4089414036326673</v>
      </c>
      <c r="K133" s="100">
        <f>SUMIFS('PIB Mpal 2015-2024 Cons'!P$5:P$1264,'PIB Mpal 2015-2024 Cons'!$A$5:$A$1264,$W$2,'PIB Mpal 2015-2024 Cons'!$E$5:$E$1264,$A133)</f>
        <v>1.8666779588985951</v>
      </c>
      <c r="L133" s="100">
        <f>SUMIFS('PIB Mpal 2015-2024 Cons'!Q$5:Q$1264,'PIB Mpal 2015-2024 Cons'!$A$5:$A$1264,$W$2,'PIB Mpal 2015-2024 Cons'!$E$5:$E$1264,$A133)</f>
        <v>1.0120826625961121</v>
      </c>
      <c r="M133" s="100">
        <f>SUMIFS('PIB Mpal 2015-2024 Cons'!R$5:R$1264,'PIB Mpal 2015-2024 Cons'!$A$5:$A$1264,$W$2,'PIB Mpal 2015-2024 Cons'!$E$5:$E$1264,$A133)</f>
        <v>4.8880632050531228</v>
      </c>
      <c r="N133" s="100">
        <f>SUMIFS('PIB Mpal 2015-2024 Cons'!S$5:S$1264,'PIB Mpal 2015-2024 Cons'!$A$5:$A$1264,$W$2,'PIB Mpal 2015-2024 Cons'!$E$5:$E$1264,$A133)</f>
        <v>5.4353017924394402</v>
      </c>
      <c r="O133" s="100">
        <f>SUMIFS('PIB Mpal 2015-2024 Cons'!T$5:T$1264,'PIB Mpal 2015-2024 Cons'!$A$5:$A$1264,$W$2,'PIB Mpal 2015-2024 Cons'!$E$5:$E$1264,$A133)</f>
        <v>20.569534349876594</v>
      </c>
      <c r="P133" s="169">
        <f>SUMIFS('PIB Mpal 2015-2024 Cons'!U$5:U$1264,'PIB Mpal 2015-2024 Cons'!$A$5:$A$1264,$W$2,'PIB Mpal 2015-2024 Cons'!$E$5:$E$1264,$A133)</f>
        <v>2.430960125640298</v>
      </c>
      <c r="Q133" s="199">
        <f>SUMIFS('PIB Mpal 2015-2024 Cons'!J$5:J$1264,'PIB Mpal 2015-2024 Cons'!$A$5:$A$1264,$W$2,'PIB Mpal 2015-2024 Cons'!$E$5:$E$1264,$A133)</f>
        <v>2.5041202398636178</v>
      </c>
      <c r="R133" s="90">
        <f>SUMIFS('PIB Mpal 2015-2024 Cons'!M$5:M$1264,'PIB Mpal 2015-2024 Cons'!$A$5:$A$1264,$W$2,'PIB Mpal 2015-2024 Cons'!$E$5:$E$1264,$A133)</f>
        <v>1.8847904846897909</v>
      </c>
      <c r="S133" s="101">
        <f>SUMIFS('PIB Mpal 2015-2024 Cons'!V$5:V$1264,'PIB Mpal 2015-2024 Cons'!$A$5:$A$1264,$W$2,'PIB Mpal 2015-2024 Cons'!$E$5:$E$1264,$A133)</f>
        <v>40.770363263392092</v>
      </c>
      <c r="T133" s="172">
        <f>SUMIFS('PIB Mpal 2015-2024 Cons'!W$5:W$1264,'PIB Mpal 2015-2024 Cons'!$A$5:$A$1264,$W$2,'PIB Mpal 2015-2024 Cons'!$E$5:$E$1264,$A133)</f>
        <v>43.749615151117332</v>
      </c>
      <c r="U133" s="100">
        <f>SUMIFS('PIB Mpal 2015-2024 Cons'!X$5:X$1264,'PIB Mpal 2015-2024 Cons'!$A$5:$A$1264,$W$2,'PIB Mpal 2015-2024 Cons'!$E$5:$E$1264,$A133)</f>
        <v>4.7968285835046691</v>
      </c>
      <c r="V133" s="101">
        <f>SUMIFS('PIB Mpal 2015-2024 Cons'!Y$5:Y$1264,'PIB Mpal 2015-2024 Cons'!$A$5:$A$1264,$W$2,'PIB Mpal 2015-2024 Cons'!$E$5:$E$1264,$A133)</f>
        <v>48.525799491026554</v>
      </c>
      <c r="W133" s="85">
        <f t="shared" si="11"/>
        <v>3.253215723701542E-4</v>
      </c>
      <c r="X133" s="247">
        <f>INDEX(POBLACION!$C$4:$W$128,MATCH(A133,POBLACION!$A$4:$A$128,0),MATCH($W$2,POBLACION!$C$3:$W$3,0))</f>
        <v>5769</v>
      </c>
      <c r="Y133" s="237">
        <f t="shared" si="12"/>
        <v>7583.5699689924304</v>
      </c>
      <c r="Z133" s="249">
        <f t="shared" si="13"/>
        <v>8411.4750374461</v>
      </c>
      <c r="AA133" s="252">
        <f t="shared" si="14"/>
        <v>3.8798736980920472</v>
      </c>
      <c r="AB133" s="252">
        <f t="shared" si="14"/>
        <v>3.9248721604176806</v>
      </c>
    </row>
    <row r="134" spans="1:28" ht="27.6" x14ac:dyDescent="0.3">
      <c r="A134" s="33" t="s">
        <v>433</v>
      </c>
      <c r="B134" s="30" t="s">
        <v>422</v>
      </c>
      <c r="C134" s="31" t="s">
        <v>423</v>
      </c>
      <c r="D134" s="30" t="s">
        <v>434</v>
      </c>
      <c r="E134" s="100">
        <f>SUMIFS('PIB Mpal 2015-2024 Cons'!H$5:H$1264,'PIB Mpal 2015-2024 Cons'!$A$5:$A$1264,$W$2,'PIB Mpal 2015-2024 Cons'!$E$5:$E$1264,$A134)</f>
        <v>49.52120570914105</v>
      </c>
      <c r="F134" s="100">
        <f>SUMIFS('PIB Mpal 2015-2024 Cons'!I$5:I$1264,'PIB Mpal 2015-2024 Cons'!$A$5:$A$1264,$W$2,'PIB Mpal 2015-2024 Cons'!$E$5:$E$1264,$A134)</f>
        <v>30.535434519067934</v>
      </c>
      <c r="G134" s="100">
        <f>SUMIFS('PIB Mpal 2015-2024 Cons'!K$5:K$1264,'PIB Mpal 2015-2024 Cons'!$A$5:$A$1264,$W$2,'PIB Mpal 2015-2024 Cons'!$E$5:$E$1264,$A134)</f>
        <v>3.0486535893725497</v>
      </c>
      <c r="H134" s="100">
        <f>SUMIFS('PIB Mpal 2015-2024 Cons'!L$5:L$1264,'PIB Mpal 2015-2024 Cons'!$A$5:$A$1264,$W$2,'PIB Mpal 2015-2024 Cons'!$E$5:$E$1264,$A134)</f>
        <v>8.542811117306389</v>
      </c>
      <c r="I134" s="100">
        <f>SUMIFS('PIB Mpal 2015-2024 Cons'!N$5:N$1264,'PIB Mpal 2015-2024 Cons'!$A$5:$A$1264,$W$2,'PIB Mpal 2015-2024 Cons'!$E$5:$E$1264,$A134)</f>
        <v>2.8451356702771791</v>
      </c>
      <c r="J134" s="100">
        <f>SUMIFS('PIB Mpal 2015-2024 Cons'!O$5:O$1264,'PIB Mpal 2015-2024 Cons'!$A$5:$A$1264,$W$2,'PIB Mpal 2015-2024 Cons'!$E$5:$E$1264,$A134)</f>
        <v>33.946326073590221</v>
      </c>
      <c r="K134" s="100">
        <f>SUMIFS('PIB Mpal 2015-2024 Cons'!P$5:P$1264,'PIB Mpal 2015-2024 Cons'!$A$5:$A$1264,$W$2,'PIB Mpal 2015-2024 Cons'!$E$5:$E$1264,$A134)</f>
        <v>4.9903511967274206</v>
      </c>
      <c r="L134" s="100">
        <f>SUMIFS('PIB Mpal 2015-2024 Cons'!Q$5:Q$1264,'PIB Mpal 2015-2024 Cons'!$A$5:$A$1264,$W$2,'PIB Mpal 2015-2024 Cons'!$E$5:$E$1264,$A134)</f>
        <v>5.4317756737882634</v>
      </c>
      <c r="M134" s="100">
        <f>SUMIFS('PIB Mpal 2015-2024 Cons'!R$5:R$1264,'PIB Mpal 2015-2024 Cons'!$A$5:$A$1264,$W$2,'PIB Mpal 2015-2024 Cons'!$E$5:$E$1264,$A134)</f>
        <v>8.0742808123588024</v>
      </c>
      <c r="N134" s="100">
        <f>SUMIFS('PIB Mpal 2015-2024 Cons'!S$5:S$1264,'PIB Mpal 2015-2024 Cons'!$A$5:$A$1264,$W$2,'PIB Mpal 2015-2024 Cons'!$E$5:$E$1264,$A134)</f>
        <v>16.301270284531498</v>
      </c>
      <c r="O134" s="100">
        <f>SUMIFS('PIB Mpal 2015-2024 Cons'!T$5:T$1264,'PIB Mpal 2015-2024 Cons'!$A$5:$A$1264,$W$2,'PIB Mpal 2015-2024 Cons'!$E$5:$E$1264,$A134)</f>
        <v>42.124161276518265</v>
      </c>
      <c r="P134" s="169">
        <f>SUMIFS('PIB Mpal 2015-2024 Cons'!U$5:U$1264,'PIB Mpal 2015-2024 Cons'!$A$5:$A$1264,$W$2,'PIB Mpal 2015-2024 Cons'!$E$5:$E$1264,$A134)</f>
        <v>7.1428642644511395</v>
      </c>
      <c r="Q134" s="199">
        <f>SUMIFS('PIB Mpal 2015-2024 Cons'!J$5:J$1264,'PIB Mpal 2015-2024 Cons'!$A$5:$A$1264,$W$2,'PIB Mpal 2015-2024 Cons'!$E$5:$E$1264,$A134)</f>
        <v>80.056640228208977</v>
      </c>
      <c r="R134" s="90">
        <f>SUMIFS('PIB Mpal 2015-2024 Cons'!M$5:M$1264,'PIB Mpal 2015-2024 Cons'!$A$5:$A$1264,$W$2,'PIB Mpal 2015-2024 Cons'!$E$5:$E$1264,$A134)</f>
        <v>11.591464706678938</v>
      </c>
      <c r="S134" s="101">
        <f>SUMIFS('PIB Mpal 2015-2024 Cons'!V$5:V$1264,'PIB Mpal 2015-2024 Cons'!$A$5:$A$1264,$W$2,'PIB Mpal 2015-2024 Cons'!$E$5:$E$1264,$A134)</f>
        <v>120.85616525224279</v>
      </c>
      <c r="T134" s="172">
        <f>SUMIFS('PIB Mpal 2015-2024 Cons'!W$5:W$1264,'PIB Mpal 2015-2024 Cons'!$A$5:$A$1264,$W$2,'PIB Mpal 2015-2024 Cons'!$E$5:$E$1264,$A134)</f>
        <v>253.25753967735977</v>
      </c>
      <c r="U134" s="100">
        <f>SUMIFS('PIB Mpal 2015-2024 Cons'!X$5:X$1264,'PIB Mpal 2015-2024 Cons'!$A$5:$A$1264,$W$2,'PIB Mpal 2015-2024 Cons'!$E$5:$E$1264,$A134)</f>
        <v>27.767855811226482</v>
      </c>
      <c r="V134" s="101">
        <f>SUMIFS('PIB Mpal 2015-2024 Cons'!Y$5:Y$1264,'PIB Mpal 2015-2024 Cons'!$A$5:$A$1264,$W$2,'PIB Mpal 2015-2024 Cons'!$E$5:$E$1264,$A134)</f>
        <v>280.90589020097485</v>
      </c>
      <c r="W134" s="85">
        <f t="shared" ref="W134:W151" si="18">V134/$V$5</f>
        <v>1.8832197891993105E-3</v>
      </c>
      <c r="X134" s="247">
        <f>INDEX(POBLACION!$C$4:$W$128,MATCH(A134,POBLACION!$A$4:$A$128,0),MATCH($W$2,POBLACION!$C$3:$W$3,0))</f>
        <v>13872</v>
      </c>
      <c r="Y134" s="237">
        <f t="shared" ref="Y134:Y151" si="19">(T134/X134)*1000000</f>
        <v>18256.743056326399</v>
      </c>
      <c r="Z134" s="249">
        <f t="shared" ref="Z134:Z151" si="20">(V134/X134)*1000000</f>
        <v>20249.847909528176</v>
      </c>
      <c r="AA134" s="252">
        <f t="shared" ref="AA134:AB151" si="21">LOG(Y134)</f>
        <v>4.2614233033830295</v>
      </c>
      <c r="AB134" s="252">
        <f t="shared" si="21"/>
        <v>4.3064217657086772</v>
      </c>
    </row>
    <row r="135" spans="1:28" ht="27.6" x14ac:dyDescent="0.3">
      <c r="A135" s="33" t="s">
        <v>435</v>
      </c>
      <c r="B135" s="30" t="s">
        <v>422</v>
      </c>
      <c r="C135" s="31" t="s">
        <v>423</v>
      </c>
      <c r="D135" s="30" t="s">
        <v>436</v>
      </c>
      <c r="E135" s="100">
        <f>SUMIFS('PIB Mpal 2015-2024 Cons'!H$5:H$1264,'PIB Mpal 2015-2024 Cons'!$A$5:$A$1264,$W$2,'PIB Mpal 2015-2024 Cons'!$E$5:$E$1264,$A135)</f>
        <v>173.67082321389131</v>
      </c>
      <c r="F135" s="100">
        <f>SUMIFS('PIB Mpal 2015-2024 Cons'!I$5:I$1264,'PIB Mpal 2015-2024 Cons'!$A$5:$A$1264,$W$2,'PIB Mpal 2015-2024 Cons'!$E$5:$E$1264,$A135)</f>
        <v>0</v>
      </c>
      <c r="G135" s="100">
        <f>SUMIFS('PIB Mpal 2015-2024 Cons'!K$5:K$1264,'PIB Mpal 2015-2024 Cons'!$A$5:$A$1264,$W$2,'PIB Mpal 2015-2024 Cons'!$E$5:$E$1264,$A135)</f>
        <v>12.818071125716772</v>
      </c>
      <c r="H135" s="100">
        <f>SUMIFS('PIB Mpal 2015-2024 Cons'!L$5:L$1264,'PIB Mpal 2015-2024 Cons'!$A$5:$A$1264,$W$2,'PIB Mpal 2015-2024 Cons'!$E$5:$E$1264,$A135)</f>
        <v>18.774418995243117</v>
      </c>
      <c r="I135" s="100">
        <f>SUMIFS('PIB Mpal 2015-2024 Cons'!N$5:N$1264,'PIB Mpal 2015-2024 Cons'!$A$5:$A$1264,$W$2,'PIB Mpal 2015-2024 Cons'!$E$5:$E$1264,$A135)</f>
        <v>10.809722460134239</v>
      </c>
      <c r="J135" s="100">
        <f>SUMIFS('PIB Mpal 2015-2024 Cons'!O$5:O$1264,'PIB Mpal 2015-2024 Cons'!$A$5:$A$1264,$W$2,'PIB Mpal 2015-2024 Cons'!$E$5:$E$1264,$A135)</f>
        <v>93.684044788741033</v>
      </c>
      <c r="K135" s="100">
        <f>SUMIFS('PIB Mpal 2015-2024 Cons'!P$5:P$1264,'PIB Mpal 2015-2024 Cons'!$A$5:$A$1264,$W$2,'PIB Mpal 2015-2024 Cons'!$E$5:$E$1264,$A135)</f>
        <v>13.333050439257672</v>
      </c>
      <c r="L135" s="100">
        <f>SUMIFS('PIB Mpal 2015-2024 Cons'!Q$5:Q$1264,'PIB Mpal 2015-2024 Cons'!$A$5:$A$1264,$W$2,'PIB Mpal 2015-2024 Cons'!$E$5:$E$1264,$A135)</f>
        <v>15.877806789341992</v>
      </c>
      <c r="M135" s="100">
        <f>SUMIFS('PIB Mpal 2015-2024 Cons'!R$5:R$1264,'PIB Mpal 2015-2024 Cons'!$A$5:$A$1264,$W$2,'PIB Mpal 2015-2024 Cons'!$E$5:$E$1264,$A135)</f>
        <v>37.659576871075366</v>
      </c>
      <c r="N135" s="100">
        <f>SUMIFS('PIB Mpal 2015-2024 Cons'!S$5:S$1264,'PIB Mpal 2015-2024 Cons'!$A$5:$A$1264,$W$2,'PIB Mpal 2015-2024 Cons'!$E$5:$E$1264,$A135)</f>
        <v>45.887608168087077</v>
      </c>
      <c r="O135" s="100">
        <f>SUMIFS('PIB Mpal 2015-2024 Cons'!T$5:T$1264,'PIB Mpal 2015-2024 Cons'!$A$5:$A$1264,$W$2,'PIB Mpal 2015-2024 Cons'!$E$5:$E$1264,$A135)</f>
        <v>124.07676321313497</v>
      </c>
      <c r="P135" s="169">
        <f>SUMIFS('PIB Mpal 2015-2024 Cons'!U$5:U$1264,'PIB Mpal 2015-2024 Cons'!$A$5:$A$1264,$W$2,'PIB Mpal 2015-2024 Cons'!$E$5:$E$1264,$A135)</f>
        <v>24.980968078660183</v>
      </c>
      <c r="Q135" s="199">
        <f>SUMIFS('PIB Mpal 2015-2024 Cons'!J$5:J$1264,'PIB Mpal 2015-2024 Cons'!$A$5:$A$1264,$W$2,'PIB Mpal 2015-2024 Cons'!$E$5:$E$1264,$A135)</f>
        <v>173.67082321389131</v>
      </c>
      <c r="R135" s="90">
        <f>SUMIFS('PIB Mpal 2015-2024 Cons'!M$5:M$1264,'PIB Mpal 2015-2024 Cons'!$A$5:$A$1264,$W$2,'PIB Mpal 2015-2024 Cons'!$E$5:$E$1264,$A135)</f>
        <v>31.592490120959887</v>
      </c>
      <c r="S135" s="101">
        <f>SUMIFS('PIB Mpal 2015-2024 Cons'!V$5:V$1264,'PIB Mpal 2015-2024 Cons'!$A$5:$A$1264,$W$2,'PIB Mpal 2015-2024 Cons'!$E$5:$E$1264,$A135)</f>
        <v>366.30954080843247</v>
      </c>
      <c r="T135" s="172">
        <f>SUMIFS('PIB Mpal 2015-2024 Cons'!W$5:W$1264,'PIB Mpal 2015-2024 Cons'!$A$5:$A$1264,$W$2,'PIB Mpal 2015-2024 Cons'!$E$5:$E$1264,$A135)</f>
        <v>644.19926616848579</v>
      </c>
      <c r="U135" s="100">
        <f>SUMIFS('PIB Mpal 2015-2024 Cons'!X$5:X$1264,'PIB Mpal 2015-2024 Cons'!$A$5:$A$1264,$W$2,'PIB Mpal 2015-2024 Cons'!$E$5:$E$1264,$A135)</f>
        <v>70.631785965535045</v>
      </c>
      <c r="V135" s="101">
        <f>SUMIFS('PIB Mpal 2015-2024 Cons'!Y$5:Y$1264,'PIB Mpal 2015-2024 Cons'!$A$5:$A$1264,$W$2,'PIB Mpal 2015-2024 Cons'!$E$5:$E$1264,$A135)</f>
        <v>714.52707216691215</v>
      </c>
      <c r="W135" s="85">
        <f t="shared" si="18"/>
        <v>4.7902574106247877E-3</v>
      </c>
      <c r="X135" s="247">
        <f>INDEX(POBLACION!$C$4:$W$128,MATCH(A135,POBLACION!$A$4:$A$128,0),MATCH($W$2,POBLACION!$C$3:$W$3,0))</f>
        <v>42718</v>
      </c>
      <c r="Y135" s="237">
        <f t="shared" si="19"/>
        <v>15080.276842747455</v>
      </c>
      <c r="Z135" s="249">
        <f t="shared" si="20"/>
        <v>16726.604058404235</v>
      </c>
      <c r="AA135" s="252">
        <f t="shared" si="21"/>
        <v>4.1784093143569629</v>
      </c>
      <c r="AB135" s="252">
        <f t="shared" si="21"/>
        <v>4.2234077766825768</v>
      </c>
    </row>
    <row r="136" spans="1:28" ht="27.6" x14ac:dyDescent="0.3">
      <c r="A136" s="33" t="s">
        <v>437</v>
      </c>
      <c r="B136" s="30" t="s">
        <v>422</v>
      </c>
      <c r="C136" s="31" t="s">
        <v>423</v>
      </c>
      <c r="D136" s="30" t="s">
        <v>438</v>
      </c>
      <c r="E136" s="100">
        <f>SUMIFS('PIB Mpal 2015-2024 Cons'!H$5:H$1264,'PIB Mpal 2015-2024 Cons'!$A$5:$A$1264,$W$2,'PIB Mpal 2015-2024 Cons'!$E$5:$E$1264,$A136)</f>
        <v>50.691900878403352</v>
      </c>
      <c r="F136" s="100">
        <f>SUMIFS('PIB Mpal 2015-2024 Cons'!I$5:I$1264,'PIB Mpal 2015-2024 Cons'!$A$5:$A$1264,$W$2,'PIB Mpal 2015-2024 Cons'!$E$5:$E$1264,$A136)</f>
        <v>0</v>
      </c>
      <c r="G136" s="100">
        <f>SUMIFS('PIB Mpal 2015-2024 Cons'!K$5:K$1264,'PIB Mpal 2015-2024 Cons'!$A$5:$A$1264,$W$2,'PIB Mpal 2015-2024 Cons'!$E$5:$E$1264,$A136)</f>
        <v>6.2918947099666571</v>
      </c>
      <c r="H136" s="100">
        <f>SUMIFS('PIB Mpal 2015-2024 Cons'!L$5:L$1264,'PIB Mpal 2015-2024 Cons'!$A$5:$A$1264,$W$2,'PIB Mpal 2015-2024 Cons'!$E$5:$E$1264,$A136)</f>
        <v>5.4245454189923237</v>
      </c>
      <c r="I136" s="100">
        <f>SUMIFS('PIB Mpal 2015-2024 Cons'!N$5:N$1264,'PIB Mpal 2015-2024 Cons'!$A$5:$A$1264,$W$2,'PIB Mpal 2015-2024 Cons'!$E$5:$E$1264,$A136)</f>
        <v>3.5621658033499957</v>
      </c>
      <c r="J136" s="100">
        <f>SUMIFS('PIB Mpal 2015-2024 Cons'!O$5:O$1264,'PIB Mpal 2015-2024 Cons'!$A$5:$A$1264,$W$2,'PIB Mpal 2015-2024 Cons'!$E$5:$E$1264,$A136)</f>
        <v>25.444488910683461</v>
      </c>
      <c r="K136" s="100">
        <f>SUMIFS('PIB Mpal 2015-2024 Cons'!P$5:P$1264,'PIB Mpal 2015-2024 Cons'!$A$5:$A$1264,$W$2,'PIB Mpal 2015-2024 Cons'!$E$5:$E$1264,$A136)</f>
        <v>6.4119927253497977</v>
      </c>
      <c r="L136" s="100">
        <f>SUMIFS('PIB Mpal 2015-2024 Cons'!Q$5:Q$1264,'PIB Mpal 2015-2024 Cons'!$A$5:$A$1264,$W$2,'PIB Mpal 2015-2024 Cons'!$E$5:$E$1264,$A136)</f>
        <v>7.0381034181521214</v>
      </c>
      <c r="M136" s="100">
        <f>SUMIFS('PIB Mpal 2015-2024 Cons'!R$5:R$1264,'PIB Mpal 2015-2024 Cons'!$A$5:$A$1264,$W$2,'PIB Mpal 2015-2024 Cons'!$E$5:$E$1264,$A136)</f>
        <v>13.903858416633833</v>
      </c>
      <c r="N136" s="100">
        <f>SUMIFS('PIB Mpal 2015-2024 Cons'!S$5:S$1264,'PIB Mpal 2015-2024 Cons'!$A$5:$A$1264,$W$2,'PIB Mpal 2015-2024 Cons'!$E$5:$E$1264,$A136)</f>
        <v>17.458659759486352</v>
      </c>
      <c r="O136" s="100">
        <f>SUMIFS('PIB Mpal 2015-2024 Cons'!T$5:T$1264,'PIB Mpal 2015-2024 Cons'!$A$5:$A$1264,$W$2,'PIB Mpal 2015-2024 Cons'!$E$5:$E$1264,$A136)</f>
        <v>60.927390824755975</v>
      </c>
      <c r="P136" s="169">
        <f>SUMIFS('PIB Mpal 2015-2024 Cons'!U$5:U$1264,'PIB Mpal 2015-2024 Cons'!$A$5:$A$1264,$W$2,'PIB Mpal 2015-2024 Cons'!$E$5:$E$1264,$A136)</f>
        <v>14.176673144724269</v>
      </c>
      <c r="Q136" s="199">
        <f>SUMIFS('PIB Mpal 2015-2024 Cons'!J$5:J$1264,'PIB Mpal 2015-2024 Cons'!$A$5:$A$1264,$W$2,'PIB Mpal 2015-2024 Cons'!$E$5:$E$1264,$A136)</f>
        <v>50.691900878403352</v>
      </c>
      <c r="R136" s="90">
        <f>SUMIFS('PIB Mpal 2015-2024 Cons'!M$5:M$1264,'PIB Mpal 2015-2024 Cons'!$A$5:$A$1264,$W$2,'PIB Mpal 2015-2024 Cons'!$E$5:$E$1264,$A136)</f>
        <v>11.716440128958981</v>
      </c>
      <c r="S136" s="101">
        <f>SUMIFS('PIB Mpal 2015-2024 Cons'!V$5:V$1264,'PIB Mpal 2015-2024 Cons'!$A$5:$A$1264,$W$2,'PIB Mpal 2015-2024 Cons'!$E$5:$E$1264,$A136)</f>
        <v>148.92333300313581</v>
      </c>
      <c r="T136" s="172">
        <f>SUMIFS('PIB Mpal 2015-2024 Cons'!W$5:W$1264,'PIB Mpal 2015-2024 Cons'!$A$5:$A$1264,$W$2,'PIB Mpal 2015-2024 Cons'!$E$5:$E$1264,$A136)</f>
        <v>228.32971954956045</v>
      </c>
      <c r="U136" s="100">
        <f>SUMIFS('PIB Mpal 2015-2024 Cons'!X$5:X$1264,'PIB Mpal 2015-2024 Cons'!$A$5:$A$1264,$W$2,'PIB Mpal 2015-2024 Cons'!$E$5:$E$1264,$A136)</f>
        <v>25.034700794860203</v>
      </c>
      <c r="V136" s="101">
        <f>SUMIFS('PIB Mpal 2015-2024 Cons'!Y$5:Y$1264,'PIB Mpal 2015-2024 Cons'!$A$5:$A$1264,$W$2,'PIB Mpal 2015-2024 Cons'!$E$5:$E$1264,$A136)</f>
        <v>253.25667781150608</v>
      </c>
      <c r="W136" s="85">
        <f t="shared" si="18"/>
        <v>1.6978568411658284E-3</v>
      </c>
      <c r="X136" s="247">
        <f>INDEX(POBLACION!$C$4:$W$128,MATCH(A136,POBLACION!$A$4:$A$128,0),MATCH($W$2,POBLACION!$C$3:$W$3,0))</f>
        <v>20025</v>
      </c>
      <c r="Y136" s="237">
        <f t="shared" si="19"/>
        <v>11402.233185995527</v>
      </c>
      <c r="Z136" s="249">
        <f t="shared" si="20"/>
        <v>12647.025109188819</v>
      </c>
      <c r="AA136" s="252">
        <f t="shared" si="21"/>
        <v>4.0569899184744243</v>
      </c>
      <c r="AB136" s="252">
        <f t="shared" si="21"/>
        <v>4.1019883808000426</v>
      </c>
    </row>
    <row r="137" spans="1:28" ht="27.6" x14ac:dyDescent="0.3">
      <c r="A137" s="33" t="s">
        <v>439</v>
      </c>
      <c r="B137" s="30" t="s">
        <v>422</v>
      </c>
      <c r="C137" s="31" t="s">
        <v>423</v>
      </c>
      <c r="D137" s="30" t="s">
        <v>440</v>
      </c>
      <c r="E137" s="100">
        <f>SUMIFS('PIB Mpal 2015-2024 Cons'!H$5:H$1264,'PIB Mpal 2015-2024 Cons'!$A$5:$A$1264,$W$2,'PIB Mpal 2015-2024 Cons'!$E$5:$E$1264,$A137)</f>
        <v>90.211749833564767</v>
      </c>
      <c r="F137" s="100">
        <f>SUMIFS('PIB Mpal 2015-2024 Cons'!I$5:I$1264,'PIB Mpal 2015-2024 Cons'!$A$5:$A$1264,$W$2,'PIB Mpal 2015-2024 Cons'!$E$5:$E$1264,$A137)</f>
        <v>0</v>
      </c>
      <c r="G137" s="100">
        <f>SUMIFS('PIB Mpal 2015-2024 Cons'!K$5:K$1264,'PIB Mpal 2015-2024 Cons'!$A$5:$A$1264,$W$2,'PIB Mpal 2015-2024 Cons'!$E$5:$E$1264,$A137)</f>
        <v>7.1400512783859913</v>
      </c>
      <c r="H137" s="100">
        <f>SUMIFS('PIB Mpal 2015-2024 Cons'!L$5:L$1264,'PIB Mpal 2015-2024 Cons'!$A$5:$A$1264,$W$2,'PIB Mpal 2015-2024 Cons'!$E$5:$E$1264,$A137)</f>
        <v>11.330257021330636</v>
      </c>
      <c r="I137" s="100">
        <f>SUMIFS('PIB Mpal 2015-2024 Cons'!N$5:N$1264,'PIB Mpal 2015-2024 Cons'!$A$5:$A$1264,$W$2,'PIB Mpal 2015-2024 Cons'!$E$5:$E$1264,$A137)</f>
        <v>4.2742728091026905</v>
      </c>
      <c r="J137" s="100">
        <f>SUMIFS('PIB Mpal 2015-2024 Cons'!O$5:O$1264,'PIB Mpal 2015-2024 Cons'!$A$5:$A$1264,$W$2,'PIB Mpal 2015-2024 Cons'!$E$5:$E$1264,$A137)</f>
        <v>37.224629923689754</v>
      </c>
      <c r="K137" s="100">
        <f>SUMIFS('PIB Mpal 2015-2024 Cons'!P$5:P$1264,'PIB Mpal 2015-2024 Cons'!$A$5:$A$1264,$W$2,'PIB Mpal 2015-2024 Cons'!$E$5:$E$1264,$A137)</f>
        <v>11.752666075807303</v>
      </c>
      <c r="L137" s="100">
        <f>SUMIFS('PIB Mpal 2015-2024 Cons'!Q$5:Q$1264,'PIB Mpal 2015-2024 Cons'!$A$5:$A$1264,$W$2,'PIB Mpal 2015-2024 Cons'!$E$5:$E$1264,$A137)</f>
        <v>11.713454405849593</v>
      </c>
      <c r="M137" s="100">
        <f>SUMIFS('PIB Mpal 2015-2024 Cons'!R$5:R$1264,'PIB Mpal 2015-2024 Cons'!$A$5:$A$1264,$W$2,'PIB Mpal 2015-2024 Cons'!$E$5:$E$1264,$A137)</f>
        <v>15.219112540896605</v>
      </c>
      <c r="N137" s="100">
        <f>SUMIFS('PIB Mpal 2015-2024 Cons'!S$5:S$1264,'PIB Mpal 2015-2024 Cons'!$A$5:$A$1264,$W$2,'PIB Mpal 2015-2024 Cons'!$E$5:$E$1264,$A137)</f>
        <v>31.093808498074427</v>
      </c>
      <c r="O137" s="100">
        <f>SUMIFS('PIB Mpal 2015-2024 Cons'!T$5:T$1264,'PIB Mpal 2015-2024 Cons'!$A$5:$A$1264,$W$2,'PIB Mpal 2015-2024 Cons'!$E$5:$E$1264,$A137)</f>
        <v>96.764420894500617</v>
      </c>
      <c r="P137" s="169">
        <f>SUMIFS('PIB Mpal 2015-2024 Cons'!U$5:U$1264,'PIB Mpal 2015-2024 Cons'!$A$5:$A$1264,$W$2,'PIB Mpal 2015-2024 Cons'!$E$5:$E$1264,$A137)</f>
        <v>14.443655716002999</v>
      </c>
      <c r="Q137" s="199">
        <f>SUMIFS('PIB Mpal 2015-2024 Cons'!J$5:J$1264,'PIB Mpal 2015-2024 Cons'!$A$5:$A$1264,$W$2,'PIB Mpal 2015-2024 Cons'!$E$5:$E$1264,$A137)</f>
        <v>90.211749833564767</v>
      </c>
      <c r="R137" s="90">
        <f>SUMIFS('PIB Mpal 2015-2024 Cons'!M$5:M$1264,'PIB Mpal 2015-2024 Cons'!$A$5:$A$1264,$W$2,'PIB Mpal 2015-2024 Cons'!$E$5:$E$1264,$A137)</f>
        <v>18.470308299716628</v>
      </c>
      <c r="S137" s="101">
        <f>SUMIFS('PIB Mpal 2015-2024 Cons'!V$5:V$1264,'PIB Mpal 2015-2024 Cons'!$A$5:$A$1264,$W$2,'PIB Mpal 2015-2024 Cons'!$E$5:$E$1264,$A137)</f>
        <v>222.48602086392398</v>
      </c>
      <c r="T137" s="172">
        <f>SUMIFS('PIB Mpal 2015-2024 Cons'!W$5:W$1264,'PIB Mpal 2015-2024 Cons'!$A$5:$A$1264,$W$2,'PIB Mpal 2015-2024 Cons'!$E$5:$E$1264,$A137)</f>
        <v>363.26304192305554</v>
      </c>
      <c r="U137" s="100">
        <f>SUMIFS('PIB Mpal 2015-2024 Cons'!X$5:X$1264,'PIB Mpal 2015-2024 Cons'!$A$5:$A$1264,$W$2,'PIB Mpal 2015-2024 Cons'!$E$5:$E$1264,$A137)</f>
        <v>39.829162766523865</v>
      </c>
      <c r="V137" s="101">
        <f>SUMIFS('PIB Mpal 2015-2024 Cons'!Y$5:Y$1264,'PIB Mpal 2015-2024 Cons'!$A$5:$A$1264,$W$2,'PIB Mpal 2015-2024 Cons'!$E$5:$E$1264,$A137)</f>
        <v>402.92079082226394</v>
      </c>
      <c r="W137" s="85">
        <f t="shared" si="18"/>
        <v>2.7012192809963728E-3</v>
      </c>
      <c r="X137" s="247">
        <f>INDEX(POBLACION!$C$4:$W$128,MATCH(A137,POBLACION!$A$4:$A$128,0),MATCH($W$2,POBLACION!$C$3:$W$3,0))</f>
        <v>32352</v>
      </c>
      <c r="Y137" s="237">
        <f t="shared" si="19"/>
        <v>11228.457032735396</v>
      </c>
      <c r="Z137" s="249">
        <f t="shared" si="20"/>
        <v>12454.277658947327</v>
      </c>
      <c r="AA137" s="252">
        <f t="shared" si="21"/>
        <v>4.050320081443294</v>
      </c>
      <c r="AB137" s="252">
        <f t="shared" si="21"/>
        <v>4.0953185437689106</v>
      </c>
    </row>
    <row r="138" spans="1:28" ht="27.6" x14ac:dyDescent="0.3">
      <c r="A138" s="33" t="s">
        <v>441</v>
      </c>
      <c r="B138" s="30" t="s">
        <v>422</v>
      </c>
      <c r="C138" s="31" t="s">
        <v>423</v>
      </c>
      <c r="D138" s="30" t="s">
        <v>442</v>
      </c>
      <c r="E138" s="100">
        <f>SUMIFS('PIB Mpal 2015-2024 Cons'!H$5:H$1264,'PIB Mpal 2015-2024 Cons'!$A$5:$A$1264,$W$2,'PIB Mpal 2015-2024 Cons'!$E$5:$E$1264,$A138)</f>
        <v>627.98437122588086</v>
      </c>
      <c r="F138" s="100">
        <f>SUMIFS('PIB Mpal 2015-2024 Cons'!I$5:I$1264,'PIB Mpal 2015-2024 Cons'!$A$5:$A$1264,$W$2,'PIB Mpal 2015-2024 Cons'!$E$5:$E$1264,$A138)</f>
        <v>9.1938364043992457E-2</v>
      </c>
      <c r="G138" s="100">
        <f>SUMIFS('PIB Mpal 2015-2024 Cons'!K$5:K$1264,'PIB Mpal 2015-2024 Cons'!$A$5:$A$1264,$W$2,'PIB Mpal 2015-2024 Cons'!$E$5:$E$1264,$A138)</f>
        <v>52.105929874357344</v>
      </c>
      <c r="H138" s="100">
        <f>SUMIFS('PIB Mpal 2015-2024 Cons'!L$5:L$1264,'PIB Mpal 2015-2024 Cons'!$A$5:$A$1264,$W$2,'PIB Mpal 2015-2024 Cons'!$E$5:$E$1264,$A138)</f>
        <v>66.334363712159117</v>
      </c>
      <c r="I138" s="100">
        <f>SUMIFS('PIB Mpal 2015-2024 Cons'!N$5:N$1264,'PIB Mpal 2015-2024 Cons'!$A$5:$A$1264,$W$2,'PIB Mpal 2015-2024 Cons'!$E$5:$E$1264,$A138)</f>
        <v>47.169009126938725</v>
      </c>
      <c r="J138" s="100">
        <f>SUMIFS('PIB Mpal 2015-2024 Cons'!O$5:O$1264,'PIB Mpal 2015-2024 Cons'!$A$5:$A$1264,$W$2,'PIB Mpal 2015-2024 Cons'!$E$5:$E$1264,$A138)</f>
        <v>270.76829758325204</v>
      </c>
      <c r="K138" s="100">
        <f>SUMIFS('PIB Mpal 2015-2024 Cons'!P$5:P$1264,'PIB Mpal 2015-2024 Cons'!$A$5:$A$1264,$W$2,'PIB Mpal 2015-2024 Cons'!$E$5:$E$1264,$A138)</f>
        <v>73.307496736927092</v>
      </c>
      <c r="L138" s="100">
        <f>SUMIFS('PIB Mpal 2015-2024 Cons'!Q$5:Q$1264,'PIB Mpal 2015-2024 Cons'!$A$5:$A$1264,$W$2,'PIB Mpal 2015-2024 Cons'!$E$5:$E$1264,$A138)</f>
        <v>69.393594003019913</v>
      </c>
      <c r="M138" s="100">
        <f>SUMIFS('PIB Mpal 2015-2024 Cons'!R$5:R$1264,'PIB Mpal 2015-2024 Cons'!$A$5:$A$1264,$W$2,'PIB Mpal 2015-2024 Cons'!$E$5:$E$1264,$A138)</f>
        <v>117.09424671205878</v>
      </c>
      <c r="N138" s="100">
        <f>SUMIFS('PIB Mpal 2015-2024 Cons'!S$5:S$1264,'PIB Mpal 2015-2024 Cons'!$A$5:$A$1264,$W$2,'PIB Mpal 2015-2024 Cons'!$E$5:$E$1264,$A138)</f>
        <v>194.51100587156253</v>
      </c>
      <c r="O138" s="100">
        <f>SUMIFS('PIB Mpal 2015-2024 Cons'!T$5:T$1264,'PIB Mpal 2015-2024 Cons'!$A$5:$A$1264,$W$2,'PIB Mpal 2015-2024 Cons'!$E$5:$E$1264,$A138)</f>
        <v>571.84210565267779</v>
      </c>
      <c r="P138" s="169">
        <f>SUMIFS('PIB Mpal 2015-2024 Cons'!U$5:U$1264,'PIB Mpal 2015-2024 Cons'!$A$5:$A$1264,$W$2,'PIB Mpal 2015-2024 Cons'!$E$5:$E$1264,$A138)</f>
        <v>93.421212299450929</v>
      </c>
      <c r="Q138" s="199">
        <f>SUMIFS('PIB Mpal 2015-2024 Cons'!J$5:J$1264,'PIB Mpal 2015-2024 Cons'!$A$5:$A$1264,$W$2,'PIB Mpal 2015-2024 Cons'!$E$5:$E$1264,$A138)</f>
        <v>628.0763095899249</v>
      </c>
      <c r="R138" s="90">
        <f>SUMIFS('PIB Mpal 2015-2024 Cons'!M$5:M$1264,'PIB Mpal 2015-2024 Cons'!$A$5:$A$1264,$W$2,'PIB Mpal 2015-2024 Cons'!$E$5:$E$1264,$A138)</f>
        <v>118.44029358651646</v>
      </c>
      <c r="S138" s="101">
        <f>SUMIFS('PIB Mpal 2015-2024 Cons'!V$5:V$1264,'PIB Mpal 2015-2024 Cons'!$A$5:$A$1264,$W$2,'PIB Mpal 2015-2024 Cons'!$E$5:$E$1264,$A138)</f>
        <v>1437.5069679858875</v>
      </c>
      <c r="T138" s="172">
        <f>SUMIFS('PIB Mpal 2015-2024 Cons'!W$5:W$1264,'PIB Mpal 2015-2024 Cons'!$A$5:$A$1264,$W$2,'PIB Mpal 2015-2024 Cons'!$E$5:$E$1264,$A138)</f>
        <v>2426.1184055589993</v>
      </c>
      <c r="U138" s="100">
        <f>SUMIFS('PIB Mpal 2015-2024 Cons'!X$5:X$1264,'PIB Mpal 2015-2024 Cons'!$A$5:$A$1264,$W$2,'PIB Mpal 2015-2024 Cons'!$E$5:$E$1264,$A138)</f>
        <v>266.00631970244103</v>
      </c>
      <c r="V138" s="101">
        <f>SUMIFS('PIB Mpal 2015-2024 Cons'!Y$5:Y$1264,'PIB Mpal 2015-2024 Cons'!$A$5:$A$1264,$W$2,'PIB Mpal 2015-2024 Cons'!$E$5:$E$1264,$A138)</f>
        <v>2690.9799065200118</v>
      </c>
      <c r="W138" s="85">
        <f t="shared" si="18"/>
        <v>1.8040585082322386E-2</v>
      </c>
      <c r="X138" s="247">
        <f>INDEX(POBLACION!$C$4:$W$128,MATCH(A138,POBLACION!$A$4:$A$128,0),MATCH($W$2,POBLACION!$C$3:$W$3,0))</f>
        <v>130019</v>
      </c>
      <c r="Y138" s="237">
        <f t="shared" si="19"/>
        <v>18659.722083380115</v>
      </c>
      <c r="Z138" s="249">
        <f t="shared" si="20"/>
        <v>20696.820514847921</v>
      </c>
      <c r="AA138" s="252">
        <f t="shared" si="21"/>
        <v>4.2709051711064472</v>
      </c>
      <c r="AB138" s="252">
        <f t="shared" si="21"/>
        <v>4.3159036334320628</v>
      </c>
    </row>
    <row r="139" spans="1:28" ht="28.2" thickBot="1" x14ac:dyDescent="0.35">
      <c r="A139" s="63" t="s">
        <v>443</v>
      </c>
      <c r="B139" s="38" t="s">
        <v>422</v>
      </c>
      <c r="C139" s="37" t="s">
        <v>423</v>
      </c>
      <c r="D139" s="38" t="s">
        <v>444</v>
      </c>
      <c r="E139" s="100">
        <f>SUMIFS('PIB Mpal 2015-2024 Cons'!H$5:H$1264,'PIB Mpal 2015-2024 Cons'!$A$5:$A$1264,$W$2,'PIB Mpal 2015-2024 Cons'!$E$5:$E$1264,$A139)</f>
        <v>13.855039318345465</v>
      </c>
      <c r="F139" s="100">
        <f>SUMIFS('PIB Mpal 2015-2024 Cons'!I$5:I$1264,'PIB Mpal 2015-2024 Cons'!$A$5:$A$1264,$W$2,'PIB Mpal 2015-2024 Cons'!$E$5:$E$1264,$A139)</f>
        <v>0</v>
      </c>
      <c r="G139" s="100">
        <f>SUMIFS('PIB Mpal 2015-2024 Cons'!K$5:K$1264,'PIB Mpal 2015-2024 Cons'!$A$5:$A$1264,$W$2,'PIB Mpal 2015-2024 Cons'!$E$5:$E$1264,$A139)</f>
        <v>1.0429056767476641</v>
      </c>
      <c r="H139" s="100">
        <f>SUMIFS('PIB Mpal 2015-2024 Cons'!L$5:L$1264,'PIB Mpal 2015-2024 Cons'!$A$5:$A$1264,$W$2,'PIB Mpal 2015-2024 Cons'!$E$5:$E$1264,$A139)</f>
        <v>2.7322346582986703</v>
      </c>
      <c r="I139" s="100">
        <f>SUMIFS('PIB Mpal 2015-2024 Cons'!N$5:N$1264,'PIB Mpal 2015-2024 Cons'!$A$5:$A$1264,$W$2,'PIB Mpal 2015-2024 Cons'!$E$5:$E$1264,$A139)</f>
        <v>1.7555356400157902</v>
      </c>
      <c r="J139" s="100">
        <f>SUMIFS('PIB Mpal 2015-2024 Cons'!O$5:O$1264,'PIB Mpal 2015-2024 Cons'!$A$5:$A$1264,$W$2,'PIB Mpal 2015-2024 Cons'!$E$5:$E$1264,$A139)</f>
        <v>8.2264879654243011</v>
      </c>
      <c r="K139" s="100">
        <f>SUMIFS('PIB Mpal 2015-2024 Cons'!P$5:P$1264,'PIB Mpal 2015-2024 Cons'!$A$5:$A$1264,$W$2,'PIB Mpal 2015-2024 Cons'!$E$5:$E$1264,$A139)</f>
        <v>3.0356440612133282</v>
      </c>
      <c r="L139" s="100">
        <f>SUMIFS('PIB Mpal 2015-2024 Cons'!Q$5:Q$1264,'PIB Mpal 2015-2024 Cons'!$A$5:$A$1264,$W$2,'PIB Mpal 2015-2024 Cons'!$E$5:$E$1264,$A139)</f>
        <v>2.2819240113364745</v>
      </c>
      <c r="M139" s="100">
        <f>SUMIFS('PIB Mpal 2015-2024 Cons'!R$5:R$1264,'PIB Mpal 2015-2024 Cons'!$A$5:$A$1264,$W$2,'PIB Mpal 2015-2024 Cons'!$E$5:$E$1264,$A139)</f>
        <v>8.0803241678302911</v>
      </c>
      <c r="N139" s="100">
        <f>SUMIFS('PIB Mpal 2015-2024 Cons'!S$5:S$1264,'PIB Mpal 2015-2024 Cons'!$A$5:$A$1264,$W$2,'PIB Mpal 2015-2024 Cons'!$E$5:$E$1264,$A139)</f>
        <v>9.1638748984987348</v>
      </c>
      <c r="O139" s="100">
        <f>SUMIFS('PIB Mpal 2015-2024 Cons'!T$5:T$1264,'PIB Mpal 2015-2024 Cons'!$A$5:$A$1264,$W$2,'PIB Mpal 2015-2024 Cons'!$E$5:$E$1264,$A139)</f>
        <v>28.587712137201077</v>
      </c>
      <c r="P139" s="169">
        <f>SUMIFS('PIB Mpal 2015-2024 Cons'!U$5:U$1264,'PIB Mpal 2015-2024 Cons'!$A$5:$A$1264,$W$2,'PIB Mpal 2015-2024 Cons'!$E$5:$E$1264,$A139)</f>
        <v>5.0314273591800474</v>
      </c>
      <c r="Q139" s="199">
        <f>SUMIFS('PIB Mpal 2015-2024 Cons'!J$5:J$1264,'PIB Mpal 2015-2024 Cons'!$A$5:$A$1264,$W$2,'PIB Mpal 2015-2024 Cons'!$E$5:$E$1264,$A139)</f>
        <v>13.855039318345465</v>
      </c>
      <c r="R139" s="90">
        <f>SUMIFS('PIB Mpal 2015-2024 Cons'!M$5:M$1264,'PIB Mpal 2015-2024 Cons'!$A$5:$A$1264,$W$2,'PIB Mpal 2015-2024 Cons'!$E$5:$E$1264,$A139)</f>
        <v>3.7751403350463342</v>
      </c>
      <c r="S139" s="101">
        <f>SUMIFS('PIB Mpal 2015-2024 Cons'!V$5:V$1264,'PIB Mpal 2015-2024 Cons'!$A$5:$A$1264,$W$2,'PIB Mpal 2015-2024 Cons'!$E$5:$E$1264,$A139)</f>
        <v>66.162930240700035</v>
      </c>
      <c r="T139" s="172">
        <f>SUMIFS('PIB Mpal 2015-2024 Cons'!W$5:W$1264,'PIB Mpal 2015-2024 Cons'!$A$5:$A$1264,$W$2,'PIB Mpal 2015-2024 Cons'!$E$5:$E$1264,$A139)</f>
        <v>86.819279946555397</v>
      </c>
      <c r="U139" s="100">
        <f>SUMIFS('PIB Mpal 2015-2024 Cons'!X$5:X$1264,'PIB Mpal 2015-2024 Cons'!$A$5:$A$1264,$W$2,'PIB Mpal 2015-2024 Cons'!$E$5:$E$1264,$A139)</f>
        <v>9.5191055328905652</v>
      </c>
      <c r="V139" s="101">
        <f>SUMIFS('PIB Mpal 2015-2024 Cons'!Y$5:Y$1264,'PIB Mpal 2015-2024 Cons'!$A$5:$A$1264,$W$2,'PIB Mpal 2015-2024 Cons'!$E$5:$E$1264,$A139)</f>
        <v>96.29741784218109</v>
      </c>
      <c r="W139" s="86">
        <f t="shared" si="18"/>
        <v>6.4558704269050194E-4</v>
      </c>
      <c r="X139" s="248">
        <f>INDEX(POBLACION!$C$4:$W$128,MATCH(A139,POBLACION!$A$4:$A$128,0),MATCH($W$2,POBLACION!$C$3:$W$3,0))</f>
        <v>11150</v>
      </c>
      <c r="Y139" s="238">
        <f t="shared" si="19"/>
        <v>7786.4825064175238</v>
      </c>
      <c r="Z139" s="250">
        <f t="shared" si="20"/>
        <v>8636.5397167875417</v>
      </c>
      <c r="AA139" s="253">
        <f t="shared" si="21"/>
        <v>3.8913413122233802</v>
      </c>
      <c r="AB139" s="253">
        <f t="shared" si="21"/>
        <v>3.9363397745490043</v>
      </c>
    </row>
    <row r="140" spans="1:28" ht="28.2" thickBot="1" x14ac:dyDescent="0.35">
      <c r="A140" s="65" t="s">
        <v>445</v>
      </c>
      <c r="B140" s="66" t="s">
        <v>446</v>
      </c>
      <c r="C140" s="66" t="s">
        <v>447</v>
      </c>
      <c r="D140" s="66" t="s">
        <v>448</v>
      </c>
      <c r="E140" s="716"/>
      <c r="F140" s="717"/>
      <c r="G140" s="717"/>
      <c r="H140" s="717"/>
      <c r="I140" s="717"/>
      <c r="J140" s="717"/>
      <c r="K140" s="717"/>
      <c r="L140" s="717"/>
      <c r="M140" s="717"/>
      <c r="N140" s="717"/>
      <c r="O140" s="717"/>
      <c r="P140" s="717"/>
      <c r="Q140" s="717"/>
      <c r="R140" s="717"/>
      <c r="S140" s="717"/>
      <c r="T140" s="717"/>
      <c r="U140" s="717"/>
      <c r="V140" s="717"/>
      <c r="W140" s="720"/>
      <c r="X140" s="235"/>
      <c r="Y140" s="235"/>
      <c r="Z140" s="235"/>
      <c r="AA140" s="235"/>
      <c r="AB140" s="235"/>
    </row>
    <row r="141" spans="1:28" ht="27.6" x14ac:dyDescent="0.3">
      <c r="A141" s="67" t="s">
        <v>449</v>
      </c>
      <c r="B141" s="68" t="s">
        <v>371</v>
      </c>
      <c r="C141" s="69" t="s">
        <v>450</v>
      </c>
      <c r="D141" s="70" t="s">
        <v>451</v>
      </c>
      <c r="E141" s="71">
        <f t="shared" ref="E141:E146" si="22">SUMIF($C$7:$C$139,"*Provincia "&amp;$C141&amp;"*",E$7:E$139)</f>
        <v>701.62464632619742</v>
      </c>
      <c r="F141" s="71">
        <f t="shared" ref="F141:V146" si="23">SUMIF($C$7:$C$139,"*Provincia "&amp;$C141&amp;"*",F$7:F$139)</f>
        <v>17.705207696784981</v>
      </c>
      <c r="G141" s="71">
        <f t="shared" si="23"/>
        <v>73.979610596277766</v>
      </c>
      <c r="H141" s="71">
        <f t="shared" si="23"/>
        <v>86.656251798762128</v>
      </c>
      <c r="I141" s="71">
        <f t="shared" si="23"/>
        <v>68.602887985162496</v>
      </c>
      <c r="J141" s="71">
        <f t="shared" si="23"/>
        <v>321.59378109562022</v>
      </c>
      <c r="K141" s="71">
        <f t="shared" si="23"/>
        <v>57.086817028487651</v>
      </c>
      <c r="L141" s="71">
        <f t="shared" si="23"/>
        <v>55.390806794963495</v>
      </c>
      <c r="M141" s="71">
        <f t="shared" si="23"/>
        <v>170.44981921266219</v>
      </c>
      <c r="N141" s="71">
        <f t="shared" si="23"/>
        <v>162.55949936257363</v>
      </c>
      <c r="O141" s="71">
        <f t="shared" si="23"/>
        <v>262.48041613252599</v>
      </c>
      <c r="P141" s="177">
        <f t="shared" si="23"/>
        <v>98.763954818782466</v>
      </c>
      <c r="Q141" s="181">
        <f t="shared" si="23"/>
        <v>719.32985402298254</v>
      </c>
      <c r="R141" s="140">
        <f t="shared" si="23"/>
        <v>160.63586239503991</v>
      </c>
      <c r="S141" s="182">
        <f t="shared" si="23"/>
        <v>1196.9279824307782</v>
      </c>
      <c r="T141" s="180">
        <f t="shared" si="23"/>
        <v>2392.2819094048441</v>
      </c>
      <c r="U141" s="71">
        <f t="shared" si="23"/>
        <v>262.29639285262562</v>
      </c>
      <c r="V141" s="88">
        <f t="shared" si="23"/>
        <v>2653.4494500306414</v>
      </c>
      <c r="W141" s="87">
        <f t="shared" si="18"/>
        <v>1.7788977334589152E-2</v>
      </c>
      <c r="X141" s="240">
        <f t="shared" ref="X141:X146" si="24">SUMIF($C$7:$C$139,"*Provincia "&amp;$C141&amp;"*",X$7:X$139)</f>
        <v>140710</v>
      </c>
      <c r="Y141" s="244">
        <f t="shared" si="19"/>
        <v>17001.506001029382</v>
      </c>
      <c r="Z141" s="243">
        <f t="shared" si="20"/>
        <v>18857.57551013177</v>
      </c>
      <c r="AA141" s="251">
        <f t="shared" si="21"/>
        <v>4.2304873930822753</v>
      </c>
      <c r="AB141" s="251">
        <f t="shared" si="21"/>
        <v>4.2754858554078892</v>
      </c>
    </row>
    <row r="142" spans="1:28" x14ac:dyDescent="0.3">
      <c r="A142" s="52" t="s">
        <v>452</v>
      </c>
      <c r="B142" s="53" t="s">
        <v>453</v>
      </c>
      <c r="C142" s="54" t="s">
        <v>454</v>
      </c>
      <c r="D142" s="30" t="s">
        <v>455</v>
      </c>
      <c r="E142" s="56">
        <f t="shared" si="22"/>
        <v>661.36405116208994</v>
      </c>
      <c r="F142" s="56">
        <f t="shared" ref="F142:T142" si="25">SUMIF($C$7:$C$139,"*Provincia "&amp;$C142&amp;"*",F$7:F$139)</f>
        <v>12.714035762929283</v>
      </c>
      <c r="G142" s="56">
        <f t="shared" si="25"/>
        <v>248.52819230958721</v>
      </c>
      <c r="H142" s="56">
        <f t="shared" si="25"/>
        <v>88.701187029705068</v>
      </c>
      <c r="I142" s="56">
        <f t="shared" si="25"/>
        <v>46.670428783615066</v>
      </c>
      <c r="J142" s="56">
        <f t="shared" si="25"/>
        <v>247.30026174346844</v>
      </c>
      <c r="K142" s="56">
        <f t="shared" si="25"/>
        <v>56.583262037477866</v>
      </c>
      <c r="L142" s="56">
        <f t="shared" si="25"/>
        <v>55.204483035525094</v>
      </c>
      <c r="M142" s="56">
        <f t="shared" si="25"/>
        <v>141.45824821836635</v>
      </c>
      <c r="N142" s="56">
        <f t="shared" si="25"/>
        <v>147.07495325617043</v>
      </c>
      <c r="O142" s="56">
        <f t="shared" si="25"/>
        <v>263.63639052213364</v>
      </c>
      <c r="P142" s="178">
        <f t="shared" si="25"/>
        <v>87.85918431845981</v>
      </c>
      <c r="Q142" s="183">
        <f t="shared" si="25"/>
        <v>674.07808692501908</v>
      </c>
      <c r="R142" s="138">
        <f t="shared" si="25"/>
        <v>337.22937933929228</v>
      </c>
      <c r="S142" s="48">
        <f t="shared" si="25"/>
        <v>1045.7872119152166</v>
      </c>
      <c r="T142" s="142">
        <f t="shared" si="25"/>
        <v>2315.2819547160361</v>
      </c>
      <c r="U142" s="56">
        <f t="shared" si="23"/>
        <v>253.85390524893728</v>
      </c>
      <c r="V142" s="81">
        <f t="shared" si="23"/>
        <v>2568.0433419051069</v>
      </c>
      <c r="W142" s="85">
        <f t="shared" si="18"/>
        <v>1.7216406667504066E-2</v>
      </c>
      <c r="X142" s="241">
        <f t="shared" si="24"/>
        <v>137676</v>
      </c>
      <c r="Y142" s="245">
        <f t="shared" si="19"/>
        <v>16816.888598710277</v>
      </c>
      <c r="Z142" s="237">
        <f t="shared" si="20"/>
        <v>18652.803262043541</v>
      </c>
      <c r="AA142" s="252">
        <f t="shared" si="21"/>
        <v>4.2257456472641239</v>
      </c>
      <c r="AB142" s="252">
        <f t="shared" si="21"/>
        <v>4.2707441095897387</v>
      </c>
    </row>
    <row r="143" spans="1:28" x14ac:dyDescent="0.3">
      <c r="A143" s="52" t="s">
        <v>456</v>
      </c>
      <c r="B143" s="53" t="s">
        <v>371</v>
      </c>
      <c r="C143" s="54" t="s">
        <v>457</v>
      </c>
      <c r="D143" s="30" t="s">
        <v>458</v>
      </c>
      <c r="E143" s="56">
        <f t="shared" si="22"/>
        <v>395.26614321421698</v>
      </c>
      <c r="F143" s="56">
        <f t="shared" si="23"/>
        <v>6.4180091801564343</v>
      </c>
      <c r="G143" s="56">
        <f t="shared" si="23"/>
        <v>52.434841465704729</v>
      </c>
      <c r="H143" s="56">
        <f t="shared" si="23"/>
        <v>61.361649133700389</v>
      </c>
      <c r="I143" s="56">
        <f t="shared" si="23"/>
        <v>58.170956739146419</v>
      </c>
      <c r="J143" s="56">
        <f t="shared" si="23"/>
        <v>248.36712477958201</v>
      </c>
      <c r="K143" s="56">
        <f t="shared" si="23"/>
        <v>59.772650454846044</v>
      </c>
      <c r="L143" s="56">
        <f t="shared" si="23"/>
        <v>69.527265543657876</v>
      </c>
      <c r="M143" s="56">
        <f t="shared" si="23"/>
        <v>134.96923766782533</v>
      </c>
      <c r="N143" s="56">
        <f t="shared" si="23"/>
        <v>141.55209547052172</v>
      </c>
      <c r="O143" s="56">
        <f t="shared" si="23"/>
        <v>280.41453963713644</v>
      </c>
      <c r="P143" s="178">
        <f t="shared" si="23"/>
        <v>86.055946127921985</v>
      </c>
      <c r="Q143" s="183">
        <f t="shared" si="23"/>
        <v>401.68415239437343</v>
      </c>
      <c r="R143" s="138">
        <f t="shared" si="23"/>
        <v>113.79649059940512</v>
      </c>
      <c r="S143" s="48">
        <f t="shared" si="23"/>
        <v>1078.8298164206378</v>
      </c>
      <c r="T143" s="142">
        <f t="shared" si="23"/>
        <v>1749.2781095773576</v>
      </c>
      <c r="U143" s="56">
        <f t="shared" si="23"/>
        <v>191.79568111703668</v>
      </c>
      <c r="V143" s="81">
        <f t="shared" si="23"/>
        <v>1940.2483543268902</v>
      </c>
      <c r="W143" s="85">
        <f t="shared" si="18"/>
        <v>1.3007609396213062E-2</v>
      </c>
      <c r="X143" s="241">
        <f t="shared" si="24"/>
        <v>123488</v>
      </c>
      <c r="Y143" s="245">
        <f t="shared" si="19"/>
        <v>14165.571631068262</v>
      </c>
      <c r="Z143" s="237">
        <f t="shared" si="20"/>
        <v>15712.039666420138</v>
      </c>
      <c r="AA143" s="252">
        <f t="shared" si="21"/>
        <v>4.1512341045330921</v>
      </c>
      <c r="AB143" s="252">
        <f t="shared" si="21"/>
        <v>4.1962325668587122</v>
      </c>
    </row>
    <row r="144" spans="1:28" x14ac:dyDescent="0.3">
      <c r="A144" s="52" t="s">
        <v>459</v>
      </c>
      <c r="B144" s="53" t="s">
        <v>318</v>
      </c>
      <c r="C144" s="54" t="s">
        <v>460</v>
      </c>
      <c r="D144" s="30" t="s">
        <v>461</v>
      </c>
      <c r="E144" s="56">
        <f t="shared" si="22"/>
        <v>421.81489954831557</v>
      </c>
      <c r="F144" s="56">
        <f t="shared" si="23"/>
        <v>8.7734339040564446</v>
      </c>
      <c r="G144" s="56">
        <f t="shared" si="23"/>
        <v>304.62022185463462</v>
      </c>
      <c r="H144" s="56">
        <f t="shared" si="23"/>
        <v>14.951897143612447</v>
      </c>
      <c r="I144" s="56">
        <f t="shared" si="23"/>
        <v>62.596968044529653</v>
      </c>
      <c r="J144" s="56">
        <f t="shared" si="23"/>
        <v>123.7632449584176</v>
      </c>
      <c r="K144" s="56">
        <f t="shared" si="23"/>
        <v>39.42867591418441</v>
      </c>
      <c r="L144" s="56">
        <f t="shared" si="23"/>
        <v>39.602823277417571</v>
      </c>
      <c r="M144" s="56">
        <f t="shared" si="23"/>
        <v>92.411315058212381</v>
      </c>
      <c r="N144" s="56">
        <f t="shared" si="23"/>
        <v>130.82079405286575</v>
      </c>
      <c r="O144" s="56">
        <f t="shared" si="23"/>
        <v>169.88323433838937</v>
      </c>
      <c r="P144" s="178">
        <f t="shared" si="23"/>
        <v>54.042822061334945</v>
      </c>
      <c r="Q144" s="183">
        <f t="shared" si="23"/>
        <v>430.58833345237201</v>
      </c>
      <c r="R144" s="138">
        <f t="shared" si="23"/>
        <v>319.57211899824705</v>
      </c>
      <c r="S144" s="48">
        <f t="shared" si="23"/>
        <v>712.54987770535172</v>
      </c>
      <c r="T144" s="142">
        <f t="shared" si="23"/>
        <v>1614.3152557135677</v>
      </c>
      <c r="U144" s="56">
        <f t="shared" si="23"/>
        <v>176.99798123123514</v>
      </c>
      <c r="V144" s="81">
        <f t="shared" si="23"/>
        <v>1790.5514858468016</v>
      </c>
      <c r="W144" s="85">
        <f t="shared" si="18"/>
        <v>1.2004027360602579E-2</v>
      </c>
      <c r="X144" s="241">
        <f t="shared" si="24"/>
        <v>78938</v>
      </c>
      <c r="Y144" s="245">
        <f t="shared" si="19"/>
        <v>20450.420022214494</v>
      </c>
      <c r="Z144" s="237">
        <f t="shared" si="20"/>
        <v>22683.010537976661</v>
      </c>
      <c r="AA144" s="252">
        <f t="shared" si="21"/>
        <v>4.310702232218997</v>
      </c>
      <c r="AB144" s="252">
        <f t="shared" si="21"/>
        <v>4.3557006945446135</v>
      </c>
    </row>
    <row r="145" spans="1:28" ht="41.4" x14ac:dyDescent="0.3">
      <c r="A145" s="52" t="s">
        <v>462</v>
      </c>
      <c r="B145" s="53" t="s">
        <v>318</v>
      </c>
      <c r="C145" s="54" t="s">
        <v>463</v>
      </c>
      <c r="D145" s="30" t="s">
        <v>464</v>
      </c>
      <c r="E145" s="56">
        <f t="shared" si="22"/>
        <v>619.09153891544577</v>
      </c>
      <c r="F145" s="56">
        <f t="shared" si="23"/>
        <v>0.78024533369407445</v>
      </c>
      <c r="G145" s="56">
        <f t="shared" si="23"/>
        <v>520.04714629082753</v>
      </c>
      <c r="H145" s="56">
        <f t="shared" si="23"/>
        <v>134.0774003574551</v>
      </c>
      <c r="I145" s="56">
        <f t="shared" si="23"/>
        <v>820.60334302814272</v>
      </c>
      <c r="J145" s="56">
        <f t="shared" si="23"/>
        <v>482.97914507395319</v>
      </c>
      <c r="K145" s="56">
        <f t="shared" si="23"/>
        <v>93.09426896887355</v>
      </c>
      <c r="L145" s="56">
        <f t="shared" si="23"/>
        <v>77.082050373254845</v>
      </c>
      <c r="M145" s="56">
        <f t="shared" si="23"/>
        <v>343.33474194140979</v>
      </c>
      <c r="N145" s="56">
        <f t="shared" si="23"/>
        <v>284.14659054402779</v>
      </c>
      <c r="O145" s="56">
        <f t="shared" si="23"/>
        <v>359.06529274738585</v>
      </c>
      <c r="P145" s="178">
        <f t="shared" si="23"/>
        <v>133.71683222833374</v>
      </c>
      <c r="Q145" s="183">
        <f t="shared" si="23"/>
        <v>619.87178424913986</v>
      </c>
      <c r="R145" s="138">
        <f t="shared" si="23"/>
        <v>654.1245466482826</v>
      </c>
      <c r="S145" s="48">
        <f t="shared" si="23"/>
        <v>2594.0222649053808</v>
      </c>
      <c r="T145" s="142">
        <f t="shared" si="23"/>
        <v>4313.1663401653404</v>
      </c>
      <c r="U145" s="56">
        <f t="shared" si="23"/>
        <v>472.90746477303571</v>
      </c>
      <c r="V145" s="81">
        <f t="shared" si="23"/>
        <v>4784.0385400272198</v>
      </c>
      <c r="W145" s="85">
        <f t="shared" si="18"/>
        <v>3.207264911542311E-2</v>
      </c>
      <c r="X145" s="241">
        <f t="shared" si="24"/>
        <v>221856</v>
      </c>
      <c r="Y145" s="245">
        <f t="shared" si="19"/>
        <v>19441.287772993928</v>
      </c>
      <c r="Z145" s="237">
        <f t="shared" si="20"/>
        <v>21563.710424902729</v>
      </c>
      <c r="AA145" s="252">
        <f t="shared" si="21"/>
        <v>4.2887250288094911</v>
      </c>
      <c r="AB145" s="252">
        <f t="shared" si="21"/>
        <v>4.3337234911351166</v>
      </c>
    </row>
    <row r="146" spans="1:28" ht="15" thickBot="1" x14ac:dyDescent="0.35">
      <c r="A146" s="72" t="s">
        <v>465</v>
      </c>
      <c r="B146" s="73" t="s">
        <v>214</v>
      </c>
      <c r="C146" s="74" t="s">
        <v>466</v>
      </c>
      <c r="D146" s="38" t="s">
        <v>467</v>
      </c>
      <c r="E146" s="75">
        <f t="shared" si="22"/>
        <v>335.71894562116466</v>
      </c>
      <c r="F146" s="75">
        <f t="shared" si="23"/>
        <v>745.38856989323938</v>
      </c>
      <c r="G146" s="75">
        <f t="shared" si="23"/>
        <v>47.506034558438287</v>
      </c>
      <c r="H146" s="75">
        <f t="shared" si="23"/>
        <v>16.567320501692254</v>
      </c>
      <c r="I146" s="75">
        <f t="shared" si="23"/>
        <v>53.084284293112731</v>
      </c>
      <c r="J146" s="75">
        <f t="shared" si="23"/>
        <v>221.81980451983424</v>
      </c>
      <c r="K146" s="75">
        <f t="shared" si="23"/>
        <v>39.711230863142895</v>
      </c>
      <c r="L146" s="75">
        <f t="shared" si="23"/>
        <v>34.667673418388894</v>
      </c>
      <c r="M146" s="75">
        <f t="shared" si="23"/>
        <v>90.35055122516485</v>
      </c>
      <c r="N146" s="75">
        <f t="shared" si="23"/>
        <v>192.04868799309733</v>
      </c>
      <c r="O146" s="75">
        <f t="shared" si="23"/>
        <v>239.99593988381446</v>
      </c>
      <c r="P146" s="179">
        <f t="shared" si="23"/>
        <v>65.967319945560206</v>
      </c>
      <c r="Q146" s="184">
        <f t="shared" si="23"/>
        <v>1081.1075155144042</v>
      </c>
      <c r="R146" s="139">
        <f t="shared" si="23"/>
        <v>64.073355060130538</v>
      </c>
      <c r="S146" s="64">
        <f t="shared" si="23"/>
        <v>937.64549214211559</v>
      </c>
      <c r="T146" s="173">
        <f t="shared" si="23"/>
        <v>2710.9704952409725</v>
      </c>
      <c r="U146" s="75">
        <f t="shared" si="23"/>
        <v>297.23828919888933</v>
      </c>
      <c r="V146" s="82">
        <f t="shared" si="23"/>
        <v>3006.9295518090785</v>
      </c>
      <c r="W146" s="86">
        <f t="shared" si="18"/>
        <v>2.0158741536689281E-2</v>
      </c>
      <c r="X146" s="242">
        <f t="shared" si="24"/>
        <v>116273</v>
      </c>
      <c r="Y146" s="246">
        <f t="shared" si="19"/>
        <v>23315.563331478264</v>
      </c>
      <c r="Z146" s="238">
        <f t="shared" si="20"/>
        <v>25860.944086839409</v>
      </c>
      <c r="AA146" s="253">
        <f t="shared" si="21"/>
        <v>4.3676459129836029</v>
      </c>
      <c r="AB146" s="253">
        <f t="shared" si="21"/>
        <v>4.4126443753092905</v>
      </c>
    </row>
    <row r="147" spans="1:28" ht="15" thickBot="1" x14ac:dyDescent="0.35">
      <c r="A147" s="65" t="s">
        <v>468</v>
      </c>
      <c r="B147" s="66" t="s">
        <v>446</v>
      </c>
      <c r="C147" s="66" t="s">
        <v>469</v>
      </c>
      <c r="D147" s="66" t="s">
        <v>470</v>
      </c>
      <c r="E147" s="718"/>
      <c r="F147" s="719"/>
      <c r="G147" s="719"/>
      <c r="H147" s="719"/>
      <c r="I147" s="719"/>
      <c r="J147" s="719"/>
      <c r="K147" s="719"/>
      <c r="L147" s="719"/>
      <c r="M147" s="719"/>
      <c r="N147" s="719"/>
      <c r="O147" s="719"/>
      <c r="P147" s="719"/>
      <c r="Q147" s="719"/>
      <c r="R147" s="719"/>
      <c r="S147" s="719"/>
      <c r="T147" s="719"/>
      <c r="U147" s="719"/>
      <c r="V147" s="719"/>
      <c r="W147" s="721"/>
      <c r="X147" s="236"/>
      <c r="Y147" s="236"/>
      <c r="Z147" s="236"/>
      <c r="AA147" s="236"/>
      <c r="AB147" s="236"/>
    </row>
    <row r="148" spans="1:28" x14ac:dyDescent="0.3">
      <c r="A148" s="76" t="s">
        <v>471</v>
      </c>
      <c r="B148" s="70" t="s">
        <v>180</v>
      </c>
      <c r="C148" s="77" t="s">
        <v>181</v>
      </c>
      <c r="D148" s="70" t="s">
        <v>472</v>
      </c>
      <c r="E148" s="71">
        <f>SUMIF($C$7:$C$139,"*"&amp;$C148&amp;"*",E$7:E$139)</f>
        <v>148.50182754478794</v>
      </c>
      <c r="F148" s="71">
        <f t="shared" ref="F148:V151" si="26">SUMIF($C$7:$C$139,"*"&amp;$C148&amp;"*",F$7:F$139)</f>
        <v>937.5689579559313</v>
      </c>
      <c r="G148" s="71">
        <f t="shared" si="26"/>
        <v>69.717256282189595</v>
      </c>
      <c r="H148" s="71">
        <f t="shared" si="26"/>
        <v>61.621646401231402</v>
      </c>
      <c r="I148" s="71">
        <f t="shared" si="26"/>
        <v>101.85225927192695</v>
      </c>
      <c r="J148" s="71">
        <f t="shared" si="26"/>
        <v>657.99255499277422</v>
      </c>
      <c r="K148" s="71">
        <f t="shared" si="26"/>
        <v>91.144431358990815</v>
      </c>
      <c r="L148" s="71">
        <f t="shared" si="26"/>
        <v>85.875107563878757</v>
      </c>
      <c r="M148" s="71">
        <f t="shared" si="26"/>
        <v>156.40352007419531</v>
      </c>
      <c r="N148" s="71">
        <f t="shared" si="26"/>
        <v>370.76906002246176</v>
      </c>
      <c r="O148" s="71">
        <f t="shared" si="26"/>
        <v>550.7223220259998</v>
      </c>
      <c r="P148" s="177">
        <f t="shared" si="26"/>
        <v>125.54240866895189</v>
      </c>
      <c r="Q148" s="181">
        <f t="shared" si="26"/>
        <v>1086.0707855007192</v>
      </c>
      <c r="R148" s="140">
        <f t="shared" si="26"/>
        <v>131.338902683421</v>
      </c>
      <c r="S148" s="182">
        <f t="shared" si="26"/>
        <v>2140.3016639791795</v>
      </c>
      <c r="T148" s="180">
        <f t="shared" si="26"/>
        <v>4019.5425016125309</v>
      </c>
      <c r="U148" s="71">
        <f t="shared" si="26"/>
        <v>440.71373651570218</v>
      </c>
      <c r="V148" s="88">
        <f t="shared" si="26"/>
        <v>4458.3595262540521</v>
      </c>
      <c r="W148" s="87">
        <f t="shared" si="18"/>
        <v>2.9889266049921214E-2</v>
      </c>
      <c r="X148" s="240">
        <f>SUMIF($C$7:$C$139,"*"&amp;$C148&amp;"*",X$7:X$139)</f>
        <v>262987</v>
      </c>
      <c r="Y148" s="244">
        <f t="shared" si="19"/>
        <v>15284.187057202565</v>
      </c>
      <c r="Z148" s="244">
        <f t="shared" si="20"/>
        <v>16952.775332066041</v>
      </c>
      <c r="AA148" s="251">
        <f t="shared" si="21"/>
        <v>4.184242344209629</v>
      </c>
      <c r="AB148" s="251">
        <f t="shared" si="21"/>
        <v>4.2292408065353149</v>
      </c>
    </row>
    <row r="149" spans="1:28" x14ac:dyDescent="0.3">
      <c r="A149" s="34" t="s">
        <v>473</v>
      </c>
      <c r="B149" s="32" t="s">
        <v>318</v>
      </c>
      <c r="C149" s="31" t="s">
        <v>337</v>
      </c>
      <c r="D149" s="30" t="s">
        <v>474</v>
      </c>
      <c r="E149" s="56">
        <f>SUMIF($C$7:$C$139,"*"&amp;$C149&amp;"*",E$7:E$139)</f>
        <v>314.76070889498163</v>
      </c>
      <c r="F149" s="56">
        <f t="shared" ref="F149:T149" si="27">SUMIF($C$7:$C$139,"*"&amp;$C149&amp;"*",F$7:F$139)</f>
        <v>0.60196159723091647</v>
      </c>
      <c r="G149" s="56">
        <f t="shared" si="27"/>
        <v>1398.5626152053096</v>
      </c>
      <c r="H149" s="56">
        <f t="shared" si="27"/>
        <v>541.98322774533642</v>
      </c>
      <c r="I149" s="56">
        <f t="shared" si="27"/>
        <v>193.03659207183989</v>
      </c>
      <c r="J149" s="56">
        <f t="shared" si="27"/>
        <v>1073.8888697638185</v>
      </c>
      <c r="K149" s="56">
        <f t="shared" si="27"/>
        <v>175.42097787421446</v>
      </c>
      <c r="L149" s="56">
        <f t="shared" si="27"/>
        <v>206.21778722173781</v>
      </c>
      <c r="M149" s="56">
        <f t="shared" si="27"/>
        <v>477.81578369840929</v>
      </c>
      <c r="N149" s="56">
        <f t="shared" si="27"/>
        <v>459.82989100136069</v>
      </c>
      <c r="O149" s="56">
        <f t="shared" si="27"/>
        <v>500.51471749641109</v>
      </c>
      <c r="P149" s="178">
        <f t="shared" si="27"/>
        <v>186.25810888923112</v>
      </c>
      <c r="Q149" s="183">
        <f t="shared" si="27"/>
        <v>315.36267049221254</v>
      </c>
      <c r="R149" s="138">
        <f t="shared" si="27"/>
        <v>1940.5458429506461</v>
      </c>
      <c r="S149" s="48">
        <f t="shared" si="27"/>
        <v>3272.982728017023</v>
      </c>
      <c r="T149" s="142">
        <f t="shared" si="27"/>
        <v>5427.7302740435116</v>
      </c>
      <c r="U149" s="56">
        <f t="shared" si="26"/>
        <v>595.11133142893311</v>
      </c>
      <c r="V149" s="81">
        <f t="shared" si="26"/>
        <v>6020.2804084068121</v>
      </c>
      <c r="W149" s="85">
        <f t="shared" si="18"/>
        <v>4.0360532111053858E-2</v>
      </c>
      <c r="X149" s="241">
        <f>SUMIF($C$7:$C$139,"*"&amp;$C149&amp;"*",X$7:X$139)</f>
        <v>287019</v>
      </c>
      <c r="Y149" s="245">
        <f t="shared" si="19"/>
        <v>18910.700246476754</v>
      </c>
      <c r="Z149" s="245">
        <f t="shared" si="20"/>
        <v>20975.198186903348</v>
      </c>
      <c r="AA149" s="252">
        <f t="shared" si="21"/>
        <v>4.2767076106827044</v>
      </c>
      <c r="AB149" s="252">
        <f t="shared" si="21"/>
        <v>4.3217060730083361</v>
      </c>
    </row>
    <row r="150" spans="1:28" ht="27.6" x14ac:dyDescent="0.3">
      <c r="A150" s="34" t="s">
        <v>475</v>
      </c>
      <c r="B150" s="32" t="s">
        <v>275</v>
      </c>
      <c r="C150" s="31" t="s">
        <v>276</v>
      </c>
      <c r="D150" s="30" t="s">
        <v>476</v>
      </c>
      <c r="E150" s="56">
        <f>SUMIF($C$7:$C$139,"*"&amp;$C150&amp;"*",E$7:E$139)</f>
        <v>243.05547823207519</v>
      </c>
      <c r="F150" s="56">
        <f t="shared" si="26"/>
        <v>781.56039127284055</v>
      </c>
      <c r="G150" s="56">
        <f t="shared" si="26"/>
        <v>23.423616195855768</v>
      </c>
      <c r="H150" s="56">
        <f t="shared" si="26"/>
        <v>53.099181546382567</v>
      </c>
      <c r="I150" s="56">
        <f t="shared" si="26"/>
        <v>68.350635935325869</v>
      </c>
      <c r="J150" s="56">
        <f t="shared" si="26"/>
        <v>229.64606458549002</v>
      </c>
      <c r="K150" s="56">
        <f t="shared" si="26"/>
        <v>48.564537272779567</v>
      </c>
      <c r="L150" s="56">
        <f t="shared" si="26"/>
        <v>43.115499630342377</v>
      </c>
      <c r="M150" s="56">
        <f t="shared" si="26"/>
        <v>125.43161792793181</v>
      </c>
      <c r="N150" s="56">
        <f t="shared" si="26"/>
        <v>167.20391993848645</v>
      </c>
      <c r="O150" s="56">
        <f t="shared" si="26"/>
        <v>272.92809513592221</v>
      </c>
      <c r="P150" s="178">
        <f t="shared" si="26"/>
        <v>77.225790573904931</v>
      </c>
      <c r="Q150" s="183">
        <f t="shared" si="26"/>
        <v>1024.6158695049155</v>
      </c>
      <c r="R150" s="138">
        <f t="shared" si="26"/>
        <v>76.522797742238325</v>
      </c>
      <c r="S150" s="48">
        <f t="shared" si="26"/>
        <v>1032.4661610001833</v>
      </c>
      <c r="T150" s="142">
        <f t="shared" si="26"/>
        <v>2737.7716665835128</v>
      </c>
      <c r="U150" s="56">
        <f t="shared" si="26"/>
        <v>300.1768436141719</v>
      </c>
      <c r="V150" s="81">
        <f t="shared" si="26"/>
        <v>3036.6566308291394</v>
      </c>
      <c r="W150" s="85">
        <f t="shared" si="18"/>
        <v>2.0358034700124258E-2</v>
      </c>
      <c r="X150" s="241">
        <f>SUMIF($C$7:$C$139,"*"&amp;$C150&amp;"*",X$7:X$139)</f>
        <v>134398</v>
      </c>
      <c r="Y150" s="245">
        <f t="shared" si="19"/>
        <v>20370.628034520698</v>
      </c>
      <c r="Z150" s="245">
        <f t="shared" si="20"/>
        <v>22594.507588127348</v>
      </c>
      <c r="AA150" s="252">
        <f t="shared" si="21"/>
        <v>4.3090044186772491</v>
      </c>
      <c r="AB150" s="252">
        <f t="shared" si="21"/>
        <v>4.3540028810029421</v>
      </c>
    </row>
    <row r="151" spans="1:28" ht="42" thickBot="1" x14ac:dyDescent="0.35">
      <c r="A151" s="35" t="s">
        <v>477</v>
      </c>
      <c r="B151" s="36" t="s">
        <v>422</v>
      </c>
      <c r="C151" s="37" t="s">
        <v>478</v>
      </c>
      <c r="D151" s="38" t="s">
        <v>479</v>
      </c>
      <c r="E151" s="75">
        <f>SUMIF($C$7:$C$139,"*"&amp;$C151&amp;"*",E$7:E$139)</f>
        <v>2355.1027669217015</v>
      </c>
      <c r="F151" s="75">
        <f t="shared" si="26"/>
        <v>33.76421460876297</v>
      </c>
      <c r="G151" s="75">
        <f t="shared" si="26"/>
        <v>206.95852836527274</v>
      </c>
      <c r="H151" s="75">
        <f t="shared" si="26"/>
        <v>264.66004708483649</v>
      </c>
      <c r="I151" s="75">
        <f t="shared" si="26"/>
        <v>200.92866715157643</v>
      </c>
      <c r="J151" s="75">
        <f t="shared" si="26"/>
        <v>1245.21257623203</v>
      </c>
      <c r="K151" s="75">
        <f t="shared" si="26"/>
        <v>265.98177397912497</v>
      </c>
      <c r="L151" s="75">
        <f t="shared" si="26"/>
        <v>275.02178679749875</v>
      </c>
      <c r="M151" s="75">
        <f t="shared" si="26"/>
        <v>409.31164004731619</v>
      </c>
      <c r="N151" s="75">
        <f t="shared" si="26"/>
        <v>711.58538891266994</v>
      </c>
      <c r="O151" s="75">
        <f t="shared" si="26"/>
        <v>1703.9202555696677</v>
      </c>
      <c r="P151" s="179">
        <f t="shared" si="26"/>
        <v>338.97192851170479</v>
      </c>
      <c r="Q151" s="184">
        <f t="shared" si="26"/>
        <v>2388.8669815304652</v>
      </c>
      <c r="R151" s="139">
        <f t="shared" si="26"/>
        <v>471.61857545010929</v>
      </c>
      <c r="S151" s="64">
        <f t="shared" si="26"/>
        <v>5150.9340172015873</v>
      </c>
      <c r="T151" s="173">
        <f t="shared" si="26"/>
        <v>9004.4267901872408</v>
      </c>
      <c r="U151" s="75">
        <f t="shared" si="26"/>
        <v>987.27021154432259</v>
      </c>
      <c r="V151" s="82">
        <f t="shared" si="26"/>
        <v>9987.448059667724</v>
      </c>
      <c r="W151" s="86">
        <f t="shared" si="18"/>
        <v>6.6956801141157568E-2</v>
      </c>
      <c r="X151" s="242">
        <f>SUMIF($C$7:$C$139,"*"&amp;$C151&amp;"*",X$7:X$139)</f>
        <v>519078</v>
      </c>
      <c r="Y151" s="246">
        <f t="shared" si="19"/>
        <v>17346.962865286605</v>
      </c>
      <c r="Z151" s="246">
        <f t="shared" si="20"/>
        <v>19240.746207058906</v>
      </c>
      <c r="AA151" s="253">
        <f t="shared" si="21"/>
        <v>4.2392234487921732</v>
      </c>
      <c r="AB151" s="253">
        <f t="shared" si="21"/>
        <v>4.2842219111177888</v>
      </c>
    </row>
    <row r="153" spans="1:28" x14ac:dyDescent="0.3">
      <c r="C153" s="55"/>
      <c r="E153" s="59"/>
      <c r="F153" s="59"/>
      <c r="G153" s="59"/>
      <c r="H153" s="59"/>
      <c r="I153" s="59"/>
      <c r="J153" s="59"/>
      <c r="K153" s="59"/>
      <c r="L153" s="59"/>
      <c r="M153" s="59"/>
      <c r="N153" s="59"/>
      <c r="O153" s="59"/>
      <c r="P153" s="59"/>
      <c r="Q153" s="59"/>
      <c r="R153" s="59"/>
      <c r="S153" s="59"/>
      <c r="T153" s="59"/>
      <c r="U153" s="59"/>
      <c r="V153" s="59"/>
    </row>
    <row r="154" spans="1:28" x14ac:dyDescent="0.3">
      <c r="C154" s="55"/>
      <c r="E154" s="59"/>
      <c r="F154" s="59"/>
      <c r="G154" s="59"/>
      <c r="H154" s="59"/>
      <c r="I154" s="59"/>
      <c r="J154" s="59"/>
      <c r="K154" s="59"/>
      <c r="L154" s="59"/>
      <c r="M154" s="59"/>
      <c r="N154" s="59"/>
      <c r="O154" s="59"/>
      <c r="P154" s="59"/>
      <c r="Q154" s="59"/>
      <c r="R154" s="59"/>
      <c r="S154" s="59"/>
      <c r="T154" s="59"/>
      <c r="U154" s="59"/>
      <c r="V154" s="59"/>
    </row>
    <row r="155" spans="1:28" x14ac:dyDescent="0.3">
      <c r="E155" s="60"/>
      <c r="F155" s="60"/>
      <c r="G155" s="60"/>
      <c r="H155" s="60"/>
      <c r="I155" s="60"/>
      <c r="J155" s="60"/>
      <c r="K155" s="60"/>
      <c r="L155" s="60"/>
      <c r="M155" s="60"/>
      <c r="N155" s="60"/>
      <c r="O155" s="60"/>
      <c r="P155" s="60"/>
      <c r="Q155" s="60"/>
      <c r="R155" s="60"/>
      <c r="S155" s="60"/>
      <c r="T155" s="60"/>
      <c r="U155" s="60"/>
      <c r="V155" s="60"/>
    </row>
    <row r="156" spans="1:28" x14ac:dyDescent="0.3">
      <c r="E156" s="61"/>
      <c r="F156" s="61"/>
      <c r="G156" s="61"/>
      <c r="H156" s="61"/>
      <c r="I156" s="61"/>
      <c r="J156" s="61"/>
      <c r="K156" s="61"/>
      <c r="L156" s="61"/>
      <c r="M156" s="61"/>
      <c r="N156" s="61"/>
      <c r="O156" s="61"/>
      <c r="P156" s="61"/>
      <c r="Q156" s="61"/>
      <c r="R156" s="61"/>
      <c r="S156" s="61"/>
      <c r="T156" s="61"/>
      <c r="U156" s="61"/>
      <c r="V156" s="61"/>
    </row>
    <row r="157" spans="1:28" x14ac:dyDescent="0.3">
      <c r="E157" s="62"/>
      <c r="F157" s="62"/>
      <c r="G157" s="62"/>
      <c r="H157" s="62"/>
      <c r="I157" s="62"/>
      <c r="J157" s="62"/>
      <c r="K157" s="62"/>
      <c r="L157" s="62"/>
      <c r="M157" s="62"/>
      <c r="N157" s="62"/>
      <c r="O157" s="62"/>
      <c r="P157" s="62"/>
      <c r="Q157" s="62"/>
      <c r="R157" s="62"/>
      <c r="S157" s="62"/>
      <c r="T157" s="62"/>
      <c r="U157" s="62"/>
      <c r="V157" s="62"/>
    </row>
  </sheetData>
  <protectedRanges>
    <protectedRange algorithmName="SHA-512" hashValue="kpD5SVtfl6/WrDaYUJBW1z1NFkK/xMP2hB2LS+v1/T9RIDXCw92TbIlUX4l1bekdsjJ/Jb5nEN4PmO7ly9krDA==" saltValue="dlKOTGoK6aXtjHjG8rUnpA==" spinCount="100000" sqref="A140:D140 B141:D146 A147:D147 D149:D151 B149:B151" name="Rango1"/>
    <protectedRange algorithmName="SHA-512" hashValue="kpD5SVtfl6/WrDaYUJBW1z1NFkK/xMP2hB2LS+v1/T9RIDXCw92TbIlUX4l1bekdsjJ/Jb5nEN4PmO7ly9krDA==" saltValue="dlKOTGoK6aXtjHjG8rUnpA==" spinCount="100000" sqref="A141" name="Rango1_1"/>
    <protectedRange algorithmName="SHA-512" hashValue="kpD5SVtfl6/WrDaYUJBW1z1NFkK/xMP2hB2LS+v1/T9RIDXCw92TbIlUX4l1bekdsjJ/Jb5nEN4PmO7ly9krDA==" saltValue="dlKOTGoK6aXtjHjG8rUnpA==" spinCount="100000" sqref="A142:A146 A148:A151" name="Rango1_2"/>
  </protectedRanges>
  <autoFilter ref="A4:V151" xr:uid="{00000000-0009-0000-0000-000002000000}"/>
  <mergeCells count="20">
    <mergeCell ref="E140:W140"/>
    <mergeCell ref="E147:W147"/>
    <mergeCell ref="AD4:AI4"/>
    <mergeCell ref="AD5:AI5"/>
    <mergeCell ref="AD6:AI6"/>
    <mergeCell ref="AD7:AI7"/>
    <mergeCell ref="AD8:AI8"/>
    <mergeCell ref="AD9:AI9"/>
    <mergeCell ref="AD10:AI10"/>
    <mergeCell ref="AD11:AI11"/>
    <mergeCell ref="AD12:AI12"/>
    <mergeCell ref="AD13:AI13"/>
    <mergeCell ref="AD14:AI14"/>
    <mergeCell ref="AD15:AI15"/>
    <mergeCell ref="AD16:AI16"/>
    <mergeCell ref="AD17:AI17"/>
    <mergeCell ref="AD18:AI18"/>
    <mergeCell ref="AD19:AI19"/>
    <mergeCell ref="A1:V1"/>
    <mergeCell ref="A2:V2"/>
  </mergeCells>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Seleccione el año del cual desea los resultados" xr:uid="{00000000-0002-0000-0200-000000000000}">
          <x14:formula1>
            <xm:f>'PIB-Mpal 2015-2024 Corrient'!$AE$4:$AE$9</xm:f>
          </x14:formula1>
          <xm:sqref>X2:AB2</xm:sqref>
        </x14:dataValidation>
        <x14:dataValidation type="list" allowBlank="1" showInputMessage="1" showErrorMessage="1" prompt="Seleccione el año del cual desea los resultados" xr:uid="{00000000-0002-0000-0200-000001000000}">
          <x14:formula1>
            <xm:f>'PIB-Mpal 2015-2024 Corrient'!$AE$4:$AE$13</xm:f>
          </x14:formula1>
          <xm:sqref>W2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B144"/>
  <sheetViews>
    <sheetView showGridLines="0" zoomScale="55" zoomScaleNormal="55" workbookViewId="0">
      <selection activeCell="V2" sqref="V2"/>
    </sheetView>
  </sheetViews>
  <sheetFormatPr baseColWidth="10" defaultColWidth="11.44140625" defaultRowHeight="14.4" x14ac:dyDescent="0.3"/>
  <cols>
    <col min="1" max="1" width="13.33203125" customWidth="1"/>
    <col min="2" max="2" width="17.88671875" bestFit="1" customWidth="1"/>
    <col min="3" max="21" width="15.33203125" customWidth="1"/>
  </cols>
  <sheetData>
    <row r="1" spans="1:28" ht="23.4" x14ac:dyDescent="0.3">
      <c r="A1" s="726" t="s">
        <v>9</v>
      </c>
      <c r="B1" s="726"/>
      <c r="C1" s="726"/>
      <c r="D1" s="726"/>
      <c r="E1" s="726"/>
      <c r="F1" s="726"/>
      <c r="G1" s="726"/>
      <c r="H1" s="726"/>
      <c r="I1" s="726"/>
      <c r="J1" s="726"/>
      <c r="K1" s="726"/>
      <c r="L1" s="726"/>
      <c r="M1" s="726"/>
      <c r="N1" s="726"/>
      <c r="O1" s="726"/>
      <c r="P1" s="726"/>
      <c r="Q1" s="726"/>
      <c r="R1" s="726"/>
      <c r="S1" s="726"/>
      <c r="T1" s="726"/>
      <c r="U1" s="726"/>
      <c r="V1" s="78" t="s">
        <v>112</v>
      </c>
      <c r="X1" s="137" t="str">
        <f>"Distribución del Valor Agregado, actividades primarias por subregión del año "&amp; V2&amp;IF(OR(V2=2021,V2=2020)," provisional ",IF(V2=2022," preliminar ",""))</f>
        <v>Distribución del Valor Agregado, actividades primarias por subregión del año 2023</v>
      </c>
      <c r="Y1" s="137" t="str">
        <f>"Distribución del Valor Agregado, actividades secundarias por subregión del año "&amp;V2&amp;IF(OR(V2=2021,V2=2020)," provisional ",IF(V2=2022," preliminar ",""))</f>
        <v>Distribución del Valor Agregado, actividades secundarias por subregión del año 2023</v>
      </c>
      <c r="Z1" s="137" t="str">
        <f>"Distribución del Valor Agregado, actividades terciarias por subregión del año "&amp; V2</f>
        <v>Distribución del Valor Agregado, actividades terciarias por subregión del año 2023</v>
      </c>
      <c r="AA1" s="137" t="str">
        <f>"Distribución por subregión del Valor Agregado por actividades primarias, secundarias y terciarias por subregión del año "&amp;V2&amp;IF(OR(V2=2021,V2=2020)," provisional ",IF(V2=2022," preliminar ",""))</f>
        <v>Distribución por subregión del Valor Agregado por actividades primarias, secundarias y terciarias por subregión del año 2023</v>
      </c>
      <c r="AB1" s="137"/>
    </row>
    <row r="2" spans="1:28" ht="58.2" customHeight="1" thickBot="1" x14ac:dyDescent="0.35">
      <c r="A2" s="715" t="str">
        <f>"Valor Agregado por grandes ramas de actividad, sector Económico y PIB para los 9 subregiones de Antioquia año: "&amp;V2&amp;IF(OR(V2=2021,V2=2022)," provisional ",IF(V2=2023," preliminar ",""))&amp;"
Cifras a precios corrientes ,  Miles de  millones de pesos"</f>
        <v>Valor Agregado por grandes ramas de actividad, sector Económico y PIB para los 9 subregiones de Antioquia año: 2023 preliminar 
Cifras a precios corrientes ,  Miles de  millones de pesos</v>
      </c>
      <c r="B2" s="715"/>
      <c r="C2" s="715"/>
      <c r="D2" s="715"/>
      <c r="E2" s="715"/>
      <c r="F2" s="715"/>
      <c r="G2" s="715"/>
      <c r="H2" s="715"/>
      <c r="I2" s="715"/>
      <c r="J2" s="715"/>
      <c r="K2" s="715"/>
      <c r="L2" s="715"/>
      <c r="M2" s="715"/>
      <c r="N2" s="715"/>
      <c r="O2" s="715"/>
      <c r="P2" s="715"/>
      <c r="Q2" s="715"/>
      <c r="R2" s="715"/>
      <c r="S2" s="715"/>
      <c r="T2" s="715"/>
      <c r="U2" s="715"/>
      <c r="V2" s="79">
        <v>2023</v>
      </c>
    </row>
    <row r="3" spans="1:28" ht="15" thickBot="1" x14ac:dyDescent="0.35"/>
    <row r="4" spans="1:28" ht="279" thickBot="1" x14ac:dyDescent="0.35">
      <c r="A4" s="39" t="s">
        <v>480</v>
      </c>
      <c r="B4" s="40" t="s">
        <v>114</v>
      </c>
      <c r="C4" s="1" t="s">
        <v>117</v>
      </c>
      <c r="D4" s="1" t="s">
        <v>118</v>
      </c>
      <c r="E4" s="1" t="s">
        <v>119</v>
      </c>
      <c r="F4" s="1" t="s">
        <v>120</v>
      </c>
      <c r="G4" s="1" t="s">
        <v>121</v>
      </c>
      <c r="H4" s="1" t="s">
        <v>122</v>
      </c>
      <c r="I4" s="1" t="s">
        <v>123</v>
      </c>
      <c r="J4" s="1" t="s">
        <v>124</v>
      </c>
      <c r="K4" s="1" t="s">
        <v>125</v>
      </c>
      <c r="L4" s="1" t="s">
        <v>126</v>
      </c>
      <c r="M4" s="1" t="s">
        <v>127</v>
      </c>
      <c r="N4" s="145" t="s">
        <v>128</v>
      </c>
      <c r="O4" s="153" t="s">
        <v>129</v>
      </c>
      <c r="P4" s="42" t="s">
        <v>130</v>
      </c>
      <c r="Q4" s="46" t="s">
        <v>131</v>
      </c>
      <c r="R4" s="149" t="s">
        <v>132</v>
      </c>
      <c r="S4" s="1" t="s">
        <v>133</v>
      </c>
      <c r="T4" s="46" t="s">
        <v>134</v>
      </c>
    </row>
    <row r="5" spans="1:28" x14ac:dyDescent="0.3">
      <c r="A5" s="117" t="s">
        <v>144</v>
      </c>
      <c r="B5" s="115" t="s">
        <v>148</v>
      </c>
      <c r="C5" s="100">
        <f>SUMIFS('PIB-Mpal 2015-2024 Corrient'!H$5:H$1264,'PIB-Mpal 2015-2024 Corrient'!$C$5:$C$1264,$A5,'PIB-Mpal 2015-2024 Corrient'!$A$5:$A$1264,$V$2)</f>
        <v>892.37364241887008</v>
      </c>
      <c r="D5" s="100">
        <f>SUMIFS('PIB-Mpal 2015-2024 Corrient'!I$5:I$1264,'PIB-Mpal 2015-2024 Corrient'!$C$5:$C$1264,$A5,'PIB-Mpal 2015-2024 Corrient'!$A$5:$A$1264,$V$2)</f>
        <v>53.578263288780001</v>
      </c>
      <c r="E5" s="100">
        <f>SUMIFS('PIB-Mpal 2015-2024 Corrient'!K$5:K$1264,'PIB-Mpal 2015-2024 Corrient'!$C$5:$C$1264,$A5,'PIB-Mpal 2015-2024 Corrient'!$A$5:$A$1264,$V$2)</f>
        <v>24212.202035180453</v>
      </c>
      <c r="F5" s="100">
        <f>SUMIFS('PIB-Mpal 2015-2024 Corrient'!L$5:L$1264,'PIB-Mpal 2015-2024 Corrient'!$C$5:$C$1264,$A5,'PIB-Mpal 2015-2024 Corrient'!$A$5:$A$1264,$V$2)</f>
        <v>6093.3872266952103</v>
      </c>
      <c r="G5" s="100">
        <f>SUMIFS('PIB-Mpal 2015-2024 Corrient'!N$5:N$1264,'PIB-Mpal 2015-2024 Corrient'!$C$5:$C$1264,$A5,'PIB-Mpal 2015-2024 Corrient'!$A$5:$A$1264,$V$2)</f>
        <v>7389.1450892804187</v>
      </c>
      <c r="H5" s="100">
        <f>SUMIFS('PIB-Mpal 2015-2024 Corrient'!O$5:O$1264,'PIB-Mpal 2015-2024 Corrient'!$C$5:$C$1264,$A5,'PIB-Mpal 2015-2024 Corrient'!$A$5:$A$1264,$V$2)</f>
        <v>31720.195380798803</v>
      </c>
      <c r="I5" s="100">
        <f>SUMIFS('PIB-Mpal 2015-2024 Corrient'!P$5:P$1264,'PIB-Mpal 2015-2024 Corrient'!$C$5:$C$1264,$A5,'PIB-Mpal 2015-2024 Corrient'!$A$5:$A$1264,$V$2)</f>
        <v>3969.9302299832511</v>
      </c>
      <c r="J5" s="100">
        <f>SUMIFS('PIB-Mpal 2015-2024 Corrient'!Q$5:Q$1264,'PIB-Mpal 2015-2024 Corrient'!$C$5:$C$1264,$A5,'PIB-Mpal 2015-2024 Corrient'!$A$5:$A$1264,$V$2)</f>
        <v>8705.826540239359</v>
      </c>
      <c r="K5" s="100">
        <f>SUMIFS('PIB-Mpal 2015-2024 Corrient'!R$5:R$1264,'PIB-Mpal 2015-2024 Corrient'!$C$5:$C$1264,$A5,'PIB-Mpal 2015-2024 Corrient'!$A$5:$A$1264,$V$2)</f>
        <v>13310.66365116509</v>
      </c>
      <c r="L5" s="100">
        <f>SUMIFS('PIB-Mpal 2015-2024 Corrient'!S$5:S$1264,'PIB-Mpal 2015-2024 Corrient'!$C$5:$C$1264,$A5,'PIB-Mpal 2015-2024 Corrient'!$A$5:$A$1264,$V$2)</f>
        <v>13944.89214880215</v>
      </c>
      <c r="M5" s="100">
        <f>SUMIFS('PIB-Mpal 2015-2024 Corrient'!T$5:T$1264,'PIB-Mpal 2015-2024 Corrient'!$C$5:$C$1264,$A5,'PIB-Mpal 2015-2024 Corrient'!$A$5:$A$1264,$V$2)</f>
        <v>17892.812883916988</v>
      </c>
      <c r="N5" s="169">
        <f>SUMIFS('PIB-Mpal 2015-2024 Corrient'!U$5:U$1264,'PIB-Mpal 2015-2024 Corrient'!$C$5:$C$1264,$A5,'PIB-Mpal 2015-2024 Corrient'!$A$5:$A$1264,$V$2)</f>
        <v>5924.4431344815112</v>
      </c>
      <c r="O5" s="199">
        <f>SUMIFS('PIB-Mpal 2015-2024 Corrient'!J$5:J$1264,'PIB-Mpal 2015-2024 Corrient'!$C$5:$C$1264,$A5,'PIB-Mpal 2015-2024 Corrient'!$A$5:$A$1264,$V$2)</f>
        <v>945.95190570765021</v>
      </c>
      <c r="P5" s="90">
        <f>SUMIFS('PIB-Mpal 2015-2024 Corrient'!M$5:M$1264,'PIB-Mpal 2015-2024 Corrient'!$C$5:$C$1264,$A5,'PIB-Mpal 2015-2024 Corrient'!$A$5:$A$1264,$V$2)</f>
        <v>30305.589261875662</v>
      </c>
      <c r="Q5" s="101">
        <f>SUMIFS('PIB-Mpal 2015-2024 Corrient'!V$5:V$1264,'PIB-Mpal 2015-2024 Corrient'!$C$5:$C$1264,$A5,'PIB-Mpal 2015-2024 Corrient'!$A$5:$A$1264,$V$2)</f>
        <v>102857.90905866756</v>
      </c>
      <c r="R5" s="172">
        <f>SUMIFS('PIB-Mpal 2015-2024 Corrient'!W$5:W$1264,'PIB-Mpal 2015-2024 Corrient'!$C$5:$C$1264,$A5,'PIB-Mpal 2015-2024 Corrient'!$A$5:$A$1264,$V$2)</f>
        <v>134109.45022625089</v>
      </c>
      <c r="S5" s="100">
        <f>SUMIFS('PIB-Mpal 2015-2024 Corrient'!X$5:X$1264,'PIB-Mpal 2015-2024 Corrient'!$C$5:$C$1264,$A5,'PIB-Mpal 2015-2024 Corrient'!$A$5:$A$1264,$V$2)</f>
        <v>13828.403504528294</v>
      </c>
      <c r="T5" s="101">
        <f>SUMIFS('PIB-Mpal 2015-2024 Corrient'!Y$5:Y$1264,'PIB-Mpal 2015-2024 Corrient'!$C$5:$C$1264,$A5,'PIB-Mpal 2015-2024 Corrient'!$A$5:$A$1264,$V$2)</f>
        <v>147937.85373077917</v>
      </c>
    </row>
    <row r="6" spans="1:28" x14ac:dyDescent="0.3">
      <c r="A6" s="118" t="s">
        <v>176</v>
      </c>
      <c r="B6" s="116" t="s">
        <v>180</v>
      </c>
      <c r="C6" s="100">
        <f>SUMIFS('PIB-Mpal 2015-2024 Corrient'!H$5:H$1264,'PIB-Mpal 2015-2024 Corrient'!$C$5:$C$1264,$A6,'PIB-Mpal 2015-2024 Corrient'!$A$5:$A$1264,$V$2)</f>
        <v>301.48470161859001</v>
      </c>
      <c r="D6" s="100">
        <f>SUMIFS('PIB-Mpal 2015-2024 Corrient'!I$5:I$1264,'PIB-Mpal 2015-2024 Corrient'!$C$5:$C$1264,$A6,'PIB-Mpal 2015-2024 Corrient'!$A$5:$A$1264,$V$2)</f>
        <v>2421.1732340674798</v>
      </c>
      <c r="E6" s="100">
        <f>SUMIFS('PIB-Mpal 2015-2024 Corrient'!K$5:K$1264,'PIB-Mpal 2015-2024 Corrient'!$C$5:$C$1264,$A6,'PIB-Mpal 2015-2024 Corrient'!$A$5:$A$1264,$V$2)</f>
        <v>105.72273547502999</v>
      </c>
      <c r="F6" s="100">
        <f>SUMIFS('PIB-Mpal 2015-2024 Corrient'!L$5:L$1264,'PIB-Mpal 2015-2024 Corrient'!$C$5:$C$1264,$A6,'PIB-Mpal 2015-2024 Corrient'!$A$5:$A$1264,$V$2)</f>
        <v>85.421481324610014</v>
      </c>
      <c r="G6" s="100">
        <f>SUMIFS('PIB-Mpal 2015-2024 Corrient'!N$5:N$1264,'PIB-Mpal 2015-2024 Corrient'!$C$5:$C$1264,$A6,'PIB-Mpal 2015-2024 Corrient'!$A$5:$A$1264,$V$2)</f>
        <v>215.98232681329</v>
      </c>
      <c r="H6" s="100">
        <f>SUMIFS('PIB-Mpal 2015-2024 Corrient'!O$5:O$1264,'PIB-Mpal 2015-2024 Corrient'!$C$5:$C$1264,$A6,'PIB-Mpal 2015-2024 Corrient'!$A$5:$A$1264,$V$2)</f>
        <v>1119.6636828772801</v>
      </c>
      <c r="I6" s="100">
        <f>SUMIFS('PIB-Mpal 2015-2024 Corrient'!P$5:P$1264,'PIB-Mpal 2015-2024 Corrient'!$C$5:$C$1264,$A6,'PIB-Mpal 2015-2024 Corrient'!$A$5:$A$1264,$V$2)</f>
        <v>119.85304122163001</v>
      </c>
      <c r="J6" s="100">
        <f>SUMIFS('PIB-Mpal 2015-2024 Corrient'!Q$5:Q$1264,'PIB-Mpal 2015-2024 Corrient'!$C$5:$C$1264,$A6,'PIB-Mpal 2015-2024 Corrient'!$A$5:$A$1264,$V$2)</f>
        <v>111.22959530255001</v>
      </c>
      <c r="K6" s="100">
        <f>SUMIFS('PIB-Mpal 2015-2024 Corrient'!R$5:R$1264,'PIB-Mpal 2015-2024 Corrient'!$C$5:$C$1264,$A6,'PIB-Mpal 2015-2024 Corrient'!$A$5:$A$1264,$V$2)</f>
        <v>208.23299320727997</v>
      </c>
      <c r="L6" s="100">
        <f>SUMIFS('PIB-Mpal 2015-2024 Corrient'!S$5:S$1264,'PIB-Mpal 2015-2024 Corrient'!$C$5:$C$1264,$A6,'PIB-Mpal 2015-2024 Corrient'!$A$5:$A$1264,$V$2)</f>
        <v>503.20356165545996</v>
      </c>
      <c r="M6" s="100">
        <f>SUMIFS('PIB-Mpal 2015-2024 Corrient'!T$5:T$1264,'PIB-Mpal 2015-2024 Corrient'!$C$5:$C$1264,$A6,'PIB-Mpal 2015-2024 Corrient'!$A$5:$A$1264,$V$2)</f>
        <v>841.94175452734999</v>
      </c>
      <c r="N6" s="169">
        <f>SUMIFS('PIB-Mpal 2015-2024 Corrient'!U$5:U$1264,'PIB-Mpal 2015-2024 Corrient'!$C$5:$C$1264,$A6,'PIB-Mpal 2015-2024 Corrient'!$A$5:$A$1264,$V$2)</f>
        <v>170.38436986087999</v>
      </c>
      <c r="O6" s="199">
        <f>SUMIFS('PIB-Mpal 2015-2024 Corrient'!J$5:J$1264,'PIB-Mpal 2015-2024 Corrient'!$C$5:$C$1264,$A6,'PIB-Mpal 2015-2024 Corrient'!$A$5:$A$1264,$V$2)</f>
        <v>2722.6579356860702</v>
      </c>
      <c r="P6" s="90">
        <f>SUMIFS('PIB-Mpal 2015-2024 Corrient'!M$5:M$1264,'PIB-Mpal 2015-2024 Corrient'!$C$5:$C$1264,$A6,'PIB-Mpal 2015-2024 Corrient'!$A$5:$A$1264,$V$2)</f>
        <v>191.14421679963999</v>
      </c>
      <c r="Q6" s="101">
        <f>SUMIFS('PIB-Mpal 2015-2024 Corrient'!V$5:V$1264,'PIB-Mpal 2015-2024 Corrient'!$C$5:$C$1264,$A6,'PIB-Mpal 2015-2024 Corrient'!$A$5:$A$1264,$V$2)</f>
        <v>3290.4913254657204</v>
      </c>
      <c r="R6" s="172">
        <f>SUMIFS('PIB-Mpal 2015-2024 Corrient'!W$5:W$1264,'PIB-Mpal 2015-2024 Corrient'!$C$5:$C$1264,$A6,'PIB-Mpal 2015-2024 Corrient'!$A$5:$A$1264,$V$2)</f>
        <v>6204.2934779514298</v>
      </c>
      <c r="S6" s="100">
        <f>SUMIFS('PIB-Mpal 2015-2024 Corrient'!X$5:X$1264,'PIB-Mpal 2015-2024 Corrient'!$C$5:$C$1264,$A6,'PIB-Mpal 2015-2024 Corrient'!$A$5:$A$1264,$V$2)</f>
        <v>639.74219213303684</v>
      </c>
      <c r="T6" s="101">
        <f>SUMIFS('PIB-Mpal 2015-2024 Corrient'!Y$5:Y$1264,'PIB-Mpal 2015-2024 Corrient'!$C$5:$C$1264,$A6,'PIB-Mpal 2015-2024 Corrient'!$A$5:$A$1264,$V$2)</f>
        <v>6844.0356700844659</v>
      </c>
    </row>
    <row r="7" spans="1:28" x14ac:dyDescent="0.3">
      <c r="A7" s="118" t="s">
        <v>195</v>
      </c>
      <c r="B7" s="116" t="s">
        <v>198</v>
      </c>
      <c r="C7" s="100">
        <f>SUMIFS('PIB-Mpal 2015-2024 Corrient'!H$5:H$1264,'PIB-Mpal 2015-2024 Corrient'!$C$5:$C$1264,$A7,'PIB-Mpal 2015-2024 Corrient'!$A$5:$A$1264,$V$2)</f>
        <v>245.57041668602002</v>
      </c>
      <c r="D7" s="100">
        <f>SUMIFS('PIB-Mpal 2015-2024 Corrient'!I$5:I$1264,'PIB-Mpal 2015-2024 Corrient'!$C$5:$C$1264,$A7,'PIB-Mpal 2015-2024 Corrient'!$A$5:$A$1264,$V$2)</f>
        <v>1143.08815692861</v>
      </c>
      <c r="E7" s="100">
        <f>SUMIFS('PIB-Mpal 2015-2024 Corrient'!K$5:K$1264,'PIB-Mpal 2015-2024 Corrient'!$C$5:$C$1264,$A7,'PIB-Mpal 2015-2024 Corrient'!$A$5:$A$1264,$V$2)</f>
        <v>165.6213489102</v>
      </c>
      <c r="F7" s="100">
        <f>SUMIFS('PIB-Mpal 2015-2024 Corrient'!L$5:L$1264,'PIB-Mpal 2015-2024 Corrient'!$C$5:$C$1264,$A7,'PIB-Mpal 2015-2024 Corrient'!$A$5:$A$1264,$V$2)</f>
        <v>31.69387330595</v>
      </c>
      <c r="G7" s="100">
        <f>SUMIFS('PIB-Mpal 2015-2024 Corrient'!N$5:N$1264,'PIB-Mpal 2015-2024 Corrient'!$C$5:$C$1264,$A7,'PIB-Mpal 2015-2024 Corrient'!$A$5:$A$1264,$V$2)</f>
        <v>254.74399067214</v>
      </c>
      <c r="H7" s="100">
        <f>SUMIFS('PIB-Mpal 2015-2024 Corrient'!O$5:O$1264,'PIB-Mpal 2015-2024 Corrient'!$C$5:$C$1264,$A7,'PIB-Mpal 2015-2024 Corrient'!$A$5:$A$1264,$V$2)</f>
        <v>632.58905060946006</v>
      </c>
      <c r="I7" s="100">
        <f>SUMIFS('PIB-Mpal 2015-2024 Corrient'!P$5:P$1264,'PIB-Mpal 2015-2024 Corrient'!$C$5:$C$1264,$A7,'PIB-Mpal 2015-2024 Corrient'!$A$5:$A$1264,$V$2)</f>
        <v>52.214547839350004</v>
      </c>
      <c r="J7" s="100">
        <f>SUMIFS('PIB-Mpal 2015-2024 Corrient'!Q$5:Q$1264,'PIB-Mpal 2015-2024 Corrient'!$C$5:$C$1264,$A7,'PIB-Mpal 2015-2024 Corrient'!$A$5:$A$1264,$V$2)</f>
        <v>56.02695002163</v>
      </c>
      <c r="K7" s="100">
        <f>SUMIFS('PIB-Mpal 2015-2024 Corrient'!R$5:R$1264,'PIB-Mpal 2015-2024 Corrient'!$C$5:$C$1264,$A7,'PIB-Mpal 2015-2024 Corrient'!$A$5:$A$1264,$V$2)</f>
        <v>144.22756411621998</v>
      </c>
      <c r="L7" s="100">
        <f>SUMIFS('PIB-Mpal 2015-2024 Corrient'!S$5:S$1264,'PIB-Mpal 2015-2024 Corrient'!$C$5:$C$1264,$A7,'PIB-Mpal 2015-2024 Corrient'!$A$5:$A$1264,$V$2)</f>
        <v>354.54225669376001</v>
      </c>
      <c r="M7" s="100">
        <f>SUMIFS('PIB-Mpal 2015-2024 Corrient'!T$5:T$1264,'PIB-Mpal 2015-2024 Corrient'!$C$5:$C$1264,$A7,'PIB-Mpal 2015-2024 Corrient'!$A$5:$A$1264,$V$2)</f>
        <v>342.29082997958</v>
      </c>
      <c r="N7" s="169">
        <f>SUMIFS('PIB-Mpal 2015-2024 Corrient'!U$5:U$1264,'PIB-Mpal 2015-2024 Corrient'!$C$5:$C$1264,$A7,'PIB-Mpal 2015-2024 Corrient'!$A$5:$A$1264,$V$2)</f>
        <v>92.142666387100007</v>
      </c>
      <c r="O7" s="199">
        <f>SUMIFS('PIB-Mpal 2015-2024 Corrient'!J$5:J$1264,'PIB-Mpal 2015-2024 Corrient'!$C$5:$C$1264,$A7,'PIB-Mpal 2015-2024 Corrient'!$A$5:$A$1264,$V$2)</f>
        <v>1388.6585736146301</v>
      </c>
      <c r="P7" s="90">
        <f>SUMIFS('PIB-Mpal 2015-2024 Corrient'!M$5:M$1264,'PIB-Mpal 2015-2024 Corrient'!$C$5:$C$1264,$A7,'PIB-Mpal 2015-2024 Corrient'!$A$5:$A$1264,$V$2)</f>
        <v>197.31522221615</v>
      </c>
      <c r="Q7" s="101">
        <f>SUMIFS('PIB-Mpal 2015-2024 Corrient'!V$5:V$1264,'PIB-Mpal 2015-2024 Corrient'!$C$5:$C$1264,$A7,'PIB-Mpal 2015-2024 Corrient'!$A$5:$A$1264,$V$2)</f>
        <v>1928.7778563192401</v>
      </c>
      <c r="R7" s="172">
        <f>SUMIFS('PIB-Mpal 2015-2024 Corrient'!W$5:W$1264,'PIB-Mpal 2015-2024 Corrient'!$C$5:$C$1264,$A7,'PIB-Mpal 2015-2024 Corrient'!$A$5:$A$1264,$V$2)</f>
        <v>3514.7516521500202</v>
      </c>
      <c r="S7" s="100">
        <f>SUMIFS('PIB-Mpal 2015-2024 Corrient'!X$5:X$1264,'PIB-Mpal 2015-2024 Corrient'!$C$5:$C$1264,$A7,'PIB-Mpal 2015-2024 Corrient'!$A$5:$A$1264,$V$2)</f>
        <v>362.41595191154141</v>
      </c>
      <c r="T7" s="101">
        <f>SUMIFS('PIB-Mpal 2015-2024 Corrient'!Y$5:Y$1264,'PIB-Mpal 2015-2024 Corrient'!$C$5:$C$1264,$A7,'PIB-Mpal 2015-2024 Corrient'!$A$5:$A$1264,$V$2)</f>
        <v>3877.1676040615616</v>
      </c>
    </row>
    <row r="8" spans="1:28" x14ac:dyDescent="0.3">
      <c r="A8" s="118" t="s">
        <v>211</v>
      </c>
      <c r="B8" s="116" t="s">
        <v>214</v>
      </c>
      <c r="C8" s="100">
        <f>SUMIFS('PIB-Mpal 2015-2024 Corrient'!H$5:H$1264,'PIB-Mpal 2015-2024 Corrient'!$C$5:$C$1264,$A8,'PIB-Mpal 2015-2024 Corrient'!$A$5:$A$1264,$V$2)</f>
        <v>1028.7654522031901</v>
      </c>
      <c r="D8" s="100">
        <f>SUMIFS('PIB-Mpal 2015-2024 Corrient'!I$5:I$1264,'PIB-Mpal 2015-2024 Corrient'!$C$5:$C$1264,$A8,'PIB-Mpal 2015-2024 Corrient'!$A$5:$A$1264,$V$2)</f>
        <v>2363.4823937553201</v>
      </c>
      <c r="E8" s="100">
        <f>SUMIFS('PIB-Mpal 2015-2024 Corrient'!K$5:K$1264,'PIB-Mpal 2015-2024 Corrient'!$C$5:$C$1264,$A8,'PIB-Mpal 2015-2024 Corrient'!$A$5:$A$1264,$V$2)</f>
        <v>131.37402558072</v>
      </c>
      <c r="F8" s="100">
        <f>SUMIFS('PIB-Mpal 2015-2024 Corrient'!L$5:L$1264,'PIB-Mpal 2015-2024 Corrient'!$C$5:$C$1264,$A8,'PIB-Mpal 2015-2024 Corrient'!$A$5:$A$1264,$V$2)</f>
        <v>75.098183218119999</v>
      </c>
      <c r="G8" s="100">
        <f>SUMIFS('PIB-Mpal 2015-2024 Corrient'!N$5:N$1264,'PIB-Mpal 2015-2024 Corrient'!$C$5:$C$1264,$A8,'PIB-Mpal 2015-2024 Corrient'!$A$5:$A$1264,$V$2)</f>
        <v>1342.11578829782</v>
      </c>
      <c r="H8" s="100">
        <f>SUMIFS('PIB-Mpal 2015-2024 Corrient'!O$5:O$1264,'PIB-Mpal 2015-2024 Corrient'!$C$5:$C$1264,$A8,'PIB-Mpal 2015-2024 Corrient'!$A$5:$A$1264,$V$2)</f>
        <v>635.19251070867995</v>
      </c>
      <c r="I8" s="100">
        <f>SUMIFS('PIB-Mpal 2015-2024 Corrient'!P$5:P$1264,'PIB-Mpal 2015-2024 Corrient'!$C$5:$C$1264,$A8,'PIB-Mpal 2015-2024 Corrient'!$A$5:$A$1264,$V$2)</f>
        <v>82.669840169900013</v>
      </c>
      <c r="J8" s="100">
        <f>SUMIFS('PIB-Mpal 2015-2024 Corrient'!Q$5:Q$1264,'PIB-Mpal 2015-2024 Corrient'!$C$5:$C$1264,$A8,'PIB-Mpal 2015-2024 Corrient'!$A$5:$A$1264,$V$2)</f>
        <v>73.985795179690015</v>
      </c>
      <c r="K8" s="100">
        <f>SUMIFS('PIB-Mpal 2015-2024 Corrient'!R$5:R$1264,'PIB-Mpal 2015-2024 Corrient'!$C$5:$C$1264,$A8,'PIB-Mpal 2015-2024 Corrient'!$A$5:$A$1264,$V$2)</f>
        <v>211.67631611664001</v>
      </c>
      <c r="L8" s="100">
        <f>SUMIFS('PIB-Mpal 2015-2024 Corrient'!S$5:S$1264,'PIB-Mpal 2015-2024 Corrient'!$C$5:$C$1264,$A8,'PIB-Mpal 2015-2024 Corrient'!$A$5:$A$1264,$V$2)</f>
        <v>444.46009019925998</v>
      </c>
      <c r="M8" s="100">
        <f>SUMIFS('PIB-Mpal 2015-2024 Corrient'!T$5:T$1264,'PIB-Mpal 2015-2024 Corrient'!$C$5:$C$1264,$A8,'PIB-Mpal 2015-2024 Corrient'!$A$5:$A$1264,$V$2)</f>
        <v>496.90342641551001</v>
      </c>
      <c r="N8" s="169">
        <f>SUMIFS('PIB-Mpal 2015-2024 Corrient'!U$5:U$1264,'PIB-Mpal 2015-2024 Corrient'!$C$5:$C$1264,$A8,'PIB-Mpal 2015-2024 Corrient'!$A$5:$A$1264,$V$2)</f>
        <v>145.35328777418999</v>
      </c>
      <c r="O8" s="199">
        <f>SUMIFS('PIB-Mpal 2015-2024 Corrient'!J$5:J$1264,'PIB-Mpal 2015-2024 Corrient'!$C$5:$C$1264,$A8,'PIB-Mpal 2015-2024 Corrient'!$A$5:$A$1264,$V$2)</f>
        <v>3392.24784595851</v>
      </c>
      <c r="P8" s="90">
        <f>SUMIFS('PIB-Mpal 2015-2024 Corrient'!M$5:M$1264,'PIB-Mpal 2015-2024 Corrient'!$C$5:$C$1264,$A8,'PIB-Mpal 2015-2024 Corrient'!$A$5:$A$1264,$V$2)</f>
        <v>206.47220879883997</v>
      </c>
      <c r="Q8" s="101">
        <f>SUMIFS('PIB-Mpal 2015-2024 Corrient'!V$5:V$1264,'PIB-Mpal 2015-2024 Corrient'!$C$5:$C$1264,$A8,'PIB-Mpal 2015-2024 Corrient'!$A$5:$A$1264,$V$2)</f>
        <v>3432.3570548616899</v>
      </c>
      <c r="R8" s="172">
        <f>SUMIFS('PIB-Mpal 2015-2024 Corrient'!W$5:W$1264,'PIB-Mpal 2015-2024 Corrient'!$C$5:$C$1264,$A8,'PIB-Mpal 2015-2024 Corrient'!$A$5:$A$1264,$V$2)</f>
        <v>7031.0771096190401</v>
      </c>
      <c r="S8" s="100">
        <f>SUMIFS('PIB-Mpal 2015-2024 Corrient'!X$5:X$1264,'PIB-Mpal 2015-2024 Corrient'!$C$5:$C$1264,$A8,'PIB-Mpal 2015-2024 Corrient'!$A$5:$A$1264,$V$2)</f>
        <v>724.99418332657206</v>
      </c>
      <c r="T8" s="101">
        <f>SUMIFS('PIB-Mpal 2015-2024 Corrient'!Y$5:Y$1264,'PIB-Mpal 2015-2024 Corrient'!$C$5:$C$1264,$A8,'PIB-Mpal 2015-2024 Corrient'!$A$5:$A$1264,$V$2)</f>
        <v>7756.0712929456131</v>
      </c>
    </row>
    <row r="9" spans="1:28" x14ac:dyDescent="0.3">
      <c r="A9" s="118" t="s">
        <v>235</v>
      </c>
      <c r="B9" s="116" t="s">
        <v>238</v>
      </c>
      <c r="C9" s="100">
        <f>SUMIFS('PIB-Mpal 2015-2024 Corrient'!H$5:H$1264,'PIB-Mpal 2015-2024 Corrient'!$C$5:$C$1264,$A9,'PIB-Mpal 2015-2024 Corrient'!$A$5:$A$1264,$V$2)</f>
        <v>1786.4693967155899</v>
      </c>
      <c r="D9" s="100">
        <f>SUMIFS('PIB-Mpal 2015-2024 Corrient'!I$5:I$1264,'PIB-Mpal 2015-2024 Corrient'!$C$5:$C$1264,$A9,'PIB-Mpal 2015-2024 Corrient'!$A$5:$A$1264,$V$2)</f>
        <v>6.9060896532200005</v>
      </c>
      <c r="E9" s="100">
        <f>SUMIFS('PIB-Mpal 2015-2024 Corrient'!K$5:K$1264,'PIB-Mpal 2015-2024 Corrient'!$C$5:$C$1264,$A9,'PIB-Mpal 2015-2024 Corrient'!$A$5:$A$1264,$V$2)</f>
        <v>1427.5671042511003</v>
      </c>
      <c r="F9" s="100">
        <f>SUMIFS('PIB-Mpal 2015-2024 Corrient'!L$5:L$1264,'PIB-Mpal 2015-2024 Corrient'!$C$5:$C$1264,$A9,'PIB-Mpal 2015-2024 Corrient'!$A$5:$A$1264,$V$2)</f>
        <v>220.28068484564997</v>
      </c>
      <c r="G9" s="100">
        <f>SUMIFS('PIB-Mpal 2015-2024 Corrient'!N$5:N$1264,'PIB-Mpal 2015-2024 Corrient'!$C$5:$C$1264,$A9,'PIB-Mpal 2015-2024 Corrient'!$A$5:$A$1264,$V$2)</f>
        <v>530.84386546481005</v>
      </c>
      <c r="H9" s="100">
        <f>SUMIFS('PIB-Mpal 2015-2024 Corrient'!O$5:O$1264,'PIB-Mpal 2015-2024 Corrient'!$C$5:$C$1264,$A9,'PIB-Mpal 2015-2024 Corrient'!$A$5:$A$1264,$V$2)</f>
        <v>1115.66104316766</v>
      </c>
      <c r="I9" s="100">
        <f>SUMIFS('PIB-Mpal 2015-2024 Corrient'!P$5:P$1264,'PIB-Mpal 2015-2024 Corrient'!$C$5:$C$1264,$A9,'PIB-Mpal 2015-2024 Corrient'!$A$5:$A$1264,$V$2)</f>
        <v>127.27808412589002</v>
      </c>
      <c r="J9" s="100">
        <f>SUMIFS('PIB-Mpal 2015-2024 Corrient'!Q$5:Q$1264,'PIB-Mpal 2015-2024 Corrient'!$C$5:$C$1264,$A9,'PIB-Mpal 2015-2024 Corrient'!$A$5:$A$1264,$V$2)</f>
        <v>141.50567585281001</v>
      </c>
      <c r="K9" s="100">
        <f>SUMIFS('PIB-Mpal 2015-2024 Corrient'!R$5:R$1264,'PIB-Mpal 2015-2024 Corrient'!$C$5:$C$1264,$A9,'PIB-Mpal 2015-2024 Corrient'!$A$5:$A$1264,$V$2)</f>
        <v>344.60173759279002</v>
      </c>
      <c r="L9" s="100">
        <f>SUMIFS('PIB-Mpal 2015-2024 Corrient'!S$5:S$1264,'PIB-Mpal 2015-2024 Corrient'!$C$5:$C$1264,$A9,'PIB-Mpal 2015-2024 Corrient'!$A$5:$A$1264,$V$2)</f>
        <v>535.60864123183001</v>
      </c>
      <c r="M9" s="100">
        <f>SUMIFS('PIB-Mpal 2015-2024 Corrient'!T$5:T$1264,'PIB-Mpal 2015-2024 Corrient'!$C$5:$C$1264,$A9,'PIB-Mpal 2015-2024 Corrient'!$A$5:$A$1264,$V$2)</f>
        <v>850.91415588407995</v>
      </c>
      <c r="N9" s="169">
        <f>SUMIFS('PIB-Mpal 2015-2024 Corrient'!U$5:U$1264,'PIB-Mpal 2015-2024 Corrient'!$C$5:$C$1264,$A9,'PIB-Mpal 2015-2024 Corrient'!$A$5:$A$1264,$V$2)</f>
        <v>210.34131709101999</v>
      </c>
      <c r="O9" s="199">
        <f>SUMIFS('PIB-Mpal 2015-2024 Corrient'!J$5:J$1264,'PIB-Mpal 2015-2024 Corrient'!$C$5:$C$1264,$A9,'PIB-Mpal 2015-2024 Corrient'!$A$5:$A$1264,$V$2)</f>
        <v>1793.37548636881</v>
      </c>
      <c r="P9" s="90">
        <f>SUMIFS('PIB-Mpal 2015-2024 Corrient'!M$5:M$1264,'PIB-Mpal 2015-2024 Corrient'!$C$5:$C$1264,$A9,'PIB-Mpal 2015-2024 Corrient'!$A$5:$A$1264,$V$2)</f>
        <v>1647.8477890967497</v>
      </c>
      <c r="Q9" s="101">
        <f>SUMIFS('PIB-Mpal 2015-2024 Corrient'!V$5:V$1264,'PIB-Mpal 2015-2024 Corrient'!$C$5:$C$1264,$A9,'PIB-Mpal 2015-2024 Corrient'!$A$5:$A$1264,$V$2)</f>
        <v>3856.7545204108901</v>
      </c>
      <c r="R9" s="172">
        <f>SUMIFS('PIB-Mpal 2015-2024 Corrient'!W$5:W$1264,'PIB-Mpal 2015-2024 Corrient'!$C$5:$C$1264,$A9,'PIB-Mpal 2015-2024 Corrient'!$A$5:$A$1264,$V$2)</f>
        <v>7297.9777958764498</v>
      </c>
      <c r="S9" s="100">
        <f>SUMIFS('PIB-Mpal 2015-2024 Corrient'!X$5:X$1264,'PIB-Mpal 2015-2024 Corrient'!$C$5:$C$1264,$A9,'PIB-Mpal 2015-2024 Corrient'!$A$5:$A$1264,$V$2)</f>
        <v>752.51506555469462</v>
      </c>
      <c r="T9" s="101">
        <f>SUMIFS('PIB-Mpal 2015-2024 Corrient'!Y$5:Y$1264,'PIB-Mpal 2015-2024 Corrient'!$C$5:$C$1264,$A9,'PIB-Mpal 2015-2024 Corrient'!$A$5:$A$1264,$V$2)</f>
        <v>8050.4928614311448</v>
      </c>
    </row>
    <row r="10" spans="1:28" x14ac:dyDescent="0.3">
      <c r="A10" s="118" t="s">
        <v>272</v>
      </c>
      <c r="B10" s="116" t="s">
        <v>275</v>
      </c>
      <c r="C10" s="100">
        <f>SUMIFS('PIB-Mpal 2015-2024 Corrient'!H$5:H$1264,'PIB-Mpal 2015-2024 Corrient'!$C$5:$C$1264,$A10,'PIB-Mpal 2015-2024 Corrient'!$A$5:$A$1264,$V$2)</f>
        <v>1034.85458141511</v>
      </c>
      <c r="D10" s="100">
        <f>SUMIFS('PIB-Mpal 2015-2024 Corrient'!I$5:I$1264,'PIB-Mpal 2015-2024 Corrient'!$C$5:$C$1264,$A10,'PIB-Mpal 2015-2024 Corrient'!$A$5:$A$1264,$V$2)</f>
        <v>2044.6392547023399</v>
      </c>
      <c r="E10" s="100">
        <f>SUMIFS('PIB-Mpal 2015-2024 Corrient'!K$5:K$1264,'PIB-Mpal 2015-2024 Corrient'!$C$5:$C$1264,$A10,'PIB-Mpal 2015-2024 Corrient'!$A$5:$A$1264,$V$2)</f>
        <v>73.447277674390008</v>
      </c>
      <c r="F10" s="100">
        <f>SUMIFS('PIB-Mpal 2015-2024 Corrient'!L$5:L$1264,'PIB-Mpal 2015-2024 Corrient'!$C$5:$C$1264,$A10,'PIB-Mpal 2015-2024 Corrient'!$A$5:$A$1264,$V$2)</f>
        <v>118.99707931976998</v>
      </c>
      <c r="G10" s="100">
        <f>SUMIFS('PIB-Mpal 2015-2024 Corrient'!N$5:N$1264,'PIB-Mpal 2015-2024 Corrient'!$C$5:$C$1264,$A10,'PIB-Mpal 2015-2024 Corrient'!$A$5:$A$1264,$V$2)</f>
        <v>211.48344667811</v>
      </c>
      <c r="H10" s="100">
        <f>SUMIFS('PIB-Mpal 2015-2024 Corrient'!O$5:O$1264,'PIB-Mpal 2015-2024 Corrient'!$C$5:$C$1264,$A10,'PIB-Mpal 2015-2024 Corrient'!$A$5:$A$1264,$V$2)</f>
        <v>730.67647433273999</v>
      </c>
      <c r="I10" s="100">
        <f>SUMIFS('PIB-Mpal 2015-2024 Corrient'!P$5:P$1264,'PIB-Mpal 2015-2024 Corrient'!$C$5:$C$1264,$A10,'PIB-Mpal 2015-2024 Corrient'!$A$5:$A$1264,$V$2)</f>
        <v>100.06987521180999</v>
      </c>
      <c r="J10" s="100">
        <f>SUMIFS('PIB-Mpal 2015-2024 Corrient'!Q$5:Q$1264,'PIB-Mpal 2015-2024 Corrient'!$C$5:$C$1264,$A10,'PIB-Mpal 2015-2024 Corrient'!$A$5:$A$1264,$V$2)</f>
        <v>91.757047513819984</v>
      </c>
      <c r="K10" s="100">
        <f>SUMIFS('PIB-Mpal 2015-2024 Corrient'!R$5:R$1264,'PIB-Mpal 2015-2024 Corrient'!$C$5:$C$1264,$A10,'PIB-Mpal 2015-2024 Corrient'!$A$5:$A$1264,$V$2)</f>
        <v>301.88842081248004</v>
      </c>
      <c r="L10" s="100">
        <f>SUMIFS('PIB-Mpal 2015-2024 Corrient'!S$5:S$1264,'PIB-Mpal 2015-2024 Corrient'!$C$5:$C$1264,$A10,'PIB-Mpal 2015-2024 Corrient'!$A$5:$A$1264,$V$2)</f>
        <v>388.75397828713005</v>
      </c>
      <c r="M10" s="100">
        <f>SUMIFS('PIB-Mpal 2015-2024 Corrient'!T$5:T$1264,'PIB-Mpal 2015-2024 Corrient'!$C$5:$C$1264,$A10,'PIB-Mpal 2015-2024 Corrient'!$A$5:$A$1264,$V$2)</f>
        <v>696.80407352450004</v>
      </c>
      <c r="N10" s="169">
        <f>SUMIFS('PIB-Mpal 2015-2024 Corrient'!U$5:U$1264,'PIB-Mpal 2015-2024 Corrient'!$C$5:$C$1264,$A10,'PIB-Mpal 2015-2024 Corrient'!$A$5:$A$1264,$V$2)</f>
        <v>171.68029314228997</v>
      </c>
      <c r="O10" s="199">
        <f>SUMIFS('PIB-Mpal 2015-2024 Corrient'!J$5:J$1264,'PIB-Mpal 2015-2024 Corrient'!$C$5:$C$1264,$A10,'PIB-Mpal 2015-2024 Corrient'!$A$5:$A$1264,$V$2)</f>
        <v>3079.4938361174486</v>
      </c>
      <c r="P10" s="90">
        <f>SUMIFS('PIB-Mpal 2015-2024 Corrient'!M$5:M$1264,'PIB-Mpal 2015-2024 Corrient'!$C$5:$C$1264,$A10,'PIB-Mpal 2015-2024 Corrient'!$A$5:$A$1264,$V$2)</f>
        <v>192.44435699415999</v>
      </c>
      <c r="Q10" s="101">
        <f>SUMIFS('PIB-Mpal 2015-2024 Corrient'!V$5:V$1264,'PIB-Mpal 2015-2024 Corrient'!$C$5:$C$1264,$A10,'PIB-Mpal 2015-2024 Corrient'!$A$5:$A$1264,$V$2)</f>
        <v>2693.1136095028801</v>
      </c>
      <c r="R10" s="172">
        <f>SUMIFS('PIB-Mpal 2015-2024 Corrient'!W$5:W$1264,'PIB-Mpal 2015-2024 Corrient'!$C$5:$C$1264,$A10,'PIB-Mpal 2015-2024 Corrient'!$A$5:$A$1264,$V$2)</f>
        <v>5965.05180261449</v>
      </c>
      <c r="S10" s="100">
        <f>SUMIFS('PIB-Mpal 2015-2024 Corrient'!X$5:X$1264,'PIB-Mpal 2015-2024 Corrient'!$C$5:$C$1264,$A10,'PIB-Mpal 2015-2024 Corrient'!$A$5:$A$1264,$V$2)</f>
        <v>615.07330850076744</v>
      </c>
      <c r="T10" s="101">
        <f>SUMIFS('PIB-Mpal 2015-2024 Corrient'!Y$5:Y$1264,'PIB-Mpal 2015-2024 Corrient'!$C$5:$C$1264,$A10,'PIB-Mpal 2015-2024 Corrient'!$A$5:$A$1264,$V$2)</f>
        <v>6580.1251111152569</v>
      </c>
    </row>
    <row r="11" spans="1:28" x14ac:dyDescent="0.3">
      <c r="A11" s="118" t="s">
        <v>315</v>
      </c>
      <c r="B11" s="116" t="s">
        <v>318</v>
      </c>
      <c r="C11" s="100">
        <f>SUMIFS('PIB-Mpal 2015-2024 Corrient'!H$5:H$1264,'PIB-Mpal 2015-2024 Corrient'!$C$5:$C$1264,$A11,'PIB-Mpal 2015-2024 Corrient'!$A$5:$A$1264,$V$2)</f>
        <v>3732.8675065580501</v>
      </c>
      <c r="D11" s="100">
        <f>SUMIFS('PIB-Mpal 2015-2024 Corrient'!I$5:I$1264,'PIB-Mpal 2015-2024 Corrient'!$C$5:$C$1264,$A11,'PIB-Mpal 2015-2024 Corrient'!$A$5:$A$1264,$V$2)</f>
        <v>62.352490108170002</v>
      </c>
      <c r="E11" s="100">
        <f>SUMIFS('PIB-Mpal 2015-2024 Corrient'!K$5:K$1264,'PIB-Mpal 2015-2024 Corrient'!$C$5:$C$1264,$A11,'PIB-Mpal 2015-2024 Corrient'!$A$5:$A$1264,$V$2)</f>
        <v>4159.8728601209204</v>
      </c>
      <c r="F11" s="100">
        <f>SUMIFS('PIB-Mpal 2015-2024 Corrient'!L$5:L$1264,'PIB-Mpal 2015-2024 Corrient'!$C$5:$C$1264,$A11,'PIB-Mpal 2015-2024 Corrient'!$A$5:$A$1264,$V$2)</f>
        <v>1105.1885075115401</v>
      </c>
      <c r="G11" s="100">
        <f>SUMIFS('PIB-Mpal 2015-2024 Corrient'!N$5:N$1264,'PIB-Mpal 2015-2024 Corrient'!$C$5:$C$1264,$A11,'PIB-Mpal 2015-2024 Corrient'!$A$5:$A$1264,$V$2)</f>
        <v>2422.8811761792099</v>
      </c>
      <c r="H11" s="100">
        <f>SUMIFS('PIB-Mpal 2015-2024 Corrient'!O$5:O$1264,'PIB-Mpal 2015-2024 Corrient'!$C$5:$C$1264,$A11,'PIB-Mpal 2015-2024 Corrient'!$A$5:$A$1264,$V$2)</f>
        <v>3953.5627625622292</v>
      </c>
      <c r="I11" s="100">
        <f>SUMIFS('PIB-Mpal 2015-2024 Corrient'!P$5:P$1264,'PIB-Mpal 2015-2024 Corrient'!$C$5:$C$1264,$A11,'PIB-Mpal 2015-2024 Corrient'!$A$5:$A$1264,$V$2)</f>
        <v>452.10160514300003</v>
      </c>
      <c r="J11" s="100">
        <f>SUMIFS('PIB-Mpal 2015-2024 Corrient'!Q$5:Q$1264,'PIB-Mpal 2015-2024 Corrient'!$C$5:$C$1264,$A11,'PIB-Mpal 2015-2024 Corrient'!$A$5:$A$1264,$V$2)</f>
        <v>478.16375445457004</v>
      </c>
      <c r="K11" s="100">
        <f>SUMIFS('PIB-Mpal 2015-2024 Corrient'!R$5:R$1264,'PIB-Mpal 2015-2024 Corrient'!$C$5:$C$1264,$A11,'PIB-Mpal 2015-2024 Corrient'!$A$5:$A$1264,$V$2)</f>
        <v>1561.2949426579503</v>
      </c>
      <c r="L11" s="100">
        <f>SUMIFS('PIB-Mpal 2015-2024 Corrient'!S$5:S$1264,'PIB-Mpal 2015-2024 Corrient'!$C$5:$C$1264,$A11,'PIB-Mpal 2015-2024 Corrient'!$A$5:$A$1264,$V$2)</f>
        <v>1616.53512216221</v>
      </c>
      <c r="M11" s="100">
        <f>SUMIFS('PIB-Mpal 2015-2024 Corrient'!T$5:T$1264,'PIB-Mpal 2015-2024 Corrient'!$C$5:$C$1264,$A11,'PIB-Mpal 2015-2024 Corrient'!$A$5:$A$1264,$V$2)</f>
        <v>1674.8238453493195</v>
      </c>
      <c r="N11" s="169">
        <f>SUMIFS('PIB-Mpal 2015-2024 Corrient'!U$5:U$1264,'PIB-Mpal 2015-2024 Corrient'!$C$5:$C$1264,$A11,'PIB-Mpal 2015-2024 Corrient'!$A$5:$A$1264,$V$2)</f>
        <v>611.97811946436991</v>
      </c>
      <c r="O11" s="199">
        <f>SUMIFS('PIB-Mpal 2015-2024 Corrient'!J$5:J$1264,'PIB-Mpal 2015-2024 Corrient'!$C$5:$C$1264,$A11,'PIB-Mpal 2015-2024 Corrient'!$A$5:$A$1264,$V$2)</f>
        <v>3795.2199966662192</v>
      </c>
      <c r="P11" s="90">
        <f>SUMIFS('PIB-Mpal 2015-2024 Corrient'!M$5:M$1264,'PIB-Mpal 2015-2024 Corrient'!$C$5:$C$1264,$A11,'PIB-Mpal 2015-2024 Corrient'!$A$5:$A$1264,$V$2)</f>
        <v>5265.0613676324592</v>
      </c>
      <c r="Q11" s="101">
        <f>SUMIFS('PIB-Mpal 2015-2024 Corrient'!V$5:V$1264,'PIB-Mpal 2015-2024 Corrient'!$C$5:$C$1264,$A11,'PIB-Mpal 2015-2024 Corrient'!$A$5:$A$1264,$V$2)</f>
        <v>12771.341327972859</v>
      </c>
      <c r="R11" s="172">
        <f>SUMIFS('PIB-Mpal 2015-2024 Corrient'!W$5:W$1264,'PIB-Mpal 2015-2024 Corrient'!$C$5:$C$1264,$A11,'PIB-Mpal 2015-2024 Corrient'!$A$5:$A$1264,$V$2)</f>
        <v>21831.622692271532</v>
      </c>
      <c r="S11" s="100">
        <f>SUMIFS('PIB-Mpal 2015-2024 Corrient'!X$5:X$1264,'PIB-Mpal 2015-2024 Corrient'!$C$5:$C$1264,$A11,'PIB-Mpal 2015-2024 Corrient'!$A$5:$A$1264,$V$2)</f>
        <v>2251.1201651942929</v>
      </c>
      <c r="T11" s="101">
        <f>SUMIFS('PIB-Mpal 2015-2024 Corrient'!Y$5:Y$1264,'PIB-Mpal 2015-2024 Corrient'!$C$5:$C$1264,$A11,'PIB-Mpal 2015-2024 Corrient'!$A$5:$A$1264,$V$2)</f>
        <v>24082.742857465833</v>
      </c>
    </row>
    <row r="12" spans="1:28" x14ac:dyDescent="0.3">
      <c r="A12" s="118" t="s">
        <v>368</v>
      </c>
      <c r="B12" s="116" t="s">
        <v>371</v>
      </c>
      <c r="C12" s="100">
        <f>SUMIFS('PIB-Mpal 2015-2024 Corrient'!H$5:H$1264,'PIB-Mpal 2015-2024 Corrient'!$C$5:$C$1264,$A12,'PIB-Mpal 2015-2024 Corrient'!$A$5:$A$1264,$V$2)</f>
        <v>3772.6578010784392</v>
      </c>
      <c r="D12" s="100">
        <f>SUMIFS('PIB-Mpal 2015-2024 Corrient'!I$5:I$1264,'PIB-Mpal 2015-2024 Corrient'!$C$5:$C$1264,$A12,'PIB-Mpal 2015-2024 Corrient'!$A$5:$A$1264,$V$2)</f>
        <v>170.72033505246</v>
      </c>
      <c r="E12" s="100">
        <f>SUMIFS('PIB-Mpal 2015-2024 Corrient'!K$5:K$1264,'PIB-Mpal 2015-2024 Corrient'!$C$5:$C$1264,$A12,'PIB-Mpal 2015-2024 Corrient'!$A$5:$A$1264,$V$2)</f>
        <v>566.41245963669007</v>
      </c>
      <c r="F12" s="100">
        <f>SUMIFS('PIB-Mpal 2015-2024 Corrient'!L$5:L$1264,'PIB-Mpal 2015-2024 Corrient'!$C$5:$C$1264,$A12,'PIB-Mpal 2015-2024 Corrient'!$A$5:$A$1264,$V$2)</f>
        <v>301.57490661532995</v>
      </c>
      <c r="G12" s="100">
        <f>SUMIFS('PIB-Mpal 2015-2024 Corrient'!N$5:N$1264,'PIB-Mpal 2015-2024 Corrient'!$C$5:$C$1264,$A12,'PIB-Mpal 2015-2024 Corrient'!$A$5:$A$1264,$V$2)</f>
        <v>354.04433050081997</v>
      </c>
      <c r="H12" s="100">
        <f>SUMIFS('PIB-Mpal 2015-2024 Corrient'!O$5:O$1264,'PIB-Mpal 2015-2024 Corrient'!$C$5:$C$1264,$A12,'PIB-Mpal 2015-2024 Corrient'!$A$5:$A$1264,$V$2)</f>
        <v>1424.22680590756</v>
      </c>
      <c r="I12" s="100">
        <f>SUMIFS('PIB-Mpal 2015-2024 Corrient'!P$5:P$1264,'PIB-Mpal 2015-2024 Corrient'!$C$5:$C$1264,$A12,'PIB-Mpal 2015-2024 Corrient'!$A$5:$A$1264,$V$2)</f>
        <v>203.85508965310999</v>
      </c>
      <c r="J12" s="100">
        <f>SUMIFS('PIB-Mpal 2015-2024 Corrient'!Q$5:Q$1264,'PIB-Mpal 2015-2024 Corrient'!$C$5:$C$1264,$A12,'PIB-Mpal 2015-2024 Corrient'!$A$5:$A$1264,$V$2)</f>
        <v>224.71053621528998</v>
      </c>
      <c r="K12" s="100">
        <f>SUMIFS('PIB-Mpal 2015-2024 Corrient'!R$5:R$1264,'PIB-Mpal 2015-2024 Corrient'!$C$5:$C$1264,$A12,'PIB-Mpal 2015-2024 Corrient'!$A$5:$A$1264,$V$2)</f>
        <v>561.42859927828988</v>
      </c>
      <c r="L12" s="100">
        <f>SUMIFS('PIB-Mpal 2015-2024 Corrient'!S$5:S$1264,'PIB-Mpal 2015-2024 Corrient'!$C$5:$C$1264,$A12,'PIB-Mpal 2015-2024 Corrient'!$A$5:$A$1264,$V$2)</f>
        <v>647.10238156272987</v>
      </c>
      <c r="M12" s="100">
        <f>SUMIFS('PIB-Mpal 2015-2024 Corrient'!T$5:T$1264,'PIB-Mpal 2015-2024 Corrient'!$C$5:$C$1264,$A12,'PIB-Mpal 2015-2024 Corrient'!$A$5:$A$1264,$V$2)</f>
        <v>1071.9740879931696</v>
      </c>
      <c r="N12" s="169">
        <f>SUMIFS('PIB-Mpal 2015-2024 Corrient'!U$5:U$1264,'PIB-Mpal 2015-2024 Corrient'!$C$5:$C$1264,$A12,'PIB-Mpal 2015-2024 Corrient'!$A$5:$A$1264,$V$2)</f>
        <v>350.16366120868992</v>
      </c>
      <c r="O12" s="199">
        <f>SUMIFS('PIB-Mpal 2015-2024 Corrient'!J$5:J$1264,'PIB-Mpal 2015-2024 Corrient'!$C$5:$C$1264,$A12,'PIB-Mpal 2015-2024 Corrient'!$A$5:$A$1264,$V$2)</f>
        <v>3943.3781361308993</v>
      </c>
      <c r="P12" s="90">
        <f>SUMIFS('PIB-Mpal 2015-2024 Corrient'!M$5:M$1264,'PIB-Mpal 2015-2024 Corrient'!$C$5:$C$1264,$A12,'PIB-Mpal 2015-2024 Corrient'!$A$5:$A$1264,$V$2)</f>
        <v>867.98736625201991</v>
      </c>
      <c r="Q12" s="101">
        <f>SUMIFS('PIB-Mpal 2015-2024 Corrient'!V$5:V$1264,'PIB-Mpal 2015-2024 Corrient'!$C$5:$C$1264,$A12,'PIB-Mpal 2015-2024 Corrient'!$A$5:$A$1264,$V$2)</f>
        <v>4837.5054923196603</v>
      </c>
      <c r="R12" s="172">
        <f>SUMIFS('PIB-Mpal 2015-2024 Corrient'!W$5:W$1264,'PIB-Mpal 2015-2024 Corrient'!$C$5:$C$1264,$A12,'PIB-Mpal 2015-2024 Corrient'!$A$5:$A$1264,$V$2)</f>
        <v>9648.8709947025782</v>
      </c>
      <c r="S12" s="100">
        <f>SUMIFS('PIB-Mpal 2015-2024 Corrient'!X$5:X$1264,'PIB-Mpal 2015-2024 Corrient'!$C$5:$C$1264,$A12,'PIB-Mpal 2015-2024 Corrient'!$A$5:$A$1264,$V$2)</f>
        <v>994.92229110528035</v>
      </c>
      <c r="T12" s="101">
        <f>SUMIFS('PIB-Mpal 2015-2024 Corrient'!Y$5:Y$1264,'PIB-Mpal 2015-2024 Corrient'!$C$5:$C$1264,$A12,'PIB-Mpal 2015-2024 Corrient'!$A$5:$A$1264,$V$2)</f>
        <v>10643.793285807857</v>
      </c>
    </row>
    <row r="13" spans="1:28" ht="15" thickBot="1" x14ac:dyDescent="0.35">
      <c r="A13" s="119" t="s">
        <v>419</v>
      </c>
      <c r="B13" s="120" t="s">
        <v>422</v>
      </c>
      <c r="C13" s="100">
        <f>SUMIFS('PIB-Mpal 2015-2024 Corrient'!H$5:H$1264,'PIB-Mpal 2015-2024 Corrient'!$C$5:$C$1264,$A13,'PIB-Mpal 2015-2024 Corrient'!$A$5:$A$1264,$V$2)</f>
        <v>5412.7369301073404</v>
      </c>
      <c r="D13" s="100">
        <f>SUMIFS('PIB-Mpal 2015-2024 Corrient'!I$5:I$1264,'PIB-Mpal 2015-2024 Corrient'!$C$5:$C$1264,$A13,'PIB-Mpal 2015-2024 Corrient'!$A$5:$A$1264,$V$2)</f>
        <v>43.992564336360005</v>
      </c>
      <c r="E13" s="100">
        <f>SUMIFS('PIB-Mpal 2015-2024 Corrient'!K$5:K$1264,'PIB-Mpal 2015-2024 Corrient'!$C$5:$C$1264,$A13,'PIB-Mpal 2015-2024 Corrient'!$A$5:$A$1264,$V$2)</f>
        <v>322.00330766008</v>
      </c>
      <c r="F13" s="100">
        <f>SUMIFS('PIB-Mpal 2015-2024 Corrient'!L$5:L$1264,'PIB-Mpal 2015-2024 Corrient'!$C$5:$C$1264,$A13,'PIB-Mpal 2015-2024 Corrient'!$A$5:$A$1264,$V$2)</f>
        <v>369.38350366841007</v>
      </c>
      <c r="G13" s="100">
        <f>SUMIFS('PIB-Mpal 2015-2024 Corrient'!N$5:N$1264,'PIB-Mpal 2015-2024 Corrient'!$C$5:$C$1264,$A13,'PIB-Mpal 2015-2024 Corrient'!$A$5:$A$1264,$V$2)</f>
        <v>443.02104411238992</v>
      </c>
      <c r="H13" s="100">
        <f>SUMIFS('PIB-Mpal 2015-2024 Corrient'!O$5:O$1264,'PIB-Mpal 2015-2024 Corrient'!$C$5:$C$1264,$A13,'PIB-Mpal 2015-2024 Corrient'!$A$5:$A$1264,$V$2)</f>
        <v>2276.6443810450801</v>
      </c>
      <c r="I13" s="100">
        <f>SUMIFS('PIB-Mpal 2015-2024 Corrient'!P$5:P$1264,'PIB-Mpal 2015-2024 Corrient'!$C$5:$C$1264,$A13,'PIB-Mpal 2015-2024 Corrient'!$A$5:$A$1264,$V$2)</f>
        <v>332.63710201507001</v>
      </c>
      <c r="J13" s="100">
        <f>SUMIFS('PIB-Mpal 2015-2024 Corrient'!Q$5:Q$1264,'PIB-Mpal 2015-2024 Corrient'!$C$5:$C$1264,$A13,'PIB-Mpal 2015-2024 Corrient'!$A$5:$A$1264,$V$2)</f>
        <v>353.26194130060998</v>
      </c>
      <c r="K13" s="100">
        <f>SUMIFS('PIB-Mpal 2015-2024 Corrient'!R$5:R$1264,'PIB-Mpal 2015-2024 Corrient'!$C$5:$C$1264,$A13,'PIB-Mpal 2015-2024 Corrient'!$A$5:$A$1264,$V$2)</f>
        <v>551.74286322440992</v>
      </c>
      <c r="L13" s="100">
        <f>SUMIFS('PIB-Mpal 2015-2024 Corrient'!S$5:S$1264,'PIB-Mpal 2015-2024 Corrient'!$C$5:$C$1264,$A13,'PIB-Mpal 2015-2024 Corrient'!$A$5:$A$1264,$V$2)</f>
        <v>1063.3622015813501</v>
      </c>
      <c r="M13" s="100">
        <f>SUMIFS('PIB-Mpal 2015-2024 Corrient'!T$5:T$1264,'PIB-Mpal 2015-2024 Corrient'!$C$5:$C$1264,$A13,'PIB-Mpal 2015-2024 Corrient'!$A$5:$A$1264,$V$2)</f>
        <v>2280.73542956662</v>
      </c>
      <c r="N13" s="169">
        <f>SUMIFS('PIB-Mpal 2015-2024 Corrient'!U$5:U$1264,'PIB-Mpal 2015-2024 Corrient'!$C$5:$C$1264,$A13,'PIB-Mpal 2015-2024 Corrient'!$A$5:$A$1264,$V$2)</f>
        <v>465.33183361554006</v>
      </c>
      <c r="O13" s="199">
        <f>SUMIFS('PIB-Mpal 2015-2024 Corrient'!J$5:J$1264,'PIB-Mpal 2015-2024 Corrient'!$C$5:$C$1264,$A13,'PIB-Mpal 2015-2024 Corrient'!$A$5:$A$1264,$V$2)</f>
        <v>5456.7294944436999</v>
      </c>
      <c r="P13" s="90">
        <f>SUMIFS('PIB-Mpal 2015-2024 Corrient'!M$5:M$1264,'PIB-Mpal 2015-2024 Corrient'!$C$5:$C$1264,$A13,'PIB-Mpal 2015-2024 Corrient'!$A$5:$A$1264,$V$2)</f>
        <v>691.3868113284899</v>
      </c>
      <c r="Q13" s="101">
        <f>SUMIFS('PIB-Mpal 2015-2024 Corrient'!V$5:V$1264,'PIB-Mpal 2015-2024 Corrient'!$C$5:$C$1264,$A13,'PIB-Mpal 2015-2024 Corrient'!$A$5:$A$1264,$V$2)</f>
        <v>7766.7367964610712</v>
      </c>
      <c r="R13" s="172">
        <f>SUMIFS('PIB-Mpal 2015-2024 Corrient'!W$5:W$1264,'PIB-Mpal 2015-2024 Corrient'!$C$5:$C$1264,$A13,'PIB-Mpal 2015-2024 Corrient'!$A$5:$A$1264,$V$2)</f>
        <v>13914.853102233259</v>
      </c>
      <c r="S13" s="100">
        <f>SUMIFS('PIB-Mpal 2015-2024 Corrient'!X$5:X$1264,'PIB-Mpal 2015-2024 Corrient'!$C$5:$C$1264,$A13,'PIB-Mpal 2015-2024 Corrient'!$A$5:$A$1264,$V$2)</f>
        <v>1434.7997331987176</v>
      </c>
      <c r="T13" s="101">
        <f>SUMIFS('PIB-Mpal 2015-2024 Corrient'!Y$5:Y$1264,'PIB-Mpal 2015-2024 Corrient'!$C$5:$C$1264,$A13,'PIB-Mpal 2015-2024 Corrient'!$A$5:$A$1264,$V$2)</f>
        <v>15349.652835431974</v>
      </c>
    </row>
    <row r="14" spans="1:28" ht="15" thickBot="1" x14ac:dyDescent="0.35">
      <c r="A14" s="727" t="s">
        <v>481</v>
      </c>
      <c r="B14" s="728"/>
      <c r="C14" s="121">
        <f>SUM(C5:C13)</f>
        <v>18207.780428801201</v>
      </c>
      <c r="D14" s="121">
        <f t="shared" ref="D14:T14" si="0">SUM(D5:D13)</f>
        <v>8309.9327818927395</v>
      </c>
      <c r="E14" s="121">
        <f t="shared" si="0"/>
        <v>31164.223154489584</v>
      </c>
      <c r="F14" s="121">
        <f t="shared" si="0"/>
        <v>8401.0254465045891</v>
      </c>
      <c r="G14" s="121">
        <f t="shared" si="0"/>
        <v>13164.261057999007</v>
      </c>
      <c r="H14" s="121">
        <f t="shared" si="0"/>
        <v>43608.412092009487</v>
      </c>
      <c r="I14" s="121">
        <f t="shared" si="0"/>
        <v>5440.6094153630111</v>
      </c>
      <c r="J14" s="121">
        <f t="shared" si="0"/>
        <v>10236.46783608033</v>
      </c>
      <c r="K14" s="121">
        <f t="shared" si="0"/>
        <v>17195.757088171151</v>
      </c>
      <c r="L14" s="121">
        <f t="shared" si="0"/>
        <v>19498.460382175879</v>
      </c>
      <c r="M14" s="121">
        <f t="shared" si="0"/>
        <v>26149.200487157115</v>
      </c>
      <c r="N14" s="141">
        <f t="shared" si="0"/>
        <v>8141.81868302559</v>
      </c>
      <c r="O14" s="144">
        <f t="shared" si="0"/>
        <v>26517.713210693939</v>
      </c>
      <c r="P14" s="121">
        <f t="shared" si="0"/>
        <v>39565.248600994179</v>
      </c>
      <c r="Q14" s="122">
        <f t="shared" si="0"/>
        <v>143434.98704198157</v>
      </c>
      <c r="R14" s="143">
        <f t="shared" si="0"/>
        <v>209517.94885366969</v>
      </c>
      <c r="S14" s="121">
        <f t="shared" si="0"/>
        <v>21603.986395453201</v>
      </c>
      <c r="T14" s="122">
        <f t="shared" si="0"/>
        <v>231121.93524912291</v>
      </c>
    </row>
    <row r="17" spans="1:20" ht="21" x14ac:dyDescent="0.4">
      <c r="A17" s="729" t="s">
        <v>11</v>
      </c>
      <c r="B17" s="729"/>
      <c r="C17" s="729"/>
      <c r="D17" s="729"/>
      <c r="E17" s="729"/>
      <c r="F17" s="729"/>
      <c r="G17" s="729"/>
      <c r="H17" s="729"/>
      <c r="I17" s="729"/>
      <c r="J17" s="729"/>
      <c r="K17" s="729"/>
      <c r="L17" s="729"/>
      <c r="M17" s="729"/>
      <c r="N17" s="729"/>
      <c r="O17" s="729"/>
      <c r="P17" s="729"/>
      <c r="Q17" s="729"/>
      <c r="R17" s="729"/>
      <c r="S17" s="729"/>
      <c r="T17" s="729"/>
    </row>
    <row r="18" spans="1:20" ht="51.6" customHeight="1" x14ac:dyDescent="0.3">
      <c r="A18" s="715" t="str">
        <f>"Participación porcentual del Valor Agregado por grandes ramas de actividad, sector Económico y PIB para los 9 subregiones de Antioquia en el total Departamental año: "&amp;V2&amp;IF(OR(V2=2021,V2=2020)," provisional ",IF(V2=2022," preliminar ",""))</f>
        <v>Participación porcentual del Valor Agregado por grandes ramas de actividad, sector Económico y PIB para los 9 subregiones de Antioquia en el total Departamental año: 2023</v>
      </c>
      <c r="B18" s="715"/>
      <c r="C18" s="715"/>
      <c r="D18" s="715"/>
      <c r="E18" s="715"/>
      <c r="F18" s="715"/>
      <c r="G18" s="715"/>
      <c r="H18" s="715"/>
      <c r="I18" s="715"/>
      <c r="J18" s="715"/>
      <c r="K18" s="715"/>
      <c r="L18" s="715"/>
      <c r="M18" s="715"/>
      <c r="N18" s="715"/>
      <c r="O18" s="715"/>
      <c r="P18" s="715"/>
      <c r="Q18" s="715"/>
      <c r="R18" s="715"/>
      <c r="S18" s="715"/>
      <c r="T18" s="715"/>
    </row>
    <row r="19" spans="1:20" ht="15" thickBot="1" x14ac:dyDescent="0.35"/>
    <row r="20" spans="1:20" ht="248.4" thickBot="1" x14ac:dyDescent="0.35">
      <c r="A20" s="39" t="s">
        <v>480</v>
      </c>
      <c r="B20" s="40" t="s">
        <v>114</v>
      </c>
      <c r="C20" s="1" t="s">
        <v>117</v>
      </c>
      <c r="D20" s="1" t="s">
        <v>118</v>
      </c>
      <c r="E20" s="1" t="s">
        <v>119</v>
      </c>
      <c r="F20" s="1" t="s">
        <v>120</v>
      </c>
      <c r="G20" s="1" t="s">
        <v>121</v>
      </c>
      <c r="H20" s="1" t="s">
        <v>122</v>
      </c>
      <c r="I20" s="1" t="s">
        <v>123</v>
      </c>
      <c r="J20" s="1" t="s">
        <v>124</v>
      </c>
      <c r="K20" s="1" t="s">
        <v>125</v>
      </c>
      <c r="L20" s="1" t="s">
        <v>126</v>
      </c>
      <c r="M20" s="1" t="s">
        <v>127</v>
      </c>
      <c r="N20" s="145" t="s">
        <v>128</v>
      </c>
      <c r="O20" s="153" t="s">
        <v>129</v>
      </c>
      <c r="P20" s="42" t="s">
        <v>130</v>
      </c>
      <c r="Q20" s="46" t="s">
        <v>131</v>
      </c>
      <c r="R20" s="149" t="s">
        <v>132</v>
      </c>
      <c r="S20" s="1" t="s">
        <v>133</v>
      </c>
      <c r="T20" s="46" t="s">
        <v>134</v>
      </c>
    </row>
    <row r="21" spans="1:20" x14ac:dyDescent="0.3">
      <c r="A21" s="117" t="s">
        <v>144</v>
      </c>
      <c r="B21" s="115" t="s">
        <v>148</v>
      </c>
      <c r="C21" s="124">
        <f t="shared" ref="C21:C30" si="1">C5/C$14</f>
        <v>4.9010566988566429E-2</v>
      </c>
      <c r="D21" s="124">
        <f t="shared" ref="D21:T30" si="2">D5/D$14</f>
        <v>6.4474965917325471E-3</v>
      </c>
      <c r="E21" s="124">
        <f t="shared" si="2"/>
        <v>0.77692300928388114</v>
      </c>
      <c r="F21" s="124">
        <f t="shared" si="2"/>
        <v>0.72531469705647456</v>
      </c>
      <c r="G21" s="124">
        <f t="shared" si="2"/>
        <v>0.56130344549727296</v>
      </c>
      <c r="H21" s="124">
        <f t="shared" si="2"/>
        <v>0.72738707646296064</v>
      </c>
      <c r="I21" s="124">
        <f t="shared" si="2"/>
        <v>0.72968484353482443</v>
      </c>
      <c r="J21" s="124">
        <f t="shared" si="2"/>
        <v>0.85047173298919165</v>
      </c>
      <c r="K21" s="124">
        <f t="shared" si="2"/>
        <v>0.77406674116846008</v>
      </c>
      <c r="L21" s="124">
        <f t="shared" si="2"/>
        <v>0.71517914109513947</v>
      </c>
      <c r="M21" s="124">
        <f t="shared" si="2"/>
        <v>0.68425850697442325</v>
      </c>
      <c r="N21" s="146">
        <f t="shared" si="2"/>
        <v>0.72765599003488524</v>
      </c>
      <c r="O21" s="154">
        <f t="shared" ref="O21:P30" si="3">O5/O$14</f>
        <v>3.5672454038237773E-2</v>
      </c>
      <c r="P21" s="125">
        <f t="shared" si="3"/>
        <v>0.76596483867699383</v>
      </c>
      <c r="Q21" s="128">
        <f t="shared" si="2"/>
        <v>0.71710473978404154</v>
      </c>
      <c r="R21" s="150">
        <f t="shared" si="2"/>
        <v>0.64008573470674268</v>
      </c>
      <c r="S21" s="124">
        <f t="shared" si="2"/>
        <v>0.64008573470675001</v>
      </c>
      <c r="T21" s="128">
        <f t="shared" si="2"/>
        <v>0.64008573470674324</v>
      </c>
    </row>
    <row r="22" spans="1:20" x14ac:dyDescent="0.3">
      <c r="A22" s="118" t="s">
        <v>176</v>
      </c>
      <c r="B22" s="116" t="s">
        <v>180</v>
      </c>
      <c r="C22" s="123">
        <f t="shared" si="1"/>
        <v>1.6558015008885943E-2</v>
      </c>
      <c r="D22" s="123">
        <f t="shared" ref="D22:N22" si="4">D6/D$14</f>
        <v>0.29135894328088818</v>
      </c>
      <c r="E22" s="123">
        <f t="shared" si="4"/>
        <v>3.3924393029447085E-3</v>
      </c>
      <c r="F22" s="123">
        <f t="shared" si="4"/>
        <v>1.0167982690750126E-2</v>
      </c>
      <c r="G22" s="123">
        <f t="shared" si="4"/>
        <v>1.6406718604387791E-2</v>
      </c>
      <c r="H22" s="123">
        <f t="shared" si="4"/>
        <v>2.5675405940369926E-2</v>
      </c>
      <c r="I22" s="123">
        <f t="shared" si="4"/>
        <v>2.2029341213723779E-2</v>
      </c>
      <c r="J22" s="123">
        <f t="shared" si="4"/>
        <v>1.0866013265874842E-2</v>
      </c>
      <c r="K22" s="123">
        <f t="shared" si="4"/>
        <v>1.2109556569074944E-2</v>
      </c>
      <c r="L22" s="123">
        <f t="shared" si="4"/>
        <v>2.5807348467136063E-2</v>
      </c>
      <c r="M22" s="123">
        <f t="shared" si="4"/>
        <v>3.2197609825235771E-2</v>
      </c>
      <c r="N22" s="147">
        <f t="shared" si="4"/>
        <v>2.0927065130559166E-2</v>
      </c>
      <c r="O22" s="155">
        <f t="shared" si="3"/>
        <v>0.1026731797743438</v>
      </c>
      <c r="P22" s="126">
        <f t="shared" si="3"/>
        <v>4.8311137566019744E-3</v>
      </c>
      <c r="Q22" s="129">
        <f>Q6/Q$14</f>
        <v>2.2940646444250284E-2</v>
      </c>
      <c r="R22" s="151">
        <f>R6/R$14</f>
        <v>2.9612228985138628E-2</v>
      </c>
      <c r="S22" s="123">
        <f t="shared" si="2"/>
        <v>2.9612228985094979E-2</v>
      </c>
      <c r="T22" s="129">
        <f t="shared" si="2"/>
        <v>2.9612228985134541E-2</v>
      </c>
    </row>
    <row r="23" spans="1:20" x14ac:dyDescent="0.3">
      <c r="A23" s="118" t="s">
        <v>195</v>
      </c>
      <c r="B23" s="116" t="s">
        <v>198</v>
      </c>
      <c r="C23" s="123">
        <f t="shared" si="1"/>
        <v>1.3487114349071067E-2</v>
      </c>
      <c r="D23" s="123">
        <f t="shared" si="2"/>
        <v>0.13755684756191863</v>
      </c>
      <c r="E23" s="123">
        <f t="shared" si="2"/>
        <v>5.3144706379866955E-3</v>
      </c>
      <c r="F23" s="123">
        <f t="shared" si="2"/>
        <v>3.7726196055193305E-3</v>
      </c>
      <c r="G23" s="123">
        <f t="shared" si="2"/>
        <v>1.9351180408060182E-2</v>
      </c>
      <c r="H23" s="123">
        <f t="shared" si="2"/>
        <v>1.4506124398080788E-2</v>
      </c>
      <c r="I23" s="123">
        <f t="shared" si="2"/>
        <v>9.5971873466800077E-3</v>
      </c>
      <c r="J23" s="123">
        <f t="shared" si="2"/>
        <v>5.4732697761382711E-3</v>
      </c>
      <c r="K23" s="123">
        <f t="shared" si="2"/>
        <v>8.3873925048309258E-3</v>
      </c>
      <c r="L23" s="123">
        <f t="shared" si="2"/>
        <v>1.8183089830921092E-2</v>
      </c>
      <c r="M23" s="123">
        <f t="shared" si="2"/>
        <v>1.3089915699246418E-2</v>
      </c>
      <c r="N23" s="147">
        <f t="shared" si="2"/>
        <v>1.1317209332996197E-2</v>
      </c>
      <c r="O23" s="155">
        <f t="shared" si="3"/>
        <v>5.2367206877198536E-2</v>
      </c>
      <c r="P23" s="126">
        <f t="shared" si="3"/>
        <v>4.9870841001411516E-3</v>
      </c>
      <c r="Q23" s="129">
        <f t="shared" si="2"/>
        <v>1.3447052885044788E-2</v>
      </c>
      <c r="R23" s="151">
        <f t="shared" si="2"/>
        <v>1.6775420298739047E-2</v>
      </c>
      <c r="S23" s="123">
        <f t="shared" si="2"/>
        <v>1.6775420298719309E-2</v>
      </c>
      <c r="T23" s="129">
        <f t="shared" si="2"/>
        <v>1.6775420298737201E-2</v>
      </c>
    </row>
    <row r="24" spans="1:20" x14ac:dyDescent="0.3">
      <c r="A24" s="118" t="s">
        <v>211</v>
      </c>
      <c r="B24" s="116" t="s">
        <v>214</v>
      </c>
      <c r="C24" s="123">
        <f t="shared" si="1"/>
        <v>5.6501420160794631E-2</v>
      </c>
      <c r="D24" s="123">
        <f t="shared" si="2"/>
        <v>0.28441654773734448</v>
      </c>
      <c r="E24" s="123">
        <f t="shared" si="2"/>
        <v>4.2155398814038457E-3</v>
      </c>
      <c r="F24" s="123">
        <f t="shared" si="2"/>
        <v>8.9391686403433122E-3</v>
      </c>
      <c r="G24" s="123">
        <f t="shared" si="2"/>
        <v>0.10195147166899349</v>
      </c>
      <c r="H24" s="123">
        <f t="shared" si="2"/>
        <v>1.4565825267117864E-2</v>
      </c>
      <c r="I24" s="123">
        <f t="shared" si="2"/>
        <v>1.519495958236952E-2</v>
      </c>
      <c r="J24" s="123">
        <f t="shared" si="2"/>
        <v>7.2276684071544044E-3</v>
      </c>
      <c r="K24" s="123">
        <f t="shared" si="2"/>
        <v>1.230979915750559E-2</v>
      </c>
      <c r="L24" s="123">
        <f t="shared" si="2"/>
        <v>2.2794624882565298E-2</v>
      </c>
      <c r="M24" s="123">
        <f t="shared" si="2"/>
        <v>1.9002624063384214E-2</v>
      </c>
      <c r="N24" s="147">
        <f t="shared" si="2"/>
        <v>1.7852680516851686E-2</v>
      </c>
      <c r="O24" s="155">
        <f t="shared" si="3"/>
        <v>0.12792384543138133</v>
      </c>
      <c r="P24" s="126">
        <f t="shared" si="3"/>
        <v>5.2185242377992243E-3</v>
      </c>
      <c r="Q24" s="129">
        <f t="shared" si="2"/>
        <v>2.3929705894260536E-2</v>
      </c>
      <c r="R24" s="151">
        <f t="shared" si="2"/>
        <v>3.3558352151154575E-2</v>
      </c>
      <c r="S24" s="123">
        <f t="shared" si="2"/>
        <v>3.355835215111759E-2</v>
      </c>
      <c r="T24" s="129">
        <f t="shared" si="2"/>
        <v>3.3558352151151119E-2</v>
      </c>
    </row>
    <row r="25" spans="1:20" x14ac:dyDescent="0.3">
      <c r="A25" s="118" t="s">
        <v>235</v>
      </c>
      <c r="B25" s="116" t="s">
        <v>238</v>
      </c>
      <c r="C25" s="123">
        <f t="shared" si="1"/>
        <v>9.8115715075833151E-2</v>
      </c>
      <c r="D25" s="123">
        <f t="shared" si="2"/>
        <v>8.3106444233439541E-4</v>
      </c>
      <c r="E25" s="123">
        <f t="shared" si="2"/>
        <v>4.5807883519966452E-2</v>
      </c>
      <c r="F25" s="123">
        <f t="shared" si="2"/>
        <v>2.6220690110789042E-2</v>
      </c>
      <c r="G25" s="123">
        <f t="shared" si="2"/>
        <v>4.0324623093238726E-2</v>
      </c>
      <c r="H25" s="123">
        <f t="shared" si="2"/>
        <v>2.5583619986293566E-2</v>
      </c>
      <c r="I25" s="123">
        <f t="shared" si="2"/>
        <v>2.3394085921052597E-2</v>
      </c>
      <c r="J25" s="123">
        <f t="shared" si="2"/>
        <v>1.3823681969091624E-2</v>
      </c>
      <c r="K25" s="123">
        <f t="shared" si="2"/>
        <v>2.0039928211700506E-2</v>
      </c>
      <c r="L25" s="123">
        <f t="shared" si="2"/>
        <v>2.7469278637068481E-2</v>
      </c>
      <c r="M25" s="123">
        <f t="shared" si="2"/>
        <v>3.2540733178515219E-2</v>
      </c>
      <c r="N25" s="147">
        <f t="shared" si="2"/>
        <v>2.5834684519510182E-2</v>
      </c>
      <c r="O25" s="155">
        <f t="shared" si="3"/>
        <v>6.7629341644949464E-2</v>
      </c>
      <c r="P25" s="126">
        <f t="shared" si="3"/>
        <v>4.1648867310676858E-2</v>
      </c>
      <c r="Q25" s="129">
        <f t="shared" si="2"/>
        <v>2.6888520018355549E-2</v>
      </c>
      <c r="R25" s="151">
        <f t="shared" si="2"/>
        <v>3.4832231967741635E-2</v>
      </c>
      <c r="S25" s="123">
        <f t="shared" si="2"/>
        <v>3.4832231967757109E-2</v>
      </c>
      <c r="T25" s="129">
        <f t="shared" si="2"/>
        <v>3.4832231967743078E-2</v>
      </c>
    </row>
    <row r="26" spans="1:20" x14ac:dyDescent="0.3">
      <c r="A26" s="118" t="s">
        <v>272</v>
      </c>
      <c r="B26" s="116" t="s">
        <v>275</v>
      </c>
      <c r="C26" s="123">
        <f t="shared" si="1"/>
        <v>5.6835844734714036E-2</v>
      </c>
      <c r="D26" s="123">
        <f t="shared" si="2"/>
        <v>0.24604762858703122</v>
      </c>
      <c r="E26" s="123">
        <f t="shared" si="2"/>
        <v>2.3567819197767821E-3</v>
      </c>
      <c r="F26" s="123">
        <f t="shared" si="2"/>
        <v>1.4164589796508835E-2</v>
      </c>
      <c r="G26" s="123">
        <f t="shared" si="2"/>
        <v>1.6064969066350004E-2</v>
      </c>
      <c r="H26" s="123">
        <f t="shared" si="2"/>
        <v>1.6755401980495965E-2</v>
      </c>
      <c r="I26" s="123">
        <f t="shared" si="2"/>
        <v>1.8393137160193123E-2</v>
      </c>
      <c r="J26" s="123">
        <f t="shared" si="2"/>
        <v>8.9637411051500838E-3</v>
      </c>
      <c r="K26" s="123">
        <f t="shared" si="2"/>
        <v>1.7555983098885893E-2</v>
      </c>
      <c r="L26" s="123">
        <f t="shared" si="2"/>
        <v>1.9937675625020197E-2</v>
      </c>
      <c r="M26" s="123">
        <f t="shared" si="2"/>
        <v>2.6647242001403733E-2</v>
      </c>
      <c r="N26" s="147">
        <f t="shared" si="2"/>
        <v>2.1086233902532902E-2</v>
      </c>
      <c r="O26" s="155">
        <f t="shared" si="3"/>
        <v>0.11612969080891805</v>
      </c>
      <c r="P26" s="126">
        <f t="shared" si="3"/>
        <v>4.8639744169160695E-3</v>
      </c>
      <c r="Q26" s="129">
        <f t="shared" si="2"/>
        <v>1.877584866176786E-2</v>
      </c>
      <c r="R26" s="151">
        <f t="shared" si="2"/>
        <v>2.8470361776883217E-2</v>
      </c>
      <c r="S26" s="123">
        <f t="shared" si="2"/>
        <v>2.8470361776853203E-2</v>
      </c>
      <c r="T26" s="129">
        <f t="shared" si="2"/>
        <v>2.8470361776880407E-2</v>
      </c>
    </row>
    <row r="27" spans="1:20" x14ac:dyDescent="0.3">
      <c r="A27" s="118" t="s">
        <v>315</v>
      </c>
      <c r="B27" s="116" t="s">
        <v>318</v>
      </c>
      <c r="C27" s="123">
        <f t="shared" si="1"/>
        <v>0.20501496715400702</v>
      </c>
      <c r="D27" s="123">
        <f t="shared" si="2"/>
        <v>7.5033687690032169E-3</v>
      </c>
      <c r="E27" s="123">
        <f t="shared" si="2"/>
        <v>0.13348232168340254</v>
      </c>
      <c r="F27" s="123">
        <f t="shared" si="2"/>
        <v>0.13155400070492293</v>
      </c>
      <c r="G27" s="123">
        <f t="shared" si="2"/>
        <v>0.18404991860192513</v>
      </c>
      <c r="H27" s="123">
        <f t="shared" si="2"/>
        <v>9.0660553157051404E-2</v>
      </c>
      <c r="I27" s="123">
        <f t="shared" si="2"/>
        <v>8.3097603710784798E-2</v>
      </c>
      <c r="J27" s="123">
        <f t="shared" si="2"/>
        <v>4.6711791812522788E-2</v>
      </c>
      <c r="K27" s="123">
        <f t="shared" si="2"/>
        <v>9.0795359265219838E-2</v>
      </c>
      <c r="L27" s="123">
        <f t="shared" si="2"/>
        <v>8.2905782840163769E-2</v>
      </c>
      <c r="M27" s="123">
        <f t="shared" si="2"/>
        <v>6.4048759202863209E-2</v>
      </c>
      <c r="N27" s="147">
        <f t="shared" si="2"/>
        <v>7.5164793431257315E-2</v>
      </c>
      <c r="O27" s="155">
        <f t="shared" si="3"/>
        <v>0.14312018410153485</v>
      </c>
      <c r="P27" s="126">
        <f t="shared" si="3"/>
        <v>0.13307287465142228</v>
      </c>
      <c r="Q27" s="129">
        <f t="shared" si="2"/>
        <v>8.9039233672010942E-2</v>
      </c>
      <c r="R27" s="151">
        <f t="shared" si="2"/>
        <v>0.10419929562941191</v>
      </c>
      <c r="S27" s="123">
        <f t="shared" si="2"/>
        <v>0.10419929562944301</v>
      </c>
      <c r="T27" s="129">
        <f t="shared" si="2"/>
        <v>0.10419929562941485</v>
      </c>
    </row>
    <row r="28" spans="1:20" x14ac:dyDescent="0.3">
      <c r="A28" s="118" t="s">
        <v>368</v>
      </c>
      <c r="B28" s="116" t="s">
        <v>371</v>
      </c>
      <c r="C28" s="123">
        <f t="shared" si="1"/>
        <v>0.20720031284597551</v>
      </c>
      <c r="D28" s="123">
        <f t="shared" si="2"/>
        <v>2.0544129481342845E-2</v>
      </c>
      <c r="E28" s="123">
        <f t="shared" si="2"/>
        <v>1.8175086759866545E-2</v>
      </c>
      <c r="F28" s="123">
        <f t="shared" si="2"/>
        <v>3.5897392352359329E-2</v>
      </c>
      <c r="G28" s="123">
        <f t="shared" si="2"/>
        <v>2.6894356541622352E-2</v>
      </c>
      <c r="H28" s="123">
        <f t="shared" si="2"/>
        <v>3.2659451183468469E-2</v>
      </c>
      <c r="I28" s="123">
        <f t="shared" si="2"/>
        <v>3.7469164589810616E-2</v>
      </c>
      <c r="J28" s="123">
        <f t="shared" si="2"/>
        <v>2.1951960365005595E-2</v>
      </c>
      <c r="K28" s="123">
        <f t="shared" si="2"/>
        <v>3.2649251579884957E-2</v>
      </c>
      <c r="L28" s="123">
        <f t="shared" si="2"/>
        <v>3.3187357815915836E-2</v>
      </c>
      <c r="M28" s="123">
        <f t="shared" si="2"/>
        <v>4.099452633435801E-2</v>
      </c>
      <c r="N28" s="147">
        <f t="shared" si="2"/>
        <v>4.3008039707237156E-2</v>
      </c>
      <c r="O28" s="155">
        <f t="shared" si="3"/>
        <v>0.148707322716675</v>
      </c>
      <c r="P28" s="126">
        <f t="shared" si="3"/>
        <v>2.1938124918800827E-2</v>
      </c>
      <c r="Q28" s="129">
        <f t="shared" si="2"/>
        <v>3.3726119352622E-2</v>
      </c>
      <c r="R28" s="151">
        <f t="shared" si="2"/>
        <v>4.6052717905526494E-2</v>
      </c>
      <c r="S28" s="123">
        <f t="shared" si="2"/>
        <v>4.6052717905556206E-2</v>
      </c>
      <c r="T28" s="129">
        <f t="shared" si="2"/>
        <v>4.6052717905529263E-2</v>
      </c>
    </row>
    <row r="29" spans="1:20" x14ac:dyDescent="0.3">
      <c r="A29" s="118" t="s">
        <v>419</v>
      </c>
      <c r="B29" s="116" t="s">
        <v>422</v>
      </c>
      <c r="C29" s="123">
        <f t="shared" si="1"/>
        <v>0.2972760436821521</v>
      </c>
      <c r="D29" s="123">
        <f t="shared" si="2"/>
        <v>5.2939735484045505E-3</v>
      </c>
      <c r="E29" s="123">
        <f t="shared" si="2"/>
        <v>1.033246701077134E-2</v>
      </c>
      <c r="F29" s="123">
        <f t="shared" si="2"/>
        <v>4.3968859042332657E-2</v>
      </c>
      <c r="G29" s="123">
        <f t="shared" si="2"/>
        <v>3.3653316518149477E-2</v>
      </c>
      <c r="H29" s="123">
        <f t="shared" si="2"/>
        <v>5.2206541624161482E-2</v>
      </c>
      <c r="I29" s="123">
        <f t="shared" si="2"/>
        <v>6.1139676940561195E-2</v>
      </c>
      <c r="J29" s="123">
        <f t="shared" si="2"/>
        <v>3.4510140309870631E-2</v>
      </c>
      <c r="K29" s="123">
        <f t="shared" si="2"/>
        <v>3.2085988444437274E-2</v>
      </c>
      <c r="L29" s="123">
        <f t="shared" si="2"/>
        <v>5.4535700806069849E-2</v>
      </c>
      <c r="M29" s="123">
        <f t="shared" si="2"/>
        <v>8.7220082720570274E-2</v>
      </c>
      <c r="N29" s="147">
        <f t="shared" si="2"/>
        <v>5.7153303424170285E-2</v>
      </c>
      <c r="O29" s="155">
        <f t="shared" si="3"/>
        <v>0.20577677460676116</v>
      </c>
      <c r="P29" s="126">
        <f t="shared" si="3"/>
        <v>1.7474597930647578E-2</v>
      </c>
      <c r="Q29" s="129">
        <f t="shared" si="2"/>
        <v>5.4148133287646533E-2</v>
      </c>
      <c r="R29" s="151">
        <f t="shared" si="2"/>
        <v>6.6413656578661856E-2</v>
      </c>
      <c r="S29" s="123">
        <f t="shared" si="2"/>
        <v>6.6413656578708416E-2</v>
      </c>
      <c r="T29" s="129">
        <f t="shared" si="2"/>
        <v>6.64136565786662E-2</v>
      </c>
    </row>
    <row r="30" spans="1:20" ht="15" thickBot="1" x14ac:dyDescent="0.35">
      <c r="A30" s="724" t="s">
        <v>481</v>
      </c>
      <c r="B30" s="725"/>
      <c r="C30" s="130">
        <f t="shared" si="1"/>
        <v>1</v>
      </c>
      <c r="D30" s="130">
        <f t="shared" si="2"/>
        <v>1</v>
      </c>
      <c r="E30" s="130">
        <f t="shared" si="2"/>
        <v>1</v>
      </c>
      <c r="F30" s="130">
        <f t="shared" si="2"/>
        <v>1</v>
      </c>
      <c r="G30" s="130">
        <f t="shared" si="2"/>
        <v>1</v>
      </c>
      <c r="H30" s="130">
        <f t="shared" si="2"/>
        <v>1</v>
      </c>
      <c r="I30" s="130">
        <f t="shared" si="2"/>
        <v>1</v>
      </c>
      <c r="J30" s="130">
        <f t="shared" si="2"/>
        <v>1</v>
      </c>
      <c r="K30" s="130">
        <f t="shared" si="2"/>
        <v>1</v>
      </c>
      <c r="L30" s="130">
        <f t="shared" si="2"/>
        <v>1</v>
      </c>
      <c r="M30" s="130">
        <f t="shared" si="2"/>
        <v>1</v>
      </c>
      <c r="N30" s="148">
        <f t="shared" si="2"/>
        <v>1</v>
      </c>
      <c r="O30" s="156">
        <f t="shared" si="3"/>
        <v>1</v>
      </c>
      <c r="P30" s="131">
        <f t="shared" si="3"/>
        <v>1</v>
      </c>
      <c r="Q30" s="132">
        <f t="shared" si="2"/>
        <v>1</v>
      </c>
      <c r="R30" s="152">
        <f t="shared" si="2"/>
        <v>1</v>
      </c>
      <c r="S30" s="130">
        <f t="shared" si="2"/>
        <v>1</v>
      </c>
      <c r="T30" s="132">
        <f t="shared" si="2"/>
        <v>1</v>
      </c>
    </row>
    <row r="33" spans="1:18" ht="21" x14ac:dyDescent="0.4">
      <c r="A33" s="714" t="s">
        <v>13</v>
      </c>
      <c r="B33" s="714"/>
      <c r="C33" s="714"/>
      <c r="D33" s="714"/>
      <c r="E33" s="714"/>
      <c r="F33" s="714"/>
      <c r="G33" s="714"/>
      <c r="H33" s="714"/>
      <c r="I33" s="714"/>
      <c r="J33" s="714"/>
      <c r="K33" s="714"/>
      <c r="L33" s="714"/>
      <c r="M33" s="714"/>
      <c r="N33" s="714"/>
      <c r="O33" s="714"/>
      <c r="P33" s="714"/>
      <c r="Q33" s="714"/>
      <c r="R33" s="714"/>
    </row>
    <row r="34" spans="1:18" ht="49.2" customHeight="1" x14ac:dyDescent="0.3">
      <c r="A34" s="715" t="str">
        <f>"Distribución porcentual de las actividades y ramas de ecónomicas en el  valor Agregado, en las 9 subregiones de Antioquia del año: "&amp;V2&amp;IF(OR(V2=2021,V2=2020)," provisional ",IF(V2=2022," preliminar ",""))</f>
        <v>Distribución porcentual de las actividades y ramas de ecónomicas en el  valor Agregado, en las 9 subregiones de Antioquia del año: 2023</v>
      </c>
      <c r="B34" s="715"/>
      <c r="C34" s="715"/>
      <c r="D34" s="715"/>
      <c r="E34" s="715"/>
      <c r="F34" s="715"/>
      <c r="G34" s="715"/>
      <c r="H34" s="715"/>
      <c r="I34" s="715"/>
      <c r="J34" s="715"/>
      <c r="K34" s="715"/>
      <c r="L34" s="715"/>
      <c r="M34" s="715"/>
      <c r="N34" s="715"/>
      <c r="O34" s="715"/>
      <c r="P34" s="715"/>
      <c r="Q34" s="715"/>
      <c r="R34" s="715"/>
    </row>
    <row r="35" spans="1:18" ht="15" thickBot="1" x14ac:dyDescent="0.35"/>
    <row r="36" spans="1:18" ht="248.4" thickBot="1" x14ac:dyDescent="0.35">
      <c r="A36" s="39" t="s">
        <v>480</v>
      </c>
      <c r="B36" s="40" t="s">
        <v>114</v>
      </c>
      <c r="C36" s="1" t="s">
        <v>117</v>
      </c>
      <c r="D36" s="1" t="s">
        <v>118</v>
      </c>
      <c r="E36" s="1" t="s">
        <v>119</v>
      </c>
      <c r="F36" s="1" t="s">
        <v>120</v>
      </c>
      <c r="G36" s="1" t="s">
        <v>121</v>
      </c>
      <c r="H36" s="1" t="s">
        <v>122</v>
      </c>
      <c r="I36" s="1" t="s">
        <v>123</v>
      </c>
      <c r="J36" s="1" t="s">
        <v>124</v>
      </c>
      <c r="K36" s="1" t="s">
        <v>125</v>
      </c>
      <c r="L36" s="1" t="s">
        <v>126</v>
      </c>
      <c r="M36" s="1" t="s">
        <v>127</v>
      </c>
      <c r="N36" s="145" t="s">
        <v>128</v>
      </c>
      <c r="O36" s="153" t="s">
        <v>129</v>
      </c>
      <c r="P36" s="42" t="s">
        <v>130</v>
      </c>
      <c r="Q36" s="46" t="s">
        <v>131</v>
      </c>
      <c r="R36" s="206" t="s">
        <v>132</v>
      </c>
    </row>
    <row r="37" spans="1:18" x14ac:dyDescent="0.3">
      <c r="A37" s="117" t="s">
        <v>144</v>
      </c>
      <c r="B37" s="115" t="s">
        <v>148</v>
      </c>
      <c r="C37" s="124">
        <f t="shared" ref="C37:N37" si="5">C5/$R5</f>
        <v>6.6540697983131008E-3</v>
      </c>
      <c r="D37" s="124">
        <f t="shared" si="5"/>
        <v>3.9951146767353213E-4</v>
      </c>
      <c r="E37" s="124">
        <f t="shared" si="5"/>
        <v>0.18054061063059298</v>
      </c>
      <c r="F37" s="124">
        <f t="shared" si="5"/>
        <v>4.5435927269967112E-2</v>
      </c>
      <c r="G37" s="124">
        <f t="shared" si="5"/>
        <v>5.5097870260555661E-2</v>
      </c>
      <c r="H37" s="124">
        <f t="shared" si="5"/>
        <v>0.23652468433272139</v>
      </c>
      <c r="I37" s="124">
        <f t="shared" si="5"/>
        <v>2.9602166165663454E-2</v>
      </c>
      <c r="J37" s="124">
        <f t="shared" si="5"/>
        <v>6.4915831998059004E-2</v>
      </c>
      <c r="K37" s="124">
        <f t="shared" si="5"/>
        <v>9.9252242319308459E-2</v>
      </c>
      <c r="L37" s="124">
        <f t="shared" si="5"/>
        <v>0.10398142804460281</v>
      </c>
      <c r="M37" s="124">
        <f t="shared" si="5"/>
        <v>0.13341947829724685</v>
      </c>
      <c r="N37" s="146">
        <f t="shared" si="5"/>
        <v>4.4176179415295579E-2</v>
      </c>
      <c r="O37" s="154">
        <f t="shared" ref="O37:P46" si="6">O5/$R5</f>
        <v>7.0535812659866335E-3</v>
      </c>
      <c r="P37" s="125">
        <f t="shared" si="6"/>
        <v>0.2259765379005601</v>
      </c>
      <c r="Q37" s="128">
        <f t="shared" ref="Q37:R46" si="7">Q5/$R5</f>
        <v>0.76696988083345308</v>
      </c>
      <c r="R37" s="207">
        <f t="shared" si="7"/>
        <v>1</v>
      </c>
    </row>
    <row r="38" spans="1:18" x14ac:dyDescent="0.3">
      <c r="A38" s="118" t="s">
        <v>176</v>
      </c>
      <c r="B38" s="116" t="s">
        <v>180</v>
      </c>
      <c r="C38" s="123">
        <f t="shared" ref="C38:N38" si="8">C6/$R6</f>
        <v>4.8592914356806988E-2</v>
      </c>
      <c r="D38" s="123">
        <f t="shared" si="8"/>
        <v>0.39024157104620349</v>
      </c>
      <c r="E38" s="123">
        <f t="shared" si="8"/>
        <v>1.7040253793722562E-2</v>
      </c>
      <c r="F38" s="123">
        <f t="shared" si="8"/>
        <v>1.3768123901323729E-2</v>
      </c>
      <c r="G38" s="123">
        <f t="shared" si="8"/>
        <v>3.4811752148869064E-2</v>
      </c>
      <c r="H38" s="123">
        <f t="shared" si="8"/>
        <v>0.18046594456827295</v>
      </c>
      <c r="I38" s="123">
        <f t="shared" si="8"/>
        <v>1.9317758202051363E-2</v>
      </c>
      <c r="J38" s="123">
        <f t="shared" si="8"/>
        <v>1.7927842339797963E-2</v>
      </c>
      <c r="K38" s="123">
        <f t="shared" si="8"/>
        <v>3.3562724578921045E-2</v>
      </c>
      <c r="L38" s="123">
        <f t="shared" si="8"/>
        <v>8.1105699374751483E-2</v>
      </c>
      <c r="M38" s="123">
        <f t="shared" si="8"/>
        <v>0.1357030832792499</v>
      </c>
      <c r="N38" s="147">
        <f t="shared" si="8"/>
        <v>2.7462332410029464E-2</v>
      </c>
      <c r="O38" s="155">
        <f t="shared" si="6"/>
        <v>0.43883448540301057</v>
      </c>
      <c r="P38" s="126">
        <f t="shared" si="6"/>
        <v>3.0808377695046289E-2</v>
      </c>
      <c r="Q38" s="129">
        <f t="shared" si="7"/>
        <v>0.5303571369019433</v>
      </c>
      <c r="R38" s="158">
        <f t="shared" si="7"/>
        <v>1</v>
      </c>
    </row>
    <row r="39" spans="1:18" x14ac:dyDescent="0.3">
      <c r="A39" s="118" t="s">
        <v>195</v>
      </c>
      <c r="B39" s="116" t="s">
        <v>198</v>
      </c>
      <c r="C39" s="123">
        <f t="shared" ref="C39:N39" si="9">C7/$R7</f>
        <v>6.9868497404589405E-2</v>
      </c>
      <c r="D39" s="123">
        <f t="shared" si="9"/>
        <v>0.32522586801527437</v>
      </c>
      <c r="E39" s="123">
        <f t="shared" si="9"/>
        <v>4.7121778521360742E-2</v>
      </c>
      <c r="F39" s="123">
        <f t="shared" si="9"/>
        <v>9.0173862743794259E-3</v>
      </c>
      <c r="G39" s="123">
        <f t="shared" si="9"/>
        <v>7.2478517939186318E-2</v>
      </c>
      <c r="H39" s="123">
        <f t="shared" si="9"/>
        <v>0.17998115178991295</v>
      </c>
      <c r="I39" s="123">
        <f t="shared" si="9"/>
        <v>1.4855828521315204E-2</v>
      </c>
      <c r="J39" s="123">
        <f t="shared" si="9"/>
        <v>1.5940514598622516E-2</v>
      </c>
      <c r="K39" s="123">
        <f t="shared" si="9"/>
        <v>4.1034923200902136E-2</v>
      </c>
      <c r="L39" s="123">
        <f t="shared" si="9"/>
        <v>0.10087263391053015</v>
      </c>
      <c r="M39" s="123">
        <f t="shared" si="9"/>
        <v>9.7386917727230071E-2</v>
      </c>
      <c r="N39" s="147">
        <f t="shared" si="9"/>
        <v>2.6215982096696681E-2</v>
      </c>
      <c r="O39" s="155">
        <f t="shared" si="6"/>
        <v>0.39509436541986381</v>
      </c>
      <c r="P39" s="126">
        <f t="shared" si="6"/>
        <v>5.6139164795740167E-2</v>
      </c>
      <c r="Q39" s="129">
        <f t="shared" si="7"/>
        <v>0.54876646978439603</v>
      </c>
      <c r="R39" s="158">
        <f t="shared" si="7"/>
        <v>1</v>
      </c>
    </row>
    <row r="40" spans="1:18" x14ac:dyDescent="0.3">
      <c r="A40" s="118" t="s">
        <v>211</v>
      </c>
      <c r="B40" s="116" t="s">
        <v>214</v>
      </c>
      <c r="C40" s="123">
        <f t="shared" ref="C40:N40" si="10">C8/$R8</f>
        <v>0.14631690652286572</v>
      </c>
      <c r="D40" s="123">
        <f t="shared" si="10"/>
        <v>0.33614798371673371</v>
      </c>
      <c r="E40" s="123">
        <f t="shared" si="10"/>
        <v>1.8684765297338368E-2</v>
      </c>
      <c r="F40" s="123">
        <f t="shared" si="10"/>
        <v>1.0680893133056393E-2</v>
      </c>
      <c r="G40" s="123">
        <f t="shared" si="10"/>
        <v>0.19088338349492784</v>
      </c>
      <c r="H40" s="123">
        <f t="shared" si="10"/>
        <v>9.0340711786489863E-2</v>
      </c>
      <c r="I40" s="123">
        <f t="shared" si="10"/>
        <v>1.1757777489995307E-2</v>
      </c>
      <c r="J40" s="123">
        <f t="shared" si="10"/>
        <v>1.0522682944050194E-2</v>
      </c>
      <c r="K40" s="123">
        <f t="shared" si="10"/>
        <v>3.0105816337450055E-2</v>
      </c>
      <c r="L40" s="123">
        <f t="shared" si="10"/>
        <v>6.3213656068599397E-2</v>
      </c>
      <c r="M40" s="123">
        <f t="shared" si="10"/>
        <v>7.0672447289151313E-2</v>
      </c>
      <c r="N40" s="147">
        <f t="shared" si="10"/>
        <v>2.0672975919341832E-2</v>
      </c>
      <c r="O40" s="155">
        <f t="shared" si="6"/>
        <v>0.48246489023959938</v>
      </c>
      <c r="P40" s="126">
        <f t="shared" si="6"/>
        <v>2.9365658430394757E-2</v>
      </c>
      <c r="Q40" s="129">
        <f t="shared" si="7"/>
        <v>0.48816945133000583</v>
      </c>
      <c r="R40" s="158">
        <f t="shared" si="7"/>
        <v>1</v>
      </c>
    </row>
    <row r="41" spans="1:18" x14ac:dyDescent="0.3">
      <c r="A41" s="118" t="s">
        <v>235</v>
      </c>
      <c r="B41" s="116" t="s">
        <v>238</v>
      </c>
      <c r="C41" s="123">
        <f t="shared" ref="C41:N41" si="11">C9/$R9</f>
        <v>0.24478964538984926</v>
      </c>
      <c r="D41" s="123">
        <f t="shared" si="11"/>
        <v>9.463018176243457E-4</v>
      </c>
      <c r="E41" s="123">
        <f t="shared" si="11"/>
        <v>0.19561132469568671</v>
      </c>
      <c r="F41" s="123">
        <f t="shared" si="11"/>
        <v>3.0183797622694106E-2</v>
      </c>
      <c r="G41" s="123">
        <f t="shared" si="11"/>
        <v>7.2738487333402255E-2</v>
      </c>
      <c r="H41" s="123">
        <f t="shared" si="11"/>
        <v>0.15287262778437583</v>
      </c>
      <c r="I41" s="123">
        <f t="shared" si="11"/>
        <v>1.7440185169898093E-2</v>
      </c>
      <c r="J41" s="123">
        <f t="shared" si="11"/>
        <v>1.9389710384260756E-2</v>
      </c>
      <c r="K41" s="123">
        <f t="shared" si="11"/>
        <v>4.7218797758948938E-2</v>
      </c>
      <c r="L41" s="123">
        <f t="shared" si="11"/>
        <v>7.339137720238928E-2</v>
      </c>
      <c r="M41" s="123">
        <f t="shared" si="11"/>
        <v>0.116595881720121</v>
      </c>
      <c r="N41" s="147">
        <f t="shared" si="11"/>
        <v>2.8821863120749476E-2</v>
      </c>
      <c r="O41" s="155">
        <f t="shared" si="6"/>
        <v>0.24573594720747363</v>
      </c>
      <c r="P41" s="126">
        <f t="shared" si="6"/>
        <v>0.22579512231838075</v>
      </c>
      <c r="Q41" s="129">
        <f t="shared" si="7"/>
        <v>0.52846893047414567</v>
      </c>
      <c r="R41" s="158">
        <f t="shared" si="7"/>
        <v>1</v>
      </c>
    </row>
    <row r="42" spans="1:18" x14ac:dyDescent="0.3">
      <c r="A42" s="118" t="s">
        <v>272</v>
      </c>
      <c r="B42" s="116" t="s">
        <v>275</v>
      </c>
      <c r="C42" s="123">
        <f t="shared" ref="C42:N42" si="12">C10/$R10</f>
        <v>0.17348626896442573</v>
      </c>
      <c r="D42" s="123">
        <f t="shared" si="12"/>
        <v>0.34276973987152498</v>
      </c>
      <c r="E42" s="123">
        <f t="shared" si="12"/>
        <v>1.2312932075828406E-2</v>
      </c>
      <c r="F42" s="123">
        <f t="shared" si="12"/>
        <v>1.9949043739672705E-2</v>
      </c>
      <c r="G42" s="123">
        <f t="shared" si="12"/>
        <v>3.5453748546729558E-2</v>
      </c>
      <c r="H42" s="123">
        <f t="shared" si="12"/>
        <v>0.12249289671088581</v>
      </c>
      <c r="I42" s="123">
        <f t="shared" si="12"/>
        <v>1.6776027857452844E-2</v>
      </c>
      <c r="J42" s="123">
        <f t="shared" si="12"/>
        <v>1.5382439340024298E-2</v>
      </c>
      <c r="K42" s="123">
        <f t="shared" si="12"/>
        <v>5.0609522063188445E-2</v>
      </c>
      <c r="L42" s="123">
        <f t="shared" si="12"/>
        <v>6.5171936665619351E-2</v>
      </c>
      <c r="M42" s="123">
        <f t="shared" si="12"/>
        <v>0.11681442116212468</v>
      </c>
      <c r="N42" s="147">
        <f t="shared" si="12"/>
        <v>2.8781023002523175E-2</v>
      </c>
      <c r="O42" s="155">
        <f t="shared" si="6"/>
        <v>0.51625600883595046</v>
      </c>
      <c r="P42" s="126">
        <f t="shared" si="6"/>
        <v>3.2261975815501109E-2</v>
      </c>
      <c r="Q42" s="129">
        <f t="shared" si="7"/>
        <v>0.45148201534854815</v>
      </c>
      <c r="R42" s="158">
        <f t="shared" si="7"/>
        <v>1</v>
      </c>
    </row>
    <row r="43" spans="1:18" x14ac:dyDescent="0.3">
      <c r="A43" s="118" t="s">
        <v>315</v>
      </c>
      <c r="B43" s="116" t="s">
        <v>318</v>
      </c>
      <c r="C43" s="123">
        <f t="shared" ref="C43:N43" si="13">C11/$R11</f>
        <v>0.17098442745987441</v>
      </c>
      <c r="D43" s="123">
        <f t="shared" si="13"/>
        <v>2.8560630140536001E-3</v>
      </c>
      <c r="E43" s="123">
        <f t="shared" si="13"/>
        <v>0.19054345701904832</v>
      </c>
      <c r="F43" s="123">
        <f t="shared" si="13"/>
        <v>5.0623287287883581E-2</v>
      </c>
      <c r="G43" s="123">
        <f t="shared" si="13"/>
        <v>0.11098035223176141</v>
      </c>
      <c r="H43" s="123">
        <f t="shared" si="13"/>
        <v>0.18109339916184075</v>
      </c>
      <c r="I43" s="123">
        <f t="shared" si="13"/>
        <v>2.0708566262600606E-2</v>
      </c>
      <c r="J43" s="123">
        <f t="shared" si="13"/>
        <v>2.1902346023222618E-2</v>
      </c>
      <c r="K43" s="123">
        <f t="shared" si="13"/>
        <v>7.151529525153684E-2</v>
      </c>
      <c r="L43" s="123">
        <f t="shared" si="13"/>
        <v>7.4045578056571526E-2</v>
      </c>
      <c r="M43" s="123">
        <f t="shared" si="13"/>
        <v>7.6715499757249506E-2</v>
      </c>
      <c r="N43" s="147">
        <f t="shared" si="13"/>
        <v>2.8031728474357163E-2</v>
      </c>
      <c r="O43" s="155">
        <f t="shared" si="6"/>
        <v>0.17384049047392797</v>
      </c>
      <c r="P43" s="126">
        <f t="shared" si="6"/>
        <v>0.24116674430693183</v>
      </c>
      <c r="Q43" s="129">
        <f t="shared" si="7"/>
        <v>0.58499276521914045</v>
      </c>
      <c r="R43" s="158">
        <f t="shared" si="7"/>
        <v>1</v>
      </c>
    </row>
    <row r="44" spans="1:18" x14ac:dyDescent="0.3">
      <c r="A44" s="118" t="s">
        <v>368</v>
      </c>
      <c r="B44" s="116" t="s">
        <v>371</v>
      </c>
      <c r="C44" s="123">
        <f t="shared" ref="C44:N44" si="14">C12/$R12</f>
        <v>0.3909947395036894</v>
      </c>
      <c r="D44" s="123">
        <f t="shared" si="14"/>
        <v>1.7693296464030752E-2</v>
      </c>
      <c r="E44" s="123">
        <f t="shared" si="14"/>
        <v>5.8702459588034883E-2</v>
      </c>
      <c r="F44" s="123">
        <f t="shared" si="14"/>
        <v>3.1254942343088697E-2</v>
      </c>
      <c r="G44" s="123">
        <f t="shared" si="14"/>
        <v>3.6692824548612717E-2</v>
      </c>
      <c r="H44" s="123">
        <f t="shared" si="14"/>
        <v>0.14760553920655473</v>
      </c>
      <c r="I44" s="123">
        <f t="shared" si="14"/>
        <v>2.112735155906121E-2</v>
      </c>
      <c r="J44" s="123">
        <f t="shared" si="14"/>
        <v>2.3288790609664128E-2</v>
      </c>
      <c r="K44" s="123">
        <f t="shared" si="14"/>
        <v>5.8185936943972547E-2</v>
      </c>
      <c r="L44" s="123">
        <f t="shared" si="14"/>
        <v>6.7065087917332705E-2</v>
      </c>
      <c r="M44" s="123">
        <f t="shared" si="14"/>
        <v>0.11109839571714708</v>
      </c>
      <c r="N44" s="147">
        <f t="shared" si="14"/>
        <v>3.6290635598811169E-2</v>
      </c>
      <c r="O44" s="155">
        <f t="shared" si="6"/>
        <v>0.40868803596772019</v>
      </c>
      <c r="P44" s="126">
        <f t="shared" si="6"/>
        <v>8.9957401931123573E-2</v>
      </c>
      <c r="Q44" s="129">
        <f t="shared" si="7"/>
        <v>0.50135456210115636</v>
      </c>
      <c r="R44" s="158">
        <f t="shared" si="7"/>
        <v>1</v>
      </c>
    </row>
    <row r="45" spans="1:18" x14ac:dyDescent="0.3">
      <c r="A45" s="118" t="s">
        <v>419</v>
      </c>
      <c r="B45" s="116" t="s">
        <v>422</v>
      </c>
      <c r="C45" s="123">
        <f t="shared" ref="C45:N45" si="15">C13/$R13</f>
        <v>0.38898987221350007</v>
      </c>
      <c r="D45" s="123">
        <f t="shared" si="15"/>
        <v>3.1615543486621096E-3</v>
      </c>
      <c r="E45" s="123">
        <f t="shared" si="15"/>
        <v>2.3140977866909728E-2</v>
      </c>
      <c r="F45" s="123">
        <f t="shared" si="15"/>
        <v>2.6545986576683733E-2</v>
      </c>
      <c r="G45" s="123">
        <f t="shared" si="15"/>
        <v>3.1837996481708271E-2</v>
      </c>
      <c r="H45" s="123">
        <f t="shared" si="15"/>
        <v>0.16361253434142908</v>
      </c>
      <c r="I45" s="123">
        <f t="shared" si="15"/>
        <v>2.3905182438590283E-2</v>
      </c>
      <c r="J45" s="123">
        <f t="shared" si="15"/>
        <v>2.5387399975060704E-2</v>
      </c>
      <c r="K45" s="123">
        <f t="shared" si="15"/>
        <v>3.9651360971669776E-2</v>
      </c>
      <c r="L45" s="123">
        <f t="shared" si="15"/>
        <v>7.6419218641315456E-2</v>
      </c>
      <c r="M45" s="123">
        <f t="shared" si="15"/>
        <v>0.16390654021353443</v>
      </c>
      <c r="N45" s="147">
        <f t="shared" si="15"/>
        <v>3.3441375930936476E-2</v>
      </c>
      <c r="O45" s="155">
        <f t="shared" si="6"/>
        <v>0.39215142656216212</v>
      </c>
      <c r="P45" s="126">
        <f t="shared" si="6"/>
        <v>4.9686964443593447E-2</v>
      </c>
      <c r="Q45" s="129">
        <f t="shared" si="7"/>
        <v>0.55816160899424461</v>
      </c>
      <c r="R45" s="158">
        <f t="shared" si="7"/>
        <v>1</v>
      </c>
    </row>
    <row r="46" spans="1:18" ht="15" thickBot="1" x14ac:dyDescent="0.35">
      <c r="A46" s="722" t="s">
        <v>481</v>
      </c>
      <c r="B46" s="723"/>
      <c r="C46" s="127">
        <f t="shared" ref="C46:N46" si="16">C14/$R14</f>
        <v>8.6903201030847116E-2</v>
      </c>
      <c r="D46" s="127">
        <f t="shared" si="16"/>
        <v>3.9662152227809916E-2</v>
      </c>
      <c r="E46" s="127">
        <f t="shared" si="16"/>
        <v>0.14874249831576539</v>
      </c>
      <c r="F46" s="127">
        <f t="shared" si="16"/>
        <v>4.0096924833738154E-2</v>
      </c>
      <c r="G46" s="127">
        <f t="shared" si="16"/>
        <v>6.283118525178534E-2</v>
      </c>
      <c r="H46" s="127">
        <f t="shared" si="16"/>
        <v>0.20813687958765872</v>
      </c>
      <c r="I46" s="127">
        <f t="shared" si="16"/>
        <v>2.5967271277377815E-2</v>
      </c>
      <c r="J46" s="127">
        <f t="shared" si="16"/>
        <v>4.8857235821975445E-2</v>
      </c>
      <c r="K46" s="127">
        <f t="shared" si="16"/>
        <v>8.2072954523723943E-2</v>
      </c>
      <c r="L46" s="127">
        <f t="shared" si="16"/>
        <v>9.3063436754976442E-2</v>
      </c>
      <c r="M46" s="127">
        <f t="shared" si="16"/>
        <v>0.12480649333494616</v>
      </c>
      <c r="N46" s="157">
        <f t="shared" si="16"/>
        <v>3.8859767039395518E-2</v>
      </c>
      <c r="O46" s="160">
        <f t="shared" si="6"/>
        <v>0.12656535325865703</v>
      </c>
      <c r="P46" s="127">
        <f t="shared" si="6"/>
        <v>0.18883942314950358</v>
      </c>
      <c r="Q46" s="161">
        <f t="shared" si="7"/>
        <v>0.68459522359183944</v>
      </c>
      <c r="R46" s="159">
        <f t="shared" si="7"/>
        <v>1</v>
      </c>
    </row>
    <row r="51" spans="1:18" ht="21" x14ac:dyDescent="0.4">
      <c r="A51" s="714" t="s">
        <v>15</v>
      </c>
      <c r="B51" s="714"/>
      <c r="C51" s="714"/>
      <c r="D51" s="714"/>
      <c r="E51" s="714"/>
      <c r="F51" s="714"/>
      <c r="G51" s="714"/>
      <c r="H51" s="714"/>
      <c r="I51" s="714"/>
      <c r="J51" s="714"/>
      <c r="K51" s="714"/>
      <c r="L51" s="714"/>
      <c r="M51" s="714"/>
      <c r="N51" s="714"/>
      <c r="O51" s="714"/>
      <c r="P51" s="714"/>
      <c r="Q51" s="714"/>
      <c r="R51" s="714"/>
    </row>
    <row r="52" spans="1:18" ht="66" customHeight="1" x14ac:dyDescent="0.3">
      <c r="A52" s="715" t="str">
        <f>"Coeficiente de especialización regional por actividades y ramas de ecónomicas, en las 9 subregiones de Antioquia del año: "&amp;V2&amp;IF(OR(V2=2021,V2=2020)," provisional ",IF(V2=2022," preliminar ",""))</f>
        <v>Coeficiente de especialización regional por actividades y ramas de ecónomicas, en las 9 subregiones de Antioquia del año: 2023</v>
      </c>
      <c r="B52" s="715"/>
      <c r="C52" s="715"/>
      <c r="D52" s="715"/>
      <c r="E52" s="715"/>
      <c r="F52" s="715"/>
      <c r="G52" s="715"/>
      <c r="H52" s="715"/>
      <c r="I52" s="715"/>
      <c r="J52" s="715"/>
      <c r="K52" s="715"/>
      <c r="L52" s="715"/>
      <c r="M52" s="715"/>
      <c r="N52" s="715"/>
      <c r="O52" s="715"/>
      <c r="P52" s="715"/>
      <c r="Q52" s="715"/>
      <c r="R52" s="715"/>
    </row>
    <row r="53" spans="1:18" ht="15" thickBot="1" x14ac:dyDescent="0.35"/>
    <row r="54" spans="1:18" ht="248.4" thickBot="1" x14ac:dyDescent="0.35">
      <c r="A54" s="39" t="s">
        <v>480</v>
      </c>
      <c r="B54" s="40" t="s">
        <v>114</v>
      </c>
      <c r="C54" s="1" t="s">
        <v>117</v>
      </c>
      <c r="D54" s="1" t="s">
        <v>118</v>
      </c>
      <c r="E54" s="1" t="s">
        <v>119</v>
      </c>
      <c r="F54" s="1" t="s">
        <v>120</v>
      </c>
      <c r="G54" s="1" t="s">
        <v>121</v>
      </c>
      <c r="H54" s="1" t="s">
        <v>122</v>
      </c>
      <c r="I54" s="1" t="s">
        <v>123</v>
      </c>
      <c r="J54" s="1" t="s">
        <v>124</v>
      </c>
      <c r="K54" s="1" t="s">
        <v>125</v>
      </c>
      <c r="L54" s="1" t="s">
        <v>126</v>
      </c>
      <c r="M54" s="1" t="s">
        <v>127</v>
      </c>
      <c r="N54" s="145" t="s">
        <v>128</v>
      </c>
      <c r="O54" s="153" t="s">
        <v>129</v>
      </c>
      <c r="P54" s="42" t="s">
        <v>130</v>
      </c>
      <c r="Q54" s="46" t="s">
        <v>131</v>
      </c>
      <c r="R54" s="206" t="s">
        <v>132</v>
      </c>
    </row>
    <row r="55" spans="1:18" x14ac:dyDescent="0.3">
      <c r="A55" s="117" t="s">
        <v>144</v>
      </c>
      <c r="B55" s="115" t="s">
        <v>148</v>
      </c>
      <c r="C55" s="200">
        <f>C37/C$46</f>
        <v>7.6568753732686734E-2</v>
      </c>
      <c r="D55" s="200">
        <f t="shared" ref="D55:R55" si="17">D37/D$46</f>
        <v>1.0072864058885E-2</v>
      </c>
      <c r="E55" s="200">
        <f t="shared" si="17"/>
        <v>1.2137796035086315</v>
      </c>
      <c r="F55" s="200">
        <f t="shared" si="17"/>
        <v>1.1331524165099225</v>
      </c>
      <c r="G55" s="200">
        <f t="shared" si="17"/>
        <v>0.87691916107837642</v>
      </c>
      <c r="H55" s="200">
        <f t="shared" si="17"/>
        <v>1.1363900756141916</v>
      </c>
      <c r="I55" s="200">
        <f t="shared" si="17"/>
        <v>1.1399798557753078</v>
      </c>
      <c r="J55" s="200">
        <f t="shared" si="17"/>
        <v>1.3286840916378773</v>
      </c>
      <c r="K55" s="200">
        <f t="shared" si="17"/>
        <v>1.2093172823529668</v>
      </c>
      <c r="L55" s="200">
        <f t="shared" si="17"/>
        <v>1.1173177315423239</v>
      </c>
      <c r="M55" s="200">
        <f t="shared" si="17"/>
        <v>1.0690107119602008</v>
      </c>
      <c r="N55" s="201">
        <f t="shared" si="17"/>
        <v>1.1368101967906898</v>
      </c>
      <c r="O55" s="202">
        <f t="shared" ref="O55:P64" si="18">O37/O$46</f>
        <v>5.5730743717607174E-2</v>
      </c>
      <c r="P55" s="203">
        <f t="shared" si="18"/>
        <v>1.1966597553184388</v>
      </c>
      <c r="Q55" s="204">
        <f t="shared" si="17"/>
        <v>1.1203260764944016</v>
      </c>
      <c r="R55" s="205">
        <f t="shared" si="17"/>
        <v>1</v>
      </c>
    </row>
    <row r="56" spans="1:18" x14ac:dyDescent="0.3">
      <c r="A56" s="118" t="s">
        <v>176</v>
      </c>
      <c r="B56" s="116" t="s">
        <v>180</v>
      </c>
      <c r="C56" s="133">
        <f t="shared" ref="C56:R64" si="19">C38/C$46</f>
        <v>0.55916138623660672</v>
      </c>
      <c r="D56" s="133">
        <f t="shared" si="19"/>
        <v>9.839142586230551</v>
      </c>
      <c r="E56" s="133">
        <f t="shared" si="19"/>
        <v>0.11456210556278149</v>
      </c>
      <c r="F56" s="133">
        <f t="shared" si="19"/>
        <v>0.3433710679413256</v>
      </c>
      <c r="G56" s="133">
        <f t="shared" si="19"/>
        <v>0.55405213206414716</v>
      </c>
      <c r="H56" s="133">
        <f t="shared" si="19"/>
        <v>0.86705414689503923</v>
      </c>
      <c r="I56" s="133">
        <f t="shared" si="19"/>
        <v>0.74392715336557602</v>
      </c>
      <c r="J56" s="133">
        <f t="shared" si="19"/>
        <v>0.36694344324191625</v>
      </c>
      <c r="K56" s="133">
        <f t="shared" si="19"/>
        <v>0.40893769176080325</v>
      </c>
      <c r="L56" s="133">
        <f t="shared" si="19"/>
        <v>0.87150982386661602</v>
      </c>
      <c r="M56" s="133">
        <f t="shared" si="19"/>
        <v>1.0873078768030147</v>
      </c>
      <c r="N56" s="162">
        <f t="shared" si="19"/>
        <v>0.70670347514406129</v>
      </c>
      <c r="O56" s="166">
        <f t="shared" si="18"/>
        <v>3.4672560389112208</v>
      </c>
      <c r="P56" s="134">
        <f t="shared" si="18"/>
        <v>0.16314590026392631</v>
      </c>
      <c r="Q56" s="167">
        <f t="shared" si="19"/>
        <v>0.77470177796353723</v>
      </c>
      <c r="R56" s="164">
        <f t="shared" si="19"/>
        <v>1</v>
      </c>
    </row>
    <row r="57" spans="1:18" x14ac:dyDescent="0.3">
      <c r="A57" s="118" t="s">
        <v>195</v>
      </c>
      <c r="B57" s="116" t="s">
        <v>198</v>
      </c>
      <c r="C57" s="133">
        <f t="shared" si="19"/>
        <v>0.80398071159414386</v>
      </c>
      <c r="D57" s="133">
        <f t="shared" si="19"/>
        <v>8.1999046886627518</v>
      </c>
      <c r="E57" s="133">
        <f t="shared" si="19"/>
        <v>0.31680104243863066</v>
      </c>
      <c r="F57" s="133">
        <f t="shared" si="19"/>
        <v>0.22488972188690295</v>
      </c>
      <c r="G57" s="133">
        <f t="shared" si="19"/>
        <v>1.1535437004529028</v>
      </c>
      <c r="H57" s="133">
        <f t="shared" si="19"/>
        <v>0.86472494517297815</v>
      </c>
      <c r="I57" s="133">
        <f t="shared" si="19"/>
        <v>0.57209817553133957</v>
      </c>
      <c r="J57" s="133">
        <f t="shared" si="19"/>
        <v>0.32626722184419299</v>
      </c>
      <c r="K57" s="133">
        <f t="shared" si="19"/>
        <v>0.49998106488344601</v>
      </c>
      <c r="L57" s="133">
        <f t="shared" si="19"/>
        <v>1.0839126237741927</v>
      </c>
      <c r="M57" s="133">
        <f t="shared" si="19"/>
        <v>0.78030329292139056</v>
      </c>
      <c r="N57" s="162">
        <f t="shared" si="19"/>
        <v>0.67463044927982363</v>
      </c>
      <c r="O57" s="166">
        <f t="shared" si="18"/>
        <v>3.1216628820402672</v>
      </c>
      <c r="P57" s="134">
        <f t="shared" si="18"/>
        <v>0.29728519532330366</v>
      </c>
      <c r="Q57" s="167">
        <f t="shared" si="19"/>
        <v>0.8015926066577036</v>
      </c>
      <c r="R57" s="164">
        <f t="shared" si="19"/>
        <v>1</v>
      </c>
    </row>
    <row r="58" spans="1:18" x14ac:dyDescent="0.3">
      <c r="A58" s="118" t="s">
        <v>211</v>
      </c>
      <c r="B58" s="116" t="s">
        <v>214</v>
      </c>
      <c r="C58" s="133">
        <f t="shared" si="19"/>
        <v>1.6836768356890461</v>
      </c>
      <c r="D58" s="133">
        <f t="shared" si="19"/>
        <v>8.4752834840121665</v>
      </c>
      <c r="E58" s="133">
        <f t="shared" si="19"/>
        <v>0.12561820265834509</v>
      </c>
      <c r="F58" s="133">
        <f t="shared" si="19"/>
        <v>0.2663768649926323</v>
      </c>
      <c r="G58" s="133">
        <f t="shared" si="19"/>
        <v>3.0380356940585314</v>
      </c>
      <c r="H58" s="133">
        <f t="shared" si="19"/>
        <v>0.43404471117979865</v>
      </c>
      <c r="I58" s="133">
        <f t="shared" si="19"/>
        <v>0.45279218460810916</v>
      </c>
      <c r="J58" s="133">
        <f t="shared" si="19"/>
        <v>0.21537614167106048</v>
      </c>
      <c r="K58" s="133">
        <f t="shared" si="19"/>
        <v>0.36681774784588378</v>
      </c>
      <c r="L58" s="133">
        <f t="shared" si="19"/>
        <v>0.67925340254768884</v>
      </c>
      <c r="M58" s="133">
        <f t="shared" si="19"/>
        <v>0.56625617306213372</v>
      </c>
      <c r="N58" s="162">
        <f t="shared" si="19"/>
        <v>0.53198918815915297</v>
      </c>
      <c r="O58" s="166">
        <f t="shared" si="18"/>
        <v>3.8119823302164169</v>
      </c>
      <c r="P58" s="134">
        <f t="shared" si="18"/>
        <v>0.1555059740208275</v>
      </c>
      <c r="Q58" s="167">
        <f t="shared" si="19"/>
        <v>0.71307750113818491</v>
      </c>
      <c r="R58" s="164">
        <f t="shared" si="19"/>
        <v>1</v>
      </c>
    </row>
    <row r="59" spans="1:18" x14ac:dyDescent="0.3">
      <c r="A59" s="118" t="s">
        <v>235</v>
      </c>
      <c r="B59" s="116" t="s">
        <v>238</v>
      </c>
      <c r="C59" s="133">
        <f t="shared" si="19"/>
        <v>2.8168081553515947</v>
      </c>
      <c r="D59" s="133">
        <f t="shared" si="19"/>
        <v>2.3859063728791478E-2</v>
      </c>
      <c r="E59" s="133">
        <f t="shared" si="19"/>
        <v>1.3151004380767055</v>
      </c>
      <c r="F59" s="133">
        <f t="shared" si="19"/>
        <v>0.75277088574376172</v>
      </c>
      <c r="G59" s="133">
        <f t="shared" si="19"/>
        <v>1.1576812858442043</v>
      </c>
      <c r="H59" s="133">
        <f t="shared" si="19"/>
        <v>0.73448121297500346</v>
      </c>
      <c r="I59" s="133">
        <f t="shared" si="19"/>
        <v>0.6716217881965767</v>
      </c>
      <c r="J59" s="133">
        <f t="shared" si="19"/>
        <v>0.39686466207200938</v>
      </c>
      <c r="K59" s="133">
        <f t="shared" si="19"/>
        <v>0.57532713465676333</v>
      </c>
      <c r="L59" s="133">
        <f t="shared" si="19"/>
        <v>0.7886166658084951</v>
      </c>
      <c r="M59" s="133">
        <f t="shared" si="19"/>
        <v>0.93421326570893914</v>
      </c>
      <c r="N59" s="162">
        <f t="shared" si="19"/>
        <v>0.74168903512803497</v>
      </c>
      <c r="O59" s="166">
        <f t="shared" si="18"/>
        <v>1.9415735893003196</v>
      </c>
      <c r="P59" s="134">
        <f t="shared" si="18"/>
        <v>1.1956990683011113</v>
      </c>
      <c r="Q59" s="167">
        <f t="shared" si="19"/>
        <v>0.77194364240733093</v>
      </c>
      <c r="R59" s="164">
        <f t="shared" si="19"/>
        <v>1</v>
      </c>
    </row>
    <row r="60" spans="1:18" x14ac:dyDescent="0.3">
      <c r="A60" s="118" t="s">
        <v>272</v>
      </c>
      <c r="B60" s="116" t="s">
        <v>275</v>
      </c>
      <c r="C60" s="133">
        <f t="shared" si="19"/>
        <v>1.9963162105253769</v>
      </c>
      <c r="D60" s="133">
        <f t="shared" si="19"/>
        <v>8.6422375140596905</v>
      </c>
      <c r="E60" s="133">
        <f t="shared" si="19"/>
        <v>8.2780188683460779E-2</v>
      </c>
      <c r="F60" s="133">
        <f t="shared" si="19"/>
        <v>0.49752054109863508</v>
      </c>
      <c r="G60" s="133">
        <f t="shared" si="19"/>
        <v>0.5642699306825848</v>
      </c>
      <c r="H60" s="133">
        <f t="shared" si="19"/>
        <v>0.58852086642961721</v>
      </c>
      <c r="I60" s="133">
        <f t="shared" si="19"/>
        <v>0.6460450802956641</v>
      </c>
      <c r="J60" s="133">
        <f t="shared" si="19"/>
        <v>0.31484465056669142</v>
      </c>
      <c r="K60" s="133">
        <f t="shared" si="19"/>
        <v>0.61664067483472029</v>
      </c>
      <c r="L60" s="133">
        <f t="shared" si="19"/>
        <v>0.70029582979197647</v>
      </c>
      <c r="M60" s="133">
        <f t="shared" si="19"/>
        <v>0.93596429192691943</v>
      </c>
      <c r="N60" s="162">
        <f t="shared" si="19"/>
        <v>0.74063807364942136</v>
      </c>
      <c r="O60" s="166">
        <f t="shared" si="18"/>
        <v>4.0789678655650468</v>
      </c>
      <c r="P60" s="134">
        <f t="shared" si="18"/>
        <v>0.17084343553601836</v>
      </c>
      <c r="Q60" s="167">
        <f t="shared" si="19"/>
        <v>0.65948753334820953</v>
      </c>
      <c r="R60" s="164">
        <f t="shared" si="19"/>
        <v>1</v>
      </c>
    </row>
    <row r="61" spans="1:18" x14ac:dyDescent="0.3">
      <c r="A61" s="118" t="s">
        <v>315</v>
      </c>
      <c r="B61" s="116" t="s">
        <v>318</v>
      </c>
      <c r="C61" s="133">
        <f t="shared" si="19"/>
        <v>1.9675273802535982</v>
      </c>
      <c r="D61" s="133">
        <f t="shared" si="19"/>
        <v>7.2009783978667044E-2</v>
      </c>
      <c r="E61" s="133">
        <f t="shared" si="19"/>
        <v>1.2810290211378841</v>
      </c>
      <c r="F61" s="133">
        <f t="shared" si="19"/>
        <v>1.2625229365541866</v>
      </c>
      <c r="G61" s="133">
        <f t="shared" si="19"/>
        <v>1.7663259380994714</v>
      </c>
      <c r="H61" s="133">
        <f t="shared" si="19"/>
        <v>0.87006877166894214</v>
      </c>
      <c r="I61" s="133">
        <f t="shared" si="19"/>
        <v>0.79748719229661635</v>
      </c>
      <c r="J61" s="133">
        <f t="shared" si="19"/>
        <v>0.44829277904770831</v>
      </c>
      <c r="K61" s="133">
        <f t="shared" si="19"/>
        <v>0.87136250506084423</v>
      </c>
      <c r="L61" s="133">
        <f t="shared" si="19"/>
        <v>0.79564628857973096</v>
      </c>
      <c r="M61" s="133">
        <f t="shared" si="19"/>
        <v>0.61467554858196594</v>
      </c>
      <c r="N61" s="162">
        <f t="shared" si="19"/>
        <v>0.72135606077975112</v>
      </c>
      <c r="O61" s="166">
        <f t="shared" si="18"/>
        <v>1.3735235275538358</v>
      </c>
      <c r="P61" s="134">
        <f t="shared" si="18"/>
        <v>1.2770995604874353</v>
      </c>
      <c r="Q61" s="167">
        <f t="shared" si="19"/>
        <v>0.85450897853169561</v>
      </c>
      <c r="R61" s="164">
        <f t="shared" si="19"/>
        <v>1</v>
      </c>
    </row>
    <row r="62" spans="1:18" x14ac:dyDescent="0.3">
      <c r="A62" s="118" t="s">
        <v>368</v>
      </c>
      <c r="B62" s="116" t="s">
        <v>371</v>
      </c>
      <c r="C62" s="133">
        <f t="shared" si="19"/>
        <v>4.4991983593895712</v>
      </c>
      <c r="D62" s="133">
        <f t="shared" si="19"/>
        <v>0.44610026108529588</v>
      </c>
      <c r="E62" s="133">
        <f t="shared" si="19"/>
        <v>0.3946582869908199</v>
      </c>
      <c r="F62" s="133">
        <f t="shared" si="19"/>
        <v>0.77948477277714623</v>
      </c>
      <c r="G62" s="133">
        <f t="shared" si="19"/>
        <v>0.58399064734450623</v>
      </c>
      <c r="H62" s="133">
        <f t="shared" si="19"/>
        <v>0.70917532490626833</v>
      </c>
      <c r="I62" s="133">
        <f t="shared" si="19"/>
        <v>0.81361462024186382</v>
      </c>
      <c r="J62" s="133">
        <f t="shared" si="19"/>
        <v>0.47667024582649614</v>
      </c>
      <c r="K62" s="133">
        <f t="shared" si="19"/>
        <v>0.70895384821504592</v>
      </c>
      <c r="L62" s="133">
        <f t="shared" si="19"/>
        <v>0.72063841886589786</v>
      </c>
      <c r="M62" s="133">
        <f t="shared" si="19"/>
        <v>0.89016518891360619</v>
      </c>
      <c r="N62" s="162">
        <f t="shared" si="19"/>
        <v>0.93388711162422056</v>
      </c>
      <c r="O62" s="166">
        <f t="shared" si="18"/>
        <v>3.2290672403252354</v>
      </c>
      <c r="P62" s="134">
        <f t="shared" si="18"/>
        <v>0.47636981955777624</v>
      </c>
      <c r="Q62" s="167">
        <f t="shared" si="19"/>
        <v>0.73233721887616843</v>
      </c>
      <c r="R62" s="164">
        <f t="shared" si="19"/>
        <v>1</v>
      </c>
    </row>
    <row r="63" spans="1:18" x14ac:dyDescent="0.3">
      <c r="A63" s="118" t="s">
        <v>419</v>
      </c>
      <c r="B63" s="116" t="s">
        <v>422</v>
      </c>
      <c r="C63" s="133">
        <f t="shared" si="19"/>
        <v>4.4761282392282009</v>
      </c>
      <c r="D63" s="133">
        <f t="shared" si="19"/>
        <v>7.9712122794116103E-2</v>
      </c>
      <c r="E63" s="133">
        <f t="shared" si="19"/>
        <v>0.15557744510774424</v>
      </c>
      <c r="F63" s="133">
        <f t="shared" si="19"/>
        <v>0.66204544829202316</v>
      </c>
      <c r="G63" s="133">
        <f t="shared" si="19"/>
        <v>0.50672283761834014</v>
      </c>
      <c r="H63" s="133">
        <f t="shared" si="19"/>
        <v>0.78608142230998612</v>
      </c>
      <c r="I63" s="133">
        <f t="shared" si="19"/>
        <v>0.92058892839526096</v>
      </c>
      <c r="J63" s="133">
        <f t="shared" si="19"/>
        <v>0.51962415695326203</v>
      </c>
      <c r="K63" s="133">
        <f t="shared" si="19"/>
        <v>0.4831233528970641</v>
      </c>
      <c r="L63" s="133">
        <f t="shared" si="19"/>
        <v>0.82115190783805914</v>
      </c>
      <c r="M63" s="133">
        <f t="shared" si="19"/>
        <v>1.3132853574665746</v>
      </c>
      <c r="N63" s="162">
        <f t="shared" si="19"/>
        <v>0.86056552776124595</v>
      </c>
      <c r="O63" s="166">
        <f t="shared" si="18"/>
        <v>3.0984105560131963</v>
      </c>
      <c r="P63" s="134">
        <f t="shared" si="18"/>
        <v>0.26311753983836539</v>
      </c>
      <c r="Q63" s="167">
        <f t="shared" si="19"/>
        <v>0.81531624784899837</v>
      </c>
      <c r="R63" s="164">
        <f t="shared" si="19"/>
        <v>1</v>
      </c>
    </row>
    <row r="64" spans="1:18" ht="15" thickBot="1" x14ac:dyDescent="0.35">
      <c r="A64" s="722" t="s">
        <v>481</v>
      </c>
      <c r="B64" s="723"/>
      <c r="C64" s="135">
        <f t="shared" si="19"/>
        <v>1</v>
      </c>
      <c r="D64" s="135">
        <f t="shared" si="19"/>
        <v>1</v>
      </c>
      <c r="E64" s="135">
        <f t="shared" si="19"/>
        <v>1</v>
      </c>
      <c r="F64" s="135">
        <f t="shared" si="19"/>
        <v>1</v>
      </c>
      <c r="G64" s="135">
        <f t="shared" si="19"/>
        <v>1</v>
      </c>
      <c r="H64" s="135">
        <f t="shared" si="19"/>
        <v>1</v>
      </c>
      <c r="I64" s="135">
        <f t="shared" si="19"/>
        <v>1</v>
      </c>
      <c r="J64" s="135">
        <f t="shared" si="19"/>
        <v>1</v>
      </c>
      <c r="K64" s="135">
        <f t="shared" si="19"/>
        <v>1</v>
      </c>
      <c r="L64" s="135">
        <f t="shared" si="19"/>
        <v>1</v>
      </c>
      <c r="M64" s="135">
        <f t="shared" si="19"/>
        <v>1</v>
      </c>
      <c r="N64" s="163">
        <f t="shared" si="19"/>
        <v>1</v>
      </c>
      <c r="O64" s="168">
        <f t="shared" si="18"/>
        <v>1</v>
      </c>
      <c r="P64" s="135">
        <f t="shared" si="18"/>
        <v>1</v>
      </c>
      <c r="Q64" s="136">
        <f t="shared" si="19"/>
        <v>1</v>
      </c>
      <c r="R64" s="165">
        <f t="shared" si="19"/>
        <v>1</v>
      </c>
    </row>
    <row r="70" spans="1:12" x14ac:dyDescent="0.3">
      <c r="B70" s="268"/>
    </row>
    <row r="72" spans="1:12" x14ac:dyDescent="0.3">
      <c r="A72" s="653"/>
      <c r="B72" s="653"/>
      <c r="C72" s="653"/>
      <c r="D72" s="653"/>
      <c r="E72" s="653"/>
      <c r="F72" s="653"/>
      <c r="G72" s="653"/>
      <c r="H72" s="653"/>
      <c r="I72" s="653"/>
      <c r="J72" s="653"/>
      <c r="K72" s="653"/>
      <c r="L72" s="653"/>
    </row>
    <row r="73" spans="1:12" x14ac:dyDescent="0.3">
      <c r="A73" s="652"/>
      <c r="B73" s="651"/>
      <c r="C73" s="649"/>
      <c r="D73" s="649"/>
      <c r="E73" s="649"/>
      <c r="F73" s="649"/>
      <c r="G73" s="649"/>
      <c r="H73" s="649"/>
      <c r="I73" s="649"/>
      <c r="J73" s="649"/>
      <c r="K73" s="649"/>
      <c r="L73" s="649"/>
    </row>
    <row r="74" spans="1:12" x14ac:dyDescent="0.3">
      <c r="A74" s="652"/>
      <c r="B74" s="651"/>
      <c r="C74" s="649"/>
      <c r="D74" s="649"/>
      <c r="E74" s="649"/>
      <c r="F74" s="649"/>
      <c r="G74" s="649"/>
      <c r="H74" s="649"/>
      <c r="I74" s="649"/>
      <c r="J74" s="649"/>
      <c r="K74" s="649"/>
      <c r="L74" s="649"/>
    </row>
    <row r="75" spans="1:12" x14ac:dyDescent="0.3">
      <c r="A75" s="652"/>
      <c r="B75" s="651"/>
      <c r="C75" s="649"/>
      <c r="D75" s="649"/>
      <c r="E75" s="649"/>
      <c r="F75" s="649"/>
      <c r="G75" s="649"/>
      <c r="H75" s="649"/>
      <c r="I75" s="649"/>
      <c r="J75" s="649"/>
      <c r="K75" s="649"/>
      <c r="L75" s="649"/>
    </row>
    <row r="76" spans="1:12" x14ac:dyDescent="0.3">
      <c r="A76" s="652"/>
      <c r="B76" s="651"/>
      <c r="C76" s="649"/>
      <c r="D76" s="649"/>
      <c r="E76" s="649"/>
      <c r="F76" s="649"/>
      <c r="G76" s="649"/>
      <c r="H76" s="649"/>
      <c r="I76" s="649"/>
      <c r="J76" s="649"/>
      <c r="K76" s="649"/>
      <c r="L76" s="649"/>
    </row>
    <row r="77" spans="1:12" x14ac:dyDescent="0.3">
      <c r="A77" s="652"/>
      <c r="B77" s="651"/>
      <c r="C77" s="649"/>
      <c r="D77" s="649"/>
      <c r="E77" s="649"/>
      <c r="F77" s="649"/>
      <c r="G77" s="649"/>
      <c r="H77" s="649"/>
      <c r="I77" s="649"/>
      <c r="J77" s="649"/>
      <c r="K77" s="649"/>
      <c r="L77" s="649"/>
    </row>
    <row r="78" spans="1:12" x14ac:dyDescent="0.3">
      <c r="A78" s="652"/>
      <c r="B78" s="651"/>
      <c r="C78" s="649"/>
      <c r="D78" s="649"/>
      <c r="E78" s="649"/>
      <c r="F78" s="649"/>
      <c r="G78" s="649"/>
      <c r="H78" s="649"/>
      <c r="I78" s="649"/>
      <c r="J78" s="649"/>
      <c r="K78" s="649"/>
      <c r="L78" s="649"/>
    </row>
    <row r="79" spans="1:12" x14ac:dyDescent="0.3">
      <c r="A79" s="652"/>
      <c r="B79" s="651"/>
      <c r="C79" s="649"/>
      <c r="D79" s="649"/>
      <c r="E79" s="649"/>
      <c r="F79" s="649"/>
      <c r="G79" s="649"/>
      <c r="H79" s="649"/>
      <c r="I79" s="649"/>
      <c r="J79" s="649"/>
      <c r="K79" s="649"/>
      <c r="L79" s="649"/>
    </row>
    <row r="80" spans="1:12" x14ac:dyDescent="0.3">
      <c r="A80" s="652"/>
      <c r="B80" s="651"/>
      <c r="C80" s="649"/>
      <c r="D80" s="649"/>
      <c r="E80" s="649"/>
      <c r="F80" s="649"/>
      <c r="G80" s="649"/>
      <c r="H80" s="649"/>
      <c r="I80" s="649"/>
      <c r="J80" s="649"/>
      <c r="K80" s="649"/>
      <c r="L80" s="649"/>
    </row>
    <row r="81" spans="1:12" x14ac:dyDescent="0.3">
      <c r="A81" s="652"/>
      <c r="B81" s="651"/>
      <c r="C81" s="649"/>
      <c r="D81" s="649"/>
      <c r="E81" s="649"/>
      <c r="F81" s="649"/>
      <c r="G81" s="649"/>
      <c r="H81" s="649"/>
      <c r="I81" s="649"/>
      <c r="J81" s="649"/>
      <c r="K81" s="649"/>
      <c r="L81" s="649"/>
    </row>
    <row r="83" spans="1:12" x14ac:dyDescent="0.3">
      <c r="B83" s="268"/>
    </row>
    <row r="84" spans="1:12" x14ac:dyDescent="0.3">
      <c r="A84" s="653"/>
      <c r="B84" s="653"/>
      <c r="C84" s="653"/>
      <c r="D84" s="653"/>
      <c r="E84" s="653"/>
      <c r="F84" s="653"/>
      <c r="G84" s="653"/>
      <c r="H84" s="653"/>
      <c r="I84" s="653"/>
      <c r="J84" s="653"/>
      <c r="K84" s="653"/>
    </row>
    <row r="85" spans="1:12" x14ac:dyDescent="0.3">
      <c r="A85" s="652"/>
      <c r="B85" s="651"/>
      <c r="C85" s="647"/>
      <c r="D85" s="647"/>
      <c r="E85" s="647"/>
      <c r="F85" s="647"/>
      <c r="G85" s="647"/>
      <c r="H85" s="647"/>
      <c r="I85" s="647"/>
      <c r="J85" s="647"/>
      <c r="K85" s="647"/>
    </row>
    <row r="86" spans="1:12" x14ac:dyDescent="0.3">
      <c r="A86" s="652"/>
      <c r="B86" s="651"/>
      <c r="C86" s="647"/>
      <c r="D86" s="647"/>
      <c r="E86" s="647"/>
      <c r="F86" s="647"/>
      <c r="G86" s="647"/>
      <c r="H86" s="647"/>
      <c r="I86" s="647"/>
      <c r="J86" s="647"/>
      <c r="K86" s="647"/>
    </row>
    <row r="87" spans="1:12" x14ac:dyDescent="0.3">
      <c r="A87" s="652"/>
      <c r="B87" s="651"/>
      <c r="C87" s="647"/>
      <c r="D87" s="647"/>
      <c r="E87" s="647"/>
      <c r="F87" s="647"/>
      <c r="G87" s="647"/>
      <c r="H87" s="647"/>
      <c r="I87" s="647"/>
      <c r="J87" s="647"/>
      <c r="K87" s="647"/>
    </row>
    <row r="88" spans="1:12" x14ac:dyDescent="0.3">
      <c r="A88" s="652"/>
      <c r="B88" s="651"/>
      <c r="C88" s="647"/>
      <c r="D88" s="647"/>
      <c r="E88" s="647"/>
      <c r="F88" s="647"/>
      <c r="G88" s="647"/>
      <c r="H88" s="647"/>
      <c r="I88" s="647"/>
      <c r="J88" s="647"/>
      <c r="K88" s="647"/>
    </row>
    <row r="89" spans="1:12" x14ac:dyDescent="0.3">
      <c r="A89" s="652"/>
      <c r="B89" s="651"/>
      <c r="C89" s="647"/>
      <c r="D89" s="647"/>
      <c r="E89" s="647"/>
      <c r="F89" s="647"/>
      <c r="G89" s="647"/>
      <c r="H89" s="647"/>
      <c r="I89" s="647"/>
      <c r="J89" s="647"/>
      <c r="K89" s="647"/>
    </row>
    <row r="90" spans="1:12" x14ac:dyDescent="0.3">
      <c r="A90" s="652"/>
      <c r="B90" s="651"/>
      <c r="C90" s="647"/>
      <c r="D90" s="647"/>
      <c r="E90" s="647"/>
      <c r="F90" s="647"/>
      <c r="G90" s="647"/>
      <c r="H90" s="647"/>
      <c r="I90" s="647"/>
      <c r="J90" s="647"/>
      <c r="K90" s="647"/>
    </row>
    <row r="91" spans="1:12" x14ac:dyDescent="0.3">
      <c r="A91" s="652"/>
      <c r="B91" s="651"/>
      <c r="C91" s="647"/>
      <c r="D91" s="647"/>
      <c r="E91" s="647"/>
      <c r="F91" s="647"/>
      <c r="G91" s="647"/>
      <c r="H91" s="647"/>
      <c r="I91" s="647"/>
      <c r="J91" s="647"/>
      <c r="K91" s="647"/>
    </row>
    <row r="92" spans="1:12" x14ac:dyDescent="0.3">
      <c r="A92" s="652"/>
      <c r="B92" s="651"/>
      <c r="C92" s="647"/>
      <c r="D92" s="647"/>
      <c r="E92" s="647"/>
      <c r="F92" s="647"/>
      <c r="G92" s="647"/>
      <c r="H92" s="647"/>
      <c r="I92" s="647"/>
      <c r="J92" s="647"/>
      <c r="K92" s="647"/>
    </row>
    <row r="93" spans="1:12" x14ac:dyDescent="0.3">
      <c r="A93" s="652"/>
      <c r="B93" s="651"/>
      <c r="C93" s="647"/>
      <c r="D93" s="647"/>
      <c r="E93" s="647"/>
      <c r="F93" s="647"/>
      <c r="G93" s="647"/>
      <c r="H93" s="647"/>
      <c r="I93" s="647"/>
      <c r="J93" s="647"/>
      <c r="K93" s="647"/>
    </row>
    <row r="95" spans="1:12" x14ac:dyDescent="0.3">
      <c r="B95" s="268"/>
    </row>
    <row r="96" spans="1:12" x14ac:dyDescent="0.3">
      <c r="A96" s="653"/>
      <c r="B96" s="653"/>
      <c r="C96" s="653"/>
      <c r="D96" s="653"/>
      <c r="E96" s="653"/>
      <c r="F96" s="653"/>
      <c r="G96" s="653"/>
      <c r="H96" s="653"/>
      <c r="I96" s="653"/>
      <c r="J96" s="653"/>
      <c r="K96" s="653"/>
    </row>
    <row r="97" spans="1:12" x14ac:dyDescent="0.3">
      <c r="A97" s="652"/>
      <c r="B97" s="651"/>
      <c r="C97" s="367"/>
      <c r="D97" s="367"/>
      <c r="E97" s="367"/>
      <c r="F97" s="367"/>
      <c r="G97" s="367"/>
      <c r="H97" s="367"/>
      <c r="I97" s="367"/>
      <c r="J97" s="367"/>
      <c r="K97" s="367"/>
    </row>
    <row r="98" spans="1:12" x14ac:dyDescent="0.3">
      <c r="A98" s="652"/>
      <c r="B98" s="651"/>
      <c r="C98" s="367"/>
      <c r="D98" s="367"/>
      <c r="E98" s="367"/>
      <c r="F98" s="367"/>
      <c r="G98" s="367"/>
      <c r="H98" s="367"/>
      <c r="I98" s="367"/>
      <c r="J98" s="367"/>
      <c r="K98" s="367"/>
    </row>
    <row r="99" spans="1:12" x14ac:dyDescent="0.3">
      <c r="A99" s="652"/>
      <c r="B99" s="651"/>
      <c r="C99" s="367"/>
      <c r="D99" s="367"/>
      <c r="E99" s="367"/>
      <c r="F99" s="367"/>
      <c r="G99" s="367"/>
      <c r="H99" s="367"/>
      <c r="I99" s="367"/>
      <c r="J99" s="367"/>
      <c r="K99" s="367"/>
    </row>
    <row r="100" spans="1:12" x14ac:dyDescent="0.3">
      <c r="A100" s="652"/>
      <c r="B100" s="651"/>
      <c r="C100" s="367"/>
      <c r="D100" s="367"/>
      <c r="E100" s="367"/>
      <c r="F100" s="367"/>
      <c r="G100" s="367"/>
      <c r="H100" s="367"/>
      <c r="I100" s="367"/>
      <c r="J100" s="367"/>
      <c r="K100" s="367"/>
    </row>
    <row r="101" spans="1:12" x14ac:dyDescent="0.3">
      <c r="A101" s="652"/>
      <c r="B101" s="651"/>
      <c r="C101" s="367"/>
      <c r="D101" s="367"/>
      <c r="E101" s="367"/>
      <c r="F101" s="367"/>
      <c r="G101" s="367"/>
      <c r="H101" s="367"/>
      <c r="I101" s="367"/>
      <c r="J101" s="367"/>
      <c r="K101" s="367"/>
    </row>
    <row r="102" spans="1:12" x14ac:dyDescent="0.3">
      <c r="A102" s="652"/>
      <c r="B102" s="651"/>
      <c r="C102" s="367"/>
      <c r="D102" s="367"/>
      <c r="E102" s="367"/>
      <c r="F102" s="367"/>
      <c r="G102" s="367"/>
      <c r="H102" s="367"/>
      <c r="I102" s="367"/>
      <c r="J102" s="367"/>
      <c r="K102" s="367"/>
    </row>
    <row r="103" spans="1:12" x14ac:dyDescent="0.3">
      <c r="A103" s="652"/>
      <c r="B103" s="651"/>
      <c r="C103" s="367"/>
      <c r="D103" s="367"/>
      <c r="E103" s="367"/>
      <c r="F103" s="367"/>
      <c r="G103" s="367"/>
      <c r="H103" s="367"/>
      <c r="I103" s="367"/>
      <c r="J103" s="367"/>
      <c r="K103" s="367"/>
    </row>
    <row r="104" spans="1:12" x14ac:dyDescent="0.3">
      <c r="A104" s="652"/>
      <c r="B104" s="651"/>
      <c r="C104" s="367"/>
      <c r="D104" s="367"/>
      <c r="E104" s="367"/>
      <c r="F104" s="367"/>
      <c r="G104" s="367"/>
      <c r="H104" s="367"/>
      <c r="I104" s="367"/>
      <c r="J104" s="367"/>
      <c r="K104" s="367"/>
    </row>
    <row r="105" spans="1:12" x14ac:dyDescent="0.3">
      <c r="A105" s="652"/>
      <c r="B105" s="651"/>
      <c r="C105" s="367"/>
      <c r="D105" s="367"/>
      <c r="E105" s="367"/>
      <c r="F105" s="367"/>
      <c r="G105" s="367"/>
      <c r="H105" s="367"/>
      <c r="I105" s="367"/>
      <c r="J105" s="367"/>
      <c r="K105" s="367"/>
    </row>
    <row r="106" spans="1:12" x14ac:dyDescent="0.3">
      <c r="C106" s="648"/>
      <c r="D106" s="648"/>
      <c r="E106" s="648"/>
      <c r="F106" s="648"/>
      <c r="G106" s="648"/>
      <c r="H106" s="648"/>
      <c r="I106" s="648"/>
      <c r="J106" s="648"/>
      <c r="K106" s="648"/>
    </row>
    <row r="108" spans="1:12" x14ac:dyDescent="0.3">
      <c r="B108" s="268"/>
    </row>
    <row r="110" spans="1:12" x14ac:dyDescent="0.3">
      <c r="A110" s="653"/>
      <c r="B110" s="653"/>
      <c r="C110" s="653"/>
      <c r="D110" s="653"/>
      <c r="E110" s="653"/>
      <c r="F110" s="653"/>
      <c r="G110" s="653"/>
      <c r="H110" s="653"/>
      <c r="I110" s="653"/>
      <c r="J110" s="653"/>
      <c r="K110" s="653"/>
      <c r="L110" s="653"/>
    </row>
    <row r="111" spans="1:12" x14ac:dyDescent="0.3">
      <c r="A111" s="652"/>
      <c r="B111" s="651"/>
      <c r="C111" s="649"/>
      <c r="D111" s="649"/>
      <c r="E111" s="649"/>
      <c r="F111" s="649"/>
      <c r="G111" s="649"/>
      <c r="H111" s="649"/>
      <c r="I111" s="649"/>
      <c r="J111" s="649"/>
      <c r="K111" s="649"/>
      <c r="L111" s="649"/>
    </row>
    <row r="112" spans="1:12" x14ac:dyDescent="0.3">
      <c r="A112" s="652"/>
      <c r="B112" s="651"/>
      <c r="C112" s="649"/>
      <c r="D112" s="649"/>
      <c r="E112" s="649"/>
      <c r="F112" s="649"/>
      <c r="G112" s="649"/>
      <c r="H112" s="649"/>
      <c r="I112" s="649"/>
      <c r="J112" s="649"/>
      <c r="K112" s="649"/>
      <c r="L112" s="649"/>
    </row>
    <row r="113" spans="1:12" x14ac:dyDescent="0.3">
      <c r="A113" s="652"/>
      <c r="B113" s="651"/>
      <c r="C113" s="649"/>
      <c r="D113" s="649"/>
      <c r="E113" s="649"/>
      <c r="F113" s="649"/>
      <c r="G113" s="649"/>
      <c r="H113" s="649"/>
      <c r="I113" s="649"/>
      <c r="J113" s="649"/>
      <c r="K113" s="649"/>
      <c r="L113" s="649"/>
    </row>
    <row r="114" spans="1:12" x14ac:dyDescent="0.3">
      <c r="A114" s="652"/>
      <c r="B114" s="651"/>
      <c r="C114" s="649"/>
      <c r="D114" s="649"/>
      <c r="E114" s="649"/>
      <c r="F114" s="649"/>
      <c r="G114" s="649"/>
      <c r="H114" s="649"/>
      <c r="I114" s="649"/>
      <c r="J114" s="649"/>
      <c r="K114" s="649"/>
      <c r="L114" s="649"/>
    </row>
    <row r="115" spans="1:12" x14ac:dyDescent="0.3">
      <c r="A115" s="652"/>
      <c r="B115" s="651"/>
      <c r="C115" s="649"/>
      <c r="D115" s="649"/>
      <c r="E115" s="649"/>
      <c r="F115" s="649"/>
      <c r="G115" s="649"/>
      <c r="H115" s="649"/>
      <c r="I115" s="649"/>
      <c r="J115" s="649"/>
      <c r="K115" s="649"/>
      <c r="L115" s="649"/>
    </row>
    <row r="116" spans="1:12" x14ac:dyDescent="0.3">
      <c r="A116" s="652"/>
      <c r="B116" s="651"/>
      <c r="C116" s="649"/>
      <c r="D116" s="649"/>
      <c r="E116" s="649"/>
      <c r="F116" s="649"/>
      <c r="G116" s="649"/>
      <c r="H116" s="649"/>
      <c r="I116" s="649"/>
      <c r="J116" s="649"/>
      <c r="K116" s="649"/>
      <c r="L116" s="649"/>
    </row>
    <row r="117" spans="1:12" x14ac:dyDescent="0.3">
      <c r="A117" s="652"/>
      <c r="B117" s="651"/>
      <c r="C117" s="649"/>
      <c r="D117" s="649"/>
      <c r="E117" s="649"/>
      <c r="F117" s="649"/>
      <c r="G117" s="649"/>
      <c r="H117" s="649"/>
      <c r="I117" s="649"/>
      <c r="J117" s="649"/>
      <c r="K117" s="649"/>
      <c r="L117" s="649"/>
    </row>
    <row r="118" spans="1:12" x14ac:dyDescent="0.3">
      <c r="A118" s="652"/>
      <c r="B118" s="651"/>
      <c r="C118" s="649"/>
      <c r="D118" s="649"/>
      <c r="E118" s="649"/>
      <c r="F118" s="649"/>
      <c r="G118" s="649"/>
      <c r="H118" s="649"/>
      <c r="I118" s="649"/>
      <c r="J118" s="649"/>
      <c r="K118" s="649"/>
      <c r="L118" s="649"/>
    </row>
    <row r="119" spans="1:12" x14ac:dyDescent="0.3">
      <c r="A119" s="652"/>
      <c r="B119" s="651"/>
      <c r="C119" s="649"/>
      <c r="D119" s="649"/>
      <c r="E119" s="649"/>
      <c r="F119" s="649"/>
      <c r="G119" s="649"/>
      <c r="H119" s="649"/>
      <c r="I119" s="649"/>
      <c r="J119" s="649"/>
      <c r="K119" s="649"/>
      <c r="L119" s="649"/>
    </row>
    <row r="121" spans="1:12" x14ac:dyDescent="0.3">
      <c r="B121" s="268"/>
    </row>
    <row r="122" spans="1:12" x14ac:dyDescent="0.3">
      <c r="A122" s="653"/>
      <c r="B122" s="653"/>
      <c r="C122" s="653"/>
      <c r="D122" s="653"/>
      <c r="E122" s="653"/>
      <c r="F122" s="653"/>
      <c r="G122" s="653"/>
      <c r="H122" s="653"/>
      <c r="I122" s="653"/>
      <c r="J122" s="653"/>
      <c r="K122" s="653"/>
    </row>
    <row r="123" spans="1:12" x14ac:dyDescent="0.3">
      <c r="A123" s="652"/>
      <c r="B123" s="651"/>
      <c r="C123" s="647"/>
      <c r="D123" s="647"/>
      <c r="E123" s="647"/>
      <c r="F123" s="647"/>
      <c r="G123" s="647"/>
      <c r="H123" s="647"/>
      <c r="I123" s="647"/>
      <c r="J123" s="647"/>
      <c r="K123" s="647"/>
    </row>
    <row r="124" spans="1:12" x14ac:dyDescent="0.3">
      <c r="A124" s="652"/>
      <c r="B124" s="651"/>
      <c r="C124" s="647"/>
      <c r="D124" s="647"/>
      <c r="E124" s="647"/>
      <c r="F124" s="647"/>
      <c r="G124" s="647"/>
      <c r="H124" s="647"/>
      <c r="I124" s="647"/>
      <c r="J124" s="647"/>
      <c r="K124" s="647"/>
    </row>
    <row r="125" spans="1:12" x14ac:dyDescent="0.3">
      <c r="A125" s="652"/>
      <c r="B125" s="651"/>
      <c r="C125" s="647"/>
      <c r="D125" s="647"/>
      <c r="E125" s="647"/>
      <c r="F125" s="647"/>
      <c r="G125" s="647"/>
      <c r="H125" s="647"/>
      <c r="I125" s="647"/>
      <c r="J125" s="647"/>
      <c r="K125" s="647"/>
    </row>
    <row r="126" spans="1:12" x14ac:dyDescent="0.3">
      <c r="A126" s="652"/>
      <c r="B126" s="651"/>
      <c r="C126" s="647"/>
      <c r="D126" s="647"/>
      <c r="E126" s="647"/>
      <c r="F126" s="647"/>
      <c r="G126" s="647"/>
      <c r="H126" s="647"/>
      <c r="I126" s="647"/>
      <c r="J126" s="647"/>
      <c r="K126" s="647"/>
    </row>
    <row r="127" spans="1:12" x14ac:dyDescent="0.3">
      <c r="A127" s="652"/>
      <c r="B127" s="651"/>
      <c r="C127" s="647"/>
      <c r="D127" s="647"/>
      <c r="E127" s="647"/>
      <c r="F127" s="647"/>
      <c r="G127" s="647"/>
      <c r="H127" s="647"/>
      <c r="I127" s="647"/>
      <c r="J127" s="647"/>
      <c r="K127" s="647"/>
    </row>
    <row r="128" spans="1:12" x14ac:dyDescent="0.3">
      <c r="A128" s="652"/>
      <c r="B128" s="651"/>
      <c r="C128" s="647"/>
      <c r="D128" s="647"/>
      <c r="E128" s="647"/>
      <c r="F128" s="647"/>
      <c r="G128" s="647"/>
      <c r="H128" s="647"/>
      <c r="I128" s="647"/>
      <c r="J128" s="647"/>
      <c r="K128" s="647"/>
    </row>
    <row r="129" spans="1:11" x14ac:dyDescent="0.3">
      <c r="A129" s="652"/>
      <c r="B129" s="651"/>
      <c r="C129" s="647"/>
      <c r="D129" s="647"/>
      <c r="E129" s="647"/>
      <c r="F129" s="647"/>
      <c r="G129" s="647"/>
      <c r="H129" s="647"/>
      <c r="I129" s="647"/>
      <c r="J129" s="647"/>
      <c r="K129" s="647"/>
    </row>
    <row r="130" spans="1:11" x14ac:dyDescent="0.3">
      <c r="A130" s="652"/>
      <c r="B130" s="651"/>
      <c r="C130" s="647"/>
      <c r="D130" s="647"/>
      <c r="E130" s="647"/>
      <c r="F130" s="647"/>
      <c r="G130" s="647"/>
      <c r="H130" s="647"/>
      <c r="I130" s="647"/>
      <c r="J130" s="647"/>
      <c r="K130" s="647"/>
    </row>
    <row r="131" spans="1:11" x14ac:dyDescent="0.3">
      <c r="A131" s="652"/>
      <c r="B131" s="651"/>
      <c r="C131" s="647"/>
      <c r="D131" s="647"/>
      <c r="E131" s="647"/>
      <c r="F131" s="647"/>
      <c r="G131" s="647"/>
      <c r="H131" s="647"/>
      <c r="I131" s="647"/>
      <c r="J131" s="647"/>
      <c r="K131" s="647"/>
    </row>
    <row r="133" spans="1:11" x14ac:dyDescent="0.3">
      <c r="B133" s="268"/>
    </row>
    <row r="134" spans="1:11" x14ac:dyDescent="0.3">
      <c r="A134" s="653"/>
      <c r="B134" s="653"/>
      <c r="C134" s="653"/>
      <c r="D134" s="653"/>
      <c r="E134" s="653"/>
      <c r="F134" s="653"/>
      <c r="G134" s="653"/>
      <c r="H134" s="653"/>
      <c r="I134" s="653"/>
      <c r="J134" s="653"/>
      <c r="K134" s="653"/>
    </row>
    <row r="135" spans="1:11" x14ac:dyDescent="0.3">
      <c r="A135" s="652"/>
      <c r="B135" s="651"/>
      <c r="C135" s="367"/>
      <c r="D135" s="367"/>
      <c r="E135" s="367"/>
      <c r="F135" s="367"/>
      <c r="G135" s="367"/>
      <c r="H135" s="367"/>
      <c r="I135" s="367"/>
      <c r="J135" s="367"/>
      <c r="K135" s="367"/>
    </row>
    <row r="136" spans="1:11" x14ac:dyDescent="0.3">
      <c r="A136" s="652"/>
      <c r="B136" s="651"/>
      <c r="C136" s="367"/>
      <c r="D136" s="367"/>
      <c r="E136" s="367"/>
      <c r="F136" s="367"/>
      <c r="G136" s="367"/>
      <c r="H136" s="367"/>
      <c r="I136" s="367"/>
      <c r="J136" s="367"/>
      <c r="K136" s="367"/>
    </row>
    <row r="137" spans="1:11" x14ac:dyDescent="0.3">
      <c r="A137" s="652"/>
      <c r="B137" s="651"/>
      <c r="C137" s="367"/>
      <c r="D137" s="367"/>
      <c r="E137" s="367"/>
      <c r="F137" s="367"/>
      <c r="G137" s="367"/>
      <c r="H137" s="367"/>
      <c r="I137" s="367"/>
      <c r="J137" s="367"/>
      <c r="K137" s="367"/>
    </row>
    <row r="138" spans="1:11" x14ac:dyDescent="0.3">
      <c r="A138" s="652"/>
      <c r="B138" s="651"/>
      <c r="C138" s="367"/>
      <c r="D138" s="367"/>
      <c r="E138" s="367"/>
      <c r="F138" s="367"/>
      <c r="G138" s="367"/>
      <c r="H138" s="367"/>
      <c r="I138" s="367"/>
      <c r="J138" s="367"/>
      <c r="K138" s="367"/>
    </row>
    <row r="139" spans="1:11" x14ac:dyDescent="0.3">
      <c r="A139" s="652"/>
      <c r="B139" s="651"/>
      <c r="C139" s="367"/>
      <c r="D139" s="367"/>
      <c r="E139" s="367"/>
      <c r="F139" s="367"/>
      <c r="G139" s="367"/>
      <c r="H139" s="367"/>
      <c r="I139" s="367"/>
      <c r="J139" s="367"/>
      <c r="K139" s="367"/>
    </row>
    <row r="140" spans="1:11" x14ac:dyDescent="0.3">
      <c r="A140" s="652"/>
      <c r="B140" s="651"/>
      <c r="C140" s="367"/>
      <c r="D140" s="367"/>
      <c r="E140" s="367"/>
      <c r="F140" s="367"/>
      <c r="G140" s="367"/>
      <c r="H140" s="367"/>
      <c r="I140" s="367"/>
      <c r="J140" s="367"/>
      <c r="K140" s="367"/>
    </row>
    <row r="141" spans="1:11" x14ac:dyDescent="0.3">
      <c r="A141" s="652"/>
      <c r="B141" s="651"/>
      <c r="C141" s="367"/>
      <c r="D141" s="367"/>
      <c r="E141" s="367"/>
      <c r="F141" s="367"/>
      <c r="G141" s="367"/>
      <c r="H141" s="367"/>
      <c r="I141" s="367"/>
      <c r="J141" s="367"/>
      <c r="K141" s="367"/>
    </row>
    <row r="142" spans="1:11" x14ac:dyDescent="0.3">
      <c r="A142" s="652"/>
      <c r="B142" s="651"/>
      <c r="C142" s="367"/>
      <c r="D142" s="367"/>
      <c r="E142" s="367"/>
      <c r="F142" s="367"/>
      <c r="G142" s="367"/>
      <c r="H142" s="367"/>
      <c r="I142" s="367"/>
      <c r="J142" s="367"/>
      <c r="K142" s="367"/>
    </row>
    <row r="143" spans="1:11" x14ac:dyDescent="0.3">
      <c r="A143" s="652"/>
      <c r="B143" s="651"/>
      <c r="C143" s="367"/>
      <c r="D143" s="367"/>
      <c r="E143" s="367"/>
      <c r="F143" s="367"/>
      <c r="G143" s="367"/>
      <c r="H143" s="367"/>
      <c r="I143" s="367"/>
      <c r="J143" s="367"/>
      <c r="K143" s="367"/>
    </row>
    <row r="144" spans="1:11" x14ac:dyDescent="0.3">
      <c r="C144" s="648"/>
      <c r="D144" s="648"/>
      <c r="E144" s="648"/>
      <c r="F144" s="648"/>
      <c r="G144" s="648"/>
      <c r="H144" s="648"/>
      <c r="I144" s="648"/>
      <c r="J144" s="648"/>
      <c r="K144" s="648"/>
    </row>
  </sheetData>
  <mergeCells count="12">
    <mergeCell ref="A30:B30"/>
    <mergeCell ref="A1:U1"/>
    <mergeCell ref="A2:U2"/>
    <mergeCell ref="A14:B14"/>
    <mergeCell ref="A17:T17"/>
    <mergeCell ref="A18:T18"/>
    <mergeCell ref="A51:R51"/>
    <mergeCell ref="A52:R52"/>
    <mergeCell ref="A64:B64"/>
    <mergeCell ref="A46:B46"/>
    <mergeCell ref="A33:R33"/>
    <mergeCell ref="A34:R34"/>
  </mergeCells>
  <conditionalFormatting sqref="C55:N55">
    <cfRule type="colorScale" priority="15">
      <colorScale>
        <cfvo type="min"/>
        <cfvo type="max"/>
        <color rgb="FFFCFCFF"/>
        <color rgb="FF63BE7B"/>
      </colorScale>
    </cfRule>
  </conditionalFormatting>
  <conditionalFormatting sqref="C56:N56">
    <cfRule type="colorScale" priority="14">
      <colorScale>
        <cfvo type="min"/>
        <cfvo type="max"/>
        <color rgb="FFFCFCFF"/>
        <color rgb="FF63BE7B"/>
      </colorScale>
    </cfRule>
  </conditionalFormatting>
  <conditionalFormatting sqref="C57:N57">
    <cfRule type="colorScale" priority="13">
      <colorScale>
        <cfvo type="min"/>
        <cfvo type="max"/>
        <color rgb="FFFCFCFF"/>
        <color rgb="FF63BE7B"/>
      </colorScale>
    </cfRule>
  </conditionalFormatting>
  <conditionalFormatting sqref="C58:N58">
    <cfRule type="colorScale" priority="12">
      <colorScale>
        <cfvo type="min"/>
        <cfvo type="max"/>
        <color rgb="FFFCFCFF"/>
        <color rgb="FF63BE7B"/>
      </colorScale>
    </cfRule>
  </conditionalFormatting>
  <conditionalFormatting sqref="C59:N59">
    <cfRule type="colorScale" priority="11">
      <colorScale>
        <cfvo type="min"/>
        <cfvo type="max"/>
        <color rgb="FFFCFCFF"/>
        <color rgb="FF63BE7B"/>
      </colorScale>
    </cfRule>
  </conditionalFormatting>
  <conditionalFormatting sqref="C60:N60">
    <cfRule type="colorScale" priority="10">
      <colorScale>
        <cfvo type="min"/>
        <cfvo type="max"/>
        <color rgb="FFFCFCFF"/>
        <color rgb="FF63BE7B"/>
      </colorScale>
    </cfRule>
  </conditionalFormatting>
  <conditionalFormatting sqref="C61:N61">
    <cfRule type="colorScale" priority="9">
      <colorScale>
        <cfvo type="min"/>
        <cfvo type="max"/>
        <color rgb="FFFCFCFF"/>
        <color rgb="FF63BE7B"/>
      </colorScale>
    </cfRule>
  </conditionalFormatting>
  <conditionalFormatting sqref="C62:N62">
    <cfRule type="colorScale" priority="8">
      <colorScale>
        <cfvo type="min"/>
        <cfvo type="max"/>
        <color rgb="FFFCFCFF"/>
        <color rgb="FF63BE7B"/>
      </colorScale>
    </cfRule>
  </conditionalFormatting>
  <conditionalFormatting sqref="C63:N63">
    <cfRule type="colorScale" priority="7">
      <colorScale>
        <cfvo type="min"/>
        <cfvo type="max"/>
        <color rgb="FFFCFCFF"/>
        <color rgb="FF63BE7B"/>
      </colorScale>
    </cfRule>
  </conditionalFormatting>
  <conditionalFormatting sqref="K97:K105">
    <cfRule type="colorScale" priority="6">
      <colorScale>
        <cfvo type="min"/>
        <cfvo type="percentile" val="50"/>
        <cfvo type="max"/>
        <color rgb="FFF8696B"/>
        <color rgb="FFFFEB84"/>
        <color rgb="FF63BE7B"/>
      </colorScale>
    </cfRule>
  </conditionalFormatting>
  <conditionalFormatting sqref="J97:J105">
    <cfRule type="colorScale" priority="5">
      <colorScale>
        <cfvo type="min"/>
        <cfvo type="percentile" val="50"/>
        <cfvo type="max"/>
        <color rgb="FFF8696B"/>
        <color rgb="FFFFEB84"/>
        <color rgb="FF63BE7B"/>
      </colorScale>
    </cfRule>
  </conditionalFormatting>
  <conditionalFormatting sqref="I97:I105">
    <cfRule type="colorScale" priority="4">
      <colorScale>
        <cfvo type="min"/>
        <cfvo type="percentile" val="50"/>
        <cfvo type="max"/>
        <color rgb="FFF8696B"/>
        <color rgb="FFFFEB84"/>
        <color rgb="FF63BE7B"/>
      </colorScale>
    </cfRule>
  </conditionalFormatting>
  <conditionalFormatting sqref="K135:K143">
    <cfRule type="colorScale" priority="3">
      <colorScale>
        <cfvo type="min"/>
        <cfvo type="percentile" val="50"/>
        <cfvo type="max"/>
        <color rgb="FFF8696B"/>
        <color rgb="FFFFEB84"/>
        <color rgb="FF63BE7B"/>
      </colorScale>
    </cfRule>
  </conditionalFormatting>
  <conditionalFormatting sqref="J135:J143">
    <cfRule type="colorScale" priority="2">
      <colorScale>
        <cfvo type="min"/>
        <cfvo type="percentile" val="50"/>
        <cfvo type="max"/>
        <color rgb="FFF8696B"/>
        <color rgb="FFFFEB84"/>
        <color rgb="FF63BE7B"/>
      </colorScale>
    </cfRule>
  </conditionalFormatting>
  <conditionalFormatting sqref="I135:I143">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prompt="Seleccione el año del cual desea los resultados" xr:uid="{00000000-0002-0000-0300-000000000000}">
          <x14:formula1>
            <xm:f>'PIB-Mpal 2015-2024 Corrient'!$AE$4:$AE$13</xm:f>
          </x14:formula1>
          <xm:sqref>V2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29F3D-4EDC-470C-B56C-AAB671A85841}">
  <dimension ref="A1:BH167"/>
  <sheetViews>
    <sheetView showGridLines="0" topLeftCell="A88" zoomScale="55" zoomScaleNormal="55" workbookViewId="0">
      <selection activeCell="A59" sqref="A59:L59"/>
    </sheetView>
  </sheetViews>
  <sheetFormatPr baseColWidth="10" defaultColWidth="11.44140625" defaultRowHeight="14.4" x14ac:dyDescent="0.3"/>
  <cols>
    <col min="1" max="1" width="58" customWidth="1"/>
    <col min="2" max="11" width="13.109375" customWidth="1"/>
    <col min="12" max="12" width="13.33203125" customWidth="1"/>
    <col min="13" max="13" width="4.44140625" customWidth="1"/>
    <col min="14" max="14" width="57.6640625" customWidth="1"/>
    <col min="15" max="16" width="12.33203125" customWidth="1"/>
    <col min="17" max="17" width="13.33203125" customWidth="1"/>
    <col min="18" max="18" width="15.33203125" customWidth="1"/>
    <col min="19" max="20" width="14.5546875" bestFit="1" customWidth="1"/>
    <col min="21" max="22" width="15" bestFit="1" customWidth="1"/>
    <col min="23" max="23" width="15.109375" customWidth="1"/>
    <col min="24" max="24" width="15.6640625" customWidth="1"/>
  </cols>
  <sheetData>
    <row r="1" spans="1:24" ht="15.6" x14ac:dyDescent="0.3">
      <c r="A1" s="730" t="s">
        <v>41</v>
      </c>
      <c r="B1" s="730"/>
      <c r="C1" s="730"/>
      <c r="D1" s="730"/>
      <c r="E1" s="730"/>
      <c r="F1" s="730"/>
      <c r="G1" s="730"/>
      <c r="H1" s="730"/>
      <c r="I1" s="730"/>
      <c r="J1" s="730"/>
      <c r="K1" s="730"/>
      <c r="N1" s="730" t="s">
        <v>47</v>
      </c>
      <c r="O1" s="730"/>
      <c r="P1" s="730"/>
      <c r="Q1" s="730"/>
      <c r="R1" s="730"/>
      <c r="S1" s="730"/>
      <c r="T1" s="730"/>
      <c r="U1" s="730"/>
      <c r="V1" s="730"/>
      <c r="W1" s="730"/>
      <c r="X1" s="730"/>
    </row>
    <row r="2" spans="1:24" ht="16.2" thickBot="1" x14ac:dyDescent="0.35">
      <c r="A2" s="731" t="s">
        <v>42</v>
      </c>
      <c r="B2" s="731"/>
      <c r="C2" s="731"/>
      <c r="D2" s="731"/>
      <c r="E2" s="731"/>
      <c r="F2" s="731"/>
      <c r="G2" s="731"/>
      <c r="H2" s="731"/>
      <c r="I2" s="731"/>
      <c r="J2" s="731"/>
      <c r="K2" s="731"/>
      <c r="L2" s="434"/>
      <c r="N2" s="734" t="s">
        <v>48</v>
      </c>
      <c r="O2" s="734"/>
      <c r="P2" s="734"/>
      <c r="Q2" s="734"/>
      <c r="R2" s="734"/>
      <c r="S2" s="734"/>
      <c r="T2" s="734"/>
      <c r="U2" s="734"/>
      <c r="V2" s="734"/>
      <c r="W2" s="734"/>
      <c r="X2" s="734"/>
    </row>
    <row r="3" spans="1:24" x14ac:dyDescent="0.3">
      <c r="A3" s="210" t="s">
        <v>482</v>
      </c>
      <c r="B3" s="211">
        <v>2015</v>
      </c>
      <c r="C3" s="211">
        <v>2016</v>
      </c>
      <c r="D3" s="211">
        <v>2017</v>
      </c>
      <c r="E3" s="211">
        <v>2018</v>
      </c>
      <c r="F3" s="211">
        <v>2019</v>
      </c>
      <c r="G3" s="211">
        <v>2020</v>
      </c>
      <c r="H3" s="211">
        <v>2021</v>
      </c>
      <c r="I3" s="211">
        <v>2022</v>
      </c>
      <c r="J3" s="211" t="s">
        <v>483</v>
      </c>
      <c r="K3" s="213" t="s">
        <v>484</v>
      </c>
      <c r="L3" s="591"/>
      <c r="N3" s="210" t="s">
        <v>482</v>
      </c>
      <c r="O3" s="211">
        <v>2015</v>
      </c>
      <c r="P3" s="211">
        <v>2016</v>
      </c>
      <c r="Q3" s="211">
        <v>2017</v>
      </c>
      <c r="R3" s="211">
        <v>2018</v>
      </c>
      <c r="S3" s="211">
        <v>2019</v>
      </c>
      <c r="T3" s="211">
        <v>2020</v>
      </c>
      <c r="U3" s="211">
        <v>2021</v>
      </c>
      <c r="V3" s="211">
        <v>2022</v>
      </c>
      <c r="W3" s="211" t="s">
        <v>483</v>
      </c>
      <c r="X3" s="213" t="s">
        <v>484</v>
      </c>
    </row>
    <row r="4" spans="1:24" x14ac:dyDescent="0.3">
      <c r="A4" s="214" t="s">
        <v>485</v>
      </c>
      <c r="B4" s="592">
        <f>SUMIFS('PIB-Mpal 2015-2024 Corrient'!$Y$5:$Y$1264,'PIB-Mpal 2015-2024 Corrient'!$A$5:$A$1264,LEFT(B$3,4),'PIB-Mpal 2015-2024 Corrient'!$Z$5:$Z$1264,$A4)</f>
        <v>1770.286861191719</v>
      </c>
      <c r="C4" s="592">
        <f>SUMIFS('PIB-Mpal 2015-2024 Corrient'!$Y$5:$Y$1264,'PIB-Mpal 2015-2024 Corrient'!$A$5:$A$1264,LEFT(C$3,4),'PIB-Mpal 2015-2024 Corrient'!$Z$5:$Z$1264,$A4)</f>
        <v>1950.3152152024686</v>
      </c>
      <c r="D4" s="592">
        <f>SUMIFS('PIB-Mpal 2015-2024 Corrient'!$Y$5:$Y$1264,'PIB-Mpal 2015-2024 Corrient'!$A$5:$A$1264,LEFT(D$3,4),'PIB-Mpal 2015-2024 Corrient'!$Z$5:$Z$1264,$A4)</f>
        <v>2001.4896442581248</v>
      </c>
      <c r="E4" s="592">
        <f>SUMIFS('PIB-Mpal 2015-2024 Corrient'!$Y$5:$Y$1264,'PIB-Mpal 2015-2024 Corrient'!$A$5:$A$1264,LEFT(E$3,4),'PIB-Mpal 2015-2024 Corrient'!$Z$5:$Z$1264,$A4)</f>
        <v>2172.7079210667207</v>
      </c>
      <c r="F4" s="592">
        <f>SUMIFS('PIB-Mpal 2015-2024 Corrient'!$Y$5:$Y$1264,'PIB-Mpal 2015-2024 Corrient'!$A$5:$A$1264,LEFT(F$3,4),'PIB-Mpal 2015-2024 Corrient'!$Z$5:$Z$1264,$A4)</f>
        <v>2311.4346571276019</v>
      </c>
      <c r="G4" s="592">
        <f>SUMIFS('PIB-Mpal 2015-2024 Corrient'!$Y$5:$Y$1264,'PIB-Mpal 2015-2024 Corrient'!$A$5:$A$1264,LEFT(G$3,4),'PIB-Mpal 2015-2024 Corrient'!$Z$5:$Z$1264,$A4)</f>
        <v>2252.0859789289325</v>
      </c>
      <c r="H4" s="592">
        <f>SUMIFS('PIB-Mpal 2015-2024 Corrient'!$Y$5:$Y$1264,'PIB-Mpal 2015-2024 Corrient'!$A$5:$A$1264,LEFT(H$3,4),'PIB-Mpal 2015-2024 Corrient'!$Z$5:$Z$1264,$A4)</f>
        <v>2839.6325976092494</v>
      </c>
      <c r="I4" s="592">
        <f>SUMIFS('PIB-Mpal 2015-2024 Corrient'!$Y$5:$Y$1264,'PIB-Mpal 2015-2024 Corrient'!$A$5:$A$1264,LEFT(I$3,4),'PIB-Mpal 2015-2024 Corrient'!$Z$5:$Z$1264,$A4)</f>
        <v>3438.8403678792811</v>
      </c>
      <c r="J4" s="592">
        <f>SUMIFS('PIB-Mpal 2015-2024 Corrient'!$Y$5:$Y$1264,'PIB-Mpal 2015-2024 Corrient'!$A$5:$A$1264,LEFT(J$3,4),'PIB-Mpal 2015-2024 Corrient'!$Z$5:$Z$1264,$A4)</f>
        <v>3786.330511522011</v>
      </c>
      <c r="K4" s="593">
        <f>SUMIFS('PIB-Mpal 2015-2024 Corrient'!$Y$5:$Y$1264,'PIB-Mpal 2015-2024 Corrient'!$A$5:$A$1264,LEFT(K$3,4),'PIB-Mpal 2015-2024 Corrient'!$Z$5:$Z$1264,$A4)</f>
        <v>4168.4636328711531</v>
      </c>
      <c r="L4" s="61"/>
      <c r="N4" s="214" t="s">
        <v>485</v>
      </c>
      <c r="O4" s="592">
        <f>SUMIFS('PIB Mpal 2015-2024 Cons'!$Y$5:$Y$1264,'PIB Mpal 2015-2024 Cons'!$A$5:$A$1264,LEFT(O$3,4),'PIB Mpal 2015-2024 Cons'!$Z$5:$Z$1264,$N4)</f>
        <v>1770.2868611917197</v>
      </c>
      <c r="P4" s="592">
        <f>SUMIFS('PIB Mpal 2015-2024 Cons'!$Y$5:$Y$1264,'PIB Mpal 2015-2024 Cons'!$A$5:$A$1264,LEFT(P$3,4),'PIB Mpal 2015-2024 Cons'!$Z$5:$Z$1264,$N4)</f>
        <v>1842.3658567783466</v>
      </c>
      <c r="Q4" s="592">
        <f>SUMIFS('PIB Mpal 2015-2024 Cons'!$Y$5:$Y$1264,'PIB Mpal 2015-2024 Cons'!$A$5:$A$1264,LEFT(Q$3,4),'PIB Mpal 2015-2024 Cons'!$Z$5:$Z$1264,$N4)</f>
        <v>1829.1857539374494</v>
      </c>
      <c r="R4" s="592">
        <f>SUMIFS('PIB Mpal 2015-2024 Cons'!$Y$5:$Y$1264,'PIB Mpal 2015-2024 Cons'!$A$5:$A$1264,LEFT(R$3,4),'PIB Mpal 2015-2024 Cons'!$Z$5:$Z$1264,$N4)</f>
        <v>1919.5660674364649</v>
      </c>
      <c r="S4" s="592">
        <f>SUMIFS('PIB Mpal 2015-2024 Cons'!$Y$5:$Y$1264,'PIB Mpal 2015-2024 Cons'!$A$5:$A$1264,LEFT(S$3,4),'PIB Mpal 2015-2024 Cons'!$Z$5:$Z$1264,$N4)</f>
        <v>1951.8714887241581</v>
      </c>
      <c r="T4" s="592">
        <f>SUMIFS('PIB Mpal 2015-2024 Cons'!$Y$5:$Y$1264,'PIB Mpal 2015-2024 Cons'!$A$5:$A$1264,LEFT(T$3,4),'PIB Mpal 2015-2024 Cons'!$Z$5:$Z$1264,$N4)</f>
        <v>1840.4906858051579</v>
      </c>
      <c r="U4" s="592">
        <f>SUMIFS('PIB Mpal 2015-2024 Cons'!$Y$5:$Y$1264,'PIB Mpal 2015-2024 Cons'!$A$5:$A$1264,LEFT(U$3,4),'PIB Mpal 2015-2024 Cons'!$Z$5:$Z$1264,$N4)</f>
        <v>2188.7237728575146</v>
      </c>
      <c r="V4" s="592">
        <f>SUMIFS('PIB Mpal 2015-2024 Cons'!$Y$5:$Y$1264,'PIB Mpal 2015-2024 Cons'!$A$5:$A$1264,LEFT(V$3,4),'PIB Mpal 2015-2024 Cons'!$Z$5:$Z$1264,$N4)</f>
        <v>2371.6924226998067</v>
      </c>
      <c r="W4" s="592">
        <f>SUMIFS('PIB Mpal 2015-2024 Cons'!$Y$5:$Y$1264,'PIB Mpal 2015-2024 Cons'!$A$5:$A$1264,LEFT(W$3,4),'PIB Mpal 2015-2024 Cons'!$Z$5:$Z$1264,$N4)</f>
        <v>2396.290203910532</v>
      </c>
      <c r="X4" s="593">
        <f>SUMIFS('PIB Mpal 2015-2024 Cons'!$Y$5:$Y$1264,'PIB Mpal 2015-2024 Cons'!$A$5:$A$1264,LEFT(X$3,4),'PIB Mpal 2015-2024 Cons'!$Z$5:$Z$1264,$N4)</f>
        <v>2455.3681441686676</v>
      </c>
    </row>
    <row r="5" spans="1:24" x14ac:dyDescent="0.3">
      <c r="A5" s="214" t="s">
        <v>486</v>
      </c>
      <c r="B5" s="592">
        <f>SUMIFS('PIB-Mpal 2015-2024 Corrient'!$Y$5:$Y$1264,'PIB-Mpal 2015-2024 Corrient'!$A$5:$A$1264,LEFT(B$3,4),'PIB-Mpal 2015-2024 Corrient'!$Z$5:$Z$1264,$A5)</f>
        <v>1924.1774344665546</v>
      </c>
      <c r="C5" s="592">
        <f>SUMIFS('PIB-Mpal 2015-2024 Corrient'!$Y$5:$Y$1264,'PIB-Mpal 2015-2024 Corrient'!$A$5:$A$1264,LEFT(C$3,4),'PIB-Mpal 2015-2024 Corrient'!$Z$5:$Z$1264,$A5)</f>
        <v>2244.6343235861495</v>
      </c>
      <c r="D5" s="592">
        <f>SUMIFS('PIB-Mpal 2015-2024 Corrient'!$Y$5:$Y$1264,'PIB-Mpal 2015-2024 Corrient'!$A$5:$A$1264,LEFT(D$3,4),'PIB-Mpal 2015-2024 Corrient'!$Z$5:$Z$1264,$A5)</f>
        <v>2384.8126377072576</v>
      </c>
      <c r="E5" s="592">
        <f>SUMIFS('PIB-Mpal 2015-2024 Corrient'!$Y$5:$Y$1264,'PIB-Mpal 2015-2024 Corrient'!$A$5:$A$1264,LEFT(E$3,4),'PIB-Mpal 2015-2024 Corrient'!$Z$5:$Z$1264,$A5)</f>
        <v>2761.4681854753785</v>
      </c>
      <c r="F5" s="592">
        <f>SUMIFS('PIB-Mpal 2015-2024 Corrient'!$Y$5:$Y$1264,'PIB-Mpal 2015-2024 Corrient'!$A$5:$A$1264,LEFT(F$3,4),'PIB-Mpal 2015-2024 Corrient'!$Z$5:$Z$1264,$A5)</f>
        <v>3312.2784088829085</v>
      </c>
      <c r="G5" s="592">
        <f>SUMIFS('PIB-Mpal 2015-2024 Corrient'!$Y$5:$Y$1264,'PIB-Mpal 2015-2024 Corrient'!$A$5:$A$1264,LEFT(G$3,4),'PIB-Mpal 2015-2024 Corrient'!$Z$5:$Z$1264,$A5)</f>
        <v>3965.4471400766183</v>
      </c>
      <c r="H5" s="592">
        <f>SUMIFS('PIB-Mpal 2015-2024 Corrient'!$Y$5:$Y$1264,'PIB-Mpal 2015-2024 Corrient'!$A$5:$A$1264,LEFT(H$3,4),'PIB-Mpal 2015-2024 Corrient'!$Z$5:$Z$1264,$A5)</f>
        <v>4624.7993960874064</v>
      </c>
      <c r="I5" s="592">
        <f>SUMIFS('PIB-Mpal 2015-2024 Corrient'!$Y$5:$Y$1264,'PIB-Mpal 2015-2024 Corrient'!$A$5:$A$1264,LEFT(I$3,4),'PIB-Mpal 2015-2024 Corrient'!$Z$5:$Z$1264,$A5)</f>
        <v>5411.6055526116234</v>
      </c>
      <c r="J5" s="592">
        <f>SUMIFS('PIB-Mpal 2015-2024 Corrient'!$Y$5:$Y$1264,'PIB-Mpal 2015-2024 Corrient'!$A$5:$A$1264,LEFT(J$3,4),'PIB-Mpal 2015-2024 Corrient'!$Z$5:$Z$1264,$A5)</f>
        <v>6135.6862958770598</v>
      </c>
      <c r="K5" s="593">
        <f>SUMIFS('PIB-Mpal 2015-2024 Corrient'!$Y$5:$Y$1264,'PIB-Mpal 2015-2024 Corrient'!$A$5:$A$1264,LEFT(K$3,4),'PIB-Mpal 2015-2024 Corrient'!$Z$5:$Z$1264,$A5)</f>
        <v>6789.0786441773998</v>
      </c>
      <c r="L5" s="61"/>
      <c r="N5" s="214" t="s">
        <v>486</v>
      </c>
      <c r="O5" s="592">
        <f>SUMIFS('PIB Mpal 2015-2024 Cons'!$Y$5:$Y$1264,'PIB Mpal 2015-2024 Cons'!$A$5:$A$1264,LEFT(O$3,4),'PIB Mpal 2015-2024 Cons'!$Z$5:$Z$1264,$N5)</f>
        <v>1924.1774344665555</v>
      </c>
      <c r="P5" s="592">
        <f>SUMIFS('PIB Mpal 2015-2024 Cons'!$Y$5:$Y$1264,'PIB Mpal 2015-2024 Cons'!$A$5:$A$1264,LEFT(P$3,4),'PIB Mpal 2015-2024 Cons'!$Z$5:$Z$1264,$N5)</f>
        <v>2120.3944913584482</v>
      </c>
      <c r="Q5" s="592">
        <f>SUMIFS('PIB Mpal 2015-2024 Cons'!$Y$5:$Y$1264,'PIB Mpal 2015-2024 Cons'!$A$5:$A$1264,LEFT(Q$3,4),'PIB Mpal 2015-2024 Cons'!$Z$5:$Z$1264,$N5)</f>
        <v>2179.5093045914964</v>
      </c>
      <c r="R5" s="592">
        <f>SUMIFS('PIB Mpal 2015-2024 Cons'!$Y$5:$Y$1264,'PIB Mpal 2015-2024 Cons'!$A$5:$A$1264,LEFT(R$3,4),'PIB Mpal 2015-2024 Cons'!$Z$5:$Z$1264,$N5)</f>
        <v>2439.7299672665495</v>
      </c>
      <c r="S5" s="592">
        <f>SUMIFS('PIB Mpal 2015-2024 Cons'!$Y$5:$Y$1264,'PIB Mpal 2015-2024 Cons'!$A$5:$A$1264,LEFT(S$3,4),'PIB Mpal 2015-2024 Cons'!$Z$5:$Z$1264,$N5)</f>
        <v>2797.025548214865</v>
      </c>
      <c r="T5" s="592">
        <f>SUMIFS('PIB Mpal 2015-2024 Cons'!$Y$5:$Y$1264,'PIB Mpal 2015-2024 Cons'!$A$5:$A$1264,LEFT(T$3,4),'PIB Mpal 2015-2024 Cons'!$Z$5:$Z$1264,$N5)</f>
        <v>3240.7148726332125</v>
      </c>
      <c r="U5" s="592">
        <f>SUMIFS('PIB Mpal 2015-2024 Cons'!$Y$5:$Y$1264,'PIB Mpal 2015-2024 Cons'!$A$5:$A$1264,LEFT(U$3,4),'PIB Mpal 2015-2024 Cons'!$Z$5:$Z$1264,$N5)</f>
        <v>3564.6894571628263</v>
      </c>
      <c r="V5" s="592">
        <f>SUMIFS('PIB Mpal 2015-2024 Cons'!$Y$5:$Y$1264,'PIB Mpal 2015-2024 Cons'!$A$5:$A$1264,LEFT(V$3,4),'PIB Mpal 2015-2024 Cons'!$Z$5:$Z$1264,$N5)</f>
        <v>3732.2650983314688</v>
      </c>
      <c r="W5" s="592">
        <f>SUMIFS('PIB Mpal 2015-2024 Cons'!$Y$5:$Y$1264,'PIB Mpal 2015-2024 Cons'!$A$5:$A$1264,LEFT(W$3,4),'PIB Mpal 2015-2024 Cons'!$Z$5:$Z$1264,$N5)</f>
        <v>3883.1488482943082</v>
      </c>
      <c r="X5" s="593">
        <f>SUMIFS('PIB Mpal 2015-2024 Cons'!$Y$5:$Y$1264,'PIB Mpal 2015-2024 Cons'!$A$5:$A$1264,LEFT(X$3,4),'PIB Mpal 2015-2024 Cons'!$Z$5:$Z$1264,$N5)</f>
        <v>3999.0003270550924</v>
      </c>
    </row>
    <row r="6" spans="1:24" x14ac:dyDescent="0.3">
      <c r="A6" s="214" t="s">
        <v>487</v>
      </c>
      <c r="B6" s="592">
        <f>SUMIFS('PIB-Mpal 2015-2024 Corrient'!$Y$5:$Y$1264,'PIB-Mpal 2015-2024 Corrient'!$A$5:$A$1264,LEFT(B$3,4),'PIB-Mpal 2015-2024 Corrient'!$Z$5:$Z$1264,$A6)</f>
        <v>2102.3240409853383</v>
      </c>
      <c r="C6" s="592">
        <f>SUMIFS('PIB-Mpal 2015-2024 Corrient'!$Y$5:$Y$1264,'PIB-Mpal 2015-2024 Corrient'!$A$5:$A$1264,LEFT(C$3,4),'PIB-Mpal 2015-2024 Corrient'!$Z$5:$Z$1264,$A6)</f>
        <v>2468.2539731971447</v>
      </c>
      <c r="D6" s="592">
        <f>SUMIFS('PIB-Mpal 2015-2024 Corrient'!$Y$5:$Y$1264,'PIB-Mpal 2015-2024 Corrient'!$A$5:$A$1264,LEFT(D$3,4),'PIB-Mpal 2015-2024 Corrient'!$Z$5:$Z$1264,$A6)</f>
        <v>2738.0781597814157</v>
      </c>
      <c r="E6" s="592">
        <f>SUMIFS('PIB-Mpal 2015-2024 Corrient'!$Y$5:$Y$1264,'PIB-Mpal 2015-2024 Corrient'!$A$5:$A$1264,LEFT(E$3,4),'PIB-Mpal 2015-2024 Corrient'!$Z$5:$Z$1264,$A6)</f>
        <v>2833.9389076036568</v>
      </c>
      <c r="F6" s="592">
        <f>SUMIFS('PIB-Mpal 2015-2024 Corrient'!$Y$5:$Y$1264,'PIB-Mpal 2015-2024 Corrient'!$A$5:$A$1264,LEFT(F$3,4),'PIB-Mpal 2015-2024 Corrient'!$Z$5:$Z$1264,$A6)</f>
        <v>2962.1480026702284</v>
      </c>
      <c r="G6" s="592">
        <f>SUMIFS('PIB-Mpal 2015-2024 Corrient'!$Y$5:$Y$1264,'PIB-Mpal 2015-2024 Corrient'!$A$5:$A$1264,LEFT(G$3,4),'PIB-Mpal 2015-2024 Corrient'!$Z$5:$Z$1264,$A6)</f>
        <v>3103.2808838158026</v>
      </c>
      <c r="H6" s="592">
        <f>SUMIFS('PIB-Mpal 2015-2024 Corrient'!$Y$5:$Y$1264,'PIB-Mpal 2015-2024 Corrient'!$A$5:$A$1264,LEFT(H$3,4),'PIB-Mpal 2015-2024 Corrient'!$Z$5:$Z$1264,$A6)</f>
        <v>3211.1591231041289</v>
      </c>
      <c r="I6" s="592">
        <f>SUMIFS('PIB-Mpal 2015-2024 Corrient'!$Y$5:$Y$1264,'PIB-Mpal 2015-2024 Corrient'!$A$5:$A$1264,LEFT(I$3,4),'PIB-Mpal 2015-2024 Corrient'!$Z$5:$Z$1264,$A6)</f>
        <v>4306.7098496432236</v>
      </c>
      <c r="J6" s="592">
        <f>SUMIFS('PIB-Mpal 2015-2024 Corrient'!$Y$5:$Y$1264,'PIB-Mpal 2015-2024 Corrient'!$A$5:$A$1264,LEFT(J$3,4),'PIB-Mpal 2015-2024 Corrient'!$Z$5:$Z$1264,$A6)</f>
        <v>4741.1120511837235</v>
      </c>
      <c r="K6" s="593">
        <f>SUMIFS('PIB-Mpal 2015-2024 Corrient'!$Y$5:$Y$1264,'PIB-Mpal 2015-2024 Corrient'!$A$5:$A$1264,LEFT(K$3,4),'PIB-Mpal 2015-2024 Corrient'!$Z$5:$Z$1264,$A6)</f>
        <v>5171.3111837352189</v>
      </c>
      <c r="L6" s="61"/>
      <c r="N6" s="214" t="s">
        <v>487</v>
      </c>
      <c r="O6" s="592">
        <f>SUMIFS('PIB Mpal 2015-2024 Cons'!$Y$5:$Y$1264,'PIB Mpal 2015-2024 Cons'!$A$5:$A$1264,LEFT(O$3,4),'PIB Mpal 2015-2024 Cons'!$Z$5:$Z$1264,$N6)</f>
        <v>2102.3240409853393</v>
      </c>
      <c r="P6" s="592">
        <f>SUMIFS('PIB Mpal 2015-2024 Cons'!$Y$5:$Y$1264,'PIB Mpal 2015-2024 Cons'!$A$5:$A$1264,LEFT(P$3,4),'PIB Mpal 2015-2024 Cons'!$Z$5:$Z$1264,$N6)</f>
        <v>2331.6368608670432</v>
      </c>
      <c r="Q6" s="592">
        <f>SUMIFS('PIB Mpal 2015-2024 Cons'!$Y$5:$Y$1264,'PIB Mpal 2015-2024 Cons'!$A$5:$A$1264,LEFT(Q$3,4),'PIB Mpal 2015-2024 Cons'!$Z$5:$Z$1264,$N6)</f>
        <v>2502.3629662075391</v>
      </c>
      <c r="R6" s="592">
        <f>SUMIFS('PIB Mpal 2015-2024 Cons'!$Y$5:$Y$1264,'PIB Mpal 2015-2024 Cons'!$A$5:$A$1264,LEFT(R$3,4),'PIB Mpal 2015-2024 Cons'!$Z$5:$Z$1264,$N6)</f>
        <v>2503.7571371089462</v>
      </c>
      <c r="S6" s="592">
        <f>SUMIFS('PIB Mpal 2015-2024 Cons'!$Y$5:$Y$1264,'PIB Mpal 2015-2024 Cons'!$A$5:$A$1264,LEFT(S$3,4),'PIB Mpal 2015-2024 Cons'!$Z$5:$Z$1264,$N6)</f>
        <v>2501.3608816344972</v>
      </c>
      <c r="T6" s="592">
        <f>SUMIFS('PIB Mpal 2015-2024 Cons'!$Y$5:$Y$1264,'PIB Mpal 2015-2024 Cons'!$A$5:$A$1264,LEFT(T$3,4),'PIB Mpal 2015-2024 Cons'!$Z$5:$Z$1264,$N6)</f>
        <v>2536.1196755092533</v>
      </c>
      <c r="U6" s="592">
        <f>SUMIFS('PIB Mpal 2015-2024 Cons'!$Y$5:$Y$1264,'PIB Mpal 2015-2024 Cons'!$A$5:$A$1264,LEFT(U$3,4),'PIB Mpal 2015-2024 Cons'!$Z$5:$Z$1264,$N6)</f>
        <v>2475.0879099935719</v>
      </c>
      <c r="V6" s="592">
        <f>SUMIFS('PIB Mpal 2015-2024 Cons'!$Y$5:$Y$1264,'PIB Mpal 2015-2024 Cons'!$A$5:$A$1264,LEFT(V$3,4),'PIB Mpal 2015-2024 Cons'!$Z$5:$Z$1264,$N6)</f>
        <v>2970.2428797136949</v>
      </c>
      <c r="W6" s="592">
        <f>SUMIFS('PIB Mpal 2015-2024 Cons'!$Y$5:$Y$1264,'PIB Mpal 2015-2024 Cons'!$A$5:$A$1264,LEFT(W$3,4),'PIB Mpal 2015-2024 Cons'!$Z$5:$Z$1264,$N6)</f>
        <v>3000.5516764374734</v>
      </c>
      <c r="X6" s="593">
        <f>SUMIFS('PIB Mpal 2015-2024 Cons'!$Y$5:$Y$1264,'PIB Mpal 2015-2024 Cons'!$A$5:$A$1264,LEFT(X$3,4),'PIB Mpal 2015-2024 Cons'!$Z$5:$Z$1264,$N6)</f>
        <v>3046.0797700136964</v>
      </c>
    </row>
    <row r="7" spans="1:24" x14ac:dyDescent="0.3">
      <c r="A7" s="214" t="s">
        <v>488</v>
      </c>
      <c r="B7" s="592">
        <f>SUMIFS('PIB-Mpal 2015-2024 Corrient'!$Y$5:$Y$1264,'PIB-Mpal 2015-2024 Corrient'!$A$5:$A$1264,LEFT(B$3,4),'PIB-Mpal 2015-2024 Corrient'!$Z$5:$Z$1264,$A7)</f>
        <v>709.47636504431648</v>
      </c>
      <c r="C7" s="592">
        <f>SUMIFS('PIB-Mpal 2015-2024 Corrient'!$Y$5:$Y$1264,'PIB-Mpal 2015-2024 Corrient'!$A$5:$A$1264,LEFT(C$3,4),'PIB-Mpal 2015-2024 Corrient'!$Z$5:$Z$1264,$A7)</f>
        <v>753.33312477812933</v>
      </c>
      <c r="D7" s="592">
        <f>SUMIFS('PIB-Mpal 2015-2024 Corrient'!$Y$5:$Y$1264,'PIB-Mpal 2015-2024 Corrient'!$A$5:$A$1264,LEFT(D$3,4),'PIB-Mpal 2015-2024 Corrient'!$Z$5:$Z$1264,$A7)</f>
        <v>797.36202225703801</v>
      </c>
      <c r="E7" s="592">
        <f>SUMIFS('PIB-Mpal 2015-2024 Corrient'!$Y$5:$Y$1264,'PIB-Mpal 2015-2024 Corrient'!$A$5:$A$1264,LEFT(E$3,4),'PIB-Mpal 2015-2024 Corrient'!$Z$5:$Z$1264,$A7)</f>
        <v>838.03634740688688</v>
      </c>
      <c r="F7" s="592">
        <f>SUMIFS('PIB-Mpal 2015-2024 Corrient'!$Y$5:$Y$1264,'PIB-Mpal 2015-2024 Corrient'!$A$5:$A$1264,LEFT(F$3,4),'PIB-Mpal 2015-2024 Corrient'!$Z$5:$Z$1264,$A7)</f>
        <v>974.06860751143597</v>
      </c>
      <c r="G7" s="592">
        <f>SUMIFS('PIB-Mpal 2015-2024 Corrient'!$Y$5:$Y$1264,'PIB-Mpal 2015-2024 Corrient'!$A$5:$A$1264,LEFT(G$3,4),'PIB-Mpal 2015-2024 Corrient'!$Z$5:$Z$1264,$A7)</f>
        <v>997.57197971300479</v>
      </c>
      <c r="H7" s="592">
        <f>SUMIFS('PIB-Mpal 2015-2024 Corrient'!$Y$5:$Y$1264,'PIB-Mpal 2015-2024 Corrient'!$A$5:$A$1264,LEFT(H$3,4),'PIB-Mpal 2015-2024 Corrient'!$Z$5:$Z$1264,$A7)</f>
        <v>1220.0438429624619</v>
      </c>
      <c r="I7" s="592">
        <f>SUMIFS('PIB-Mpal 2015-2024 Corrient'!$Y$5:$Y$1264,'PIB-Mpal 2015-2024 Corrient'!$A$5:$A$1264,LEFT(I$3,4),'PIB-Mpal 2015-2024 Corrient'!$Z$5:$Z$1264,$A7)</f>
        <v>1451.8015362235865</v>
      </c>
      <c r="J7" s="592">
        <f>SUMIFS('PIB-Mpal 2015-2024 Corrient'!$Y$5:$Y$1264,'PIB-Mpal 2015-2024 Corrient'!$A$5:$A$1264,LEFT(J$3,4),'PIB-Mpal 2015-2024 Corrient'!$Z$5:$Z$1264,$A7)</f>
        <v>1596.1864077933872</v>
      </c>
      <c r="K7" s="593">
        <f>SUMIFS('PIB-Mpal 2015-2024 Corrient'!$Y$5:$Y$1264,'PIB-Mpal 2015-2024 Corrient'!$A$5:$A$1264,LEFT(K$3,4),'PIB-Mpal 2015-2024 Corrient'!$Z$5:$Z$1264,$A7)</f>
        <v>1762.6951568923794</v>
      </c>
      <c r="L7" s="61"/>
      <c r="N7" s="214" t="s">
        <v>488</v>
      </c>
      <c r="O7" s="592">
        <f>SUMIFS('PIB Mpal 2015-2024 Cons'!$Y$5:$Y$1264,'PIB Mpal 2015-2024 Cons'!$A$5:$A$1264,LEFT(O$3,4),'PIB Mpal 2015-2024 Cons'!$Z$5:$Z$1264,$N7)</f>
        <v>709.47636504431671</v>
      </c>
      <c r="P7" s="592">
        <f>SUMIFS('PIB Mpal 2015-2024 Cons'!$Y$5:$Y$1264,'PIB Mpal 2015-2024 Cons'!$A$5:$A$1264,LEFT(P$3,4),'PIB Mpal 2015-2024 Cons'!$Z$5:$Z$1264,$N7)</f>
        <v>711.63636372866176</v>
      </c>
      <c r="Q7" s="592">
        <f>SUMIFS('PIB Mpal 2015-2024 Cons'!$Y$5:$Y$1264,'PIB Mpal 2015-2024 Cons'!$A$5:$A$1264,LEFT(Q$3,4),'PIB Mpal 2015-2024 Cons'!$Z$5:$Z$1264,$N7)</f>
        <v>728.71885998888001</v>
      </c>
      <c r="R7" s="592">
        <f>SUMIFS('PIB Mpal 2015-2024 Cons'!$Y$5:$Y$1264,'PIB Mpal 2015-2024 Cons'!$A$5:$A$1264,LEFT(R$3,4),'PIB Mpal 2015-2024 Cons'!$Z$5:$Z$1264,$N7)</f>
        <v>740.39686612403034</v>
      </c>
      <c r="S7" s="592">
        <f>SUMIFS('PIB Mpal 2015-2024 Cons'!$Y$5:$Y$1264,'PIB Mpal 2015-2024 Cons'!$A$5:$A$1264,LEFT(S$3,4),'PIB Mpal 2015-2024 Cons'!$Z$5:$Z$1264,$N7)</f>
        <v>822.54401490435725</v>
      </c>
      <c r="T7" s="592">
        <f>SUMIFS('PIB Mpal 2015-2024 Cons'!$Y$5:$Y$1264,'PIB Mpal 2015-2024 Cons'!$A$5:$A$1264,LEFT(T$3,4),'PIB Mpal 2015-2024 Cons'!$Z$5:$Z$1264,$N7)</f>
        <v>815.25392647539547</v>
      </c>
      <c r="U7" s="592">
        <f>SUMIFS('PIB Mpal 2015-2024 Cons'!$Y$5:$Y$1264,'PIB Mpal 2015-2024 Cons'!$A$5:$A$1264,LEFT(U$3,4),'PIB Mpal 2015-2024 Cons'!$Z$5:$Z$1264,$N7)</f>
        <v>940.38185266241783</v>
      </c>
      <c r="V7" s="592">
        <f>SUMIFS('PIB Mpal 2015-2024 Cons'!$Y$5:$Y$1264,'PIB Mpal 2015-2024 Cons'!$A$5:$A$1264,LEFT(V$3,4),'PIB Mpal 2015-2024 Cons'!$Z$5:$Z$1264,$N7)</f>
        <v>1001.2755273222651</v>
      </c>
      <c r="W7" s="592">
        <f>SUMIFS('PIB Mpal 2015-2024 Cons'!$Y$5:$Y$1264,'PIB Mpal 2015-2024 Cons'!$A$5:$A$1264,LEFT(W$3,4),'PIB Mpal 2015-2024 Cons'!$Z$5:$Z$1264,$N7)</f>
        <v>1010.1933365222549</v>
      </c>
      <c r="X7" s="593">
        <f>SUMIFS('PIB Mpal 2015-2024 Cons'!$Y$5:$Y$1264,'PIB Mpal 2015-2024 Cons'!$A$5:$A$1264,LEFT(X$3,4),'PIB Mpal 2015-2024 Cons'!$Z$5:$Z$1264,$N7)</f>
        <v>1038.2879442642172</v>
      </c>
    </row>
    <row r="8" spans="1:24" x14ac:dyDescent="0.3">
      <c r="A8" s="214" t="s">
        <v>489</v>
      </c>
      <c r="B8" s="592">
        <f>SUMIFS('PIB-Mpal 2015-2024 Corrient'!$Y$5:$Y$1264,'PIB-Mpal 2015-2024 Corrient'!$A$5:$A$1264,LEFT(B$3,4),'PIB-Mpal 2015-2024 Corrient'!$Z$5:$Z$1264,$A8)</f>
        <v>1491.6767527208435</v>
      </c>
      <c r="C8" s="592">
        <f>SUMIFS('PIB-Mpal 2015-2024 Corrient'!$Y$5:$Y$1264,'PIB-Mpal 2015-2024 Corrient'!$A$5:$A$1264,LEFT(C$3,4),'PIB-Mpal 2015-2024 Corrient'!$Z$5:$Z$1264,$A8)</f>
        <v>1607.0335793175295</v>
      </c>
      <c r="D8" s="592">
        <f>SUMIFS('PIB-Mpal 2015-2024 Corrient'!$Y$5:$Y$1264,'PIB-Mpal 2015-2024 Corrient'!$A$5:$A$1264,LEFT(D$3,4),'PIB-Mpal 2015-2024 Corrient'!$Z$5:$Z$1264,$A8)</f>
        <v>2040.9236857165311</v>
      </c>
      <c r="E8" s="592">
        <f>SUMIFS('PIB-Mpal 2015-2024 Corrient'!$Y$5:$Y$1264,'PIB-Mpal 2015-2024 Corrient'!$A$5:$A$1264,LEFT(E$3,4),'PIB-Mpal 2015-2024 Corrient'!$Z$5:$Z$1264,$A8)</f>
        <v>2134.1661774995232</v>
      </c>
      <c r="F8" s="592">
        <f>SUMIFS('PIB-Mpal 2015-2024 Corrient'!$Y$5:$Y$1264,'PIB-Mpal 2015-2024 Corrient'!$A$5:$A$1264,LEFT(F$3,4),'PIB-Mpal 2015-2024 Corrient'!$Z$5:$Z$1264,$A8)</f>
        <v>2483.1146424193148</v>
      </c>
      <c r="G8" s="592">
        <f>SUMIFS('PIB-Mpal 2015-2024 Corrient'!$Y$5:$Y$1264,'PIB-Mpal 2015-2024 Corrient'!$A$5:$A$1264,LEFT(G$3,4),'PIB-Mpal 2015-2024 Corrient'!$Z$5:$Z$1264,$A8)</f>
        <v>2492.9250943635261</v>
      </c>
      <c r="H8" s="592">
        <f>SUMIFS('PIB-Mpal 2015-2024 Corrient'!$Y$5:$Y$1264,'PIB-Mpal 2015-2024 Corrient'!$A$5:$A$1264,LEFT(H$3,4),'PIB-Mpal 2015-2024 Corrient'!$Z$5:$Z$1264,$A8)</f>
        <v>2832.0566793464327</v>
      </c>
      <c r="I8" s="592">
        <f>SUMIFS('PIB-Mpal 2015-2024 Corrient'!$Y$5:$Y$1264,'PIB-Mpal 2015-2024 Corrient'!$A$5:$A$1264,LEFT(I$3,4),'PIB-Mpal 2015-2024 Corrient'!$Z$5:$Z$1264,$A8)</f>
        <v>3471.088735867565</v>
      </c>
      <c r="J8" s="592">
        <f>SUMIFS('PIB-Mpal 2015-2024 Corrient'!$Y$5:$Y$1264,'PIB-Mpal 2015-2024 Corrient'!$A$5:$A$1264,LEFT(J$3,4),'PIB-Mpal 2015-2024 Corrient'!$Z$5:$Z$1264,$A8)</f>
        <v>3961.4164361216676</v>
      </c>
      <c r="K8" s="593">
        <f>SUMIFS('PIB-Mpal 2015-2024 Corrient'!$Y$5:$Y$1264,'PIB-Mpal 2015-2024 Corrient'!$A$5:$A$1264,LEFT(K$3,4),'PIB-Mpal 2015-2024 Corrient'!$Z$5:$Z$1264,$A8)</f>
        <v>4359.7516339012127</v>
      </c>
      <c r="L8" s="61"/>
      <c r="N8" s="214" t="s">
        <v>489</v>
      </c>
      <c r="O8" s="592">
        <f>SUMIFS('PIB Mpal 2015-2024 Cons'!$Y$5:$Y$1264,'PIB Mpal 2015-2024 Cons'!$A$5:$A$1264,LEFT(O$3,4),'PIB Mpal 2015-2024 Cons'!$Z$5:$Z$1264,$N8)</f>
        <v>1491.6767527208442</v>
      </c>
      <c r="P8" s="592">
        <f>SUMIFS('PIB Mpal 2015-2024 Cons'!$Y$5:$Y$1264,'PIB Mpal 2015-2024 Cons'!$A$5:$A$1264,LEFT(P$3,4),'PIB Mpal 2015-2024 Cons'!$Z$5:$Z$1264,$N8)</f>
        <v>1518.0847558139719</v>
      </c>
      <c r="Q8" s="592">
        <f>SUMIFS('PIB Mpal 2015-2024 Cons'!$Y$5:$Y$1264,'PIB Mpal 2015-2024 Cons'!$A$5:$A$1264,LEFT(Q$3,4),'PIB Mpal 2015-2024 Cons'!$Z$5:$Z$1264,$N8)</f>
        <v>1865.2250045340379</v>
      </c>
      <c r="R8" s="592">
        <f>SUMIFS('PIB Mpal 2015-2024 Cons'!$Y$5:$Y$1264,'PIB Mpal 2015-2024 Cons'!$A$5:$A$1264,LEFT(R$3,4),'PIB Mpal 2015-2024 Cons'!$Z$5:$Z$1264,$N8)</f>
        <v>1885.5148162700834</v>
      </c>
      <c r="S8" s="592">
        <f>SUMIFS('PIB Mpal 2015-2024 Cons'!$Y$5:$Y$1264,'PIB Mpal 2015-2024 Cons'!$A$5:$A$1264,LEFT(S$3,4),'PIB Mpal 2015-2024 Cons'!$Z$5:$Z$1264,$N8)</f>
        <v>2096.8452034005222</v>
      </c>
      <c r="T8" s="592">
        <f>SUMIFS('PIB Mpal 2015-2024 Cons'!$Y$5:$Y$1264,'PIB Mpal 2015-2024 Cons'!$A$5:$A$1264,LEFT(T$3,4),'PIB Mpal 2015-2024 Cons'!$Z$5:$Z$1264,$N8)</f>
        <v>2037.3136103658508</v>
      </c>
      <c r="U8" s="592">
        <f>SUMIFS('PIB Mpal 2015-2024 Cons'!$Y$5:$Y$1264,'PIB Mpal 2015-2024 Cons'!$A$5:$A$1264,LEFT(U$3,4),'PIB Mpal 2015-2024 Cons'!$Z$5:$Z$1264,$N8)</f>
        <v>2182.8844285645187</v>
      </c>
      <c r="V8" s="592">
        <f>SUMIFS('PIB Mpal 2015-2024 Cons'!$Y$5:$Y$1264,'PIB Mpal 2015-2024 Cons'!$A$5:$A$1264,LEFT(V$3,4),'PIB Mpal 2015-2024 Cons'!$Z$5:$Z$1264,$N8)</f>
        <v>2393.9334114693484</v>
      </c>
      <c r="W8" s="592">
        <f>SUMIFS('PIB Mpal 2015-2024 Cons'!$Y$5:$Y$1264,'PIB Mpal 2015-2024 Cons'!$A$5:$A$1264,LEFT(W$3,4),'PIB Mpal 2015-2024 Cons'!$Z$5:$Z$1264,$N8)</f>
        <v>2507.0984613207188</v>
      </c>
      <c r="X8" s="593">
        <f>SUMIFS('PIB Mpal 2015-2024 Cons'!$Y$5:$Y$1264,'PIB Mpal 2015-2024 Cons'!$A$5:$A$1264,LEFT(X$3,4),'PIB Mpal 2015-2024 Cons'!$Z$5:$Z$1264,$N8)</f>
        <v>2568.0433419051069</v>
      </c>
    </row>
    <row r="9" spans="1:24" x14ac:dyDescent="0.3">
      <c r="A9" s="214" t="s">
        <v>490</v>
      </c>
      <c r="B9" s="592">
        <f>SUMIFS('PIB-Mpal 2015-2024 Corrient'!$Y$5:$Y$1264,'PIB-Mpal 2015-2024 Corrient'!$A$5:$A$1264,LEFT(B$3,4),'PIB-Mpal 2015-2024 Corrient'!$Z$5:$Z$1264,$A9)</f>
        <v>902.80740018701317</v>
      </c>
      <c r="C9" s="592">
        <f>SUMIFS('PIB-Mpal 2015-2024 Corrient'!$Y$5:$Y$1264,'PIB-Mpal 2015-2024 Corrient'!$A$5:$A$1264,LEFT(C$3,4),'PIB-Mpal 2015-2024 Corrient'!$Z$5:$Z$1264,$A9)</f>
        <v>962.36060165288757</v>
      </c>
      <c r="D9" s="592">
        <f>SUMIFS('PIB-Mpal 2015-2024 Corrient'!$Y$5:$Y$1264,'PIB-Mpal 2015-2024 Corrient'!$A$5:$A$1264,LEFT(D$3,4),'PIB-Mpal 2015-2024 Corrient'!$Z$5:$Z$1264,$A9)</f>
        <v>1090.1214293450673</v>
      </c>
      <c r="E9" s="592">
        <f>SUMIFS('PIB-Mpal 2015-2024 Corrient'!$Y$5:$Y$1264,'PIB-Mpal 2015-2024 Corrient'!$A$5:$A$1264,LEFT(E$3,4),'PIB-Mpal 2015-2024 Corrient'!$Z$5:$Z$1264,$A9)</f>
        <v>1156.3958698871716</v>
      </c>
      <c r="F9" s="592">
        <f>SUMIFS('PIB-Mpal 2015-2024 Corrient'!$Y$5:$Y$1264,'PIB-Mpal 2015-2024 Corrient'!$A$5:$A$1264,LEFT(F$3,4),'PIB-Mpal 2015-2024 Corrient'!$Z$5:$Z$1264,$A9)</f>
        <v>1304.0485019337548</v>
      </c>
      <c r="G9" s="592">
        <f>SUMIFS('PIB-Mpal 2015-2024 Corrient'!$Y$5:$Y$1264,'PIB-Mpal 2015-2024 Corrient'!$A$5:$A$1264,LEFT(G$3,4),'PIB-Mpal 2015-2024 Corrient'!$Z$5:$Z$1264,$A9)</f>
        <v>1566.174127140795</v>
      </c>
      <c r="H9" s="592">
        <f>SUMIFS('PIB-Mpal 2015-2024 Corrient'!$Y$5:$Y$1264,'PIB-Mpal 2015-2024 Corrient'!$A$5:$A$1264,LEFT(H$3,4),'PIB-Mpal 2015-2024 Corrient'!$Z$5:$Z$1264,$A9)</f>
        <v>2339.112276318358</v>
      </c>
      <c r="I9" s="592">
        <f>SUMIFS('PIB-Mpal 2015-2024 Corrient'!$Y$5:$Y$1264,'PIB-Mpal 2015-2024 Corrient'!$A$5:$A$1264,LEFT(I$3,4),'PIB-Mpal 2015-2024 Corrient'!$Z$5:$Z$1264,$A9)</f>
        <v>3558.0953266937177</v>
      </c>
      <c r="J9" s="592">
        <f>SUMIFS('PIB-Mpal 2015-2024 Corrient'!$Y$5:$Y$1264,'PIB-Mpal 2015-2024 Corrient'!$A$5:$A$1264,LEFT(J$3,4),'PIB-Mpal 2015-2024 Corrient'!$Z$5:$Z$1264,$A9)</f>
        <v>4002.5298368211579</v>
      </c>
      <c r="K9" s="593">
        <f>SUMIFS('PIB-Mpal 2015-2024 Corrient'!$Y$5:$Y$1264,'PIB-Mpal 2015-2024 Corrient'!$A$5:$A$1264,LEFT(K$3,4),'PIB-Mpal 2015-2024 Corrient'!$Z$5:$Z$1264,$A9)</f>
        <v>4433.89628948887</v>
      </c>
      <c r="L9" s="61"/>
      <c r="N9" s="214" t="s">
        <v>490</v>
      </c>
      <c r="O9" s="592">
        <f>SUMIFS('PIB Mpal 2015-2024 Cons'!$Y$5:$Y$1264,'PIB Mpal 2015-2024 Cons'!$A$5:$A$1264,LEFT(O$3,4),'PIB Mpal 2015-2024 Cons'!$Z$5:$Z$1264,$N9)</f>
        <v>902.80740018701351</v>
      </c>
      <c r="P9" s="592">
        <f>SUMIFS('PIB Mpal 2015-2024 Cons'!$Y$5:$Y$1264,'PIB Mpal 2015-2024 Cons'!$A$5:$A$1264,LEFT(P$3,4),'PIB Mpal 2015-2024 Cons'!$Z$5:$Z$1264,$N9)</f>
        <v>909.09423285706362</v>
      </c>
      <c r="Q9" s="592">
        <f>SUMIFS('PIB Mpal 2015-2024 Cons'!$Y$5:$Y$1264,'PIB Mpal 2015-2024 Cons'!$A$5:$A$1264,LEFT(Q$3,4),'PIB Mpal 2015-2024 Cons'!$Z$5:$Z$1264,$N9)</f>
        <v>996.27524645976314</v>
      </c>
      <c r="R9" s="592">
        <f>SUMIFS('PIB Mpal 2015-2024 Cons'!$Y$5:$Y$1264,'PIB Mpal 2015-2024 Cons'!$A$5:$A$1264,LEFT(R$3,4),'PIB Mpal 2015-2024 Cons'!$Z$5:$Z$1264,$N9)</f>
        <v>1021.6643713754481</v>
      </c>
      <c r="S9" s="592">
        <f>SUMIFS('PIB Mpal 2015-2024 Cons'!$Y$5:$Y$1264,'PIB Mpal 2015-2024 Cons'!$A$5:$A$1264,LEFT(S$3,4),'PIB Mpal 2015-2024 Cons'!$Z$5:$Z$1264,$N9)</f>
        <v>1101.1927518647703</v>
      </c>
      <c r="T9" s="592">
        <f>SUMIFS('PIB Mpal 2015-2024 Cons'!$Y$5:$Y$1264,'PIB Mpal 2015-2024 Cons'!$A$5:$A$1264,LEFT(T$3,4),'PIB Mpal 2015-2024 Cons'!$Z$5:$Z$1264,$N9)</f>
        <v>1279.9373204759063</v>
      </c>
      <c r="U9" s="592">
        <f>SUMIFS('PIB Mpal 2015-2024 Cons'!$Y$5:$Y$1264,'PIB Mpal 2015-2024 Cons'!$A$5:$A$1264,LEFT(U$3,4),'PIB Mpal 2015-2024 Cons'!$Z$5:$Z$1264,$N9)</f>
        <v>1802.9341721429769</v>
      </c>
      <c r="V9" s="592">
        <f>SUMIFS('PIB Mpal 2015-2024 Cons'!$Y$5:$Y$1264,'PIB Mpal 2015-2024 Cons'!$A$5:$A$1264,LEFT(V$3,4),'PIB Mpal 2015-2024 Cons'!$Z$5:$Z$1264,$N9)</f>
        <v>2453.9399398661831</v>
      </c>
      <c r="W9" s="592">
        <f>SUMIFS('PIB Mpal 2015-2024 Cons'!$Y$5:$Y$1264,'PIB Mpal 2015-2024 Cons'!$A$5:$A$1264,LEFT(W$3,4),'PIB Mpal 2015-2024 Cons'!$Z$5:$Z$1264,$N9)</f>
        <v>2533.11828157831</v>
      </c>
      <c r="X9" s="593">
        <f>SUMIFS('PIB Mpal 2015-2024 Cons'!$Y$5:$Y$1264,'PIB Mpal 2015-2024 Cons'!$A$5:$A$1264,LEFT(X$3,4),'PIB Mpal 2015-2024 Cons'!$Z$5:$Z$1264,$N9)</f>
        <v>2611.7170887394768</v>
      </c>
    </row>
    <row r="10" spans="1:24" x14ac:dyDescent="0.3">
      <c r="A10" s="214" t="s">
        <v>491</v>
      </c>
      <c r="B10" s="592">
        <f>SUMIFS('PIB-Mpal 2015-2024 Corrient'!$Y$5:$Y$1264,'PIB-Mpal 2015-2024 Corrient'!$A$5:$A$1264,LEFT(B$3,4),'PIB-Mpal 2015-2024 Corrient'!$Z$5:$Z$1264,$A10)</f>
        <v>2864.7251326315086</v>
      </c>
      <c r="C10" s="592">
        <f>SUMIFS('PIB-Mpal 2015-2024 Corrient'!$Y$5:$Y$1264,'PIB-Mpal 2015-2024 Corrient'!$A$5:$A$1264,LEFT(C$3,4),'PIB-Mpal 2015-2024 Corrient'!$Z$5:$Z$1264,$A10)</f>
        <v>3370.4440003122281</v>
      </c>
      <c r="D10" s="592">
        <f>SUMIFS('PIB-Mpal 2015-2024 Corrient'!$Y$5:$Y$1264,'PIB-Mpal 2015-2024 Corrient'!$A$5:$A$1264,LEFT(D$3,4),'PIB-Mpal 2015-2024 Corrient'!$Z$5:$Z$1264,$A10)</f>
        <v>3498.7948826636734</v>
      </c>
      <c r="E10" s="592">
        <f>SUMIFS('PIB-Mpal 2015-2024 Corrient'!$Y$5:$Y$1264,'PIB-Mpal 2015-2024 Corrient'!$A$5:$A$1264,LEFT(E$3,4),'PIB-Mpal 2015-2024 Corrient'!$Z$5:$Z$1264,$A10)</f>
        <v>4026.519653147946</v>
      </c>
      <c r="F10" s="592">
        <f>SUMIFS('PIB-Mpal 2015-2024 Corrient'!$Y$5:$Y$1264,'PIB-Mpal 2015-2024 Corrient'!$A$5:$A$1264,LEFT(F$3,4),'PIB-Mpal 2015-2024 Corrient'!$Z$5:$Z$1264,$A10)</f>
        <v>4260.5155241813363</v>
      </c>
      <c r="G10" s="592">
        <f>SUMIFS('PIB-Mpal 2015-2024 Corrient'!$Y$5:$Y$1264,'PIB-Mpal 2015-2024 Corrient'!$A$5:$A$1264,LEFT(G$3,4),'PIB-Mpal 2015-2024 Corrient'!$Z$5:$Z$1264,$A10)</f>
        <v>4463.7475983623262</v>
      </c>
      <c r="H10" s="592">
        <f>SUMIFS('PIB-Mpal 2015-2024 Corrient'!$Y$5:$Y$1264,'PIB-Mpal 2015-2024 Corrient'!$A$5:$A$1264,LEFT(H$3,4),'PIB-Mpal 2015-2024 Corrient'!$Z$5:$Z$1264,$A10)</f>
        <v>5369.1790617784609</v>
      </c>
      <c r="I10" s="592">
        <f>SUMIFS('PIB-Mpal 2015-2024 Corrient'!$Y$5:$Y$1264,'PIB-Mpal 2015-2024 Corrient'!$A$5:$A$1264,LEFT(I$3,4),'PIB-Mpal 2015-2024 Corrient'!$Z$5:$Z$1264,$A10)</f>
        <v>6546.3651667307313</v>
      </c>
      <c r="J10" s="592">
        <f>SUMIFS('PIB-Mpal 2015-2024 Corrient'!$Y$5:$Y$1264,'PIB-Mpal 2015-2024 Corrient'!$A$5:$A$1264,LEFT(J$3,4),'PIB-Mpal 2015-2024 Corrient'!$Z$5:$Z$1264,$A10)</f>
        <v>7391.5757050224638</v>
      </c>
      <c r="K10" s="593">
        <f>SUMIFS('PIB-Mpal 2015-2024 Corrient'!$Y$5:$Y$1264,'PIB-Mpal 2015-2024 Corrient'!$A$5:$A$1264,LEFT(K$3,4),'PIB-Mpal 2015-2024 Corrient'!$Z$5:$Z$1264,$A10)</f>
        <v>8121.8332654997512</v>
      </c>
      <c r="L10" s="61"/>
      <c r="N10" s="214" t="s">
        <v>491</v>
      </c>
      <c r="O10" s="592">
        <f>SUMIFS('PIB Mpal 2015-2024 Cons'!$Y$5:$Y$1264,'PIB Mpal 2015-2024 Cons'!$A$5:$A$1264,LEFT(O$3,4),'PIB Mpal 2015-2024 Cons'!$Z$5:$Z$1264,$N10)</f>
        <v>2864.72513263151</v>
      </c>
      <c r="P10" s="592">
        <f>SUMIFS('PIB Mpal 2015-2024 Cons'!$Y$5:$Y$1264,'PIB Mpal 2015-2024 Cons'!$A$5:$A$1264,LEFT(P$3,4),'PIB Mpal 2015-2024 Cons'!$Z$5:$Z$1264,$N10)</f>
        <v>3183.8909423234122</v>
      </c>
      <c r="Q10" s="592">
        <f>SUMIFS('PIB Mpal 2015-2024 Cons'!$Y$5:$Y$1264,'PIB Mpal 2015-2024 Cons'!$A$5:$A$1264,LEFT(Q$3,4),'PIB Mpal 2015-2024 Cons'!$Z$5:$Z$1264,$N10)</f>
        <v>3197.5912409428706</v>
      </c>
      <c r="R10" s="592">
        <f>SUMIFS('PIB Mpal 2015-2024 Cons'!$Y$5:$Y$1264,'PIB Mpal 2015-2024 Cons'!$A$5:$A$1264,LEFT(R$3,4),'PIB Mpal 2015-2024 Cons'!$Z$5:$Z$1264,$N10)</f>
        <v>3557.3904900452981</v>
      </c>
      <c r="S10" s="592">
        <f>SUMIFS('PIB Mpal 2015-2024 Cons'!$Y$5:$Y$1264,'PIB Mpal 2015-2024 Cons'!$A$5:$A$1264,LEFT(S$3,4),'PIB Mpal 2015-2024 Cons'!$Z$5:$Z$1264,$N10)</f>
        <v>3597.7563775263279</v>
      </c>
      <c r="T10" s="592">
        <f>SUMIFS('PIB Mpal 2015-2024 Cons'!$Y$5:$Y$1264,'PIB Mpal 2015-2024 Cons'!$A$5:$A$1264,LEFT(T$3,4),'PIB Mpal 2015-2024 Cons'!$Z$5:$Z$1264,$N10)</f>
        <v>3647.9450409252145</v>
      </c>
      <c r="U10" s="592">
        <f>SUMIFS('PIB Mpal 2015-2024 Cons'!$Y$5:$Y$1264,'PIB Mpal 2015-2024 Cons'!$A$5:$A$1264,LEFT(U$3,4),'PIB Mpal 2015-2024 Cons'!$Z$5:$Z$1264,$N10)</f>
        <v>4138.4402556645173</v>
      </c>
      <c r="V10" s="592">
        <f>SUMIFS('PIB Mpal 2015-2024 Cons'!$Y$5:$Y$1264,'PIB Mpal 2015-2024 Cons'!$A$5:$A$1264,LEFT(V$3,4),'PIB Mpal 2015-2024 Cons'!$Z$5:$Z$1264,$N10)</f>
        <v>4514.8837983823114</v>
      </c>
      <c r="W10" s="592">
        <f>SUMIFS('PIB Mpal 2015-2024 Cons'!$Y$5:$Y$1264,'PIB Mpal 2015-2024 Cons'!$A$5:$A$1264,LEFT(W$3,4),'PIB Mpal 2015-2024 Cons'!$Z$5:$Z$1264,$N10)</f>
        <v>4677.9752585012684</v>
      </c>
      <c r="X10" s="593">
        <f>SUMIFS('PIB Mpal 2015-2024 Cons'!$Y$5:$Y$1264,'PIB Mpal 2015-2024 Cons'!$A$5:$A$1264,LEFT(X$3,4),'PIB Mpal 2015-2024 Cons'!$Z$5:$Z$1264,$N10)</f>
        <v>4784.0385400272198</v>
      </c>
    </row>
    <row r="11" spans="1:24" x14ac:dyDescent="0.3">
      <c r="A11" s="214" t="s">
        <v>492</v>
      </c>
      <c r="B11" s="592">
        <f>SUMIFS('PIB-Mpal 2015-2024 Corrient'!$Y$5:$Y$1264,'PIB-Mpal 2015-2024 Corrient'!$A$5:$A$1264,LEFT(B$3,4),'PIB-Mpal 2015-2024 Corrient'!$Z$5:$Z$1264,$A11)</f>
        <v>1435.5293728461388</v>
      </c>
      <c r="C11" s="592">
        <f>SUMIFS('PIB-Mpal 2015-2024 Corrient'!$Y$5:$Y$1264,'PIB-Mpal 2015-2024 Corrient'!$A$5:$A$1264,LEFT(C$3,4),'PIB-Mpal 2015-2024 Corrient'!$Z$5:$Z$1264,$A11)</f>
        <v>1412.2558647229289</v>
      </c>
      <c r="D11" s="592">
        <f>SUMIFS('PIB-Mpal 2015-2024 Corrient'!$Y$5:$Y$1264,'PIB-Mpal 2015-2024 Corrient'!$A$5:$A$1264,LEFT(D$3,4),'PIB-Mpal 2015-2024 Corrient'!$Z$5:$Z$1264,$A11)</f>
        <v>1508.1714020837246</v>
      </c>
      <c r="E11" s="592">
        <f>SUMIFS('PIB-Mpal 2015-2024 Corrient'!$Y$5:$Y$1264,'PIB-Mpal 2015-2024 Corrient'!$A$5:$A$1264,LEFT(E$3,4),'PIB-Mpal 2015-2024 Corrient'!$Z$5:$Z$1264,$A11)</f>
        <v>1589.9103669150409</v>
      </c>
      <c r="F11" s="592">
        <f>SUMIFS('PIB-Mpal 2015-2024 Corrient'!$Y$5:$Y$1264,'PIB-Mpal 2015-2024 Corrient'!$A$5:$A$1264,LEFT(F$3,4),'PIB-Mpal 2015-2024 Corrient'!$Z$5:$Z$1264,$A11)</f>
        <v>2064.8054685273091</v>
      </c>
      <c r="G11" s="592">
        <f>SUMIFS('PIB-Mpal 2015-2024 Corrient'!$Y$5:$Y$1264,'PIB-Mpal 2015-2024 Corrient'!$A$5:$A$1264,LEFT(G$3,4),'PIB-Mpal 2015-2024 Corrient'!$Z$5:$Z$1264,$A11)</f>
        <v>1766.4230228581218</v>
      </c>
      <c r="H11" s="592">
        <f>SUMIFS('PIB-Mpal 2015-2024 Corrient'!$Y$5:$Y$1264,'PIB-Mpal 2015-2024 Corrient'!$A$5:$A$1264,LEFT(H$3,4),'PIB-Mpal 2015-2024 Corrient'!$Z$5:$Z$1264,$A11)</f>
        <v>2287.7227032570308</v>
      </c>
      <c r="I11" s="592">
        <f>SUMIFS('PIB-Mpal 2015-2024 Corrient'!$Y$5:$Y$1264,'PIB-Mpal 2015-2024 Corrient'!$A$5:$A$1264,LEFT(I$3,4),'PIB-Mpal 2015-2024 Corrient'!$Z$5:$Z$1264,$A11)</f>
        <v>3365.6008600610339</v>
      </c>
      <c r="J11" s="592">
        <f>SUMIFS('PIB-Mpal 2015-2024 Corrient'!$Y$5:$Y$1264,'PIB-Mpal 2015-2024 Corrient'!$A$5:$A$1264,LEFT(J$3,4),'PIB-Mpal 2015-2024 Corrient'!$Z$5:$Z$1264,$A11)</f>
        <v>3332.5574203618144</v>
      </c>
      <c r="K11" s="593">
        <f>SUMIFS('PIB-Mpal 2015-2024 Corrient'!$Y$5:$Y$1264,'PIB-Mpal 2015-2024 Corrient'!$A$5:$A$1264,LEFT(K$3,4),'PIB-Mpal 2015-2024 Corrient'!$Z$5:$Z$1264,$A11)</f>
        <v>3663.6072125528053</v>
      </c>
      <c r="L11" s="61"/>
      <c r="N11" s="214" t="s">
        <v>492</v>
      </c>
      <c r="O11" s="592">
        <f>SUMIFS('PIB Mpal 2015-2024 Cons'!$Y$5:$Y$1264,'PIB Mpal 2015-2024 Cons'!$A$5:$A$1264,LEFT(O$3,4),'PIB Mpal 2015-2024 Cons'!$Z$5:$Z$1264,$N11)</f>
        <v>1435.5293728461397</v>
      </c>
      <c r="P11" s="592">
        <f>SUMIFS('PIB Mpal 2015-2024 Cons'!$Y$5:$Y$1264,'PIB Mpal 2015-2024 Cons'!$A$5:$A$1264,LEFT(P$3,4),'PIB Mpal 2015-2024 Cons'!$Z$5:$Z$1264,$N11)</f>
        <v>1334.0879289250647</v>
      </c>
      <c r="Q11" s="592">
        <f>SUMIFS('PIB Mpal 2015-2024 Cons'!$Y$5:$Y$1264,'PIB Mpal 2015-2024 Cons'!$A$5:$A$1264,LEFT(Q$3,4),'PIB Mpal 2015-2024 Cons'!$Z$5:$Z$1264,$N11)</f>
        <v>1378.3362062859792</v>
      </c>
      <c r="R11" s="592">
        <f>SUMIFS('PIB Mpal 2015-2024 Cons'!$Y$5:$Y$1264,'PIB Mpal 2015-2024 Cons'!$A$5:$A$1264,LEFT(R$3,4),'PIB Mpal 2015-2024 Cons'!$Z$5:$Z$1264,$N11)</f>
        <v>1404.6701634415645</v>
      </c>
      <c r="S11" s="592">
        <f>SUMIFS('PIB Mpal 2015-2024 Cons'!$Y$5:$Y$1264,'PIB Mpal 2015-2024 Cons'!$A$5:$A$1264,LEFT(S$3,4),'PIB Mpal 2015-2024 Cons'!$Z$5:$Z$1264,$N11)</f>
        <v>1743.6075518520247</v>
      </c>
      <c r="T11" s="592">
        <f>SUMIFS('PIB Mpal 2015-2024 Cons'!$Y$5:$Y$1264,'PIB Mpal 2015-2024 Cons'!$A$5:$A$1264,LEFT(T$3,4),'PIB Mpal 2015-2024 Cons'!$Z$5:$Z$1264,$N11)</f>
        <v>1443.5883670428716</v>
      </c>
      <c r="U11" s="592">
        <f>SUMIFS('PIB Mpal 2015-2024 Cons'!$Y$5:$Y$1264,'PIB Mpal 2015-2024 Cons'!$A$5:$A$1264,LEFT(U$3,4),'PIB Mpal 2015-2024 Cons'!$Z$5:$Z$1264,$N11)</f>
        <v>1763.3242661533704</v>
      </c>
      <c r="V11" s="592">
        <f>SUMIFS('PIB Mpal 2015-2024 Cons'!$Y$5:$Y$1264,'PIB Mpal 2015-2024 Cons'!$A$5:$A$1264,LEFT(V$3,4),'PIB Mpal 2015-2024 Cons'!$Z$5:$Z$1264,$N11)</f>
        <v>2321.1807480791203</v>
      </c>
      <c r="W11" s="592">
        <f>SUMIFS('PIB Mpal 2015-2024 Cons'!$Y$5:$Y$1264,'PIB Mpal 2015-2024 Cons'!$A$5:$A$1264,LEFT(W$3,4),'PIB Mpal 2015-2024 Cons'!$Z$5:$Z$1264,$N11)</f>
        <v>2109.1066075930821</v>
      </c>
      <c r="X11" s="593">
        <f>SUMIFS('PIB Mpal 2015-2024 Cons'!$Y$5:$Y$1264,'PIB Mpal 2015-2024 Cons'!$A$5:$A$1264,LEFT(X$3,4),'PIB Mpal 2015-2024 Cons'!$Z$5:$Z$1264,$N11)</f>
        <v>2157.9903855974885</v>
      </c>
    </row>
    <row r="12" spans="1:24" x14ac:dyDescent="0.3">
      <c r="A12" s="214" t="s">
        <v>493</v>
      </c>
      <c r="B12" s="592">
        <f>SUMIFS('PIB-Mpal 2015-2024 Corrient'!$Y$5:$Y$1264,'PIB-Mpal 2015-2024 Corrient'!$A$5:$A$1264,LEFT(B$3,4),'PIB-Mpal 2015-2024 Corrient'!$Z$5:$Z$1264,$A12)</f>
        <v>1702.7116550107933</v>
      </c>
      <c r="C12" s="592">
        <f>SUMIFS('PIB-Mpal 2015-2024 Corrient'!$Y$5:$Y$1264,'PIB-Mpal 2015-2024 Corrient'!$A$5:$A$1264,LEFT(C$3,4),'PIB-Mpal 2015-2024 Corrient'!$Z$5:$Z$1264,$A12)</f>
        <v>1717.6349102851932</v>
      </c>
      <c r="D12" s="592">
        <f>SUMIFS('PIB-Mpal 2015-2024 Corrient'!$Y$5:$Y$1264,'PIB-Mpal 2015-2024 Corrient'!$A$5:$A$1264,LEFT(D$3,4),'PIB-Mpal 2015-2024 Corrient'!$Z$5:$Z$1264,$A12)</f>
        <v>1832.1117054017154</v>
      </c>
      <c r="E12" s="592">
        <f>SUMIFS('PIB-Mpal 2015-2024 Corrient'!$Y$5:$Y$1264,'PIB-Mpal 2015-2024 Corrient'!$A$5:$A$1264,LEFT(E$3,4),'PIB-Mpal 2015-2024 Corrient'!$Z$5:$Z$1264,$A12)</f>
        <v>1818.1339536057696</v>
      </c>
      <c r="F12" s="592">
        <f>SUMIFS('PIB-Mpal 2015-2024 Corrient'!$Y$5:$Y$1264,'PIB-Mpal 2015-2024 Corrient'!$A$5:$A$1264,LEFT(F$3,4),'PIB-Mpal 2015-2024 Corrient'!$Z$5:$Z$1264,$A12)</f>
        <v>1937.5285642314011</v>
      </c>
      <c r="G12" s="592">
        <f>SUMIFS('PIB-Mpal 2015-2024 Corrient'!$Y$5:$Y$1264,'PIB-Mpal 2015-2024 Corrient'!$A$5:$A$1264,LEFT(G$3,4),'PIB-Mpal 2015-2024 Corrient'!$Z$5:$Z$1264,$A12)</f>
        <v>1884.4537041269114</v>
      </c>
      <c r="H12" s="592">
        <f>SUMIFS('PIB-Mpal 2015-2024 Corrient'!$Y$5:$Y$1264,'PIB-Mpal 2015-2024 Corrient'!$A$5:$A$1264,LEFT(H$3,4),'PIB-Mpal 2015-2024 Corrient'!$Z$5:$Z$1264,$A12)</f>
        <v>2334.6708258938525</v>
      </c>
      <c r="I12" s="592">
        <f>SUMIFS('PIB-Mpal 2015-2024 Corrient'!$Y$5:$Y$1264,'PIB-Mpal 2015-2024 Corrient'!$A$5:$A$1264,LEFT(I$3,4),'PIB-Mpal 2015-2024 Corrient'!$Z$5:$Z$1264,$A12)</f>
        <v>2776.4442493759634</v>
      </c>
      <c r="J12" s="592">
        <f>SUMIFS('PIB-Mpal 2015-2024 Corrient'!$Y$5:$Y$1264,'PIB-Mpal 2015-2024 Corrient'!$A$5:$A$1264,LEFT(J$3,4),'PIB-Mpal 2015-2024 Corrient'!$Z$5:$Z$1264,$A12)</f>
        <v>2984.5919820747945</v>
      </c>
      <c r="K12" s="593">
        <f>SUMIFS('PIB-Mpal 2015-2024 Corrient'!$Y$5:$Y$1264,'PIB-Mpal 2015-2024 Corrient'!$A$5:$A$1264,LEFT(K$3,4),'PIB-Mpal 2015-2024 Corrient'!$Z$5:$Z$1264,$A12)</f>
        <v>3293.947884335736</v>
      </c>
      <c r="L12" s="61"/>
      <c r="N12" s="214" t="s">
        <v>493</v>
      </c>
      <c r="O12" s="592">
        <f>SUMIFS('PIB Mpal 2015-2024 Cons'!$Y$5:$Y$1264,'PIB Mpal 2015-2024 Cons'!$A$5:$A$1264,LEFT(O$3,4),'PIB Mpal 2015-2024 Cons'!$Z$5:$Z$1264,$N12)</f>
        <v>1702.7116550107944</v>
      </c>
      <c r="P12" s="592">
        <f>SUMIFS('PIB Mpal 2015-2024 Cons'!$Y$5:$Y$1264,'PIB Mpal 2015-2024 Cons'!$A$5:$A$1264,LEFT(P$3,4),'PIB Mpal 2015-2024 Cons'!$Z$5:$Z$1264,$N12)</f>
        <v>1622.5643364995542</v>
      </c>
      <c r="Q12" s="592">
        <f>SUMIFS('PIB Mpal 2015-2024 Cons'!$Y$5:$Y$1264,'PIB Mpal 2015-2024 Cons'!$A$5:$A$1264,LEFT(Q$3,4),'PIB Mpal 2015-2024 Cons'!$Z$5:$Z$1264,$N12)</f>
        <v>1674.3891934474891</v>
      </c>
      <c r="R12" s="592">
        <f>SUMIFS('PIB Mpal 2015-2024 Cons'!$Y$5:$Y$1264,'PIB Mpal 2015-2024 Cons'!$A$5:$A$1264,LEFT(R$3,4),'PIB Mpal 2015-2024 Cons'!$Z$5:$Z$1264,$N12)</f>
        <v>1606.3034564177692</v>
      </c>
      <c r="S12" s="592">
        <f>SUMIFS('PIB Mpal 2015-2024 Cons'!$Y$5:$Y$1264,'PIB Mpal 2015-2024 Cons'!$A$5:$A$1264,LEFT(S$3,4),'PIB Mpal 2015-2024 Cons'!$Z$5:$Z$1264,$N12)</f>
        <v>1636.1296441801821</v>
      </c>
      <c r="T12" s="592">
        <f>SUMIFS('PIB Mpal 2015-2024 Cons'!$Y$5:$Y$1264,'PIB Mpal 2015-2024 Cons'!$A$5:$A$1264,LEFT(T$3,4),'PIB Mpal 2015-2024 Cons'!$Z$5:$Z$1264,$N12)</f>
        <v>1540.0475482406334</v>
      </c>
      <c r="U12" s="592">
        <f>SUMIFS('PIB Mpal 2015-2024 Cons'!$Y$5:$Y$1264,'PIB Mpal 2015-2024 Cons'!$A$5:$A$1264,LEFT(U$3,4),'PIB Mpal 2015-2024 Cons'!$Z$5:$Z$1264,$N12)</f>
        <v>1799.5108038740441</v>
      </c>
      <c r="V12" s="592">
        <f>SUMIFS('PIB Mpal 2015-2024 Cons'!$Y$5:$Y$1264,'PIB Mpal 2015-2024 Cons'!$A$5:$A$1264,LEFT(V$3,4),'PIB Mpal 2015-2024 Cons'!$Z$5:$Z$1264,$N12)</f>
        <v>1914.8524164715125</v>
      </c>
      <c r="W12" s="592">
        <f>SUMIFS('PIB Mpal 2015-2024 Cons'!$Y$5:$Y$1264,'PIB Mpal 2015-2024 Cons'!$A$5:$A$1264,LEFT(W$3,4),'PIB Mpal 2015-2024 Cons'!$Z$5:$Z$1264,$N12)</f>
        <v>1888.8864845665157</v>
      </c>
      <c r="X12" s="593">
        <f>SUMIFS('PIB Mpal 2015-2024 Cons'!$Y$5:$Y$1264,'PIB Mpal 2015-2024 Cons'!$A$5:$A$1264,LEFT(X$3,4),'PIB Mpal 2015-2024 Cons'!$Z$5:$Z$1264,$N12)</f>
        <v>1940.2483543268902</v>
      </c>
    </row>
    <row r="13" spans="1:24" x14ac:dyDescent="0.3">
      <c r="A13" s="214" t="s">
        <v>494</v>
      </c>
      <c r="B13" s="592">
        <f>SUMIFS('PIB-Mpal 2015-2024 Corrient'!$Y$5:$Y$1264,'PIB-Mpal 2015-2024 Corrient'!$A$5:$A$1264,LEFT(B$3,4),'PIB-Mpal 2015-2024 Corrient'!$Z$5:$Z$1264,$A13)</f>
        <v>1709.8431477508079</v>
      </c>
      <c r="C13" s="592">
        <f>SUMIFS('PIB-Mpal 2015-2024 Corrient'!$Y$5:$Y$1264,'PIB-Mpal 2015-2024 Corrient'!$A$5:$A$1264,LEFT(C$3,4),'PIB-Mpal 2015-2024 Corrient'!$Z$5:$Z$1264,$A13)</f>
        <v>1821.7332420315879</v>
      </c>
      <c r="D13" s="592">
        <f>SUMIFS('PIB-Mpal 2015-2024 Corrient'!$Y$5:$Y$1264,'PIB-Mpal 2015-2024 Corrient'!$A$5:$A$1264,LEFT(D$3,4),'PIB-Mpal 2015-2024 Corrient'!$Z$5:$Z$1264,$A13)</f>
        <v>1957.6853386857783</v>
      </c>
      <c r="E13" s="592">
        <f>SUMIFS('PIB-Mpal 2015-2024 Corrient'!$Y$5:$Y$1264,'PIB-Mpal 2015-2024 Corrient'!$A$5:$A$1264,LEFT(E$3,4),'PIB-Mpal 2015-2024 Corrient'!$Z$5:$Z$1264,$A13)</f>
        <v>2165.3384196984493</v>
      </c>
      <c r="F13" s="592">
        <f>SUMIFS('PIB-Mpal 2015-2024 Corrient'!$Y$5:$Y$1264,'PIB-Mpal 2015-2024 Corrient'!$A$5:$A$1264,LEFT(F$3,4),'PIB-Mpal 2015-2024 Corrient'!$Z$5:$Z$1264,$A13)</f>
        <v>2348.8762004546675</v>
      </c>
      <c r="G13" s="592">
        <f>SUMIFS('PIB-Mpal 2015-2024 Corrient'!$Y$5:$Y$1264,'PIB-Mpal 2015-2024 Corrient'!$A$5:$A$1264,LEFT(G$3,4),'PIB-Mpal 2015-2024 Corrient'!$Z$5:$Z$1264,$A13)</f>
        <v>2310.1032416873018</v>
      </c>
      <c r="H13" s="592">
        <f>SUMIFS('PIB-Mpal 2015-2024 Corrient'!$Y$5:$Y$1264,'PIB-Mpal 2015-2024 Corrient'!$A$5:$A$1264,LEFT(H$3,4),'PIB-Mpal 2015-2024 Corrient'!$Z$5:$Z$1264,$A13)</f>
        <v>2765.9867510742538</v>
      </c>
      <c r="I13" s="592">
        <f>SUMIFS('PIB-Mpal 2015-2024 Corrient'!$Y$5:$Y$1264,'PIB-Mpal 2015-2024 Corrient'!$A$5:$A$1264,LEFT(I$3,4),'PIB-Mpal 2015-2024 Corrient'!$Z$5:$Z$1264,$A13)</f>
        <v>3622.9020151134691</v>
      </c>
      <c r="J13" s="592">
        <f>SUMIFS('PIB-Mpal 2015-2024 Corrient'!$Y$5:$Y$1264,'PIB-Mpal 2015-2024 Corrient'!$A$5:$A$1264,LEFT(J$3,4),'PIB-Mpal 2015-2024 Corrient'!$Z$5:$Z$1264,$A13)</f>
        <v>4079.3342804217737</v>
      </c>
      <c r="K13" s="593">
        <f>SUMIFS('PIB-Mpal 2015-2024 Corrient'!$Y$5:$Y$1264,'PIB-Mpal 2015-2024 Corrient'!$A$5:$A$1264,LEFT(K$3,4),'PIB-Mpal 2015-2024 Corrient'!$Z$5:$Z$1264,$A13)</f>
        <v>4504.7450665935194</v>
      </c>
      <c r="L13" s="61"/>
      <c r="N13" s="214" t="s">
        <v>494</v>
      </c>
      <c r="O13" s="592">
        <f>SUMIFS('PIB Mpal 2015-2024 Cons'!$Y$5:$Y$1264,'PIB Mpal 2015-2024 Cons'!$A$5:$A$1264,LEFT(O$3,4),'PIB Mpal 2015-2024 Cons'!$Z$5:$Z$1264,$N13)</f>
        <v>1709.8431477508086</v>
      </c>
      <c r="P13" s="592">
        <f>SUMIFS('PIB Mpal 2015-2024 Cons'!$Y$5:$Y$1264,'PIB Mpal 2015-2024 Cons'!$A$5:$A$1264,LEFT(P$3,4),'PIB Mpal 2015-2024 Cons'!$Z$5:$Z$1264,$N13)</f>
        <v>1720.9008570077187</v>
      </c>
      <c r="Q13" s="592">
        <f>SUMIFS('PIB Mpal 2015-2024 Cons'!$Y$5:$Y$1264,'PIB Mpal 2015-2024 Cons'!$A$5:$A$1264,LEFT(Q$3,4),'PIB Mpal 2015-2024 Cons'!$Z$5:$Z$1264,$N13)</f>
        <v>1789.1524657593541</v>
      </c>
      <c r="R13" s="592">
        <f>SUMIFS('PIB Mpal 2015-2024 Cons'!$Y$5:$Y$1264,'PIB Mpal 2015-2024 Cons'!$A$5:$A$1264,LEFT(R$3,4),'PIB Mpal 2015-2024 Cons'!$Z$5:$Z$1264,$N13)</f>
        <v>1913.0551854981716</v>
      </c>
      <c r="S13" s="592">
        <f>SUMIFS('PIB Mpal 2015-2024 Cons'!$Y$5:$Y$1264,'PIB Mpal 2015-2024 Cons'!$A$5:$A$1264,LEFT(S$3,4),'PIB Mpal 2015-2024 Cons'!$Z$5:$Z$1264,$N13)</f>
        <v>1983.4886839966157</v>
      </c>
      <c r="T13" s="592">
        <f>SUMIFS('PIB Mpal 2015-2024 Cons'!$Y$5:$Y$1264,'PIB Mpal 2015-2024 Cons'!$A$5:$A$1264,LEFT(T$3,4),'PIB Mpal 2015-2024 Cons'!$Z$5:$Z$1264,$N13)</f>
        <v>1887.9046090397728</v>
      </c>
      <c r="U13" s="592">
        <f>SUMIFS('PIB Mpal 2015-2024 Cons'!$Y$5:$Y$1264,'PIB Mpal 2015-2024 Cons'!$A$5:$A$1264,LEFT(U$3,4),'PIB Mpal 2015-2024 Cons'!$Z$5:$Z$1264,$N13)</f>
        <v>2131.9592409884717</v>
      </c>
      <c r="V13" s="592">
        <f>SUMIFS('PIB Mpal 2015-2024 Cons'!$Y$5:$Y$1264,'PIB Mpal 2015-2024 Cons'!$A$5:$A$1264,LEFT(V$3,4),'PIB Mpal 2015-2024 Cons'!$Z$5:$Z$1264,$N13)</f>
        <v>2498.6356847751499</v>
      </c>
      <c r="W13" s="592">
        <f>SUMIFS('PIB Mpal 2015-2024 Cons'!$Y$5:$Y$1264,'PIB Mpal 2015-2024 Cons'!$A$5:$A$1264,LEFT(W$3,4),'PIB Mpal 2015-2024 Cons'!$Z$5:$Z$1264,$N13)</f>
        <v>2581.7262240854143</v>
      </c>
      <c r="X13" s="593">
        <f>SUMIFS('PIB Mpal 2015-2024 Cons'!$Y$5:$Y$1264,'PIB Mpal 2015-2024 Cons'!$A$5:$A$1264,LEFT(X$3,4),'PIB Mpal 2015-2024 Cons'!$Z$5:$Z$1264,$N13)</f>
        <v>2653.4494500306414</v>
      </c>
    </row>
    <row r="14" spans="1:24" x14ac:dyDescent="0.3">
      <c r="A14" s="214" t="s">
        <v>495</v>
      </c>
      <c r="B14" s="592">
        <f>SUMIFS('PIB-Mpal 2015-2024 Corrient'!$Y$5:$Y$1264,'PIB-Mpal 2015-2024 Corrient'!$A$5:$A$1264,LEFT(B$3,4),'PIB-Mpal 2015-2024 Corrient'!$Z$5:$Z$1264,$A14)</f>
        <v>98832.698820480495</v>
      </c>
      <c r="C14" s="592">
        <f>SUMIFS('PIB-Mpal 2015-2024 Corrient'!$Y$5:$Y$1264,'PIB-Mpal 2015-2024 Corrient'!$A$5:$A$1264,LEFT(C$3,4),'PIB-Mpal 2015-2024 Corrient'!$Z$5:$Z$1264,$A14)</f>
        <v>107713.64523744024</v>
      </c>
      <c r="D14" s="592">
        <f>SUMIFS('PIB-Mpal 2015-2024 Corrient'!$Y$5:$Y$1264,'PIB-Mpal 2015-2024 Corrient'!$A$5:$A$1264,LEFT(D$3,4),'PIB-Mpal 2015-2024 Corrient'!$Z$5:$Z$1264,$A14)</f>
        <v>112519.03974600403</v>
      </c>
      <c r="E14" s="592">
        <f>SUMIFS('PIB-Mpal 2015-2024 Corrient'!$Y$5:$Y$1264,'PIB-Mpal 2015-2024 Corrient'!$A$5:$A$1264,LEFT(E$3,4),'PIB-Mpal 2015-2024 Corrient'!$Z$5:$Z$1264,$A14)</f>
        <v>120183.46452974899</v>
      </c>
      <c r="F14" s="592">
        <f>SUMIFS('PIB-Mpal 2015-2024 Corrient'!$Y$5:$Y$1264,'PIB-Mpal 2015-2024 Corrient'!$A$5:$A$1264,LEFT(F$3,4),'PIB-Mpal 2015-2024 Corrient'!$Z$5:$Z$1264,$A14)</f>
        <v>129600.6303606384</v>
      </c>
      <c r="G14" s="592">
        <f>SUMIFS('PIB-Mpal 2015-2024 Corrient'!$Y$5:$Y$1264,'PIB-Mpal 2015-2024 Corrient'!$A$5:$A$1264,LEFT(G$3,4),'PIB-Mpal 2015-2024 Corrient'!$Z$5:$Z$1264,$A14)</f>
        <v>123559.6925827035</v>
      </c>
      <c r="H14" s="592">
        <f>SUMIFS('PIB-Mpal 2015-2024 Corrient'!$Y$5:$Y$1264,'PIB-Mpal 2015-2024 Corrient'!$A$5:$A$1264,LEFT(H$3,4),'PIB-Mpal 2015-2024 Corrient'!$Z$5:$Z$1264,$A14)</f>
        <v>147944.70898978258</v>
      </c>
      <c r="I14" s="592">
        <f>SUMIFS('PIB-Mpal 2015-2024 Corrient'!$Y$5:$Y$1264,'PIB-Mpal 2015-2024 Corrient'!$A$5:$A$1264,LEFT(I$3,4),'PIB-Mpal 2015-2024 Corrient'!$Z$5:$Z$1264,$A14)</f>
        <v>173801.85062310999</v>
      </c>
      <c r="J14" s="592">
        <f>SUMIFS('PIB-Mpal 2015-2024 Corrient'!$Y$5:$Y$1264,'PIB-Mpal 2015-2024 Corrient'!$A$5:$A$1264,LEFT(J$3,4),'PIB-Mpal 2015-2024 Corrient'!$Z$5:$Z$1264,$A14)</f>
        <v>189110.61432192297</v>
      </c>
      <c r="K14" s="593">
        <f>SUMIFS('PIB-Mpal 2015-2024 Corrient'!$Y$5:$Y$1264,'PIB-Mpal 2015-2024 Corrient'!$A$5:$A$1264,LEFT(K$3,4),'PIB-Mpal 2015-2024 Corrient'!$Z$5:$Z$1264,$A14)</f>
        <v>206963.04993941568</v>
      </c>
      <c r="L14" s="61"/>
      <c r="N14" s="214" t="s">
        <v>495</v>
      </c>
      <c r="O14" s="592">
        <f>SUMIFS('PIB Mpal 2015-2024 Cons'!$Y$5:$Y$1264,'PIB Mpal 2015-2024 Cons'!$A$5:$A$1264,LEFT(O$3,4),'PIB Mpal 2015-2024 Cons'!$Z$5:$Z$1264,$N14)</f>
        <v>98832.698820480597</v>
      </c>
      <c r="P14" s="592">
        <f>SUMIFS('PIB Mpal 2015-2024 Cons'!$Y$5:$Y$1264,'PIB Mpal 2015-2024 Cons'!$A$5:$A$1264,LEFT(P$3,4),'PIB Mpal 2015-2024 Cons'!$Z$5:$Z$1264,$N14)</f>
        <v>101751.72748882743</v>
      </c>
      <c r="Q14" s="592">
        <f>SUMIFS('PIB Mpal 2015-2024 Cons'!$Y$5:$Y$1264,'PIB Mpal 2015-2024 Cons'!$A$5:$A$1264,LEFT(Q$3,4),'PIB Mpal 2015-2024 Cons'!$Z$5:$Z$1264,$N14)</f>
        <v>102832.52033832077</v>
      </c>
      <c r="R14" s="592">
        <f>SUMIFS('PIB Mpal 2015-2024 Cons'!$Y$5:$Y$1264,'PIB Mpal 2015-2024 Cons'!$A$5:$A$1264,LEFT(R$3,4),'PIB Mpal 2015-2024 Cons'!$Z$5:$Z$1264,$N14)</f>
        <v>106180.90823040533</v>
      </c>
      <c r="S14" s="592">
        <f>SUMIFS('PIB Mpal 2015-2024 Cons'!$Y$5:$Y$1264,'PIB Mpal 2015-2024 Cons'!$A$5:$A$1264,LEFT(S$3,4),'PIB Mpal 2015-2024 Cons'!$Z$5:$Z$1264,$N14)</f>
        <v>109440.15853598225</v>
      </c>
      <c r="T14" s="592">
        <f>SUMIFS('PIB Mpal 2015-2024 Cons'!$Y$5:$Y$1264,'PIB Mpal 2015-2024 Cons'!$A$5:$A$1264,LEFT(T$3,4),'PIB Mpal 2015-2024 Cons'!$Z$5:$Z$1264,$N14)</f>
        <v>100977.7004373378</v>
      </c>
      <c r="U14" s="592">
        <f>SUMIFS('PIB Mpal 2015-2024 Cons'!$Y$5:$Y$1264,'PIB Mpal 2015-2024 Cons'!$A$5:$A$1264,LEFT(U$3,4),'PIB Mpal 2015-2024 Cons'!$Z$5:$Z$1264,$N14)</f>
        <v>114032.39345366253</v>
      </c>
      <c r="V14" s="592">
        <f>SUMIFS('PIB Mpal 2015-2024 Cons'!$Y$5:$Y$1264,'PIB Mpal 2015-2024 Cons'!$A$5:$A$1264,LEFT(V$3,4),'PIB Mpal 2015-2024 Cons'!$Z$5:$Z$1264,$N14)</f>
        <v>119867.30643976903</v>
      </c>
      <c r="W14" s="592">
        <f>SUMIFS('PIB Mpal 2015-2024 Cons'!$Y$5:$Y$1264,'PIB Mpal 2015-2024 Cons'!$A$5:$A$1264,LEFT(W$3,4),'PIB Mpal 2015-2024 Cons'!$Z$5:$Z$1264,$N14)</f>
        <v>119684.19322510925</v>
      </c>
      <c r="X14" s="593">
        <f>SUMIFS('PIB Mpal 2015-2024 Cons'!$Y$5:$Y$1264,'PIB Mpal 2015-2024 Cons'!$A$5:$A$1264,LEFT(X$3,4),'PIB Mpal 2015-2024 Cons'!$Z$5:$Z$1264,$N14)</f>
        <v>121908.33952201542</v>
      </c>
    </row>
    <row r="15" spans="1:24" ht="15" thickBot="1" x14ac:dyDescent="0.35">
      <c r="A15" s="594" t="s">
        <v>496</v>
      </c>
      <c r="B15" s="595">
        <f>SUM(B4:B14)</f>
        <v>115446.25698331553</v>
      </c>
      <c r="C15" s="595">
        <f t="shared" ref="C15:J15" si="0">SUM(C4:C14)</f>
        <v>126021.64407252648</v>
      </c>
      <c r="D15" s="595">
        <f t="shared" si="0"/>
        <v>132368.59065390436</v>
      </c>
      <c r="E15" s="595">
        <f t="shared" si="0"/>
        <v>141680.08033205554</v>
      </c>
      <c r="F15" s="595">
        <f t="shared" si="0"/>
        <v>153559.44893857837</v>
      </c>
      <c r="G15" s="595">
        <f t="shared" si="0"/>
        <v>148361.90535377685</v>
      </c>
      <c r="H15" s="595">
        <f t="shared" si="0"/>
        <v>177769.07224721421</v>
      </c>
      <c r="I15" s="595">
        <f t="shared" si="0"/>
        <v>211751.30428331019</v>
      </c>
      <c r="J15" s="595">
        <f t="shared" si="0"/>
        <v>231121.93524912282</v>
      </c>
      <c r="K15" s="630">
        <f t="shared" ref="K15" si="1">SUM(K4:K14)</f>
        <v>253232.37990946372</v>
      </c>
      <c r="L15" s="60"/>
      <c r="N15" s="594" t="s">
        <v>496</v>
      </c>
      <c r="O15" s="595">
        <f>INDEX(PIB_DEPTAL_DANE!$D$53:$W$53,MATCH(O$3,PIB_DEPTAL_DANE!$D$38:$W$38,0))</f>
        <v>115446.2569833156</v>
      </c>
      <c r="P15" s="595">
        <f>INDEX(PIB_DEPTAL_DANE!$D$53:$W$53,MATCH(P$3,PIB_DEPTAL_DANE!$D$38:$W$38,0))</f>
        <v>119046.38411498669</v>
      </c>
      <c r="Q15" s="595">
        <f>INDEX(PIB_DEPTAL_DANE!$D$53:$W$53,MATCH(Q$3,PIB_DEPTAL_DANE!$D$38:$W$38,0))</f>
        <v>120973.26658047568</v>
      </c>
      <c r="R15" s="595">
        <f>INDEX(PIB_DEPTAL_DANE!$D$53:$W$53,MATCH(R$3,PIB_DEPTAL_DANE!$D$38:$W$38,0))</f>
        <v>125172.9567513896</v>
      </c>
      <c r="S15" s="595">
        <f>INDEX(PIB_DEPTAL_DANE!$D$53:$W$53,MATCH(S$3,PIB_DEPTAL_DANE!$D$38:$W$38,0))</f>
        <v>129671.98068228063</v>
      </c>
      <c r="T15" s="595">
        <f>INDEX(PIB_DEPTAL_DANE!$D$53:$W$53,MATCH(T$3,PIB_DEPTAL_DANE!$D$38:$W$38,0))</f>
        <v>121247.01609385105</v>
      </c>
      <c r="U15" s="595">
        <f>INDEX(PIB_DEPTAL_DANE!$D$53:$W$53,MATCH(U$3,PIB_DEPTAL_DANE!$D$38:$W$38,0))</f>
        <v>137020.32961372682</v>
      </c>
      <c r="V15" s="595">
        <f>INDEX(PIB_DEPTAL_DANE!$D$53:$W$53,MATCH(V$3,PIB_DEPTAL_DANE!$D$38:$W$38,0))</f>
        <v>146040.20836687976</v>
      </c>
      <c r="W15" s="595">
        <f>INDEX(PIB_DEPTAL_DANE!$D$53:$W$53,MATCH(W$3,PIB_DEPTAL_DANE!$D$38:$W$38,0))</f>
        <v>146272.28860791906</v>
      </c>
      <c r="X15" s="595">
        <f>INDEX(PIB_DEPTAL_DANE!$D$53:$W$53,MATCH(X$3,PIB_DEPTAL_DANE!$D$38:$W$38,0))</f>
        <v>149162.56286814398</v>
      </c>
    </row>
    <row r="17" spans="1:60" ht="15.6" x14ac:dyDescent="0.3">
      <c r="A17" s="730" t="s">
        <v>43</v>
      </c>
      <c r="B17" s="730"/>
      <c r="C17" s="730"/>
      <c r="D17" s="730"/>
      <c r="E17" s="730"/>
      <c r="F17" s="730"/>
      <c r="G17" s="730"/>
      <c r="H17" s="730"/>
      <c r="I17" s="730"/>
      <c r="J17" s="730"/>
      <c r="K17" s="730"/>
      <c r="N17" s="730" t="s">
        <v>49</v>
      </c>
      <c r="O17" s="730"/>
      <c r="P17" s="730"/>
      <c r="Q17" s="730"/>
      <c r="R17" s="730"/>
      <c r="S17" s="730"/>
      <c r="T17" s="730"/>
      <c r="U17" s="730"/>
      <c r="V17" s="730"/>
      <c r="W17" s="730"/>
      <c r="X17" s="730"/>
    </row>
    <row r="18" spans="1:60" ht="16.2" thickBot="1" x14ac:dyDescent="0.35">
      <c r="A18" s="731" t="s">
        <v>44</v>
      </c>
      <c r="B18" s="731"/>
      <c r="C18" s="731"/>
      <c r="D18" s="731"/>
      <c r="E18" s="731"/>
      <c r="F18" s="731"/>
      <c r="G18" s="731"/>
      <c r="H18" s="731"/>
      <c r="I18" s="731"/>
      <c r="J18" s="731"/>
      <c r="K18" s="731"/>
      <c r="N18" s="734" t="s">
        <v>50</v>
      </c>
      <c r="O18" s="734"/>
      <c r="P18" s="734"/>
      <c r="Q18" s="734"/>
      <c r="R18" s="734"/>
      <c r="S18" s="734"/>
      <c r="T18" s="734"/>
      <c r="U18" s="734"/>
      <c r="V18" s="734"/>
      <c r="W18" s="734"/>
      <c r="X18" s="734"/>
    </row>
    <row r="19" spans="1:60" x14ac:dyDescent="0.3">
      <c r="A19" s="210" t="s">
        <v>482</v>
      </c>
      <c r="B19" s="211">
        <v>2015</v>
      </c>
      <c r="C19" s="211">
        <v>2016</v>
      </c>
      <c r="D19" s="211">
        <v>2017</v>
      </c>
      <c r="E19" s="211">
        <v>2018</v>
      </c>
      <c r="F19" s="211">
        <v>2019</v>
      </c>
      <c r="G19" s="211">
        <v>2020</v>
      </c>
      <c r="H19" s="211">
        <v>2021</v>
      </c>
      <c r="I19" s="211">
        <v>2022</v>
      </c>
      <c r="J19" s="211" t="s">
        <v>483</v>
      </c>
      <c r="K19" s="213" t="s">
        <v>484</v>
      </c>
      <c r="N19" s="210" t="s">
        <v>482</v>
      </c>
      <c r="O19" s="211">
        <v>2016</v>
      </c>
      <c r="P19" s="211">
        <v>2017</v>
      </c>
      <c r="Q19" s="211">
        <v>2018</v>
      </c>
      <c r="R19" s="211">
        <v>2019</v>
      </c>
      <c r="S19" s="211">
        <v>2020</v>
      </c>
      <c r="T19" s="211">
        <v>2021</v>
      </c>
      <c r="U19" s="211">
        <v>2022</v>
      </c>
      <c r="V19" s="211" t="s">
        <v>483</v>
      </c>
      <c r="W19" s="211" t="s">
        <v>484</v>
      </c>
      <c r="X19" s="213" t="s">
        <v>497</v>
      </c>
      <c r="AY19" s="591"/>
      <c r="AZ19" s="591"/>
      <c r="BA19" s="591"/>
      <c r="BB19" s="591"/>
      <c r="BC19" s="591"/>
      <c r="BD19" s="591"/>
      <c r="BE19" s="591"/>
      <c r="BF19" s="591"/>
      <c r="BG19" s="591"/>
      <c r="BH19" s="591"/>
    </row>
    <row r="20" spans="1:60" x14ac:dyDescent="0.3">
      <c r="A20" s="214" t="s">
        <v>485</v>
      </c>
      <c r="B20" s="123">
        <f t="shared" ref="B20:K20" si="2">B4/B$15</f>
        <v>1.5334294133482073E-2</v>
      </c>
      <c r="C20" s="123">
        <f t="shared" si="2"/>
        <v>1.5476033736554384E-2</v>
      </c>
      <c r="D20" s="123">
        <f t="shared" si="2"/>
        <v>1.5120578336376573E-2</v>
      </c>
      <c r="E20" s="123">
        <f t="shared" si="2"/>
        <v>1.5335309776607594E-2</v>
      </c>
      <c r="F20" s="123">
        <f t="shared" si="2"/>
        <v>1.5052376607916479E-2</v>
      </c>
      <c r="G20" s="123">
        <f t="shared" si="2"/>
        <v>1.5179678190022659E-2</v>
      </c>
      <c r="H20" s="123">
        <f t="shared" si="2"/>
        <v>1.5973715572190871E-2</v>
      </c>
      <c r="I20" s="123">
        <f t="shared" si="2"/>
        <v>1.6239996157371123E-2</v>
      </c>
      <c r="J20" s="123">
        <f t="shared" si="2"/>
        <v>1.638239359427647E-2</v>
      </c>
      <c r="K20" s="219">
        <f t="shared" si="2"/>
        <v>1.6461021431625263E-2</v>
      </c>
      <c r="N20" s="214" t="s">
        <v>485</v>
      </c>
      <c r="O20" s="123">
        <f t="shared" ref="O20:W20" si="3">(P4-O4)/O4</f>
        <v>4.0715997597194409E-2</v>
      </c>
      <c r="P20" s="123">
        <f t="shared" si="3"/>
        <v>-7.1539009434014502E-3</v>
      </c>
      <c r="Q20" s="123">
        <f t="shared" si="3"/>
        <v>4.9410134156394794E-2</v>
      </c>
      <c r="R20" s="123">
        <f t="shared" si="3"/>
        <v>1.6829543841039206E-2</v>
      </c>
      <c r="S20" s="123">
        <f t="shared" si="3"/>
        <v>-5.7063594382335242E-2</v>
      </c>
      <c r="T20" s="123">
        <f t="shared" si="3"/>
        <v>0.18920665545232873</v>
      </c>
      <c r="U20" s="123">
        <f t="shared" si="3"/>
        <v>8.3596044467235411E-2</v>
      </c>
      <c r="V20" s="123">
        <f t="shared" si="3"/>
        <v>1.0371404392617037E-2</v>
      </c>
      <c r="W20" s="123">
        <f t="shared" si="3"/>
        <v>2.4653917193220465E-2</v>
      </c>
      <c r="X20" s="597">
        <f>AVERAGE(O20:W20)</f>
        <v>3.8951800197143706E-2</v>
      </c>
      <c r="AZ20" s="647"/>
      <c r="BA20" s="647"/>
      <c r="BB20" s="647"/>
      <c r="BC20" s="647"/>
      <c r="BD20" s="647"/>
      <c r="BE20" s="647"/>
      <c r="BF20" s="647"/>
      <c r="BG20" s="647"/>
      <c r="BH20" s="647"/>
    </row>
    <row r="21" spans="1:60" x14ac:dyDescent="0.3">
      <c r="A21" s="214" t="s">
        <v>486</v>
      </c>
      <c r="B21" s="123">
        <f t="shared" ref="B21:K21" si="4">B5/B$15</f>
        <v>1.666730030705664E-2</v>
      </c>
      <c r="C21" s="123">
        <f t="shared" si="4"/>
        <v>1.7811498493817017E-2</v>
      </c>
      <c r="D21" s="123">
        <f t="shared" si="4"/>
        <v>1.801645409931631E-2</v>
      </c>
      <c r="E21" s="123">
        <f t="shared" si="4"/>
        <v>1.9490871116132392E-2</v>
      </c>
      <c r="F21" s="123">
        <f t="shared" si="4"/>
        <v>2.1570007132597706E-2</v>
      </c>
      <c r="G21" s="123">
        <f t="shared" si="4"/>
        <v>2.6728203109961407E-2</v>
      </c>
      <c r="H21" s="123">
        <f t="shared" si="4"/>
        <v>2.6015770559098931E-2</v>
      </c>
      <c r="I21" s="123">
        <f t="shared" si="4"/>
        <v>2.5556421344971877E-2</v>
      </c>
      <c r="J21" s="123">
        <f t="shared" si="4"/>
        <v>2.654739927330349E-2</v>
      </c>
      <c r="K21" s="219">
        <f t="shared" si="4"/>
        <v>2.6809678314458241E-2</v>
      </c>
      <c r="N21" s="214" t="s">
        <v>486</v>
      </c>
      <c r="O21" s="123">
        <f t="shared" ref="O21:W21" si="5">(P5-O5)/O5</f>
        <v>0.10197451304499396</v>
      </c>
      <c r="P21" s="123">
        <f t="shared" si="5"/>
        <v>2.7879158087783826E-2</v>
      </c>
      <c r="Q21" s="123">
        <f t="shared" si="5"/>
        <v>0.11939415084251086</v>
      </c>
      <c r="R21" s="123">
        <f t="shared" si="5"/>
        <v>0.14644882250990512</v>
      </c>
      <c r="S21" s="123">
        <f t="shared" si="5"/>
        <v>0.15862898524524441</v>
      </c>
      <c r="T21" s="123">
        <f t="shared" si="5"/>
        <v>9.9970098346347666E-2</v>
      </c>
      <c r="U21" s="123">
        <f t="shared" si="5"/>
        <v>4.7009884923332905E-2</v>
      </c>
      <c r="V21" s="123">
        <f t="shared" si="5"/>
        <v>4.0426857682294016E-2</v>
      </c>
      <c r="W21" s="123">
        <f t="shared" si="5"/>
        <v>2.9834416162458591E-2</v>
      </c>
      <c r="X21" s="597">
        <f t="shared" ref="X21:X31" si="6">AVERAGE(O21:W21)</f>
        <v>8.5729654093874605E-2</v>
      </c>
      <c r="AZ21" s="647"/>
      <c r="BA21" s="647"/>
      <c r="BB21" s="647"/>
      <c r="BC21" s="647"/>
      <c r="BD21" s="647"/>
      <c r="BE21" s="647"/>
      <c r="BF21" s="647"/>
      <c r="BG21" s="647"/>
      <c r="BH21" s="647"/>
    </row>
    <row r="22" spans="1:60" x14ac:dyDescent="0.3">
      <c r="A22" s="214" t="s">
        <v>487</v>
      </c>
      <c r="B22" s="123">
        <f t="shared" ref="B22:K22" si="7">B6/B$15</f>
        <v>1.8210413190695038E-2</v>
      </c>
      <c r="C22" s="123">
        <f t="shared" si="7"/>
        <v>1.9585952804874091E-2</v>
      </c>
      <c r="D22" s="123">
        <f t="shared" si="7"/>
        <v>2.0685255816770706E-2</v>
      </c>
      <c r="E22" s="123">
        <f t="shared" si="7"/>
        <v>2.000238072255292E-2</v>
      </c>
      <c r="F22" s="123">
        <f t="shared" si="7"/>
        <v>1.9289910345113612E-2</v>
      </c>
      <c r="G22" s="123">
        <f t="shared" si="7"/>
        <v>2.0916965688839492E-2</v>
      </c>
      <c r="H22" s="123">
        <f t="shared" si="7"/>
        <v>1.8063654619508488E-2</v>
      </c>
      <c r="I22" s="123">
        <f t="shared" si="7"/>
        <v>2.0338528087086118E-2</v>
      </c>
      <c r="J22" s="123">
        <f t="shared" si="7"/>
        <v>2.0513466391986337E-2</v>
      </c>
      <c r="K22" s="219">
        <f t="shared" si="7"/>
        <v>2.0421208320926729E-2</v>
      </c>
      <c r="N22" s="214" t="s">
        <v>487</v>
      </c>
      <c r="O22" s="123">
        <f t="shared" ref="O22:W22" si="8">(P6-O6)/O6</f>
        <v>0.10907586813982645</v>
      </c>
      <c r="P22" s="123">
        <f t="shared" si="8"/>
        <v>7.3221567305729443E-2</v>
      </c>
      <c r="Q22" s="123">
        <f t="shared" si="8"/>
        <v>5.571417577043148E-4</v>
      </c>
      <c r="R22" s="123">
        <f t="shared" si="8"/>
        <v>-9.5706386171937529E-4</v>
      </c>
      <c r="S22" s="123">
        <f t="shared" si="8"/>
        <v>1.3895953250873248E-2</v>
      </c>
      <c r="T22" s="123">
        <f t="shared" si="8"/>
        <v>-2.4065017950474363E-2</v>
      </c>
      <c r="U22" s="123">
        <f t="shared" si="8"/>
        <v>0.20005550821886123</v>
      </c>
      <c r="V22" s="123">
        <f t="shared" si="8"/>
        <v>1.0204147590347868E-2</v>
      </c>
      <c r="W22" s="123">
        <f t="shared" si="8"/>
        <v>1.5173240952236515E-2</v>
      </c>
      <c r="X22" s="597">
        <f t="shared" si="6"/>
        <v>4.4129038378153927E-2</v>
      </c>
      <c r="AZ22" s="647"/>
      <c r="BA22" s="647"/>
      <c r="BB22" s="647"/>
      <c r="BC22" s="647"/>
      <c r="BD22" s="647"/>
      <c r="BE22" s="647"/>
      <c r="BF22" s="647"/>
      <c r="BG22" s="647"/>
      <c r="BH22" s="647"/>
    </row>
    <row r="23" spans="1:60" x14ac:dyDescent="0.3">
      <c r="A23" s="214" t="s">
        <v>488</v>
      </c>
      <c r="B23" s="123">
        <f t="shared" ref="B23:K23" si="9">B7/B$15</f>
        <v>6.1455120640840797E-3</v>
      </c>
      <c r="C23" s="123">
        <f t="shared" si="9"/>
        <v>5.9778074657126359E-3</v>
      </c>
      <c r="D23" s="123">
        <f t="shared" si="9"/>
        <v>6.0238007998577939E-3</v>
      </c>
      <c r="E23" s="123">
        <f t="shared" si="9"/>
        <v>5.9149906284834217E-3</v>
      </c>
      <c r="F23" s="123">
        <f t="shared" si="9"/>
        <v>6.3432671466608984E-3</v>
      </c>
      <c r="G23" s="123">
        <f t="shared" si="9"/>
        <v>6.7239091957887803E-3</v>
      </c>
      <c r="H23" s="123">
        <f t="shared" si="9"/>
        <v>6.8630826922796238E-3</v>
      </c>
      <c r="I23" s="123">
        <f t="shared" si="9"/>
        <v>6.8561633711647198E-3</v>
      </c>
      <c r="J23" s="123">
        <f t="shared" si="9"/>
        <v>6.9062523471555481E-3</v>
      </c>
      <c r="K23" s="219">
        <f t="shared" si="9"/>
        <v>6.9607810720042299E-3</v>
      </c>
      <c r="N23" s="214" t="s">
        <v>488</v>
      </c>
      <c r="O23" s="123">
        <f t="shared" ref="O23:W23" si="10">(P7-O7)/O7</f>
        <v>3.0444970273394985E-3</v>
      </c>
      <c r="P23" s="123">
        <f t="shared" si="10"/>
        <v>2.4004529744255165E-2</v>
      </c>
      <c r="Q23" s="123">
        <f t="shared" si="10"/>
        <v>1.6025393023763004E-2</v>
      </c>
      <c r="R23" s="123">
        <f t="shared" si="10"/>
        <v>0.11095015732625445</v>
      </c>
      <c r="S23" s="123">
        <f t="shared" si="10"/>
        <v>-8.862855113971559E-3</v>
      </c>
      <c r="T23" s="123">
        <f t="shared" si="10"/>
        <v>0.15348337753856711</v>
      </c>
      <c r="U23" s="123">
        <f t="shared" si="10"/>
        <v>6.4754200102271828E-2</v>
      </c>
      <c r="V23" s="123">
        <f t="shared" si="10"/>
        <v>8.9064487812249259E-3</v>
      </c>
      <c r="W23" s="123">
        <f t="shared" si="10"/>
        <v>2.7811119640407004E-2</v>
      </c>
      <c r="X23" s="597">
        <f t="shared" si="6"/>
        <v>4.4457429785567937E-2</v>
      </c>
      <c r="AZ23" s="647"/>
      <c r="BA23" s="647"/>
      <c r="BB23" s="647"/>
      <c r="BC23" s="647"/>
      <c r="BD23" s="647"/>
      <c r="BE23" s="647"/>
      <c r="BF23" s="647"/>
      <c r="BG23" s="647"/>
      <c r="BH23" s="647"/>
    </row>
    <row r="24" spans="1:60" x14ac:dyDescent="0.3">
      <c r="A24" s="214" t="s">
        <v>489</v>
      </c>
      <c r="B24" s="123">
        <f t="shared" ref="B24:K24" si="11">B8/B$15</f>
        <v>1.2920962460796135E-2</v>
      </c>
      <c r="C24" s="123">
        <f t="shared" si="11"/>
        <v>1.2752044231327982E-2</v>
      </c>
      <c r="D24" s="123">
        <f t="shared" si="11"/>
        <v>1.5418489202267046E-2</v>
      </c>
      <c r="E24" s="123">
        <f t="shared" si="11"/>
        <v>1.5063276167670704E-2</v>
      </c>
      <c r="F24" s="123">
        <f t="shared" si="11"/>
        <v>1.6170380003203359E-2</v>
      </c>
      <c r="G24" s="123">
        <f t="shared" si="11"/>
        <v>1.6802999991264698E-2</v>
      </c>
      <c r="H24" s="123">
        <f t="shared" si="11"/>
        <v>1.593109894508556E-2</v>
      </c>
      <c r="I24" s="123">
        <f t="shared" si="11"/>
        <v>1.6392289755266215E-2</v>
      </c>
      <c r="J24" s="123">
        <f t="shared" si="11"/>
        <v>1.7139941441956675E-2</v>
      </c>
      <c r="K24" s="219">
        <f t="shared" si="11"/>
        <v>1.7216406667504063E-2</v>
      </c>
      <c r="N24" s="214" t="s">
        <v>489</v>
      </c>
      <c r="O24" s="123">
        <f t="shared" ref="O24:W24" si="12">(P8-O8)/O8</f>
        <v>1.7703569519977477E-2</v>
      </c>
      <c r="P24" s="123">
        <f t="shared" si="12"/>
        <v>0.22866987326668406</v>
      </c>
      <c r="Q24" s="123">
        <f t="shared" si="12"/>
        <v>1.0877943243696881E-2</v>
      </c>
      <c r="R24" s="123">
        <f t="shared" si="12"/>
        <v>0.11208100053463996</v>
      </c>
      <c r="S24" s="123">
        <f t="shared" si="12"/>
        <v>-2.8391029026905341E-2</v>
      </c>
      <c r="T24" s="123">
        <f t="shared" si="12"/>
        <v>7.1452336772308223E-2</v>
      </c>
      <c r="U24" s="123">
        <f t="shared" si="12"/>
        <v>9.6683534933462836E-2</v>
      </c>
      <c r="V24" s="123">
        <f t="shared" si="12"/>
        <v>4.7271594652213825E-2</v>
      </c>
      <c r="W24" s="123">
        <f t="shared" si="12"/>
        <v>2.4308929834483978E-2</v>
      </c>
      <c r="X24" s="597">
        <f t="shared" si="6"/>
        <v>6.4517528192284665E-2</v>
      </c>
      <c r="AZ24" s="647"/>
      <c r="BA24" s="647"/>
      <c r="BB24" s="647"/>
      <c r="BC24" s="647"/>
      <c r="BD24" s="647"/>
      <c r="BE24" s="647"/>
      <c r="BF24" s="647"/>
      <c r="BG24" s="647"/>
      <c r="BH24" s="647"/>
    </row>
    <row r="25" spans="1:60" x14ac:dyDescent="0.3">
      <c r="A25" s="214" t="s">
        <v>490</v>
      </c>
      <c r="B25" s="123">
        <f t="shared" ref="B25:K25" si="13">B9/B$15</f>
        <v>7.8201530632343343E-3</v>
      </c>
      <c r="C25" s="123">
        <f t="shared" si="13"/>
        <v>7.6364707724257365E-3</v>
      </c>
      <c r="D25" s="123">
        <f t="shared" si="13"/>
        <v>8.2354992522005298E-3</v>
      </c>
      <c r="E25" s="123">
        <f t="shared" si="13"/>
        <v>8.1620215571372289E-3</v>
      </c>
      <c r="F25" s="123">
        <f t="shared" si="13"/>
        <v>8.4921410629400992E-3</v>
      </c>
      <c r="G25" s="123">
        <f t="shared" si="13"/>
        <v>1.0556443875576884E-2</v>
      </c>
      <c r="H25" s="123">
        <f t="shared" si="13"/>
        <v>1.3158150890642418E-2</v>
      </c>
      <c r="I25" s="123">
        <f t="shared" si="13"/>
        <v>1.6803180215283139E-2</v>
      </c>
      <c r="J25" s="123">
        <f t="shared" si="13"/>
        <v>1.7317827632876523E-2</v>
      </c>
      <c r="K25" s="219">
        <f t="shared" si="13"/>
        <v>1.7509199617655877E-2</v>
      </c>
      <c r="N25" s="214" t="s">
        <v>490</v>
      </c>
      <c r="O25" s="123">
        <f t="shared" ref="O25:W25" si="14">(P9-O9)/O9</f>
        <v>6.9636476935698655E-3</v>
      </c>
      <c r="P25" s="123">
        <f t="shared" si="14"/>
        <v>9.5898764343395573E-2</v>
      </c>
      <c r="Q25" s="123">
        <f t="shared" si="14"/>
        <v>2.5484046708883462E-2</v>
      </c>
      <c r="R25" s="123">
        <f t="shared" si="14"/>
        <v>7.7841982863956202E-2</v>
      </c>
      <c r="S25" s="123">
        <f t="shared" si="14"/>
        <v>0.16231905659426851</v>
      </c>
      <c r="T25" s="123">
        <f t="shared" si="14"/>
        <v>0.40861129939754387</v>
      </c>
      <c r="U25" s="123">
        <f t="shared" si="14"/>
        <v>0.36108127394879724</v>
      </c>
      <c r="V25" s="123">
        <f t="shared" si="14"/>
        <v>3.2265802608210777E-2</v>
      </c>
      <c r="W25" s="123">
        <f t="shared" si="14"/>
        <v>3.1028478903951655E-2</v>
      </c>
      <c r="X25" s="597">
        <f t="shared" si="6"/>
        <v>0.13349937256250854</v>
      </c>
      <c r="AZ25" s="647"/>
      <c r="BA25" s="647"/>
      <c r="BB25" s="647"/>
      <c r="BC25" s="647"/>
      <c r="BD25" s="647"/>
      <c r="BE25" s="647"/>
      <c r="BF25" s="647"/>
      <c r="BG25" s="647"/>
      <c r="BH25" s="647"/>
    </row>
    <row r="26" spans="1:60" x14ac:dyDescent="0.3">
      <c r="A26" s="214" t="s">
        <v>491</v>
      </c>
      <c r="B26" s="123">
        <f t="shared" ref="B26:K26" si="15">B10/B$15</f>
        <v>2.481436130965704E-2</v>
      </c>
      <c r="C26" s="123">
        <f t="shared" si="15"/>
        <v>2.6744961352611066E-2</v>
      </c>
      <c r="D26" s="123">
        <f t="shared" si="15"/>
        <v>2.6432213755389653E-2</v>
      </c>
      <c r="E26" s="123">
        <f t="shared" si="15"/>
        <v>2.8419800749060798E-2</v>
      </c>
      <c r="F26" s="123">
        <f t="shared" si="15"/>
        <v>2.7745056091504228E-2</v>
      </c>
      <c r="G26" s="123">
        <f t="shared" si="15"/>
        <v>3.008688509168363E-2</v>
      </c>
      <c r="H26" s="123">
        <f t="shared" si="15"/>
        <v>3.0203111226860781E-2</v>
      </c>
      <c r="I26" s="123">
        <f t="shared" si="15"/>
        <v>3.0915347553052603E-2</v>
      </c>
      <c r="J26" s="123">
        <f t="shared" si="15"/>
        <v>3.1981281642762281E-2</v>
      </c>
      <c r="K26" s="219">
        <f t="shared" si="15"/>
        <v>3.207264911542311E-2</v>
      </c>
      <c r="N26" s="214" t="s">
        <v>491</v>
      </c>
      <c r="O26" s="123">
        <f t="shared" ref="O26:W26" si="16">(P10-O10)/O10</f>
        <v>0.11141236764963887</v>
      </c>
      <c r="P26" s="123">
        <f t="shared" si="16"/>
        <v>4.3030049922064082E-3</v>
      </c>
      <c r="Q26" s="123">
        <f t="shared" si="16"/>
        <v>0.11252196481384337</v>
      </c>
      <c r="R26" s="123">
        <f t="shared" si="16"/>
        <v>1.1347049921560862E-2</v>
      </c>
      <c r="S26" s="123">
        <f t="shared" si="16"/>
        <v>1.3949989419070739E-2</v>
      </c>
      <c r="T26" s="123">
        <f t="shared" si="16"/>
        <v>0.13445795077408851</v>
      </c>
      <c r="U26" s="123">
        <f t="shared" si="16"/>
        <v>9.0962662129176461E-2</v>
      </c>
      <c r="V26" s="123">
        <f t="shared" si="16"/>
        <v>3.6123069253165024E-2</v>
      </c>
      <c r="W26" s="123">
        <f t="shared" si="16"/>
        <v>2.2672903481736673E-2</v>
      </c>
      <c r="X26" s="597">
        <f t="shared" si="6"/>
        <v>5.9750106937165218E-2</v>
      </c>
      <c r="AZ26" s="647"/>
      <c r="BA26" s="647"/>
      <c r="BB26" s="647"/>
      <c r="BC26" s="647"/>
      <c r="BD26" s="647"/>
      <c r="BE26" s="647"/>
      <c r="BF26" s="647"/>
      <c r="BG26" s="647"/>
      <c r="BH26" s="647"/>
    </row>
    <row r="27" spans="1:60" x14ac:dyDescent="0.3">
      <c r="A27" s="214" t="s">
        <v>492</v>
      </c>
      <c r="B27" s="123">
        <f t="shared" ref="B27:K27" si="17">B11/B$15</f>
        <v>1.243461165703799E-2</v>
      </c>
      <c r="C27" s="123">
        <f t="shared" si="17"/>
        <v>1.1206454852391579E-2</v>
      </c>
      <c r="D27" s="123">
        <f t="shared" si="17"/>
        <v>1.1393725615973682E-2</v>
      </c>
      <c r="E27" s="123">
        <f t="shared" si="17"/>
        <v>1.1221834171668795E-2</v>
      </c>
      <c r="F27" s="123">
        <f t="shared" si="17"/>
        <v>1.3446293815193374E-2</v>
      </c>
      <c r="G27" s="123">
        <f t="shared" si="17"/>
        <v>1.1906176444997739E-2</v>
      </c>
      <c r="H27" s="123">
        <f t="shared" si="17"/>
        <v>1.2869070386302145E-2</v>
      </c>
      <c r="I27" s="123">
        <f t="shared" si="17"/>
        <v>1.589412103718647E-2</v>
      </c>
      <c r="J27" s="123">
        <f t="shared" si="17"/>
        <v>1.4419044288330752E-2</v>
      </c>
      <c r="K27" s="219">
        <f t="shared" si="17"/>
        <v>1.4467372671151404E-2</v>
      </c>
      <c r="N27" s="214" t="s">
        <v>492</v>
      </c>
      <c r="O27" s="123">
        <f t="shared" ref="O27:W27" si="18">(P11-O11)/O11</f>
        <v>-7.0664833363843341E-2</v>
      </c>
      <c r="P27" s="123">
        <f t="shared" si="18"/>
        <v>3.3167437019362971E-2</v>
      </c>
      <c r="Q27" s="123">
        <f t="shared" si="18"/>
        <v>1.9105612284932939E-2</v>
      </c>
      <c r="R27" s="123">
        <f t="shared" si="18"/>
        <v>0.24129322116448609</v>
      </c>
      <c r="S27" s="123">
        <f t="shared" si="18"/>
        <v>-0.17206806915379483</v>
      </c>
      <c r="T27" s="123">
        <f t="shared" si="18"/>
        <v>0.22148689086866502</v>
      </c>
      <c r="U27" s="123">
        <f t="shared" si="18"/>
        <v>0.3163663613288179</v>
      </c>
      <c r="V27" s="123">
        <f t="shared" si="18"/>
        <v>-9.1364767979201511E-2</v>
      </c>
      <c r="W27" s="123">
        <f t="shared" si="18"/>
        <v>2.3177480848250099E-2</v>
      </c>
      <c r="X27" s="597">
        <f t="shared" si="6"/>
        <v>5.783325922418614E-2</v>
      </c>
      <c r="AZ27" s="647"/>
      <c r="BA27" s="647"/>
      <c r="BB27" s="647"/>
      <c r="BC27" s="647"/>
      <c r="BD27" s="647"/>
      <c r="BE27" s="647"/>
      <c r="BF27" s="647"/>
      <c r="BG27" s="647"/>
      <c r="BH27" s="647"/>
    </row>
    <row r="28" spans="1:60" x14ac:dyDescent="0.3">
      <c r="A28" s="214" t="s">
        <v>493</v>
      </c>
      <c r="B28" s="123">
        <f t="shared" ref="B28:K28" si="19">B12/B$15</f>
        <v>1.4748955050633403E-2</v>
      </c>
      <c r="C28" s="123">
        <f t="shared" si="19"/>
        <v>1.3629681813202503E-2</v>
      </c>
      <c r="D28" s="123">
        <f t="shared" si="19"/>
        <v>1.384098520918773E-2</v>
      </c>
      <c r="E28" s="123">
        <f t="shared" si="19"/>
        <v>1.2832671673707481E-2</v>
      </c>
      <c r="F28" s="123">
        <f t="shared" si="19"/>
        <v>1.2617449317667097E-2</v>
      </c>
      <c r="G28" s="123">
        <f t="shared" si="19"/>
        <v>1.2701735662084761E-2</v>
      </c>
      <c r="H28" s="123">
        <f t="shared" si="19"/>
        <v>1.3133166508554126E-2</v>
      </c>
      <c r="I28" s="123">
        <f t="shared" si="19"/>
        <v>1.3111816518783998E-2</v>
      </c>
      <c r="J28" s="123">
        <f t="shared" si="19"/>
        <v>1.2913495116150477E-2</v>
      </c>
      <c r="K28" s="219">
        <f t="shared" si="19"/>
        <v>1.3007609396213062E-2</v>
      </c>
      <c r="N28" s="214" t="s">
        <v>493</v>
      </c>
      <c r="O28" s="123">
        <f t="shared" ref="O28:W28" si="20">(P12-O12)/O12</f>
        <v>-4.7070399897352032E-2</v>
      </c>
      <c r="P28" s="123">
        <f t="shared" si="20"/>
        <v>3.1940093703612067E-2</v>
      </c>
      <c r="Q28" s="123">
        <f t="shared" si="20"/>
        <v>-4.0663029417631717E-2</v>
      </c>
      <c r="R28" s="123">
        <f t="shared" si="20"/>
        <v>1.8568214893173771E-2</v>
      </c>
      <c r="S28" s="123">
        <f t="shared" si="20"/>
        <v>-5.8725233835423052E-2</v>
      </c>
      <c r="T28" s="123">
        <f t="shared" si="20"/>
        <v>0.16847743170645882</v>
      </c>
      <c r="U28" s="123">
        <f t="shared" si="20"/>
        <v>6.4096093421143849E-2</v>
      </c>
      <c r="V28" s="123">
        <f t="shared" si="20"/>
        <v>-1.356027842231519E-2</v>
      </c>
      <c r="W28" s="123">
        <f t="shared" si="20"/>
        <v>2.7191612719999748E-2</v>
      </c>
      <c r="X28" s="597">
        <f t="shared" si="6"/>
        <v>1.6694944985740697E-2</v>
      </c>
      <c r="AZ28" s="647"/>
      <c r="BA28" s="647"/>
      <c r="BB28" s="647"/>
      <c r="BC28" s="647"/>
      <c r="BD28" s="647"/>
      <c r="BE28" s="647"/>
      <c r="BF28" s="647"/>
      <c r="BG28" s="647"/>
      <c r="BH28" s="647"/>
    </row>
    <row r="29" spans="1:60" x14ac:dyDescent="0.3">
      <c r="A29" s="214" t="s">
        <v>494</v>
      </c>
      <c r="B29" s="123">
        <f t="shared" ref="B29:K29" si="21">B13/B$15</f>
        <v>1.4810728320086784E-2</v>
      </c>
      <c r="C29" s="123">
        <f t="shared" si="21"/>
        <v>1.445571715429427E-2</v>
      </c>
      <c r="D29" s="123">
        <f t="shared" si="21"/>
        <v>1.4789651600993563E-2</v>
      </c>
      <c r="E29" s="123">
        <f t="shared" si="21"/>
        <v>1.5283294691981728E-2</v>
      </c>
      <c r="F29" s="123">
        <f t="shared" si="21"/>
        <v>1.5296201026315124E-2</v>
      </c>
      <c r="G29" s="123">
        <f t="shared" si="21"/>
        <v>1.5570730479490256E-2</v>
      </c>
      <c r="H29" s="123">
        <f t="shared" si="21"/>
        <v>1.5559437398805456E-2</v>
      </c>
      <c r="I29" s="123">
        <f t="shared" si="21"/>
        <v>1.7109231168022699E-2</v>
      </c>
      <c r="J29" s="123">
        <f t="shared" si="21"/>
        <v>1.7650138988429296E-2</v>
      </c>
      <c r="K29" s="219">
        <f t="shared" si="21"/>
        <v>1.7788977334589152E-2</v>
      </c>
      <c r="N29" s="214" t="s">
        <v>494</v>
      </c>
      <c r="O29" s="123">
        <f t="shared" ref="O29:W29" si="22">(P13-O13)/O13</f>
        <v>6.4670898447356717E-3</v>
      </c>
      <c r="P29" s="123">
        <f t="shared" si="22"/>
        <v>3.9660395585083497E-2</v>
      </c>
      <c r="Q29" s="123">
        <f t="shared" si="22"/>
        <v>6.9252186222279591E-2</v>
      </c>
      <c r="R29" s="123">
        <f t="shared" si="22"/>
        <v>3.6817285268277718E-2</v>
      </c>
      <c r="S29" s="123">
        <f t="shared" si="22"/>
        <v>-4.8189876618931073E-2</v>
      </c>
      <c r="T29" s="123">
        <f t="shared" si="22"/>
        <v>0.12927275603868044</v>
      </c>
      <c r="U29" s="123">
        <f t="shared" si="22"/>
        <v>0.17199036301307083</v>
      </c>
      <c r="V29" s="123">
        <f t="shared" si="22"/>
        <v>3.3254363497870885E-2</v>
      </c>
      <c r="W29" s="123">
        <f t="shared" si="22"/>
        <v>2.7781112217131126E-2</v>
      </c>
      <c r="X29" s="597">
        <f t="shared" si="6"/>
        <v>5.1811741674244294E-2</v>
      </c>
      <c r="AZ29" s="647"/>
      <c r="BA29" s="647"/>
      <c r="BB29" s="647"/>
      <c r="BC29" s="647"/>
      <c r="BD29" s="647"/>
      <c r="BE29" s="647"/>
      <c r="BF29" s="647"/>
      <c r="BG29" s="647"/>
      <c r="BH29" s="647"/>
    </row>
    <row r="30" spans="1:60" x14ac:dyDescent="0.3">
      <c r="A30" s="337" t="s">
        <v>498</v>
      </c>
      <c r="B30" s="598">
        <f>SUM(B20:B29)</f>
        <v>0.14390729155676352</v>
      </c>
      <c r="C30" s="598">
        <f t="shared" ref="C30:J30" si="23">SUM(C20:C29)</f>
        <v>0.14527662267721128</v>
      </c>
      <c r="D30" s="598">
        <f t="shared" si="23"/>
        <v>0.14995665368833361</v>
      </c>
      <c r="E30" s="598">
        <f t="shared" si="23"/>
        <v>0.15172645125500306</v>
      </c>
      <c r="F30" s="598">
        <f t="shared" si="23"/>
        <v>0.15602308254911196</v>
      </c>
      <c r="G30" s="598">
        <f t="shared" si="23"/>
        <v>0.16717372772971031</v>
      </c>
      <c r="H30" s="598">
        <f t="shared" si="23"/>
        <v>0.16777025879932839</v>
      </c>
      <c r="I30" s="598">
        <f t="shared" si="23"/>
        <v>0.17921709520818896</v>
      </c>
      <c r="J30" s="598">
        <f t="shared" si="23"/>
        <v>0.18177124071722783</v>
      </c>
      <c r="K30" s="599">
        <f t="shared" ref="K30" si="24">SUM(K20:K29)</f>
        <v>0.1827149039415511</v>
      </c>
      <c r="N30" s="214" t="s">
        <v>495</v>
      </c>
      <c r="O30" s="123">
        <f t="shared" ref="O30:W30" si="25">(P14-O14)/O14</f>
        <v>2.9535049666598135E-2</v>
      </c>
      <c r="P30" s="123">
        <f t="shared" si="25"/>
        <v>1.0621862411250143E-2</v>
      </c>
      <c r="Q30" s="123">
        <f t="shared" si="25"/>
        <v>3.2561565943033451E-2</v>
      </c>
      <c r="R30" s="123">
        <f t="shared" si="25"/>
        <v>3.0695257366838192E-2</v>
      </c>
      <c r="S30" s="123">
        <f t="shared" si="25"/>
        <v>-7.732498026181242E-2</v>
      </c>
      <c r="T30" s="123">
        <f t="shared" si="25"/>
        <v>0.12928293038744612</v>
      </c>
      <c r="U30" s="123">
        <f t="shared" si="25"/>
        <v>5.1168907442756949E-2</v>
      </c>
      <c r="V30" s="123">
        <f t="shared" si="25"/>
        <v>-1.5276326806575224E-3</v>
      </c>
      <c r="W30" s="123">
        <f t="shared" si="25"/>
        <v>1.8583458992975456E-2</v>
      </c>
      <c r="X30" s="597">
        <f t="shared" si="6"/>
        <v>2.4844046585380943E-2</v>
      </c>
      <c r="AZ30" s="647"/>
      <c r="BA30" s="647"/>
      <c r="BB30" s="647"/>
      <c r="BC30" s="647"/>
      <c r="BD30" s="647"/>
      <c r="BE30" s="647"/>
      <c r="BF30" s="647"/>
      <c r="BG30" s="647"/>
      <c r="BH30" s="647"/>
    </row>
    <row r="31" spans="1:60" ht="15" thickBot="1" x14ac:dyDescent="0.35">
      <c r="A31" s="214" t="s">
        <v>495</v>
      </c>
      <c r="B31" s="123">
        <f t="shared" ref="B31:K31" si="26">B14/B$15</f>
        <v>0.85609270844323648</v>
      </c>
      <c r="C31" s="123">
        <f t="shared" si="26"/>
        <v>0.8547233773227888</v>
      </c>
      <c r="D31" s="123">
        <f t="shared" si="26"/>
        <v>0.85004334631166634</v>
      </c>
      <c r="E31" s="123">
        <f t="shared" si="26"/>
        <v>0.84827354874499683</v>
      </c>
      <c r="F31" s="123">
        <f t="shared" si="26"/>
        <v>0.84397691745088799</v>
      </c>
      <c r="G31" s="123">
        <f t="shared" si="26"/>
        <v>0.8328262722702896</v>
      </c>
      <c r="H31" s="123">
        <f t="shared" si="26"/>
        <v>0.83222974120067161</v>
      </c>
      <c r="I31" s="123">
        <f t="shared" si="26"/>
        <v>0.82078290479181104</v>
      </c>
      <c r="J31" s="123">
        <f t="shared" si="26"/>
        <v>0.81822875928277217</v>
      </c>
      <c r="K31" s="219">
        <f t="shared" si="26"/>
        <v>0.8172850960584489</v>
      </c>
      <c r="N31" s="594" t="s">
        <v>496</v>
      </c>
      <c r="O31" s="127">
        <f t="shared" ref="O31:W31" si="27">(P15-O15)/O15</f>
        <v>3.1184442230910835E-2</v>
      </c>
      <c r="P31" s="127">
        <f t="shared" si="27"/>
        <v>1.6185980614310955E-2</v>
      </c>
      <c r="Q31" s="127">
        <f t="shared" si="27"/>
        <v>3.471585325936568E-2</v>
      </c>
      <c r="R31" s="127">
        <f t="shared" si="27"/>
        <v>3.5942459518845539E-2</v>
      </c>
      <c r="S31" s="127">
        <f t="shared" si="27"/>
        <v>-6.4971357297859383E-2</v>
      </c>
      <c r="T31" s="127">
        <f t="shared" si="27"/>
        <v>0.13009238518221727</v>
      </c>
      <c r="U31" s="127">
        <f t="shared" si="27"/>
        <v>6.5828762626544718E-2</v>
      </c>
      <c r="V31" s="127">
        <f t="shared" si="27"/>
        <v>1.5891530396634325E-3</v>
      </c>
      <c r="W31" s="127">
        <f t="shared" si="27"/>
        <v>1.9759547674626614E-2</v>
      </c>
      <c r="X31" s="600">
        <f t="shared" si="6"/>
        <v>3.0036358538736183E-2</v>
      </c>
      <c r="AZ31" s="367"/>
      <c r="BA31" s="367"/>
      <c r="BB31" s="367"/>
      <c r="BC31" s="367"/>
      <c r="BD31" s="367"/>
      <c r="BE31" s="367"/>
      <c r="BF31" s="367"/>
      <c r="BG31" s="367"/>
      <c r="BH31" s="367"/>
    </row>
    <row r="32" spans="1:60" ht="15" thickBot="1" x14ac:dyDescent="0.35">
      <c r="A32" s="594" t="s">
        <v>496</v>
      </c>
      <c r="B32" s="601">
        <f>B31+B30</f>
        <v>1</v>
      </c>
      <c r="C32" s="601">
        <f t="shared" ref="C32:J32" si="28">C31+C30</f>
        <v>1</v>
      </c>
      <c r="D32" s="601">
        <f t="shared" si="28"/>
        <v>1</v>
      </c>
      <c r="E32" s="601">
        <f t="shared" si="28"/>
        <v>0.99999999999999989</v>
      </c>
      <c r="F32" s="601">
        <f t="shared" si="28"/>
        <v>1</v>
      </c>
      <c r="G32" s="601">
        <f t="shared" si="28"/>
        <v>0.99999999999999989</v>
      </c>
      <c r="H32" s="601">
        <f t="shared" si="28"/>
        <v>1</v>
      </c>
      <c r="I32" s="601">
        <f t="shared" si="28"/>
        <v>1</v>
      </c>
      <c r="J32" s="601">
        <f t="shared" si="28"/>
        <v>1</v>
      </c>
      <c r="K32" s="602">
        <f t="shared" ref="K32" si="29">K31+K30</f>
        <v>1</v>
      </c>
    </row>
    <row r="35" spans="1:24" ht="15.6" x14ac:dyDescent="0.3">
      <c r="A35" s="730" t="s">
        <v>45</v>
      </c>
      <c r="B35" s="730"/>
      <c r="C35" s="730"/>
      <c r="D35" s="730"/>
      <c r="E35" s="730"/>
      <c r="F35" s="730"/>
      <c r="G35" s="730"/>
      <c r="H35" s="730"/>
      <c r="I35" s="730"/>
      <c r="J35" s="730"/>
      <c r="K35" s="730"/>
      <c r="N35" s="730" t="s">
        <v>49</v>
      </c>
      <c r="O35" s="730"/>
      <c r="P35" s="730"/>
      <c r="Q35" s="730"/>
      <c r="R35" s="730"/>
      <c r="S35" s="730"/>
      <c r="T35" s="730"/>
      <c r="U35" s="730"/>
      <c r="V35" s="730"/>
      <c r="W35" s="730"/>
      <c r="X35" s="730"/>
    </row>
    <row r="36" spans="1:24" ht="16.2" thickBot="1" x14ac:dyDescent="0.35">
      <c r="A36" s="731" t="s">
        <v>46</v>
      </c>
      <c r="B36" s="731"/>
      <c r="C36" s="731"/>
      <c r="D36" s="731"/>
      <c r="E36" s="731"/>
      <c r="F36" s="731"/>
      <c r="G36" s="731"/>
      <c r="H36" s="731"/>
      <c r="I36" s="731"/>
      <c r="J36" s="731"/>
      <c r="K36" s="731"/>
      <c r="N36" s="734" t="s">
        <v>499</v>
      </c>
      <c r="O36" s="734"/>
      <c r="P36" s="734"/>
      <c r="Q36" s="734"/>
      <c r="R36" s="734"/>
      <c r="S36" s="734"/>
      <c r="T36" s="734"/>
      <c r="U36" s="734"/>
      <c r="V36" s="734"/>
      <c r="W36" s="734"/>
      <c r="X36" s="734"/>
    </row>
    <row r="37" spans="1:24" x14ac:dyDescent="0.3">
      <c r="A37" s="210" t="s">
        <v>482</v>
      </c>
      <c r="B37" s="211">
        <v>2015</v>
      </c>
      <c r="C37" s="211">
        <v>2016</v>
      </c>
      <c r="D37" s="211">
        <v>2017</v>
      </c>
      <c r="E37" s="211">
        <v>2018</v>
      </c>
      <c r="F37" s="211">
        <v>2019</v>
      </c>
      <c r="G37" s="211">
        <v>2020</v>
      </c>
      <c r="H37" s="211">
        <v>2021</v>
      </c>
      <c r="I37" s="211">
        <v>2022</v>
      </c>
      <c r="J37" s="211" t="s">
        <v>483</v>
      </c>
      <c r="K37" s="213" t="s">
        <v>484</v>
      </c>
      <c r="N37" s="210" t="s">
        <v>482</v>
      </c>
      <c r="O37" s="211">
        <v>2015</v>
      </c>
      <c r="P37" s="211">
        <v>2016</v>
      </c>
      <c r="Q37" s="211">
        <v>2017</v>
      </c>
      <c r="R37" s="211">
        <v>2018</v>
      </c>
      <c r="S37" s="211">
        <v>2019</v>
      </c>
      <c r="T37" s="211">
        <v>2020</v>
      </c>
      <c r="U37" s="211">
        <v>2021</v>
      </c>
      <c r="V37" s="211">
        <v>2022</v>
      </c>
      <c r="W37" s="211" t="s">
        <v>483</v>
      </c>
      <c r="X37" s="213" t="s">
        <v>484</v>
      </c>
    </row>
    <row r="38" spans="1:24" x14ac:dyDescent="0.3">
      <c r="A38" s="214" t="s">
        <v>491</v>
      </c>
      <c r="B38" s="223">
        <f t="shared" ref="B38:K47" si="30">INDEX(B$4:B$13,MATCH($A38,$A$4:$A$13,0))/SUM(B$4:B$13)</f>
        <v>0.1724329673723943</v>
      </c>
      <c r="C38" s="223">
        <f t="shared" si="30"/>
        <v>0.18409680002016179</v>
      </c>
      <c r="D38" s="223">
        <f t="shared" si="30"/>
        <v>0.17626569482088975</v>
      </c>
      <c r="E38" s="223">
        <f t="shared" si="30"/>
        <v>0.18730946722860017</v>
      </c>
      <c r="F38" s="223">
        <f t="shared" si="30"/>
        <v>0.17782661153852547</v>
      </c>
      <c r="G38" s="223">
        <f t="shared" si="30"/>
        <v>0.17997376442026036</v>
      </c>
      <c r="H38" s="223">
        <f t="shared" si="30"/>
        <v>0.18002661164746137</v>
      </c>
      <c r="I38" s="223">
        <f t="shared" si="30"/>
        <v>0.17250222428356821</v>
      </c>
      <c r="J38" s="223">
        <f t="shared" si="30"/>
        <v>0.17594247316886563</v>
      </c>
      <c r="K38" s="224">
        <f t="shared" si="30"/>
        <v>0.17553384219649026</v>
      </c>
      <c r="N38" s="214" t="s">
        <v>485</v>
      </c>
      <c r="O38" s="592">
        <f ca="1">(INDEX($B$4:$K$14,MATCH($N38,$A$4:$A$14,0),MATCH(O$37,$B$3:$K$3,0))/SUMIF(POBLACION!$X$4:$X$128,$N38,OFFSET(POBLACION!$B$4,0,MATCH(VALUE(LEFT(O$37,4)),POBLACION!$C$3:$W$3,0),125,1)))*1000</f>
        <v>10.850470792395598</v>
      </c>
      <c r="P38" s="592">
        <f ca="1">(INDEX($B$4:$K$14,MATCH($N38,$A$4:$A$14,0),MATCH(P$37,$B$3:$K$3,0))/SUMIF(POBLACION!$X$4:$X$128,$N38,OFFSET(POBLACION!$B$4,0,MATCH(VALUE(LEFT(P$37,4)),POBLACION!$C$3:$W$3,0),125,1)))*1000</f>
        <v>11.931890410772869</v>
      </c>
      <c r="Q38" s="592">
        <f ca="1">(INDEX($B$4:$K$14,MATCH($N38,$A$4:$A$14,0),MATCH(Q$37,$B$3:$K$3,0))/SUMIF(POBLACION!$X$4:$X$128,$N38,OFFSET(POBLACION!$B$4,0,MATCH(VALUE(LEFT(Q$37,4)),POBLACION!$C$3:$W$3,0),125,1)))*1000</f>
        <v>12.200634230579617</v>
      </c>
      <c r="R38" s="592">
        <f ca="1">(INDEX($B$4:$K$14,MATCH($N38,$A$4:$A$14,0),MATCH(R$37,$B$3:$K$3,0))/SUMIF(POBLACION!$X$4:$X$128,$N38,OFFSET(POBLACION!$B$4,0,MATCH(VALUE(LEFT(R$37,4)),POBLACION!$C$3:$W$3,0),125,1)))*1000</f>
        <v>13.12449664181992</v>
      </c>
      <c r="S38" s="592">
        <f ca="1">(INDEX($B$4:$K$14,MATCH($N38,$A$4:$A$14,0),MATCH(S$37,$B$3:$K$3,0))/SUMIF(POBLACION!$X$4:$X$128,$N38,OFFSET(POBLACION!$B$4,0,MATCH(VALUE(LEFT(S$37,4)),POBLACION!$C$3:$W$3,0),125,1)))*1000</f>
        <v>13.777155186636717</v>
      </c>
      <c r="T38" s="592">
        <f ca="1">(INDEX($B$4:$K$14,MATCH($N38,$A$4:$A$14,0),MATCH(T$37,$B$3:$K$3,0))/SUMIF(POBLACION!$X$4:$X$128,$N38,OFFSET(POBLACION!$B$4,0,MATCH(VALUE(LEFT(T$37,4)),POBLACION!$C$3:$W$3,0),125,1)))*1000</f>
        <v>13.226713057820215</v>
      </c>
      <c r="U38" s="592">
        <f ca="1">(INDEX($B$4:$K$14,MATCH($N38,$A$4:$A$14,0),MATCH(U$37,$B$3:$K$3,0))/SUMIF(POBLACION!$X$4:$X$128,$N38,OFFSET(POBLACION!$B$4,0,MATCH(VALUE(LEFT(U$37,4)),POBLACION!$C$3:$W$3,0),125,1)))*1000</f>
        <v>16.550483159506971</v>
      </c>
      <c r="V38" s="592">
        <f ca="1">(INDEX($B$4:$K$14,MATCH($N38,$A$4:$A$14,0),MATCH(V$37,$B$3:$K$3,0))/SUMIF(POBLACION!$X$4:$X$128,$N38,OFFSET(POBLACION!$B$4,0,MATCH(VALUE(LEFT(V$37,4)),POBLACION!$C$3:$W$3,0),125,1)))*1000</f>
        <v>19.931146936751063</v>
      </c>
      <c r="W38" s="592">
        <f ca="1">(INDEX($B$4:$K$14,MATCH($N38,$A$4:$A$14,0),MATCH(W$37,$B$3:$K$3,0))/SUMIF(POBLACION!$X$4:$X$128,$N38,OFFSET(POBLACION!$B$4,0,MATCH(VALUE(LEFT(W$37,4)),POBLACION!$C$3:$W$3,0),125,1)))*1000</f>
        <v>21.833927350702137</v>
      </c>
      <c r="X38" s="592">
        <f ca="1">(INDEX($B$4:$K$14,MATCH($N38,$A$4:$A$14,0),MATCH(X$37,$B$3:$K$3,0))/SUMIF(POBLACION!$X$4:$X$128,$N38,OFFSET(POBLACION!$B$4,0,MATCH(VALUE(LEFT(X$37,4)),POBLACION!$C$3:$W$3,0),125,1)))*1000</f>
        <v>23.866980618085776</v>
      </c>
    </row>
    <row r="39" spans="1:24" x14ac:dyDescent="0.3">
      <c r="A39" s="214" t="s">
        <v>486</v>
      </c>
      <c r="B39" s="223">
        <f t="shared" si="30"/>
        <v>0.11581970674837075</v>
      </c>
      <c r="C39" s="223">
        <f t="shared" si="30"/>
        <v>0.12260402372783825</v>
      </c>
      <c r="D39" s="223">
        <f t="shared" si="30"/>
        <v>0.12014441277651666</v>
      </c>
      <c r="E39" s="223">
        <f t="shared" si="30"/>
        <v>0.12846060100209256</v>
      </c>
      <c r="F39" s="223">
        <f t="shared" si="30"/>
        <v>0.13824882049621109</v>
      </c>
      <c r="G39" s="223">
        <f t="shared" si="30"/>
        <v>0.15988279661488486</v>
      </c>
      <c r="H39" s="223">
        <f t="shared" si="30"/>
        <v>0.15506783350806319</v>
      </c>
      <c r="I39" s="223">
        <f t="shared" si="30"/>
        <v>0.14260035469989099</v>
      </c>
      <c r="J39" s="223">
        <f t="shared" si="30"/>
        <v>0.14604840220352519</v>
      </c>
      <c r="K39" s="224">
        <f t="shared" si="30"/>
        <v>0.14672956467215406</v>
      </c>
      <c r="N39" s="214" t="s">
        <v>486</v>
      </c>
      <c r="O39" s="592">
        <f ca="1">(INDEX($B$4:$K$14,MATCH($N39,$A$4:$A$14,0),MATCH(O$37,$B$3:$K$3,0))/SUMIF(POBLACION!$X$4:$X$128,$N39,OFFSET(POBLACION!$B$4,0,MATCH(VALUE(LEFT(O$37,4)),POBLACION!$C$3:$W$3,0),125,1)))*1000</f>
        <v>14.822115842691728</v>
      </c>
      <c r="P39" s="592">
        <f ca="1">(INDEX($B$4:$K$14,MATCH($N39,$A$4:$A$14,0),MATCH(P$37,$B$3:$K$3,0))/SUMIF(POBLACION!$X$4:$X$128,$N39,OFFSET(POBLACION!$B$4,0,MATCH(VALUE(LEFT(P$37,4)),POBLACION!$C$3:$W$3,0),125,1)))*1000</f>
        <v>17.136967855019389</v>
      </c>
      <c r="Q39" s="592">
        <f ca="1">(INDEX($B$4:$K$14,MATCH($N39,$A$4:$A$14,0),MATCH(Q$37,$B$3:$K$3,0))/SUMIF(POBLACION!$X$4:$X$128,$N39,OFFSET(POBLACION!$B$4,0,MATCH(VALUE(LEFT(Q$37,4)),POBLACION!$C$3:$W$3,0),125,1)))*1000</f>
        <v>18.036292004471669</v>
      </c>
      <c r="R39" s="592">
        <f ca="1">(INDEX($B$4:$K$14,MATCH($N39,$A$4:$A$14,0),MATCH(R$37,$B$3:$K$3,0))/SUMIF(POBLACION!$X$4:$X$128,$N39,OFFSET(POBLACION!$B$4,0,MATCH(VALUE(LEFT(R$37,4)),POBLACION!$C$3:$W$3,0),125,1)))*1000</f>
        <v>20.575572683873741</v>
      </c>
      <c r="S39" s="592">
        <f ca="1">(INDEX($B$4:$K$14,MATCH($N39,$A$4:$A$14,0),MATCH(S$37,$B$3:$K$3,0))/SUMIF(POBLACION!$X$4:$X$128,$N39,OFFSET(POBLACION!$B$4,0,MATCH(VALUE(LEFT(S$37,4)),POBLACION!$C$3:$W$3,0),125,1)))*1000</f>
        <v>24.292649076142169</v>
      </c>
      <c r="T39" s="592">
        <f ca="1">(INDEX($B$4:$K$14,MATCH($N39,$A$4:$A$14,0),MATCH(T$37,$B$3:$K$3,0))/SUMIF(POBLACION!$X$4:$X$128,$N39,OFFSET(POBLACION!$B$4,0,MATCH(VALUE(LEFT(T$37,4)),POBLACION!$C$3:$W$3,0),125,1)))*1000</f>
        <v>28.60391926941362</v>
      </c>
      <c r="U39" s="592">
        <f ca="1">(INDEX($B$4:$K$14,MATCH($N39,$A$4:$A$14,0),MATCH(U$37,$B$3:$K$3,0))/SUMIF(POBLACION!$X$4:$X$128,$N39,OFFSET(POBLACION!$B$4,0,MATCH(VALUE(LEFT(U$37,4)),POBLACION!$C$3:$W$3,0),125,1)))*1000</f>
        <v>32.923282903976641</v>
      </c>
      <c r="V39" s="592">
        <f ca="1">(INDEX($B$4:$K$14,MATCH($N39,$A$4:$A$14,0),MATCH(V$37,$B$3:$K$3,0))/SUMIF(POBLACION!$X$4:$X$128,$N39,OFFSET(POBLACION!$B$4,0,MATCH(VALUE(LEFT(V$37,4)),POBLACION!$C$3:$W$3,0),125,1)))*1000</f>
        <v>38.105068037936199</v>
      </c>
      <c r="W39" s="592">
        <f ca="1">(INDEX($B$4:$K$14,MATCH($N39,$A$4:$A$14,0),MATCH(W$37,$B$3:$K$3,0))/SUMIF(POBLACION!$X$4:$X$128,$N39,OFFSET(POBLACION!$B$4,0,MATCH(VALUE(LEFT(W$37,4)),POBLACION!$C$3:$W$3,0),125,1)))*1000</f>
        <v>42.758289691610699</v>
      </c>
      <c r="X39" s="592">
        <f ca="1">(INDEX($B$4:$K$14,MATCH($N39,$A$4:$A$14,0),MATCH(X$37,$B$3:$K$3,0))/SUMIF(POBLACION!$X$4:$X$128,$N39,OFFSET(POBLACION!$B$4,0,MATCH(VALUE(LEFT(X$37,4)),POBLACION!$C$3:$W$3,0),125,1)))*1000</f>
        <v>46.82478425382201</v>
      </c>
    </row>
    <row r="40" spans="1:24" x14ac:dyDescent="0.3">
      <c r="A40" s="214" t="s">
        <v>487</v>
      </c>
      <c r="B40" s="223">
        <f t="shared" si="30"/>
        <v>0.12654267197789648</v>
      </c>
      <c r="C40" s="223">
        <f t="shared" si="30"/>
        <v>0.13481833789867165</v>
      </c>
      <c r="D40" s="223">
        <f t="shared" si="30"/>
        <v>0.137941567166219</v>
      </c>
      <c r="E40" s="223">
        <f t="shared" si="30"/>
        <v>0.13183186291581678</v>
      </c>
      <c r="F40" s="223">
        <f t="shared" si="30"/>
        <v>0.12363497778632629</v>
      </c>
      <c r="G40" s="223">
        <f t="shared" si="30"/>
        <v>0.12512112981447926</v>
      </c>
      <c r="H40" s="223">
        <f t="shared" si="30"/>
        <v>0.10766899180333622</v>
      </c>
      <c r="I40" s="223">
        <f t="shared" si="30"/>
        <v>0.11348542427528863</v>
      </c>
      <c r="J40" s="223">
        <f t="shared" si="30"/>
        <v>0.11285320115021978</v>
      </c>
      <c r="K40" s="224">
        <f t="shared" si="30"/>
        <v>0.11176542186979609</v>
      </c>
      <c r="N40" s="214" t="s">
        <v>487</v>
      </c>
      <c r="O40" s="592">
        <f ca="1">(INDEX($B$4:$K$14,MATCH($N40,$A$4:$A$14,0),MATCH(O$37,$B$3:$K$3,0))/SUMIF(POBLACION!$X$4:$X$128,$N40,OFFSET(POBLACION!$B$4,0,MATCH(VALUE(LEFT(O$37,4)),POBLACION!$C$3:$W$3,0),125,1)))*1000</f>
        <v>23.234977962062072</v>
      </c>
      <c r="P40" s="592">
        <f ca="1">(INDEX($B$4:$K$14,MATCH($N40,$A$4:$A$14,0),MATCH(P$37,$B$3:$K$3,0))/SUMIF(POBLACION!$X$4:$X$128,$N40,OFFSET(POBLACION!$B$4,0,MATCH(VALUE(LEFT(P$37,4)),POBLACION!$C$3:$W$3,0),125,1)))*1000</f>
        <v>26.9360059933774</v>
      </c>
      <c r="Q40" s="592">
        <f ca="1">(INDEX($B$4:$K$14,MATCH($N40,$A$4:$A$14,0),MATCH(Q$37,$B$3:$K$3,0))/SUMIF(POBLACION!$X$4:$X$128,$N40,OFFSET(POBLACION!$B$4,0,MATCH(VALUE(LEFT(Q$37,4)),POBLACION!$C$3:$W$3,0),125,1)))*1000</f>
        <v>29.530928502048294</v>
      </c>
      <c r="R40" s="592">
        <f ca="1">(INDEX($B$4:$K$14,MATCH($N40,$A$4:$A$14,0),MATCH(R$37,$B$3:$K$3,0))/SUMIF(POBLACION!$X$4:$X$128,$N40,OFFSET(POBLACION!$B$4,0,MATCH(VALUE(LEFT(R$37,4)),POBLACION!$C$3:$W$3,0),125,1)))*1000</f>
        <v>30.044409304040887</v>
      </c>
      <c r="S40" s="592">
        <f ca="1">(INDEX($B$4:$K$14,MATCH($N40,$A$4:$A$14,0),MATCH(S$37,$B$3:$K$3,0))/SUMIF(POBLACION!$X$4:$X$128,$N40,OFFSET(POBLACION!$B$4,0,MATCH(VALUE(LEFT(S$37,4)),POBLACION!$C$3:$W$3,0),125,1)))*1000</f>
        <v>30.988053171568453</v>
      </c>
      <c r="T40" s="592">
        <f ca="1">(INDEX($B$4:$K$14,MATCH($N40,$A$4:$A$14,0),MATCH(T$37,$B$3:$K$3,0))/SUMIF(POBLACION!$X$4:$X$128,$N40,OFFSET(POBLACION!$B$4,0,MATCH(VALUE(LEFT(T$37,4)),POBLACION!$C$3:$W$3,0),125,1)))*1000</f>
        <v>31.981706056865221</v>
      </c>
      <c r="U40" s="592">
        <f ca="1">(INDEX($B$4:$K$14,MATCH($N40,$A$4:$A$14,0),MATCH(U$37,$B$3:$K$3,0))/SUMIF(POBLACION!$X$4:$X$128,$N40,OFFSET(POBLACION!$B$4,0,MATCH(VALUE(LEFT(U$37,4)),POBLACION!$C$3:$W$3,0),125,1)))*1000</f>
        <v>32.729191066465489</v>
      </c>
      <c r="V40" s="592">
        <f ca="1">(INDEX($B$4:$K$14,MATCH($N40,$A$4:$A$14,0),MATCH(V$37,$B$3:$K$3,0))/SUMIF(POBLACION!$X$4:$X$128,$N40,OFFSET(POBLACION!$B$4,0,MATCH(VALUE(LEFT(V$37,4)),POBLACION!$C$3:$W$3,0),125,1)))*1000</f>
        <v>43.538181621577706</v>
      </c>
      <c r="W40" s="592">
        <f ca="1">(INDEX($B$4:$K$14,MATCH($N40,$A$4:$A$14,0),MATCH(W$37,$B$3:$K$3,0))/SUMIF(POBLACION!$X$4:$X$128,$N40,OFFSET(POBLACION!$B$4,0,MATCH(VALUE(LEFT(W$37,4)),POBLACION!$C$3:$W$3,0),125,1)))*1000</f>
        <v>47.54567477144041</v>
      </c>
      <c r="X40" s="592">
        <f ca="1">(INDEX($B$4:$K$14,MATCH($N40,$A$4:$A$14,0),MATCH(X$37,$B$3:$K$3,0))/SUMIF(POBLACION!$X$4:$X$128,$N40,OFFSET(POBLACION!$B$4,0,MATCH(VALUE(LEFT(X$37,4)),POBLACION!$C$3:$W$3,0),125,1)))*1000</f>
        <v>51.437918970858099</v>
      </c>
    </row>
    <row r="41" spans="1:24" x14ac:dyDescent="0.3">
      <c r="A41" s="214" t="s">
        <v>494</v>
      </c>
      <c r="B41" s="223">
        <f t="shared" si="30"/>
        <v>0.10291853984511108</v>
      </c>
      <c r="C41" s="223">
        <f t="shared" si="30"/>
        <v>9.9504771572321654E-2</v>
      </c>
      <c r="D41" s="223">
        <f t="shared" si="30"/>
        <v>9.8626177880256197E-2</v>
      </c>
      <c r="E41" s="223">
        <f t="shared" si="30"/>
        <v>0.10072927011451323</v>
      </c>
      <c r="F41" s="223">
        <f t="shared" si="30"/>
        <v>9.8038064473570968E-2</v>
      </c>
      <c r="G41" s="223">
        <f t="shared" si="30"/>
        <v>9.314101378815523E-2</v>
      </c>
      <c r="H41" s="223">
        <f t="shared" si="30"/>
        <v>9.2742524867987758E-2</v>
      </c>
      <c r="I41" s="223">
        <f t="shared" si="30"/>
        <v>9.5466513103270798E-2</v>
      </c>
      <c r="J41" s="223">
        <f t="shared" si="30"/>
        <v>9.7100833546527335E-2</v>
      </c>
      <c r="K41" s="224">
        <f t="shared" si="30"/>
        <v>9.7359202510812634E-2</v>
      </c>
      <c r="N41" s="214" t="s">
        <v>488</v>
      </c>
      <c r="O41" s="592">
        <f ca="1">(INDEX($B$4:$K$14,MATCH($N41,$A$4:$A$14,0),MATCH(O$37,$B$3:$K$3,0))/SUMIF(POBLACION!$X$4:$X$128,$N41,OFFSET(POBLACION!$B$4,0,MATCH(VALUE(LEFT(O$37,4)),POBLACION!$C$3:$W$3,0),125,1)))*1000</f>
        <v>9.2215236497955004</v>
      </c>
      <c r="P41" s="592">
        <f ca="1">(INDEX($B$4:$K$14,MATCH($N41,$A$4:$A$14,0),MATCH(P$37,$B$3:$K$3,0))/SUMIF(POBLACION!$X$4:$X$128,$N41,OFFSET(POBLACION!$B$4,0,MATCH(VALUE(LEFT(P$37,4)),POBLACION!$C$3:$W$3,0),125,1)))*1000</f>
        <v>9.8175898867257807</v>
      </c>
      <c r="Q41" s="592">
        <f ca="1">(INDEX($B$4:$K$14,MATCH($N41,$A$4:$A$14,0),MATCH(Q$37,$B$3:$K$3,0))/SUMIF(POBLACION!$X$4:$X$128,$N41,OFFSET(POBLACION!$B$4,0,MATCH(VALUE(LEFT(Q$37,4)),POBLACION!$C$3:$W$3,0),125,1)))*1000</f>
        <v>10.381101462810841</v>
      </c>
      <c r="R41" s="592">
        <f ca="1">(INDEX($B$4:$K$14,MATCH($N41,$A$4:$A$14,0),MATCH(R$37,$B$3:$K$3,0))/SUMIF(POBLACION!$X$4:$X$128,$N41,OFFSET(POBLACION!$B$4,0,MATCH(VALUE(LEFT(R$37,4)),POBLACION!$C$3:$W$3,0),125,1)))*1000</f>
        <v>10.879773941694301</v>
      </c>
      <c r="S41" s="592">
        <f ca="1">(INDEX($B$4:$K$14,MATCH($N41,$A$4:$A$14,0),MATCH(S$37,$B$3:$K$3,0))/SUMIF(POBLACION!$X$4:$X$128,$N41,OFFSET(POBLACION!$B$4,0,MATCH(VALUE(LEFT(S$37,4)),POBLACION!$C$3:$W$3,0),125,1)))*1000</f>
        <v>12.476542262417205</v>
      </c>
      <c r="T41" s="592">
        <f ca="1">(INDEX($B$4:$K$14,MATCH($N41,$A$4:$A$14,0),MATCH(T$37,$B$3:$K$3,0))/SUMIF(POBLACION!$X$4:$X$128,$N41,OFFSET(POBLACION!$B$4,0,MATCH(VALUE(LEFT(T$37,4)),POBLACION!$C$3:$W$3,0),125,1)))*1000</f>
        <v>12.59337970198456</v>
      </c>
      <c r="U41" s="592">
        <f ca="1">(INDEX($B$4:$K$14,MATCH($N41,$A$4:$A$14,0),MATCH(U$37,$B$3:$K$3,0))/SUMIF(POBLACION!$X$4:$X$128,$N41,OFFSET(POBLACION!$B$4,0,MATCH(VALUE(LEFT(U$37,4)),POBLACION!$C$3:$W$3,0),125,1)))*1000</f>
        <v>15.303152624176379</v>
      </c>
      <c r="V41" s="592">
        <f ca="1">(INDEX($B$4:$K$14,MATCH($N41,$A$4:$A$14,0),MATCH(V$37,$B$3:$K$3,0))/SUMIF(POBLACION!$X$4:$X$128,$N41,OFFSET(POBLACION!$B$4,0,MATCH(VALUE(LEFT(V$37,4)),POBLACION!$C$3:$W$3,0),125,1)))*1000</f>
        <v>18.137543553840221</v>
      </c>
      <c r="W41" s="592">
        <f ca="1">(INDEX($B$4:$K$14,MATCH($N41,$A$4:$A$14,0),MATCH(W$37,$B$3:$K$3,0))/SUMIF(POBLACION!$X$4:$X$128,$N41,OFFSET(POBLACION!$B$4,0,MATCH(VALUE(LEFT(W$37,4)),POBLACION!$C$3:$W$3,0),125,1)))*1000</f>
        <v>19.875065779200696</v>
      </c>
      <c r="X41" s="592">
        <f ca="1">(INDEX($B$4:$K$14,MATCH($N41,$A$4:$A$14,0),MATCH(X$37,$B$3:$K$3,0))/SUMIF(POBLACION!$X$4:$X$128,$N41,OFFSET(POBLACION!$B$4,0,MATCH(VALUE(LEFT(X$37,4)),POBLACION!$C$3:$W$3,0),125,1)))*1000</f>
        <v>21.792339303369921</v>
      </c>
    </row>
    <row r="42" spans="1:24" x14ac:dyDescent="0.3">
      <c r="A42" s="214" t="s">
        <v>489</v>
      </c>
      <c r="B42" s="223">
        <f t="shared" si="30"/>
        <v>8.978671143775592E-2</v>
      </c>
      <c r="C42" s="223">
        <f t="shared" si="30"/>
        <v>8.7777675418994477E-2</v>
      </c>
      <c r="D42" s="223">
        <f t="shared" si="30"/>
        <v>0.10281964036295767</v>
      </c>
      <c r="E42" s="223">
        <f t="shared" si="30"/>
        <v>9.9279170132004282E-2</v>
      </c>
      <c r="F42" s="223">
        <f t="shared" si="30"/>
        <v>0.10364094683306457</v>
      </c>
      <c r="G42" s="223">
        <f t="shared" si="30"/>
        <v>0.10051220499450793</v>
      </c>
      <c r="H42" s="223">
        <f t="shared" si="30"/>
        <v>9.4957825416129904E-2</v>
      </c>
      <c r="I42" s="223">
        <f t="shared" si="30"/>
        <v>9.1466105597928504E-2</v>
      </c>
      <c r="J42" s="223">
        <f t="shared" si="30"/>
        <v>9.429402238949558E-2</v>
      </c>
      <c r="K42" s="224">
        <f t="shared" si="30"/>
        <v>9.4225519079775985E-2</v>
      </c>
      <c r="N42" s="214" t="s">
        <v>489</v>
      </c>
      <c r="O42" s="592">
        <f ca="1">(INDEX($B$4:$K$14,MATCH($N42,$A$4:$A$14,0),MATCH(O$37,$B$3:$K$3,0))/SUMIF(POBLACION!$X$4:$X$128,$N42,OFFSET(POBLACION!$B$4,0,MATCH(VALUE(LEFT(O$37,4)),POBLACION!$C$3:$W$3,0),125,1)))*1000</f>
        <v>11.728401562455034</v>
      </c>
      <c r="P42" s="592">
        <f ca="1">(INDEX($B$4:$K$14,MATCH($N42,$A$4:$A$14,0),MATCH(P$37,$B$3:$K$3,0))/SUMIF(POBLACION!$X$4:$X$128,$N42,OFFSET(POBLACION!$B$4,0,MATCH(VALUE(LEFT(P$37,4)),POBLACION!$C$3:$W$3,0),125,1)))*1000</f>
        <v>12.600034336277693</v>
      </c>
      <c r="Q42" s="592">
        <f ca="1">(INDEX($B$4:$K$14,MATCH($N42,$A$4:$A$14,0),MATCH(Q$37,$B$3:$K$3,0))/SUMIF(POBLACION!$X$4:$X$128,$N42,OFFSET(POBLACION!$B$4,0,MATCH(VALUE(LEFT(Q$37,4)),POBLACION!$C$3:$W$3,0),125,1)))*1000</f>
        <v>15.941851743175295</v>
      </c>
      <c r="R42" s="592">
        <f ca="1">(INDEX($B$4:$K$14,MATCH($N42,$A$4:$A$14,0),MATCH(R$37,$B$3:$K$3,0))/SUMIF(POBLACION!$X$4:$X$128,$N42,OFFSET(POBLACION!$B$4,0,MATCH(VALUE(LEFT(R$37,4)),POBLACION!$C$3:$W$3,0),125,1)))*1000</f>
        <v>16.520871477779245</v>
      </c>
      <c r="S42" s="592">
        <f ca="1">(INDEX($B$4:$K$14,MATCH($N42,$A$4:$A$14,0),MATCH(S$37,$B$3:$K$3,0))/SUMIF(POBLACION!$X$4:$X$128,$N42,OFFSET(POBLACION!$B$4,0,MATCH(VALUE(LEFT(S$37,4)),POBLACION!$C$3:$W$3,0),125,1)))*1000</f>
        <v>18.919977769628208</v>
      </c>
      <c r="T42" s="592">
        <f ca="1">(INDEX($B$4:$K$14,MATCH($N42,$A$4:$A$14,0),MATCH(T$37,$B$3:$K$3,0))/SUMIF(POBLACION!$X$4:$X$128,$N42,OFFSET(POBLACION!$B$4,0,MATCH(VALUE(LEFT(T$37,4)),POBLACION!$C$3:$W$3,0),125,1)))*1000</f>
        <v>18.688995384687956</v>
      </c>
      <c r="U42" s="592">
        <f ca="1">(INDEX($B$4:$K$14,MATCH($N42,$A$4:$A$14,0),MATCH(U$37,$B$3:$K$3,0))/SUMIF(POBLACION!$X$4:$X$128,$N42,OFFSET(POBLACION!$B$4,0,MATCH(VALUE(LEFT(U$37,4)),POBLACION!$C$3:$W$3,0),125,1)))*1000</f>
        <v>21.029915639546385</v>
      </c>
      <c r="V42" s="592">
        <f ca="1">(INDEX($B$4:$K$14,MATCH($N42,$A$4:$A$14,0),MATCH(V$37,$B$3:$K$3,0))/SUMIF(POBLACION!$X$4:$X$128,$N42,OFFSET(POBLACION!$B$4,0,MATCH(VALUE(LEFT(V$37,4)),POBLACION!$C$3:$W$3,0),125,1)))*1000</f>
        <v>25.604797260832999</v>
      </c>
      <c r="W42" s="592">
        <f ca="1">(INDEX($B$4:$K$14,MATCH($N42,$A$4:$A$14,0),MATCH(W$37,$B$3:$K$3,0))/SUMIF(POBLACION!$X$4:$X$128,$N42,OFFSET(POBLACION!$B$4,0,MATCH(VALUE(LEFT(W$37,4)),POBLACION!$C$3:$W$3,0),125,1)))*1000</f>
        <v>29.035830568500554</v>
      </c>
      <c r="X42" s="592">
        <f ca="1">(INDEX($B$4:$K$14,MATCH($N42,$A$4:$A$14,0),MATCH(X$37,$B$3:$K$3,0))/SUMIF(POBLACION!$X$4:$X$128,$N42,OFFSET(POBLACION!$B$4,0,MATCH(VALUE(LEFT(X$37,4)),POBLACION!$C$3:$W$3,0),125,1)))*1000</f>
        <v>31.666751168694709</v>
      </c>
    </row>
    <row r="43" spans="1:24" x14ac:dyDescent="0.3">
      <c r="A43" s="214" t="s">
        <v>490</v>
      </c>
      <c r="B43" s="223">
        <f t="shared" si="30"/>
        <v>5.4341604088558045E-2</v>
      </c>
      <c r="C43" s="223">
        <f t="shared" si="30"/>
        <v>5.2565035115065536E-2</v>
      </c>
      <c r="D43" s="223">
        <f t="shared" si="30"/>
        <v>5.4919198646010067E-2</v>
      </c>
      <c r="E43" s="223">
        <f t="shared" si="30"/>
        <v>5.3794321884056404E-2</v>
      </c>
      <c r="F43" s="223">
        <f t="shared" si="30"/>
        <v>5.4428748132616826E-2</v>
      </c>
      <c r="G43" s="223">
        <f t="shared" si="30"/>
        <v>6.3146548317955478E-2</v>
      </c>
      <c r="H43" s="223">
        <f t="shared" si="30"/>
        <v>7.8429579740834796E-2</v>
      </c>
      <c r="I43" s="223">
        <f t="shared" si="30"/>
        <v>9.3758802394177818E-2</v>
      </c>
      <c r="J43" s="223">
        <f t="shared" si="30"/>
        <v>9.5272649097537784E-2</v>
      </c>
      <c r="K43" s="224">
        <f t="shared" si="30"/>
        <v>9.5827977028392367E-2</v>
      </c>
      <c r="N43" s="214" t="s">
        <v>490</v>
      </c>
      <c r="O43" s="592">
        <f ca="1">(INDEX($B$4:$K$14,MATCH($N43,$A$4:$A$14,0),MATCH(O$37,$B$3:$K$3,0))/SUMIF(POBLACION!$X$4:$X$128,$N43,OFFSET(POBLACION!$B$4,0,MATCH(VALUE(LEFT(O$37,4)),POBLACION!$C$3:$W$3,0),125,1)))*1000</f>
        <v>10.702983962099006</v>
      </c>
      <c r="P43" s="592">
        <f ca="1">(INDEX($B$4:$K$14,MATCH($N43,$A$4:$A$14,0),MATCH(P$37,$B$3:$K$3,0))/SUMIF(POBLACION!$X$4:$X$128,$N43,OFFSET(POBLACION!$B$4,0,MATCH(VALUE(LEFT(P$37,4)),POBLACION!$C$3:$W$3,0),125,1)))*1000</f>
        <v>11.36346634926481</v>
      </c>
      <c r="Q43" s="592">
        <f ca="1">(INDEX($B$4:$K$14,MATCH($N43,$A$4:$A$14,0),MATCH(Q$37,$B$3:$K$3,0))/SUMIF(POBLACION!$X$4:$X$128,$N43,OFFSET(POBLACION!$B$4,0,MATCH(VALUE(LEFT(Q$37,4)),POBLACION!$C$3:$W$3,0),125,1)))*1000</f>
        <v>12.772814854008544</v>
      </c>
      <c r="R43" s="592">
        <f ca="1">(INDEX($B$4:$K$14,MATCH($N43,$A$4:$A$14,0),MATCH(R$37,$B$3:$K$3,0))/SUMIF(POBLACION!$X$4:$X$128,$N43,OFFSET(POBLACION!$B$4,0,MATCH(VALUE(LEFT(R$37,4)),POBLACION!$C$3:$W$3,0),125,1)))*1000</f>
        <v>13.418222924857817</v>
      </c>
      <c r="S43" s="592">
        <f ca="1">(INDEX($B$4:$K$14,MATCH($N43,$A$4:$A$14,0),MATCH(S$37,$B$3:$K$3,0))/SUMIF(POBLACION!$X$4:$X$128,$N43,OFFSET(POBLACION!$B$4,0,MATCH(VALUE(LEFT(S$37,4)),POBLACION!$C$3:$W$3,0),125,1)))*1000</f>
        <v>14.828337695254367</v>
      </c>
      <c r="T43" s="592">
        <f ca="1">(INDEX($B$4:$K$14,MATCH($N43,$A$4:$A$14,0),MATCH(T$37,$B$3:$K$3,0))/SUMIF(POBLACION!$X$4:$X$128,$N43,OFFSET(POBLACION!$B$4,0,MATCH(VALUE(LEFT(T$37,4)),POBLACION!$C$3:$W$3,0),125,1)))*1000</f>
        <v>17.443411301770823</v>
      </c>
      <c r="U43" s="592">
        <f ca="1">(INDEX($B$4:$K$14,MATCH($N43,$A$4:$A$14,0),MATCH(U$37,$B$3:$K$3,0))/SUMIF(POBLACION!$X$4:$X$128,$N43,OFFSET(POBLACION!$B$4,0,MATCH(VALUE(LEFT(U$37,4)),POBLACION!$C$3:$W$3,0),125,1)))*1000</f>
        <v>25.698600062824603</v>
      </c>
      <c r="V43" s="592">
        <f ca="1">(INDEX($B$4:$K$14,MATCH($N43,$A$4:$A$14,0),MATCH(V$37,$B$3:$K$3,0))/SUMIF(POBLACION!$X$4:$X$128,$N43,OFFSET(POBLACION!$B$4,0,MATCH(VALUE(LEFT(V$37,4)),POBLACION!$C$3:$W$3,0),125,1)))*1000</f>
        <v>38.64596472964535</v>
      </c>
      <c r="W43" s="592">
        <f ca="1">(INDEX($B$4:$K$14,MATCH($N43,$A$4:$A$14,0),MATCH(W$37,$B$3:$K$3,0))/SUMIF(POBLACION!$X$4:$X$128,$N43,OFFSET(POBLACION!$B$4,0,MATCH(VALUE(LEFT(W$37,4)),POBLACION!$C$3:$W$3,0),125,1)))*1000</f>
        <v>43.032402666550098</v>
      </c>
      <c r="X43" s="592">
        <f ca="1">(INDEX($B$4:$K$14,MATCH($N43,$A$4:$A$14,0),MATCH(X$37,$B$3:$K$3,0))/SUMIF(POBLACION!$X$4:$X$128,$N43,OFFSET(POBLACION!$B$4,0,MATCH(VALUE(LEFT(X$37,4)),POBLACION!$C$3:$W$3,0),125,1)))*1000</f>
        <v>47.01805146750727</v>
      </c>
    </row>
    <row r="44" spans="1:24" x14ac:dyDescent="0.3">
      <c r="A44" s="214" t="s">
        <v>485</v>
      </c>
      <c r="B44" s="223">
        <f t="shared" si="30"/>
        <v>0.10655675586412892</v>
      </c>
      <c r="C44" s="223">
        <f t="shared" si="30"/>
        <v>0.10652803907026689</v>
      </c>
      <c r="D44" s="223">
        <f t="shared" si="30"/>
        <v>0.10083299383168974</v>
      </c>
      <c r="E44" s="223">
        <f t="shared" si="30"/>
        <v>0.10107209158167089</v>
      </c>
      <c r="F44" s="223">
        <f t="shared" si="30"/>
        <v>9.6475318664328943E-2</v>
      </c>
      <c r="G44" s="223">
        <f t="shared" si="30"/>
        <v>9.0801816745783498E-2</v>
      </c>
      <c r="H44" s="223">
        <f t="shared" si="30"/>
        <v>9.5211843186682937E-2</v>
      </c>
      <c r="I44" s="223">
        <f t="shared" si="30"/>
        <v>9.0616333997076595E-2</v>
      </c>
      <c r="J44" s="223">
        <f t="shared" si="30"/>
        <v>9.0126433255531962E-2</v>
      </c>
      <c r="K44" s="224">
        <f t="shared" si="30"/>
        <v>9.0091290182277628E-2</v>
      </c>
      <c r="N44" s="214" t="s">
        <v>491</v>
      </c>
      <c r="O44" s="592">
        <f ca="1">(INDEX($B$4:$K$14,MATCH($N44,$A$4:$A$14,0),MATCH(O$37,$B$3:$K$3,0))/SUMIF(POBLACION!$X$4:$X$128,$N44,OFFSET(POBLACION!$B$4,0,MATCH(VALUE(LEFT(O$37,4)),POBLACION!$C$3:$W$3,0),125,1)))*1000</f>
        <v>14.383894179770783</v>
      </c>
      <c r="P44" s="592">
        <f ca="1">(INDEX($B$4:$K$14,MATCH($N44,$A$4:$A$14,0),MATCH(P$37,$B$3:$K$3,0))/SUMIF(POBLACION!$X$4:$X$128,$N44,OFFSET(POBLACION!$B$4,0,MATCH(VALUE(LEFT(P$37,4)),POBLACION!$C$3:$W$3,0),125,1)))*1000</f>
        <v>16.888361094302947</v>
      </c>
      <c r="Q44" s="592">
        <f ca="1">(INDEX($B$4:$K$14,MATCH($N44,$A$4:$A$14,0),MATCH(Q$37,$B$3:$K$3,0))/SUMIF(POBLACION!$X$4:$X$128,$N44,OFFSET(POBLACION!$B$4,0,MATCH(VALUE(LEFT(Q$37,4)),POBLACION!$C$3:$W$3,0),125,1)))*1000</f>
        <v>17.459753296856526</v>
      </c>
      <c r="R44" s="592">
        <f ca="1">(INDEX($B$4:$K$14,MATCH($N44,$A$4:$A$14,0),MATCH(R$37,$B$3:$K$3,0))/SUMIF(POBLACION!$X$4:$X$128,$N44,OFFSET(POBLACION!$B$4,0,MATCH(VALUE(LEFT(R$37,4)),POBLACION!$C$3:$W$3,0),125,1)))*1000</f>
        <v>19.958658556420524</v>
      </c>
      <c r="S44" s="592">
        <f ca="1">(INDEX($B$4:$K$14,MATCH($N44,$A$4:$A$14,0),MATCH(S$37,$B$3:$K$3,0))/SUMIF(POBLACION!$X$4:$X$128,$N44,OFFSET(POBLACION!$B$4,0,MATCH(VALUE(LEFT(S$37,4)),POBLACION!$C$3:$W$3,0),125,1)))*1000</f>
        <v>20.711874947406645</v>
      </c>
      <c r="T44" s="592">
        <f ca="1">(INDEX($B$4:$K$14,MATCH($N44,$A$4:$A$14,0),MATCH(T$37,$B$3:$K$3,0))/SUMIF(POBLACION!$X$4:$X$128,$N44,OFFSET(POBLACION!$B$4,0,MATCH(VALUE(LEFT(T$37,4)),POBLACION!$C$3:$W$3,0),125,1)))*1000</f>
        <v>21.266067643460342</v>
      </c>
      <c r="U44" s="592">
        <f ca="1">(INDEX($B$4:$K$14,MATCH($N44,$A$4:$A$14,0),MATCH(U$37,$B$3:$K$3,0))/SUMIF(POBLACION!$X$4:$X$128,$N44,OFFSET(POBLACION!$B$4,0,MATCH(VALUE(LEFT(U$37,4)),POBLACION!$C$3:$W$3,0),125,1)))*1000</f>
        <v>25.163937712208298</v>
      </c>
      <c r="V44" s="592">
        <f ca="1">(INDEX($B$4:$K$14,MATCH($N44,$A$4:$A$14,0),MATCH(V$37,$B$3:$K$3,0))/SUMIF(POBLACION!$X$4:$X$128,$N44,OFFSET(POBLACION!$B$4,0,MATCH(VALUE(LEFT(V$37,4)),POBLACION!$C$3:$W$3,0),125,1)))*1000</f>
        <v>30.263672058890815</v>
      </c>
      <c r="W44" s="592">
        <f ca="1">(INDEX($B$4:$K$14,MATCH($N44,$A$4:$A$14,0),MATCH(W$37,$B$3:$K$3,0))/SUMIF(POBLACION!$X$4:$X$128,$N44,OFFSET(POBLACION!$B$4,0,MATCH(VALUE(LEFT(W$37,4)),POBLACION!$C$3:$W$3,0),125,1)))*1000</f>
        <v>33.740702538104095</v>
      </c>
      <c r="X44" s="592">
        <f ca="1">(INDEX($B$4:$K$14,MATCH($N44,$A$4:$A$14,0),MATCH(X$37,$B$3:$K$3,0))/SUMIF(POBLACION!$X$4:$X$128,$N44,OFFSET(POBLACION!$B$4,0,MATCH(VALUE(LEFT(X$37,4)),POBLACION!$C$3:$W$3,0),125,1)))*1000</f>
        <v>36.608580635636407</v>
      </c>
    </row>
    <row r="45" spans="1:24" x14ac:dyDescent="0.3">
      <c r="A45" s="214" t="s">
        <v>493</v>
      </c>
      <c r="B45" s="223">
        <f t="shared" si="30"/>
        <v>0.10248928244762184</v>
      </c>
      <c r="C45" s="223">
        <f t="shared" si="30"/>
        <v>9.3818823441994256E-2</v>
      </c>
      <c r="D45" s="223">
        <f t="shared" si="30"/>
        <v>9.2299907131526901E-2</v>
      </c>
      <c r="E45" s="223">
        <f t="shared" si="30"/>
        <v>8.4577682846743135E-2</v>
      </c>
      <c r="F45" s="223">
        <f t="shared" si="30"/>
        <v>8.0869119565660771E-2</v>
      </c>
      <c r="G45" s="223">
        <f t="shared" si="30"/>
        <v>7.5979257234851938E-2</v>
      </c>
      <c r="H45" s="223">
        <f t="shared" si="30"/>
        <v>7.8280659531334645E-2</v>
      </c>
      <c r="I45" s="223">
        <f t="shared" si="30"/>
        <v>7.3161639538641965E-2</v>
      </c>
      <c r="J45" s="223">
        <f t="shared" si="30"/>
        <v>7.1042564627917873E-2</v>
      </c>
      <c r="K45" s="224">
        <f t="shared" si="30"/>
        <v>7.1190740960978646E-2</v>
      </c>
      <c r="N45" s="214" t="s">
        <v>492</v>
      </c>
      <c r="O45" s="592">
        <f ca="1">(INDEX($B$4:$K$14,MATCH($N45,$A$4:$A$14,0),MATCH(O$37,$B$3:$K$3,0))/SUMIF(POBLACION!$X$4:$X$128,$N45,OFFSET(POBLACION!$B$4,0,MATCH(VALUE(LEFT(O$37,4)),POBLACION!$C$3:$W$3,0),125,1)))*1000</f>
        <v>14.891229062417803</v>
      </c>
      <c r="P45" s="592">
        <f ca="1">(INDEX($B$4:$K$14,MATCH($N45,$A$4:$A$14,0),MATCH(P$37,$B$3:$K$3,0))/SUMIF(POBLACION!$X$4:$X$128,$N45,OFFSET(POBLACION!$B$4,0,MATCH(VALUE(LEFT(P$37,4)),POBLACION!$C$3:$W$3,0),125,1)))*1000</f>
        <v>14.712531146191569</v>
      </c>
      <c r="Q45" s="592">
        <f ca="1">(INDEX($B$4:$K$14,MATCH($N45,$A$4:$A$14,0),MATCH(Q$37,$B$3:$K$3,0))/SUMIF(POBLACION!$X$4:$X$128,$N45,OFFSET(POBLACION!$B$4,0,MATCH(VALUE(LEFT(Q$37,4)),POBLACION!$C$3:$W$3,0),125,1)))*1000</f>
        <v>15.762331494781929</v>
      </c>
      <c r="R45" s="592">
        <f ca="1">(INDEX($B$4:$K$14,MATCH($N45,$A$4:$A$14,0),MATCH(R$37,$B$3:$K$3,0))/SUMIF(POBLACION!$X$4:$X$128,$N45,OFFSET(POBLACION!$B$4,0,MATCH(VALUE(LEFT(R$37,4)),POBLACION!$C$3:$W$3,0),125,1)))*1000</f>
        <v>16.558978981565808</v>
      </c>
      <c r="S45" s="592">
        <f ca="1">(INDEX($B$4:$K$14,MATCH($N45,$A$4:$A$14,0),MATCH(S$37,$B$3:$K$3,0))/SUMIF(POBLACION!$X$4:$X$128,$N45,OFFSET(POBLACION!$B$4,0,MATCH(VALUE(LEFT(S$37,4)),POBLACION!$C$3:$W$3,0),125,1)))*1000</f>
        <v>21.27809920266397</v>
      </c>
      <c r="T45" s="592">
        <f ca="1">(INDEX($B$4:$K$14,MATCH($N45,$A$4:$A$14,0),MATCH(T$37,$B$3:$K$3,0))/SUMIF(POBLACION!$X$4:$X$128,$N45,OFFSET(POBLACION!$B$4,0,MATCH(VALUE(LEFT(T$37,4)),POBLACION!$C$3:$W$3,0),125,1)))*1000</f>
        <v>17.980507352919066</v>
      </c>
      <c r="U45" s="592">
        <f ca="1">(INDEX($B$4:$K$14,MATCH($N45,$A$4:$A$14,0),MATCH(U$37,$B$3:$K$3,0))/SUMIF(POBLACION!$X$4:$X$128,$N45,OFFSET(POBLACION!$B$4,0,MATCH(VALUE(LEFT(U$37,4)),POBLACION!$C$3:$W$3,0),125,1)))*1000</f>
        <v>23.145249016177647</v>
      </c>
      <c r="V45" s="592">
        <f ca="1">(INDEX($B$4:$K$14,MATCH($N45,$A$4:$A$14,0),MATCH(V$37,$B$3:$K$3,0))/SUMIF(POBLACION!$X$4:$X$128,$N45,OFFSET(POBLACION!$B$4,0,MATCH(VALUE(LEFT(V$37,4)),POBLACION!$C$3:$W$3,0),125,1)))*1000</f>
        <v>33.92093107228488</v>
      </c>
      <c r="W45" s="592">
        <f ca="1">(INDEX($B$4:$K$14,MATCH($N45,$A$4:$A$14,0),MATCH(W$37,$B$3:$K$3,0))/SUMIF(POBLACION!$X$4:$X$128,$N45,OFFSET(POBLACION!$B$4,0,MATCH(VALUE(LEFT(W$37,4)),POBLACION!$C$3:$W$3,0),125,1)))*1000</f>
        <v>33.471846171387106</v>
      </c>
      <c r="X45" s="592">
        <f ca="1">(INDEX($B$4:$K$14,MATCH($N45,$A$4:$A$14,0),MATCH(X$37,$B$3:$K$3,0))/SUMIF(POBLACION!$X$4:$X$128,$N45,OFFSET(POBLACION!$B$4,0,MATCH(VALUE(LEFT(X$37,4)),POBLACION!$C$3:$W$3,0),125,1)))*1000</f>
        <v>36.614469588470854</v>
      </c>
    </row>
    <row r="46" spans="1:24" x14ac:dyDescent="0.3">
      <c r="A46" s="214" t="s">
        <v>492</v>
      </c>
      <c r="B46" s="223">
        <f t="shared" si="30"/>
        <v>8.6407099477188207E-2</v>
      </c>
      <c r="C46" s="223">
        <f t="shared" si="30"/>
        <v>7.7138734683357094E-2</v>
      </c>
      <c r="D46" s="223">
        <f t="shared" si="30"/>
        <v>7.598012716164057E-2</v>
      </c>
      <c r="E46" s="223">
        <f t="shared" si="30"/>
        <v>7.3960961182757273E-2</v>
      </c>
      <c r="F46" s="223">
        <f t="shared" si="30"/>
        <v>8.6181439281337327E-2</v>
      </c>
      <c r="G46" s="223">
        <f t="shared" si="30"/>
        <v>7.1220380179880138E-2</v>
      </c>
      <c r="H46" s="223">
        <f t="shared" si="30"/>
        <v>7.6706506137628139E-2</v>
      </c>
      <c r="I46" s="223">
        <f t="shared" si="30"/>
        <v>8.8686411409151233E-2</v>
      </c>
      <c r="J46" s="223">
        <f t="shared" si="30"/>
        <v>7.9325223459093375E-2</v>
      </c>
      <c r="K46" s="224">
        <f t="shared" si="30"/>
        <v>7.9180035996293932E-2</v>
      </c>
      <c r="N46" s="214" t="s">
        <v>493</v>
      </c>
      <c r="O46" s="592">
        <f ca="1">(INDEX($B$4:$K$14,MATCH($N46,$A$4:$A$14,0),MATCH(O$37,$B$3:$K$3,0))/SUMIF(POBLACION!$X$4:$X$128,$N46,OFFSET(POBLACION!$B$4,0,MATCH(VALUE(LEFT(O$37,4)),POBLACION!$C$3:$W$3,0),125,1)))*1000</f>
        <v>14.524786356593932</v>
      </c>
      <c r="P46" s="592">
        <f ca="1">(INDEX($B$4:$K$14,MATCH($N46,$A$4:$A$14,0),MATCH(P$37,$B$3:$K$3,0))/SUMIF(POBLACION!$X$4:$X$128,$N46,OFFSET(POBLACION!$B$4,0,MATCH(VALUE(LEFT(P$37,4)),POBLACION!$C$3:$W$3,0),125,1)))*1000</f>
        <v>14.645715859490558</v>
      </c>
      <c r="Q46" s="592">
        <f ca="1">(INDEX($B$4:$K$14,MATCH($N46,$A$4:$A$14,0),MATCH(Q$37,$B$3:$K$3,0))/SUMIF(POBLACION!$X$4:$X$128,$N46,OFFSET(POBLACION!$B$4,0,MATCH(VALUE(LEFT(Q$37,4)),POBLACION!$C$3:$W$3,0),125,1)))*1000</f>
        <v>15.624087133101222</v>
      </c>
      <c r="R46" s="592">
        <f ca="1">(INDEX($B$4:$K$14,MATCH($N46,$A$4:$A$14,0),MATCH(R$37,$B$3:$K$3,0))/SUMIF(POBLACION!$X$4:$X$128,$N46,OFFSET(POBLACION!$B$4,0,MATCH(VALUE(LEFT(R$37,4)),POBLACION!$C$3:$W$3,0),125,1)))*1000</f>
        <v>15.414185038030466</v>
      </c>
      <c r="S46" s="592">
        <f ca="1">(INDEX($B$4:$K$14,MATCH($N46,$A$4:$A$14,0),MATCH(S$37,$B$3:$K$3,0))/SUMIF(POBLACION!$X$4:$X$128,$N46,OFFSET(POBLACION!$B$4,0,MATCH(VALUE(LEFT(S$37,4)),POBLACION!$C$3:$W$3,0),125,1)))*1000</f>
        <v>16.239992659475643</v>
      </c>
      <c r="T46" s="592">
        <f ca="1">(INDEX($B$4:$K$14,MATCH($N46,$A$4:$A$14,0),MATCH(T$37,$B$3:$K$3,0))/SUMIF(POBLACION!$X$4:$X$128,$N46,OFFSET(POBLACION!$B$4,0,MATCH(VALUE(LEFT(T$37,4)),POBLACION!$C$3:$W$3,0),125,1)))*1000</f>
        <v>15.595909162682375</v>
      </c>
      <c r="U46" s="592">
        <f ca="1">(INDEX($B$4:$K$14,MATCH($N46,$A$4:$A$14,0),MATCH(U$37,$B$3:$K$3,0))/SUMIF(POBLACION!$X$4:$X$128,$N46,OFFSET(POBLACION!$B$4,0,MATCH(VALUE(LEFT(U$37,4)),POBLACION!$C$3:$W$3,0),125,1)))*1000</f>
        <v>19.185553549571878</v>
      </c>
      <c r="V46" s="592">
        <f ca="1">(INDEX($B$4:$K$14,MATCH($N46,$A$4:$A$14,0),MATCH(V$37,$B$3:$K$3,0))/SUMIF(POBLACION!$X$4:$X$128,$N46,OFFSET(POBLACION!$B$4,0,MATCH(VALUE(LEFT(V$37,4)),POBLACION!$C$3:$W$3,0),125,1)))*1000</f>
        <v>22.700244866493581</v>
      </c>
      <c r="W46" s="592">
        <f ca="1">(INDEX($B$4:$K$14,MATCH($N46,$A$4:$A$14,0),MATCH(W$37,$B$3:$K$3,0))/SUMIF(POBLACION!$X$4:$X$128,$N46,OFFSET(POBLACION!$B$4,0,MATCH(VALUE(LEFT(W$37,4)),POBLACION!$C$3:$W$3,0),125,1)))*1000</f>
        <v>24.30390122452053</v>
      </c>
      <c r="X46" s="592">
        <f ca="1">(INDEX($B$4:$K$14,MATCH($N46,$A$4:$A$14,0),MATCH(X$37,$B$3:$K$3,0))/SUMIF(POBLACION!$X$4:$X$128,$N46,OFFSET(POBLACION!$B$4,0,MATCH(VALUE(LEFT(X$37,4)),POBLACION!$C$3:$W$3,0),125,1)))*1000</f>
        <v>26.674234616608384</v>
      </c>
    </row>
    <row r="47" spans="1:24" ht="15" thickBot="1" x14ac:dyDescent="0.35">
      <c r="A47" s="216" t="s">
        <v>488</v>
      </c>
      <c r="B47" s="225">
        <f t="shared" si="30"/>
        <v>4.2704660740974426E-2</v>
      </c>
      <c r="C47" s="225">
        <f t="shared" si="30"/>
        <v>4.1147759051328364E-2</v>
      </c>
      <c r="D47" s="225">
        <f t="shared" si="30"/>
        <v>4.0170280222293582E-2</v>
      </c>
      <c r="E47" s="225">
        <f t="shared" si="30"/>
        <v>3.8984571111745282E-2</v>
      </c>
      <c r="F47" s="225">
        <f t="shared" si="30"/>
        <v>4.0655953228357765E-2</v>
      </c>
      <c r="G47" s="225">
        <f t="shared" si="30"/>
        <v>4.0221087889241336E-2</v>
      </c>
      <c r="H47" s="225">
        <f t="shared" si="30"/>
        <v>4.0907624160541008E-2</v>
      </c>
      <c r="I47" s="225">
        <f t="shared" si="30"/>
        <v>3.8256190701005416E-2</v>
      </c>
      <c r="J47" s="225">
        <f t="shared" si="30"/>
        <v>3.799419710128539E-2</v>
      </c>
      <c r="K47" s="226">
        <f t="shared" si="30"/>
        <v>3.8096405503028494E-2</v>
      </c>
      <c r="N47" s="214" t="s">
        <v>494</v>
      </c>
      <c r="O47" s="592">
        <f ca="1">(INDEX($B$4:$K$14,MATCH($N47,$A$4:$A$14,0),MATCH(O$37,$B$3:$K$3,0))/SUMIF(POBLACION!$X$4:$X$128,$N47,OFFSET(POBLACION!$B$4,0,MATCH(VALUE(LEFT(O$37,4)),POBLACION!$C$3:$W$3,0),125,1)))*1000</f>
        <v>12.6794051830956</v>
      </c>
      <c r="P47" s="592">
        <f ca="1">(INDEX($B$4:$K$14,MATCH($N47,$A$4:$A$14,0),MATCH(P$37,$B$3:$K$3,0))/SUMIF(POBLACION!$X$4:$X$128,$N47,OFFSET(POBLACION!$B$4,0,MATCH(VALUE(LEFT(P$37,4)),POBLACION!$C$3:$W$3,0),125,1)))*1000</f>
        <v>13.565261605370216</v>
      </c>
      <c r="Q47" s="592">
        <f ca="1">(INDEX($B$4:$K$14,MATCH($N47,$A$4:$A$14,0),MATCH(Q$37,$B$3:$K$3,0))/SUMIF(POBLACION!$X$4:$X$128,$N47,OFFSET(POBLACION!$B$4,0,MATCH(VALUE(LEFT(Q$37,4)),POBLACION!$C$3:$W$3,0),125,1)))*1000</f>
        <v>14.64292111661452</v>
      </c>
      <c r="R47" s="592">
        <f ca="1">(INDEX($B$4:$K$14,MATCH($N47,$A$4:$A$14,0),MATCH(R$37,$B$3:$K$3,0))/SUMIF(POBLACION!$X$4:$X$128,$N47,OFFSET(POBLACION!$B$4,0,MATCH(VALUE(LEFT(R$37,4)),POBLACION!$C$3:$W$3,0),125,1)))*1000</f>
        <v>16.203741766182123</v>
      </c>
      <c r="S47" s="592">
        <f ca="1">(INDEX($B$4:$K$14,MATCH($N47,$A$4:$A$14,0),MATCH(S$37,$B$3:$K$3,0))/SUMIF(POBLACION!$X$4:$X$128,$N47,OFFSET(POBLACION!$B$4,0,MATCH(VALUE(LEFT(S$37,4)),POBLACION!$C$3:$W$3,0),125,1)))*1000</f>
        <v>17.357296881246391</v>
      </c>
      <c r="T47" s="592">
        <f ca="1">(INDEX($B$4:$K$14,MATCH($N47,$A$4:$A$14,0),MATCH(T$37,$B$3:$K$3,0))/SUMIF(POBLACION!$X$4:$X$128,$N47,OFFSET(POBLACION!$B$4,0,MATCH(VALUE(LEFT(T$37,4)),POBLACION!$C$3:$W$3,0),125,1)))*1000</f>
        <v>16.844730909700978</v>
      </c>
      <c r="U47" s="592">
        <f ca="1">(INDEX($B$4:$K$14,MATCH($N47,$A$4:$A$14,0),MATCH(U$37,$B$3:$K$3,0))/SUMIF(POBLACION!$X$4:$X$128,$N47,OFFSET(POBLACION!$B$4,0,MATCH(VALUE(LEFT(U$37,4)),POBLACION!$C$3:$W$3,0),125,1)))*1000</f>
        <v>20.008005780173125</v>
      </c>
      <c r="V47" s="592">
        <f ca="1">(INDEX($B$4:$K$14,MATCH($N47,$A$4:$A$14,0),MATCH(V$37,$B$3:$K$3,0))/SUMIF(POBLACION!$X$4:$X$128,$N47,OFFSET(POBLACION!$B$4,0,MATCH(VALUE(LEFT(V$37,4)),POBLACION!$C$3:$W$3,0),125,1)))*1000</f>
        <v>26.050924103785643</v>
      </c>
      <c r="W47" s="592">
        <f ca="1">(INDEX($B$4:$K$14,MATCH($N47,$A$4:$A$14,0),MATCH(W$37,$B$3:$K$3,0))/SUMIF(POBLACION!$X$4:$X$128,$N47,OFFSET(POBLACION!$B$4,0,MATCH(VALUE(LEFT(W$37,4)),POBLACION!$C$3:$W$3,0),125,1)))*1000</f>
        <v>29.201092932051807</v>
      </c>
      <c r="X47" s="592">
        <f ca="1">(INDEX($B$4:$K$14,MATCH($N47,$A$4:$A$14,0),MATCH(X$37,$B$3:$K$3,0))/SUMIF(POBLACION!$X$4:$X$128,$N47,OFFSET(POBLACION!$B$4,0,MATCH(VALUE(LEFT(X$37,4)),POBLACION!$C$3:$W$3,0),125,1)))*1000</f>
        <v>32.014391774525762</v>
      </c>
    </row>
    <row r="48" spans="1:24" x14ac:dyDescent="0.3">
      <c r="N48" s="214" t="s">
        <v>495</v>
      </c>
      <c r="O48" s="592">
        <f ca="1">(INDEX($B$4:$K$14,MATCH($N48,$A$4:$A$14,0),MATCH(O$37,$B$3:$K$3,0))/SUMIF(POBLACION!$X$4:$X$128,$N48,OFFSET(POBLACION!$B$4,0,MATCH(VALUE(LEFT(O$37,4)),POBLACION!$C$3:$W$3,0),125,1)))*1000</f>
        <v>20.106807263414868</v>
      </c>
      <c r="P48" s="592">
        <f ca="1">(INDEX($B$4:$K$14,MATCH($N48,$A$4:$A$14,0),MATCH(P$37,$B$3:$K$3,0))/SUMIF(POBLACION!$X$4:$X$128,$N48,OFFSET(POBLACION!$B$4,0,MATCH(VALUE(LEFT(P$37,4)),POBLACION!$C$3:$W$3,0),125,1)))*1000</f>
        <v>21.589608723871063</v>
      </c>
      <c r="Q48" s="592">
        <f ca="1">(INDEX($B$4:$K$14,MATCH($N48,$A$4:$A$14,0),MATCH(Q$37,$B$3:$K$3,0))/SUMIF(POBLACION!$X$4:$X$128,$N48,OFFSET(POBLACION!$B$4,0,MATCH(VALUE(LEFT(Q$37,4)),POBLACION!$C$3:$W$3,0),125,1)))*1000</f>
        <v>22.190290214870981</v>
      </c>
      <c r="R48" s="592">
        <f ca="1">(INDEX($B$4:$K$14,MATCH($N48,$A$4:$A$14,0),MATCH(R$37,$B$3:$K$3,0))/SUMIF(POBLACION!$X$4:$X$128,$N48,OFFSET(POBLACION!$B$4,0,MATCH(VALUE(LEFT(R$37,4)),POBLACION!$C$3:$W$3,0),125,1)))*1000</f>
        <v>23.240307976399333</v>
      </c>
      <c r="S48" s="592">
        <f ca="1">(INDEX($B$4:$K$14,MATCH($N48,$A$4:$A$14,0),MATCH(S$37,$B$3:$K$3,0))/SUMIF(POBLACION!$X$4:$X$128,$N48,OFFSET(POBLACION!$B$4,0,MATCH(VALUE(LEFT(S$37,4)),POBLACION!$C$3:$W$3,0),125,1)))*1000</f>
        <v>24.621462127899211</v>
      </c>
      <c r="T48" s="592">
        <f ca="1">(INDEX($B$4:$K$14,MATCH($N48,$A$4:$A$14,0),MATCH(T$37,$B$3:$K$3,0))/SUMIF(POBLACION!$X$4:$X$128,$N48,OFFSET(POBLACION!$B$4,0,MATCH(VALUE(LEFT(T$37,4)),POBLACION!$C$3:$W$3,0),125,1)))*1000</f>
        <v>23.01938741425527</v>
      </c>
      <c r="U48" s="592">
        <f ca="1">(INDEX($B$4:$K$14,MATCH($N48,$A$4:$A$14,0),MATCH(U$37,$B$3:$K$3,0))/SUMIF(POBLACION!$X$4:$X$128,$N48,OFFSET(POBLACION!$B$4,0,MATCH(VALUE(LEFT(U$37,4)),POBLACION!$C$3:$W$3,0),125,1)))*1000</f>
        <v>27.228633176756052</v>
      </c>
      <c r="V48" s="592">
        <f ca="1">(INDEX($B$4:$K$14,MATCH($N48,$A$4:$A$14,0),MATCH(V$37,$B$3:$K$3,0))/SUMIF(POBLACION!$X$4:$X$128,$N48,OFFSET(POBLACION!$B$4,0,MATCH(VALUE(LEFT(V$37,4)),POBLACION!$C$3:$W$3,0),125,1)))*1000</f>
        <v>31.720348975443638</v>
      </c>
      <c r="W48" s="592">
        <f ca="1">(INDEX($B$4:$K$14,MATCH($N48,$A$4:$A$14,0),MATCH(W$37,$B$3:$K$3,0))/SUMIF(POBLACION!$X$4:$X$128,$N48,OFFSET(POBLACION!$B$4,0,MATCH(VALUE(LEFT(W$37,4)),POBLACION!$C$3:$W$3,0),125,1)))*1000</f>
        <v>34.26781691863961</v>
      </c>
      <c r="X48" s="592">
        <f ca="1">(INDEX($B$4:$K$14,MATCH($N48,$A$4:$A$14,0),MATCH(X$37,$B$3:$K$3,0))/SUMIF(POBLACION!$X$4:$X$128,$N48,OFFSET(POBLACION!$B$4,0,MATCH(VALUE(LEFT(X$37,4)),POBLACION!$C$3:$W$3,0),125,1)))*1000</f>
        <v>37.212566992676209</v>
      </c>
    </row>
    <row r="49" spans="1:37" ht="15" thickBot="1" x14ac:dyDescent="0.35">
      <c r="N49" s="594" t="s">
        <v>496</v>
      </c>
      <c r="O49" s="595"/>
      <c r="P49" s="595"/>
      <c r="Q49" s="595"/>
      <c r="R49" s="595"/>
      <c r="S49" s="595"/>
      <c r="T49" s="595"/>
      <c r="U49" s="595"/>
      <c r="V49" s="595"/>
      <c r="W49" s="595"/>
      <c r="X49" s="595"/>
    </row>
    <row r="58" spans="1:37" x14ac:dyDescent="0.3">
      <c r="A58" s="733" t="s">
        <v>500</v>
      </c>
      <c r="B58" s="733"/>
      <c r="C58" s="733"/>
      <c r="D58" s="733"/>
      <c r="E58" s="733"/>
      <c r="F58" s="733"/>
      <c r="G58" s="733"/>
      <c r="H58" s="733"/>
      <c r="I58" s="733"/>
      <c r="J58" s="733"/>
      <c r="K58" s="733"/>
      <c r="L58" s="733"/>
      <c r="M58" s="268"/>
      <c r="N58" s="268"/>
      <c r="O58" s="268"/>
      <c r="P58" s="268"/>
      <c r="Q58" s="268"/>
      <c r="R58" s="268"/>
      <c r="S58" s="268"/>
      <c r="T58" s="268"/>
      <c r="U58" s="268"/>
      <c r="V58" s="268"/>
      <c r="W58" s="268"/>
    </row>
    <row r="59" spans="1:37" ht="31.5" customHeight="1" x14ac:dyDescent="0.3">
      <c r="A59" s="732" t="s">
        <v>131</v>
      </c>
      <c r="B59" s="732"/>
      <c r="C59" s="732"/>
      <c r="D59" s="732"/>
      <c r="E59" s="732"/>
      <c r="F59" s="732"/>
      <c r="G59" s="732"/>
      <c r="H59" s="732"/>
      <c r="I59" s="732"/>
      <c r="J59" s="732"/>
      <c r="K59" s="732"/>
      <c r="L59" s="732"/>
      <c r="M59" s="611"/>
      <c r="N59" s="611"/>
      <c r="O59" s="611"/>
      <c r="P59" s="611"/>
      <c r="Q59" s="611"/>
      <c r="R59" s="611"/>
      <c r="S59" s="611"/>
      <c r="T59" s="611"/>
      <c r="U59" s="611"/>
      <c r="V59" s="611"/>
      <c r="W59" s="611"/>
      <c r="X59" s="611"/>
    </row>
    <row r="61" spans="1:37" x14ac:dyDescent="0.3">
      <c r="AK61" s="137" t="str">
        <f>"Participación total provincias en "&amp;A59&amp;" Departamental 2015 - 2024pr"</f>
        <v>Participación total provincias en Actividades Terciarias Departamental 2015 - 2024pr</v>
      </c>
    </row>
    <row r="62" spans="1:37" ht="15.6" x14ac:dyDescent="0.3">
      <c r="A62" s="730" t="s">
        <v>51</v>
      </c>
      <c r="B62" s="730"/>
      <c r="C62" s="730"/>
      <c r="D62" s="730"/>
      <c r="E62" s="730"/>
      <c r="F62" s="730"/>
      <c r="G62" s="730"/>
      <c r="H62" s="730"/>
      <c r="I62" s="730"/>
      <c r="J62" s="730"/>
      <c r="K62" s="730"/>
      <c r="N62" s="730" t="s">
        <v>57</v>
      </c>
      <c r="O62" s="730"/>
      <c r="P62" s="730"/>
      <c r="Q62" s="730"/>
      <c r="R62" s="730"/>
      <c r="S62" s="730"/>
      <c r="T62" s="730"/>
      <c r="U62" s="730"/>
      <c r="V62" s="730"/>
      <c r="W62" s="730"/>
      <c r="X62" s="730"/>
    </row>
    <row r="63" spans="1:37" ht="16.2" thickBot="1" x14ac:dyDescent="0.35">
      <c r="A63" s="681" t="str">
        <f>A59&amp;" en precios corrientes por provincias 2015 -2024pr  (Miles de Millones de pesos)"</f>
        <v>Actividades Terciarias en precios corrientes por provincias 2015 -2024pr  (Miles de Millones de pesos)</v>
      </c>
      <c r="B63" s="681"/>
      <c r="C63" s="681"/>
      <c r="D63" s="681"/>
      <c r="E63" s="681"/>
      <c r="F63" s="681"/>
      <c r="G63" s="681"/>
      <c r="H63" s="681"/>
      <c r="I63" s="681"/>
      <c r="J63" s="681"/>
      <c r="K63" s="681"/>
      <c r="L63" s="434"/>
      <c r="N63" s="731" t="str">
        <f>A59&amp;" En precios constantes por provincia 2015 - 2024pr (Miles de Millones de pesos)"</f>
        <v>Actividades Terciarias En precios constantes por provincia 2015 - 2024pr (Miles de Millones de pesos)</v>
      </c>
      <c r="O63" s="731"/>
      <c r="P63" s="731"/>
      <c r="Q63" s="731"/>
      <c r="R63" s="731"/>
      <c r="S63" s="731"/>
      <c r="T63" s="731"/>
      <c r="U63" s="731"/>
      <c r="V63" s="731"/>
      <c r="W63" s="731"/>
      <c r="X63" s="731"/>
    </row>
    <row r="64" spans="1:37" x14ac:dyDescent="0.3">
      <c r="A64" s="210" t="s">
        <v>482</v>
      </c>
      <c r="B64" s="211">
        <v>2015</v>
      </c>
      <c r="C64" s="211">
        <v>2016</v>
      </c>
      <c r="D64" s="211">
        <v>2017</v>
      </c>
      <c r="E64" s="211">
        <v>2018</v>
      </c>
      <c r="F64" s="211">
        <v>2019</v>
      </c>
      <c r="G64" s="211">
        <v>2020</v>
      </c>
      <c r="H64" s="211">
        <v>2021</v>
      </c>
      <c r="I64" s="211">
        <v>2022</v>
      </c>
      <c r="J64" s="211" t="s">
        <v>483</v>
      </c>
      <c r="K64" s="213" t="s">
        <v>484</v>
      </c>
      <c r="L64" s="591"/>
      <c r="N64" s="210" t="s">
        <v>482</v>
      </c>
      <c r="O64" s="211">
        <v>2015</v>
      </c>
      <c r="P64" s="211">
        <v>2016</v>
      </c>
      <c r="Q64" s="211">
        <v>2017</v>
      </c>
      <c r="R64" s="211">
        <v>2018</v>
      </c>
      <c r="S64" s="211">
        <v>2019</v>
      </c>
      <c r="T64" s="211">
        <v>2020</v>
      </c>
      <c r="U64" s="211">
        <v>2021</v>
      </c>
      <c r="V64" s="211">
        <v>2022</v>
      </c>
      <c r="W64" s="211" t="s">
        <v>483</v>
      </c>
      <c r="X64" s="213" t="s">
        <v>484</v>
      </c>
      <c r="Y64" s="137" t="str">
        <f>A59&amp;" en precios constantes por provincias 2015 - 2024pr  (Miles de Millones de pesos)"</f>
        <v>Actividades Terciarias en precios constantes por provincias 2015 - 2024pr  (Miles de Millones de pesos)</v>
      </c>
    </row>
    <row r="65" spans="1:24" x14ac:dyDescent="0.3">
      <c r="A65" s="214" t="s">
        <v>485</v>
      </c>
      <c r="B65" s="592">
        <f ca="1">SUMIFS(OFFSET('PIB-Mpal 2015-2024 Corrient'!$G$4,1,MATCH($A$59,'PIB-Mpal 2015-2024 Corrient'!$H$3:$Y$3,0),1260,1),'PIB-Mpal 2015-2024 Corrient'!$A$5:$A$1264,LEFT(B$64,4),'PIB-Mpal 2015-2024 Corrient'!$Z$5:$Z$1264,$A65)</f>
        <v>1140.64295006002</v>
      </c>
      <c r="C65" s="592">
        <f ca="1">SUMIFS(OFFSET('PIB-Mpal 2015-2024 Corrient'!$G$4,1,MATCH($A$59,'PIB-Mpal 2015-2024 Corrient'!$H$3:$Y$3,0),1260,1),'PIB-Mpal 2015-2024 Corrient'!$A$5:$A$1264,LEFT(C$64,4),'PIB-Mpal 2015-2024 Corrient'!$Z$5:$Z$1264,$A65)</f>
        <v>1252.61681277038</v>
      </c>
      <c r="D65" s="592">
        <f ca="1">SUMIFS(OFFSET('PIB-Mpal 2015-2024 Corrient'!$G$4,1,MATCH($A$59,'PIB-Mpal 2015-2024 Corrient'!$H$3:$Y$3,0),1260,1),'PIB-Mpal 2015-2024 Corrient'!$A$5:$A$1264,LEFT(D$64,4),'PIB-Mpal 2015-2024 Corrient'!$Z$5:$Z$1264,$A65)</f>
        <v>1339.88544776717</v>
      </c>
      <c r="E65" s="592">
        <f ca="1">SUMIFS(OFFSET('PIB-Mpal 2015-2024 Corrient'!$G$4,1,MATCH($A$59,'PIB-Mpal 2015-2024 Corrient'!$H$3:$Y$3,0),1260,1),'PIB-Mpal 2015-2024 Corrient'!$A$5:$A$1264,LEFT(E$64,4),'PIB-Mpal 2015-2024 Corrient'!$Z$5:$Z$1264,$A65)</f>
        <v>1458.57818257331</v>
      </c>
      <c r="F65" s="592">
        <f ca="1">SUMIFS(OFFSET('PIB-Mpal 2015-2024 Corrient'!$G$4,1,MATCH($A$59,'PIB-Mpal 2015-2024 Corrient'!$H$3:$Y$3,0),1260,1),'PIB-Mpal 2015-2024 Corrient'!$A$5:$A$1264,LEFT(F$64,4),'PIB-Mpal 2015-2024 Corrient'!$Z$5:$Z$1264,$A65)</f>
        <v>1580.80121025581</v>
      </c>
      <c r="G65" s="592">
        <f ca="1">SUMIFS(OFFSET('PIB-Mpal 2015-2024 Corrient'!$G$4,1,MATCH($A$59,'PIB-Mpal 2015-2024 Corrient'!$H$3:$Y$3,0),1260,1),'PIB-Mpal 2015-2024 Corrient'!$A$5:$A$1264,LEFT(G$64,4),'PIB-Mpal 2015-2024 Corrient'!$Z$5:$Z$1264,$A65)</f>
        <v>1522.26698771052</v>
      </c>
      <c r="H65" s="592">
        <f ca="1">SUMIFS(OFFSET('PIB-Mpal 2015-2024 Corrient'!$G$4,1,MATCH($A$59,'PIB-Mpal 2015-2024 Corrient'!$H$3:$Y$3,0),1260,1),'PIB-Mpal 2015-2024 Corrient'!$A$5:$A$1264,LEFT(H$64,4),'PIB-Mpal 2015-2024 Corrient'!$Z$5:$Z$1264,$A65)</f>
        <v>1792.6701185656602</v>
      </c>
      <c r="I65" s="592">
        <f ca="1">SUMIFS(OFFSET('PIB-Mpal 2015-2024 Corrient'!$G$4,1,MATCH($A$59,'PIB-Mpal 2015-2024 Corrient'!$H$3:$Y$3,0),1260,1),'PIB-Mpal 2015-2024 Corrient'!$A$5:$A$1264,LEFT(I$64,4),'PIB-Mpal 2015-2024 Corrient'!$Z$5:$Z$1264,$A65)</f>
        <v>2093.7612805989702</v>
      </c>
      <c r="J65" s="592">
        <f ca="1">SUMIFS(OFFSET('PIB-Mpal 2015-2024 Corrient'!$G$4,1,MATCH($A$59,'PIB-Mpal 2015-2024 Corrient'!$H$3:$Y$3,0),1260,1),'PIB-Mpal 2015-2024 Corrient'!$A$5:$A$1264,LEFT(J$64,4),'PIB-Mpal 2015-2024 Corrient'!$Z$5:$Z$1264,$A65)</f>
        <v>2364.5624654013</v>
      </c>
      <c r="K65" s="593">
        <f ca="1">SUMIFS(OFFSET('PIB-Mpal 2015-2024 Corrient'!$G$4,1,MATCH($A$59,'PIB-Mpal 2015-2024 Corrient'!$H$3:$Y$3,0),1260,1),'PIB-Mpal 2015-2024 Corrient'!$A$5:$A$1264,LEFT(K$64,4),'PIB-Mpal 2015-2024 Corrient'!$Z$5:$Z$1264,$A65)</f>
        <v>2622.4441899818203</v>
      </c>
      <c r="L65" s="61"/>
      <c r="N65" s="214" t="s">
        <v>485</v>
      </c>
      <c r="O65" s="592">
        <f ca="1">SUMIFS(OFFSET('PIB Mpal 2015-2024 Cons'!$G$4,1,MATCH($A$59,'PIB Mpal 2015-2024 Cons'!$H$3:$Y$3,0),1260,1),'PIB Mpal 2015-2024 Cons'!$A$5:$A$1264,LEFT(O$64,4),'PIB Mpal 2015-2024 Cons'!$Z$5:$Z$1264,$N65)</f>
        <v>1140.6429500600198</v>
      </c>
      <c r="P65" s="592">
        <f ca="1">SUMIFS(OFFSET('PIB Mpal 2015-2024 Cons'!$G$4,1,MATCH($A$59,'PIB Mpal 2015-2024 Cons'!$H$3:$Y$3,0),1260,1),'PIB Mpal 2015-2024 Cons'!$A$5:$A$1264,LEFT(P$64,4),'PIB Mpal 2015-2024 Cons'!$Z$5:$Z$1264,$N65)</f>
        <v>1166.3717360188348</v>
      </c>
      <c r="Q65" s="592">
        <f ca="1">SUMIFS(OFFSET('PIB Mpal 2015-2024 Cons'!$G$4,1,MATCH($A$59,'PIB Mpal 2015-2024 Cons'!$H$3:$Y$3,0),1260,1),'PIB Mpal 2015-2024 Cons'!$A$5:$A$1264,LEFT(Q$64,4),'PIB Mpal 2015-2024 Cons'!$Z$5:$Z$1264,$N65)</f>
        <v>1191.4880393393657</v>
      </c>
      <c r="R65" s="592">
        <f ca="1">SUMIFS(OFFSET('PIB Mpal 2015-2024 Cons'!$G$4,1,MATCH($A$59,'PIB Mpal 2015-2024 Cons'!$H$3:$Y$3,0),1260,1),'PIB Mpal 2015-2024 Cons'!$A$5:$A$1264,LEFT(R$64,4),'PIB Mpal 2015-2024 Cons'!$Z$5:$Z$1264,$N65)</f>
        <v>1247.9260211811472</v>
      </c>
      <c r="S65" s="592">
        <f ca="1">SUMIFS(OFFSET('PIB Mpal 2015-2024 Cons'!$G$4,1,MATCH($A$59,'PIB Mpal 2015-2024 Cons'!$H$3:$Y$3,0),1260,1),'PIB Mpal 2015-2024 Cons'!$A$5:$A$1264,LEFT(S$64,4),'PIB Mpal 2015-2024 Cons'!$Z$5:$Z$1264,$N65)</f>
        <v>1300.3565333671086</v>
      </c>
      <c r="T65" s="592">
        <f ca="1">SUMIFS(OFFSET('PIB Mpal 2015-2024 Cons'!$G$4,1,MATCH($A$59,'PIB Mpal 2015-2024 Cons'!$H$3:$Y$3,0),1260,1),'PIB Mpal 2015-2024 Cons'!$A$5:$A$1264,LEFT(T$64,4),'PIB Mpal 2015-2024 Cons'!$Z$5:$Z$1264,$N65)</f>
        <v>1205.5942126840885</v>
      </c>
      <c r="U65" s="592">
        <f ca="1">SUMIFS(OFFSET('PIB Mpal 2015-2024 Cons'!$G$4,1,MATCH($A$59,'PIB Mpal 2015-2024 Cons'!$H$3:$Y$3,0),1260,1),'PIB Mpal 2015-2024 Cons'!$A$5:$A$1264,LEFT(U$64,4),'PIB Mpal 2015-2024 Cons'!$Z$5:$Z$1264,$N65)</f>
        <v>1372.8089142580986</v>
      </c>
      <c r="V65" s="592">
        <f ca="1">SUMIFS(OFFSET('PIB Mpal 2015-2024 Cons'!$G$4,1,MATCH($A$59,'PIB Mpal 2015-2024 Cons'!$H$3:$Y$3,0),1260,1),'PIB Mpal 2015-2024 Cons'!$A$5:$A$1264,LEFT(V$64,4),'PIB Mpal 2015-2024 Cons'!$Z$5:$Z$1264,$N65)</f>
        <v>1438.0757127937813</v>
      </c>
      <c r="W65" s="592">
        <f ca="1">SUMIFS(OFFSET('PIB Mpal 2015-2024 Cons'!$G$4,1,MATCH($A$59,'PIB Mpal 2015-2024 Cons'!$H$3:$Y$3,0),1260,1),'PIB Mpal 2015-2024 Cons'!$A$5:$A$1264,LEFT(W$64,4),'PIB Mpal 2015-2024 Cons'!$Z$5:$Z$1264,$N65)</f>
        <v>1464.5312660203044</v>
      </c>
      <c r="X65" s="593">
        <f ca="1">SUMIFS(OFFSET('PIB Mpal 2015-2024 Cons'!$G$4,1,MATCH($A$59,'PIB Mpal 2015-2024 Cons'!$H$3:$Y$3,0),1260,1),'PIB Mpal 2015-2024 Cons'!$A$5:$A$1264,LEFT(X$64,4),'PIB Mpal 2015-2024 Cons'!$Z$5:$Z$1264,$N65)</f>
        <v>1486.4788688757194</v>
      </c>
    </row>
    <row r="66" spans="1:24" x14ac:dyDescent="0.3">
      <c r="A66" s="214" t="s">
        <v>486</v>
      </c>
      <c r="B66" s="592">
        <f ca="1">SUMIFS(OFFSET('PIB-Mpal 2015-2024 Corrient'!$G$4,1,MATCH($A$59,'PIB-Mpal 2015-2024 Corrient'!$H$3:$Y$3,0),1260,1),'PIB-Mpal 2015-2024 Corrient'!$A$5:$A$1264,LEFT(B$64,4),'PIB-Mpal 2015-2024 Corrient'!$Z$5:$Z$1264,$A66)</f>
        <v>1086.2676934997698</v>
      </c>
      <c r="C66" s="592">
        <f ca="1">SUMIFS(OFFSET('PIB-Mpal 2015-2024 Corrient'!$G$4,1,MATCH($A$59,'PIB-Mpal 2015-2024 Corrient'!$H$3:$Y$3,0),1260,1),'PIB-Mpal 2015-2024 Corrient'!$A$5:$A$1264,LEFT(C$64,4),'PIB-Mpal 2015-2024 Corrient'!$Z$5:$Z$1264,$A66)</f>
        <v>1218.1305101410001</v>
      </c>
      <c r="D66" s="592">
        <f ca="1">SUMIFS(OFFSET('PIB-Mpal 2015-2024 Corrient'!$G$4,1,MATCH($A$59,'PIB-Mpal 2015-2024 Corrient'!$H$3:$Y$3,0),1260,1),'PIB-Mpal 2015-2024 Corrient'!$A$5:$A$1264,LEFT(D$64,4),'PIB-Mpal 2015-2024 Corrient'!$Z$5:$Z$1264,$A66)</f>
        <v>1310.27713739399</v>
      </c>
      <c r="E66" s="592">
        <f ca="1">SUMIFS(OFFSET('PIB-Mpal 2015-2024 Corrient'!$G$4,1,MATCH($A$59,'PIB-Mpal 2015-2024 Corrient'!$H$3:$Y$3,0),1260,1),'PIB-Mpal 2015-2024 Corrient'!$A$5:$A$1264,LEFT(E$64,4),'PIB-Mpal 2015-2024 Corrient'!$Z$5:$Z$1264,$A66)</f>
        <v>1429.2470292163403</v>
      </c>
      <c r="F66" s="592">
        <f ca="1">SUMIFS(OFFSET('PIB-Mpal 2015-2024 Corrient'!$G$4,1,MATCH($A$59,'PIB-Mpal 2015-2024 Corrient'!$H$3:$Y$3,0),1260,1),'PIB-Mpal 2015-2024 Corrient'!$A$5:$A$1264,LEFT(F$64,4),'PIB-Mpal 2015-2024 Corrient'!$Z$5:$Z$1264,$A66)</f>
        <v>1571.2146694011003</v>
      </c>
      <c r="G66" s="592">
        <f ca="1">SUMIFS(OFFSET('PIB-Mpal 2015-2024 Corrient'!$G$4,1,MATCH($A$59,'PIB-Mpal 2015-2024 Corrient'!$H$3:$Y$3,0),1260,1),'PIB-Mpal 2015-2024 Corrient'!$A$5:$A$1264,LEFT(G$64,4),'PIB-Mpal 2015-2024 Corrient'!$Z$5:$Z$1264,$A66)</f>
        <v>1602.1558566859499</v>
      </c>
      <c r="H66" s="592">
        <f ca="1">SUMIFS(OFFSET('PIB-Mpal 2015-2024 Corrient'!$G$4,1,MATCH($A$59,'PIB-Mpal 2015-2024 Corrient'!$H$3:$Y$3,0),1260,1),'PIB-Mpal 2015-2024 Corrient'!$A$5:$A$1264,LEFT(H$64,4),'PIB-Mpal 2015-2024 Corrient'!$Z$5:$Z$1264,$A66)</f>
        <v>1878.0493317235898</v>
      </c>
      <c r="I66" s="592">
        <f ca="1">SUMIFS(OFFSET('PIB-Mpal 2015-2024 Corrient'!$G$4,1,MATCH($A$59,'PIB-Mpal 2015-2024 Corrient'!$H$3:$Y$3,0),1260,1),'PIB-Mpal 2015-2024 Corrient'!$A$5:$A$1264,LEFT(I$64,4),'PIB-Mpal 2015-2024 Corrient'!$Z$5:$Z$1264,$A66)</f>
        <v>2239.9552366145599</v>
      </c>
      <c r="J66" s="592">
        <f ca="1">SUMIFS(OFFSET('PIB-Mpal 2015-2024 Corrient'!$G$4,1,MATCH($A$59,'PIB-Mpal 2015-2024 Corrient'!$H$3:$Y$3,0),1260,1),'PIB-Mpal 2015-2024 Corrient'!$A$5:$A$1264,LEFT(J$64,4),'PIB-Mpal 2015-2024 Corrient'!$Z$5:$Z$1264,$A66)</f>
        <v>2658.7174784859899</v>
      </c>
      <c r="K66" s="593">
        <f ca="1">SUMIFS(OFFSET('PIB-Mpal 2015-2024 Corrient'!$G$4,1,MATCH($A$59,'PIB-Mpal 2015-2024 Corrient'!$H$3:$Y$3,0),1260,1),'PIB-Mpal 2015-2024 Corrient'!$A$5:$A$1264,LEFT(K$64,4),'PIB-Mpal 2015-2024 Corrient'!$Z$5:$Z$1264,$A66)</f>
        <v>2948.68006503488</v>
      </c>
      <c r="L66" s="61"/>
      <c r="N66" s="214" t="s">
        <v>486</v>
      </c>
      <c r="O66" s="592">
        <f ca="1">SUMIFS(OFFSET('PIB Mpal 2015-2024 Cons'!$G$4,1,MATCH($A$59,'PIB Mpal 2015-2024 Cons'!$H$3:$Y$3,0),1260,1),'PIB Mpal 2015-2024 Cons'!$A$5:$A$1264,LEFT(O$64,4),'PIB Mpal 2015-2024 Cons'!$Z$5:$Z$1264,$N66)</f>
        <v>1086.2676934997698</v>
      </c>
      <c r="P66" s="592">
        <f ca="1">SUMIFS(OFFSET('PIB Mpal 2015-2024 Cons'!$G$4,1,MATCH($A$59,'PIB Mpal 2015-2024 Cons'!$H$3:$Y$3,0),1260,1),'PIB Mpal 2015-2024 Cons'!$A$5:$A$1264,LEFT(P$64,4),'PIB Mpal 2015-2024 Cons'!$Z$5:$Z$1264,$N66)</f>
        <v>1131.499840040603</v>
      </c>
      <c r="Q66" s="592">
        <f ca="1">SUMIFS(OFFSET('PIB Mpal 2015-2024 Cons'!$G$4,1,MATCH($A$59,'PIB Mpal 2015-2024 Cons'!$H$3:$Y$3,0),1260,1),'PIB Mpal 2015-2024 Cons'!$A$5:$A$1264,LEFT(Q$64,4),'PIB Mpal 2015-2024 Cons'!$Z$5:$Z$1264,$N66)</f>
        <v>1161.8217678034002</v>
      </c>
      <c r="R66" s="592">
        <f ca="1">SUMIFS(OFFSET('PIB Mpal 2015-2024 Cons'!$G$4,1,MATCH($A$59,'PIB Mpal 2015-2024 Cons'!$H$3:$Y$3,0),1260,1),'PIB Mpal 2015-2024 Cons'!$A$5:$A$1264,LEFT(R$64,4),'PIB Mpal 2015-2024 Cons'!$Z$5:$Z$1264,$N66)</f>
        <v>1213.6549229778877</v>
      </c>
      <c r="S66" s="592">
        <f ca="1">SUMIFS(OFFSET('PIB Mpal 2015-2024 Cons'!$G$4,1,MATCH($A$59,'PIB Mpal 2015-2024 Cons'!$H$3:$Y$3,0),1260,1),'PIB Mpal 2015-2024 Cons'!$A$5:$A$1264,LEFT(S$64,4),'PIB Mpal 2015-2024 Cons'!$Z$5:$Z$1264,$N66)</f>
        <v>1272.629461309097</v>
      </c>
      <c r="T66" s="592">
        <f ca="1">SUMIFS(OFFSET('PIB Mpal 2015-2024 Cons'!$G$4,1,MATCH($A$59,'PIB Mpal 2015-2024 Cons'!$H$3:$Y$3,0),1260,1),'PIB Mpal 2015-2024 Cons'!$A$5:$A$1264,LEFT(T$64,4),'PIB Mpal 2015-2024 Cons'!$Z$5:$Z$1264,$N66)</f>
        <v>1224.7955871089889</v>
      </c>
      <c r="U66" s="592">
        <f ca="1">SUMIFS(OFFSET('PIB Mpal 2015-2024 Cons'!$G$4,1,MATCH($A$59,'PIB Mpal 2015-2024 Cons'!$H$3:$Y$3,0),1260,1),'PIB Mpal 2015-2024 Cons'!$A$5:$A$1264,LEFT(U$64,4),'PIB Mpal 2015-2024 Cons'!$Z$5:$Z$1264,$N66)</f>
        <v>1388.8549969592989</v>
      </c>
      <c r="V66" s="592">
        <f ca="1">SUMIFS(OFFSET('PIB Mpal 2015-2024 Cons'!$G$4,1,MATCH($A$59,'PIB Mpal 2015-2024 Cons'!$H$3:$Y$3,0),1260,1),'PIB Mpal 2015-2024 Cons'!$A$5:$A$1264,LEFT(V$64,4),'PIB Mpal 2015-2024 Cons'!$Z$5:$Z$1264,$N66)</f>
        <v>1462.0894022675593</v>
      </c>
      <c r="W66" s="592">
        <f ca="1">SUMIFS(OFFSET('PIB Mpal 2015-2024 Cons'!$G$4,1,MATCH($A$59,'PIB Mpal 2015-2024 Cons'!$H$3:$Y$3,0),1260,1),'PIB Mpal 2015-2024 Cons'!$A$5:$A$1264,LEFT(W$64,4),'PIB Mpal 2015-2024 Cons'!$Z$5:$Z$1264,$N66)</f>
        <v>1546.5725945363552</v>
      </c>
      <c r="X66" s="593">
        <f ca="1">SUMIFS(OFFSET('PIB Mpal 2015-2024 Cons'!$G$4,1,MATCH($A$59,'PIB Mpal 2015-2024 Cons'!$H$3:$Y$3,0),1260,1),'PIB Mpal 2015-2024 Cons'!$A$5:$A$1264,LEFT(X$64,4),'PIB Mpal 2015-2024 Cons'!$Z$5:$Z$1264,$N66)</f>
        <v>1567.7053998984727</v>
      </c>
    </row>
    <row r="67" spans="1:24" x14ac:dyDescent="0.3">
      <c r="A67" s="214" t="s">
        <v>487</v>
      </c>
      <c r="B67" s="592">
        <f ca="1">SUMIFS(OFFSET('PIB-Mpal 2015-2024 Corrient'!$G$4,1,MATCH($A$59,'PIB-Mpal 2015-2024 Corrient'!$H$3:$Y$3,0),1260,1),'PIB-Mpal 2015-2024 Corrient'!$A$5:$A$1264,LEFT(B$64,4),'PIB-Mpal 2015-2024 Corrient'!$Z$5:$Z$1264,$A67)</f>
        <v>770.14873712486997</v>
      </c>
      <c r="C67" s="592">
        <f ca="1">SUMIFS(OFFSET('PIB-Mpal 2015-2024 Corrient'!$G$4,1,MATCH($A$59,'PIB-Mpal 2015-2024 Corrient'!$H$3:$Y$3,0),1260,1),'PIB-Mpal 2015-2024 Corrient'!$A$5:$A$1264,LEFT(C$64,4),'PIB-Mpal 2015-2024 Corrient'!$Z$5:$Z$1264,$A67)</f>
        <v>844.35716967074995</v>
      </c>
      <c r="D67" s="592">
        <f ca="1">SUMIFS(OFFSET('PIB-Mpal 2015-2024 Corrient'!$G$4,1,MATCH($A$59,'PIB-Mpal 2015-2024 Corrient'!$H$3:$Y$3,0),1260,1),'PIB-Mpal 2015-2024 Corrient'!$A$5:$A$1264,LEFT(D$64,4),'PIB-Mpal 2015-2024 Corrient'!$Z$5:$Z$1264,$A67)</f>
        <v>922.55784991659016</v>
      </c>
      <c r="E67" s="592">
        <f ca="1">SUMIFS(OFFSET('PIB-Mpal 2015-2024 Corrient'!$G$4,1,MATCH($A$59,'PIB-Mpal 2015-2024 Corrient'!$H$3:$Y$3,0),1260,1),'PIB-Mpal 2015-2024 Corrient'!$A$5:$A$1264,LEFT(E$64,4),'PIB-Mpal 2015-2024 Corrient'!$Z$5:$Z$1264,$A67)</f>
        <v>984.49728853300996</v>
      </c>
      <c r="F67" s="592">
        <f ca="1">SUMIFS(OFFSET('PIB-Mpal 2015-2024 Corrient'!$G$4,1,MATCH($A$59,'PIB-Mpal 2015-2024 Corrient'!$H$3:$Y$3,0),1260,1),'PIB-Mpal 2015-2024 Corrient'!$A$5:$A$1264,LEFT(F$64,4),'PIB-Mpal 2015-2024 Corrient'!$Z$5:$Z$1264,$A67)</f>
        <v>1055.1590070401401</v>
      </c>
      <c r="G67" s="592">
        <f ca="1">SUMIFS(OFFSET('PIB-Mpal 2015-2024 Corrient'!$G$4,1,MATCH($A$59,'PIB-Mpal 2015-2024 Corrient'!$H$3:$Y$3,0),1260,1),'PIB-Mpal 2015-2024 Corrient'!$A$5:$A$1264,LEFT(G$64,4),'PIB-Mpal 2015-2024 Corrient'!$Z$5:$Z$1264,$A67)</f>
        <v>1055.29459258356</v>
      </c>
      <c r="H67" s="592">
        <f ca="1">SUMIFS(OFFSET('PIB-Mpal 2015-2024 Corrient'!$G$4,1,MATCH($A$59,'PIB-Mpal 2015-2024 Corrient'!$H$3:$Y$3,0),1260,1),'PIB-Mpal 2015-2024 Corrient'!$A$5:$A$1264,LEFT(H$64,4),'PIB-Mpal 2015-2024 Corrient'!$Z$5:$Z$1264,$A67)</f>
        <v>1235.4071468747302</v>
      </c>
      <c r="I67" s="592">
        <f ca="1">SUMIFS(OFFSET('PIB-Mpal 2015-2024 Corrient'!$G$4,1,MATCH($A$59,'PIB-Mpal 2015-2024 Corrient'!$H$3:$Y$3,0),1260,1),'PIB-Mpal 2015-2024 Corrient'!$A$5:$A$1264,LEFT(I$64,4),'PIB-Mpal 2015-2024 Corrient'!$Z$5:$Z$1264,$A67)</f>
        <v>1508.7582719105098</v>
      </c>
      <c r="J67" s="592">
        <f ca="1">SUMIFS(OFFSET('PIB-Mpal 2015-2024 Corrient'!$G$4,1,MATCH($A$59,'PIB-Mpal 2015-2024 Corrient'!$H$3:$Y$3,0),1260,1),'PIB-Mpal 2015-2024 Corrient'!$A$5:$A$1264,LEFT(J$64,4),'PIB-Mpal 2015-2024 Corrient'!$Z$5:$Z$1264,$A67)</f>
        <v>1702.69928079805</v>
      </c>
      <c r="K67" s="593">
        <f ca="1">SUMIFS(OFFSET('PIB-Mpal 2015-2024 Corrient'!$G$4,1,MATCH($A$59,'PIB-Mpal 2015-2024 Corrient'!$H$3:$Y$3,0),1260,1),'PIB-Mpal 2015-2024 Corrient'!$A$5:$A$1264,LEFT(K$64,4),'PIB-Mpal 2015-2024 Corrient'!$Z$5:$Z$1264,$A67)</f>
        <v>1888.3974949070398</v>
      </c>
      <c r="L67" s="61"/>
      <c r="N67" s="214" t="s">
        <v>487</v>
      </c>
      <c r="O67" s="592">
        <f ca="1">SUMIFS(OFFSET('PIB Mpal 2015-2024 Cons'!$G$4,1,MATCH($A$59,'PIB Mpal 2015-2024 Cons'!$H$3:$Y$3,0),1260,1),'PIB Mpal 2015-2024 Cons'!$A$5:$A$1264,LEFT(O$64,4),'PIB Mpal 2015-2024 Cons'!$Z$5:$Z$1264,$N67)</f>
        <v>770.14873712487088</v>
      </c>
      <c r="P67" s="592">
        <f ca="1">SUMIFS(OFFSET('PIB Mpal 2015-2024 Cons'!$G$4,1,MATCH($A$59,'PIB Mpal 2015-2024 Cons'!$H$3:$Y$3,0),1260,1),'PIB Mpal 2015-2024 Cons'!$A$5:$A$1264,LEFT(P$64,4),'PIB Mpal 2015-2024 Cons'!$Z$5:$Z$1264,$N67)</f>
        <v>789.78203645538997</v>
      </c>
      <c r="Q67" s="592">
        <f ca="1">SUMIFS(OFFSET('PIB Mpal 2015-2024 Cons'!$G$4,1,MATCH($A$59,'PIB Mpal 2015-2024 Cons'!$H$3:$Y$3,0),1260,1),'PIB Mpal 2015-2024 Cons'!$A$5:$A$1264,LEFT(Q$64,4),'PIB Mpal 2015-2024 Cons'!$Z$5:$Z$1264,$N67)</f>
        <v>821.12718306801662</v>
      </c>
      <c r="R67" s="592">
        <f ca="1">SUMIFS(OFFSET('PIB Mpal 2015-2024 Cons'!$G$4,1,MATCH($A$59,'PIB Mpal 2015-2024 Cons'!$H$3:$Y$3,0),1260,1),'PIB Mpal 2015-2024 Cons'!$A$5:$A$1264,LEFT(R$64,4),'PIB Mpal 2015-2024 Cons'!$Z$5:$Z$1264,$N67)</f>
        <v>844.41929715111269</v>
      </c>
      <c r="S67" s="592">
        <f ca="1">SUMIFS(OFFSET('PIB Mpal 2015-2024 Cons'!$G$4,1,MATCH($A$59,'PIB Mpal 2015-2024 Cons'!$H$3:$Y$3,0),1260,1),'PIB Mpal 2015-2024 Cons'!$A$5:$A$1264,LEFT(S$64,4),'PIB Mpal 2015-2024 Cons'!$Z$5:$Z$1264,$N67)</f>
        <v>869.18924748631957</v>
      </c>
      <c r="T67" s="592">
        <f ca="1">SUMIFS(OFFSET('PIB Mpal 2015-2024 Cons'!$G$4,1,MATCH($A$59,'PIB Mpal 2015-2024 Cons'!$H$3:$Y$3,0),1260,1),'PIB Mpal 2015-2024 Cons'!$A$5:$A$1264,LEFT(T$64,4),'PIB Mpal 2015-2024 Cons'!$Z$5:$Z$1264,$N67)</f>
        <v>839.85731389563568</v>
      </c>
      <c r="U67" s="592">
        <f ca="1">SUMIFS(OFFSET('PIB Mpal 2015-2024 Cons'!$G$4,1,MATCH($A$59,'PIB Mpal 2015-2024 Cons'!$H$3:$Y$3,0),1260,1),'PIB Mpal 2015-2024 Cons'!$A$5:$A$1264,LEFT(U$64,4),'PIB Mpal 2015-2024 Cons'!$Z$5:$Z$1264,$N67)</f>
        <v>954.8016968006342</v>
      </c>
      <c r="V67" s="592">
        <f ca="1">SUMIFS(OFFSET('PIB Mpal 2015-2024 Cons'!$G$4,1,MATCH($A$59,'PIB Mpal 2015-2024 Cons'!$H$3:$Y$3,0),1260,1),'PIB Mpal 2015-2024 Cons'!$A$5:$A$1264,LEFT(V$64,4),'PIB Mpal 2015-2024 Cons'!$Z$5:$Z$1264,$N67)</f>
        <v>1051.2018872901538</v>
      </c>
      <c r="W67" s="592">
        <f ca="1">SUMIFS(OFFSET('PIB Mpal 2015-2024 Cons'!$G$4,1,MATCH($A$59,'PIB Mpal 2015-2024 Cons'!$H$3:$Y$3,0),1260,1),'PIB Mpal 2015-2024 Cons'!$A$5:$A$1264,LEFT(W$64,4),'PIB Mpal 2015-2024 Cons'!$Z$5:$Z$1264,$N67)</f>
        <v>1077.8372584059134</v>
      </c>
      <c r="X67" s="593">
        <f ca="1">SUMIFS(OFFSET('PIB Mpal 2015-2024 Cons'!$G$4,1,MATCH($A$59,'PIB Mpal 2015-2024 Cons'!$H$3:$Y$3,0),1260,1),'PIB Mpal 2015-2024 Cons'!$A$5:$A$1264,LEFT(X$64,4),'PIB Mpal 2015-2024 Cons'!$Z$5:$Z$1264,$N67)</f>
        <v>1101.9973790320369</v>
      </c>
    </row>
    <row r="68" spans="1:24" x14ac:dyDescent="0.3">
      <c r="A68" s="214" t="s">
        <v>488</v>
      </c>
      <c r="B68" s="592">
        <f ca="1">SUMIFS(OFFSET('PIB-Mpal 2015-2024 Corrient'!$G$4,1,MATCH($A$59,'PIB-Mpal 2015-2024 Corrient'!$H$3:$Y$3,0),1260,1),'PIB-Mpal 2015-2024 Corrient'!$A$5:$A$1264,LEFT(B$64,4),'PIB-Mpal 2015-2024 Corrient'!$Z$5:$Z$1264,$A68)</f>
        <v>416.82136607959995</v>
      </c>
      <c r="C68" s="592">
        <f ca="1">SUMIFS(OFFSET('PIB-Mpal 2015-2024 Corrient'!$G$4,1,MATCH($A$59,'PIB-Mpal 2015-2024 Corrient'!$H$3:$Y$3,0),1260,1),'PIB-Mpal 2015-2024 Corrient'!$A$5:$A$1264,LEFT(C$64,4),'PIB-Mpal 2015-2024 Corrient'!$Z$5:$Z$1264,$A68)</f>
        <v>447.59946650300998</v>
      </c>
      <c r="D68" s="592">
        <f ca="1">SUMIFS(OFFSET('PIB-Mpal 2015-2024 Corrient'!$G$4,1,MATCH($A$59,'PIB-Mpal 2015-2024 Corrient'!$H$3:$Y$3,0),1260,1),'PIB-Mpal 2015-2024 Corrient'!$A$5:$A$1264,LEFT(D$64,4),'PIB-Mpal 2015-2024 Corrient'!$Z$5:$Z$1264,$A68)</f>
        <v>481.42246703479998</v>
      </c>
      <c r="E68" s="592">
        <f ca="1">SUMIFS(OFFSET('PIB-Mpal 2015-2024 Corrient'!$G$4,1,MATCH($A$59,'PIB-Mpal 2015-2024 Corrient'!$H$3:$Y$3,0),1260,1),'PIB-Mpal 2015-2024 Corrient'!$A$5:$A$1264,LEFT(E$64,4),'PIB-Mpal 2015-2024 Corrient'!$Z$5:$Z$1264,$A68)</f>
        <v>522.17883594273007</v>
      </c>
      <c r="F68" s="592">
        <f ca="1">SUMIFS(OFFSET('PIB-Mpal 2015-2024 Corrient'!$G$4,1,MATCH($A$59,'PIB-Mpal 2015-2024 Corrient'!$H$3:$Y$3,0),1260,1),'PIB-Mpal 2015-2024 Corrient'!$A$5:$A$1264,LEFT(F$64,4),'PIB-Mpal 2015-2024 Corrient'!$Z$5:$Z$1264,$A68)</f>
        <v>570.96233924312992</v>
      </c>
      <c r="G68" s="592">
        <f ca="1">SUMIFS(OFFSET('PIB-Mpal 2015-2024 Corrient'!$G$4,1,MATCH($A$59,'PIB-Mpal 2015-2024 Corrient'!$H$3:$Y$3,0),1260,1),'PIB-Mpal 2015-2024 Corrient'!$A$5:$A$1264,LEFT(G$64,4),'PIB-Mpal 2015-2024 Corrient'!$Z$5:$Z$1264,$A68)</f>
        <v>567.67478616385006</v>
      </c>
      <c r="H68" s="592">
        <f ca="1">SUMIFS(OFFSET('PIB-Mpal 2015-2024 Corrient'!$G$4,1,MATCH($A$59,'PIB-Mpal 2015-2024 Corrient'!$H$3:$Y$3,0),1260,1),'PIB-Mpal 2015-2024 Corrient'!$A$5:$A$1264,LEFT(H$64,4),'PIB-Mpal 2015-2024 Corrient'!$Z$5:$Z$1264,$A68)</f>
        <v>631.02846814043994</v>
      </c>
      <c r="I68" s="592">
        <f ca="1">SUMIFS(OFFSET('PIB-Mpal 2015-2024 Corrient'!$G$4,1,MATCH($A$59,'PIB-Mpal 2015-2024 Corrient'!$H$3:$Y$3,0),1260,1),'PIB-Mpal 2015-2024 Corrient'!$A$5:$A$1264,LEFT(I$64,4),'PIB-Mpal 2015-2024 Corrient'!$Z$5:$Z$1264,$A68)</f>
        <v>783.01471885886986</v>
      </c>
      <c r="J68" s="592">
        <f ca="1">SUMIFS(OFFSET('PIB-Mpal 2015-2024 Corrient'!$G$4,1,MATCH($A$59,'PIB-Mpal 2015-2024 Corrient'!$H$3:$Y$3,0),1260,1),'PIB-Mpal 2015-2024 Corrient'!$A$5:$A$1264,LEFT(J$64,4),'PIB-Mpal 2015-2024 Corrient'!$Z$5:$Z$1264,$A68)</f>
        <v>891.70799154609995</v>
      </c>
      <c r="K68" s="593">
        <f ca="1">SUMIFS(OFFSET('PIB-Mpal 2015-2024 Corrient'!$G$4,1,MATCH($A$59,'PIB-Mpal 2015-2024 Corrient'!$H$3:$Y$3,0),1260,1),'PIB-Mpal 2015-2024 Corrient'!$A$5:$A$1264,LEFT(K$64,4),'PIB-Mpal 2015-2024 Corrient'!$Z$5:$Z$1264,$A68)</f>
        <v>988.95862376535001</v>
      </c>
      <c r="L68" s="61"/>
      <c r="N68" s="214" t="s">
        <v>488</v>
      </c>
      <c r="O68" s="592">
        <f ca="1">SUMIFS(OFFSET('PIB Mpal 2015-2024 Cons'!$G$4,1,MATCH($A$59,'PIB Mpal 2015-2024 Cons'!$H$3:$Y$3,0),1260,1),'PIB Mpal 2015-2024 Cons'!$A$5:$A$1264,LEFT(O$64,4),'PIB Mpal 2015-2024 Cons'!$Z$5:$Z$1264,$N68)</f>
        <v>416.82136607960047</v>
      </c>
      <c r="P68" s="592">
        <f ca="1">SUMIFS(OFFSET('PIB Mpal 2015-2024 Cons'!$G$4,1,MATCH($A$59,'PIB Mpal 2015-2024 Cons'!$H$3:$Y$3,0),1260,1),'PIB Mpal 2015-2024 Cons'!$A$5:$A$1264,LEFT(P$64,4),'PIB Mpal 2015-2024 Cons'!$Z$5:$Z$1264,$N68)</f>
        <v>419.87999101929745</v>
      </c>
      <c r="Q68" s="592">
        <f ca="1">SUMIFS(OFFSET('PIB Mpal 2015-2024 Cons'!$G$4,1,MATCH($A$59,'PIB Mpal 2015-2024 Cons'!$H$3:$Y$3,0),1260,1),'PIB Mpal 2015-2024 Cons'!$A$5:$A$1264,LEFT(Q$64,4),'PIB Mpal 2015-2024 Cons'!$Z$5:$Z$1264,$N68)</f>
        <v>429.05788535682171</v>
      </c>
      <c r="R68" s="592">
        <f ca="1">SUMIFS(OFFSET('PIB Mpal 2015-2024 Cons'!$G$4,1,MATCH($A$59,'PIB Mpal 2015-2024 Cons'!$H$3:$Y$3,0),1260,1),'PIB Mpal 2015-2024 Cons'!$A$5:$A$1264,LEFT(R$64,4),'PIB Mpal 2015-2024 Cons'!$Z$5:$Z$1264,$N68)</f>
        <v>448.73930902275424</v>
      </c>
      <c r="S68" s="592">
        <f ca="1">SUMIFS(OFFSET('PIB Mpal 2015-2024 Cons'!$G$4,1,MATCH($A$59,'PIB Mpal 2015-2024 Cons'!$H$3:$Y$3,0),1260,1),'PIB Mpal 2015-2024 Cons'!$A$5:$A$1264,LEFT(S$64,4),'PIB Mpal 2015-2024 Cons'!$Z$5:$Z$1264,$N68)</f>
        <v>472.46263342489419</v>
      </c>
      <c r="T68" s="592">
        <f ca="1">SUMIFS(OFFSET('PIB Mpal 2015-2024 Cons'!$G$4,1,MATCH($A$59,'PIB Mpal 2015-2024 Cons'!$H$3:$Y$3,0),1260,1),'PIB Mpal 2015-2024 Cons'!$A$5:$A$1264,LEFT(T$64,4),'PIB Mpal 2015-2024 Cons'!$Z$5:$Z$1264,$N68)</f>
        <v>455.77167289845318</v>
      </c>
      <c r="U68" s="592">
        <f ca="1">SUMIFS(OFFSET('PIB Mpal 2015-2024 Cons'!$G$4,1,MATCH($A$59,'PIB Mpal 2015-2024 Cons'!$H$3:$Y$3,0),1260,1),'PIB Mpal 2015-2024 Cons'!$A$5:$A$1264,LEFT(U$64,4),'PIB Mpal 2015-2024 Cons'!$Z$5:$Z$1264,$N68)</f>
        <v>491.39465916390191</v>
      </c>
      <c r="V68" s="592">
        <f ca="1">SUMIFS(OFFSET('PIB Mpal 2015-2024 Cons'!$G$4,1,MATCH($A$59,'PIB Mpal 2015-2024 Cons'!$H$3:$Y$3,0),1260,1),'PIB Mpal 2015-2024 Cons'!$A$5:$A$1264,LEFT(V$64,4),'PIB Mpal 2015-2024 Cons'!$Z$5:$Z$1264,$N68)</f>
        <v>555.82882952688772</v>
      </c>
      <c r="W68" s="592">
        <f ca="1">SUMIFS(OFFSET('PIB Mpal 2015-2024 Cons'!$G$4,1,MATCH($A$59,'PIB Mpal 2015-2024 Cons'!$H$3:$Y$3,0),1260,1),'PIB Mpal 2015-2024 Cons'!$A$5:$A$1264,LEFT(W$64,4),'PIB Mpal 2015-2024 Cons'!$Z$5:$Z$1264,$N68)</f>
        <v>578.36735092487856</v>
      </c>
      <c r="X68" s="593">
        <f ca="1">SUMIFS(OFFSET('PIB Mpal 2015-2024 Cons'!$G$4,1,MATCH($A$59,'PIB Mpal 2015-2024 Cons'!$H$3:$Y$3,0),1260,1),'PIB Mpal 2015-2024 Cons'!$A$5:$A$1264,LEFT(X$64,4),'PIB Mpal 2015-2024 Cons'!$Z$5:$Z$1264,$N68)</f>
        <v>588.06464324883189</v>
      </c>
    </row>
    <row r="69" spans="1:24" x14ac:dyDescent="0.3">
      <c r="A69" s="214" t="s">
        <v>489</v>
      </c>
      <c r="B69" s="592">
        <f ca="1">SUMIFS(OFFSET('PIB-Mpal 2015-2024 Corrient'!$G$4,1,MATCH($A$59,'PIB-Mpal 2015-2024 Corrient'!$H$3:$Y$3,0),1260,1),'PIB-Mpal 2015-2024 Corrient'!$A$5:$A$1264,LEFT(B$64,4),'PIB-Mpal 2015-2024 Corrient'!$Z$5:$Z$1264,$A69)</f>
        <v>774.33819869646993</v>
      </c>
      <c r="C69" s="592">
        <f ca="1">SUMIFS(OFFSET('PIB-Mpal 2015-2024 Corrient'!$G$4,1,MATCH($A$59,'PIB-Mpal 2015-2024 Corrient'!$H$3:$Y$3,0),1260,1),'PIB-Mpal 2015-2024 Corrient'!$A$5:$A$1264,LEFT(C$64,4),'PIB-Mpal 2015-2024 Corrient'!$Z$5:$Z$1264,$A69)</f>
        <v>794.36599288990988</v>
      </c>
      <c r="D69" s="592">
        <f ca="1">SUMIFS(OFFSET('PIB-Mpal 2015-2024 Corrient'!$G$4,1,MATCH($A$59,'PIB-Mpal 2015-2024 Corrient'!$H$3:$Y$3,0),1260,1),'PIB-Mpal 2015-2024 Corrient'!$A$5:$A$1264,LEFT(D$64,4),'PIB-Mpal 2015-2024 Corrient'!$Z$5:$Z$1264,$A69)</f>
        <v>893.52537238601997</v>
      </c>
      <c r="E69" s="592">
        <f ca="1">SUMIFS(OFFSET('PIB-Mpal 2015-2024 Corrient'!$G$4,1,MATCH($A$59,'PIB-Mpal 2015-2024 Corrient'!$H$3:$Y$3,0),1260,1),'PIB-Mpal 2015-2024 Corrient'!$A$5:$A$1264,LEFT(E$64,4),'PIB-Mpal 2015-2024 Corrient'!$Z$5:$Z$1264,$A69)</f>
        <v>963.05666882766002</v>
      </c>
      <c r="F69" s="592">
        <f ca="1">SUMIFS(OFFSET('PIB-Mpal 2015-2024 Corrient'!$G$4,1,MATCH($A$59,'PIB-Mpal 2015-2024 Corrient'!$H$3:$Y$3,0),1260,1),'PIB-Mpal 2015-2024 Corrient'!$A$5:$A$1264,LEFT(F$64,4),'PIB-Mpal 2015-2024 Corrient'!$Z$5:$Z$1264,$A69)</f>
        <v>1032.56903556723</v>
      </c>
      <c r="G69" s="592">
        <f ca="1">SUMIFS(OFFSET('PIB-Mpal 2015-2024 Corrient'!$G$4,1,MATCH($A$59,'PIB-Mpal 2015-2024 Corrient'!$H$3:$Y$3,0),1260,1),'PIB-Mpal 2015-2024 Corrient'!$A$5:$A$1264,LEFT(G$64,4),'PIB-Mpal 2015-2024 Corrient'!$Z$5:$Z$1264,$A69)</f>
        <v>972.36912855487014</v>
      </c>
      <c r="H69" s="592">
        <f ca="1">SUMIFS(OFFSET('PIB-Mpal 2015-2024 Corrient'!$G$4,1,MATCH($A$59,'PIB-Mpal 2015-2024 Corrient'!$H$3:$Y$3,0),1260,1),'PIB-Mpal 2015-2024 Corrient'!$A$5:$A$1264,LEFT(H$64,4),'PIB-Mpal 2015-2024 Corrient'!$Z$5:$Z$1264,$A69)</f>
        <v>1156.4579914119099</v>
      </c>
      <c r="I69" s="592">
        <f ca="1">SUMIFS(OFFSET('PIB-Mpal 2015-2024 Corrient'!$G$4,1,MATCH($A$59,'PIB-Mpal 2015-2024 Corrient'!$H$3:$Y$3,0),1260,1),'PIB-Mpal 2015-2024 Corrient'!$A$5:$A$1264,LEFT(I$64,4),'PIB-Mpal 2015-2024 Corrient'!$Z$5:$Z$1264,$A69)</f>
        <v>1386.1131742457499</v>
      </c>
      <c r="J69" s="592">
        <f ca="1">SUMIFS(OFFSET('PIB-Mpal 2015-2024 Corrient'!$G$4,1,MATCH($A$59,'PIB-Mpal 2015-2024 Corrient'!$H$3:$Y$3,0),1260,1),'PIB-Mpal 2015-2024 Corrient'!$A$5:$A$1264,LEFT(J$64,4),'PIB-Mpal 2015-2024 Corrient'!$Z$5:$Z$1264,$A69)</f>
        <v>1567.7888536855398</v>
      </c>
      <c r="K69" s="593">
        <f ca="1">SUMIFS(OFFSET('PIB-Mpal 2015-2024 Corrient'!$G$4,1,MATCH($A$59,'PIB-Mpal 2015-2024 Corrient'!$H$3:$Y$3,0),1260,1),'PIB-Mpal 2015-2024 Corrient'!$A$5:$A$1264,LEFT(K$64,4),'PIB-Mpal 2015-2024 Corrient'!$Z$5:$Z$1264,$A69)</f>
        <v>1738.7735915735602</v>
      </c>
      <c r="L69" s="61"/>
      <c r="N69" s="214" t="s">
        <v>489</v>
      </c>
      <c r="O69" s="592">
        <f ca="1">SUMIFS(OFFSET('PIB Mpal 2015-2024 Cons'!$G$4,1,MATCH($A$59,'PIB Mpal 2015-2024 Cons'!$H$3:$Y$3,0),1260,1),'PIB Mpal 2015-2024 Cons'!$A$5:$A$1264,LEFT(O$64,4),'PIB Mpal 2015-2024 Cons'!$Z$5:$Z$1264,$N69)</f>
        <v>774.33819869647095</v>
      </c>
      <c r="P69" s="592">
        <f ca="1">SUMIFS(OFFSET('PIB Mpal 2015-2024 Cons'!$G$4,1,MATCH($A$59,'PIB Mpal 2015-2024 Cons'!$H$3:$Y$3,0),1260,1),'PIB Mpal 2015-2024 Cons'!$A$5:$A$1264,LEFT(P$64,4),'PIB Mpal 2015-2024 Cons'!$Z$5:$Z$1264,$N69)</f>
        <v>746.03465288365737</v>
      </c>
      <c r="Q69" s="592">
        <f ca="1">SUMIFS(OFFSET('PIB Mpal 2015-2024 Cons'!$G$4,1,MATCH($A$59,'PIB Mpal 2015-2024 Cons'!$H$3:$Y$3,0),1260,1),'PIB Mpal 2015-2024 Cons'!$A$5:$A$1264,LEFT(Q$64,4),'PIB Mpal 2015-2024 Cons'!$Z$5:$Z$1264,$N69)</f>
        <v>797.82412961281148</v>
      </c>
      <c r="R69" s="592">
        <f ca="1">SUMIFS(OFFSET('PIB Mpal 2015-2024 Cons'!$G$4,1,MATCH($A$59,'PIB Mpal 2015-2024 Cons'!$H$3:$Y$3,0),1260,1),'PIB Mpal 2015-2024 Cons'!$A$5:$A$1264,LEFT(R$64,4),'PIB Mpal 2015-2024 Cons'!$Z$5:$Z$1264,$N69)</f>
        <v>829.46813347113834</v>
      </c>
      <c r="S69" s="592">
        <f ca="1">SUMIFS(OFFSET('PIB Mpal 2015-2024 Cons'!$G$4,1,MATCH($A$59,'PIB Mpal 2015-2024 Cons'!$H$3:$Y$3,0),1260,1),'PIB Mpal 2015-2024 Cons'!$A$5:$A$1264,LEFT(S$64,4),'PIB Mpal 2015-2024 Cons'!$Z$5:$Z$1264,$N69)</f>
        <v>856.61733058032564</v>
      </c>
      <c r="T69" s="592">
        <f ca="1">SUMIFS(OFFSET('PIB Mpal 2015-2024 Cons'!$G$4,1,MATCH($A$59,'PIB Mpal 2015-2024 Cons'!$H$3:$Y$3,0),1260,1),'PIB Mpal 2015-2024 Cons'!$A$5:$A$1264,LEFT(T$64,4),'PIB Mpal 2015-2024 Cons'!$Z$5:$Z$1264,$N69)</f>
        <v>784.64420443143263</v>
      </c>
      <c r="U69" s="592">
        <f ca="1">SUMIFS(OFFSET('PIB Mpal 2015-2024 Cons'!$G$4,1,MATCH($A$59,'PIB Mpal 2015-2024 Cons'!$H$3:$Y$3,0),1260,1),'PIB Mpal 2015-2024 Cons'!$A$5:$A$1264,LEFT(U$64,4),'PIB Mpal 2015-2024 Cons'!$Z$5:$Z$1264,$N69)</f>
        <v>908.20496631800461</v>
      </c>
      <c r="V69" s="592">
        <f ca="1">SUMIFS(OFFSET('PIB Mpal 2015-2024 Cons'!$G$4,1,MATCH($A$59,'PIB Mpal 2015-2024 Cons'!$H$3:$Y$3,0),1260,1),'PIB Mpal 2015-2024 Cons'!$A$5:$A$1264,LEFT(V$64,4),'PIB Mpal 2015-2024 Cons'!$Z$5:$Z$1264,$N69)</f>
        <v>997.28510920625354</v>
      </c>
      <c r="W69" s="592">
        <f ca="1">SUMIFS(OFFSET('PIB Mpal 2015-2024 Cons'!$G$4,1,MATCH($A$59,'PIB Mpal 2015-2024 Cons'!$H$3:$Y$3,0),1260,1),'PIB Mpal 2015-2024 Cons'!$A$5:$A$1264,LEFT(W$64,4),'PIB Mpal 2015-2024 Cons'!$Z$5:$Z$1264,$N69)</f>
        <v>1022.9651615441057</v>
      </c>
      <c r="X69" s="593">
        <f ca="1">SUMIFS(OFFSET('PIB Mpal 2015-2024 Cons'!$G$4,1,MATCH($A$59,'PIB Mpal 2015-2024 Cons'!$H$3:$Y$3,0),1260,1),'PIB Mpal 2015-2024 Cons'!$A$5:$A$1264,LEFT(X$64,4),'PIB Mpal 2015-2024 Cons'!$Z$5:$Z$1264,$N69)</f>
        <v>1045.7872119152166</v>
      </c>
    </row>
    <row r="70" spans="1:24" x14ac:dyDescent="0.3">
      <c r="A70" s="214" t="s">
        <v>490</v>
      </c>
      <c r="B70" s="592">
        <f ca="1">SUMIFS(OFFSET('PIB-Mpal 2015-2024 Corrient'!$G$4,1,MATCH($A$59,'PIB-Mpal 2015-2024 Corrient'!$H$3:$Y$3,0),1260,1),'PIB-Mpal 2015-2024 Corrient'!$A$5:$A$1264,LEFT(B$64,4),'PIB-Mpal 2015-2024 Corrient'!$Z$5:$Z$1264,$A70)</f>
        <v>607.36423033631991</v>
      </c>
      <c r="C70" s="592">
        <f ca="1">SUMIFS(OFFSET('PIB-Mpal 2015-2024 Corrient'!$G$4,1,MATCH($A$59,'PIB-Mpal 2015-2024 Corrient'!$H$3:$Y$3,0),1260,1),'PIB-Mpal 2015-2024 Corrient'!$A$5:$A$1264,LEFT(C$64,4),'PIB-Mpal 2015-2024 Corrient'!$Z$5:$Z$1264,$A70)</f>
        <v>619.02646341288994</v>
      </c>
      <c r="D70" s="592">
        <f ca="1">SUMIFS(OFFSET('PIB-Mpal 2015-2024 Corrient'!$G$4,1,MATCH($A$59,'PIB-Mpal 2015-2024 Corrient'!$H$3:$Y$3,0),1260,1),'PIB-Mpal 2015-2024 Corrient'!$A$5:$A$1264,LEFT(D$64,4),'PIB-Mpal 2015-2024 Corrient'!$Z$5:$Z$1264,$A70)</f>
        <v>673.75169938543002</v>
      </c>
      <c r="E70" s="592">
        <f ca="1">SUMIFS(OFFSET('PIB-Mpal 2015-2024 Corrient'!$G$4,1,MATCH($A$59,'PIB-Mpal 2015-2024 Corrient'!$H$3:$Y$3,0),1260,1),'PIB-Mpal 2015-2024 Corrient'!$A$5:$A$1264,LEFT(E$64,4),'PIB-Mpal 2015-2024 Corrient'!$Z$5:$Z$1264,$A70)</f>
        <v>732.37384661000999</v>
      </c>
      <c r="F70" s="592">
        <f ca="1">SUMIFS(OFFSET('PIB-Mpal 2015-2024 Corrient'!$G$4,1,MATCH($A$59,'PIB-Mpal 2015-2024 Corrient'!$H$3:$Y$3,0),1260,1),'PIB-Mpal 2015-2024 Corrient'!$A$5:$A$1264,LEFT(F$64,4),'PIB-Mpal 2015-2024 Corrient'!$Z$5:$Z$1264,$A70)</f>
        <v>787.95485149652995</v>
      </c>
      <c r="G70" s="592">
        <f ca="1">SUMIFS(OFFSET('PIB-Mpal 2015-2024 Corrient'!$G$4,1,MATCH($A$59,'PIB-Mpal 2015-2024 Corrient'!$H$3:$Y$3,0),1260,1),'PIB-Mpal 2015-2024 Corrient'!$A$5:$A$1264,LEFT(G$64,4),'PIB-Mpal 2015-2024 Corrient'!$Z$5:$Z$1264,$A70)</f>
        <v>799.94459574593998</v>
      </c>
      <c r="H70" s="592">
        <f ca="1">SUMIFS(OFFSET('PIB-Mpal 2015-2024 Corrient'!$G$4,1,MATCH($A$59,'PIB-Mpal 2015-2024 Corrient'!$H$3:$Y$3,0),1260,1),'PIB-Mpal 2015-2024 Corrient'!$A$5:$A$1264,LEFT(H$64,4),'PIB-Mpal 2015-2024 Corrient'!$Z$5:$Z$1264,$A70)</f>
        <v>858.1110794402598</v>
      </c>
      <c r="I70" s="592">
        <f ca="1">SUMIFS(OFFSET('PIB-Mpal 2015-2024 Corrient'!$G$4,1,MATCH($A$59,'PIB-Mpal 2015-2024 Corrient'!$H$3:$Y$3,0),1260,1),'PIB-Mpal 2015-2024 Corrient'!$A$5:$A$1264,LEFT(I$64,4),'PIB-Mpal 2015-2024 Corrient'!$Z$5:$Z$1264,$A70)</f>
        <v>1066.89021349927</v>
      </c>
      <c r="J70" s="592">
        <f ca="1">SUMIFS(OFFSET('PIB-Mpal 2015-2024 Corrient'!$G$4,1,MATCH($A$59,'PIB-Mpal 2015-2024 Corrient'!$H$3:$Y$3,0),1260,1),'PIB-Mpal 2015-2024 Corrient'!$A$5:$A$1264,LEFT(J$64,4),'PIB-Mpal 2015-2024 Corrient'!$Z$5:$Z$1264,$A70)</f>
        <v>1223.9925156566599</v>
      </c>
      <c r="K70" s="593">
        <f ca="1">SUMIFS(OFFSET('PIB-Mpal 2015-2024 Corrient'!$G$4,1,MATCH($A$59,'PIB-Mpal 2015-2024 Corrient'!$H$3:$Y$3,0),1260,1),'PIB-Mpal 2015-2024 Corrient'!$A$5:$A$1264,LEFT(K$64,4),'PIB-Mpal 2015-2024 Corrient'!$Z$5:$Z$1264,$A70)</f>
        <v>1357.4824553092301</v>
      </c>
      <c r="L70" s="61"/>
      <c r="N70" s="214" t="s">
        <v>490</v>
      </c>
      <c r="O70" s="592">
        <f ca="1">SUMIFS(OFFSET('PIB Mpal 2015-2024 Cons'!$G$4,1,MATCH($A$59,'PIB Mpal 2015-2024 Cons'!$H$3:$Y$3,0),1260,1),'PIB Mpal 2015-2024 Cons'!$A$5:$A$1264,LEFT(O$64,4),'PIB Mpal 2015-2024 Cons'!$Z$5:$Z$1264,$N70)</f>
        <v>607.36423033632082</v>
      </c>
      <c r="P70" s="592">
        <f ca="1">SUMIFS(OFFSET('PIB Mpal 2015-2024 Cons'!$G$4,1,MATCH($A$59,'PIB Mpal 2015-2024 Cons'!$H$3:$Y$3,0),1260,1),'PIB Mpal 2015-2024 Cons'!$A$5:$A$1264,LEFT(P$64,4),'PIB Mpal 2015-2024 Cons'!$Z$5:$Z$1264,$N70)</f>
        <v>579.43103341463791</v>
      </c>
      <c r="Q70" s="592">
        <f ca="1">SUMIFS(OFFSET('PIB Mpal 2015-2024 Cons'!$G$4,1,MATCH($A$59,'PIB Mpal 2015-2024 Cons'!$H$3:$Y$3,0),1260,1),'PIB Mpal 2015-2024 Cons'!$A$5:$A$1264,LEFT(Q$64,4),'PIB Mpal 2015-2024 Cons'!$Z$5:$Z$1264,$N70)</f>
        <v>600.01145235679178</v>
      </c>
      <c r="R70" s="592">
        <f ca="1">SUMIFS(OFFSET('PIB Mpal 2015-2024 Cons'!$G$4,1,MATCH($A$59,'PIB Mpal 2015-2024 Cons'!$H$3:$Y$3,0),1260,1),'PIB Mpal 2015-2024 Cons'!$A$5:$A$1264,LEFT(R$64,4),'PIB Mpal 2015-2024 Cons'!$Z$5:$Z$1264,$N70)</f>
        <v>629.6021682472292</v>
      </c>
      <c r="S70" s="592">
        <f ca="1">SUMIFS(OFFSET('PIB Mpal 2015-2024 Cons'!$G$4,1,MATCH($A$59,'PIB Mpal 2015-2024 Cons'!$H$3:$Y$3,0),1260,1),'PIB Mpal 2015-2024 Cons'!$A$5:$A$1264,LEFT(S$64,4),'PIB Mpal 2015-2024 Cons'!$Z$5:$Z$1264,$N70)</f>
        <v>652.5069947664515</v>
      </c>
      <c r="T70" s="592">
        <f ca="1">SUMIFS(OFFSET('PIB Mpal 2015-2024 Cons'!$G$4,1,MATCH($A$59,'PIB Mpal 2015-2024 Cons'!$H$3:$Y$3,0),1260,1),'PIB Mpal 2015-2024 Cons'!$A$5:$A$1264,LEFT(T$64,4),'PIB Mpal 2015-2024 Cons'!$Z$5:$Z$1264,$N70)</f>
        <v>643.58375094976145</v>
      </c>
      <c r="U70" s="592">
        <f ca="1">SUMIFS(OFFSET('PIB Mpal 2015-2024 Cons'!$G$4,1,MATCH($A$59,'PIB Mpal 2015-2024 Cons'!$H$3:$Y$3,0),1260,1),'PIB Mpal 2015-2024 Cons'!$A$5:$A$1264,LEFT(U$64,4),'PIB Mpal 2015-2024 Cons'!$Z$5:$Z$1264,$N70)</f>
        <v>668.13824016439003</v>
      </c>
      <c r="V70" s="592">
        <f ca="1">SUMIFS(OFFSET('PIB Mpal 2015-2024 Cons'!$G$4,1,MATCH($A$59,'PIB Mpal 2015-2024 Cons'!$H$3:$Y$3,0),1260,1),'PIB Mpal 2015-2024 Cons'!$A$5:$A$1264,LEFT(V$64,4),'PIB Mpal 2015-2024 Cons'!$Z$5:$Z$1264,$N70)</f>
        <v>757.0619505621404</v>
      </c>
      <c r="W70" s="592">
        <f ca="1">SUMIFS(OFFSET('PIB Mpal 2015-2024 Cons'!$G$4,1,MATCH($A$59,'PIB Mpal 2015-2024 Cons'!$H$3:$Y$3,0),1260,1),'PIB Mpal 2015-2024 Cons'!$A$5:$A$1264,LEFT(W$64,4),'PIB Mpal 2015-2024 Cons'!$Z$5:$Z$1264,$N70)</f>
        <v>789.74972408322174</v>
      </c>
      <c r="X70" s="593">
        <f ca="1">SUMIFS(OFFSET('PIB Mpal 2015-2024 Cons'!$G$4,1,MATCH($A$59,'PIB Mpal 2015-2024 Cons'!$H$3:$Y$3,0),1260,1),'PIB Mpal 2015-2024 Cons'!$A$5:$A$1264,LEFT(X$64,4),'PIB Mpal 2015-2024 Cons'!$Z$5:$Z$1264,$N70)</f>
        <v>808.33538018472291</v>
      </c>
    </row>
    <row r="71" spans="1:24" x14ac:dyDescent="0.3">
      <c r="A71" s="214" t="s">
        <v>491</v>
      </c>
      <c r="B71" s="592">
        <f ca="1">SUMIFS(OFFSET('PIB-Mpal 2015-2024 Corrient'!$G$4,1,MATCH($A$59,'PIB-Mpal 2015-2024 Corrient'!$H$3:$Y$3,0),1260,1),'PIB-Mpal 2015-2024 Corrient'!$A$5:$A$1264,LEFT(B$64,4),'PIB-Mpal 2015-2024 Corrient'!$Z$5:$Z$1264,$A71)</f>
        <v>1808.9889785948601</v>
      </c>
      <c r="C71" s="592">
        <f ca="1">SUMIFS(OFFSET('PIB-Mpal 2015-2024 Corrient'!$G$4,1,MATCH($A$59,'PIB-Mpal 2015-2024 Corrient'!$H$3:$Y$3,0),1260,1),'PIB-Mpal 2015-2024 Corrient'!$A$5:$A$1264,LEFT(C$64,4),'PIB-Mpal 2015-2024 Corrient'!$Z$5:$Z$1264,$A71)</f>
        <v>2072.8879918533103</v>
      </c>
      <c r="D71" s="592">
        <f ca="1">SUMIFS(OFFSET('PIB-Mpal 2015-2024 Corrient'!$G$4,1,MATCH($A$59,'PIB-Mpal 2015-2024 Corrient'!$H$3:$Y$3,0),1260,1),'PIB-Mpal 2015-2024 Corrient'!$A$5:$A$1264,LEFT(D$64,4),'PIB-Mpal 2015-2024 Corrient'!$Z$5:$Z$1264,$A71)</f>
        <v>2200.9849028512299</v>
      </c>
      <c r="E71" s="592">
        <f ca="1">SUMIFS(OFFSET('PIB-Mpal 2015-2024 Corrient'!$G$4,1,MATCH($A$59,'PIB-Mpal 2015-2024 Corrient'!$H$3:$Y$3,0),1260,1),'PIB-Mpal 2015-2024 Corrient'!$A$5:$A$1264,LEFT(E$64,4),'PIB-Mpal 2015-2024 Corrient'!$Z$5:$Z$1264,$A71)</f>
        <v>2396.87471533494</v>
      </c>
      <c r="F71" s="592">
        <f ca="1">SUMIFS(OFFSET('PIB-Mpal 2015-2024 Corrient'!$G$4,1,MATCH($A$59,'PIB-Mpal 2015-2024 Corrient'!$H$3:$Y$3,0),1260,1),'PIB-Mpal 2015-2024 Corrient'!$A$5:$A$1264,LEFT(F$64,4),'PIB-Mpal 2015-2024 Corrient'!$Z$5:$Z$1264,$A71)</f>
        <v>2648.0718399699899</v>
      </c>
      <c r="G71" s="592">
        <f ca="1">SUMIFS(OFFSET('PIB-Mpal 2015-2024 Corrient'!$G$4,1,MATCH($A$59,'PIB-Mpal 2015-2024 Corrient'!$H$3:$Y$3,0),1260,1),'PIB-Mpal 2015-2024 Corrient'!$A$5:$A$1264,LEFT(G$64,4),'PIB-Mpal 2015-2024 Corrient'!$Z$5:$Z$1264,$A71)</f>
        <v>2693.7841031880703</v>
      </c>
      <c r="H71" s="592">
        <f ca="1">SUMIFS(OFFSET('PIB-Mpal 2015-2024 Corrient'!$G$4,1,MATCH($A$59,'PIB-Mpal 2015-2024 Corrient'!$H$3:$Y$3,0),1260,1),'PIB-Mpal 2015-2024 Corrient'!$A$5:$A$1264,LEFT(H$64,4),'PIB-Mpal 2015-2024 Corrient'!$Z$5:$Z$1264,$A71)</f>
        <v>3134.4716656828004</v>
      </c>
      <c r="I71" s="592">
        <f ca="1">SUMIFS(OFFSET('PIB-Mpal 2015-2024 Corrient'!$G$4,1,MATCH($A$59,'PIB-Mpal 2015-2024 Corrient'!$H$3:$Y$3,0),1260,1),'PIB-Mpal 2015-2024 Corrient'!$A$5:$A$1264,LEFT(I$64,4),'PIB-Mpal 2015-2024 Corrient'!$Z$5:$Z$1264,$A71)</f>
        <v>3699.3724418803199</v>
      </c>
      <c r="J71" s="592">
        <f ca="1">SUMIFS(OFFSET('PIB-Mpal 2015-2024 Corrient'!$G$4,1,MATCH($A$59,'PIB-Mpal 2015-2024 Corrient'!$H$3:$Y$3,0),1260,1),'PIB-Mpal 2015-2024 Corrient'!$A$5:$A$1264,LEFT(J$64,4),'PIB-Mpal 2015-2024 Corrient'!$Z$5:$Z$1264,$A71)</f>
        <v>4354.8143667736695</v>
      </c>
      <c r="K71" s="593">
        <f ca="1">SUMIFS(OFFSET('PIB-Mpal 2015-2024 Corrient'!$G$4,1,MATCH($A$59,'PIB-Mpal 2015-2024 Corrient'!$H$3:$Y$3,0),1260,1),'PIB-Mpal 2015-2024 Corrient'!$A$5:$A$1264,LEFT(K$64,4),'PIB-Mpal 2015-2024 Corrient'!$Z$5:$Z$1264,$A71)</f>
        <v>4829.7551034063117</v>
      </c>
      <c r="L71" s="61"/>
      <c r="N71" s="214" t="s">
        <v>491</v>
      </c>
      <c r="O71" s="592">
        <f ca="1">SUMIFS(OFFSET('PIB Mpal 2015-2024 Cons'!$G$4,1,MATCH($A$59,'PIB Mpal 2015-2024 Cons'!$H$3:$Y$3,0),1260,1),'PIB Mpal 2015-2024 Cons'!$A$5:$A$1264,LEFT(O$64,4),'PIB Mpal 2015-2024 Cons'!$Z$5:$Z$1264,$N71)</f>
        <v>1808.9889785948585</v>
      </c>
      <c r="P71" s="592">
        <f ca="1">SUMIFS(OFFSET('PIB Mpal 2015-2024 Cons'!$G$4,1,MATCH($A$59,'PIB Mpal 2015-2024 Cons'!$H$3:$Y$3,0),1260,1),'PIB Mpal 2015-2024 Cons'!$A$5:$A$1264,LEFT(P$64,4),'PIB Mpal 2015-2024 Cons'!$Z$5:$Z$1264,$N71)</f>
        <v>1929.5158091887133</v>
      </c>
      <c r="Q71" s="592">
        <f ca="1">SUMIFS(OFFSET('PIB Mpal 2015-2024 Cons'!$G$4,1,MATCH($A$59,'PIB Mpal 2015-2024 Cons'!$H$3:$Y$3,0),1260,1),'PIB Mpal 2015-2024 Cons'!$A$5:$A$1264,LEFT(Q$64,4),'PIB Mpal 2015-2024 Cons'!$Z$5:$Z$1264,$N71)</f>
        <v>1955.0637852448901</v>
      </c>
      <c r="R71" s="592">
        <f ca="1">SUMIFS(OFFSET('PIB Mpal 2015-2024 Cons'!$G$4,1,MATCH($A$59,'PIB Mpal 2015-2024 Cons'!$H$3:$Y$3,0),1260,1),'PIB Mpal 2015-2024 Cons'!$A$5:$A$1264,LEFT(R$64,4),'PIB Mpal 2015-2024 Cons'!$Z$5:$Z$1264,$N71)</f>
        <v>2036.0668731888668</v>
      </c>
      <c r="S71" s="592">
        <f ca="1">SUMIFS(OFFSET('PIB Mpal 2015-2024 Cons'!$G$4,1,MATCH($A$59,'PIB Mpal 2015-2024 Cons'!$H$3:$Y$3,0),1260,1),'PIB Mpal 2015-2024 Cons'!$A$5:$A$1264,LEFT(S$64,4),'PIB Mpal 2015-2024 Cons'!$Z$5:$Z$1264,$N71)</f>
        <v>2141.0188989140347</v>
      </c>
      <c r="T71" s="592">
        <f ca="1">SUMIFS(OFFSET('PIB Mpal 2015-2024 Cons'!$G$4,1,MATCH($A$59,'PIB Mpal 2015-2024 Cons'!$H$3:$Y$3,0),1260,1),'PIB Mpal 2015-2024 Cons'!$A$5:$A$1264,LEFT(T$64,4),'PIB Mpal 2015-2024 Cons'!$Z$5:$Z$1264,$N71)</f>
        <v>2053.5479609441459</v>
      </c>
      <c r="U71" s="592">
        <f ca="1">SUMIFS(OFFSET('PIB Mpal 2015-2024 Cons'!$G$4,1,MATCH($A$59,'PIB Mpal 2015-2024 Cons'!$H$3:$Y$3,0),1260,1),'PIB Mpal 2015-2024 Cons'!$A$5:$A$1264,LEFT(U$64,4),'PIB Mpal 2015-2024 Cons'!$Z$5:$Z$1264,$N71)</f>
        <v>2296.1726180925211</v>
      </c>
      <c r="V71" s="592">
        <f ca="1">SUMIFS(OFFSET('PIB Mpal 2015-2024 Cons'!$G$4,1,MATCH($A$59,'PIB Mpal 2015-2024 Cons'!$H$3:$Y$3,0),1260,1),'PIB Mpal 2015-2024 Cons'!$A$5:$A$1264,LEFT(V$64,4),'PIB Mpal 2015-2024 Cons'!$Z$5:$Z$1264,$N71)</f>
        <v>2410.5029768331578</v>
      </c>
      <c r="W71" s="592">
        <f ca="1">SUMIFS(OFFSET('PIB Mpal 2015-2024 Cons'!$G$4,1,MATCH($A$59,'PIB Mpal 2015-2024 Cons'!$H$3:$Y$3,0),1260,1),'PIB Mpal 2015-2024 Cons'!$A$5:$A$1264,LEFT(W$64,4),'PIB Mpal 2015-2024 Cons'!$Z$5:$Z$1264,$N71)</f>
        <v>2562.3952441440442</v>
      </c>
      <c r="X71" s="593">
        <f ca="1">SUMIFS(OFFSET('PIB Mpal 2015-2024 Cons'!$G$4,1,MATCH($A$59,'PIB Mpal 2015-2024 Cons'!$H$3:$Y$3,0),1260,1),'PIB Mpal 2015-2024 Cons'!$A$5:$A$1264,LEFT(X$64,4),'PIB Mpal 2015-2024 Cons'!$Z$5:$Z$1264,$N71)</f>
        <v>2594.0222649053808</v>
      </c>
    </row>
    <row r="72" spans="1:24" x14ac:dyDescent="0.3">
      <c r="A72" s="214" t="s">
        <v>492</v>
      </c>
      <c r="B72" s="592">
        <f ca="1">SUMIFS(OFFSET('PIB-Mpal 2015-2024 Corrient'!$G$4,1,MATCH($A$59,'PIB-Mpal 2015-2024 Corrient'!$H$3:$Y$3,0),1260,1),'PIB-Mpal 2015-2024 Corrient'!$A$5:$A$1264,LEFT(B$64,4),'PIB-Mpal 2015-2024 Corrient'!$Z$5:$Z$1264,$A72)</f>
        <v>613.23638866071997</v>
      </c>
      <c r="C72" s="592">
        <f ca="1">SUMIFS(OFFSET('PIB-Mpal 2015-2024 Corrient'!$G$4,1,MATCH($A$59,'PIB-Mpal 2015-2024 Corrient'!$H$3:$Y$3,0),1260,1),'PIB-Mpal 2015-2024 Corrient'!$A$5:$A$1264,LEFT(C$64,4),'PIB-Mpal 2015-2024 Corrient'!$Z$5:$Z$1264,$A72)</f>
        <v>628.43901966957992</v>
      </c>
      <c r="D72" s="592">
        <f ca="1">SUMIFS(OFFSET('PIB-Mpal 2015-2024 Corrient'!$G$4,1,MATCH($A$59,'PIB-Mpal 2015-2024 Corrient'!$H$3:$Y$3,0),1260,1),'PIB-Mpal 2015-2024 Corrient'!$A$5:$A$1264,LEFT(D$64,4),'PIB-Mpal 2015-2024 Corrient'!$Z$5:$Z$1264,$A72)</f>
        <v>687.03940536035998</v>
      </c>
      <c r="E72" s="592">
        <f ca="1">SUMIFS(OFFSET('PIB-Mpal 2015-2024 Corrient'!$G$4,1,MATCH($A$59,'PIB-Mpal 2015-2024 Corrient'!$H$3:$Y$3,0),1260,1),'PIB-Mpal 2015-2024 Corrient'!$A$5:$A$1264,LEFT(E$64,4),'PIB-Mpal 2015-2024 Corrient'!$Z$5:$Z$1264,$A72)</f>
        <v>731.70003222545995</v>
      </c>
      <c r="F72" s="592">
        <f ca="1">SUMIFS(OFFSET('PIB-Mpal 2015-2024 Corrient'!$G$4,1,MATCH($A$59,'PIB-Mpal 2015-2024 Corrient'!$H$3:$Y$3,0),1260,1),'PIB-Mpal 2015-2024 Corrient'!$A$5:$A$1264,LEFT(F$64,4),'PIB-Mpal 2015-2024 Corrient'!$Z$5:$Z$1264,$A72)</f>
        <v>801.97099918556</v>
      </c>
      <c r="G72" s="592">
        <f ca="1">SUMIFS(OFFSET('PIB-Mpal 2015-2024 Corrient'!$G$4,1,MATCH($A$59,'PIB-Mpal 2015-2024 Corrient'!$H$3:$Y$3,0),1260,1),'PIB-Mpal 2015-2024 Corrient'!$A$5:$A$1264,LEFT(G$64,4),'PIB-Mpal 2015-2024 Corrient'!$Z$5:$Z$1264,$A72)</f>
        <v>749.99158937111997</v>
      </c>
      <c r="H72" s="592">
        <f ca="1">SUMIFS(OFFSET('PIB-Mpal 2015-2024 Corrient'!$G$4,1,MATCH($A$59,'PIB-Mpal 2015-2024 Corrient'!$H$3:$Y$3,0),1260,1),'PIB-Mpal 2015-2024 Corrient'!$A$5:$A$1264,LEFT(H$64,4),'PIB-Mpal 2015-2024 Corrient'!$Z$5:$Z$1264,$A72)</f>
        <v>896.43041191349016</v>
      </c>
      <c r="I72" s="592">
        <f ca="1">SUMIFS(OFFSET('PIB-Mpal 2015-2024 Corrient'!$G$4,1,MATCH($A$59,'PIB-Mpal 2015-2024 Corrient'!$H$3:$Y$3,0),1260,1),'PIB-Mpal 2015-2024 Corrient'!$A$5:$A$1264,LEFT(I$64,4),'PIB-Mpal 2015-2024 Corrient'!$Z$5:$Z$1264,$A72)</f>
        <v>1137.3404418514101</v>
      </c>
      <c r="J72" s="592">
        <f ca="1">SUMIFS(OFFSET('PIB-Mpal 2015-2024 Corrient'!$G$4,1,MATCH($A$59,'PIB-Mpal 2015-2024 Corrient'!$H$3:$Y$3,0),1260,1),'PIB-Mpal 2015-2024 Corrient'!$A$5:$A$1264,LEFT(J$64,4),'PIB-Mpal 2015-2024 Corrient'!$Z$5:$Z$1264,$A72)</f>
        <v>1283.73086291645</v>
      </c>
      <c r="K72" s="593">
        <f ca="1">SUMIFS(OFFSET('PIB-Mpal 2015-2024 Corrient'!$G$4,1,MATCH($A$59,'PIB-Mpal 2015-2024 Corrient'!$H$3:$Y$3,0),1260,1),'PIB-Mpal 2015-2024 Corrient'!$A$5:$A$1264,LEFT(K$64,4),'PIB-Mpal 2015-2024 Corrient'!$Z$5:$Z$1264,$A72)</f>
        <v>1423.7359309449498</v>
      </c>
      <c r="L72" s="61"/>
      <c r="N72" s="214" t="s">
        <v>492</v>
      </c>
      <c r="O72" s="592">
        <f ca="1">SUMIFS(OFFSET('PIB Mpal 2015-2024 Cons'!$G$4,1,MATCH($A$59,'PIB Mpal 2015-2024 Cons'!$H$3:$Y$3,0),1260,1),'PIB Mpal 2015-2024 Cons'!$A$5:$A$1264,LEFT(O$64,4),'PIB Mpal 2015-2024 Cons'!$Z$5:$Z$1264,$N72)</f>
        <v>613.23638866072031</v>
      </c>
      <c r="P72" s="592">
        <f ca="1">SUMIFS(OFFSET('PIB Mpal 2015-2024 Cons'!$G$4,1,MATCH($A$59,'PIB Mpal 2015-2024 Cons'!$H$3:$Y$3,0),1260,1),'PIB Mpal 2015-2024 Cons'!$A$5:$A$1264,LEFT(P$64,4),'PIB Mpal 2015-2024 Cons'!$Z$5:$Z$1264,$N72)</f>
        <v>589.93690426007902</v>
      </c>
      <c r="Q72" s="592">
        <f ca="1">SUMIFS(OFFSET('PIB Mpal 2015-2024 Cons'!$G$4,1,MATCH($A$59,'PIB Mpal 2015-2024 Cons'!$H$3:$Y$3,0),1260,1),'PIB Mpal 2015-2024 Cons'!$A$5:$A$1264,LEFT(Q$64,4),'PIB Mpal 2015-2024 Cons'!$Z$5:$Z$1264,$N72)</f>
        <v>613.95151419742092</v>
      </c>
      <c r="R72" s="592">
        <f ca="1">SUMIFS(OFFSET('PIB Mpal 2015-2024 Cons'!$G$4,1,MATCH($A$59,'PIB Mpal 2015-2024 Cons'!$H$3:$Y$3,0),1260,1),'PIB Mpal 2015-2024 Cons'!$A$5:$A$1264,LEFT(R$64,4),'PIB Mpal 2015-2024 Cons'!$Z$5:$Z$1264,$N72)</f>
        <v>630.56000956905984</v>
      </c>
      <c r="S72" s="592">
        <f ca="1">SUMIFS(OFFSET('PIB Mpal 2015-2024 Cons'!$G$4,1,MATCH($A$59,'PIB Mpal 2015-2024 Cons'!$H$3:$Y$3,0),1260,1),'PIB Mpal 2015-2024 Cons'!$A$5:$A$1264,LEFT(S$64,4),'PIB Mpal 2015-2024 Cons'!$Z$5:$Z$1264,$N72)</f>
        <v>666.09034505942941</v>
      </c>
      <c r="T72" s="592">
        <f ca="1">SUMIFS(OFFSET('PIB Mpal 2015-2024 Cons'!$G$4,1,MATCH($A$59,'PIB Mpal 2015-2024 Cons'!$H$3:$Y$3,0),1260,1),'PIB Mpal 2015-2024 Cons'!$A$5:$A$1264,LEFT(T$64,4),'PIB Mpal 2015-2024 Cons'!$Z$5:$Z$1264,$N72)</f>
        <v>603.02156047866288</v>
      </c>
      <c r="U72" s="592">
        <f ca="1">SUMIFS(OFFSET('PIB Mpal 2015-2024 Cons'!$G$4,1,MATCH($A$59,'PIB Mpal 2015-2024 Cons'!$H$3:$Y$3,0),1260,1),'PIB Mpal 2015-2024 Cons'!$A$5:$A$1264,LEFT(U$64,4),'PIB Mpal 2015-2024 Cons'!$Z$5:$Z$1264,$N72)</f>
        <v>696.79431009426662</v>
      </c>
      <c r="V72" s="592">
        <f ca="1">SUMIFS(OFFSET('PIB Mpal 2015-2024 Cons'!$G$4,1,MATCH($A$59,'PIB Mpal 2015-2024 Cons'!$H$3:$Y$3,0),1260,1),'PIB Mpal 2015-2024 Cons'!$A$5:$A$1264,LEFT(V$64,4),'PIB Mpal 2015-2024 Cons'!$Z$5:$Z$1264,$N72)</f>
        <v>803.77432667867231</v>
      </c>
      <c r="W72" s="592">
        <f ca="1">SUMIFS(OFFSET('PIB Mpal 2015-2024 Cons'!$G$4,1,MATCH($A$59,'PIB Mpal 2015-2024 Cons'!$H$3:$Y$3,0),1260,1),'PIB Mpal 2015-2024 Cons'!$A$5:$A$1264,LEFT(W$64,4),'PIB Mpal 2015-2024 Cons'!$Z$5:$Z$1264,$N72)</f>
        <v>833.25309000137509</v>
      </c>
      <c r="X72" s="593">
        <f ca="1">SUMIFS(OFFSET('PIB Mpal 2015-2024 Cons'!$G$4,1,MATCH($A$59,'PIB Mpal 2015-2024 Cons'!$H$3:$Y$3,0),1260,1),'PIB Mpal 2015-2024 Cons'!$A$5:$A$1264,LEFT(X$64,4),'PIB Mpal 2015-2024 Cons'!$Z$5:$Z$1264,$N72)</f>
        <v>854.25083695018816</v>
      </c>
    </row>
    <row r="73" spans="1:24" x14ac:dyDescent="0.3">
      <c r="A73" s="214" t="s">
        <v>493</v>
      </c>
      <c r="B73" s="592">
        <f ca="1">SUMIFS(OFFSET('PIB-Mpal 2015-2024 Corrient'!$G$4,1,MATCH($A$59,'PIB-Mpal 2015-2024 Corrient'!$H$3:$Y$3,0),1260,1),'PIB-Mpal 2015-2024 Corrient'!$A$5:$A$1264,LEFT(B$64,4),'PIB-Mpal 2015-2024 Corrient'!$Z$5:$Z$1264,$A73)</f>
        <v>895.79777603855996</v>
      </c>
      <c r="C73" s="592">
        <f ca="1">SUMIFS(OFFSET('PIB-Mpal 2015-2024 Corrient'!$G$4,1,MATCH($A$59,'PIB-Mpal 2015-2024 Corrient'!$H$3:$Y$3,0),1260,1),'PIB-Mpal 2015-2024 Corrient'!$A$5:$A$1264,LEFT(C$64,4),'PIB-Mpal 2015-2024 Corrient'!$Z$5:$Z$1264,$A73)</f>
        <v>838.36063769249006</v>
      </c>
      <c r="D73" s="592">
        <f ca="1">SUMIFS(OFFSET('PIB-Mpal 2015-2024 Corrient'!$G$4,1,MATCH($A$59,'PIB-Mpal 2015-2024 Corrient'!$H$3:$Y$3,0),1260,1),'PIB-Mpal 2015-2024 Corrient'!$A$5:$A$1264,LEFT(D$64,4),'PIB-Mpal 2015-2024 Corrient'!$Z$5:$Z$1264,$A73)</f>
        <v>869.37295519295014</v>
      </c>
      <c r="E73" s="592">
        <f ca="1">SUMIFS(OFFSET('PIB-Mpal 2015-2024 Corrient'!$G$4,1,MATCH($A$59,'PIB-Mpal 2015-2024 Corrient'!$H$3:$Y$3,0),1260,1),'PIB-Mpal 2015-2024 Corrient'!$A$5:$A$1264,LEFT(E$64,4),'PIB-Mpal 2015-2024 Corrient'!$Z$5:$Z$1264,$A73)</f>
        <v>922.23666126733997</v>
      </c>
      <c r="F73" s="592">
        <f ca="1">SUMIFS(OFFSET('PIB-Mpal 2015-2024 Corrient'!$G$4,1,MATCH($A$59,'PIB-Mpal 2015-2024 Corrient'!$H$3:$Y$3,0),1260,1),'PIB-Mpal 2015-2024 Corrient'!$A$5:$A$1264,LEFT(F$64,4),'PIB-Mpal 2015-2024 Corrient'!$Z$5:$Z$1264,$A73)</f>
        <v>1016.55438176376</v>
      </c>
      <c r="G73" s="592">
        <f ca="1">SUMIFS(OFFSET('PIB-Mpal 2015-2024 Corrient'!$G$4,1,MATCH($A$59,'PIB-Mpal 2015-2024 Corrient'!$H$3:$Y$3,0),1260,1),'PIB-Mpal 2015-2024 Corrient'!$A$5:$A$1264,LEFT(G$64,4),'PIB-Mpal 2015-2024 Corrient'!$Z$5:$Z$1264,$A73)</f>
        <v>961.38507614928994</v>
      </c>
      <c r="H73" s="592">
        <f ca="1">SUMIFS(OFFSET('PIB-Mpal 2015-2024 Corrient'!$G$4,1,MATCH($A$59,'PIB-Mpal 2015-2024 Corrient'!$H$3:$Y$3,0),1260,1),'PIB-Mpal 2015-2024 Corrient'!$A$5:$A$1264,LEFT(H$64,4),'PIB-Mpal 2015-2024 Corrient'!$Z$5:$Z$1264,$A73)</f>
        <v>1154.2590272410198</v>
      </c>
      <c r="I73" s="592">
        <f ca="1">SUMIFS(OFFSET('PIB-Mpal 2015-2024 Corrient'!$G$4,1,MATCH($A$59,'PIB-Mpal 2015-2024 Corrient'!$H$3:$Y$3,0),1260,1),'PIB-Mpal 2015-2024 Corrient'!$A$5:$A$1264,LEFT(I$64,4),'PIB-Mpal 2015-2024 Corrient'!$Z$5:$Z$1264,$A73)</f>
        <v>1415.8878357501699</v>
      </c>
      <c r="J73" s="592">
        <f ca="1">SUMIFS(OFFSET('PIB-Mpal 2015-2024 Corrient'!$G$4,1,MATCH($A$59,'PIB-Mpal 2015-2024 Corrient'!$H$3:$Y$3,0),1260,1),'PIB-Mpal 2015-2024 Corrient'!$A$5:$A$1264,LEFT(J$64,4),'PIB-Mpal 2015-2024 Corrient'!$Z$5:$Z$1264,$A73)</f>
        <v>1621.3391049762899</v>
      </c>
      <c r="K73" s="593">
        <f ca="1">SUMIFS(OFFSET('PIB-Mpal 2015-2024 Corrient'!$G$4,1,MATCH($A$59,'PIB-Mpal 2015-2024 Corrient'!$H$3:$Y$3,0),1260,1),'PIB-Mpal 2015-2024 Corrient'!$A$5:$A$1264,LEFT(K$64,4),'PIB-Mpal 2015-2024 Corrient'!$Z$5:$Z$1264,$A73)</f>
        <v>1798.16409084109</v>
      </c>
      <c r="L73" s="61"/>
      <c r="N73" s="214" t="s">
        <v>493</v>
      </c>
      <c r="O73" s="592">
        <f ca="1">SUMIFS(OFFSET('PIB Mpal 2015-2024 Cons'!$G$4,1,MATCH($A$59,'PIB Mpal 2015-2024 Cons'!$H$3:$Y$3,0),1260,1),'PIB Mpal 2015-2024 Cons'!$A$5:$A$1264,LEFT(O$64,4),'PIB Mpal 2015-2024 Cons'!$Z$5:$Z$1264,$N73)</f>
        <v>895.7977760385611</v>
      </c>
      <c r="P73" s="592">
        <f ca="1">SUMIFS(OFFSET('PIB Mpal 2015-2024 Cons'!$G$4,1,MATCH($A$59,'PIB Mpal 2015-2024 Cons'!$H$3:$Y$3,0),1260,1),'PIB Mpal 2015-2024 Cons'!$A$5:$A$1264,LEFT(P$64,4),'PIB Mpal 2015-2024 Cons'!$Z$5:$Z$1264,$N73)</f>
        <v>785.52569069374431</v>
      </c>
      <c r="Q73" s="592">
        <f ca="1">SUMIFS(OFFSET('PIB Mpal 2015-2024 Cons'!$G$4,1,MATCH($A$59,'PIB Mpal 2015-2024 Cons'!$H$3:$Y$3,0),1260,1),'PIB Mpal 2015-2024 Cons'!$A$5:$A$1264,LEFT(Q$64,4),'PIB Mpal 2015-2024 Cons'!$Z$5:$Z$1264,$N73)</f>
        <v>774.55502185892965</v>
      </c>
      <c r="R73" s="592">
        <f ca="1">SUMIFS(OFFSET('PIB Mpal 2015-2024 Cons'!$G$4,1,MATCH($A$59,'PIB Mpal 2015-2024 Cons'!$H$3:$Y$3,0),1260,1),'PIB Mpal 2015-2024 Cons'!$A$5:$A$1264,LEFT(R$64,4),'PIB Mpal 2015-2024 Cons'!$Z$5:$Z$1264,$N73)</f>
        <v>793.21321068320822</v>
      </c>
      <c r="S73" s="592">
        <f ca="1">SUMIFS(OFFSET('PIB Mpal 2015-2024 Cons'!$G$4,1,MATCH($A$59,'PIB Mpal 2015-2024 Cons'!$H$3:$Y$3,0),1260,1),'PIB Mpal 2015-2024 Cons'!$A$5:$A$1264,LEFT(S$64,4),'PIB Mpal 2015-2024 Cons'!$Z$5:$Z$1264,$N73)</f>
        <v>842.68568521784152</v>
      </c>
      <c r="T73" s="592">
        <f ca="1">SUMIFS(OFFSET('PIB Mpal 2015-2024 Cons'!$G$4,1,MATCH($A$59,'PIB Mpal 2015-2024 Cons'!$H$3:$Y$3,0),1260,1),'PIB Mpal 2015-2024 Cons'!$A$5:$A$1264,LEFT(T$64,4),'PIB Mpal 2015-2024 Cons'!$Z$5:$Z$1264,$N73)</f>
        <v>773.77204457148957</v>
      </c>
      <c r="U73" s="592">
        <f ca="1">SUMIFS(OFFSET('PIB Mpal 2015-2024 Cons'!$G$4,1,MATCH($A$59,'PIB Mpal 2015-2024 Cons'!$H$3:$Y$3,0),1260,1),'PIB Mpal 2015-2024 Cons'!$A$5:$A$1264,LEFT(U$64,4),'PIB Mpal 2015-2024 Cons'!$Z$5:$Z$1264,$N73)</f>
        <v>898.88035739205657</v>
      </c>
      <c r="V73" s="592">
        <f ca="1">SUMIFS(OFFSET('PIB Mpal 2015-2024 Cons'!$G$4,1,MATCH($A$59,'PIB Mpal 2015-2024 Cons'!$H$3:$Y$3,0),1260,1),'PIB Mpal 2015-2024 Cons'!$A$5:$A$1264,LEFT(V$64,4),'PIB Mpal 2015-2024 Cons'!$Z$5:$Z$1264,$N73)</f>
        <v>1007.1441682995364</v>
      </c>
      <c r="W73" s="592">
        <f ca="1">SUMIFS(OFFSET('PIB Mpal 2015-2024 Cons'!$G$4,1,MATCH($A$59,'PIB Mpal 2015-2024 Cons'!$H$3:$Y$3,0),1260,1),'PIB Mpal 2015-2024 Cons'!$A$5:$A$1264,LEFT(W$64,4),'PIB Mpal 2015-2024 Cons'!$Z$5:$Z$1264,$N73)</f>
        <v>1056.7137861333854</v>
      </c>
      <c r="X73" s="593">
        <f ca="1">SUMIFS(OFFSET('PIB Mpal 2015-2024 Cons'!$G$4,1,MATCH($A$59,'PIB Mpal 2015-2024 Cons'!$H$3:$Y$3,0),1260,1),'PIB Mpal 2015-2024 Cons'!$A$5:$A$1264,LEFT(X$64,4),'PIB Mpal 2015-2024 Cons'!$Z$5:$Z$1264,$N73)</f>
        <v>1078.8298164206378</v>
      </c>
    </row>
    <row r="74" spans="1:24" x14ac:dyDescent="0.3">
      <c r="A74" s="214" t="s">
        <v>494</v>
      </c>
      <c r="B74" s="592">
        <f ca="1">SUMIFS(OFFSET('PIB-Mpal 2015-2024 Corrient'!$G$4,1,MATCH($A$59,'PIB-Mpal 2015-2024 Corrient'!$H$3:$Y$3,0),1260,1),'PIB-Mpal 2015-2024 Corrient'!$A$5:$A$1264,LEFT(B$64,4),'PIB-Mpal 2015-2024 Corrient'!$Z$5:$Z$1264,$A74)</f>
        <v>901.24663565676997</v>
      </c>
      <c r="C74" s="592">
        <f ca="1">SUMIFS(OFFSET('PIB-Mpal 2015-2024 Corrient'!$G$4,1,MATCH($A$59,'PIB-Mpal 2015-2024 Corrient'!$H$3:$Y$3,0),1260,1),'PIB-Mpal 2015-2024 Corrient'!$A$5:$A$1264,LEFT(C$64,4),'PIB-Mpal 2015-2024 Corrient'!$Z$5:$Z$1264,$A74)</f>
        <v>937.35083072200018</v>
      </c>
      <c r="D74" s="592">
        <f ca="1">SUMIFS(OFFSET('PIB-Mpal 2015-2024 Corrient'!$G$4,1,MATCH($A$59,'PIB-Mpal 2015-2024 Corrient'!$H$3:$Y$3,0),1260,1),'PIB-Mpal 2015-2024 Corrient'!$A$5:$A$1264,LEFT(D$64,4),'PIB-Mpal 2015-2024 Corrient'!$Z$5:$Z$1264,$A74)</f>
        <v>1029.1536432502301</v>
      </c>
      <c r="E74" s="592">
        <f ca="1">SUMIFS(OFFSET('PIB-Mpal 2015-2024 Corrient'!$G$4,1,MATCH($A$59,'PIB-Mpal 2015-2024 Corrient'!$H$3:$Y$3,0),1260,1),'PIB-Mpal 2015-2024 Corrient'!$A$5:$A$1264,LEFT(E$64,4),'PIB-Mpal 2015-2024 Corrient'!$Z$5:$Z$1264,$A74)</f>
        <v>1107.2107573621699</v>
      </c>
      <c r="F74" s="592">
        <f ca="1">SUMIFS(OFFSET('PIB-Mpal 2015-2024 Corrient'!$G$4,1,MATCH($A$59,'PIB-Mpal 2015-2024 Corrient'!$H$3:$Y$3,0),1260,1),'PIB-Mpal 2015-2024 Corrient'!$A$5:$A$1264,LEFT(F$64,4),'PIB-Mpal 2015-2024 Corrient'!$Z$5:$Z$1264,$A74)</f>
        <v>1204.62248614384</v>
      </c>
      <c r="G74" s="592">
        <f ca="1">SUMIFS(OFFSET('PIB-Mpal 2015-2024 Corrient'!$G$4,1,MATCH($A$59,'PIB-Mpal 2015-2024 Corrient'!$H$3:$Y$3,0),1260,1),'PIB-Mpal 2015-2024 Corrient'!$A$5:$A$1264,LEFT(G$64,4),'PIB-Mpal 2015-2024 Corrient'!$Z$5:$Z$1264,$A74)</f>
        <v>1135.8019952044499</v>
      </c>
      <c r="H74" s="592">
        <f ca="1">SUMIFS(OFFSET('PIB-Mpal 2015-2024 Corrient'!$G$4,1,MATCH($A$59,'PIB-Mpal 2015-2024 Corrient'!$H$3:$Y$3,0),1260,1),'PIB-Mpal 2015-2024 Corrient'!$A$5:$A$1264,LEFT(H$64,4),'PIB-Mpal 2015-2024 Corrient'!$Z$5:$Z$1264,$A74)</f>
        <v>1326.0013588803502</v>
      </c>
      <c r="I74" s="592">
        <f ca="1">SUMIFS(OFFSET('PIB-Mpal 2015-2024 Corrient'!$G$4,1,MATCH($A$59,'PIB-Mpal 2015-2024 Corrient'!$H$3:$Y$3,0),1260,1),'PIB-Mpal 2015-2024 Corrient'!$A$5:$A$1264,LEFT(I$64,4),'PIB-Mpal 2015-2024 Corrient'!$Z$5:$Z$1264,$A74)</f>
        <v>1592.9833612043703</v>
      </c>
      <c r="J74" s="592">
        <f ca="1">SUMIFS(OFFSET('PIB-Mpal 2015-2024 Corrient'!$G$4,1,MATCH($A$59,'PIB-Mpal 2015-2024 Corrient'!$H$3:$Y$3,0),1260,1),'PIB-Mpal 2015-2024 Corrient'!$A$5:$A$1264,LEFT(J$64,4),'PIB-Mpal 2015-2024 Corrient'!$Z$5:$Z$1264,$A74)</f>
        <v>1817.8402893978098</v>
      </c>
      <c r="K74" s="593">
        <f ca="1">SUMIFS(OFFSET('PIB-Mpal 2015-2024 Corrient'!$G$4,1,MATCH($A$59,'PIB-Mpal 2015-2024 Corrient'!$H$3:$Y$3,0),1260,1),'PIB-Mpal 2015-2024 Corrient'!$A$5:$A$1264,LEFT(K$64,4),'PIB-Mpal 2015-2024 Corrient'!$Z$5:$Z$1264,$A74)</f>
        <v>2016.0959056910101</v>
      </c>
      <c r="L74" s="61"/>
      <c r="N74" s="214" t="s">
        <v>494</v>
      </c>
      <c r="O74" s="592">
        <f ca="1">SUMIFS(OFFSET('PIB Mpal 2015-2024 Cons'!$G$4,1,MATCH($A$59,'PIB Mpal 2015-2024 Cons'!$H$3:$Y$3,0),1260,1),'PIB Mpal 2015-2024 Cons'!$A$5:$A$1264,LEFT(O$64,4),'PIB Mpal 2015-2024 Cons'!$Z$5:$Z$1264,$N74)</f>
        <v>901.2466356567711</v>
      </c>
      <c r="P74" s="592">
        <f ca="1">SUMIFS(OFFSET('PIB Mpal 2015-2024 Cons'!$G$4,1,MATCH($A$59,'PIB Mpal 2015-2024 Cons'!$H$3:$Y$3,0),1260,1),'PIB Mpal 2015-2024 Cons'!$A$5:$A$1264,LEFT(P$64,4),'PIB Mpal 2015-2024 Cons'!$Z$5:$Z$1264,$N74)</f>
        <v>879.23491912037207</v>
      </c>
      <c r="Q74" s="592">
        <f ca="1">SUMIFS(OFFSET('PIB Mpal 2015-2024 Cons'!$G$4,1,MATCH($A$59,'PIB Mpal 2015-2024 Cons'!$H$3:$Y$3,0),1260,1),'PIB Mpal 2015-2024 Cons'!$A$5:$A$1264,LEFT(Q$64,4),'PIB Mpal 2015-2024 Cons'!$Z$5:$Z$1264,$N74)</f>
        <v>917.85917287839914</v>
      </c>
      <c r="R74" s="592">
        <f ca="1">SUMIFS(OFFSET('PIB Mpal 2015-2024 Cons'!$G$4,1,MATCH($A$59,'PIB Mpal 2015-2024 Cons'!$H$3:$Y$3,0),1260,1),'PIB Mpal 2015-2024 Cons'!$A$5:$A$1264,LEFT(R$64,4),'PIB Mpal 2015-2024 Cons'!$Z$5:$Z$1264,$N74)</f>
        <v>952.4925081462286</v>
      </c>
      <c r="S74" s="592">
        <f ca="1">SUMIFS(OFFSET('PIB Mpal 2015-2024 Cons'!$G$4,1,MATCH($A$59,'PIB Mpal 2015-2024 Cons'!$H$3:$Y$3,0),1260,1),'PIB Mpal 2015-2024 Cons'!$A$5:$A$1264,LEFT(S$64,4),'PIB Mpal 2015-2024 Cons'!$Z$5:$Z$1264,$N74)</f>
        <v>997.23426651821433</v>
      </c>
      <c r="T74" s="592">
        <f ca="1">SUMIFS(OFFSET('PIB Mpal 2015-2024 Cons'!$G$4,1,MATCH($A$59,'PIB Mpal 2015-2024 Cons'!$H$3:$Y$3,0),1260,1),'PIB Mpal 2015-2024 Cons'!$A$5:$A$1264,LEFT(T$64,4),'PIB Mpal 2015-2024 Cons'!$Z$5:$Z$1264,$N74)</f>
        <v>912.73874069284466</v>
      </c>
      <c r="U74" s="592">
        <f ca="1">SUMIFS(OFFSET('PIB Mpal 2015-2024 Cons'!$G$4,1,MATCH($A$59,'PIB Mpal 2015-2024 Cons'!$H$3:$Y$3,0),1260,1),'PIB Mpal 2015-2024 Cons'!$A$5:$A$1264,LEFT(U$64,4),'PIB Mpal 2015-2024 Cons'!$Z$5:$Z$1264,$N74)</f>
        <v>1036.0074671448676</v>
      </c>
      <c r="V74" s="592">
        <f ca="1">SUMIFS(OFFSET('PIB Mpal 2015-2024 Cons'!$G$4,1,MATCH($A$59,'PIB Mpal 2015-2024 Cons'!$H$3:$Y$3,0),1260,1),'PIB Mpal 2015-2024 Cons'!$A$5:$A$1264,LEFT(V$64,4),'PIB Mpal 2015-2024 Cons'!$Z$5:$Z$1264,$N74)</f>
        <v>1135.1846864570098</v>
      </c>
      <c r="W74" s="592">
        <f ca="1">SUMIFS(OFFSET('PIB Mpal 2015-2024 Cons'!$G$4,1,MATCH($A$59,'PIB Mpal 2015-2024 Cons'!$H$3:$Y$3,0),1260,1),'PIB Mpal 2015-2024 Cons'!$A$5:$A$1264,LEFT(W$64,4),'PIB Mpal 2015-2024 Cons'!$Z$5:$Z$1264,$N74)</f>
        <v>1173.944377905297</v>
      </c>
      <c r="X74" s="593">
        <f ca="1">SUMIFS(OFFSET('PIB Mpal 2015-2024 Cons'!$G$4,1,MATCH($A$59,'PIB Mpal 2015-2024 Cons'!$H$3:$Y$3,0),1260,1),'PIB Mpal 2015-2024 Cons'!$A$5:$A$1264,LEFT(X$64,4),'PIB Mpal 2015-2024 Cons'!$Z$5:$Z$1264,$N74)</f>
        <v>1196.9279824307782</v>
      </c>
    </row>
    <row r="75" spans="1:24" x14ac:dyDescent="0.3">
      <c r="A75" s="214" t="s">
        <v>495</v>
      </c>
      <c r="B75" s="592">
        <f ca="1">SUMIFS(OFFSET('PIB-Mpal 2015-2024 Corrient'!$G$4,1,MATCH($A$59,'PIB-Mpal 2015-2024 Corrient'!$H$3:$Y$3,0),1260,1),'PIB-Mpal 2015-2024 Corrient'!$A$5:$A$1264,LEFT(B$64,4),'PIB-Mpal 2015-2024 Corrient'!$Z$5:$Z$1264,$A75)</f>
        <v>58879.273313387093</v>
      </c>
      <c r="C75" s="592">
        <f ca="1">SUMIFS(OFFSET('PIB-Mpal 2015-2024 Corrient'!$G$4,1,MATCH($A$59,'PIB-Mpal 2015-2024 Corrient'!$H$3:$Y$3,0),1260,1),'PIB-Mpal 2015-2024 Corrient'!$A$5:$A$1264,LEFT(C$64,4),'PIB-Mpal 2015-2024 Corrient'!$Z$5:$Z$1264,$A75)</f>
        <v>64856.515217637629</v>
      </c>
      <c r="D75" s="592">
        <f ca="1">SUMIFS(OFFSET('PIB-Mpal 2015-2024 Corrient'!$G$4,1,MATCH($A$59,'PIB-Mpal 2015-2024 Corrient'!$H$3:$Y$3,0),1260,1),'PIB-Mpal 2015-2024 Corrient'!$A$5:$A$1264,LEFT(D$64,4),'PIB-Mpal 2015-2024 Corrient'!$Z$5:$Z$1264,$A75)</f>
        <v>69942.665271147896</v>
      </c>
      <c r="E75" s="592">
        <f ca="1">SUMIFS(OFFSET('PIB-Mpal 2015-2024 Corrient'!$G$4,1,MATCH($A$59,'PIB-Mpal 2015-2024 Corrient'!$H$3:$Y$3,0),1260,1),'PIB-Mpal 2015-2024 Corrient'!$A$5:$A$1264,LEFT(E$64,4),'PIB-Mpal 2015-2024 Corrient'!$Z$5:$Z$1264,$A75)</f>
        <v>75311.949964089945</v>
      </c>
      <c r="F75" s="592">
        <f ca="1">SUMIFS(OFFSET('PIB-Mpal 2015-2024 Corrient'!$G$4,1,MATCH($A$59,'PIB-Mpal 2015-2024 Corrient'!$H$3:$Y$3,0),1260,1),'PIB-Mpal 2015-2024 Corrient'!$A$5:$A$1264,LEFT(F$64,4),'PIB-Mpal 2015-2024 Corrient'!$Z$5:$Z$1264,$A75)</f>
        <v>81925.351639540779</v>
      </c>
      <c r="G75" s="592">
        <f ca="1">SUMIFS(OFFSET('PIB-Mpal 2015-2024 Corrient'!$G$4,1,MATCH($A$59,'PIB-Mpal 2015-2024 Corrient'!$H$3:$Y$3,0),1260,1),'PIB-Mpal 2015-2024 Corrient'!$A$5:$A$1264,LEFT(G$64,4),'PIB-Mpal 2015-2024 Corrient'!$Z$5:$Z$1264,$A75)</f>
        <v>81001.122148662995</v>
      </c>
      <c r="H75" s="592">
        <f ca="1">SUMIFS(OFFSET('PIB-Mpal 2015-2024 Corrient'!$G$4,1,MATCH($A$59,'PIB-Mpal 2015-2024 Corrient'!$H$3:$Y$3,0),1260,1),'PIB-Mpal 2015-2024 Corrient'!$A$5:$A$1264,LEFT(H$64,4),'PIB-Mpal 2015-2024 Corrient'!$Z$5:$Z$1264,$A75)</f>
        <v>94959.531159843682</v>
      </c>
      <c r="I75" s="592">
        <f ca="1">SUMIFS(OFFSET('PIB-Mpal 2015-2024 Corrient'!$G$4,1,MATCH($A$59,'PIB-Mpal 2015-2024 Corrient'!$H$3:$Y$3,0),1260,1),'PIB-Mpal 2015-2024 Corrient'!$A$5:$A$1264,LEFT(I$64,4),'PIB-Mpal 2015-2024 Corrient'!$Z$5:$Z$1264,$A75)</f>
        <v>111118.89757677652</v>
      </c>
      <c r="J75" s="592">
        <f ca="1">SUMIFS(OFFSET('PIB-Mpal 2015-2024 Corrient'!$G$4,1,MATCH($A$59,'PIB-Mpal 2015-2024 Corrient'!$H$3:$Y$3,0),1260,1),'PIB-Mpal 2015-2024 Corrient'!$A$5:$A$1264,LEFT(J$64,4),'PIB-Mpal 2015-2024 Corrient'!$Z$5:$Z$1264,$A75)</f>
        <v>123947.79383234373</v>
      </c>
      <c r="K75" s="593">
        <f ca="1">SUMIFS(OFFSET('PIB-Mpal 2015-2024 Corrient'!$G$4,1,MATCH($A$59,'PIB-Mpal 2015-2024 Corrient'!$H$3:$Y$3,0),1260,1),'PIB-Mpal 2015-2024 Corrient'!$A$5:$A$1264,LEFT(K$64,4),'PIB-Mpal 2015-2024 Corrient'!$Z$5:$Z$1264,$A75)</f>
        <v>137465.67348201943</v>
      </c>
      <c r="L75" s="61"/>
      <c r="N75" s="214" t="s">
        <v>495</v>
      </c>
      <c r="O75" s="592">
        <f ca="1">SUMIFS(OFFSET('PIB Mpal 2015-2024 Cons'!$G$4,1,MATCH($A$59,'PIB Mpal 2015-2024 Cons'!$H$3:$Y$3,0),1260,1),'PIB Mpal 2015-2024 Cons'!$A$5:$A$1264,LEFT(O$64,4),'PIB Mpal 2015-2024 Cons'!$Z$5:$Z$1264,$N75)</f>
        <v>58879.27331338721</v>
      </c>
      <c r="P75" s="592">
        <f ca="1">SUMIFS(OFFSET('PIB Mpal 2015-2024 Cons'!$G$4,1,MATCH($A$59,'PIB Mpal 2015-2024 Cons'!$H$3:$Y$3,0),1260,1),'PIB Mpal 2015-2024 Cons'!$A$5:$A$1264,LEFT(P$64,4),'PIB Mpal 2015-2024 Cons'!$Z$5:$Z$1264,$N75)</f>
        <v>60971.445787865952</v>
      </c>
      <c r="Q75" s="592">
        <f ca="1">SUMIFS(OFFSET('PIB Mpal 2015-2024 Cons'!$G$4,1,MATCH($A$59,'PIB Mpal 2015-2024 Cons'!$H$3:$Y$3,0),1260,1),'PIB Mpal 2015-2024 Cons'!$A$5:$A$1264,LEFT(Q$64,4),'PIB Mpal 2015-2024 Cons'!$Z$5:$Z$1264,$N75)</f>
        <v>62571.972695354969</v>
      </c>
      <c r="R75" s="592">
        <f ca="1">SUMIFS(OFFSET('PIB Mpal 2015-2024 Cons'!$G$4,1,MATCH($A$59,'PIB Mpal 2015-2024 Cons'!$H$3:$Y$3,0),1260,1),'PIB Mpal 2015-2024 Cons'!$A$5:$A$1264,LEFT(R$64,4),'PIB Mpal 2015-2024 Cons'!$Z$5:$Z$1264,$N75)</f>
        <v>65016.44019332598</v>
      </c>
      <c r="S75" s="592">
        <f ca="1">SUMIFS(OFFSET('PIB Mpal 2015-2024 Cons'!$G$4,1,MATCH($A$59,'PIB Mpal 2015-2024 Cons'!$H$3:$Y$3,0),1260,1),'PIB Mpal 2015-2024 Cons'!$A$5:$A$1264,LEFT(S$64,4),'PIB Mpal 2015-2024 Cons'!$Z$5:$Z$1264,$N75)</f>
        <v>68141.659355698182</v>
      </c>
      <c r="T75" s="592">
        <f ca="1">SUMIFS(OFFSET('PIB Mpal 2015-2024 Cons'!$G$4,1,MATCH($A$59,'PIB Mpal 2015-2024 Cons'!$H$3:$Y$3,0),1260,1),'PIB Mpal 2015-2024 Cons'!$A$5:$A$1264,LEFT(T$64,4),'PIB Mpal 2015-2024 Cons'!$Z$5:$Z$1264,$N75)</f>
        <v>65414.533598244205</v>
      </c>
      <c r="U75" s="592">
        <f ca="1">SUMIFS(OFFSET('PIB Mpal 2015-2024 Cons'!$G$4,1,MATCH($A$59,'PIB Mpal 2015-2024 Cons'!$H$3:$Y$3,0),1260,1),'PIB Mpal 2015-2024 Cons'!$A$5:$A$1264,LEFT(U$64,4),'PIB Mpal 2015-2024 Cons'!$Z$5:$Z$1264,$N75)</f>
        <v>73423.109118756387</v>
      </c>
      <c r="V75" s="592">
        <f ca="1">SUMIFS(OFFSET('PIB Mpal 2015-2024 Cons'!$G$4,1,MATCH($A$59,'PIB Mpal 2015-2024 Cons'!$H$3:$Y$3,0),1260,1),'PIB Mpal 2015-2024 Cons'!$A$5:$A$1264,LEFT(V$64,4),'PIB Mpal 2015-2024 Cons'!$Z$5:$Z$1264,$N75)</f>
        <v>79094.250231020211</v>
      </c>
      <c r="W75" s="592">
        <f ca="1">SUMIFS(OFFSET('PIB Mpal 2015-2024 Cons'!$G$4,1,MATCH($A$59,'PIB Mpal 2015-2024 Cons'!$H$3:$Y$3,0),1260,1),'PIB Mpal 2015-2024 Cons'!$A$5:$A$1264,LEFT(W$64,4),'PIB Mpal 2015-2024 Cons'!$Z$5:$Z$1264,$N75)</f>
        <v>80720.043684711098</v>
      </c>
      <c r="X75" s="593">
        <f ca="1">SUMIFS(OFFSET('PIB Mpal 2015-2024 Cons'!$G$4,1,MATCH($A$59,'PIB Mpal 2015-2024 Cons'!$H$3:$Y$3,0),1260,1),'PIB Mpal 2015-2024 Cons'!$A$5:$A$1264,LEFT(X$64,4),'PIB Mpal 2015-2024 Cons'!$Z$5:$Z$1264,$N75)</f>
        <v>82250.493916038788</v>
      </c>
    </row>
    <row r="76" spans="1:24" ht="15" thickBot="1" x14ac:dyDescent="0.35">
      <c r="A76" s="594" t="s">
        <v>496</v>
      </c>
      <c r="B76" s="595">
        <f ca="1">SUM(B65:B75)</f>
        <v>67894.126268135049</v>
      </c>
      <c r="C76" s="595">
        <f t="shared" ref="C76:J76" ca="1" si="31">SUM(C65:C75)</f>
        <v>74509.650112962947</v>
      </c>
      <c r="D76" s="595">
        <f t="shared" ca="1" si="31"/>
        <v>80350.63615168666</v>
      </c>
      <c r="E76" s="595">
        <f t="shared" ca="1" si="31"/>
        <v>86559.90398198292</v>
      </c>
      <c r="F76" s="595">
        <f t="shared" ca="1" si="31"/>
        <v>94195.232459607869</v>
      </c>
      <c r="G76" s="595">
        <f t="shared" ca="1" si="31"/>
        <v>93061.790860020614</v>
      </c>
      <c r="H76" s="595">
        <f t="shared" ca="1" si="31"/>
        <v>109022.41775971794</v>
      </c>
      <c r="I76" s="595">
        <f t="shared" ca="1" si="31"/>
        <v>128042.97455319072</v>
      </c>
      <c r="J76" s="595">
        <f t="shared" ca="1" si="31"/>
        <v>143434.9870419816</v>
      </c>
      <c r="K76" s="596">
        <f t="shared" ref="K76" ca="1" si="32">SUM(K65:K75)</f>
        <v>159078.16093347466</v>
      </c>
      <c r="L76" s="60"/>
      <c r="N76" s="594" t="s">
        <v>496</v>
      </c>
      <c r="O76" s="595">
        <f ca="1">SUM(O65:O75)</f>
        <v>67894.12626813518</v>
      </c>
      <c r="P76" s="595">
        <f t="shared" ref="P76:W76" ca="1" si="33">SUM(P65:P75)</f>
        <v>69988.658400961285</v>
      </c>
      <c r="Q76" s="595">
        <f t="shared" ca="1" si="33"/>
        <v>71834.732647071811</v>
      </c>
      <c r="R76" s="595">
        <f t="shared" ca="1" si="33"/>
        <v>74642.582646964613</v>
      </c>
      <c r="S76" s="595">
        <f t="shared" ca="1" si="33"/>
        <v>78212.450752341902</v>
      </c>
      <c r="T76" s="595">
        <f t="shared" ca="1" si="33"/>
        <v>74911.860646899702</v>
      </c>
      <c r="U76" s="595">
        <f t="shared" ca="1" si="33"/>
        <v>84135.167345144422</v>
      </c>
      <c r="V76" s="595">
        <f t="shared" ca="1" si="33"/>
        <v>90712.399280935366</v>
      </c>
      <c r="W76" s="595">
        <f t="shared" ca="1" si="33"/>
        <v>92826.373538409971</v>
      </c>
      <c r="X76" s="596">
        <f t="shared" ref="X76" ca="1" si="34">SUM(X65:X75)</f>
        <v>94572.893699900771</v>
      </c>
    </row>
    <row r="78" spans="1:24" ht="15.6" x14ac:dyDescent="0.3">
      <c r="A78" s="730" t="s">
        <v>53</v>
      </c>
      <c r="B78" s="730"/>
      <c r="C78" s="730"/>
      <c r="D78" s="730"/>
      <c r="E78" s="730"/>
      <c r="F78" s="730"/>
      <c r="G78" s="730"/>
      <c r="H78" s="730"/>
      <c r="I78" s="730"/>
      <c r="J78" s="730"/>
      <c r="K78" s="730"/>
      <c r="N78" s="730" t="s">
        <v>59</v>
      </c>
      <c r="O78" s="730"/>
      <c r="P78" s="730"/>
      <c r="Q78" s="730"/>
      <c r="R78" s="730"/>
      <c r="S78" s="730"/>
      <c r="T78" s="730"/>
      <c r="U78" s="730"/>
      <c r="V78" s="730"/>
      <c r="W78" s="730"/>
      <c r="X78" s="730"/>
    </row>
    <row r="79" spans="1:24" ht="16.2" thickBot="1" x14ac:dyDescent="0.35">
      <c r="A79" s="731" t="str">
        <f>"Distribución % por Provincias y municipíos no EATs en el total Departamental en precios corrientes, "&amp;A59&amp;"  2015 - 2024pr"</f>
        <v>Distribución % por Provincias y municipíos no EATs en el total Departamental en precios corrientes, Actividades Terciarias  2015 - 2024pr</v>
      </c>
      <c r="B79" s="731"/>
      <c r="C79" s="731"/>
      <c r="D79" s="731"/>
      <c r="E79" s="731"/>
      <c r="F79" s="731"/>
      <c r="G79" s="731"/>
      <c r="H79" s="731"/>
      <c r="I79" s="731"/>
      <c r="J79" s="731"/>
      <c r="K79" s="731"/>
      <c r="N79" s="731" t="str">
        <f>"Tasas de variación  "&amp;A59&amp;" en precios constantes por provincias y Departamental 2015 - 2024pr"</f>
        <v>Tasas de variación  Actividades Terciarias en precios constantes por provincias y Departamental 2015 - 2024pr</v>
      </c>
      <c r="O79" s="731"/>
      <c r="P79" s="731"/>
      <c r="Q79" s="731"/>
      <c r="R79" s="731"/>
      <c r="S79" s="731"/>
      <c r="T79" s="731"/>
      <c r="U79" s="731"/>
      <c r="V79" s="731"/>
      <c r="W79" s="731"/>
      <c r="X79" s="731"/>
    </row>
    <row r="80" spans="1:24" x14ac:dyDescent="0.3">
      <c r="A80" s="210" t="s">
        <v>482</v>
      </c>
      <c r="B80" s="211">
        <v>2015</v>
      </c>
      <c r="C80" s="211">
        <v>2016</v>
      </c>
      <c r="D80" s="211">
        <v>2017</v>
      </c>
      <c r="E80" s="211">
        <v>2018</v>
      </c>
      <c r="F80" s="211">
        <v>2019</v>
      </c>
      <c r="G80" s="211">
        <v>2020</v>
      </c>
      <c r="H80" s="211">
        <v>2021</v>
      </c>
      <c r="I80" s="211">
        <v>2022</v>
      </c>
      <c r="J80" s="211" t="s">
        <v>483</v>
      </c>
      <c r="K80" s="213" t="s">
        <v>484</v>
      </c>
      <c r="N80" s="210" t="s">
        <v>482</v>
      </c>
      <c r="O80" s="211">
        <v>2016</v>
      </c>
      <c r="P80" s="211">
        <v>2017</v>
      </c>
      <c r="Q80" s="211">
        <v>2018</v>
      </c>
      <c r="R80" s="211">
        <v>2019</v>
      </c>
      <c r="S80" s="211">
        <v>2020</v>
      </c>
      <c r="T80" s="211">
        <v>2021</v>
      </c>
      <c r="U80" s="211">
        <v>2022</v>
      </c>
      <c r="V80" s="211" t="s">
        <v>483</v>
      </c>
      <c r="W80" s="211" t="s">
        <v>484</v>
      </c>
      <c r="X80" s="213" t="s">
        <v>497</v>
      </c>
    </row>
    <row r="81" spans="1:37" x14ac:dyDescent="0.3">
      <c r="A81" s="214" t="s">
        <v>485</v>
      </c>
      <c r="B81" s="123">
        <f t="shared" ref="B81:B90" ca="1" si="35">B65/B$76</f>
        <v>1.680031856592816E-2</v>
      </c>
      <c r="C81" s="123">
        <f t="shared" ref="C81:J81" ca="1" si="36">C65/C$76</f>
        <v>1.6811470874863951E-2</v>
      </c>
      <c r="D81" s="123">
        <f t="shared" ca="1" si="36"/>
        <v>1.6675480269225523E-2</v>
      </c>
      <c r="E81" s="123">
        <f t="shared" ca="1" si="36"/>
        <v>1.6850506013464467E-2</v>
      </c>
      <c r="F81" s="123">
        <f t="shared" ca="1" si="36"/>
        <v>1.6782178555944199E-2</v>
      </c>
      <c r="G81" s="123">
        <f t="shared" ca="1" si="36"/>
        <v>1.6357593956044171E-2</v>
      </c>
      <c r="H81" s="123">
        <f t="shared" ca="1" si="36"/>
        <v>1.6443133030829036E-2</v>
      </c>
      <c r="I81" s="123">
        <f t="shared" ca="1" si="36"/>
        <v>1.6352019998794969E-2</v>
      </c>
      <c r="J81" s="123">
        <f t="shared" ca="1" si="36"/>
        <v>1.6485255893035514E-2</v>
      </c>
      <c r="K81" s="219">
        <f t="shared" ref="K81" ca="1" si="37">K65/K$76</f>
        <v>1.6485255893035546E-2</v>
      </c>
      <c r="N81" s="214" t="s">
        <v>485</v>
      </c>
      <c r="O81" s="123">
        <f t="shared" ref="O81:O92" ca="1" si="38">IFERROR((P65-O65)/O65,0)</f>
        <v>2.2556388883533795E-2</v>
      </c>
      <c r="P81" s="123">
        <f t="shared" ref="P81:W81" ca="1" si="39">IFERROR((Q65-P65)/P65,0)</f>
        <v>2.1533703659744184E-2</v>
      </c>
      <c r="Q81" s="123">
        <f t="shared" ca="1" si="39"/>
        <v>4.7367644473438594E-2</v>
      </c>
      <c r="R81" s="123">
        <f t="shared" ca="1" si="39"/>
        <v>4.2014118862860536E-2</v>
      </c>
      <c r="S81" s="123">
        <f t="shared" ca="1" si="39"/>
        <v>-7.2874106640311243E-2</v>
      </c>
      <c r="T81" s="123">
        <f t="shared" ca="1" si="39"/>
        <v>0.13869899159662505</v>
      </c>
      <c r="U81" s="123">
        <f t="shared" ca="1" si="39"/>
        <v>4.7542522384446034E-2</v>
      </c>
      <c r="V81" s="123">
        <f t="shared" ca="1" si="39"/>
        <v>1.8396495393922824E-2</v>
      </c>
      <c r="W81" s="123">
        <f t="shared" ca="1" si="39"/>
        <v>1.4986093752067896E-2</v>
      </c>
      <c r="X81" s="597">
        <f ca="1">AVERAGE(O81:W81)</f>
        <v>3.1135761374036404E-2</v>
      </c>
    </row>
    <row r="82" spans="1:37" x14ac:dyDescent="0.3">
      <c r="A82" s="214" t="s">
        <v>486</v>
      </c>
      <c r="B82" s="123">
        <f t="shared" ca="1" si="35"/>
        <v>1.5999435491809121E-2</v>
      </c>
      <c r="C82" s="123">
        <f t="shared" ref="C82:J90" ca="1" si="40">C66/C$76</f>
        <v>1.6348627436771089E-2</v>
      </c>
      <c r="D82" s="123">
        <f t="shared" ca="1" si="40"/>
        <v>1.6306991458293334E-2</v>
      </c>
      <c r="E82" s="123">
        <f t="shared" ca="1" si="40"/>
        <v>1.6511652202315659E-2</v>
      </c>
      <c r="F82" s="123">
        <f t="shared" ca="1" si="40"/>
        <v>1.668040545549752E-2</v>
      </c>
      <c r="G82" s="123">
        <f t="shared" ca="1" si="40"/>
        <v>1.721604368323237E-2</v>
      </c>
      <c r="H82" s="123">
        <f t="shared" ca="1" si="40"/>
        <v>1.7226267499063842E-2</v>
      </c>
      <c r="I82" s="123">
        <f t="shared" ca="1" si="40"/>
        <v>1.7493776948176516E-2</v>
      </c>
      <c r="J82" s="123">
        <f t="shared" ca="1" si="40"/>
        <v>1.8536045725774122E-2</v>
      </c>
      <c r="K82" s="219">
        <f t="shared" ref="K82" ca="1" si="41">K66/K$76</f>
        <v>1.8536045725773741E-2</v>
      </c>
      <c r="N82" s="214" t="s">
        <v>486</v>
      </c>
      <c r="O82" s="123">
        <f t="shared" ca="1" si="38"/>
        <v>4.1639962977360431E-2</v>
      </c>
      <c r="P82" s="123">
        <f t="shared" ref="P82:W92" ca="1" si="42">IFERROR((Q66-P66)/P66,0)</f>
        <v>2.679799562473573E-2</v>
      </c>
      <c r="Q82" s="123">
        <f t="shared" ca="1" si="42"/>
        <v>4.4613689131066912E-2</v>
      </c>
      <c r="R82" s="123">
        <f t="shared" ca="1" si="42"/>
        <v>4.8592509464309853E-2</v>
      </c>
      <c r="S82" s="123">
        <f t="shared" ca="1" si="42"/>
        <v>-3.7586646902629077E-2</v>
      </c>
      <c r="T82" s="123">
        <f t="shared" ca="1" si="42"/>
        <v>0.13394840051437179</v>
      </c>
      <c r="U82" s="123">
        <f t="shared" ca="1" si="42"/>
        <v>5.2730058550818311E-2</v>
      </c>
      <c r="V82" s="123">
        <f t="shared" ca="1" si="42"/>
        <v>5.7782507784934753E-2</v>
      </c>
      <c r="W82" s="123">
        <f t="shared" ca="1" si="42"/>
        <v>1.3664282838564669E-2</v>
      </c>
      <c r="X82" s="597">
        <f t="shared" ref="X82:X92" ca="1" si="43">AVERAGE(O82:W82)</f>
        <v>4.2464751109281489E-2</v>
      </c>
      <c r="AK82" s="137" t="str">
        <f>"Participación % del "&amp;A59&amp;" por provincia en el total de las provincias 2015 - 2024pr"</f>
        <v>Participación % del Actividades Terciarias por provincia en el total de las provincias 2015 - 2024pr</v>
      </c>
    </row>
    <row r="83" spans="1:37" x14ac:dyDescent="0.3">
      <c r="A83" s="214" t="s">
        <v>487</v>
      </c>
      <c r="B83" s="123">
        <f t="shared" ca="1" si="35"/>
        <v>1.1343377983587458E-2</v>
      </c>
      <c r="C83" s="123">
        <f t="shared" ca="1" si="40"/>
        <v>1.1332185406730979E-2</v>
      </c>
      <c r="D83" s="123">
        <f t="shared" ca="1" si="40"/>
        <v>1.1481649606046392E-2</v>
      </c>
      <c r="E83" s="123">
        <f t="shared" ca="1" si="40"/>
        <v>1.1373594969998221E-2</v>
      </c>
      <c r="F83" s="123">
        <f t="shared" ca="1" si="40"/>
        <v>1.1201830278327577E-2</v>
      </c>
      <c r="G83" s="123">
        <f t="shared" ca="1" si="40"/>
        <v>1.1339719371733207E-2</v>
      </c>
      <c r="H83" s="123">
        <f t="shared" ca="1" si="40"/>
        <v>1.1331679963267094E-2</v>
      </c>
      <c r="I83" s="123">
        <f t="shared" ca="1" si="40"/>
        <v>1.1783217917073239E-2</v>
      </c>
      <c r="J83" s="123">
        <f t="shared" ca="1" si="40"/>
        <v>1.1870878339464635E-2</v>
      </c>
      <c r="K83" s="219">
        <f t="shared" ref="K83" ca="1" si="44">K67/K$76</f>
        <v>1.1870878339464548E-2</v>
      </c>
      <c r="N83" s="214" t="s">
        <v>487</v>
      </c>
      <c r="O83" s="123">
        <f t="shared" ca="1" si="38"/>
        <v>2.5492867006202437E-2</v>
      </c>
      <c r="P83" s="123">
        <f t="shared" ca="1" si="42"/>
        <v>3.96883509193326E-2</v>
      </c>
      <c r="Q83" s="123">
        <f t="shared" ca="1" si="42"/>
        <v>2.8366024853870544E-2</v>
      </c>
      <c r="R83" s="123">
        <f t="shared" ca="1" si="42"/>
        <v>2.9333709472030445E-2</v>
      </c>
      <c r="S83" s="123">
        <f t="shared" ca="1" si="42"/>
        <v>-3.3746314367683834E-2</v>
      </c>
      <c r="T83" s="123">
        <f t="shared" ca="1" si="42"/>
        <v>0.13686179902611648</v>
      </c>
      <c r="U83" s="123">
        <f t="shared" ca="1" si="42"/>
        <v>0.10096357265863577</v>
      </c>
      <c r="V83" s="123">
        <f t="shared" ca="1" si="42"/>
        <v>2.5338016833685282E-2</v>
      </c>
      <c r="W83" s="123">
        <f t="shared" ca="1" si="42"/>
        <v>2.2415369702338445E-2</v>
      </c>
      <c r="X83" s="597">
        <f t="shared" ca="1" si="43"/>
        <v>4.1634821789392019E-2</v>
      </c>
    </row>
    <row r="84" spans="1:37" x14ac:dyDescent="0.3">
      <c r="A84" s="214" t="s">
        <v>488</v>
      </c>
      <c r="B84" s="123">
        <f t="shared" ca="1" si="35"/>
        <v>6.1392846331572567E-3</v>
      </c>
      <c r="C84" s="123">
        <f t="shared" ca="1" si="40"/>
        <v>6.007268398447869E-3</v>
      </c>
      <c r="D84" s="123">
        <f t="shared" ca="1" si="40"/>
        <v>5.9915202927076552E-3</v>
      </c>
      <c r="E84" s="123">
        <f t="shared" ca="1" si="40"/>
        <v>6.0325718019675649E-3</v>
      </c>
      <c r="F84" s="123">
        <f t="shared" ca="1" si="40"/>
        <v>6.0614781059961384E-3</v>
      </c>
      <c r="G84" s="123">
        <f t="shared" ca="1" si="40"/>
        <v>6.0999770251329152E-3</v>
      </c>
      <c r="H84" s="123">
        <f t="shared" ca="1" si="40"/>
        <v>5.7880615850146285E-3</v>
      </c>
      <c r="I84" s="123">
        <f t="shared" ca="1" si="40"/>
        <v>6.1152493652324152E-3</v>
      </c>
      <c r="J84" s="123">
        <f t="shared" ca="1" si="40"/>
        <v>6.2168095102564363E-3</v>
      </c>
      <c r="K84" s="219">
        <f t="shared" ref="K84" ca="1" si="45">K68/K$76</f>
        <v>6.2168095102565673E-3</v>
      </c>
      <c r="N84" s="214" t="s">
        <v>488</v>
      </c>
      <c r="O84" s="123">
        <f t="shared" ca="1" si="38"/>
        <v>7.3379754220969495E-3</v>
      </c>
      <c r="P84" s="123">
        <f t="shared" ca="1" si="42"/>
        <v>2.1858375092473636E-2</v>
      </c>
      <c r="Q84" s="123">
        <f t="shared" ca="1" si="42"/>
        <v>4.5871254992935671E-2</v>
      </c>
      <c r="R84" s="123">
        <f t="shared" ca="1" si="42"/>
        <v>5.2866606346129157E-2</v>
      </c>
      <c r="S84" s="123">
        <f t="shared" ca="1" si="42"/>
        <v>-3.5327577983147153E-2</v>
      </c>
      <c r="T84" s="123">
        <f t="shared" ca="1" si="42"/>
        <v>7.815971984153039E-2</v>
      </c>
      <c r="U84" s="123">
        <f t="shared" ca="1" si="42"/>
        <v>0.13112509296014582</v>
      </c>
      <c r="V84" s="123">
        <f t="shared" ca="1" si="42"/>
        <v>4.0549392548017461E-2</v>
      </c>
      <c r="W84" s="123">
        <f t="shared" ca="1" si="42"/>
        <v>1.6766666217320515E-2</v>
      </c>
      <c r="X84" s="597">
        <f t="shared" ca="1" si="43"/>
        <v>3.991194504861139E-2</v>
      </c>
    </row>
    <row r="85" spans="1:37" x14ac:dyDescent="0.3">
      <c r="A85" s="214" t="s">
        <v>489</v>
      </c>
      <c r="B85" s="123">
        <f t="shared" ca="1" si="35"/>
        <v>1.1405083786458452E-2</v>
      </c>
      <c r="C85" s="123">
        <f t="shared" ca="1" si="40"/>
        <v>1.066124980704625E-2</v>
      </c>
      <c r="D85" s="123">
        <f t="shared" ca="1" si="40"/>
        <v>1.1120327295221591E-2</v>
      </c>
      <c r="E85" s="123">
        <f t="shared" ca="1" si="40"/>
        <v>1.1125898072023233E-2</v>
      </c>
      <c r="F85" s="123">
        <f t="shared" ca="1" si="40"/>
        <v>1.0962009526437645E-2</v>
      </c>
      <c r="G85" s="123">
        <f t="shared" ca="1" si="40"/>
        <v>1.0448639764707132E-2</v>
      </c>
      <c r="H85" s="123">
        <f t="shared" ca="1" si="40"/>
        <v>1.0607524719922354E-2</v>
      </c>
      <c r="I85" s="123">
        <f t="shared" ca="1" si="40"/>
        <v>1.0825374676608598E-2</v>
      </c>
      <c r="J85" s="123">
        <f t="shared" ca="1" si="40"/>
        <v>1.0930309863845617E-2</v>
      </c>
      <c r="K85" s="219">
        <f t="shared" ref="K85" ca="1" si="46">K69/K$76</f>
        <v>1.0930309863845501E-2</v>
      </c>
      <c r="N85" s="214" t="s">
        <v>489</v>
      </c>
      <c r="O85" s="123">
        <f t="shared" ca="1" si="38"/>
        <v>-3.6551917315276537E-2</v>
      </c>
      <c r="P85" s="123">
        <f t="shared" ca="1" si="42"/>
        <v>6.9419666404196598E-2</v>
      </c>
      <c r="Q85" s="123">
        <f t="shared" ca="1" si="42"/>
        <v>3.9662881434388154E-2</v>
      </c>
      <c r="R85" s="123">
        <f t="shared" ca="1" si="42"/>
        <v>3.2730850063611233E-2</v>
      </c>
      <c r="S85" s="123">
        <f t="shared" ca="1" si="42"/>
        <v>-8.4020161137919033E-2</v>
      </c>
      <c r="T85" s="123">
        <f t="shared" ca="1" si="42"/>
        <v>0.1574736182192365</v>
      </c>
      <c r="U85" s="123">
        <f t="shared" ca="1" si="42"/>
        <v>9.8083743419057512E-2</v>
      </c>
      <c r="V85" s="123">
        <f t="shared" ca="1" si="42"/>
        <v>2.5749960669011838E-2</v>
      </c>
      <c r="W85" s="123">
        <f t="shared" ca="1" si="42"/>
        <v>2.2309704405438741E-2</v>
      </c>
      <c r="X85" s="597">
        <f t="shared" ca="1" si="43"/>
        <v>3.6095371795749447E-2</v>
      </c>
    </row>
    <row r="86" spans="1:37" x14ac:dyDescent="0.3">
      <c r="A86" s="214" t="s">
        <v>490</v>
      </c>
      <c r="B86" s="123">
        <f t="shared" ca="1" si="35"/>
        <v>8.9457551591083061E-3</v>
      </c>
      <c r="C86" s="123">
        <f t="shared" ca="1" si="40"/>
        <v>8.3080038957959578E-3</v>
      </c>
      <c r="D86" s="123">
        <f t="shared" ca="1" si="40"/>
        <v>8.385144557082478E-3</v>
      </c>
      <c r="E86" s="123">
        <f t="shared" ca="1" si="40"/>
        <v>8.4608902380766335E-3</v>
      </c>
      <c r="F86" s="123">
        <f t="shared" ca="1" si="40"/>
        <v>8.3651245495297774E-3</v>
      </c>
      <c r="G86" s="123">
        <f t="shared" ca="1" si="40"/>
        <v>8.5958435610720297E-3</v>
      </c>
      <c r="H86" s="123">
        <f t="shared" ca="1" si="40"/>
        <v>7.8709599096537224E-3</v>
      </c>
      <c r="I86" s="123">
        <f t="shared" ca="1" si="40"/>
        <v>8.3322823233544126E-3</v>
      </c>
      <c r="J86" s="123">
        <f t="shared" ca="1" si="40"/>
        <v>8.5334306566250302E-3</v>
      </c>
      <c r="K86" s="219">
        <f t="shared" ref="K86" ca="1" si="47">K70/K$76</f>
        <v>8.5334306566249504E-3</v>
      </c>
      <c r="N86" s="214" t="s">
        <v>490</v>
      </c>
      <c r="O86" s="123">
        <f t="shared" ca="1" si="38"/>
        <v>-4.599084952074841E-2</v>
      </c>
      <c r="P86" s="123">
        <f t="shared" ca="1" si="42"/>
        <v>3.5518323588696409E-2</v>
      </c>
      <c r="Q86" s="123">
        <f t="shared" ca="1" si="42"/>
        <v>4.9316918492484957E-2</v>
      </c>
      <c r="R86" s="123">
        <f t="shared" ca="1" si="42"/>
        <v>3.6379840595193343E-2</v>
      </c>
      <c r="S86" s="123">
        <f t="shared" ca="1" si="42"/>
        <v>-1.3675322852108119E-2</v>
      </c>
      <c r="T86" s="123">
        <f t="shared" ca="1" si="42"/>
        <v>3.8152748851089796E-2</v>
      </c>
      <c r="U86" s="123">
        <f t="shared" ca="1" si="42"/>
        <v>0.133091784083293</v>
      </c>
      <c r="V86" s="123">
        <f t="shared" ca="1" si="42"/>
        <v>4.3177144878050897E-2</v>
      </c>
      <c r="W86" s="123">
        <f t="shared" ca="1" si="42"/>
        <v>2.3533602525884094E-2</v>
      </c>
      <c r="X86" s="597">
        <f t="shared" ca="1" si="43"/>
        <v>3.3278243404648439E-2</v>
      </c>
    </row>
    <row r="87" spans="1:37" x14ac:dyDescent="0.3">
      <c r="A87" s="214" t="s">
        <v>491</v>
      </c>
      <c r="B87" s="123">
        <f t="shared" ca="1" si="35"/>
        <v>2.6644263326264767E-2</v>
      </c>
      <c r="C87" s="123">
        <f t="shared" ca="1" si="40"/>
        <v>2.7820396266935037E-2</v>
      </c>
      <c r="D87" s="123">
        <f t="shared" ca="1" si="40"/>
        <v>2.7392252361215792E-2</v>
      </c>
      <c r="E87" s="123">
        <f t="shared" ca="1" si="40"/>
        <v>2.7690357833967092E-2</v>
      </c>
      <c r="F87" s="123">
        <f t="shared" ca="1" si="40"/>
        <v>2.8112588830921111E-2</v>
      </c>
      <c r="G87" s="123">
        <f t="shared" ca="1" si="40"/>
        <v>2.894618810033368E-2</v>
      </c>
      <c r="H87" s="123">
        <f t="shared" ca="1" si="40"/>
        <v>2.8750707699319967E-2</v>
      </c>
      <c r="I87" s="123">
        <f t="shared" ca="1" si="40"/>
        <v>2.8891647158224617E-2</v>
      </c>
      <c r="J87" s="123">
        <f t="shared" ca="1" si="40"/>
        <v>3.0360893507098589E-2</v>
      </c>
      <c r="K87" s="219">
        <f t="shared" ref="K87" ca="1" si="48">K71/K$76</f>
        <v>3.0360893507098568E-2</v>
      </c>
      <c r="N87" s="214" t="s">
        <v>491</v>
      </c>
      <c r="O87" s="123">
        <f t="shared" ca="1" si="38"/>
        <v>6.6626625159139807E-2</v>
      </c>
      <c r="P87" s="123">
        <f t="shared" ca="1" si="42"/>
        <v>1.3240615046797029E-2</v>
      </c>
      <c r="Q87" s="123">
        <f t="shared" ca="1" si="42"/>
        <v>4.1432452769734188E-2</v>
      </c>
      <c r="R87" s="123">
        <f t="shared" ca="1" si="42"/>
        <v>5.1546453167716021E-2</v>
      </c>
      <c r="S87" s="123">
        <f t="shared" ca="1" si="42"/>
        <v>-4.085481824296635E-2</v>
      </c>
      <c r="T87" s="123">
        <f t="shared" ca="1" si="42"/>
        <v>0.11814900930622792</v>
      </c>
      <c r="U87" s="123">
        <f t="shared" ca="1" si="42"/>
        <v>4.9791708968123377E-2</v>
      </c>
      <c r="V87" s="123">
        <f t="shared" ca="1" si="42"/>
        <v>6.3012686053778535E-2</v>
      </c>
      <c r="W87" s="123">
        <f t="shared" ca="1" si="42"/>
        <v>1.2342756580435899E-2</v>
      </c>
      <c r="X87" s="597">
        <f t="shared" ca="1" si="43"/>
        <v>4.1698609867665153E-2</v>
      </c>
      <c r="Y87" s="137" t="str">
        <f>"Tasas de variación del "&amp;A59&amp;" PIB por provincias 2015 - 2024pr"</f>
        <v>Tasas de variación del Actividades Terciarias PIB por provincias 2015 - 2024pr</v>
      </c>
    </row>
    <row r="88" spans="1:37" x14ac:dyDescent="0.3">
      <c r="A88" s="214" t="s">
        <v>492</v>
      </c>
      <c r="B88" s="123">
        <f t="shared" ca="1" si="35"/>
        <v>9.032245090523125E-3</v>
      </c>
      <c r="C88" s="123">
        <f t="shared" ca="1" si="40"/>
        <v>8.4343305694874835E-3</v>
      </c>
      <c r="D88" s="123">
        <f t="shared" ca="1" si="40"/>
        <v>8.5505160663987868E-3</v>
      </c>
      <c r="E88" s="123">
        <f t="shared" ca="1" si="40"/>
        <v>8.4531058673281371E-3</v>
      </c>
      <c r="F88" s="123">
        <f t="shared" ca="1" si="40"/>
        <v>8.5139234571076153E-3</v>
      </c>
      <c r="G88" s="123">
        <f t="shared" ca="1" si="40"/>
        <v>8.05907110147089E-3</v>
      </c>
      <c r="H88" s="123">
        <f t="shared" ca="1" si="40"/>
        <v>8.2224411303113386E-3</v>
      </c>
      <c r="I88" s="123">
        <f t="shared" ca="1" si="40"/>
        <v>8.8824900063450493E-3</v>
      </c>
      <c r="J88" s="123">
        <f t="shared" ca="1" si="40"/>
        <v>8.9499144482839341E-3</v>
      </c>
      <c r="K88" s="219">
        <f t="shared" ref="K88" ca="1" si="49">K72/K$76</f>
        <v>8.9499144482839844E-3</v>
      </c>
      <c r="N88" s="214" t="s">
        <v>492</v>
      </c>
      <c r="O88" s="123">
        <f t="shared" ca="1" si="38"/>
        <v>-3.7994295236664408E-2</v>
      </c>
      <c r="P88" s="123">
        <f t="shared" ca="1" si="42"/>
        <v>4.0707082001357288E-2</v>
      </c>
      <c r="Q88" s="123">
        <f t="shared" ca="1" si="42"/>
        <v>2.7051802931620968E-2</v>
      </c>
      <c r="R88" s="123">
        <f t="shared" ca="1" si="42"/>
        <v>5.634727060260588E-2</v>
      </c>
      <c r="S88" s="123">
        <f t="shared" ca="1" si="42"/>
        <v>-9.4685030414514496E-2</v>
      </c>
      <c r="T88" s="123">
        <f t="shared" ca="1" si="42"/>
        <v>0.1555048040756111</v>
      </c>
      <c r="U88" s="123">
        <f t="shared" ca="1" si="42"/>
        <v>0.15353170230384455</v>
      </c>
      <c r="V88" s="123">
        <f t="shared" ca="1" si="42"/>
        <v>3.6675422869642864E-2</v>
      </c>
      <c r="W88" s="123">
        <f t="shared" ca="1" si="42"/>
        <v>2.5199722870248728E-2</v>
      </c>
      <c r="X88" s="597">
        <f t="shared" ca="1" si="43"/>
        <v>4.025983133375028E-2</v>
      </c>
    </row>
    <row r="89" spans="1:37" x14ac:dyDescent="0.3">
      <c r="A89" s="214" t="s">
        <v>493</v>
      </c>
      <c r="B89" s="123">
        <f t="shared" ca="1" si="35"/>
        <v>1.3194039385686702E-2</v>
      </c>
      <c r="C89" s="123">
        <f t="shared" ca="1" si="40"/>
        <v>1.1251705469311214E-2</v>
      </c>
      <c r="D89" s="123">
        <f t="shared" ca="1" si="40"/>
        <v>1.0819739541971267E-2</v>
      </c>
      <c r="E89" s="123">
        <f t="shared" ca="1" si="40"/>
        <v>1.0654317054918403E-2</v>
      </c>
      <c r="F89" s="123">
        <f t="shared" ca="1" si="40"/>
        <v>1.0791993981220565E-2</v>
      </c>
      <c r="G89" s="123">
        <f t="shared" ca="1" si="40"/>
        <v>1.0330610095343667E-2</v>
      </c>
      <c r="H89" s="123">
        <f t="shared" ca="1" si="40"/>
        <v>1.0587354884983117E-2</v>
      </c>
      <c r="I89" s="123">
        <f t="shared" ca="1" si="40"/>
        <v>1.1057911148119975E-2</v>
      </c>
      <c r="J89" s="123">
        <f t="shared" ca="1" si="40"/>
        <v>1.1303651489867981E-2</v>
      </c>
      <c r="K89" s="219">
        <f t="shared" ref="K89" ca="1" si="50">K73/K$76</f>
        <v>1.1303651489867735E-2</v>
      </c>
      <c r="N89" s="214" t="s">
        <v>493</v>
      </c>
      <c r="O89" s="123">
        <f t="shared" ca="1" si="38"/>
        <v>-0.12309930689096725</v>
      </c>
      <c r="P89" s="123">
        <f t="shared" ca="1" si="42"/>
        <v>-1.3966021690679285E-2</v>
      </c>
      <c r="Q89" s="123">
        <f t="shared" ca="1" si="42"/>
        <v>2.4088913373124833E-2</v>
      </c>
      <c r="R89" s="123">
        <f t="shared" ca="1" si="42"/>
        <v>6.2369705734000337E-2</v>
      </c>
      <c r="S89" s="123">
        <f t="shared" ca="1" si="42"/>
        <v>-8.1778582281882686E-2</v>
      </c>
      <c r="T89" s="123">
        <f t="shared" ca="1" si="42"/>
        <v>0.16168626625668706</v>
      </c>
      <c r="U89" s="123">
        <f t="shared" ca="1" si="42"/>
        <v>0.1204429599747716</v>
      </c>
      <c r="V89" s="123">
        <f t="shared" ca="1" si="42"/>
        <v>4.9217996185732138E-2</v>
      </c>
      <c r="W89" s="123">
        <f t="shared" ca="1" si="42"/>
        <v>2.0929063836838041E-2</v>
      </c>
      <c r="X89" s="597">
        <f t="shared" ca="1" si="43"/>
        <v>2.4432332721958314E-2</v>
      </c>
    </row>
    <row r="90" spans="1:37" x14ac:dyDescent="0.3">
      <c r="A90" s="214" t="s">
        <v>494</v>
      </c>
      <c r="B90" s="123">
        <f t="shared" ca="1" si="35"/>
        <v>1.3274294628926608E-2</v>
      </c>
      <c r="C90" s="123">
        <f t="shared" ca="1" si="40"/>
        <v>1.2580260802471852E-2</v>
      </c>
      <c r="D90" s="123">
        <f t="shared" ca="1" si="40"/>
        <v>1.2808282454757227E-2</v>
      </c>
      <c r="E90" s="123">
        <f t="shared" ca="1" si="40"/>
        <v>1.2791266006864232E-2</v>
      </c>
      <c r="F90" s="123">
        <f t="shared" ca="1" si="40"/>
        <v>1.2788571721614442E-2</v>
      </c>
      <c r="G90" s="123">
        <f t="shared" ca="1" si="40"/>
        <v>1.2204815582292763E-2</v>
      </c>
      <c r="H90" s="123">
        <f t="shared" ca="1" si="40"/>
        <v>1.2162648619688627E-2</v>
      </c>
      <c r="I90" s="123">
        <f t="shared" ca="1" si="40"/>
        <v>1.2441005582407993E-2</v>
      </c>
      <c r="J90" s="123">
        <f t="shared" ca="1" si="40"/>
        <v>1.2673618388976121E-2</v>
      </c>
      <c r="K90" s="219">
        <f t="shared" ref="K90" ca="1" si="51">K74/K$76</f>
        <v>1.2673618388976265E-2</v>
      </c>
      <c r="N90" s="214" t="s">
        <v>494</v>
      </c>
      <c r="O90" s="123">
        <f t="shared" ca="1" si="38"/>
        <v>-2.442363240597098E-2</v>
      </c>
      <c r="P90" s="123">
        <f t="shared" ca="1" si="42"/>
        <v>4.3929390107331705E-2</v>
      </c>
      <c r="Q90" s="123">
        <f t="shared" ca="1" si="42"/>
        <v>3.7732733180864335E-2</v>
      </c>
      <c r="R90" s="123">
        <f t="shared" ca="1" si="42"/>
        <v>4.6973344135864716E-2</v>
      </c>
      <c r="S90" s="123">
        <f t="shared" ca="1" si="42"/>
        <v>-8.4729866052819167E-2</v>
      </c>
      <c r="T90" s="123">
        <f t="shared" ca="1" si="42"/>
        <v>0.13505368070435111</v>
      </c>
      <c r="U90" s="123">
        <f t="shared" ca="1" si="42"/>
        <v>9.5730216680256733E-2</v>
      </c>
      <c r="V90" s="123">
        <f t="shared" ca="1" si="42"/>
        <v>3.4143952002434842E-2</v>
      </c>
      <c r="W90" s="123">
        <f t="shared" ca="1" si="42"/>
        <v>1.9578103492851665E-2</v>
      </c>
      <c r="X90" s="597">
        <f t="shared" ca="1" si="43"/>
        <v>3.3776435760573889E-2</v>
      </c>
    </row>
    <row r="91" spans="1:37" x14ac:dyDescent="0.3">
      <c r="A91" s="337" t="s">
        <v>498</v>
      </c>
      <c r="B91" s="598">
        <f ca="1">SUM(B81:B90)</f>
        <v>0.13277809805144994</v>
      </c>
      <c r="C91" s="598">
        <f t="shared" ref="C91:J91" ca="1" si="52">SUM(C81:C90)</f>
        <v>0.1295554989278617</v>
      </c>
      <c r="D91" s="598">
        <f t="shared" ca="1" si="52"/>
        <v>0.12953190390292005</v>
      </c>
      <c r="E91" s="598">
        <f t="shared" ca="1" si="52"/>
        <v>0.12994416006092363</v>
      </c>
      <c r="F91" s="598">
        <f t="shared" ca="1" si="52"/>
        <v>0.13026010446259659</v>
      </c>
      <c r="G91" s="598">
        <f t="shared" ca="1" si="52"/>
        <v>0.12959850224136282</v>
      </c>
      <c r="H91" s="598">
        <f t="shared" ca="1" si="52"/>
        <v>0.12899077904205375</v>
      </c>
      <c r="I91" s="598">
        <f t="shared" ca="1" si="52"/>
        <v>0.13217497512433779</v>
      </c>
      <c r="J91" s="598">
        <f t="shared" ca="1" si="52"/>
        <v>0.13586080782322799</v>
      </c>
      <c r="K91" s="599">
        <f t="shared" ref="K91" ca="1" si="53">SUM(K81:K90)</f>
        <v>0.1358608078232274</v>
      </c>
      <c r="N91" s="214" t="s">
        <v>495</v>
      </c>
      <c r="O91" s="123">
        <f t="shared" ca="1" si="38"/>
        <v>3.5533259103642016E-2</v>
      </c>
      <c r="P91" s="123">
        <f t="shared" ca="1" si="42"/>
        <v>2.6250433900774264E-2</v>
      </c>
      <c r="Q91" s="123">
        <f t="shared" ca="1" si="42"/>
        <v>3.9066492435397927E-2</v>
      </c>
      <c r="R91" s="123">
        <f t="shared" ca="1" si="42"/>
        <v>4.8068137121616984E-2</v>
      </c>
      <c r="S91" s="123">
        <f t="shared" ca="1" si="42"/>
        <v>-4.0021416901787385E-2</v>
      </c>
      <c r="T91" s="123">
        <f t="shared" ca="1" si="42"/>
        <v>0.12242807645313764</v>
      </c>
      <c r="U91" s="123">
        <f t="shared" ca="1" si="42"/>
        <v>7.7239185051278303E-2</v>
      </c>
      <c r="V91" s="123">
        <f t="shared" ca="1" si="42"/>
        <v>2.0555140847055682E-2</v>
      </c>
      <c r="W91" s="123">
        <f t="shared" ca="1" si="42"/>
        <v>1.8959977738683596E-2</v>
      </c>
      <c r="X91" s="597">
        <f t="shared" ca="1" si="43"/>
        <v>3.8675476194422111E-2</v>
      </c>
    </row>
    <row r="92" spans="1:37" ht="15" thickBot="1" x14ac:dyDescent="0.35">
      <c r="A92" s="214" t="s">
        <v>495</v>
      </c>
      <c r="B92" s="123">
        <f ca="1">B75/B$76</f>
        <v>0.86722190194855009</v>
      </c>
      <c r="C92" s="123">
        <f t="shared" ref="C92:J92" ca="1" si="54">C75/C$76</f>
        <v>0.87044450107213833</v>
      </c>
      <c r="D92" s="123">
        <f t="shared" ca="1" si="54"/>
        <v>0.87046809609707998</v>
      </c>
      <c r="E92" s="123">
        <f t="shared" ca="1" si="54"/>
        <v>0.87005583993907631</v>
      </c>
      <c r="F92" s="123">
        <f t="shared" ca="1" si="54"/>
        <v>0.86973989553740338</v>
      </c>
      <c r="G92" s="123">
        <f t="shared" ca="1" si="54"/>
        <v>0.87040149775863718</v>
      </c>
      <c r="H92" s="123">
        <f t="shared" ca="1" si="54"/>
        <v>0.8710092209579462</v>
      </c>
      <c r="I92" s="123">
        <f t="shared" ca="1" si="54"/>
        <v>0.86782502487566215</v>
      </c>
      <c r="J92" s="123">
        <f t="shared" ca="1" si="54"/>
        <v>0.86413919217677193</v>
      </c>
      <c r="K92" s="219">
        <f t="shared" ref="K92" ca="1" si="55">K75/K$76</f>
        <v>0.8641391921767726</v>
      </c>
      <c r="N92" s="594" t="s">
        <v>496</v>
      </c>
      <c r="O92" s="127">
        <f t="shared" ca="1" si="38"/>
        <v>3.0849975512670148E-2</v>
      </c>
      <c r="P92" s="127">
        <f t="shared" ca="1" si="42"/>
        <v>2.6376762868270238E-2</v>
      </c>
      <c r="Q92" s="127">
        <f t="shared" ca="1" si="42"/>
        <v>3.9087637643031692E-2</v>
      </c>
      <c r="R92" s="127">
        <f t="shared" ca="1" si="42"/>
        <v>4.7826160065516703E-2</v>
      </c>
      <c r="S92" s="127">
        <f t="shared" ca="1" si="42"/>
        <v>-4.2200315598004329E-2</v>
      </c>
      <c r="T92" s="127">
        <f t="shared" ca="1" si="42"/>
        <v>0.12312211469047839</v>
      </c>
      <c r="U92" s="127">
        <f t="shared" ca="1" si="42"/>
        <v>7.8174586719598732E-2</v>
      </c>
      <c r="V92" s="127">
        <f t="shared" ca="1" si="42"/>
        <v>2.3304137849200181E-2</v>
      </c>
      <c r="W92" s="127">
        <f t="shared" ca="1" si="42"/>
        <v>1.8814913207485368E-2</v>
      </c>
      <c r="X92" s="600">
        <f t="shared" ca="1" si="43"/>
        <v>3.8372885884249676E-2</v>
      </c>
    </row>
    <row r="93" spans="1:37" ht="15" thickBot="1" x14ac:dyDescent="0.35">
      <c r="A93" s="594" t="s">
        <v>496</v>
      </c>
      <c r="B93" s="601">
        <f ca="1">B92+B91</f>
        <v>1</v>
      </c>
      <c r="C93" s="601">
        <f t="shared" ref="C93:J93" ca="1" si="56">C92+C91</f>
        <v>1</v>
      </c>
      <c r="D93" s="601">
        <f t="shared" ca="1" si="56"/>
        <v>1</v>
      </c>
      <c r="E93" s="601">
        <f t="shared" ca="1" si="56"/>
        <v>1</v>
      </c>
      <c r="F93" s="601">
        <f t="shared" ca="1" si="56"/>
        <v>1</v>
      </c>
      <c r="G93" s="601">
        <f t="shared" ca="1" si="56"/>
        <v>1</v>
      </c>
      <c r="H93" s="601">
        <f t="shared" ca="1" si="56"/>
        <v>1</v>
      </c>
      <c r="I93" s="601">
        <f t="shared" ca="1" si="56"/>
        <v>1</v>
      </c>
      <c r="J93" s="601">
        <f t="shared" ca="1" si="56"/>
        <v>0.99999999999999989</v>
      </c>
      <c r="K93" s="602">
        <f t="shared" ref="K93" ca="1" si="57">K92+K91</f>
        <v>1</v>
      </c>
    </row>
    <row r="96" spans="1:37" ht="15.6" x14ac:dyDescent="0.3">
      <c r="A96" s="730" t="s">
        <v>55</v>
      </c>
      <c r="B96" s="730"/>
      <c r="C96" s="730"/>
      <c r="D96" s="730"/>
      <c r="E96" s="730"/>
      <c r="F96" s="730"/>
      <c r="G96" s="730"/>
      <c r="H96" s="730"/>
      <c r="I96" s="730"/>
      <c r="J96" s="730"/>
      <c r="K96" s="730"/>
    </row>
    <row r="97" spans="1:11" ht="16.2" thickBot="1" x14ac:dyDescent="0.35">
      <c r="A97" s="731" t="str">
        <f>"Participación % por provincias en el total de las provincias "&amp;A59&amp;" en precios corrientes 2015 - 2024pr"</f>
        <v>Participación % por provincias en el total de las provincias Actividades Terciarias en precios corrientes 2015 - 2024pr</v>
      </c>
      <c r="B97" s="731"/>
      <c r="C97" s="731"/>
      <c r="D97" s="731"/>
      <c r="E97" s="731"/>
      <c r="F97" s="731"/>
      <c r="G97" s="731"/>
      <c r="H97" s="731"/>
      <c r="I97" s="731"/>
      <c r="J97" s="731"/>
      <c r="K97" s="731"/>
    </row>
    <row r="98" spans="1:11" x14ac:dyDescent="0.3">
      <c r="A98" s="210" t="s">
        <v>482</v>
      </c>
      <c r="B98" s="211">
        <v>2015</v>
      </c>
      <c r="C98" s="211">
        <v>2016</v>
      </c>
      <c r="D98" s="211">
        <v>2017</v>
      </c>
      <c r="E98" s="211">
        <v>2018</v>
      </c>
      <c r="F98" s="211">
        <v>2019</v>
      </c>
      <c r="G98" s="211">
        <v>2020</v>
      </c>
      <c r="H98" s="211">
        <v>2021</v>
      </c>
      <c r="I98" s="211">
        <v>2022</v>
      </c>
      <c r="J98" s="211" t="s">
        <v>483</v>
      </c>
      <c r="K98" s="213" t="s">
        <v>484</v>
      </c>
    </row>
    <row r="99" spans="1:11" x14ac:dyDescent="0.3">
      <c r="A99" s="214" t="s">
        <v>485</v>
      </c>
      <c r="B99" s="223">
        <f ca="1">INDEX(B$65:B$74,MATCH($A99,$A$65:$A$74,0))/SUM(B$65:B$74)</f>
        <v>0.1265292906923417</v>
      </c>
      <c r="C99" s="223">
        <f t="shared" ref="C99:K99" ca="1" si="58">INDEX(C$65:C$74,MATCH($A99,$A$65:$A$74,0))/SUM(C$65:C$74)</f>
        <v>0.12976269640414734</v>
      </c>
      <c r="D99" s="223">
        <f t="shared" ca="1" si="58"/>
        <v>0.1287364716087494</v>
      </c>
      <c r="E99" s="223">
        <f t="shared" ca="1" si="58"/>
        <v>0.12967497735615199</v>
      </c>
      <c r="F99" s="223">
        <f t="shared" ca="1" si="58"/>
        <v>0.12883590586067048</v>
      </c>
      <c r="G99" s="223">
        <f t="shared" ca="1" si="58"/>
        <v>0.12621746141463863</v>
      </c>
      <c r="H99" s="223">
        <f t="shared" ca="1" si="58"/>
        <v>0.12747525949485294</v>
      </c>
      <c r="I99" s="223">
        <f t="shared" ca="1" si="58"/>
        <v>0.12371494667135385</v>
      </c>
      <c r="J99" s="223">
        <f t="shared" ca="1" si="58"/>
        <v>0.12133930422734501</v>
      </c>
      <c r="K99" s="224">
        <f t="shared" ca="1" si="58"/>
        <v>0.12133930422734578</v>
      </c>
    </row>
    <row r="100" spans="1:11" x14ac:dyDescent="0.3">
      <c r="A100" s="214" t="s">
        <v>486</v>
      </c>
      <c r="B100" s="223">
        <f t="shared" ref="B100:K108" ca="1" si="59">INDEX(B$65:B$74,MATCH($A100,$A$65:$A$74,0))/SUM(B$65:B$74)</f>
        <v>0.12049754987158746</v>
      </c>
      <c r="C100" s="223">
        <f t="shared" ca="1" si="59"/>
        <v>0.12619014686419627</v>
      </c>
      <c r="D100" s="223">
        <f t="shared" ca="1" si="59"/>
        <v>0.12589169900965011</v>
      </c>
      <c r="E100" s="223">
        <f t="shared" ca="1" si="59"/>
        <v>0.12706728947706658</v>
      </c>
      <c r="F100" s="223">
        <f t="shared" ca="1" si="59"/>
        <v>0.12805459909858433</v>
      </c>
      <c r="G100" s="223">
        <f t="shared" ca="1" si="59"/>
        <v>0.13284137845335126</v>
      </c>
      <c r="H100" s="223">
        <f t="shared" ca="1" si="59"/>
        <v>0.13354650330042361</v>
      </c>
      <c r="I100" s="223">
        <f t="shared" ca="1" si="59"/>
        <v>0.13235316996821839</v>
      </c>
      <c r="J100" s="223">
        <f t="shared" ca="1" si="59"/>
        <v>0.13643409032199966</v>
      </c>
      <c r="K100" s="224">
        <f t="shared" ca="1" si="59"/>
        <v>0.13643409032199744</v>
      </c>
    </row>
    <row r="101" spans="1:11" x14ac:dyDescent="0.3">
      <c r="A101" s="214" t="s">
        <v>487</v>
      </c>
      <c r="B101" s="223">
        <f t="shared" ca="1" si="59"/>
        <v>8.5431092552568658E-2</v>
      </c>
      <c r="C101" s="223">
        <f t="shared" ca="1" si="59"/>
        <v>8.7469736912061904E-2</v>
      </c>
      <c r="D101" s="223">
        <f t="shared" ca="1" si="59"/>
        <v>8.8639549486213956E-2</v>
      </c>
      <c r="E101" s="223">
        <f t="shared" ca="1" si="59"/>
        <v>8.7526788157819252E-2</v>
      </c>
      <c r="F101" s="223">
        <f t="shared" ca="1" si="59"/>
        <v>8.5995864386429352E-2</v>
      </c>
      <c r="G101" s="223">
        <f t="shared" ca="1" si="59"/>
        <v>8.7498845863312802E-2</v>
      </c>
      <c r="H101" s="223">
        <f t="shared" ca="1" si="59"/>
        <v>8.7848759790594991E-2</v>
      </c>
      <c r="I101" s="223">
        <f t="shared" ca="1" si="59"/>
        <v>8.9148629731071988E-2</v>
      </c>
      <c r="J101" s="223">
        <f t="shared" ca="1" si="59"/>
        <v>8.7375296302596273E-2</v>
      </c>
      <c r="K101" s="224">
        <f t="shared" ca="1" si="59"/>
        <v>8.7375296302596023E-2</v>
      </c>
    </row>
    <row r="102" spans="1:11" x14ac:dyDescent="0.3">
      <c r="A102" s="214" t="s">
        <v>488</v>
      </c>
      <c r="B102" s="223">
        <f t="shared" ca="1" si="59"/>
        <v>4.6237178595361084E-2</v>
      </c>
      <c r="C102" s="223">
        <f t="shared" ca="1" si="59"/>
        <v>4.6368301215780894E-2</v>
      </c>
      <c r="D102" s="223">
        <f t="shared" ca="1" si="59"/>
        <v>4.6255170442010211E-2</v>
      </c>
      <c r="E102" s="223">
        <f t="shared" ca="1" si="59"/>
        <v>4.6424339494281423E-2</v>
      </c>
      <c r="F102" s="223">
        <f t="shared" ca="1" si="59"/>
        <v>4.6533649969063673E-2</v>
      </c>
      <c r="G102" s="223">
        <f t="shared" ca="1" si="59"/>
        <v>4.706826791695775E-2</v>
      </c>
      <c r="H102" s="223">
        <f t="shared" ca="1" si="59"/>
        <v>4.4871901914225958E-2</v>
      </c>
      <c r="I102" s="223">
        <f t="shared" ca="1" si="59"/>
        <v>4.6266317504351819E-2</v>
      </c>
      <c r="J102" s="223">
        <f t="shared" ca="1" si="59"/>
        <v>4.5758667343898676E-2</v>
      </c>
      <c r="K102" s="224">
        <f t="shared" ca="1" si="59"/>
        <v>4.5758667343899842E-2</v>
      </c>
    </row>
    <row r="103" spans="1:11" x14ac:dyDescent="0.3">
      <c r="A103" s="214" t="s">
        <v>489</v>
      </c>
      <c r="B103" s="223">
        <f t="shared" ca="1" si="59"/>
        <v>8.5895821327694549E-2</v>
      </c>
      <c r="C103" s="223">
        <f t="shared" ca="1" si="59"/>
        <v>8.2290986451934278E-2</v>
      </c>
      <c r="D103" s="223">
        <f t="shared" ca="1" si="59"/>
        <v>8.5850103026015229E-2</v>
      </c>
      <c r="E103" s="223">
        <f t="shared" ca="1" si="59"/>
        <v>8.5620608627636013E-2</v>
      </c>
      <c r="F103" s="223">
        <f t="shared" ca="1" si="59"/>
        <v>8.4154773034020719E-2</v>
      </c>
      <c r="G103" s="223">
        <f t="shared" ca="1" si="59"/>
        <v>8.0623152150691518E-2</v>
      </c>
      <c r="H103" s="223">
        <f t="shared" ca="1" si="59"/>
        <v>8.2234751962107902E-2</v>
      </c>
      <c r="I103" s="223">
        <f t="shared" ca="1" si="59"/>
        <v>8.1901847656298807E-2</v>
      </c>
      <c r="J103" s="223">
        <f t="shared" ca="1" si="59"/>
        <v>8.0452266102136877E-2</v>
      </c>
      <c r="K103" s="224">
        <f t="shared" ca="1" si="59"/>
        <v>8.0452266102136377E-2</v>
      </c>
    </row>
    <row r="104" spans="1:11" x14ac:dyDescent="0.3">
      <c r="A104" s="214" t="s">
        <v>490</v>
      </c>
      <c r="B104" s="223">
        <f t="shared" ca="1" si="59"/>
        <v>6.7373725715230023E-2</v>
      </c>
      <c r="C104" s="223">
        <f t="shared" ca="1" si="59"/>
        <v>6.4126987773957561E-2</v>
      </c>
      <c r="D104" s="223">
        <f t="shared" ca="1" si="59"/>
        <v>6.4734202960275114E-2</v>
      </c>
      <c r="E104" s="223">
        <f t="shared" ca="1" si="59"/>
        <v>6.5111739027823856E-2</v>
      </c>
      <c r="F104" s="223">
        <f t="shared" ca="1" si="59"/>
        <v>6.4218623069903752E-2</v>
      </c>
      <c r="G104" s="223">
        <f t="shared" ca="1" si="59"/>
        <v>6.6326719926617858E-2</v>
      </c>
      <c r="H104" s="223">
        <f t="shared" ca="1" si="59"/>
        <v>6.1019554793816863E-2</v>
      </c>
      <c r="I104" s="223">
        <f t="shared" ca="1" si="59"/>
        <v>6.303978733883768E-2</v>
      </c>
      <c r="J104" s="223">
        <f t="shared" ca="1" si="59"/>
        <v>6.2810098021263777E-2</v>
      </c>
      <c r="K104" s="224">
        <f t="shared" ca="1" si="59"/>
        <v>6.2810098021263458E-2</v>
      </c>
    </row>
    <row r="105" spans="1:11" x14ac:dyDescent="0.3">
      <c r="A105" s="214" t="s">
        <v>491</v>
      </c>
      <c r="B105" s="223">
        <f t="shared" ca="1" si="59"/>
        <v>0.20066760796603991</v>
      </c>
      <c r="C105" s="223">
        <f t="shared" ca="1" si="59"/>
        <v>0.21473728631484662</v>
      </c>
      <c r="D105" s="223">
        <f t="shared" ca="1" si="59"/>
        <v>0.21147108577779719</v>
      </c>
      <c r="E105" s="223">
        <f t="shared" ca="1" si="59"/>
        <v>0.213094284660308</v>
      </c>
      <c r="F105" s="223">
        <f t="shared" ca="1" si="59"/>
        <v>0.21581887214740775</v>
      </c>
      <c r="G105" s="223">
        <f t="shared" ca="1" si="59"/>
        <v>0.22335279806262434</v>
      </c>
      <c r="H105" s="223">
        <f t="shared" ca="1" si="59"/>
        <v>0.2228896353122003</v>
      </c>
      <c r="I105" s="223">
        <f t="shared" ca="1" si="59"/>
        <v>0.21858636350070107</v>
      </c>
      <c r="J105" s="223">
        <f t="shared" ca="1" si="59"/>
        <v>0.22347057987909164</v>
      </c>
      <c r="K105" s="224">
        <f t="shared" ca="1" si="59"/>
        <v>0.22347057987909247</v>
      </c>
    </row>
    <row r="106" spans="1:11" x14ac:dyDescent="0.3">
      <c r="A106" s="214" t="s">
        <v>492</v>
      </c>
      <c r="B106" s="223">
        <f t="shared" ca="1" si="59"/>
        <v>6.8025112748815217E-2</v>
      </c>
      <c r="C106" s="223">
        <f t="shared" ca="1" si="59"/>
        <v>6.5102065441342921E-2</v>
      </c>
      <c r="D106" s="223">
        <f t="shared" ca="1" si="59"/>
        <v>6.6010888505175683E-2</v>
      </c>
      <c r="E106" s="223">
        <f t="shared" ca="1" si="59"/>
        <v>6.5051833521144325E-2</v>
      </c>
      <c r="F106" s="223">
        <f t="shared" ca="1" si="59"/>
        <v>6.5360944490508499E-2</v>
      </c>
      <c r="G106" s="223">
        <f t="shared" ca="1" si="59"/>
        <v>6.2184909255060407E-2</v>
      </c>
      <c r="H106" s="223">
        <f t="shared" ca="1" si="59"/>
        <v>6.3744410192535142E-2</v>
      </c>
      <c r="I106" s="223">
        <f t="shared" ca="1" si="59"/>
        <v>6.7202509385677886E-2</v>
      </c>
      <c r="J106" s="223">
        <f t="shared" ca="1" si="59"/>
        <v>6.5875616314080065E-2</v>
      </c>
      <c r="K106" s="224">
        <f t="shared" ca="1" si="59"/>
        <v>6.5875616314080732E-2</v>
      </c>
    </row>
    <row r="107" spans="1:11" x14ac:dyDescent="0.3">
      <c r="A107" s="214" t="s">
        <v>493</v>
      </c>
      <c r="B107" s="223">
        <f t="shared" ca="1" si="59"/>
        <v>9.9369094597018301E-2</v>
      </c>
      <c r="C107" s="223">
        <f t="shared" ca="1" si="59"/>
        <v>8.6848536437471646E-2</v>
      </c>
      <c r="D107" s="223">
        <f t="shared" ca="1" si="59"/>
        <v>8.352953377478578E-2</v>
      </c>
      <c r="E107" s="223">
        <f t="shared" ca="1" si="59"/>
        <v>8.1991503503683283E-2</v>
      </c>
      <c r="F107" s="223">
        <f t="shared" ca="1" si="59"/>
        <v>8.2849572597413518E-2</v>
      </c>
      <c r="G107" s="223">
        <f t="shared" ca="1" si="59"/>
        <v>7.9712418868113546E-2</v>
      </c>
      <c r="H107" s="223">
        <f t="shared" ca="1" si="59"/>
        <v>8.2078385475378934E-2</v>
      </c>
      <c r="I107" s="223">
        <f t="shared" ca="1" si="59"/>
        <v>8.3661155507823867E-2</v>
      </c>
      <c r="J107" s="223">
        <f t="shared" ca="1" si="59"/>
        <v>8.3200237588572673E-2</v>
      </c>
      <c r="K107" s="224">
        <f t="shared" ca="1" si="59"/>
        <v>8.3200237588571216E-2</v>
      </c>
    </row>
    <row r="108" spans="1:11" ht="15" thickBot="1" x14ac:dyDescent="0.35">
      <c r="A108" s="216" t="s">
        <v>494</v>
      </c>
      <c r="B108" s="225">
        <f t="shared" ca="1" si="59"/>
        <v>9.9973525933343119E-2</v>
      </c>
      <c r="C108" s="225">
        <f t="shared" ca="1" si="59"/>
        <v>9.7103256184260606E-2</v>
      </c>
      <c r="D108" s="225">
        <f t="shared" ca="1" si="59"/>
        <v>9.8881295409327247E-2</v>
      </c>
      <c r="E108" s="225">
        <f t="shared" ca="1" si="59"/>
        <v>9.8436636174085171E-2</v>
      </c>
      <c r="F108" s="225">
        <f t="shared" ca="1" si="59"/>
        <v>9.8177195345997934E-2</v>
      </c>
      <c r="G108" s="225">
        <f t="shared" ca="1" si="59"/>
        <v>9.4174048088631834E-2</v>
      </c>
      <c r="H108" s="225">
        <f t="shared" ca="1" si="59"/>
        <v>9.4290837763863294E-2</v>
      </c>
      <c r="I108" s="225">
        <f t="shared" ca="1" si="59"/>
        <v>9.412527273566472E-2</v>
      </c>
      <c r="J108" s="225">
        <f t="shared" ca="1" si="59"/>
        <v>9.328384389901534E-2</v>
      </c>
      <c r="K108" s="226">
        <f t="shared" ca="1" si="59"/>
        <v>9.3283843899016811E-2</v>
      </c>
    </row>
    <row r="113" spans="1:26" x14ac:dyDescent="0.3">
      <c r="A113" s="733" t="s">
        <v>501</v>
      </c>
      <c r="B113" s="733"/>
      <c r="C113" s="733"/>
      <c r="D113" s="733"/>
      <c r="E113" s="733"/>
      <c r="F113" s="733"/>
      <c r="G113" s="733"/>
      <c r="H113" s="733"/>
      <c r="I113" s="733"/>
      <c r="J113" s="733"/>
      <c r="K113" s="733"/>
      <c r="L113" s="733"/>
      <c r="M113" s="268"/>
      <c r="N113" s="268"/>
      <c r="O113" s="268"/>
      <c r="P113" s="268"/>
      <c r="Q113" s="268"/>
      <c r="R113" s="268"/>
      <c r="S113" s="268"/>
      <c r="T113" s="268"/>
      <c r="U113" s="268"/>
      <c r="V113" s="268"/>
      <c r="W113" s="268"/>
    </row>
    <row r="114" spans="1:26" ht="27.75" customHeight="1" x14ac:dyDescent="0.3">
      <c r="A114" s="732" t="s">
        <v>494</v>
      </c>
      <c r="B114" s="732"/>
      <c r="C114" s="732"/>
      <c r="D114" s="732"/>
      <c r="E114" s="732"/>
      <c r="F114" s="732"/>
      <c r="G114" s="732"/>
      <c r="H114" s="732"/>
      <c r="I114" s="732"/>
      <c r="J114" s="732"/>
      <c r="K114" s="732"/>
      <c r="L114" s="732"/>
      <c r="M114" s="612"/>
      <c r="N114" s="612"/>
      <c r="O114" s="612"/>
      <c r="P114" s="612"/>
      <c r="Q114" s="612"/>
      <c r="R114" s="612"/>
      <c r="S114" s="612"/>
      <c r="T114" s="612"/>
      <c r="U114" s="612"/>
      <c r="V114" s="612"/>
      <c r="W114" s="612"/>
    </row>
    <row r="116" spans="1:26" ht="15.6" x14ac:dyDescent="0.3">
      <c r="A116" s="730" t="s">
        <v>61</v>
      </c>
      <c r="B116" s="730"/>
      <c r="C116" s="730"/>
      <c r="D116" s="730"/>
      <c r="E116" s="730"/>
      <c r="F116" s="730"/>
      <c r="G116" s="730"/>
      <c r="H116" s="730"/>
      <c r="I116" s="730"/>
      <c r="J116" s="730"/>
      <c r="K116" s="730"/>
      <c r="N116" s="730" t="s">
        <v>63</v>
      </c>
      <c r="O116" s="730"/>
      <c r="P116" s="730"/>
      <c r="Q116" s="730"/>
      <c r="R116" s="730"/>
      <c r="S116" s="730"/>
      <c r="T116" s="730"/>
      <c r="U116" s="730"/>
      <c r="V116" s="730"/>
      <c r="W116" s="730"/>
      <c r="X116" s="730"/>
    </row>
    <row r="117" spans="1:26" ht="37.5" customHeight="1" thickBot="1" x14ac:dyDescent="0.35">
      <c r="A117" s="683" t="str">
        <f>"Valor agregado por ramas de actividad económica y Producto Interno Bruto a precios corrientes "&amp;SUBSTITUTE(PROPER($A$114),"Pat","PAT")&amp;  " (miles de Millones de pesos) 2015 - 2024pr"</f>
        <v>Valor agregado por ramas de actividad económica y Producto Interno Bruto a precios corrientes PAT Cartama (miles de Millones de pesos) 2015 - 2024pr</v>
      </c>
      <c r="B117" s="683"/>
      <c r="C117" s="683"/>
      <c r="D117" s="683"/>
      <c r="E117" s="683"/>
      <c r="F117" s="683"/>
      <c r="G117" s="683"/>
      <c r="H117" s="683"/>
      <c r="I117" s="683"/>
      <c r="J117" s="683"/>
      <c r="K117" s="683"/>
      <c r="N117" s="683" t="str">
        <f>"Valor agregado por ramas de actividad económica y Producto Interno Bruto a precios constantes "&amp;SUBSTITUTE(PROPER($A$114),"Pat","PAT")&amp;  " (miles de Millones de pesos) 2015 - 2024pr"</f>
        <v>Valor agregado por ramas de actividad económica y Producto Interno Bruto a precios constantes PAT Cartama (miles de Millones de pesos) 2015 - 2024pr</v>
      </c>
      <c r="O117" s="683"/>
      <c r="P117" s="683"/>
      <c r="Q117" s="683"/>
      <c r="R117" s="683"/>
      <c r="S117" s="683"/>
      <c r="T117" s="683"/>
      <c r="U117" s="683"/>
      <c r="V117" s="683"/>
      <c r="W117" s="683"/>
      <c r="X117" s="683"/>
      <c r="Z117" s="137" t="str">
        <f>"PIB en precios constantes(miles de Millones de pesos) y tasa de variación % "&amp;SUBSTITUTE(PROPER($A$114),"Pat","PAT")&amp;  " 2015 - 2024pr"</f>
        <v>PIB en precios constantes(miles de Millones de pesos) y tasa de variación % PAT Cartama 2015 - 2024pr</v>
      </c>
    </row>
    <row r="118" spans="1:26" x14ac:dyDescent="0.3">
      <c r="A118" s="210" t="s">
        <v>502</v>
      </c>
      <c r="B118" s="211">
        <v>2015</v>
      </c>
      <c r="C118" s="211">
        <v>2016</v>
      </c>
      <c r="D118" s="211">
        <v>2017</v>
      </c>
      <c r="E118" s="211">
        <v>2018</v>
      </c>
      <c r="F118" s="211">
        <v>2019</v>
      </c>
      <c r="G118" s="211">
        <v>2020</v>
      </c>
      <c r="H118" s="211">
        <v>2021</v>
      </c>
      <c r="I118" s="211">
        <v>2022</v>
      </c>
      <c r="J118" s="211" t="s">
        <v>483</v>
      </c>
      <c r="K118" s="213" t="s">
        <v>484</v>
      </c>
      <c r="N118" s="210" t="s">
        <v>502</v>
      </c>
      <c r="O118" s="211">
        <v>2015</v>
      </c>
      <c r="P118" s="211">
        <v>2016</v>
      </c>
      <c r="Q118" s="211">
        <v>2017</v>
      </c>
      <c r="R118" s="211">
        <v>2018</v>
      </c>
      <c r="S118" s="211">
        <v>2019</v>
      </c>
      <c r="T118" s="211">
        <v>2020</v>
      </c>
      <c r="U118" s="211">
        <v>2021</v>
      </c>
      <c r="V118" s="211">
        <v>2022</v>
      </c>
      <c r="W118" s="211" t="s">
        <v>483</v>
      </c>
      <c r="X118" s="213" t="s">
        <v>484</v>
      </c>
    </row>
    <row r="119" spans="1:26" x14ac:dyDescent="0.3">
      <c r="A119" s="346" t="s">
        <v>117</v>
      </c>
      <c r="B119" s="340">
        <f ca="1">SUMIFS(OFFSET('PIB-Mpal 2015-2024 Corrient'!$G$4,1,MATCH($A119,'PIB-Mpal 2015-2024 Corrient'!$H$3:$Y$3,0),1260,1),'PIB-Mpal 2015-2024 Corrient'!$A$5:$A$1264,LEFT(B$118,4),'PIB-Mpal 2015-2024 Corrient'!$Z$5:$Z$1264,$A$114)</f>
        <v>414.39883361760002</v>
      </c>
      <c r="C119" s="340">
        <f ca="1">SUMIFS(OFFSET('PIB-Mpal 2015-2024 Corrient'!$G$4,1,MATCH($A119,'PIB-Mpal 2015-2024 Corrient'!$H$3:$Y$3,0),1260,1),'PIB-Mpal 2015-2024 Corrient'!$A$5:$A$1264,LEFT(C$118,4),'PIB-Mpal 2015-2024 Corrient'!$Z$5:$Z$1264,$A$114)</f>
        <v>482.21198343430012</v>
      </c>
      <c r="D119" s="340">
        <f ca="1">SUMIFS(OFFSET('PIB-Mpal 2015-2024 Corrient'!$G$4,1,MATCH($A119,'PIB-Mpal 2015-2024 Corrient'!$H$3:$Y$3,0),1260,1),'PIB-Mpal 2015-2024 Corrient'!$A$5:$A$1264,LEFT(D$118,4),'PIB-Mpal 2015-2024 Corrient'!$Z$5:$Z$1264,$A$114)</f>
        <v>511.73462505507001</v>
      </c>
      <c r="E119" s="340">
        <f ca="1">SUMIFS(OFFSET('PIB-Mpal 2015-2024 Corrient'!$G$4,1,MATCH($A119,'PIB-Mpal 2015-2024 Corrient'!$H$3:$Y$3,0),1260,1),'PIB-Mpal 2015-2024 Corrient'!$A$5:$A$1264,LEFT(E$118,4),'PIB-Mpal 2015-2024 Corrient'!$Z$5:$Z$1264,$A$114)</f>
        <v>576.61078891808006</v>
      </c>
      <c r="F119" s="340">
        <f ca="1">SUMIFS(OFFSET('PIB-Mpal 2015-2024 Corrient'!$G$4,1,MATCH($A119,'PIB-Mpal 2015-2024 Corrient'!$H$3:$Y$3,0),1260,1),'PIB-Mpal 2015-2024 Corrient'!$A$5:$A$1264,LEFT(F$118,4),'PIB-Mpal 2015-2024 Corrient'!$Z$5:$Z$1264,$A$114)</f>
        <v>632.14461704027008</v>
      </c>
      <c r="G119" s="340">
        <f ca="1">SUMIFS(OFFSET('PIB-Mpal 2015-2024 Corrient'!$G$4,1,MATCH($A119,'PIB-Mpal 2015-2024 Corrient'!$H$3:$Y$3,0),1260,1),'PIB-Mpal 2015-2024 Corrient'!$A$5:$A$1264,LEFT(G$118,4),'PIB-Mpal 2015-2024 Corrient'!$Z$5:$Z$1264,$A$114)</f>
        <v>751.08236058450996</v>
      </c>
      <c r="H119" s="340">
        <f ca="1">SUMIFS(OFFSET('PIB-Mpal 2015-2024 Corrient'!$G$4,1,MATCH($A119,'PIB-Mpal 2015-2024 Corrient'!$H$3:$Y$3,0),1260,1),'PIB-Mpal 2015-2024 Corrient'!$A$5:$A$1264,LEFT(H$118,4),'PIB-Mpal 2015-2024 Corrient'!$Z$5:$Z$1264,$A$114)</f>
        <v>943.31711056610993</v>
      </c>
      <c r="I119" s="340">
        <f ca="1">SUMIFS(OFFSET('PIB-Mpal 2015-2024 Corrient'!$G$4,1,MATCH($A119,'PIB-Mpal 2015-2024 Corrient'!$H$3:$Y$3,0),1260,1),'PIB-Mpal 2015-2024 Corrient'!$A$5:$A$1264,LEFT(I$118,4),'PIB-Mpal 2015-2024 Corrient'!$Z$5:$Z$1264,$A$114)</f>
        <v>1380.93255268086</v>
      </c>
      <c r="J119" s="340">
        <f ca="1">SUMIFS(OFFSET('PIB-Mpal 2015-2024 Corrient'!$G$4,1,MATCH($A119,'PIB-Mpal 2015-2024 Corrient'!$H$3:$Y$3,0),1260,1),'PIB-Mpal 2015-2024 Corrient'!$A$5:$A$1264,LEFT(J$118,4),'PIB-Mpal 2015-2024 Corrient'!$Z$5:$Z$1264,$A$114)</f>
        <v>1587.8397287320699</v>
      </c>
      <c r="K119" s="341">
        <f ca="1">SUMIFS(OFFSET('PIB-Mpal 2015-2024 Corrient'!$G$4,1,MATCH($A119,'PIB-Mpal 2015-2024 Corrient'!$H$3:$Y$3,0),1260,1),'PIB-Mpal 2015-2024 Corrient'!$A$5:$A$1264,LEFT(K$118,4),'PIB-Mpal 2015-2024 Corrient'!$Z$5:$Z$1264,$A$114)</f>
        <v>1785.78028992911</v>
      </c>
      <c r="N119" s="346" t="s">
        <v>117</v>
      </c>
      <c r="O119" s="340">
        <f ca="1">SUMIFS(OFFSET('PIB Mpal 2015-2024 Cons'!$G$4,1,MATCH($N119,'PIB Mpal 2015-2024 Cons'!$H$3:$Y$3,0),1260,1),'PIB Mpal 2015-2024 Cons'!$A$5:$A$1264,LEFT(O$118,4),'PIB Mpal 2015-2024 Cons'!$Z$5:$Z$1264,$A$114)</f>
        <v>414.39883361759712</v>
      </c>
      <c r="P119" s="340">
        <f ca="1">SUMIFS(OFFSET('PIB Mpal 2015-2024 Cons'!$G$4,1,MATCH($N119,'PIB Mpal 2015-2024 Cons'!$H$3:$Y$3,0),1260,1),'PIB Mpal 2015-2024 Cons'!$A$5:$A$1264,LEFT(P$118,4),'PIB Mpal 2015-2024 Cons'!$Z$5:$Z$1264,$A$114)</f>
        <v>413.83416338748304</v>
      </c>
      <c r="Q119" s="340">
        <f ca="1">SUMIFS(OFFSET('PIB Mpal 2015-2024 Cons'!$G$4,1,MATCH($N119,'PIB Mpal 2015-2024 Cons'!$H$3:$Y$3,0),1260,1),'PIB Mpal 2015-2024 Cons'!$A$5:$A$1264,LEFT(Q$118,4),'PIB Mpal 2015-2024 Cons'!$Z$5:$Z$1264,$A$114)</f>
        <v>449.42948811719418</v>
      </c>
      <c r="R119" s="340">
        <f ca="1">SUMIFS(OFFSET('PIB Mpal 2015-2024 Cons'!$G$4,1,MATCH($N119,'PIB Mpal 2015-2024 Cons'!$H$3:$Y$3,0),1260,1),'PIB Mpal 2015-2024 Cons'!$A$5:$A$1264,LEFT(R$118,4),'PIB Mpal 2015-2024 Cons'!$Z$5:$Z$1264,$A$114)</f>
        <v>483.73605003995141</v>
      </c>
      <c r="S119" s="340">
        <f ca="1">SUMIFS(OFFSET('PIB Mpal 2015-2024 Cons'!$G$4,1,MATCH($N119,'PIB Mpal 2015-2024 Cons'!$H$3:$Y$3,0),1260,1),'PIB Mpal 2015-2024 Cons'!$A$5:$A$1264,LEFT(S$118,4),'PIB Mpal 2015-2024 Cons'!$Z$5:$Z$1264,$A$114)</f>
        <v>488.89441620427584</v>
      </c>
      <c r="T119" s="340">
        <f ca="1">SUMIFS(OFFSET('PIB Mpal 2015-2024 Cons'!$G$4,1,MATCH($N119,'PIB Mpal 2015-2024 Cons'!$H$3:$Y$3,0),1260,1),'PIB Mpal 2015-2024 Cons'!$A$5:$A$1264,LEFT(T$118,4),'PIB Mpal 2015-2024 Cons'!$Z$5:$Z$1264,$A$114)</f>
        <v>539.60045446518711</v>
      </c>
      <c r="U119" s="340">
        <f ca="1">SUMIFS(OFFSET('PIB Mpal 2015-2024 Cons'!$G$4,1,MATCH($N119,'PIB Mpal 2015-2024 Cons'!$H$3:$Y$3,0),1260,1),'PIB Mpal 2015-2024 Cons'!$A$5:$A$1264,LEFT(U$118,4),'PIB Mpal 2015-2024 Cons'!$Z$5:$Z$1264,$A$114)</f>
        <v>572.48934312878816</v>
      </c>
      <c r="V119" s="340">
        <f ca="1">SUMIFS(OFFSET('PIB Mpal 2015-2024 Cons'!$G$4,1,MATCH($N119,'PIB Mpal 2015-2024 Cons'!$H$3:$Y$3,0),1260,1),'PIB Mpal 2015-2024 Cons'!$A$5:$A$1264,LEFT(V$118,4),'PIB Mpal 2015-2024 Cons'!$Z$5:$Z$1264,$A$114)</f>
        <v>602.46211408386739</v>
      </c>
      <c r="W119" s="340">
        <f ca="1">SUMIFS(OFFSET('PIB Mpal 2015-2024 Cons'!$G$4,1,MATCH($N119,'PIB Mpal 2015-2024 Cons'!$H$3:$Y$3,0),1260,1),'PIB Mpal 2015-2024 Cons'!$A$5:$A$1264,LEFT(W$118,4),'PIB Mpal 2015-2024 Cons'!$Z$5:$Z$1264,$A$114)</f>
        <v>655.8569961227538</v>
      </c>
      <c r="X119" s="341">
        <f ca="1">SUMIFS(OFFSET('PIB Mpal 2015-2024 Cons'!$G$4,1,MATCH($N119,'PIB Mpal 2015-2024 Cons'!$H$3:$Y$3,0),1260,1),'PIB Mpal 2015-2024 Cons'!$A$5:$A$1264,LEFT(X$118,4),'PIB Mpal 2015-2024 Cons'!$Z$5:$Z$1264,$A$114)</f>
        <v>701.62464632619742</v>
      </c>
    </row>
    <row r="120" spans="1:26" x14ac:dyDescent="0.3">
      <c r="A120" s="346" t="s">
        <v>118</v>
      </c>
      <c r="B120" s="340">
        <f ca="1">SUMIFS(OFFSET('PIB-Mpal 2015-2024 Corrient'!$G$4,1,MATCH($A120,'PIB-Mpal 2015-2024 Corrient'!$H$3:$Y$3,0),1260,1),'PIB-Mpal 2015-2024 Corrient'!$A$5:$A$1264,LEFT(B$118,4),'PIB-Mpal 2015-2024 Corrient'!$Z$5:$Z$1264,$A$114)</f>
        <v>4.4877891699500001</v>
      </c>
      <c r="C120" s="340">
        <f ca="1">SUMIFS(OFFSET('PIB-Mpal 2015-2024 Corrient'!$G$4,1,MATCH($A120,'PIB-Mpal 2015-2024 Corrient'!$H$3:$Y$3,0),1260,1),'PIB-Mpal 2015-2024 Corrient'!$A$5:$A$1264,LEFT(C$118,4),'PIB-Mpal 2015-2024 Corrient'!$Z$5:$Z$1264,$A$114)</f>
        <v>20.40256871535</v>
      </c>
      <c r="D120" s="340">
        <f ca="1">SUMIFS(OFFSET('PIB-Mpal 2015-2024 Corrient'!$G$4,1,MATCH($A120,'PIB-Mpal 2015-2024 Corrient'!$H$3:$Y$3,0),1260,1),'PIB-Mpal 2015-2024 Corrient'!$A$5:$A$1264,LEFT(D$118,4),'PIB-Mpal 2015-2024 Corrient'!$Z$5:$Z$1264,$A$114)</f>
        <v>15.730648682129999</v>
      </c>
      <c r="E120" s="340">
        <f ca="1">SUMIFS(OFFSET('PIB-Mpal 2015-2024 Corrient'!$G$4,1,MATCH($A120,'PIB-Mpal 2015-2024 Corrient'!$H$3:$Y$3,0),1260,1),'PIB-Mpal 2015-2024 Corrient'!$A$5:$A$1264,LEFT(E$118,4),'PIB-Mpal 2015-2024 Corrient'!$Z$5:$Z$1264,$A$114)</f>
        <v>11.50016662847</v>
      </c>
      <c r="F120" s="340">
        <f ca="1">SUMIFS(OFFSET('PIB-Mpal 2015-2024 Corrient'!$G$4,1,MATCH($A120,'PIB-Mpal 2015-2024 Corrient'!$H$3:$Y$3,0),1260,1),'PIB-Mpal 2015-2024 Corrient'!$A$5:$A$1264,LEFT(F$118,4),'PIB-Mpal 2015-2024 Corrient'!$Z$5:$Z$1264,$A$114)</f>
        <v>20.972932101990001</v>
      </c>
      <c r="G120" s="340">
        <f ca="1">SUMIFS(OFFSET('PIB-Mpal 2015-2024 Corrient'!$G$4,1,MATCH($A120,'PIB-Mpal 2015-2024 Corrient'!$H$3:$Y$3,0),1260,1),'PIB-Mpal 2015-2024 Corrient'!$A$5:$A$1264,LEFT(G$118,4),'PIB-Mpal 2015-2024 Corrient'!$Z$5:$Z$1264,$A$114)</f>
        <v>28.23303457442</v>
      </c>
      <c r="H120" s="340">
        <f ca="1">SUMIFS(OFFSET('PIB-Mpal 2015-2024 Corrient'!$G$4,1,MATCH($A120,'PIB-Mpal 2015-2024 Corrient'!$H$3:$Y$3,0),1260,1),'PIB-Mpal 2015-2024 Corrient'!$A$5:$A$1264,LEFT(H$118,4),'PIB-Mpal 2015-2024 Corrient'!$Z$5:$Z$1264,$A$114)</f>
        <v>34.344165685760004</v>
      </c>
      <c r="I120" s="340">
        <f ca="1">SUMIFS(OFFSET('PIB-Mpal 2015-2024 Corrient'!$G$4,1,MATCH($A120,'PIB-Mpal 2015-2024 Corrient'!$H$3:$Y$3,0),1260,1),'PIB-Mpal 2015-2024 Corrient'!$A$5:$A$1264,LEFT(I$118,4),'PIB-Mpal 2015-2024 Corrient'!$Z$5:$Z$1264,$A$114)</f>
        <v>73.657901559140001</v>
      </c>
      <c r="J120" s="340">
        <f ca="1">SUMIFS(OFFSET('PIB-Mpal 2015-2024 Corrient'!$G$4,1,MATCH($A120,'PIB-Mpal 2015-2024 Corrient'!$H$3:$Y$3,0),1260,1),'PIB-Mpal 2015-2024 Corrient'!$A$5:$A$1264,LEFT(J$118,4),'PIB-Mpal 2015-2024 Corrient'!$Z$5:$Z$1264,$A$114)</f>
        <v>57.254099659529999</v>
      </c>
      <c r="K120" s="341">
        <f ca="1">SUMIFS(OFFSET('PIB-Mpal 2015-2024 Corrient'!$G$4,1,MATCH($A120,'PIB-Mpal 2015-2024 Corrient'!$H$3:$Y$3,0),1260,1),'PIB-Mpal 2015-2024 Corrient'!$A$5:$A$1264,LEFT(K$118,4),'PIB-Mpal 2015-2024 Corrient'!$Z$5:$Z$1264,$A$114)</f>
        <v>50.244806086739999</v>
      </c>
      <c r="N120" s="346" t="s">
        <v>118</v>
      </c>
      <c r="O120" s="340">
        <f ca="1">SUMIFS(OFFSET('PIB Mpal 2015-2024 Cons'!$G$4,1,MATCH($N120,'PIB Mpal 2015-2024 Cons'!$H$3:$Y$3,0),1260,1),'PIB Mpal 2015-2024 Cons'!$A$5:$A$1264,LEFT(O$118,4),'PIB Mpal 2015-2024 Cons'!$Z$5:$Z$1264,$A$114)</f>
        <v>4.4877891699500205</v>
      </c>
      <c r="P120" s="340">
        <f ca="1">SUMIFS(OFFSET('PIB Mpal 2015-2024 Cons'!$G$4,1,MATCH($N120,'PIB Mpal 2015-2024 Cons'!$H$3:$Y$3,0),1260,1),'PIB Mpal 2015-2024 Cons'!$A$5:$A$1264,LEFT(P$118,4),'PIB Mpal 2015-2024 Cons'!$Z$5:$Z$1264,$A$114)</f>
        <v>18.71773023527734</v>
      </c>
      <c r="Q120" s="340">
        <f ca="1">SUMIFS(OFFSET('PIB Mpal 2015-2024 Cons'!$G$4,1,MATCH($N120,'PIB Mpal 2015-2024 Cons'!$H$3:$Y$3,0),1260,1),'PIB Mpal 2015-2024 Cons'!$A$5:$A$1264,LEFT(Q$118,4),'PIB Mpal 2015-2024 Cons'!$Z$5:$Z$1264,$A$114)</f>
        <v>14.155238418511338</v>
      </c>
      <c r="R120" s="340">
        <f ca="1">SUMIFS(OFFSET('PIB Mpal 2015-2024 Cons'!$G$4,1,MATCH($N120,'PIB Mpal 2015-2024 Cons'!$H$3:$Y$3,0),1260,1),'PIB Mpal 2015-2024 Cons'!$A$5:$A$1264,LEFT(R$118,4),'PIB Mpal 2015-2024 Cons'!$Z$5:$Z$1264,$A$114)</f>
        <v>9.4611473277579812</v>
      </c>
      <c r="S120" s="340">
        <f ca="1">SUMIFS(OFFSET('PIB Mpal 2015-2024 Cons'!$G$4,1,MATCH($N120,'PIB Mpal 2015-2024 Cons'!$H$3:$Y$3,0),1260,1),'PIB Mpal 2015-2024 Cons'!$A$5:$A$1264,LEFT(S$118,4),'PIB Mpal 2015-2024 Cons'!$Z$5:$Z$1264,$A$114)</f>
        <v>14.450850429210512</v>
      </c>
      <c r="T120" s="340">
        <f ca="1">SUMIFS(OFFSET('PIB Mpal 2015-2024 Cons'!$G$4,1,MATCH($N120,'PIB Mpal 2015-2024 Cons'!$H$3:$Y$3,0),1260,1),'PIB Mpal 2015-2024 Cons'!$A$5:$A$1264,LEFT(T$118,4),'PIB Mpal 2015-2024 Cons'!$Z$5:$Z$1264,$A$114)</f>
        <v>15.378445941412533</v>
      </c>
      <c r="U120" s="340">
        <f ca="1">SUMIFS(OFFSET('PIB Mpal 2015-2024 Cons'!$G$4,1,MATCH($N120,'PIB Mpal 2015-2024 Cons'!$H$3:$Y$3,0),1260,1),'PIB Mpal 2015-2024 Cons'!$A$5:$A$1264,LEFT(U$118,4),'PIB Mpal 2015-2024 Cons'!$Z$5:$Z$1264,$A$114)</f>
        <v>16.510413577676282</v>
      </c>
      <c r="V120" s="340">
        <f ca="1">SUMIFS(OFFSET('PIB Mpal 2015-2024 Cons'!$G$4,1,MATCH($N120,'PIB Mpal 2015-2024 Cons'!$H$3:$Y$3,0),1260,1),'PIB Mpal 2015-2024 Cons'!$A$5:$A$1264,LEFT(V$118,4),'PIB Mpal 2015-2024 Cons'!$Z$5:$Z$1264,$A$114)</f>
        <v>30.688519493444964</v>
      </c>
      <c r="W120" s="340">
        <f ca="1">SUMIFS(OFFSET('PIB Mpal 2015-2024 Cons'!$G$4,1,MATCH($N120,'PIB Mpal 2015-2024 Cons'!$H$3:$Y$3,0),1260,1),'PIB Mpal 2015-2024 Cons'!$A$5:$A$1264,LEFT(W$118,4),'PIB Mpal 2015-2024 Cons'!$Z$5:$Z$1264,$A$114)</f>
        <v>22.866878378848924</v>
      </c>
      <c r="X120" s="341">
        <f ca="1">SUMIFS(OFFSET('PIB Mpal 2015-2024 Cons'!$G$4,1,MATCH($N120,'PIB Mpal 2015-2024 Cons'!$H$3:$Y$3,0),1260,1),'PIB Mpal 2015-2024 Cons'!$A$5:$A$1264,LEFT(X$118,4),'PIB Mpal 2015-2024 Cons'!$Z$5:$Z$1264,$A$114)</f>
        <v>17.705207696784981</v>
      </c>
    </row>
    <row r="121" spans="1:26" x14ac:dyDescent="0.3">
      <c r="A121" s="346" t="s">
        <v>119</v>
      </c>
      <c r="B121" s="340">
        <f ca="1">SUMIFS(OFFSET('PIB-Mpal 2015-2024 Corrient'!$G$4,1,MATCH($A121,'PIB-Mpal 2015-2024 Corrient'!$H$3:$Y$3,0),1260,1),'PIB-Mpal 2015-2024 Corrient'!$A$5:$A$1264,LEFT(B$118,4),'PIB-Mpal 2015-2024 Corrient'!$Z$5:$Z$1264,$A$114)</f>
        <v>99.480976975350003</v>
      </c>
      <c r="C121" s="340">
        <f ca="1">SUMIFS(OFFSET('PIB-Mpal 2015-2024 Corrient'!$G$4,1,MATCH($A121,'PIB-Mpal 2015-2024 Corrient'!$H$3:$Y$3,0),1260,1),'PIB-Mpal 2015-2024 Corrient'!$A$5:$A$1264,LEFT(C$118,4),'PIB-Mpal 2015-2024 Corrient'!$Z$5:$Z$1264,$A$114)</f>
        <v>84.50531609889002</v>
      </c>
      <c r="D121" s="340">
        <f ca="1">SUMIFS(OFFSET('PIB-Mpal 2015-2024 Corrient'!$G$4,1,MATCH($A121,'PIB-Mpal 2015-2024 Corrient'!$H$3:$Y$3,0),1260,1),'PIB-Mpal 2015-2024 Corrient'!$A$5:$A$1264,LEFT(D$118,4),'PIB-Mpal 2015-2024 Corrient'!$Z$5:$Z$1264,$A$114)</f>
        <v>60.208843653480002</v>
      </c>
      <c r="E121" s="340">
        <f ca="1">SUMIFS(OFFSET('PIB-Mpal 2015-2024 Corrient'!$G$4,1,MATCH($A121,'PIB-Mpal 2015-2024 Corrient'!$H$3:$Y$3,0),1260,1),'PIB-Mpal 2015-2024 Corrient'!$A$5:$A$1264,LEFT(E$118,4),'PIB-Mpal 2015-2024 Corrient'!$Z$5:$Z$1264,$A$114)</f>
        <v>73.993681993999999</v>
      </c>
      <c r="F121" s="340">
        <f ca="1">SUMIFS(OFFSET('PIB-Mpal 2015-2024 Corrient'!$G$4,1,MATCH($A121,'PIB-Mpal 2015-2024 Corrient'!$H$3:$Y$3,0),1260,1),'PIB-Mpal 2015-2024 Corrient'!$A$5:$A$1264,LEFT(F$118,4),'PIB-Mpal 2015-2024 Corrient'!$Z$5:$Z$1264,$A$114)</f>
        <v>71.75610286093</v>
      </c>
      <c r="G121" s="340">
        <f ca="1">SUMIFS(OFFSET('PIB-Mpal 2015-2024 Corrient'!$G$4,1,MATCH($A121,'PIB-Mpal 2015-2024 Corrient'!$H$3:$Y$3,0),1260,1),'PIB-Mpal 2015-2024 Corrient'!$A$5:$A$1264,LEFT(G$118,4),'PIB-Mpal 2015-2024 Corrient'!$Z$5:$Z$1264,$A$114)</f>
        <v>65.061684608859991</v>
      </c>
      <c r="H121" s="340">
        <f ca="1">SUMIFS(OFFSET('PIB-Mpal 2015-2024 Corrient'!$G$4,1,MATCH($A121,'PIB-Mpal 2015-2024 Corrient'!$H$3:$Y$3,0),1260,1),'PIB-Mpal 2015-2024 Corrient'!$A$5:$A$1264,LEFT(H$118,4),'PIB-Mpal 2015-2024 Corrient'!$Z$5:$Z$1264,$A$114)</f>
        <v>130.77303313649998</v>
      </c>
      <c r="I121" s="340">
        <f ca="1">SUMIFS(OFFSET('PIB-Mpal 2015-2024 Corrient'!$G$4,1,MATCH($A121,'PIB-Mpal 2015-2024 Corrient'!$H$3:$Y$3,0),1260,1),'PIB-Mpal 2015-2024 Corrient'!$A$5:$A$1264,LEFT(I$118,4),'PIB-Mpal 2015-2024 Corrient'!$Z$5:$Z$1264,$A$114)</f>
        <v>86.265737915869991</v>
      </c>
      <c r="J121" s="340">
        <f ca="1">SUMIFS(OFFSET('PIB-Mpal 2015-2024 Corrient'!$G$4,1,MATCH($A121,'PIB-Mpal 2015-2024 Corrient'!$H$3:$Y$3,0),1260,1),'PIB-Mpal 2015-2024 Corrient'!$A$5:$A$1264,LEFT(J$118,4),'PIB-Mpal 2015-2024 Corrient'!$Z$5:$Z$1264,$A$114)</f>
        <v>117.42172855238002</v>
      </c>
      <c r="K121" s="341">
        <f ca="1">SUMIFS(OFFSET('PIB-Mpal 2015-2024 Corrient'!$G$4,1,MATCH($A121,'PIB-Mpal 2015-2024 Corrient'!$H$3:$Y$3,0),1260,1),'PIB-Mpal 2015-2024 Corrient'!$A$5:$A$1264,LEFT(K$118,4),'PIB-Mpal 2015-2024 Corrient'!$Z$5:$Z$1264,$A$114)</f>
        <v>109.63994297667001</v>
      </c>
      <c r="N121" s="346" t="s">
        <v>119</v>
      </c>
      <c r="O121" s="340">
        <f ca="1">SUMIFS(OFFSET('PIB Mpal 2015-2024 Cons'!$G$4,1,MATCH($N121,'PIB Mpal 2015-2024 Cons'!$H$3:$Y$3,0),1260,1),'PIB Mpal 2015-2024 Cons'!$A$5:$A$1264,LEFT(O$118,4),'PIB Mpal 2015-2024 Cons'!$Z$5:$Z$1264,$A$114)</f>
        <v>99.480976975350117</v>
      </c>
      <c r="P121" s="340">
        <f ca="1">SUMIFS(OFFSET('PIB Mpal 2015-2024 Cons'!$G$4,1,MATCH($N121,'PIB Mpal 2015-2024 Cons'!$H$3:$Y$3,0),1260,1),'PIB Mpal 2015-2024 Cons'!$A$5:$A$1264,LEFT(P$118,4),'PIB Mpal 2015-2024 Cons'!$Z$5:$Z$1264,$A$114)</f>
        <v>82.108375404833581</v>
      </c>
      <c r="Q121" s="340">
        <f ca="1">SUMIFS(OFFSET('PIB Mpal 2015-2024 Cons'!$G$4,1,MATCH($N121,'PIB Mpal 2015-2024 Cons'!$H$3:$Y$3,0),1260,1),'PIB Mpal 2015-2024 Cons'!$A$5:$A$1264,LEFT(Q$118,4),'PIB Mpal 2015-2024 Cons'!$Z$5:$Z$1264,$A$114)</f>
        <v>58.964387963694136</v>
      </c>
      <c r="R121" s="340">
        <f ca="1">SUMIFS(OFFSET('PIB Mpal 2015-2024 Cons'!$G$4,1,MATCH($N121,'PIB Mpal 2015-2024 Cons'!$H$3:$Y$3,0),1260,1),'PIB Mpal 2015-2024 Cons'!$A$5:$A$1264,LEFT(R$118,4),'PIB Mpal 2015-2024 Cons'!$Z$5:$Z$1264,$A$114)</f>
        <v>71.065893250506505</v>
      </c>
      <c r="S121" s="340">
        <f ca="1">SUMIFS(OFFSET('PIB Mpal 2015-2024 Cons'!$G$4,1,MATCH($N121,'PIB Mpal 2015-2024 Cons'!$H$3:$Y$3,0),1260,1),'PIB Mpal 2015-2024 Cons'!$A$5:$A$1264,LEFT(S$118,4),'PIB Mpal 2015-2024 Cons'!$Z$5:$Z$1264,$A$114)</f>
        <v>66.349887304184804</v>
      </c>
      <c r="T121" s="340">
        <f ca="1">SUMIFS(OFFSET('PIB Mpal 2015-2024 Cons'!$G$4,1,MATCH($N121,'PIB Mpal 2015-2024 Cons'!$H$3:$Y$3,0),1260,1),'PIB Mpal 2015-2024 Cons'!$A$5:$A$1264,LEFT(T$118,4),'PIB Mpal 2015-2024 Cons'!$Z$5:$Z$1264,$A$114)</f>
        <v>58.523151180574786</v>
      </c>
      <c r="U121" s="340">
        <f ca="1">SUMIFS(OFFSET('PIB Mpal 2015-2024 Cons'!$G$4,1,MATCH($N121,'PIB Mpal 2015-2024 Cons'!$H$3:$Y$3,0),1260,1),'PIB Mpal 2015-2024 Cons'!$A$5:$A$1264,LEFT(U$118,4),'PIB Mpal 2015-2024 Cons'!$Z$5:$Z$1264,$A$114)</f>
        <v>109.7405510619208</v>
      </c>
      <c r="V121" s="340">
        <f ca="1">SUMIFS(OFFSET('PIB Mpal 2015-2024 Cons'!$G$4,1,MATCH($N121,'PIB Mpal 2015-2024 Cons'!$H$3:$Y$3,0),1260,1),'PIB Mpal 2015-2024 Cons'!$A$5:$A$1264,LEFT(V$118,4),'PIB Mpal 2015-2024 Cons'!$Z$5:$Z$1264,$A$114)</f>
        <v>64.685895578367123</v>
      </c>
      <c r="W121" s="340">
        <f ca="1">SUMIFS(OFFSET('PIB Mpal 2015-2024 Cons'!$G$4,1,MATCH($N121,'PIB Mpal 2015-2024 Cons'!$H$3:$Y$3,0),1260,1),'PIB Mpal 2015-2024 Cons'!$A$5:$A$1264,LEFT(W$118,4),'PIB Mpal 2015-2024 Cons'!$Z$5:$Z$1264,$A$114)</f>
        <v>81.108943851860431</v>
      </c>
      <c r="X121" s="341">
        <f ca="1">SUMIFS(OFFSET('PIB Mpal 2015-2024 Cons'!$G$4,1,MATCH($N121,'PIB Mpal 2015-2024 Cons'!$H$3:$Y$3,0),1260,1),'PIB Mpal 2015-2024 Cons'!$A$5:$A$1264,LEFT(X$118,4),'PIB Mpal 2015-2024 Cons'!$Z$5:$Z$1264,$A$114)</f>
        <v>73.979610596277766</v>
      </c>
    </row>
    <row r="122" spans="1:26" x14ac:dyDescent="0.3">
      <c r="A122" s="346" t="s">
        <v>120</v>
      </c>
      <c r="B122" s="340">
        <f ca="1">SUMIFS(OFFSET('PIB-Mpal 2015-2024 Corrient'!$G$4,1,MATCH($A122,'PIB-Mpal 2015-2024 Corrient'!$H$3:$Y$3,0),1260,1),'PIB-Mpal 2015-2024 Corrient'!$A$5:$A$1264,LEFT(B$118,4),'PIB-Mpal 2015-2024 Corrient'!$Z$5:$Z$1264,$A$114)</f>
        <v>134.07968296073</v>
      </c>
      <c r="C122" s="340">
        <f ca="1">SUMIFS(OFFSET('PIB-Mpal 2015-2024 Corrient'!$G$4,1,MATCH($A122,'PIB-Mpal 2015-2024 Corrient'!$H$3:$Y$3,0),1260,1),'PIB-Mpal 2015-2024 Corrient'!$A$5:$A$1264,LEFT(C$118,4),'PIB-Mpal 2015-2024 Corrient'!$Z$5:$Z$1264,$A$114)</f>
        <v>141.74160808417</v>
      </c>
      <c r="D122" s="340">
        <f ca="1">SUMIFS(OFFSET('PIB-Mpal 2015-2024 Corrient'!$G$4,1,MATCH($A122,'PIB-Mpal 2015-2024 Corrient'!$H$3:$Y$3,0),1260,1),'PIB-Mpal 2015-2024 Corrient'!$A$5:$A$1264,LEFT(D$118,4),'PIB-Mpal 2015-2024 Corrient'!$Z$5:$Z$1264,$A$114)</f>
        <v>164.81336212339002</v>
      </c>
      <c r="E122" s="340">
        <f ca="1">SUMIFS(OFFSET('PIB-Mpal 2015-2024 Corrient'!$G$4,1,MATCH($A122,'PIB-Mpal 2015-2024 Corrient'!$H$3:$Y$3,0),1260,1),'PIB-Mpal 2015-2024 Corrient'!$A$5:$A$1264,LEFT(E$118,4),'PIB-Mpal 2015-2024 Corrient'!$Z$5:$Z$1264,$A$114)</f>
        <v>200.85971776228001</v>
      </c>
      <c r="F122" s="340">
        <f ca="1">SUMIFS(OFFSET('PIB-Mpal 2015-2024 Corrient'!$G$4,1,MATCH($A122,'PIB-Mpal 2015-2024 Corrient'!$H$3:$Y$3,0),1260,1),'PIB-Mpal 2015-2024 Corrient'!$A$5:$A$1264,LEFT(F$118,4),'PIB-Mpal 2015-2024 Corrient'!$Z$5:$Z$1264,$A$114)</f>
        <v>203.79185657060995</v>
      </c>
      <c r="G122" s="340">
        <f ca="1">SUMIFS(OFFSET('PIB-Mpal 2015-2024 Corrient'!$G$4,1,MATCH($A122,'PIB-Mpal 2015-2024 Corrient'!$H$3:$Y$3,0),1260,1),'PIB-Mpal 2015-2024 Corrient'!$A$5:$A$1264,LEFT(G$118,4),'PIB-Mpal 2015-2024 Corrient'!$Z$5:$Z$1264,$A$114)</f>
        <v>135.95004596584999</v>
      </c>
      <c r="H122" s="340">
        <f ca="1">SUMIFS(OFFSET('PIB-Mpal 2015-2024 Corrient'!$G$4,1,MATCH($A122,'PIB-Mpal 2015-2024 Corrient'!$H$3:$Y$3,0),1260,1),'PIB-Mpal 2015-2024 Corrient'!$A$5:$A$1264,LEFT(H$118,4),'PIB-Mpal 2015-2024 Corrient'!$Z$5:$Z$1264,$A$114)</f>
        <v>83.691226709540004</v>
      </c>
      <c r="I122" s="340">
        <f ca="1">SUMIFS(OFFSET('PIB-Mpal 2015-2024 Corrient'!$G$4,1,MATCH($A122,'PIB-Mpal 2015-2024 Corrient'!$H$3:$Y$3,0),1260,1),'PIB-Mpal 2015-2024 Corrient'!$A$5:$A$1264,LEFT(I$118,4),'PIB-Mpal 2015-2024 Corrient'!$Z$5:$Z$1264,$A$114)</f>
        <v>129.68521870057</v>
      </c>
      <c r="J122" s="340">
        <f ca="1">SUMIFS(OFFSET('PIB-Mpal 2015-2024 Corrient'!$G$4,1,MATCH($A122,'PIB-Mpal 2015-2024 Corrient'!$H$3:$Y$3,0),1260,1),'PIB-Mpal 2015-2024 Corrient'!$A$5:$A$1264,LEFT(J$118,4),'PIB-Mpal 2015-2024 Corrient'!$Z$5:$Z$1264,$A$114)</f>
        <v>117.66507149585</v>
      </c>
      <c r="K122" s="341">
        <f ca="1">SUMIFS(OFFSET('PIB-Mpal 2015-2024 Corrient'!$G$4,1,MATCH($A122,'PIB-Mpal 2015-2024 Corrient'!$H$3:$Y$3,0),1260,1),'PIB-Mpal 2015-2024 Corrient'!$A$5:$A$1264,LEFT(K$118,4),'PIB-Mpal 2015-2024 Corrient'!$Z$5:$Z$1264,$A$114)</f>
        <v>139.02482056659002</v>
      </c>
      <c r="N122" s="346" t="s">
        <v>120</v>
      </c>
      <c r="O122" s="340">
        <f ca="1">SUMIFS(OFFSET('PIB Mpal 2015-2024 Cons'!$G$4,1,MATCH($N122,'PIB Mpal 2015-2024 Cons'!$H$3:$Y$3,0),1260,1),'PIB Mpal 2015-2024 Cons'!$A$5:$A$1264,LEFT(O$118,4),'PIB Mpal 2015-2024 Cons'!$Z$5:$Z$1264,$A$114)</f>
        <v>134.07968296073014</v>
      </c>
      <c r="P122" s="340">
        <f ca="1">SUMIFS(OFFSET('PIB Mpal 2015-2024 Cons'!$G$4,1,MATCH($N122,'PIB Mpal 2015-2024 Cons'!$H$3:$Y$3,0),1260,1),'PIB Mpal 2015-2024 Cons'!$A$5:$A$1264,LEFT(P$118,4),'PIB Mpal 2015-2024 Cons'!$Z$5:$Z$1264,$A$114)</f>
        <v>135.15875178882507</v>
      </c>
      <c r="Q122" s="340">
        <f ca="1">SUMIFS(OFFSET('PIB Mpal 2015-2024 Cons'!$G$4,1,MATCH($N122,'PIB Mpal 2015-2024 Cons'!$H$3:$Y$3,0),1260,1),'PIB Mpal 2015-2024 Cons'!$A$5:$A$1264,LEFT(Q$118,4),'PIB Mpal 2015-2024 Cons'!$Z$5:$Z$1264,$A$114)</f>
        <v>162.4280850260094</v>
      </c>
      <c r="R122" s="340">
        <f ca="1">SUMIFS(OFFSET('PIB Mpal 2015-2024 Cons'!$G$4,1,MATCH($N122,'PIB Mpal 2015-2024 Cons'!$H$3:$Y$3,0),1260,1),'PIB Mpal 2015-2024 Cons'!$A$5:$A$1264,LEFT(R$118,4),'PIB Mpal 2015-2024 Cons'!$Z$5:$Z$1264,$A$114)</f>
        <v>194.43259861550558</v>
      </c>
      <c r="S122" s="340">
        <f ca="1">SUMIFS(OFFSET('PIB Mpal 2015-2024 Cons'!$G$4,1,MATCH($N122,'PIB Mpal 2015-2024 Cons'!$H$3:$Y$3,0),1260,1),'PIB Mpal 2015-2024 Cons'!$A$5:$A$1264,LEFT(S$118,4),'PIB Mpal 2015-2024 Cons'!$Z$5:$Z$1264,$A$114)</f>
        <v>187.93129683404365</v>
      </c>
      <c r="T122" s="340">
        <f ca="1">SUMIFS(OFFSET('PIB Mpal 2015-2024 Cons'!$G$4,1,MATCH($N122,'PIB Mpal 2015-2024 Cons'!$H$3:$Y$3,0),1260,1),'PIB Mpal 2015-2024 Cons'!$A$5:$A$1264,LEFT(T$118,4),'PIB Mpal 2015-2024 Cons'!$Z$5:$Z$1264,$A$114)</f>
        <v>120.04272143948815</v>
      </c>
      <c r="U122" s="340">
        <f ca="1">SUMIFS(OFFSET('PIB Mpal 2015-2024 Cons'!$G$4,1,MATCH($N122,'PIB Mpal 2015-2024 Cons'!$H$3:$Y$3,0),1260,1),'PIB Mpal 2015-2024 Cons'!$A$5:$A$1264,LEFT(U$118,4),'PIB Mpal 2015-2024 Cons'!$Z$5:$Z$1264,$A$114)</f>
        <v>73.113009195828099</v>
      </c>
      <c r="V122" s="340">
        <f ca="1">SUMIFS(OFFSET('PIB Mpal 2015-2024 Cons'!$G$4,1,MATCH($N122,'PIB Mpal 2015-2024 Cons'!$H$3:$Y$3,0),1260,1),'PIB Mpal 2015-2024 Cons'!$A$5:$A$1264,LEFT(V$118,4),'PIB Mpal 2015-2024 Cons'!$Z$5:$Z$1264,$A$114)</f>
        <v>106.08495329837234</v>
      </c>
      <c r="W122" s="340">
        <f ca="1">SUMIFS(OFFSET('PIB Mpal 2015-2024 Cons'!$G$4,1,MATCH($N122,'PIB Mpal 2015-2024 Cons'!$H$3:$Y$3,0),1260,1),'PIB Mpal 2015-2024 Cons'!$A$5:$A$1264,LEFT(W$118,4),'PIB Mpal 2015-2024 Cons'!$Z$5:$Z$1264,$A$114)</f>
        <v>80.774359005760715</v>
      </c>
      <c r="X122" s="341">
        <f ca="1">SUMIFS(OFFSET('PIB Mpal 2015-2024 Cons'!$G$4,1,MATCH($N122,'PIB Mpal 2015-2024 Cons'!$H$3:$Y$3,0),1260,1),'PIB Mpal 2015-2024 Cons'!$A$5:$A$1264,LEFT(X$118,4),'PIB Mpal 2015-2024 Cons'!$Z$5:$Z$1264,$A$114)</f>
        <v>86.656251798762128</v>
      </c>
    </row>
    <row r="123" spans="1:26" ht="16.2" x14ac:dyDescent="0.3">
      <c r="A123" s="346" t="s">
        <v>503</v>
      </c>
      <c r="B123" s="340">
        <f ca="1">SUMIFS(OFFSET('PIB-Mpal 2015-2024 Corrient'!$G$4,1,MATCH($A123,'PIB-Mpal 2015-2024 Corrient'!$H$3:$Y$3,0),1260,1),'PIB-Mpal 2015-2024 Corrient'!$A$5:$A$1264,LEFT(B$118,4),'PIB-Mpal 2015-2024 Corrient'!$Z$5:$Z$1264,$A$114)</f>
        <v>62.559010891009997</v>
      </c>
      <c r="C123" s="340">
        <f ca="1">SUMIFS(OFFSET('PIB-Mpal 2015-2024 Corrient'!$G$4,1,MATCH($A123,'PIB-Mpal 2015-2024 Corrient'!$H$3:$Y$3,0),1260,1),'PIB-Mpal 2015-2024 Corrient'!$A$5:$A$1264,LEFT(C$118,4),'PIB-Mpal 2015-2024 Corrient'!$Z$5:$Z$1264,$A$114)</f>
        <v>52.765243025670003</v>
      </c>
      <c r="D123" s="340">
        <f ca="1">SUMIFS(OFFSET('PIB-Mpal 2015-2024 Corrient'!$G$4,1,MATCH($A123,'PIB-Mpal 2015-2024 Corrient'!$H$3:$Y$3,0),1260,1),'PIB-Mpal 2015-2024 Corrient'!$A$5:$A$1264,LEFT(D$118,4),'PIB-Mpal 2015-2024 Corrient'!$Z$5:$Z$1264,$A$114)</f>
        <v>70.091283383300009</v>
      </c>
      <c r="E123" s="340">
        <f ca="1">SUMIFS(OFFSET('PIB-Mpal 2015-2024 Corrient'!$G$4,1,MATCH($A123,'PIB-Mpal 2015-2024 Corrient'!$H$3:$Y$3,0),1260,1),'PIB-Mpal 2015-2024 Corrient'!$A$5:$A$1264,LEFT(E$118,4),'PIB-Mpal 2015-2024 Corrient'!$Z$5:$Z$1264,$A$114)</f>
        <v>71.961490290410012</v>
      </c>
      <c r="F123" s="340">
        <f ca="1">SUMIFS(OFFSET('PIB-Mpal 2015-2024 Corrient'!$G$4,1,MATCH($A123,'PIB-Mpal 2015-2024 Corrient'!$H$3:$Y$3,0),1260,1),'PIB-Mpal 2015-2024 Corrient'!$A$5:$A$1264,LEFT(F$118,4),'PIB-Mpal 2015-2024 Corrient'!$Z$5:$Z$1264,$A$114)</f>
        <v>83.009441256329993</v>
      </c>
      <c r="G123" s="340">
        <f ca="1">SUMIFS(OFFSET('PIB-Mpal 2015-2024 Corrient'!$G$4,1,MATCH($A123,'PIB-Mpal 2015-2024 Corrient'!$H$3:$Y$3,0),1260,1),'PIB-Mpal 2015-2024 Corrient'!$A$5:$A$1264,LEFT(G$118,4),'PIB-Mpal 2015-2024 Corrient'!$Z$5:$Z$1264,$A$114)</f>
        <v>82.325709883799988</v>
      </c>
      <c r="H123" s="340">
        <f ca="1">SUMIFS(OFFSET('PIB-Mpal 2015-2024 Corrient'!$G$4,1,MATCH($A123,'PIB-Mpal 2015-2024 Corrient'!$H$3:$Y$3,0),1260,1),'PIB-Mpal 2015-2024 Corrient'!$A$5:$A$1264,LEFT(H$118,4),'PIB-Mpal 2015-2024 Corrient'!$Z$5:$Z$1264,$A$114)</f>
        <v>57.694709626980007</v>
      </c>
      <c r="I123" s="340">
        <f ca="1">SUMIFS(OFFSET('PIB-Mpal 2015-2024 Corrient'!$G$4,1,MATCH($A123,'PIB-Mpal 2015-2024 Corrient'!$H$3:$Y$3,0),1260,1),'PIB-Mpal 2015-2024 Corrient'!$A$5:$A$1264,LEFT(I$118,4),'PIB-Mpal 2015-2024 Corrient'!$Z$5:$Z$1264,$A$114)</f>
        <v>136.98640745315998</v>
      </c>
      <c r="J123" s="340">
        <f ca="1">SUMIFS(OFFSET('PIB-Mpal 2015-2024 Corrient'!$G$4,1,MATCH($A123,'PIB-Mpal 2015-2024 Corrient'!$H$3:$Y$3,0),1260,1),'PIB-Mpal 2015-2024 Corrient'!$A$5:$A$1264,LEFT(J$118,4),'PIB-Mpal 2015-2024 Corrient'!$Z$5:$Z$1264,$A$114)</f>
        <v>137.96694005888997</v>
      </c>
      <c r="K123" s="341">
        <f ca="1">SUMIFS(OFFSET('PIB-Mpal 2015-2024 Corrient'!$G$4,1,MATCH($A123,'PIB-Mpal 2015-2024 Corrient'!$H$3:$Y$3,0),1260,1),'PIB-Mpal 2015-2024 Corrient'!$A$5:$A$1264,LEFT(K$118,4),'PIB-Mpal 2015-2024 Corrient'!$Z$5:$Z$1264,$A$114)</f>
        <v>161.58292953633003</v>
      </c>
      <c r="N123" s="346" t="s">
        <v>503</v>
      </c>
      <c r="O123" s="340">
        <f ca="1">SUMIFS(OFFSET('PIB Mpal 2015-2024 Cons'!$G$4,1,MATCH($N123,'PIB Mpal 2015-2024 Cons'!$H$3:$Y$3,0),1260,1),'PIB Mpal 2015-2024 Cons'!$A$5:$A$1264,LEFT(O$118,4),'PIB Mpal 2015-2024 Cons'!$Z$5:$Z$1264,$A$114)</f>
        <v>62.559010891009656</v>
      </c>
      <c r="P123" s="340">
        <f ca="1">SUMIFS(OFFSET('PIB Mpal 2015-2024 Cons'!$G$4,1,MATCH($N123,'PIB Mpal 2015-2024 Cons'!$H$3:$Y$3,0),1260,1),'PIB Mpal 2015-2024 Cons'!$A$5:$A$1264,LEFT(P$118,4),'PIB Mpal 2015-2024 Cons'!$Z$5:$Z$1264,$A$114)</f>
        <v>48.089028449431993</v>
      </c>
      <c r="Q123" s="340">
        <f ca="1">SUMIFS(OFFSET('PIB Mpal 2015-2024 Cons'!$G$4,1,MATCH($N123,'PIB Mpal 2015-2024 Cons'!$H$3:$Y$3,0),1260,1),'PIB Mpal 2015-2024 Cons'!$A$5:$A$1264,LEFT(Q$118,4),'PIB Mpal 2015-2024 Cons'!$Z$5:$Z$1264,$A$114)</f>
        <v>61.552381064579066</v>
      </c>
      <c r="R123" s="340">
        <f ca="1">SUMIFS(OFFSET('PIB Mpal 2015-2024 Cons'!$G$4,1,MATCH($N123,'PIB Mpal 2015-2024 Cons'!$H$3:$Y$3,0),1260,1),'PIB Mpal 2015-2024 Cons'!$A$5:$A$1264,LEFT(R$118,4),'PIB Mpal 2015-2024 Cons'!$Z$5:$Z$1264,$A$114)</f>
        <v>59.227445437325287</v>
      </c>
      <c r="S123" s="340">
        <f ca="1">SUMIFS(OFFSET('PIB Mpal 2015-2024 Cons'!$G$4,1,MATCH($N123,'PIB Mpal 2015-2024 Cons'!$H$3:$Y$3,0),1260,1),'PIB Mpal 2015-2024 Cons'!$A$5:$A$1264,LEFT(S$118,4),'PIB Mpal 2015-2024 Cons'!$Z$5:$Z$1264,$A$114)</f>
        <v>63.208617027343564</v>
      </c>
      <c r="T123" s="340">
        <f ca="1">SUMIFS(OFFSET('PIB Mpal 2015-2024 Cons'!$G$4,1,MATCH($N123,'PIB Mpal 2015-2024 Cons'!$H$3:$Y$3,0),1260,1),'PIB Mpal 2015-2024 Cons'!$A$5:$A$1264,LEFT(T$118,4),'PIB Mpal 2015-2024 Cons'!$Z$5:$Z$1264,$A$114)</f>
        <v>55.98857577545111</v>
      </c>
      <c r="U123" s="340">
        <f ca="1">SUMIFS(OFFSET('PIB Mpal 2015-2024 Cons'!$G$4,1,MATCH($N123,'PIB Mpal 2015-2024 Cons'!$H$3:$Y$3,0),1260,1),'PIB Mpal 2015-2024 Cons'!$A$5:$A$1264,LEFT(U$118,4),'PIB Mpal 2015-2024 Cons'!$Z$5:$Z$1264,$A$114)</f>
        <v>36.008915745108958</v>
      </c>
      <c r="V123" s="340">
        <f ca="1">SUMIFS(OFFSET('PIB Mpal 2015-2024 Cons'!$G$4,1,MATCH($N123,'PIB Mpal 2015-2024 Cons'!$H$3:$Y$3,0),1260,1),'PIB Mpal 2015-2024 Cons'!$A$5:$A$1264,LEFT(V$118,4),'PIB Mpal 2015-2024 Cons'!$Z$5:$Z$1264,$A$114)</f>
        <v>73.832788667680859</v>
      </c>
      <c r="W123" s="340">
        <f ca="1">SUMIFS(OFFSET('PIB Mpal 2015-2024 Cons'!$G$4,1,MATCH($N123,'PIB Mpal 2015-2024 Cons'!$H$3:$Y$3,0),1260,1),'PIB Mpal 2015-2024 Cons'!$A$5:$A$1264,LEFT(W$118,4),'PIB Mpal 2015-2024 Cons'!$Z$5:$Z$1264,$A$114)</f>
        <v>64.482543436883233</v>
      </c>
      <c r="X123" s="341">
        <f ca="1">SUMIFS(OFFSET('PIB Mpal 2015-2024 Cons'!$G$4,1,MATCH($N123,'PIB Mpal 2015-2024 Cons'!$H$3:$Y$3,0),1260,1),'PIB Mpal 2015-2024 Cons'!$A$5:$A$1264,LEFT(X$118,4),'PIB Mpal 2015-2024 Cons'!$Z$5:$Z$1264,$A$114)</f>
        <v>68.602887985162496</v>
      </c>
    </row>
    <row r="124" spans="1:26" ht="16.2" x14ac:dyDescent="0.3">
      <c r="A124" s="346" t="s">
        <v>504</v>
      </c>
      <c r="B124" s="340">
        <f ca="1">SUMIFS(OFFSET('PIB-Mpal 2015-2024 Corrient'!$G$4,1,MATCH($A124,'PIB-Mpal 2015-2024 Corrient'!$H$3:$Y$3,0),1260,1),'PIB-Mpal 2015-2024 Corrient'!$A$5:$A$1264,LEFT(B$118,4),'PIB-Mpal 2015-2024 Corrient'!$Z$5:$Z$1264,$A$114)</f>
        <v>227.37451532507001</v>
      </c>
      <c r="C124" s="340">
        <f ca="1">SUMIFS(OFFSET('PIB-Mpal 2015-2024 Corrient'!$G$4,1,MATCH($A124,'PIB-Mpal 2015-2024 Corrient'!$H$3:$Y$3,0),1260,1),'PIB-Mpal 2015-2024 Corrient'!$A$5:$A$1264,LEFT(C$118,4),'PIB-Mpal 2015-2024 Corrient'!$Z$5:$Z$1264,$A$114)</f>
        <v>228.43943031024</v>
      </c>
      <c r="D124" s="340">
        <f ca="1">SUMIFS(OFFSET('PIB-Mpal 2015-2024 Corrient'!$G$4,1,MATCH($A124,'PIB-Mpal 2015-2024 Corrient'!$H$3:$Y$3,0),1260,1),'PIB-Mpal 2015-2024 Corrient'!$A$5:$A$1264,LEFT(D$118,4),'PIB-Mpal 2015-2024 Corrient'!$Z$5:$Z$1264,$A$114)</f>
        <v>274.39834376715999</v>
      </c>
      <c r="E124" s="340">
        <f ca="1">SUMIFS(OFFSET('PIB-Mpal 2015-2024 Corrient'!$G$4,1,MATCH($A124,'PIB-Mpal 2015-2024 Corrient'!$H$3:$Y$3,0),1260,1),'PIB-Mpal 2015-2024 Corrient'!$A$5:$A$1264,LEFT(E$118,4),'PIB-Mpal 2015-2024 Corrient'!$Z$5:$Z$1264,$A$114)</f>
        <v>287.08025406629997</v>
      </c>
      <c r="F124" s="340">
        <f ca="1">SUMIFS(OFFSET('PIB-Mpal 2015-2024 Corrient'!$G$4,1,MATCH($A124,'PIB-Mpal 2015-2024 Corrient'!$H$3:$Y$3,0),1260,1),'PIB-Mpal 2015-2024 Corrient'!$A$5:$A$1264,LEFT(F$118,4),'PIB-Mpal 2015-2024 Corrient'!$Z$5:$Z$1264,$A$114)</f>
        <v>329.13115578830002</v>
      </c>
      <c r="G124" s="340">
        <f ca="1">SUMIFS(OFFSET('PIB-Mpal 2015-2024 Corrient'!$G$4,1,MATCH($A124,'PIB-Mpal 2015-2024 Corrient'!$H$3:$Y$3,0),1260,1),'PIB-Mpal 2015-2024 Corrient'!$A$5:$A$1264,LEFT(G$118,4),'PIB-Mpal 2015-2024 Corrient'!$Z$5:$Z$1264,$A$114)</f>
        <v>289.32415921644997</v>
      </c>
      <c r="H124" s="340">
        <f ca="1">SUMIFS(OFFSET('PIB-Mpal 2015-2024 Corrient'!$G$4,1,MATCH($A124,'PIB-Mpal 2015-2024 Corrient'!$H$3:$Y$3,0),1260,1),'PIB-Mpal 2015-2024 Corrient'!$A$5:$A$1264,LEFT(H$118,4),'PIB-Mpal 2015-2024 Corrient'!$Z$5:$Z$1264,$A$114)</f>
        <v>346.85159560101999</v>
      </c>
      <c r="I124" s="340">
        <f ca="1">SUMIFS(OFFSET('PIB-Mpal 2015-2024 Corrient'!$G$4,1,MATCH($A124,'PIB-Mpal 2015-2024 Corrient'!$H$3:$Y$3,0),1260,1),'PIB-Mpal 2015-2024 Corrient'!$A$5:$A$1264,LEFT(I$118,4),'PIB-Mpal 2015-2024 Corrient'!$Z$5:$Z$1264,$A$114)</f>
        <v>431.97352707165004</v>
      </c>
      <c r="J124" s="340">
        <f ca="1">SUMIFS(OFFSET('PIB-Mpal 2015-2024 Corrient'!$G$4,1,MATCH($A124,'PIB-Mpal 2015-2024 Corrient'!$H$3:$Y$3,0),1260,1),'PIB-Mpal 2015-2024 Corrient'!$A$5:$A$1264,LEFT(J$118,4),'PIB-Mpal 2015-2024 Corrient'!$Z$5:$Z$1264,$A$114)</f>
        <v>570.84149348151004</v>
      </c>
      <c r="K124" s="341">
        <f ca="1">SUMIFS(OFFSET('PIB-Mpal 2015-2024 Corrient'!$G$4,1,MATCH($A124,'PIB-Mpal 2015-2024 Corrient'!$H$3:$Y$3,0),1260,1),'PIB-Mpal 2015-2024 Corrient'!$A$5:$A$1264,LEFT(K$118,4),'PIB-Mpal 2015-2024 Corrient'!$Z$5:$Z$1264,$A$114)</f>
        <v>618.84030297559991</v>
      </c>
      <c r="N124" s="346" t="s">
        <v>504</v>
      </c>
      <c r="O124" s="340">
        <f ca="1">SUMIFS(OFFSET('PIB Mpal 2015-2024 Cons'!$G$4,1,MATCH($N124,'PIB Mpal 2015-2024 Cons'!$H$3:$Y$3,0),1260,1),'PIB Mpal 2015-2024 Cons'!$A$5:$A$1264,LEFT(O$118,4),'PIB Mpal 2015-2024 Cons'!$Z$5:$Z$1264,$A$114)</f>
        <v>227.37451532507032</v>
      </c>
      <c r="P124" s="340">
        <f ca="1">SUMIFS(OFFSET('PIB Mpal 2015-2024 Cons'!$G$4,1,MATCH($N124,'PIB Mpal 2015-2024 Cons'!$H$3:$Y$3,0),1260,1),'PIB Mpal 2015-2024 Cons'!$A$5:$A$1264,LEFT(P$118,4),'PIB Mpal 2015-2024 Cons'!$Z$5:$Z$1264,$A$114)</f>
        <v>207.20259387662833</v>
      </c>
      <c r="Q124" s="340">
        <f ca="1">SUMIFS(OFFSET('PIB Mpal 2015-2024 Cons'!$G$4,1,MATCH($N124,'PIB Mpal 2015-2024 Cons'!$H$3:$Y$3,0),1260,1),'PIB Mpal 2015-2024 Cons'!$A$5:$A$1264,LEFT(Q$118,4),'PIB Mpal 2015-2024 Cons'!$Z$5:$Z$1264,$A$114)</f>
        <v>237.29632993401276</v>
      </c>
      <c r="R124" s="340">
        <f ca="1">SUMIFS(OFFSET('PIB Mpal 2015-2024 Cons'!$G$4,1,MATCH($N124,'PIB Mpal 2015-2024 Cons'!$H$3:$Y$3,0),1260,1),'PIB Mpal 2015-2024 Cons'!$A$5:$A$1264,LEFT(R$118,4),'PIB Mpal 2015-2024 Cons'!$Z$5:$Z$1264,$A$114)</f>
        <v>239.51543052273158</v>
      </c>
      <c r="S124" s="340">
        <f ca="1">SUMIFS(OFFSET('PIB Mpal 2015-2024 Cons'!$G$4,1,MATCH($N124,'PIB Mpal 2015-2024 Cons'!$H$3:$Y$3,0),1260,1),'PIB Mpal 2015-2024 Cons'!$A$5:$A$1264,LEFT(S$118,4),'PIB Mpal 2015-2024 Cons'!$Z$5:$Z$1264,$A$114)</f>
        <v>262.85586478199912</v>
      </c>
      <c r="T124" s="340">
        <f ca="1">SUMIFS(OFFSET('PIB Mpal 2015-2024 Cons'!$G$4,1,MATCH($N124,'PIB Mpal 2015-2024 Cons'!$H$3:$Y$3,0),1260,1),'PIB Mpal 2015-2024 Cons'!$A$5:$A$1264,LEFT(T$118,4),'PIB Mpal 2015-2024 Cons'!$Z$5:$Z$1264,$A$114)</f>
        <v>220.93188581060468</v>
      </c>
      <c r="U124" s="340">
        <f ca="1">SUMIFS(OFFSET('PIB Mpal 2015-2024 Cons'!$G$4,1,MATCH($N124,'PIB Mpal 2015-2024 Cons'!$H$3:$Y$3,0),1260,1),'PIB Mpal 2015-2024 Cons'!$A$5:$A$1264,LEFT(U$118,4),'PIB Mpal 2015-2024 Cons'!$Z$5:$Z$1264,$A$114)</f>
        <v>248.75410839791053</v>
      </c>
      <c r="V124" s="340">
        <f ca="1">SUMIFS(OFFSET('PIB Mpal 2015-2024 Cons'!$G$4,1,MATCH($N124,'PIB Mpal 2015-2024 Cons'!$H$3:$Y$3,0),1260,1),'PIB Mpal 2015-2024 Cons'!$A$5:$A$1264,LEFT(V$118,4),'PIB Mpal 2015-2024 Cons'!$Z$5:$Z$1264,$A$114)</f>
        <v>274.59329675630283</v>
      </c>
      <c r="W124" s="340">
        <f ca="1">SUMIFS(OFFSET('PIB Mpal 2015-2024 Cons'!$G$4,1,MATCH($N124,'PIB Mpal 2015-2024 Cons'!$H$3:$Y$3,0),1260,1),'PIB Mpal 2015-2024 Cons'!$A$5:$A$1264,LEFT(W$118,4),'PIB Mpal 2015-2024 Cons'!$Z$5:$Z$1264,$A$114)</f>
        <v>321.417682409034</v>
      </c>
      <c r="X124" s="341">
        <f ca="1">SUMIFS(OFFSET('PIB Mpal 2015-2024 Cons'!$G$4,1,MATCH($N124,'PIB Mpal 2015-2024 Cons'!$H$3:$Y$3,0),1260,1),'PIB Mpal 2015-2024 Cons'!$A$5:$A$1264,LEFT(X$118,4),'PIB Mpal 2015-2024 Cons'!$Z$5:$Z$1264,$A$114)</f>
        <v>321.59378109562022</v>
      </c>
    </row>
    <row r="125" spans="1:26" x14ac:dyDescent="0.3">
      <c r="A125" s="346" t="s">
        <v>123</v>
      </c>
      <c r="B125" s="340">
        <f ca="1">SUMIFS(OFFSET('PIB-Mpal 2015-2024 Corrient'!$G$4,1,MATCH($A125,'PIB-Mpal 2015-2024 Corrient'!$H$3:$Y$3,0),1260,1),'PIB-Mpal 2015-2024 Corrient'!$A$5:$A$1264,LEFT(B$118,4),'PIB-Mpal 2015-2024 Corrient'!$Z$5:$Z$1264,$A$114)</f>
        <v>47.615337257539998</v>
      </c>
      <c r="C125" s="340">
        <f ca="1">SUMIFS(OFFSET('PIB-Mpal 2015-2024 Corrient'!$G$4,1,MATCH($A125,'PIB-Mpal 2015-2024 Corrient'!$H$3:$Y$3,0),1260,1),'PIB-Mpal 2015-2024 Corrient'!$A$5:$A$1264,LEFT(C$118,4),'PIB-Mpal 2015-2024 Corrient'!$Z$5:$Z$1264,$A$114)</f>
        <v>44.250532970729999</v>
      </c>
      <c r="D125" s="340">
        <f ca="1">SUMIFS(OFFSET('PIB-Mpal 2015-2024 Corrient'!$G$4,1,MATCH($A125,'PIB-Mpal 2015-2024 Corrient'!$H$3:$Y$3,0),1260,1),'PIB-Mpal 2015-2024 Corrient'!$A$5:$A$1264,LEFT(D$118,4),'PIB-Mpal 2015-2024 Corrient'!$Z$5:$Z$1264,$A$114)</f>
        <v>55.280983815250003</v>
      </c>
      <c r="E125" s="340">
        <f ca="1">SUMIFS(OFFSET('PIB-Mpal 2015-2024 Corrient'!$G$4,1,MATCH($A125,'PIB-Mpal 2015-2024 Corrient'!$H$3:$Y$3,0),1260,1),'PIB-Mpal 2015-2024 Corrient'!$A$5:$A$1264,LEFT(E$118,4),'PIB-Mpal 2015-2024 Corrient'!$Z$5:$Z$1264,$A$114)</f>
        <v>65.428626082769995</v>
      </c>
      <c r="F125" s="340">
        <f ca="1">SUMIFS(OFFSET('PIB-Mpal 2015-2024 Corrient'!$G$4,1,MATCH($A125,'PIB-Mpal 2015-2024 Corrient'!$H$3:$Y$3,0),1260,1),'PIB-Mpal 2015-2024 Corrient'!$A$5:$A$1264,LEFT(F$118,4),'PIB-Mpal 2015-2024 Corrient'!$Z$5:$Z$1264,$A$114)</f>
        <v>57.397605077500003</v>
      </c>
      <c r="G125" s="340">
        <f ca="1">SUMIFS(OFFSET('PIB-Mpal 2015-2024 Corrient'!$G$4,1,MATCH($A125,'PIB-Mpal 2015-2024 Corrient'!$H$3:$Y$3,0),1260,1),'PIB-Mpal 2015-2024 Corrient'!$A$5:$A$1264,LEFT(G$118,4),'PIB-Mpal 2015-2024 Corrient'!$Z$5:$Z$1264,$A$114)</f>
        <v>55.790307142149992</v>
      </c>
      <c r="H125" s="340">
        <f ca="1">SUMIFS(OFFSET('PIB-Mpal 2015-2024 Corrient'!$G$4,1,MATCH($A125,'PIB-Mpal 2015-2024 Corrient'!$H$3:$Y$3,0),1260,1),'PIB-Mpal 2015-2024 Corrient'!$A$5:$A$1264,LEFT(H$118,4),'PIB-Mpal 2015-2024 Corrient'!$Z$5:$Z$1264,$A$114)</f>
        <v>61.738813666059997</v>
      </c>
      <c r="I125" s="340">
        <f ca="1">SUMIFS(OFFSET('PIB-Mpal 2015-2024 Corrient'!$G$4,1,MATCH($A125,'PIB-Mpal 2015-2024 Corrient'!$H$3:$Y$3,0),1260,1),'PIB-Mpal 2015-2024 Corrient'!$A$5:$A$1264,LEFT(I$118,4),'PIB-Mpal 2015-2024 Corrient'!$Z$5:$Z$1264,$A$114)</f>
        <v>73.532807987280009</v>
      </c>
      <c r="J125" s="340">
        <f ca="1">SUMIFS(OFFSET('PIB-Mpal 2015-2024 Corrient'!$G$4,1,MATCH($A125,'PIB-Mpal 2015-2024 Corrient'!$H$3:$Y$3,0),1260,1),'PIB-Mpal 2015-2024 Corrient'!$A$5:$A$1264,LEFT(J$118,4),'PIB-Mpal 2015-2024 Corrient'!$Z$5:$Z$1264,$A$114)</f>
        <v>73.87516349034</v>
      </c>
      <c r="K125" s="341">
        <f ca="1">SUMIFS(OFFSET('PIB-Mpal 2015-2024 Corrient'!$G$4,1,MATCH($A125,'PIB-Mpal 2015-2024 Corrient'!$H$3:$Y$3,0),1260,1),'PIB-Mpal 2015-2024 Corrient'!$A$5:$A$1264,LEFT(K$118,4),'PIB-Mpal 2015-2024 Corrient'!$Z$5:$Z$1264,$A$114)</f>
        <v>71.324415105419988</v>
      </c>
      <c r="N125" s="346" t="s">
        <v>123</v>
      </c>
      <c r="O125" s="340">
        <f ca="1">SUMIFS(OFFSET('PIB Mpal 2015-2024 Cons'!$G$4,1,MATCH($N125,'PIB Mpal 2015-2024 Cons'!$H$3:$Y$3,0),1260,1),'PIB Mpal 2015-2024 Cons'!$A$5:$A$1264,LEFT(O$118,4),'PIB Mpal 2015-2024 Cons'!$Z$5:$Z$1264,$A$114)</f>
        <v>47.61533725754034</v>
      </c>
      <c r="P125" s="340">
        <f ca="1">SUMIFS(OFFSET('PIB Mpal 2015-2024 Cons'!$G$4,1,MATCH($N125,'PIB Mpal 2015-2024 Cons'!$H$3:$Y$3,0),1260,1),'PIB Mpal 2015-2024 Cons'!$A$5:$A$1264,LEFT(P$118,4),'PIB Mpal 2015-2024 Cons'!$Z$5:$Z$1264,$A$114)</f>
        <v>41.928974079900293</v>
      </c>
      <c r="Q125" s="340">
        <f ca="1">SUMIFS(OFFSET('PIB Mpal 2015-2024 Cons'!$G$4,1,MATCH($N125,'PIB Mpal 2015-2024 Cons'!$H$3:$Y$3,0),1260,1),'PIB Mpal 2015-2024 Cons'!$A$5:$A$1264,LEFT(Q$118,4),'PIB Mpal 2015-2024 Cons'!$Z$5:$Z$1264,$A$114)</f>
        <v>48.953947306795406</v>
      </c>
      <c r="R125" s="340">
        <f ca="1">SUMIFS(OFFSET('PIB Mpal 2015-2024 Cons'!$G$4,1,MATCH($N125,'PIB Mpal 2015-2024 Cons'!$H$3:$Y$3,0),1260,1),'PIB Mpal 2015-2024 Cons'!$A$5:$A$1264,LEFT(R$118,4),'PIB Mpal 2015-2024 Cons'!$Z$5:$Z$1264,$A$114)</f>
        <v>56.740833731378515</v>
      </c>
      <c r="S125" s="340">
        <f ca="1">SUMIFS(OFFSET('PIB Mpal 2015-2024 Cons'!$G$4,1,MATCH($N125,'PIB Mpal 2015-2024 Cons'!$H$3:$Y$3,0),1260,1),'PIB Mpal 2015-2024 Cons'!$A$5:$A$1264,LEFT(S$118,4),'PIB Mpal 2015-2024 Cons'!$Z$5:$Z$1264,$A$114)</f>
        <v>48.451179207791789</v>
      </c>
      <c r="T125" s="340">
        <f ca="1">SUMIFS(OFFSET('PIB Mpal 2015-2024 Cons'!$G$4,1,MATCH($N125,'PIB Mpal 2015-2024 Cons'!$H$3:$Y$3,0),1260,1),'PIB Mpal 2015-2024 Cons'!$A$5:$A$1264,LEFT(T$118,4),'PIB Mpal 2015-2024 Cons'!$Z$5:$Z$1264,$A$114)</f>
        <v>46.547788276358311</v>
      </c>
      <c r="U125" s="340">
        <f ca="1">SUMIFS(OFFSET('PIB Mpal 2015-2024 Cons'!$G$4,1,MATCH($N125,'PIB Mpal 2015-2024 Cons'!$H$3:$Y$3,0),1260,1),'PIB Mpal 2015-2024 Cons'!$A$5:$A$1264,LEFT(U$118,4),'PIB Mpal 2015-2024 Cons'!$Z$5:$Z$1264,$A$114)</f>
        <v>51.899574843806448</v>
      </c>
      <c r="V125" s="340">
        <f ca="1">SUMIFS(OFFSET('PIB Mpal 2015-2024 Cons'!$G$4,1,MATCH($N125,'PIB Mpal 2015-2024 Cons'!$H$3:$Y$3,0),1260,1),'PIB Mpal 2015-2024 Cons'!$A$5:$A$1264,LEFT(V$118,4),'PIB Mpal 2015-2024 Cons'!$Z$5:$Z$1264,$A$114)</f>
        <v>62.133225834083532</v>
      </c>
      <c r="W125" s="340">
        <f ca="1">SUMIFS(OFFSET('PIB Mpal 2015-2024 Cons'!$G$4,1,MATCH($N125,'PIB Mpal 2015-2024 Cons'!$H$3:$Y$3,0),1260,1),'PIB Mpal 2015-2024 Cons'!$A$5:$A$1264,LEFT(W$118,4),'PIB Mpal 2015-2024 Cons'!$Z$5:$Z$1264,$A$114)</f>
        <v>60.579977796367523</v>
      </c>
      <c r="X125" s="341">
        <f ca="1">SUMIFS(OFFSET('PIB Mpal 2015-2024 Cons'!$G$4,1,MATCH($N125,'PIB Mpal 2015-2024 Cons'!$H$3:$Y$3,0),1260,1),'PIB Mpal 2015-2024 Cons'!$A$5:$A$1264,LEFT(X$118,4),'PIB Mpal 2015-2024 Cons'!$Z$5:$Z$1264,$A$114)</f>
        <v>57.086817028487651</v>
      </c>
    </row>
    <row r="126" spans="1:26" x14ac:dyDescent="0.3">
      <c r="A126" s="346" t="s">
        <v>124</v>
      </c>
      <c r="B126" s="340">
        <f ca="1">SUMIFS(OFFSET('PIB-Mpal 2015-2024 Corrient'!$G$4,1,MATCH($A126,'PIB-Mpal 2015-2024 Corrient'!$H$3:$Y$3,0),1260,1),'PIB-Mpal 2015-2024 Corrient'!$A$5:$A$1264,LEFT(B$118,4),'PIB-Mpal 2015-2024 Corrient'!$Z$5:$Z$1264,$A$114)</f>
        <v>38.695070096900004</v>
      </c>
      <c r="C126" s="340">
        <f ca="1">SUMIFS(OFFSET('PIB-Mpal 2015-2024 Corrient'!$G$4,1,MATCH($A126,'PIB-Mpal 2015-2024 Corrient'!$H$3:$Y$3,0),1260,1),'PIB-Mpal 2015-2024 Corrient'!$A$5:$A$1264,LEFT(C$118,4),'PIB-Mpal 2015-2024 Corrient'!$Z$5:$Z$1264,$A$114)</f>
        <v>36.033422378449998</v>
      </c>
      <c r="D126" s="340">
        <f ca="1">SUMIFS(OFFSET('PIB-Mpal 2015-2024 Corrient'!$G$4,1,MATCH($A126,'PIB-Mpal 2015-2024 Corrient'!$H$3:$Y$3,0),1260,1),'PIB-Mpal 2015-2024 Corrient'!$A$5:$A$1264,LEFT(D$118,4),'PIB-Mpal 2015-2024 Corrient'!$Z$5:$Z$1264,$A$114)</f>
        <v>44.389407242170009</v>
      </c>
      <c r="E126" s="340">
        <f ca="1">SUMIFS(OFFSET('PIB-Mpal 2015-2024 Corrient'!$G$4,1,MATCH($A126,'PIB-Mpal 2015-2024 Corrient'!$H$3:$Y$3,0),1260,1),'PIB-Mpal 2015-2024 Corrient'!$A$5:$A$1264,LEFT(E$118,4),'PIB-Mpal 2015-2024 Corrient'!$Z$5:$Z$1264,$A$114)</f>
        <v>35.003466948000003</v>
      </c>
      <c r="F126" s="340">
        <f ca="1">SUMIFS(OFFSET('PIB-Mpal 2015-2024 Corrient'!$G$4,1,MATCH($A126,'PIB-Mpal 2015-2024 Corrient'!$H$3:$Y$3,0),1260,1),'PIB-Mpal 2015-2024 Corrient'!$A$5:$A$1264,LEFT(F$118,4),'PIB-Mpal 2015-2024 Corrient'!$Z$5:$Z$1264,$A$114)</f>
        <v>38.523771338190002</v>
      </c>
      <c r="G126" s="340">
        <f ca="1">SUMIFS(OFFSET('PIB-Mpal 2015-2024 Corrient'!$G$4,1,MATCH($A126,'PIB-Mpal 2015-2024 Corrient'!$H$3:$Y$3,0),1260,1),'PIB-Mpal 2015-2024 Corrient'!$A$5:$A$1264,LEFT(G$118,4),'PIB-Mpal 2015-2024 Corrient'!$Z$5:$Z$1264,$A$114)</f>
        <v>45.63225972795</v>
      </c>
      <c r="H126" s="340">
        <f ca="1">SUMIFS(OFFSET('PIB-Mpal 2015-2024 Corrient'!$G$4,1,MATCH($A126,'PIB-Mpal 2015-2024 Corrient'!$H$3:$Y$3,0),1260,1),'PIB-Mpal 2015-2024 Corrient'!$A$5:$A$1264,LEFT(H$118,4),'PIB-Mpal 2015-2024 Corrient'!$Z$5:$Z$1264,$A$114)</f>
        <v>52.622493640000002</v>
      </c>
      <c r="I126" s="340">
        <f ca="1">SUMIFS(OFFSET('PIB-Mpal 2015-2024 Corrient'!$G$4,1,MATCH($A126,'PIB-Mpal 2015-2024 Corrient'!$H$3:$Y$3,0),1260,1),'PIB-Mpal 2015-2024 Corrient'!$A$5:$A$1264,LEFT(I$118,4),'PIB-Mpal 2015-2024 Corrient'!$Z$5:$Z$1264,$A$114)</f>
        <v>58.392764369530006</v>
      </c>
      <c r="J126" s="340">
        <f ca="1">SUMIFS(OFFSET('PIB-Mpal 2015-2024 Corrient'!$G$4,1,MATCH($A126,'PIB-Mpal 2015-2024 Corrient'!$H$3:$Y$3,0),1260,1),'PIB-Mpal 2015-2024 Corrient'!$A$5:$A$1264,LEFT(J$118,4),'PIB-Mpal 2015-2024 Corrient'!$Z$5:$Z$1264,$A$114)</f>
        <v>71.140565093120003</v>
      </c>
      <c r="K126" s="341">
        <f ca="1">SUMIFS(OFFSET('PIB-Mpal 2015-2024 Corrient'!$G$4,1,MATCH($A126,'PIB-Mpal 2015-2024 Corrient'!$H$3:$Y$3,0),1260,1),'PIB-Mpal 2015-2024 Corrient'!$A$5:$A$1264,LEFT(K$118,4),'PIB-Mpal 2015-2024 Corrient'!$Z$5:$Z$1264,$A$114)</f>
        <v>77.252530335239996</v>
      </c>
      <c r="N126" s="346" t="s">
        <v>124</v>
      </c>
      <c r="O126" s="340">
        <f ca="1">SUMIFS(OFFSET('PIB Mpal 2015-2024 Cons'!$G$4,1,MATCH($N126,'PIB Mpal 2015-2024 Cons'!$H$3:$Y$3,0),1260,1),'PIB Mpal 2015-2024 Cons'!$A$5:$A$1264,LEFT(O$118,4),'PIB Mpal 2015-2024 Cons'!$Z$5:$Z$1264,$A$114)</f>
        <v>38.695070096900274</v>
      </c>
      <c r="P126" s="340">
        <f ca="1">SUMIFS(OFFSET('PIB Mpal 2015-2024 Cons'!$G$4,1,MATCH($N126,'PIB Mpal 2015-2024 Cons'!$H$3:$Y$3,0),1260,1),'PIB Mpal 2015-2024 Cons'!$A$5:$A$1264,LEFT(P$118,4),'PIB Mpal 2015-2024 Cons'!$Z$5:$Z$1264,$A$114)</f>
        <v>37.31468148155335</v>
      </c>
      <c r="Q126" s="340">
        <f ca="1">SUMIFS(OFFSET('PIB Mpal 2015-2024 Cons'!$G$4,1,MATCH($N126,'PIB Mpal 2015-2024 Cons'!$H$3:$Y$3,0),1260,1),'PIB Mpal 2015-2024 Cons'!$A$5:$A$1264,LEFT(Q$118,4),'PIB Mpal 2015-2024 Cons'!$Z$5:$Z$1264,$A$114)</f>
        <v>42.73356527071109</v>
      </c>
      <c r="R126" s="340">
        <f ca="1">SUMIFS(OFFSET('PIB Mpal 2015-2024 Cons'!$G$4,1,MATCH($N126,'PIB Mpal 2015-2024 Cons'!$H$3:$Y$3,0),1260,1),'PIB Mpal 2015-2024 Cons'!$A$5:$A$1264,LEFT(R$118,4),'PIB Mpal 2015-2024 Cons'!$Z$5:$Z$1264,$A$114)</f>
        <v>32.160091754401726</v>
      </c>
      <c r="S126" s="340">
        <f ca="1">SUMIFS(OFFSET('PIB Mpal 2015-2024 Cons'!$G$4,1,MATCH($N126,'PIB Mpal 2015-2024 Cons'!$H$3:$Y$3,0),1260,1),'PIB Mpal 2015-2024 Cons'!$A$5:$A$1264,LEFT(S$118,4),'PIB Mpal 2015-2024 Cons'!$Z$5:$Z$1264,$A$114)</f>
        <v>34.136344616690501</v>
      </c>
      <c r="T126" s="340">
        <f ca="1">SUMIFS(OFFSET('PIB Mpal 2015-2024 Cons'!$G$4,1,MATCH($N126,'PIB Mpal 2015-2024 Cons'!$H$3:$Y$3,0),1260,1),'PIB Mpal 2015-2024 Cons'!$A$5:$A$1264,LEFT(T$118,4),'PIB Mpal 2015-2024 Cons'!$Z$5:$Z$1264,$A$114)</f>
        <v>39.735991732562283</v>
      </c>
      <c r="U126" s="340">
        <f ca="1">SUMIFS(OFFSET('PIB Mpal 2015-2024 Cons'!$G$4,1,MATCH($N126,'PIB Mpal 2015-2024 Cons'!$H$3:$Y$3,0),1260,1),'PIB Mpal 2015-2024 Cons'!$A$5:$A$1264,LEFT(U$118,4),'PIB Mpal 2015-2024 Cons'!$Z$5:$Z$1264,$A$114)</f>
        <v>43.88905017698837</v>
      </c>
      <c r="V126" s="340">
        <f ca="1">SUMIFS(OFFSET('PIB Mpal 2015-2024 Cons'!$G$4,1,MATCH($N126,'PIB Mpal 2015-2024 Cons'!$H$3:$Y$3,0),1260,1),'PIB Mpal 2015-2024 Cons'!$A$5:$A$1264,LEFT(V$118,4),'PIB Mpal 2015-2024 Cons'!$Z$5:$Z$1264,$A$114)</f>
        <v>48.014072061424116</v>
      </c>
      <c r="W126" s="340">
        <f ca="1">SUMIFS(OFFSET('PIB Mpal 2015-2024 Cons'!$G$4,1,MATCH($N126,'PIB Mpal 2015-2024 Cons'!$H$3:$Y$3,0),1260,1),'PIB Mpal 2015-2024 Cons'!$A$5:$A$1264,LEFT(W$118,4),'PIB Mpal 2015-2024 Cons'!$Z$5:$Z$1264,$A$114)</f>
        <v>57.640531778919581</v>
      </c>
      <c r="X126" s="341">
        <f ca="1">SUMIFS(OFFSET('PIB Mpal 2015-2024 Cons'!$G$4,1,MATCH($N126,'PIB Mpal 2015-2024 Cons'!$H$3:$Y$3,0),1260,1),'PIB Mpal 2015-2024 Cons'!$A$5:$A$1264,LEFT(X$118,4),'PIB Mpal 2015-2024 Cons'!$Z$5:$Z$1264,$A$114)</f>
        <v>55.390806794963495</v>
      </c>
    </row>
    <row r="127" spans="1:26" x14ac:dyDescent="0.3">
      <c r="A127" s="346" t="s">
        <v>125</v>
      </c>
      <c r="B127" s="340">
        <f ca="1">SUMIFS(OFFSET('PIB-Mpal 2015-2024 Corrient'!$G$4,1,MATCH($A127,'PIB-Mpal 2015-2024 Corrient'!$H$3:$Y$3,0),1260,1),'PIB-Mpal 2015-2024 Corrient'!$A$5:$A$1264,LEFT(B$118,4),'PIB-Mpal 2015-2024 Corrient'!$Z$5:$Z$1264,$A$114)</f>
        <v>130.08704823322</v>
      </c>
      <c r="C127" s="340">
        <f ca="1">SUMIFS(OFFSET('PIB-Mpal 2015-2024 Corrient'!$G$4,1,MATCH($A127,'PIB-Mpal 2015-2024 Corrient'!$H$3:$Y$3,0),1260,1),'PIB-Mpal 2015-2024 Corrient'!$A$5:$A$1264,LEFT(C$118,4),'PIB-Mpal 2015-2024 Corrient'!$Z$5:$Z$1264,$A$114)</f>
        <v>118.16810707239999</v>
      </c>
      <c r="D127" s="340">
        <f ca="1">SUMIFS(OFFSET('PIB-Mpal 2015-2024 Corrient'!$G$4,1,MATCH($A127,'PIB-Mpal 2015-2024 Corrient'!$H$3:$Y$3,0),1260,1),'PIB-Mpal 2015-2024 Corrient'!$A$5:$A$1264,LEFT(D$118,4),'PIB-Mpal 2015-2024 Corrient'!$Z$5:$Z$1264,$A$114)</f>
        <v>141.02064378424001</v>
      </c>
      <c r="E127" s="340">
        <f ca="1">SUMIFS(OFFSET('PIB-Mpal 2015-2024 Corrient'!$G$4,1,MATCH($A127,'PIB-Mpal 2015-2024 Corrient'!$H$3:$Y$3,0),1260,1),'PIB-Mpal 2015-2024 Corrient'!$A$5:$A$1264,LEFT(E$118,4),'PIB-Mpal 2015-2024 Corrient'!$Z$5:$Z$1264,$A$114)</f>
        <v>142.59914453203001</v>
      </c>
      <c r="F127" s="340">
        <f ca="1">SUMIFS(OFFSET('PIB-Mpal 2015-2024 Corrient'!$G$4,1,MATCH($A127,'PIB-Mpal 2015-2024 Corrient'!$H$3:$Y$3,0),1260,1),'PIB-Mpal 2015-2024 Corrient'!$A$5:$A$1264,LEFT(F$118,4),'PIB-Mpal 2015-2024 Corrient'!$Z$5:$Z$1264,$A$114)</f>
        <v>146.69513865820002</v>
      </c>
      <c r="G127" s="340">
        <f ca="1">SUMIFS(OFFSET('PIB-Mpal 2015-2024 Corrient'!$G$4,1,MATCH($A127,'PIB-Mpal 2015-2024 Corrient'!$H$3:$Y$3,0),1260,1),'PIB-Mpal 2015-2024 Corrient'!$A$5:$A$1264,LEFT(G$118,4),'PIB-Mpal 2015-2024 Corrient'!$Z$5:$Z$1264,$A$114)</f>
        <v>145.76039011869003</v>
      </c>
      <c r="H127" s="340">
        <f ca="1">SUMIFS(OFFSET('PIB-Mpal 2015-2024 Corrient'!$G$4,1,MATCH($A127,'PIB-Mpal 2015-2024 Corrient'!$H$3:$Y$3,0),1260,1),'PIB-Mpal 2015-2024 Corrient'!$A$5:$A$1264,LEFT(H$118,4),'PIB-Mpal 2015-2024 Corrient'!$Z$5:$Z$1264,$A$114)</f>
        <v>215.03832942422002</v>
      </c>
      <c r="I127" s="340">
        <f ca="1">SUMIFS(OFFSET('PIB-Mpal 2015-2024 Corrient'!$G$4,1,MATCH($A127,'PIB-Mpal 2015-2024 Corrient'!$H$3:$Y$3,0),1260,1),'PIB-Mpal 2015-2024 Corrient'!$A$5:$A$1264,LEFT(I$118,4),'PIB-Mpal 2015-2024 Corrient'!$Z$5:$Z$1264,$A$114)</f>
        <v>236.32692664145</v>
      </c>
      <c r="J127" s="340">
        <f ca="1">SUMIFS(OFFSET('PIB-Mpal 2015-2024 Corrient'!$G$4,1,MATCH($A127,'PIB-Mpal 2015-2024 Corrient'!$H$3:$Y$3,0),1260,1),'PIB-Mpal 2015-2024 Corrient'!$A$5:$A$1264,LEFT(J$118,4),'PIB-Mpal 2015-2024 Corrient'!$Z$5:$Z$1264,$A$114)</f>
        <v>221.12679986716</v>
      </c>
      <c r="K127" s="341">
        <f ca="1">SUMIFS(OFFSET('PIB-Mpal 2015-2024 Corrient'!$G$4,1,MATCH($A127,'PIB-Mpal 2015-2024 Corrient'!$H$3:$Y$3,0),1260,1),'PIB-Mpal 2015-2024 Corrient'!$A$5:$A$1264,LEFT(K$118,4),'PIB-Mpal 2015-2024 Corrient'!$Z$5:$Z$1264,$A$114)</f>
        <v>247.86129747414</v>
      </c>
      <c r="N127" s="346" t="s">
        <v>125</v>
      </c>
      <c r="O127" s="340">
        <f ca="1">SUMIFS(OFFSET('PIB Mpal 2015-2024 Cons'!$G$4,1,MATCH($N127,'PIB Mpal 2015-2024 Cons'!$H$3:$Y$3,0),1260,1),'PIB Mpal 2015-2024 Cons'!$A$5:$A$1264,LEFT(O$118,4),'PIB Mpal 2015-2024 Cons'!$Z$5:$Z$1264,$A$114)</f>
        <v>130.08704823322003</v>
      </c>
      <c r="P127" s="340">
        <f ca="1">SUMIFS(OFFSET('PIB Mpal 2015-2024 Cons'!$G$4,1,MATCH($N127,'PIB Mpal 2015-2024 Cons'!$H$3:$Y$3,0),1260,1),'PIB Mpal 2015-2024 Cons'!$A$5:$A$1264,LEFT(P$118,4),'PIB Mpal 2015-2024 Cons'!$Z$5:$Z$1264,$A$114)</f>
        <v>112.70612083940183</v>
      </c>
      <c r="Q127" s="340">
        <f ca="1">SUMIFS(OFFSET('PIB Mpal 2015-2024 Cons'!$G$4,1,MATCH($N127,'PIB Mpal 2015-2024 Cons'!$H$3:$Y$3,0),1260,1),'PIB Mpal 2015-2024 Cons'!$A$5:$A$1264,LEFT(Q$118,4),'PIB Mpal 2015-2024 Cons'!$Z$5:$Z$1264,$A$114)</f>
        <v>129.13086022245838</v>
      </c>
      <c r="R127" s="340">
        <f ca="1">SUMIFS(OFFSET('PIB Mpal 2015-2024 Cons'!$G$4,1,MATCH($N127,'PIB Mpal 2015-2024 Cons'!$H$3:$Y$3,0),1260,1),'PIB Mpal 2015-2024 Cons'!$A$5:$A$1264,LEFT(R$118,4),'PIB Mpal 2015-2024 Cons'!$Z$5:$Z$1264,$A$114)</f>
        <v>127.05530507460998</v>
      </c>
      <c r="S127" s="340">
        <f ca="1">SUMIFS(OFFSET('PIB Mpal 2015-2024 Cons'!$G$4,1,MATCH($N127,'PIB Mpal 2015-2024 Cons'!$H$3:$Y$3,0),1260,1),'PIB Mpal 2015-2024 Cons'!$A$5:$A$1264,LEFT(S$118,4),'PIB Mpal 2015-2024 Cons'!$Z$5:$Z$1264,$A$114)</f>
        <v>127.35469253637808</v>
      </c>
      <c r="T127" s="340">
        <f ca="1">SUMIFS(OFFSET('PIB Mpal 2015-2024 Cons'!$G$4,1,MATCH($N127,'PIB Mpal 2015-2024 Cons'!$H$3:$Y$3,0),1260,1),'PIB Mpal 2015-2024 Cons'!$A$5:$A$1264,LEFT(T$118,4),'PIB Mpal 2015-2024 Cons'!$Z$5:$Z$1264,$A$114)</f>
        <v>124.50505645362945</v>
      </c>
      <c r="U127" s="340">
        <f ca="1">SUMIFS(OFFSET('PIB Mpal 2015-2024 Cons'!$G$4,1,MATCH($N127,'PIB Mpal 2015-2024 Cons'!$H$3:$Y$3,0),1260,1),'PIB Mpal 2015-2024 Cons'!$A$5:$A$1264,LEFT(U$118,4),'PIB Mpal 2015-2024 Cons'!$Z$5:$Z$1264,$A$114)</f>
        <v>181.57278301828106</v>
      </c>
      <c r="V127" s="340">
        <f ca="1">SUMIFS(OFFSET('PIB Mpal 2015-2024 Cons'!$G$4,1,MATCH($N127,'PIB Mpal 2015-2024 Cons'!$H$3:$Y$3,0),1260,1),'PIB Mpal 2015-2024 Cons'!$A$5:$A$1264,LEFT(V$118,4),'PIB Mpal 2015-2024 Cons'!$Z$5:$Z$1264,$A$114)</f>
        <v>190.6011226137777</v>
      </c>
      <c r="W127" s="340">
        <f ca="1">SUMIFS(OFFSET('PIB Mpal 2015-2024 Cons'!$G$4,1,MATCH($N127,'PIB Mpal 2015-2024 Cons'!$H$3:$Y$3,0),1260,1),'PIB Mpal 2015-2024 Cons'!$A$5:$A$1264,LEFT(W$118,4),'PIB Mpal 2015-2024 Cons'!$Z$5:$Z$1264,$A$114)</f>
        <v>166.23632584203875</v>
      </c>
      <c r="X127" s="341">
        <f ca="1">SUMIFS(OFFSET('PIB Mpal 2015-2024 Cons'!$G$4,1,MATCH($N127,'PIB Mpal 2015-2024 Cons'!$H$3:$Y$3,0),1260,1),'PIB Mpal 2015-2024 Cons'!$A$5:$A$1264,LEFT(X$118,4),'PIB Mpal 2015-2024 Cons'!$Z$5:$Z$1264,$A$114)</f>
        <v>170.44981921266219</v>
      </c>
    </row>
    <row r="128" spans="1:26" ht="16.2" x14ac:dyDescent="0.3">
      <c r="A128" s="346" t="s">
        <v>505</v>
      </c>
      <c r="B128" s="340">
        <f ca="1">SUMIFS(OFFSET('PIB-Mpal 2015-2024 Corrient'!$G$4,1,MATCH($A128,'PIB-Mpal 2015-2024 Corrient'!$H$3:$Y$3,0),1260,1),'PIB-Mpal 2015-2024 Corrient'!$A$5:$A$1264,LEFT(B$118,4),'PIB-Mpal 2015-2024 Corrient'!$Z$5:$Z$1264,$A$114)</f>
        <v>137.78715916401998</v>
      </c>
      <c r="C128" s="340">
        <f ca="1">SUMIFS(OFFSET('PIB-Mpal 2015-2024 Corrient'!$G$4,1,MATCH($A128,'PIB-Mpal 2015-2024 Corrient'!$H$3:$Y$3,0),1260,1),'PIB-Mpal 2015-2024 Corrient'!$A$5:$A$1264,LEFT(C$118,4),'PIB-Mpal 2015-2024 Corrient'!$Z$5:$Z$1264,$A$114)</f>
        <v>128.97093608557998</v>
      </c>
      <c r="D128" s="340">
        <f ca="1">SUMIFS(OFFSET('PIB-Mpal 2015-2024 Corrient'!$G$4,1,MATCH($A128,'PIB-Mpal 2015-2024 Corrient'!$H$3:$Y$3,0),1260,1),'PIB-Mpal 2015-2024 Corrient'!$A$5:$A$1264,LEFT(D$118,4),'PIB-Mpal 2015-2024 Corrient'!$Z$5:$Z$1264,$A$114)</f>
        <v>144.54878351257997</v>
      </c>
      <c r="E128" s="340">
        <f ca="1">SUMIFS(OFFSET('PIB-Mpal 2015-2024 Corrient'!$G$4,1,MATCH($A128,'PIB-Mpal 2015-2024 Corrient'!$H$3:$Y$3,0),1260,1),'PIB-Mpal 2015-2024 Corrient'!$A$5:$A$1264,LEFT(E$118,4),'PIB-Mpal 2015-2024 Corrient'!$Z$5:$Z$1264,$A$114)</f>
        <v>166.93086608282999</v>
      </c>
      <c r="F128" s="340">
        <f ca="1">SUMIFS(OFFSET('PIB-Mpal 2015-2024 Corrient'!$G$4,1,MATCH($A128,'PIB-Mpal 2015-2024 Corrient'!$H$3:$Y$3,0),1260,1),'PIB-Mpal 2015-2024 Corrient'!$A$5:$A$1264,LEFT(F$118,4),'PIB-Mpal 2015-2024 Corrient'!$Z$5:$Z$1264,$A$114)</f>
        <v>174.12461898430001</v>
      </c>
      <c r="G128" s="340">
        <f ca="1">SUMIFS(OFFSET('PIB-Mpal 2015-2024 Corrient'!$G$4,1,MATCH($A128,'PIB-Mpal 2015-2024 Corrient'!$H$3:$Y$3,0),1260,1),'PIB-Mpal 2015-2024 Corrient'!$A$5:$A$1264,LEFT(G$118,4),'PIB-Mpal 2015-2024 Corrient'!$Z$5:$Z$1264,$A$114)</f>
        <v>161.22666890377002</v>
      </c>
      <c r="H128" s="340">
        <f ca="1">SUMIFS(OFFSET('PIB-Mpal 2015-2024 Corrient'!$G$4,1,MATCH($A128,'PIB-Mpal 2015-2024 Corrient'!$H$3:$Y$3,0),1260,1),'PIB-Mpal 2015-2024 Corrient'!$A$5:$A$1264,LEFT(H$118,4),'PIB-Mpal 2015-2024 Corrient'!$Z$5:$Z$1264,$A$114)</f>
        <v>195.97967355087999</v>
      </c>
      <c r="I128" s="340">
        <f ca="1">SUMIFS(OFFSET('PIB-Mpal 2015-2024 Corrient'!$G$4,1,MATCH($A128,'PIB-Mpal 2015-2024 Corrient'!$H$3:$Y$3,0),1260,1),'PIB-Mpal 2015-2024 Corrient'!$A$5:$A$1264,LEFT(I$118,4),'PIB-Mpal 2015-2024 Corrient'!$Z$5:$Z$1264,$A$114)</f>
        <v>211.48385584222001</v>
      </c>
      <c r="J128" s="340">
        <f ca="1">SUMIFS(OFFSET('PIB-Mpal 2015-2024 Corrient'!$G$4,1,MATCH($A128,'PIB-Mpal 2015-2024 Corrient'!$H$3:$Y$3,0),1260,1),'PIB-Mpal 2015-2024 Corrient'!$A$5:$A$1264,LEFT(J$118,4),'PIB-Mpal 2015-2024 Corrient'!$Z$5:$Z$1264,$A$114)</f>
        <v>242.14121358193998</v>
      </c>
      <c r="K128" s="341">
        <f ca="1">SUMIFS(OFFSET('PIB-Mpal 2015-2024 Corrient'!$G$4,1,MATCH($A128,'PIB-Mpal 2015-2024 Corrient'!$H$3:$Y$3,0),1260,1),'PIB-Mpal 2015-2024 Corrient'!$A$5:$A$1264,LEFT(K$118,4),'PIB-Mpal 2015-2024 Corrient'!$Z$5:$Z$1264,$A$114)</f>
        <v>259.43173210375005</v>
      </c>
      <c r="N128" s="346" t="s">
        <v>505</v>
      </c>
      <c r="O128" s="340">
        <f ca="1">SUMIFS(OFFSET('PIB Mpal 2015-2024 Cons'!$G$4,1,MATCH($N128,'PIB Mpal 2015-2024 Cons'!$H$3:$Y$3,0),1260,1),'PIB Mpal 2015-2024 Cons'!$A$5:$A$1264,LEFT(O$118,4),'PIB Mpal 2015-2024 Cons'!$Z$5:$Z$1264,$A$114)</f>
        <v>137.78715916402015</v>
      </c>
      <c r="P128" s="340">
        <f ca="1">SUMIFS(OFFSET('PIB Mpal 2015-2024 Cons'!$G$4,1,MATCH($N128,'PIB Mpal 2015-2024 Cons'!$H$3:$Y$3,0),1260,1),'PIB Mpal 2015-2024 Cons'!$A$5:$A$1264,LEFT(P$118,4),'PIB Mpal 2015-2024 Cons'!$Z$5:$Z$1264,$A$114)</f>
        <v>121.06340647564966</v>
      </c>
      <c r="Q128" s="340">
        <f ca="1">SUMIFS(OFFSET('PIB Mpal 2015-2024 Cons'!$G$4,1,MATCH($N128,'PIB Mpal 2015-2024 Cons'!$H$3:$Y$3,0),1260,1),'PIB Mpal 2015-2024 Cons'!$A$5:$A$1264,LEFT(Q$118,4),'PIB Mpal 2015-2024 Cons'!$Z$5:$Z$1264,$A$114)</f>
        <v>130.51904786127216</v>
      </c>
      <c r="R128" s="340">
        <f ca="1">SUMIFS(OFFSET('PIB Mpal 2015-2024 Cons'!$G$4,1,MATCH($N128,'PIB Mpal 2015-2024 Cons'!$H$3:$Y$3,0),1260,1),'PIB Mpal 2015-2024 Cons'!$A$5:$A$1264,LEFT(R$118,4),'PIB Mpal 2015-2024 Cons'!$Z$5:$Z$1264,$A$114)</f>
        <v>145.80905890267761</v>
      </c>
      <c r="S128" s="340">
        <f ca="1">SUMIFS(OFFSET('PIB Mpal 2015-2024 Cons'!$G$4,1,MATCH($N128,'PIB Mpal 2015-2024 Cons'!$H$3:$Y$3,0),1260,1),'PIB Mpal 2015-2024 Cons'!$A$5:$A$1264,LEFT(S$118,4),'PIB Mpal 2015-2024 Cons'!$Z$5:$Z$1264,$A$114)</f>
        <v>146.81242568970828</v>
      </c>
      <c r="T128" s="340">
        <f ca="1">SUMIFS(OFFSET('PIB Mpal 2015-2024 Cons'!$G$4,1,MATCH($N128,'PIB Mpal 2015-2024 Cons'!$H$3:$Y$3,0),1260,1),'PIB Mpal 2015-2024 Cons'!$A$5:$A$1264,LEFT(T$118,4),'PIB Mpal 2015-2024 Cons'!$Z$5:$Z$1264,$A$114)</f>
        <v>133.8009372211705</v>
      </c>
      <c r="U128" s="340">
        <f ca="1">SUMIFS(OFFSET('PIB Mpal 2015-2024 Cons'!$G$4,1,MATCH($N128,'PIB Mpal 2015-2024 Cons'!$H$3:$Y$3,0),1260,1),'PIB Mpal 2015-2024 Cons'!$A$5:$A$1264,LEFT(U$118,4),'PIB Mpal 2015-2024 Cons'!$Z$5:$Z$1264,$A$114)</f>
        <v>156.51978781902426</v>
      </c>
      <c r="V128" s="340">
        <f ca="1">SUMIFS(OFFSET('PIB Mpal 2015-2024 Cons'!$G$4,1,MATCH($N128,'PIB Mpal 2015-2024 Cons'!$H$3:$Y$3,0),1260,1),'PIB Mpal 2015-2024 Cons'!$A$5:$A$1264,LEFT(V$118,4),'PIB Mpal 2015-2024 Cons'!$Z$5:$Z$1264,$A$114)</f>
        <v>154.85988443474599</v>
      </c>
      <c r="W128" s="340">
        <f ca="1">SUMIFS(OFFSET('PIB Mpal 2015-2024 Cons'!$G$4,1,MATCH($N128,'PIB Mpal 2015-2024 Cons'!$H$3:$Y$3,0),1260,1),'PIB Mpal 2015-2024 Cons'!$A$5:$A$1264,LEFT(W$118,4),'PIB Mpal 2015-2024 Cons'!$Z$5:$Z$1264,$A$114)</f>
        <v>163.69727207398412</v>
      </c>
      <c r="X128" s="341">
        <f ca="1">SUMIFS(OFFSET('PIB Mpal 2015-2024 Cons'!$G$4,1,MATCH($N128,'PIB Mpal 2015-2024 Cons'!$H$3:$Y$3,0),1260,1),'PIB Mpal 2015-2024 Cons'!$A$5:$A$1264,LEFT(X$118,4),'PIB Mpal 2015-2024 Cons'!$Z$5:$Z$1264,$A$114)</f>
        <v>162.55949936257363</v>
      </c>
    </row>
    <row r="129" spans="1:26" ht="16.2" x14ac:dyDescent="0.3">
      <c r="A129" s="346" t="s">
        <v>506</v>
      </c>
      <c r="B129" s="340">
        <f ca="1">SUMIFS(OFFSET('PIB-Mpal 2015-2024 Corrient'!$G$4,1,MATCH($A129,'PIB-Mpal 2015-2024 Corrient'!$H$3:$Y$3,0),1260,1),'PIB-Mpal 2015-2024 Corrient'!$A$5:$A$1264,LEFT(B$118,4),'PIB-Mpal 2015-2024 Corrient'!$Z$5:$Z$1264,$A$114)</f>
        <v>218.0168570399</v>
      </c>
      <c r="C129" s="340">
        <f ca="1">SUMIFS(OFFSET('PIB-Mpal 2015-2024 Corrient'!$G$4,1,MATCH($A129,'PIB-Mpal 2015-2024 Corrient'!$H$3:$Y$3,0),1260,1),'PIB-Mpal 2015-2024 Corrient'!$A$5:$A$1264,LEFT(C$118,4),'PIB-Mpal 2015-2024 Corrient'!$Z$5:$Z$1264,$A$114)</f>
        <v>290.33146138540002</v>
      </c>
      <c r="D129" s="340">
        <f ca="1">SUMIFS(OFFSET('PIB-Mpal 2015-2024 Corrient'!$G$4,1,MATCH($A129,'PIB-Mpal 2015-2024 Corrient'!$H$3:$Y$3,0),1260,1),'PIB-Mpal 2015-2024 Corrient'!$A$5:$A$1264,LEFT(D$118,4),'PIB-Mpal 2015-2024 Corrient'!$Z$5:$Z$1264,$A$114)</f>
        <v>253.11676326695999</v>
      </c>
      <c r="E129" s="340">
        <f ca="1">SUMIFS(OFFSET('PIB-Mpal 2015-2024 Corrient'!$G$4,1,MATCH($A129,'PIB-Mpal 2015-2024 Corrient'!$H$3:$Y$3,0),1260,1),'PIB-Mpal 2015-2024 Corrient'!$A$5:$A$1264,LEFT(E$118,4),'PIB-Mpal 2015-2024 Corrient'!$Z$5:$Z$1264,$A$114)</f>
        <v>285.27935790920003</v>
      </c>
      <c r="F129" s="340">
        <f ca="1">SUMIFS(OFFSET('PIB-Mpal 2015-2024 Corrient'!$G$4,1,MATCH($A129,'PIB-Mpal 2015-2024 Corrient'!$H$3:$Y$3,0),1260,1),'PIB-Mpal 2015-2024 Corrient'!$A$5:$A$1264,LEFT(F$118,4),'PIB-Mpal 2015-2024 Corrient'!$Z$5:$Z$1264,$A$114)</f>
        <v>316.42415187925002</v>
      </c>
      <c r="G129" s="340">
        <f ca="1">SUMIFS(OFFSET('PIB-Mpal 2015-2024 Corrient'!$G$4,1,MATCH($A129,'PIB-Mpal 2015-2024 Corrient'!$H$3:$Y$3,0),1260,1),'PIB-Mpal 2015-2024 Corrient'!$A$5:$A$1264,LEFT(G$118,4),'PIB-Mpal 2015-2024 Corrient'!$Z$5:$Z$1264,$A$114)</f>
        <v>302.80219458905003</v>
      </c>
      <c r="H129" s="340">
        <f ca="1">SUMIFS(OFFSET('PIB-Mpal 2015-2024 Corrient'!$G$4,1,MATCH($A129,'PIB-Mpal 2015-2024 Corrient'!$H$3:$Y$3,0),1260,1),'PIB-Mpal 2015-2024 Corrient'!$A$5:$A$1264,LEFT(H$118,4),'PIB-Mpal 2015-2024 Corrient'!$Z$5:$Z$1264,$A$114)</f>
        <v>320.45806589356005</v>
      </c>
      <c r="I129" s="340">
        <f ca="1">SUMIFS(OFFSET('PIB-Mpal 2015-2024 Corrient'!$G$4,1,MATCH($A129,'PIB-Mpal 2015-2024 Corrient'!$H$3:$Y$3,0),1260,1),'PIB-Mpal 2015-2024 Corrient'!$A$5:$A$1264,LEFT(I$118,4),'PIB-Mpal 2015-2024 Corrient'!$Z$5:$Z$1264,$A$114)</f>
        <v>332.10355477313999</v>
      </c>
      <c r="J129" s="340">
        <f ca="1">SUMIFS(OFFSET('PIB-Mpal 2015-2024 Corrient'!$G$4,1,MATCH($A129,'PIB-Mpal 2015-2024 Corrient'!$H$3:$Y$3,0),1260,1),'PIB-Mpal 2015-2024 Corrient'!$A$5:$A$1264,LEFT(J$118,4),'PIB-Mpal 2015-2024 Corrient'!$Z$5:$Z$1264,$A$114)</f>
        <v>370.21265175902005</v>
      </c>
      <c r="K129" s="341">
        <f ca="1">SUMIFS(OFFSET('PIB-Mpal 2015-2024 Corrient'!$G$4,1,MATCH($A129,'PIB-Mpal 2015-2024 Corrient'!$H$3:$Y$3,0),1260,1),'PIB-Mpal 2015-2024 Corrient'!$A$5:$A$1264,LEFT(K$118,4),'PIB-Mpal 2015-2024 Corrient'!$Z$5:$Z$1264,$A$114)</f>
        <v>427.42410943093</v>
      </c>
      <c r="N129" s="346" t="s">
        <v>506</v>
      </c>
      <c r="O129" s="340">
        <f ca="1">SUMIFS(OFFSET('PIB Mpal 2015-2024 Cons'!$G$4,1,MATCH($N129,'PIB Mpal 2015-2024 Cons'!$H$3:$Y$3,0),1260,1),'PIB Mpal 2015-2024 Cons'!$A$5:$A$1264,LEFT(O$118,4),'PIB Mpal 2015-2024 Cons'!$Z$5:$Z$1264,$A$114)</f>
        <v>218.01685703990046</v>
      </c>
      <c r="P129" s="340">
        <f ca="1">SUMIFS(OFFSET('PIB Mpal 2015-2024 Cons'!$G$4,1,MATCH($N129,'PIB Mpal 2015-2024 Cons'!$H$3:$Y$3,0),1260,1),'PIB Mpal 2015-2024 Cons'!$A$5:$A$1264,LEFT(P$118,4),'PIB Mpal 2015-2024 Cons'!$Z$5:$Z$1264,$A$114)</f>
        <v>273.61324987543696</v>
      </c>
      <c r="Q129" s="340">
        <f ca="1">SUMIFS(OFFSET('PIB Mpal 2015-2024 Cons'!$G$4,1,MATCH($N129,'PIB Mpal 2015-2024 Cons'!$H$3:$Y$3,0),1260,1),'PIB Mpal 2015-2024 Cons'!$A$5:$A$1264,LEFT(Q$118,4),'PIB Mpal 2015-2024 Cons'!$Z$5:$Z$1264,$A$114)</f>
        <v>225.18232056998147</v>
      </c>
      <c r="R129" s="340">
        <f ca="1">SUMIFS(OFFSET('PIB Mpal 2015-2024 Cons'!$G$4,1,MATCH($N129,'PIB Mpal 2015-2024 Cons'!$H$3:$Y$3,0),1260,1),'PIB Mpal 2015-2024 Cons'!$A$5:$A$1264,LEFT(R$118,4),'PIB Mpal 2015-2024 Cons'!$Z$5:$Z$1264,$A$114)</f>
        <v>244.09901813794758</v>
      </c>
      <c r="S129" s="340">
        <f ca="1">SUMIFS(OFFSET('PIB Mpal 2015-2024 Cons'!$G$4,1,MATCH($N129,'PIB Mpal 2015-2024 Cons'!$H$3:$Y$3,0),1260,1),'PIB Mpal 2015-2024 Cons'!$A$5:$A$1264,LEFT(S$118,4),'PIB Mpal 2015-2024 Cons'!$Z$5:$Z$1264,$A$114)</f>
        <v>262.42666746242406</v>
      </c>
      <c r="T129" s="340">
        <f ca="1">SUMIFS(OFFSET('PIB Mpal 2015-2024 Cons'!$G$4,1,MATCH($N129,'PIB Mpal 2015-2024 Cons'!$H$3:$Y$3,0),1260,1),'PIB Mpal 2015-2024 Cons'!$A$5:$A$1264,LEFT(T$118,4),'PIB Mpal 2015-2024 Cons'!$Z$5:$Z$1264,$A$114)</f>
        <v>246.51222127784723</v>
      </c>
      <c r="U129" s="340">
        <f ca="1">SUMIFS(OFFSET('PIB Mpal 2015-2024 Cons'!$G$4,1,MATCH($N129,'PIB Mpal 2015-2024 Cons'!$H$3:$Y$3,0),1260,1),'PIB Mpal 2015-2024 Cons'!$A$5:$A$1264,LEFT(U$118,4),'PIB Mpal 2015-2024 Cons'!$Z$5:$Z$1264,$A$114)</f>
        <v>253.96835230978701</v>
      </c>
      <c r="V129" s="340">
        <f ca="1">SUMIFS(OFFSET('PIB Mpal 2015-2024 Cons'!$G$4,1,MATCH($N129,'PIB Mpal 2015-2024 Cons'!$H$3:$Y$3,0),1260,1),'PIB Mpal 2015-2024 Cons'!$A$5:$A$1264,LEFT(V$118,4),'PIB Mpal 2015-2024 Cons'!$Z$5:$Z$1264,$A$114)</f>
        <v>245.51018355334062</v>
      </c>
      <c r="W129" s="340">
        <f ca="1">SUMIFS(OFFSET('PIB Mpal 2015-2024 Cons'!$G$4,1,MATCH($N129,'PIB Mpal 2015-2024 Cons'!$H$3:$Y$3,0),1260,1),'PIB Mpal 2015-2024 Cons'!$A$5:$A$1264,LEFT(W$118,4),'PIB Mpal 2015-2024 Cons'!$Z$5:$Z$1264,$A$114)</f>
        <v>248.82350070819035</v>
      </c>
      <c r="X129" s="341">
        <f ca="1">SUMIFS(OFFSET('PIB Mpal 2015-2024 Cons'!$G$4,1,MATCH($N129,'PIB Mpal 2015-2024 Cons'!$H$3:$Y$3,0),1260,1),'PIB Mpal 2015-2024 Cons'!$A$5:$A$1264,LEFT(X$118,4),'PIB Mpal 2015-2024 Cons'!$Z$5:$Z$1264,$A$114)</f>
        <v>262.48041613252599</v>
      </c>
    </row>
    <row r="130" spans="1:26" ht="16.8" thickBot="1" x14ac:dyDescent="0.35">
      <c r="A130" s="347" t="s">
        <v>507</v>
      </c>
      <c r="B130" s="348">
        <f ca="1">SUMIFS(OFFSET('PIB-Mpal 2015-2024 Corrient'!$G$4,1,MATCH($A130,'PIB-Mpal 2015-2024 Corrient'!$H$3:$Y$3,0),1260,1),'PIB-Mpal 2015-2024 Corrient'!$A$5:$A$1264,LEFT(B$118,4),'PIB-Mpal 2015-2024 Corrient'!$Z$5:$Z$1264,$A$114)</f>
        <v>39.111637649110001</v>
      </c>
      <c r="C130" s="348">
        <f ca="1">SUMIFS(OFFSET('PIB-Mpal 2015-2024 Corrient'!$G$4,1,MATCH($A130,'PIB-Mpal 2015-2024 Corrient'!$H$3:$Y$3,0),1260,1),'PIB-Mpal 2015-2024 Corrient'!$A$5:$A$1264,LEFT(C$118,4),'PIB-Mpal 2015-2024 Corrient'!$Z$5:$Z$1264,$A$114)</f>
        <v>38.391697493530003</v>
      </c>
      <c r="D130" s="348">
        <f ca="1">SUMIFS(OFFSET('PIB-Mpal 2015-2024 Corrient'!$G$4,1,MATCH($A130,'PIB-Mpal 2015-2024 Corrient'!$H$3:$Y$3,0),1260,1),'PIB-Mpal 2015-2024 Corrient'!$A$5:$A$1264,LEFT(D$118,4),'PIB-Mpal 2015-2024 Corrient'!$Z$5:$Z$1264,$A$114)</f>
        <v>46.307434478570002</v>
      </c>
      <c r="E130" s="348">
        <f ca="1">SUMIFS(OFFSET('PIB-Mpal 2015-2024 Corrient'!$G$4,1,MATCH($A130,'PIB-Mpal 2015-2024 Corrient'!$H$3:$Y$3,0),1260,1),'PIB-Mpal 2015-2024 Corrient'!$A$5:$A$1264,LEFT(E$118,4),'PIB-Mpal 2015-2024 Corrient'!$Z$5:$Z$1264,$A$114)</f>
        <v>52.927551450629998</v>
      </c>
      <c r="F130" s="348">
        <f ca="1">SUMIFS(OFFSET('PIB-Mpal 2015-2024 Corrient'!$G$4,1,MATCH($A130,'PIB-Mpal 2015-2024 Corrient'!$H$3:$Y$3,0),1260,1),'PIB-Mpal 2015-2024 Corrient'!$A$5:$A$1264,LEFT(F$118,4),'PIB-Mpal 2015-2024 Corrient'!$Z$5:$Z$1264,$A$114)</f>
        <v>59.31660316176999</v>
      </c>
      <c r="G130" s="348">
        <f ca="1">SUMIFS(OFFSET('PIB-Mpal 2015-2024 Corrient'!$G$4,1,MATCH($A130,'PIB-Mpal 2015-2024 Corrient'!$H$3:$Y$3,0),1260,1),'PIB-Mpal 2015-2024 Corrient'!$A$5:$A$1264,LEFT(G$118,4),'PIB-Mpal 2015-2024 Corrient'!$Z$5:$Z$1264,$A$114)</f>
        <v>52.940305622589989</v>
      </c>
      <c r="H130" s="348">
        <f ca="1">SUMIFS(OFFSET('PIB-Mpal 2015-2024 Corrient'!$G$4,1,MATCH($A130,'PIB-Mpal 2015-2024 Corrient'!$H$3:$Y$3,0),1260,1),'PIB-Mpal 2015-2024 Corrient'!$A$5:$A$1264,LEFT(H$118,4),'PIB-Mpal 2015-2024 Corrient'!$Z$5:$Z$1264,$A$114)</f>
        <v>75.617677477629996</v>
      </c>
      <c r="I130" s="348">
        <f ca="1">SUMIFS(OFFSET('PIB-Mpal 2015-2024 Corrient'!$G$4,1,MATCH($A130,'PIB-Mpal 2015-2024 Corrient'!$H$3:$Y$3,0),1260,1),'PIB-Mpal 2015-2024 Corrient'!$A$5:$A$1264,LEFT(I$118,4),'PIB-Mpal 2015-2024 Corrient'!$Z$5:$Z$1264,$A$114)</f>
        <v>112.18351706593999</v>
      </c>
      <c r="J130" s="348">
        <f ca="1">SUMIFS(OFFSET('PIB-Mpal 2015-2024 Corrient'!$G$4,1,MATCH($A130,'PIB-Mpal 2015-2024 Corrient'!$H$3:$Y$3,0),1260,1),'PIB-Mpal 2015-2024 Corrient'!$A$5:$A$1264,LEFT(J$118,4),'PIB-Mpal 2015-2024 Corrient'!$Z$5:$Z$1264,$A$114)</f>
        <v>130.53546206582999</v>
      </c>
      <c r="K130" s="349">
        <f ca="1">SUMIFS(OFFSET('PIB-Mpal 2015-2024 Corrient'!$G$4,1,MATCH($A130,'PIB-Mpal 2015-2024 Corrient'!$H$3:$Y$3,0),1260,1),'PIB-Mpal 2015-2024 Corrient'!$A$5:$A$1264,LEFT(K$118,4),'PIB-Mpal 2015-2024 Corrient'!$Z$5:$Z$1264,$A$114)</f>
        <v>152.37858872960001</v>
      </c>
      <c r="N130" s="347" t="s">
        <v>507</v>
      </c>
      <c r="O130" s="348">
        <f ca="1">SUMIFS(OFFSET('PIB Mpal 2015-2024 Cons'!$G$4,1,MATCH($N130,'PIB Mpal 2015-2024 Cons'!$H$3:$Y$3,0),1260,1),'PIB Mpal 2015-2024 Cons'!$A$5:$A$1264,LEFT(O$118,4),'PIB Mpal 2015-2024 Cons'!$Z$5:$Z$1264,$A$114)</f>
        <v>39.111637649109838</v>
      </c>
      <c r="P130" s="348">
        <f ca="1">SUMIFS(OFFSET('PIB Mpal 2015-2024 Cons'!$G$4,1,MATCH($N130,'PIB Mpal 2015-2024 Cons'!$H$3:$Y$3,0),1260,1),'PIB Mpal 2015-2024 Cons'!$A$5:$A$1264,LEFT(P$118,4),'PIB Mpal 2015-2024 Cons'!$Z$5:$Z$1264,$A$114)</f>
        <v>37.316864042369716</v>
      </c>
      <c r="Q130" s="348">
        <f ca="1">SUMIFS(OFFSET('PIB Mpal 2015-2024 Cons'!$G$4,1,MATCH($N130,'PIB Mpal 2015-2024 Cons'!$H$3:$Y$3,0),1260,1),'PIB Mpal 2015-2024 Cons'!$A$5:$A$1264,LEFT(Q$118,4),'PIB Mpal 2015-2024 Cons'!$Z$5:$Z$1264,$A$114)</f>
        <v>42.490720648588713</v>
      </c>
      <c r="R130" s="348">
        <f ca="1">SUMIFS(OFFSET('PIB Mpal 2015-2024 Cons'!$G$4,1,MATCH($N130,'PIB Mpal 2015-2024 Cons'!$H$3:$Y$3,0),1260,1),'PIB Mpal 2015-2024 Cons'!$A$5:$A$1264,LEFT(R$118,4),'PIB Mpal 2015-2024 Cons'!$Z$5:$Z$1264,$A$114)</f>
        <v>47.88532458515644</v>
      </c>
      <c r="S130" s="348">
        <f ca="1">SUMIFS(OFFSET('PIB Mpal 2015-2024 Cons'!$G$4,1,MATCH($N130,'PIB Mpal 2015-2024 Cons'!$H$3:$Y$3,0),1260,1),'PIB Mpal 2015-2024 Cons'!$A$5:$A$1264,LEFT(S$118,4),'PIB Mpal 2015-2024 Cons'!$Z$5:$Z$1264,$A$114)</f>
        <v>51.988475195878735</v>
      </c>
      <c r="T130" s="348">
        <f ca="1">SUMIFS(OFFSET('PIB Mpal 2015-2024 Cons'!$G$4,1,MATCH($N130,'PIB Mpal 2015-2024 Cons'!$H$3:$Y$3,0),1260,1),'PIB Mpal 2015-2024 Cons'!$A$5:$A$1264,LEFT(T$118,4),'PIB Mpal 2015-2024 Cons'!$Z$5:$Z$1264,$A$114)</f>
        <v>44.716284145221231</v>
      </c>
      <c r="U130" s="348">
        <f ca="1">SUMIFS(OFFSET('PIB Mpal 2015-2024 Cons'!$G$4,1,MATCH($N130,'PIB Mpal 2015-2024 Cons'!$H$3:$Y$3,0),1260,1),'PIB Mpal 2015-2024 Cons'!$A$5:$A$1264,LEFT(U$118,4),'PIB Mpal 2015-2024 Cons'!$Z$5:$Z$1264,$A$114)</f>
        <v>63.394894833961004</v>
      </c>
      <c r="V130" s="348">
        <f ca="1">SUMIFS(OFFSET('PIB Mpal 2015-2024 Cons'!$G$4,1,MATCH($N130,'PIB Mpal 2015-2024 Cons'!$H$3:$Y$3,0),1260,1),'PIB Mpal 2015-2024 Cons'!$A$5:$A$1264,LEFT(V$118,4),'PIB Mpal 2015-2024 Cons'!$Z$5:$Z$1264,$A$114)</f>
        <v>85.640112535654282</v>
      </c>
      <c r="W130" s="348">
        <f ca="1">SUMIFS(OFFSET('PIB Mpal 2015-2024 Cons'!$G$4,1,MATCH($N130,'PIB Mpal 2015-2024 Cons'!$H$3:$Y$3,0),1260,1),'PIB Mpal 2015-2024 Cons'!$A$5:$A$1264,LEFT(W$118,4),'PIB Mpal 2015-2024 Cons'!$Z$5:$Z$1264,$A$114)</f>
        <v>91.066543859879445</v>
      </c>
      <c r="X130" s="349">
        <f ca="1">SUMIFS(OFFSET('PIB Mpal 2015-2024 Cons'!$G$4,1,MATCH($N130,'PIB Mpal 2015-2024 Cons'!$H$3:$Y$3,0),1260,1),'PIB Mpal 2015-2024 Cons'!$A$5:$A$1264,LEFT(X$118,4),'PIB Mpal 2015-2024 Cons'!$Z$5:$Z$1264,$A$114)</f>
        <v>98.763954818782466</v>
      </c>
    </row>
    <row r="131" spans="1:26" ht="15" thickBot="1" x14ac:dyDescent="0.35">
      <c r="A131" s="603" t="s">
        <v>508</v>
      </c>
      <c r="B131" s="604">
        <f ca="1">SUM(B119:B130)</f>
        <v>1553.6939183804</v>
      </c>
      <c r="C131" s="604">
        <f t="shared" ref="C131:J131" ca="1" si="60">SUM(C119:C130)</f>
        <v>1666.2123070547102</v>
      </c>
      <c r="D131" s="604">
        <f t="shared" ca="1" si="60"/>
        <v>1781.6411227643002</v>
      </c>
      <c r="E131" s="604">
        <f t="shared" ca="1" si="60"/>
        <v>1970.1751126649999</v>
      </c>
      <c r="F131" s="604">
        <f t="shared" ca="1" si="60"/>
        <v>2133.2879947176398</v>
      </c>
      <c r="G131" s="604">
        <f t="shared" ca="1" si="60"/>
        <v>2116.1291209380902</v>
      </c>
      <c r="H131" s="604">
        <f t="shared" ca="1" si="60"/>
        <v>2518.1268949782598</v>
      </c>
      <c r="I131" s="604">
        <f t="shared" ca="1" si="60"/>
        <v>3263.5247720608099</v>
      </c>
      <c r="J131" s="604">
        <f t="shared" ca="1" si="60"/>
        <v>3698.0209178376404</v>
      </c>
      <c r="K131" s="605">
        <f t="shared" ref="K131" ca="1" si="61">SUM(K119:K130)</f>
        <v>4100.7857652501207</v>
      </c>
      <c r="N131" s="603" t="s">
        <v>508</v>
      </c>
      <c r="O131" s="604">
        <f>SUMIFS('PIB Mpal 2015-2024 Cons'!$W$5:$W$1264,'PIB Mpal 2015-2024 Cons'!$A$5:$A$1264,LEFT(O$118,4),'PIB Mpal 2015-2024 Cons'!$Z$5:$Z$1264,$A$114)</f>
        <v>1553.6939183804025</v>
      </c>
      <c r="P131" s="604">
        <f>SUMIFS('PIB Mpal 2015-2024 Cons'!$W$5:$W$1264,'PIB Mpal 2015-2024 Cons'!$A$5:$A$1264,LEFT(P$118,4),'PIB Mpal 2015-2024 Cons'!$Z$5:$Z$1264,$A$114)</f>
        <v>1567.2978522952251</v>
      </c>
      <c r="Q131" s="604">
        <f>SUMIFS('PIB Mpal 2015-2024 Cons'!$W$5:$W$1264,'PIB Mpal 2015-2024 Cons'!$A$5:$A$1264,LEFT(Q$118,4),'PIB Mpal 2015-2024 Cons'!$Z$5:$Z$1264,$A$114)</f>
        <v>1630.2428543411706</v>
      </c>
      <c r="R131" s="604">
        <f>SUMIFS('PIB Mpal 2015-2024 Cons'!$W$5:$W$1264,'PIB Mpal 2015-2024 Cons'!$A$5:$A$1264,LEFT(R$118,4),'PIB Mpal 2015-2024 Cons'!$Z$5:$Z$1264,$A$114)</f>
        <v>1743.1490320934747</v>
      </c>
      <c r="S131" s="604">
        <f>SUMIFS('PIB Mpal 2015-2024 Cons'!$W$5:$W$1264,'PIB Mpal 2015-2024 Cons'!$A$5:$A$1264,LEFT(S$118,4),'PIB Mpal 2015-2024 Cons'!$Z$5:$Z$1264,$A$114)</f>
        <v>1805.0499746881628</v>
      </c>
      <c r="T131" s="604">
        <f>SUMIFS('PIB Mpal 2015-2024 Cons'!$W$5:$W$1264,'PIB Mpal 2015-2024 Cons'!$A$5:$A$1264,LEFT(T$118,4),'PIB Mpal 2015-2024 Cons'!$Z$5:$Z$1264,$A$114)</f>
        <v>1717.3965553856876</v>
      </c>
      <c r="U131" s="604">
        <f>SUMIFS('PIB Mpal 2015-2024 Cons'!$W$5:$W$1264,'PIB Mpal 2015-2024 Cons'!$A$5:$A$1264,LEFT(U$118,4),'PIB Mpal 2015-2024 Cons'!$Z$5:$Z$1264,$A$114)</f>
        <v>1933.3589729671266</v>
      </c>
      <c r="V131" s="604">
        <f>SUMIFS('PIB Mpal 2015-2024 Cons'!$W$5:$W$1264,'PIB Mpal 2015-2024 Cons'!$A$5:$A$1264,LEFT(V$118,4),'PIB Mpal 2015-2024 Cons'!$Z$5:$Z$1264,$A$114)</f>
        <v>2243.8908805169622</v>
      </c>
      <c r="W131" s="604">
        <f>SUMIFS('PIB Mpal 2015-2024 Cons'!$W$5:$W$1264,'PIB Mpal 2015-2024 Cons'!$A$5:$A$1264,LEFT(W$118,4),'PIB Mpal 2015-2024 Cons'!$Z$5:$Z$1264,$A$114)</f>
        <v>2325.3940279711023</v>
      </c>
      <c r="X131" s="605">
        <f>SUMIFS('PIB Mpal 2015-2024 Cons'!$W$5:$W$1264,'PIB Mpal 2015-2024 Cons'!$A$5:$A$1264,LEFT(X$118,4),'PIB Mpal 2015-2024 Cons'!$Z$5:$Z$1264,$A$114)</f>
        <v>2392.2819094048441</v>
      </c>
    </row>
    <row r="132" spans="1:26" ht="15" thickBot="1" x14ac:dyDescent="0.35">
      <c r="A132" s="607" t="s">
        <v>509</v>
      </c>
      <c r="B132" s="608">
        <f ca="1">SUMIFS(OFFSET('PIB-Mpal 2015-2024 Corrient'!$G$4,1,MATCH($A132,'PIB-Mpal 2015-2024 Corrient'!$H$3:$Y$3,0),1260,1),'PIB-Mpal 2015-2024 Corrient'!$A$5:$A$1264,LEFT(B$118,4),'PIB-Mpal 2015-2024 Corrient'!$Z$5:$Z$1264,$A$114)</f>
        <v>156.14922937040782</v>
      </c>
      <c r="C132" s="608">
        <f ca="1">SUMIFS(OFFSET('PIB-Mpal 2015-2024 Corrient'!$G$4,1,MATCH($A132,'PIB-Mpal 2015-2024 Corrient'!$H$3:$Y$3,0),1260,1),'PIB-Mpal 2015-2024 Corrient'!$A$5:$A$1264,LEFT(C$118,4),'PIB-Mpal 2015-2024 Corrient'!$Z$5:$Z$1264,$A$114)</f>
        <v>155.52093497687795</v>
      </c>
      <c r="D132" s="608">
        <f ca="1">SUMIFS(OFFSET('PIB-Mpal 2015-2024 Corrient'!$G$4,1,MATCH($A132,'PIB-Mpal 2015-2024 Corrient'!$H$3:$Y$3,0),1260,1),'PIB-Mpal 2015-2024 Corrient'!$A$5:$A$1264,LEFT(D$118,4),'PIB-Mpal 2015-2024 Corrient'!$Z$5:$Z$1264,$A$114)</f>
        <v>176.04421592147807</v>
      </c>
      <c r="E132" s="608">
        <f ca="1">SUMIFS(OFFSET('PIB-Mpal 2015-2024 Corrient'!$G$4,1,MATCH($A132,'PIB-Mpal 2015-2024 Corrient'!$H$3:$Y$3,0),1260,1),'PIB-Mpal 2015-2024 Corrient'!$A$5:$A$1264,LEFT(E$118,4),'PIB-Mpal 2015-2024 Corrient'!$Z$5:$Z$1264,$A$114)</f>
        <v>195.16330703344912</v>
      </c>
      <c r="F132" s="608">
        <f ca="1">SUMIFS(OFFSET('PIB-Mpal 2015-2024 Corrient'!$G$4,1,MATCH($A132,'PIB-Mpal 2015-2024 Corrient'!$H$3:$Y$3,0),1260,1),'PIB-Mpal 2015-2024 Corrient'!$A$5:$A$1264,LEFT(F$118,4),'PIB-Mpal 2015-2024 Corrient'!$Z$5:$Z$1264,$A$114)</f>
        <v>215.58820573702761</v>
      </c>
      <c r="G132" s="608">
        <f ca="1">SUMIFS(OFFSET('PIB-Mpal 2015-2024 Corrient'!$G$4,1,MATCH($A132,'PIB-Mpal 2015-2024 Corrient'!$H$3:$Y$3,0),1260,1),'PIB-Mpal 2015-2024 Corrient'!$A$5:$A$1264,LEFT(G$118,4),'PIB-Mpal 2015-2024 Corrient'!$Z$5:$Z$1264,$A$114)</f>
        <v>193.97412074921183</v>
      </c>
      <c r="H132" s="608">
        <f ca="1">SUMIFS(OFFSET('PIB-Mpal 2015-2024 Corrient'!$G$4,1,MATCH($A132,'PIB-Mpal 2015-2024 Corrient'!$H$3:$Y$3,0),1260,1),'PIB-Mpal 2015-2024 Corrient'!$A$5:$A$1264,LEFT(H$118,4),'PIB-Mpal 2015-2024 Corrient'!$Z$5:$Z$1264,$A$114)</f>
        <v>247.85985609599396</v>
      </c>
      <c r="I132" s="608">
        <f ca="1">SUMIFS(OFFSET('PIB-Mpal 2015-2024 Corrient'!$G$4,1,MATCH($A132,'PIB-Mpal 2015-2024 Corrient'!$H$3:$Y$3,0),1260,1),'PIB-Mpal 2015-2024 Corrient'!$A$5:$A$1264,LEFT(I$118,4),'PIB-Mpal 2015-2024 Corrient'!$Z$5:$Z$1264,$A$114)</f>
        <v>359.37724305265863</v>
      </c>
      <c r="J132" s="608">
        <f ca="1">SUMIFS(OFFSET('PIB-Mpal 2015-2024 Corrient'!$G$4,1,MATCH($A132,'PIB-Mpal 2015-2024 Corrient'!$H$3:$Y$3,0),1260,1),'PIB-Mpal 2015-2024 Corrient'!$A$5:$A$1264,LEFT(J$118,4),'PIB-Mpal 2015-2024 Corrient'!$Z$5:$Z$1264,$A$114)</f>
        <v>381.31336258413376</v>
      </c>
      <c r="K132" s="609">
        <f ca="1">SUMIFS(OFFSET('PIB-Mpal 2015-2024 Corrient'!$G$4,1,MATCH($A132,'PIB-Mpal 2015-2024 Corrient'!$H$3:$Y$3,0),1260,1),'PIB-Mpal 2015-2024 Corrient'!$A$5:$A$1264,LEFT(K$118,4),'PIB-Mpal 2015-2024 Corrient'!$Z$5:$Z$1264,$A$114)</f>
        <v>403.95930134339937</v>
      </c>
      <c r="N132" s="607" t="s">
        <v>509</v>
      </c>
      <c r="O132" s="608">
        <f>SUMIFS('PIB Mpal 2015-2024 Cons'!$X$5:$X$1264,'PIB Mpal 2015-2024 Cons'!$A$5:$A$1264,LEFT(O$118,4),'PIB Mpal 2015-2024 Cons'!$Z$5:$Z$1264,$A$114)</f>
        <v>156.14922937040765</v>
      </c>
      <c r="P132" s="608">
        <f>SUMIFS('PIB Mpal 2015-2024 Cons'!$X$5:$X$1264,'PIB Mpal 2015-2024 Cons'!$A$5:$A$1264,LEFT(P$118,4),'PIB Mpal 2015-2024 Cons'!$Z$5:$Z$1264,$A$114)</f>
        <v>153.60300471249218</v>
      </c>
      <c r="Q132" s="608">
        <f>SUMIFS('PIB Mpal 2015-2024 Cons'!$X$5:$X$1264,'PIB Mpal 2015-2024 Cons'!$A$5:$A$1264,LEFT(Q$118,4),'PIB Mpal 2015-2024 Cons'!$Z$5:$Z$1264,$A$114)</f>
        <v>158.87034328644904</v>
      </c>
      <c r="R132" s="608">
        <f>SUMIFS('PIB Mpal 2015-2024 Cons'!$X$5:$X$1264,'PIB Mpal 2015-2024 Cons'!$A$5:$A$1264,LEFT(R$118,4),'PIB Mpal 2015-2024 Cons'!$Z$5:$Z$1264,$A$114)</f>
        <v>169.86427990190325</v>
      </c>
      <c r="S132" s="608">
        <f>SUMIFS('PIB Mpal 2015-2024 Cons'!$X$5:$X$1264,'PIB Mpal 2015-2024 Cons'!$A$5:$A$1264,LEFT(S$118,4),'PIB Mpal 2015-2024 Cons'!$Z$5:$Z$1264,$A$114)</f>
        <v>178.3582373332531</v>
      </c>
      <c r="T132" s="608">
        <f>SUMIFS('PIB Mpal 2015-2024 Cons'!$X$5:$X$1264,'PIB Mpal 2015-2024 Cons'!$A$5:$A$1264,LEFT(T$118,4),'PIB Mpal 2015-2024 Cons'!$Z$5:$Z$1264,$A$114)</f>
        <v>170.41658653009154</v>
      </c>
      <c r="U132" s="608">
        <f>SUMIFS('PIB Mpal 2015-2024 Cons'!$X$5:$X$1264,'PIB Mpal 2015-2024 Cons'!$A$5:$A$1264,LEFT(U$118,4),'PIB Mpal 2015-2024 Cons'!$Z$5:$Z$1264,$A$114)</f>
        <v>198.9962926442509</v>
      </c>
      <c r="V132" s="608">
        <f>SUMIFS('PIB Mpal 2015-2024 Cons'!$X$5:$X$1264,'PIB Mpal 2015-2024 Cons'!$A$5:$A$1264,LEFT(V$118,4),'PIB Mpal 2015-2024 Cons'!$Z$5:$Z$1264,$A$114)</f>
        <v>256.21358697685849</v>
      </c>
      <c r="W132" s="608">
        <f>SUMIFS('PIB Mpal 2015-2024 Cons'!$X$5:$X$1264,'PIB Mpal 2015-2024 Cons'!$A$5:$A$1264,LEFT(W$118,4),'PIB Mpal 2015-2024 Cons'!$Z$5:$Z$1264,$A$114)</f>
        <v>257.59580505696391</v>
      </c>
      <c r="X132" s="608">
        <f>SUMIFS('PIB Mpal 2015-2024 Cons'!$X$5:$X$1264,'PIB Mpal 2015-2024 Cons'!$A$5:$A$1264,LEFT(X$118,4),'PIB Mpal 2015-2024 Cons'!$Z$5:$Z$1264,$A$114)</f>
        <v>262.29639285262562</v>
      </c>
    </row>
    <row r="133" spans="1:26" ht="15" thickBot="1" x14ac:dyDescent="0.35">
      <c r="A133" s="603" t="s">
        <v>510</v>
      </c>
      <c r="B133" s="604">
        <f ca="1">B132+B131</f>
        <v>1709.8431477508077</v>
      </c>
      <c r="C133" s="604">
        <f t="shared" ref="C133:J133" ca="1" si="62">C132+C131</f>
        <v>1821.7332420315881</v>
      </c>
      <c r="D133" s="604">
        <f t="shared" ca="1" si="62"/>
        <v>1957.6853386857783</v>
      </c>
      <c r="E133" s="604">
        <f t="shared" ca="1" si="62"/>
        <v>2165.3384196984489</v>
      </c>
      <c r="F133" s="604">
        <f t="shared" ca="1" si="62"/>
        <v>2348.8762004546675</v>
      </c>
      <c r="G133" s="604">
        <f t="shared" ca="1" si="62"/>
        <v>2310.1032416873022</v>
      </c>
      <c r="H133" s="604">
        <f t="shared" ca="1" si="62"/>
        <v>2765.9867510742538</v>
      </c>
      <c r="I133" s="604">
        <f t="shared" ca="1" si="62"/>
        <v>3622.9020151134687</v>
      </c>
      <c r="J133" s="604">
        <f t="shared" ca="1" si="62"/>
        <v>4079.3342804217741</v>
      </c>
      <c r="K133" s="605">
        <f t="shared" ref="K133" ca="1" si="63">K132+K131</f>
        <v>4504.7450665935203</v>
      </c>
      <c r="N133" s="610" t="s">
        <v>511</v>
      </c>
      <c r="O133" s="604">
        <f>SUMIFS('PIB Mpal 2015-2024 Cons'!$Y$5:$Y$1264,'PIB Mpal 2015-2024 Cons'!$A$5:$A$1264,LEFT(O$118,4),'PIB Mpal 2015-2024 Cons'!$Z$5:$Z$1264,$A$114)</f>
        <v>1709.8431477508086</v>
      </c>
      <c r="P133" s="604">
        <f>SUMIFS('PIB Mpal 2015-2024 Cons'!$Y$5:$Y$1264,'PIB Mpal 2015-2024 Cons'!$A$5:$A$1264,LEFT(P$118,4),'PIB Mpal 2015-2024 Cons'!$Z$5:$Z$1264,$A$114)</f>
        <v>1720.9008570077187</v>
      </c>
      <c r="Q133" s="604">
        <f>SUMIFS('PIB Mpal 2015-2024 Cons'!$Y$5:$Y$1264,'PIB Mpal 2015-2024 Cons'!$A$5:$A$1264,LEFT(Q$118,4),'PIB Mpal 2015-2024 Cons'!$Z$5:$Z$1264,$A$114)</f>
        <v>1789.1524657593541</v>
      </c>
      <c r="R133" s="604">
        <f>SUMIFS('PIB Mpal 2015-2024 Cons'!$Y$5:$Y$1264,'PIB Mpal 2015-2024 Cons'!$A$5:$A$1264,LEFT(R$118,4),'PIB Mpal 2015-2024 Cons'!$Z$5:$Z$1264,$A$114)</f>
        <v>1913.0551854981716</v>
      </c>
      <c r="S133" s="604">
        <f>SUMIFS('PIB Mpal 2015-2024 Cons'!$Y$5:$Y$1264,'PIB Mpal 2015-2024 Cons'!$A$5:$A$1264,LEFT(S$118,4),'PIB Mpal 2015-2024 Cons'!$Z$5:$Z$1264,$A$114)</f>
        <v>1983.4886839966157</v>
      </c>
      <c r="T133" s="604">
        <f>SUMIFS('PIB Mpal 2015-2024 Cons'!$Y$5:$Y$1264,'PIB Mpal 2015-2024 Cons'!$A$5:$A$1264,LEFT(T$118,4),'PIB Mpal 2015-2024 Cons'!$Z$5:$Z$1264,$A$114)</f>
        <v>1887.9046090397728</v>
      </c>
      <c r="U133" s="604">
        <f>SUMIFS('PIB Mpal 2015-2024 Cons'!$Y$5:$Y$1264,'PIB Mpal 2015-2024 Cons'!$A$5:$A$1264,LEFT(U$118,4),'PIB Mpal 2015-2024 Cons'!$Z$5:$Z$1264,$A$114)</f>
        <v>2131.9592409884717</v>
      </c>
      <c r="V133" s="604">
        <f>SUMIFS('PIB Mpal 2015-2024 Cons'!$Y$5:$Y$1264,'PIB Mpal 2015-2024 Cons'!$A$5:$A$1264,LEFT(V$118,4),'PIB Mpal 2015-2024 Cons'!$Z$5:$Z$1264,$A$114)</f>
        <v>2498.6356847751499</v>
      </c>
      <c r="W133" s="604">
        <f>SUMIFS('PIB Mpal 2015-2024 Cons'!$Y$5:$Y$1264,'PIB Mpal 2015-2024 Cons'!$A$5:$A$1264,LEFT(W$118,4),'PIB Mpal 2015-2024 Cons'!$Z$5:$Z$1264,$A$114)</f>
        <v>2581.7262240854143</v>
      </c>
      <c r="X133" s="605">
        <f>SUMIFS('PIB Mpal 2015-2024 Cons'!$Y$5:$Y$1264,'PIB Mpal 2015-2024 Cons'!$A$5:$A$1264,LEFT(X$118,4),'PIB Mpal 2015-2024 Cons'!$Z$5:$Z$1264,$A$114)</f>
        <v>2653.4494500306414</v>
      </c>
    </row>
    <row r="134" spans="1:26" x14ac:dyDescent="0.3">
      <c r="B134" s="354"/>
      <c r="C134" s="354"/>
      <c r="D134" s="354"/>
      <c r="E134" s="354"/>
      <c r="F134" s="354"/>
      <c r="G134" s="354"/>
      <c r="H134" s="354"/>
      <c r="I134" s="354"/>
      <c r="J134" s="354"/>
      <c r="K134" s="354"/>
    </row>
    <row r="135" spans="1:26" x14ac:dyDescent="0.3">
      <c r="Z135" t="str">
        <f>"Distribución % del Valor Agregado por rama de actividad Económica "&amp;SUBSTITUTE(PROPER($A$114),"Pat","PAT")&amp;  " 2015 - 2024pr"</f>
        <v>Distribución % del Valor Agregado por rama de actividad Económica PAT Cartama 2015 - 2024pr</v>
      </c>
    </row>
    <row r="136" spans="1:26" x14ac:dyDescent="0.3">
      <c r="A136" s="699" t="s">
        <v>512</v>
      </c>
      <c r="B136" s="700"/>
      <c r="C136" s="700"/>
      <c r="D136" s="700"/>
      <c r="E136" s="700"/>
      <c r="F136" s="700"/>
      <c r="G136" s="701"/>
    </row>
    <row r="137" spans="1:26" x14ac:dyDescent="0.3">
      <c r="A137" s="694" t="s">
        <v>513</v>
      </c>
      <c r="B137" s="695"/>
      <c r="C137" s="695"/>
      <c r="D137" s="695"/>
      <c r="E137" s="695"/>
      <c r="F137" s="695"/>
      <c r="G137" s="735"/>
    </row>
    <row r="138" spans="1:26" x14ac:dyDescent="0.3">
      <c r="A138" s="694"/>
      <c r="B138" s="695"/>
      <c r="C138" s="695"/>
      <c r="D138" s="695"/>
      <c r="E138" s="695"/>
      <c r="F138" s="695"/>
      <c r="G138" s="735"/>
    </row>
    <row r="139" spans="1:26" x14ac:dyDescent="0.3">
      <c r="A139" s="694"/>
      <c r="B139" s="695"/>
      <c r="C139" s="695"/>
      <c r="D139" s="695"/>
      <c r="E139" s="695"/>
      <c r="F139" s="695"/>
      <c r="G139" s="735"/>
    </row>
    <row r="140" spans="1:26" x14ac:dyDescent="0.3">
      <c r="A140" s="694"/>
      <c r="B140" s="695"/>
      <c r="C140" s="695"/>
      <c r="D140" s="695"/>
      <c r="E140" s="695"/>
      <c r="F140" s="695"/>
      <c r="G140" s="735"/>
    </row>
    <row r="141" spans="1:26" x14ac:dyDescent="0.3">
      <c r="A141" s="694"/>
      <c r="B141" s="695"/>
      <c r="C141" s="695"/>
      <c r="D141" s="695"/>
      <c r="E141" s="695"/>
      <c r="F141" s="695"/>
      <c r="G141" s="735"/>
    </row>
    <row r="142" spans="1:26" x14ac:dyDescent="0.3">
      <c r="A142" s="694"/>
      <c r="B142" s="695"/>
      <c r="C142" s="695"/>
      <c r="D142" s="695"/>
      <c r="E142" s="695"/>
      <c r="F142" s="695"/>
      <c r="G142" s="735"/>
    </row>
    <row r="143" spans="1:26" x14ac:dyDescent="0.3">
      <c r="A143" s="694"/>
      <c r="B143" s="695"/>
      <c r="C143" s="695"/>
      <c r="D143" s="695"/>
      <c r="E143" s="695"/>
      <c r="F143" s="695"/>
      <c r="G143" s="735"/>
    </row>
    <row r="144" spans="1:26" x14ac:dyDescent="0.3">
      <c r="A144" s="694"/>
      <c r="B144" s="695"/>
      <c r="C144" s="695"/>
      <c r="D144" s="695"/>
      <c r="E144" s="695"/>
      <c r="F144" s="695"/>
      <c r="G144" s="735"/>
    </row>
    <row r="145" spans="1:24" x14ac:dyDescent="0.3">
      <c r="A145" s="694"/>
      <c r="B145" s="695"/>
      <c r="C145" s="695"/>
      <c r="D145" s="695"/>
      <c r="E145" s="695"/>
      <c r="F145" s="695"/>
      <c r="G145" s="735"/>
    </row>
    <row r="146" spans="1:24" x14ac:dyDescent="0.3">
      <c r="A146" s="694"/>
      <c r="B146" s="695"/>
      <c r="C146" s="695"/>
      <c r="D146" s="695"/>
      <c r="E146" s="695"/>
      <c r="F146" s="695"/>
      <c r="G146" s="735"/>
    </row>
    <row r="147" spans="1:24" x14ac:dyDescent="0.3">
      <c r="A147" s="694"/>
      <c r="B147" s="695"/>
      <c r="C147" s="695"/>
      <c r="D147" s="695"/>
      <c r="E147" s="695"/>
      <c r="F147" s="695"/>
      <c r="G147" s="735"/>
    </row>
    <row r="148" spans="1:24" x14ac:dyDescent="0.3">
      <c r="A148" s="696"/>
      <c r="B148" s="697"/>
      <c r="C148" s="697"/>
      <c r="D148" s="697"/>
      <c r="E148" s="697"/>
      <c r="F148" s="697"/>
      <c r="G148" s="736"/>
    </row>
    <row r="150" spans="1:24" ht="15.6" x14ac:dyDescent="0.3">
      <c r="A150" s="730" t="s">
        <v>65</v>
      </c>
      <c r="B150" s="730"/>
      <c r="C150" s="730"/>
      <c r="D150" s="730"/>
      <c r="E150" s="730"/>
      <c r="F150" s="730"/>
      <c r="G150" s="730"/>
      <c r="H150" s="730"/>
      <c r="I150" s="730"/>
      <c r="J150" s="730"/>
      <c r="K150" s="730"/>
      <c r="N150" s="730" t="s">
        <v>67</v>
      </c>
      <c r="O150" s="730"/>
      <c r="P150" s="730"/>
      <c r="Q150" s="730"/>
      <c r="R150" s="730"/>
      <c r="S150" s="730"/>
      <c r="T150" s="730"/>
      <c r="U150" s="730"/>
      <c r="V150" s="730"/>
      <c r="W150" s="730"/>
      <c r="X150" s="730"/>
    </row>
    <row r="151" spans="1:24" ht="30" customHeight="1" thickBot="1" x14ac:dyDescent="0.35">
      <c r="A151" s="683" t="str">
        <f>"Distribución del valor agregado por ramas de actividad económica en precios corrientes "&amp;SUBSTITUTE(PROPER($A$114),"Pat","PAT")&amp;" 2015 - 2024pr "</f>
        <v xml:space="preserve">Distribución del valor agregado por ramas de actividad económica en precios corrientes PAT Cartama 2015 - 2024pr </v>
      </c>
      <c r="B151" s="683"/>
      <c r="C151" s="683"/>
      <c r="D151" s="683"/>
      <c r="E151" s="683"/>
      <c r="F151" s="683"/>
      <c r="G151" s="683"/>
      <c r="H151" s="683"/>
      <c r="I151" s="683"/>
      <c r="J151" s="683"/>
      <c r="K151" s="683"/>
      <c r="N151" s="683" t="str">
        <f>"Tasas de variación % del Valor agregado por ramas de actividad económica en precios constantes y Producto Interno Bruto  2015 - 2024pr "&amp;SUBSTITUTE(PROPER($A$114),"Pat","PAT")</f>
        <v>Tasas de variación % del Valor agregado por ramas de actividad económica en precios constantes y Producto Interno Bruto  2015 - 2024pr PAT Cartama</v>
      </c>
      <c r="O151" s="683"/>
      <c r="P151" s="683"/>
      <c r="Q151" s="683"/>
      <c r="R151" s="683"/>
      <c r="S151" s="683"/>
      <c r="T151" s="683"/>
      <c r="U151" s="683"/>
      <c r="V151" s="683"/>
      <c r="W151" s="683"/>
    </row>
    <row r="152" spans="1:24" x14ac:dyDescent="0.3">
      <c r="A152" s="210" t="s">
        <v>502</v>
      </c>
      <c r="B152" s="211">
        <v>2015</v>
      </c>
      <c r="C152" s="211">
        <v>2016</v>
      </c>
      <c r="D152" s="211">
        <v>2017</v>
      </c>
      <c r="E152" s="211">
        <v>2018</v>
      </c>
      <c r="F152" s="211">
        <v>2019</v>
      </c>
      <c r="G152" s="211">
        <v>2020</v>
      </c>
      <c r="H152" s="211">
        <v>2021</v>
      </c>
      <c r="I152" s="211">
        <v>2022</v>
      </c>
      <c r="J152" s="211" t="s">
        <v>483</v>
      </c>
      <c r="K152" s="213" t="s">
        <v>484</v>
      </c>
      <c r="N152" s="210" t="s">
        <v>502</v>
      </c>
      <c r="O152" s="211">
        <v>2016</v>
      </c>
      <c r="P152" s="211">
        <v>2017</v>
      </c>
      <c r="Q152" s="211">
        <v>2018</v>
      </c>
      <c r="R152" s="211">
        <v>2019</v>
      </c>
      <c r="S152" s="211">
        <v>2020</v>
      </c>
      <c r="T152" s="211">
        <v>2021</v>
      </c>
      <c r="U152" s="211">
        <v>2022</v>
      </c>
      <c r="V152" s="211" t="s">
        <v>483</v>
      </c>
      <c r="W152" s="213" t="s">
        <v>484</v>
      </c>
    </row>
    <row r="153" spans="1:24" ht="39.75" customHeight="1" x14ac:dyDescent="0.3">
      <c r="A153" s="346" t="s">
        <v>117</v>
      </c>
      <c r="B153" s="631">
        <f ca="1">B119/B$131</f>
        <v>0.26671844995671812</v>
      </c>
      <c r="C153" s="631">
        <f t="shared" ref="C153:J153" ca="1" si="64">C119/C$131</f>
        <v>0.28940608672293683</v>
      </c>
      <c r="D153" s="631">
        <f t="shared" ca="1" si="64"/>
        <v>0.28722654552398835</v>
      </c>
      <c r="E153" s="631">
        <f t="shared" ca="1" si="64"/>
        <v>0.29266981661245078</v>
      </c>
      <c r="F153" s="631">
        <f t="shared" ca="1" si="64"/>
        <v>0.29632408685820227</v>
      </c>
      <c r="G153" s="631">
        <f t="shared" ca="1" si="64"/>
        <v>0.35493219820705058</v>
      </c>
      <c r="H153" s="631">
        <f t="shared" ca="1" si="64"/>
        <v>0.3746106331842558</v>
      </c>
      <c r="I153" s="631">
        <f t="shared" ca="1" si="64"/>
        <v>0.42314143422568412</v>
      </c>
      <c r="J153" s="631">
        <f t="shared" ca="1" si="64"/>
        <v>0.42937554005522888</v>
      </c>
      <c r="K153" s="632">
        <f t="shared" ref="K153" ca="1" si="65">K119/K$131</f>
        <v>0.43547270990397358</v>
      </c>
      <c r="L153" s="614"/>
      <c r="N153" s="346" t="s">
        <v>117</v>
      </c>
      <c r="O153" s="123">
        <f t="shared" ref="O153:W167" ca="1" si="66">P119/O119-1</f>
        <v>-1.3626250469497281E-3</v>
      </c>
      <c r="P153" s="123">
        <f t="shared" ca="1" si="66"/>
        <v>8.6013499799876048E-2</v>
      </c>
      <c r="Q153" s="123">
        <f t="shared" ca="1" si="66"/>
        <v>7.6333580305285587E-2</v>
      </c>
      <c r="R153" s="123">
        <f t="shared" ca="1" si="66"/>
        <v>1.0663596736067982E-2</v>
      </c>
      <c r="S153" s="123">
        <f t="shared" ca="1" si="66"/>
        <v>0.10371572384603511</v>
      </c>
      <c r="T153" s="123">
        <f t="shared" ca="1" si="66"/>
        <v>6.0950446559942417E-2</v>
      </c>
      <c r="U153" s="123">
        <f t="shared" ca="1" si="66"/>
        <v>5.2355159645891547E-2</v>
      </c>
      <c r="V153" s="123">
        <f t="shared" ca="1" si="66"/>
        <v>8.862778387331649E-2</v>
      </c>
      <c r="W153" s="147">
        <f t="shared" ca="1" si="66"/>
        <v>6.9782971705736774E-2</v>
      </c>
      <c r="X153" s="590"/>
    </row>
    <row r="154" spans="1:24" ht="39.75" customHeight="1" x14ac:dyDescent="0.3">
      <c r="A154" s="346" t="s">
        <v>118</v>
      </c>
      <c r="B154" s="631">
        <f t="shared" ref="B154:J164" ca="1" si="67">B120/B$131</f>
        <v>2.8884641413980412E-3</v>
      </c>
      <c r="C154" s="631">
        <f t="shared" ca="1" si="67"/>
        <v>1.2244879376395148E-2</v>
      </c>
      <c r="D154" s="631">
        <f t="shared" ca="1" si="67"/>
        <v>8.8293026475068977E-3</v>
      </c>
      <c r="E154" s="631">
        <f t="shared" ca="1" si="67"/>
        <v>5.8371291742255593E-3</v>
      </c>
      <c r="F154" s="631">
        <f t="shared" ca="1" si="67"/>
        <v>9.8312708616568947E-3</v>
      </c>
      <c r="G154" s="631">
        <f t="shared" ca="1" si="67"/>
        <v>1.3341829803799572E-2</v>
      </c>
      <c r="H154" s="631">
        <f t="shared" ca="1" si="67"/>
        <v>1.3638774818795029E-2</v>
      </c>
      <c r="I154" s="631">
        <f t="shared" ca="1" si="67"/>
        <v>2.2570045182352769E-2</v>
      </c>
      <c r="J154" s="631">
        <f t="shared" ca="1" si="67"/>
        <v>1.5482362304485945E-2</v>
      </c>
      <c r="K154" s="632">
        <f t="shared" ref="K154" ca="1" si="68">K120/K$131</f>
        <v>1.2252482563832592E-2</v>
      </c>
      <c r="L154" s="614"/>
      <c r="N154" s="346" t="s">
        <v>118</v>
      </c>
      <c r="O154" s="123">
        <f t="shared" ca="1" si="66"/>
        <v>3.1708131836072404</v>
      </c>
      <c r="P154" s="123">
        <f t="shared" ca="1" si="66"/>
        <v>-0.24375240797984499</v>
      </c>
      <c r="Q154" s="123">
        <f t="shared" ca="1" si="66"/>
        <v>-0.33161512028046924</v>
      </c>
      <c r="R154" s="123">
        <f t="shared" ca="1" si="66"/>
        <v>0.52738879636862657</v>
      </c>
      <c r="S154" s="123">
        <f t="shared" ca="1" si="66"/>
        <v>6.4189683281684839E-2</v>
      </c>
      <c r="T154" s="123">
        <f t="shared" ca="1" si="66"/>
        <v>7.3607413946521039E-2</v>
      </c>
      <c r="U154" s="123">
        <f t="shared" ca="1" si="66"/>
        <v>0.85873717512073044</v>
      </c>
      <c r="V154" s="123">
        <f t="shared" ca="1" si="66"/>
        <v>-0.25487189488781736</v>
      </c>
      <c r="W154" s="147">
        <f t="shared" ca="1" si="66"/>
        <v>-0.22572694866992904</v>
      </c>
      <c r="X154" s="590"/>
    </row>
    <row r="155" spans="1:24" ht="39.75" customHeight="1" x14ac:dyDescent="0.3">
      <c r="A155" s="346" t="s">
        <v>119</v>
      </c>
      <c r="B155" s="631">
        <f t="shared" ca="1" si="67"/>
        <v>6.4028684027450447E-2</v>
      </c>
      <c r="C155" s="631">
        <f t="shared" ca="1" si="67"/>
        <v>5.0717015917537141E-2</v>
      </c>
      <c r="D155" s="631">
        <f t="shared" ca="1" si="67"/>
        <v>3.3794035669800403E-2</v>
      </c>
      <c r="E155" s="631">
        <f t="shared" ca="1" si="67"/>
        <v>3.7556906245714804E-2</v>
      </c>
      <c r="F155" s="631">
        <f t="shared" ca="1" si="67"/>
        <v>3.3636388072594753E-2</v>
      </c>
      <c r="G155" s="631">
        <f t="shared" ca="1" si="67"/>
        <v>3.0745611865129398E-2</v>
      </c>
      <c r="H155" s="631">
        <f t="shared" ca="1" si="67"/>
        <v>5.1932662089941663E-2</v>
      </c>
      <c r="I155" s="631">
        <f t="shared" ca="1" si="67"/>
        <v>2.6433302622488133E-2</v>
      </c>
      <c r="J155" s="631">
        <f t="shared" ca="1" si="67"/>
        <v>3.1752586359365571E-2</v>
      </c>
      <c r="K155" s="632">
        <f t="shared" ref="K155" ca="1" si="69">K121/K$131</f>
        <v>2.6736325488094039E-2</v>
      </c>
      <c r="L155" s="614"/>
      <c r="N155" s="346" t="s">
        <v>119</v>
      </c>
      <c r="O155" s="123">
        <f t="shared" ca="1" si="66"/>
        <v>-0.17463239805959285</v>
      </c>
      <c r="P155" s="123">
        <f t="shared" ca="1" si="66"/>
        <v>-0.28187121383206659</v>
      </c>
      <c r="Q155" s="123">
        <f t="shared" ca="1" si="66"/>
        <v>0.2052341371585773</v>
      </c>
      <c r="R155" s="123">
        <f t="shared" ca="1" si="66"/>
        <v>-6.6361031018041694E-2</v>
      </c>
      <c r="S155" s="123">
        <f t="shared" ca="1" si="66"/>
        <v>-0.11796155866441649</v>
      </c>
      <c r="T155" s="123">
        <f t="shared" ca="1" si="66"/>
        <v>0.87516476553549416</v>
      </c>
      <c r="U155" s="123">
        <f t="shared" ca="1" si="66"/>
        <v>-0.41055612576732659</v>
      </c>
      <c r="V155" s="123">
        <f t="shared" ca="1" si="66"/>
        <v>0.25388916898579139</v>
      </c>
      <c r="W155" s="147">
        <f t="shared" ca="1" si="66"/>
        <v>-8.7898238061191791E-2</v>
      </c>
      <c r="X155" s="590"/>
    </row>
    <row r="156" spans="1:24" ht="39.75" customHeight="1" x14ac:dyDescent="0.3">
      <c r="A156" s="346" t="s">
        <v>120</v>
      </c>
      <c r="B156" s="631">
        <f t="shared" ca="1" si="67"/>
        <v>8.6297359714516492E-2</v>
      </c>
      <c r="C156" s="631">
        <f t="shared" ca="1" si="67"/>
        <v>8.5068155771049592E-2</v>
      </c>
      <c r="D156" s="631">
        <f t="shared" ca="1" si="67"/>
        <v>9.2506487427543388E-2</v>
      </c>
      <c r="E156" s="631">
        <f t="shared" ca="1" si="67"/>
        <v>0.10195018527595893</v>
      </c>
      <c r="F156" s="631">
        <f t="shared" ca="1" si="67"/>
        <v>9.5529463005103385E-2</v>
      </c>
      <c r="G156" s="631">
        <f t="shared" ca="1" si="67"/>
        <v>6.4244683663529326E-2</v>
      </c>
      <c r="H156" s="631">
        <f t="shared" ca="1" si="67"/>
        <v>3.3235508058168196E-2</v>
      </c>
      <c r="I156" s="631">
        <f t="shared" ca="1" si="67"/>
        <v>3.9737776716393051E-2</v>
      </c>
      <c r="J156" s="631">
        <f t="shared" ca="1" si="67"/>
        <v>3.1818389919939342E-2</v>
      </c>
      <c r="K156" s="632">
        <f t="shared" ref="K156" ca="1" si="70">K122/K$131</f>
        <v>3.3901995501613442E-2</v>
      </c>
      <c r="L156" s="614"/>
      <c r="N156" s="346" t="s">
        <v>120</v>
      </c>
      <c r="O156" s="123">
        <f t="shared" ca="1" si="66"/>
        <v>8.0479667334161231E-3</v>
      </c>
      <c r="P156" s="123">
        <f t="shared" ca="1" si="66"/>
        <v>0.20175780610781691</v>
      </c>
      <c r="Q156" s="123">
        <f t="shared" ca="1" si="66"/>
        <v>0.19703805277499487</v>
      </c>
      <c r="R156" s="123">
        <f t="shared" ca="1" si="66"/>
        <v>-3.3437303352193526E-2</v>
      </c>
      <c r="S156" s="123">
        <f t="shared" ca="1" si="66"/>
        <v>-0.36124145652283668</v>
      </c>
      <c r="T156" s="123">
        <f t="shared" ca="1" si="66"/>
        <v>-0.39094175540927456</v>
      </c>
      <c r="U156" s="123">
        <f t="shared" ca="1" si="66"/>
        <v>0.45097232989318203</v>
      </c>
      <c r="V156" s="123">
        <f t="shared" ca="1" si="66"/>
        <v>-0.23858797601035442</v>
      </c>
      <c r="W156" s="147">
        <f t="shared" ca="1" si="66"/>
        <v>7.2818811135126671E-2</v>
      </c>
      <c r="X156" s="590"/>
    </row>
    <row r="157" spans="1:24" ht="39.75" customHeight="1" x14ac:dyDescent="0.3">
      <c r="A157" s="346" t="s">
        <v>503</v>
      </c>
      <c r="B157" s="631">
        <f t="shared" ca="1" si="67"/>
        <v>4.0264694449098894E-2</v>
      </c>
      <c r="C157" s="631">
        <f t="shared" ca="1" si="67"/>
        <v>3.1667778951255492E-2</v>
      </c>
      <c r="D157" s="631">
        <f t="shared" ca="1" si="67"/>
        <v>3.9340854051768896E-2</v>
      </c>
      <c r="E157" s="631">
        <f t="shared" ca="1" si="67"/>
        <v>3.6525428540750242E-2</v>
      </c>
      <c r="F157" s="631">
        <f t="shared" ca="1" si="67"/>
        <v>3.8911502554682988E-2</v>
      </c>
      <c r="G157" s="631">
        <f t="shared" ca="1" si="67"/>
        <v>3.8903916150118761E-2</v>
      </c>
      <c r="H157" s="631">
        <f t="shared" ca="1" si="67"/>
        <v>2.2911756251059824E-2</v>
      </c>
      <c r="I157" s="631">
        <f t="shared" ca="1" si="67"/>
        <v>4.197498625593625E-2</v>
      </c>
      <c r="J157" s="631">
        <f t="shared" ca="1" si="67"/>
        <v>3.7308317914968414E-2</v>
      </c>
      <c r="K157" s="632">
        <f t="shared" ref="K157" ca="1" si="71">K123/K$131</f>
        <v>3.9402919046777986E-2</v>
      </c>
      <c r="L157" s="614"/>
      <c r="N157" s="346" t="s">
        <v>503</v>
      </c>
      <c r="O157" s="123">
        <f t="shared" ca="1" si="66"/>
        <v>-0.23130133030375555</v>
      </c>
      <c r="P157" s="123">
        <f t="shared" ca="1" si="66"/>
        <v>0.27996724095402459</v>
      </c>
      <c r="Q157" s="123">
        <f t="shared" ca="1" si="66"/>
        <v>-3.7771660284181663E-2</v>
      </c>
      <c r="R157" s="123">
        <f t="shared" ca="1" si="66"/>
        <v>6.7218357310905308E-2</v>
      </c>
      <c r="S157" s="123">
        <f t="shared" ca="1" si="66"/>
        <v>-0.11422558491936496</v>
      </c>
      <c r="T157" s="123">
        <f t="shared" ca="1" si="66"/>
        <v>-0.35685244272819105</v>
      </c>
      <c r="U157" s="123">
        <f t="shared" ca="1" si="66"/>
        <v>1.0504029943670123</v>
      </c>
      <c r="V157" s="123">
        <f t="shared" ca="1" si="66"/>
        <v>-0.12664082448358815</v>
      </c>
      <c r="W157" s="147">
        <f t="shared" ca="1" si="66"/>
        <v>6.3898604624867739E-2</v>
      </c>
      <c r="X157" s="590"/>
    </row>
    <row r="158" spans="1:24" ht="39.75" customHeight="1" x14ac:dyDescent="0.3">
      <c r="A158" s="346" t="s">
        <v>504</v>
      </c>
      <c r="B158" s="631">
        <f t="shared" ca="1" si="67"/>
        <v>0.14634447147871282</v>
      </c>
      <c r="C158" s="631">
        <f t="shared" ca="1" si="67"/>
        <v>0.1371010340897327</v>
      </c>
      <c r="D158" s="631">
        <f t="shared" ca="1" si="67"/>
        <v>0.15401437487108402</v>
      </c>
      <c r="E158" s="631">
        <f t="shared" ca="1" si="67"/>
        <v>0.14571306490516706</v>
      </c>
      <c r="F158" s="631">
        <f t="shared" ca="1" si="67"/>
        <v>0.15428350818233688</v>
      </c>
      <c r="G158" s="631">
        <f t="shared" ca="1" si="67"/>
        <v>0.13672330121717297</v>
      </c>
      <c r="H158" s="631">
        <f t="shared" ca="1" si="67"/>
        <v>0.13774190502183351</v>
      </c>
      <c r="I158" s="631">
        <f t="shared" ca="1" si="67"/>
        <v>0.13236410238702517</v>
      </c>
      <c r="J158" s="631">
        <f t="shared" ca="1" si="67"/>
        <v>0.15436405206039253</v>
      </c>
      <c r="K158" s="632">
        <f t="shared" ref="K158" ca="1" si="72">K124/K$131</f>
        <v>0.15090773778518879</v>
      </c>
      <c r="L158" s="614"/>
      <c r="N158" s="346" t="s">
        <v>504</v>
      </c>
      <c r="O158" s="123">
        <f t="shared" ca="1" si="66"/>
        <v>-8.8716721043265667E-2</v>
      </c>
      <c r="P158" s="123">
        <f t="shared" ca="1" si="66"/>
        <v>0.14523822069188341</v>
      </c>
      <c r="Q158" s="123">
        <f t="shared" ca="1" si="66"/>
        <v>9.3516009680212342E-3</v>
      </c>
      <c r="R158" s="123">
        <f t="shared" ca="1" si="66"/>
        <v>9.7448561908216602E-2</v>
      </c>
      <c r="S158" s="123">
        <f t="shared" ca="1" si="66"/>
        <v>-0.15949417376007302</v>
      </c>
      <c r="T158" s="123">
        <f t="shared" ca="1" si="66"/>
        <v>0.12593122303385673</v>
      </c>
      <c r="U158" s="123">
        <f t="shared" ca="1" si="66"/>
        <v>0.10387441849627499</v>
      </c>
      <c r="V158" s="123">
        <f t="shared" ca="1" si="66"/>
        <v>0.1705226828398767</v>
      </c>
      <c r="W158" s="147">
        <f t="shared" ca="1" si="66"/>
        <v>5.4788114103221375E-4</v>
      </c>
      <c r="X158" s="590"/>
    </row>
    <row r="159" spans="1:24" ht="39.75" customHeight="1" x14ac:dyDescent="0.3">
      <c r="A159" s="346" t="s">
        <v>123</v>
      </c>
      <c r="B159" s="631">
        <f t="shared" ca="1" si="67"/>
        <v>3.0646536421520612E-2</v>
      </c>
      <c r="C159" s="631">
        <f t="shared" ca="1" si="67"/>
        <v>2.6557559791974956E-2</v>
      </c>
      <c r="D159" s="631">
        <f t="shared" ca="1" si="67"/>
        <v>3.1028125198120118E-2</v>
      </c>
      <c r="E159" s="631">
        <f t="shared" ca="1" si="67"/>
        <v>3.3209548563562223E-2</v>
      </c>
      <c r="F159" s="631">
        <f t="shared" ca="1" si="67"/>
        <v>2.6905699192807348E-2</v>
      </c>
      <c r="G159" s="631">
        <f t="shared" ca="1" si="67"/>
        <v>2.6364320867820146E-2</v>
      </c>
      <c r="H159" s="631">
        <f t="shared" ca="1" si="67"/>
        <v>2.4517753171685582E-2</v>
      </c>
      <c r="I159" s="631">
        <f t="shared" ca="1" si="67"/>
        <v>2.2531714365031902E-2</v>
      </c>
      <c r="J159" s="631">
        <f t="shared" ca="1" si="67"/>
        <v>1.9976945812826104E-2</v>
      </c>
      <c r="K159" s="632">
        <f t="shared" ref="K159" ca="1" si="73">K125/K$131</f>
        <v>1.739286546247306E-2</v>
      </c>
      <c r="L159" s="614"/>
      <c r="N159" s="346" t="s">
        <v>123</v>
      </c>
      <c r="O159" s="123">
        <f t="shared" ca="1" si="66"/>
        <v>-0.11942293187768105</v>
      </c>
      <c r="P159" s="123">
        <f t="shared" ca="1" si="66"/>
        <v>0.16754460086498302</v>
      </c>
      <c r="Q159" s="123">
        <f t="shared" ca="1" si="66"/>
        <v>0.1590655473762419</v>
      </c>
      <c r="R159" s="123">
        <f t="shared" ca="1" si="66"/>
        <v>-0.14609680504222877</v>
      </c>
      <c r="S159" s="123">
        <f t="shared" ca="1" si="66"/>
        <v>-3.9284718402217589E-2</v>
      </c>
      <c r="T159" s="123">
        <f t="shared" ca="1" si="66"/>
        <v>0.11497402488114172</v>
      </c>
      <c r="U159" s="123">
        <f t="shared" ca="1" si="66"/>
        <v>0.19718178850357848</v>
      </c>
      <c r="V159" s="123">
        <f t="shared" ca="1" si="66"/>
        <v>-2.4998670467612616E-2</v>
      </c>
      <c r="W159" s="147">
        <f t="shared" ca="1" si="66"/>
        <v>-5.7661968441482747E-2</v>
      </c>
      <c r="X159" s="590"/>
    </row>
    <row r="160" spans="1:24" ht="39.75" customHeight="1" x14ac:dyDescent="0.3">
      <c r="A160" s="346" t="s">
        <v>124</v>
      </c>
      <c r="B160" s="631">
        <f t="shared" ca="1" si="67"/>
        <v>2.490520793003842E-2</v>
      </c>
      <c r="C160" s="631">
        <f t="shared" ca="1" si="67"/>
        <v>2.1625949001747975E-2</v>
      </c>
      <c r="D160" s="631">
        <f t="shared" ca="1" si="67"/>
        <v>2.4914898222206362E-2</v>
      </c>
      <c r="E160" s="631">
        <f t="shared" ca="1" si="67"/>
        <v>1.7766678059724247E-2</v>
      </c>
      <c r="F160" s="631">
        <f t="shared" ca="1" si="67"/>
        <v>1.8058401600525097E-2</v>
      </c>
      <c r="G160" s="631">
        <f t="shared" ca="1" si="67"/>
        <v>2.1564024272640321E-2</v>
      </c>
      <c r="H160" s="631">
        <f t="shared" ca="1" si="67"/>
        <v>2.0897474922706116E-2</v>
      </c>
      <c r="I160" s="631">
        <f t="shared" ca="1" si="67"/>
        <v>1.7892545161425837E-2</v>
      </c>
      <c r="J160" s="631">
        <f t="shared" ca="1" si="67"/>
        <v>1.9237469628678665E-2</v>
      </c>
      <c r="K160" s="632">
        <f t="shared" ref="K160" ca="1" si="74">K126/K$131</f>
        <v>1.8838470175612333E-2</v>
      </c>
      <c r="L160" s="614"/>
      <c r="N160" s="346" t="s">
        <v>124</v>
      </c>
      <c r="O160" s="123">
        <f t="shared" ca="1" si="66"/>
        <v>-3.567350083331422E-2</v>
      </c>
      <c r="P160" s="123">
        <f t="shared" ca="1" si="66"/>
        <v>0.14522122590907238</v>
      </c>
      <c r="Q160" s="123">
        <f t="shared" ca="1" si="66"/>
        <v>-0.24742783452136285</v>
      </c>
      <c r="R160" s="123">
        <f t="shared" ca="1" si="66"/>
        <v>6.1450473381136517E-2</v>
      </c>
      <c r="S160" s="123">
        <f t="shared" ca="1" si="66"/>
        <v>0.16403768999724444</v>
      </c>
      <c r="T160" s="123">
        <f t="shared" ca="1" si="66"/>
        <v>0.10451629022820641</v>
      </c>
      <c r="U160" s="123">
        <f t="shared" ca="1" si="66"/>
        <v>9.3987495008460042E-2</v>
      </c>
      <c r="V160" s="123">
        <f t="shared" ca="1" si="66"/>
        <v>0.20049246614993188</v>
      </c>
      <c r="W160" s="147">
        <f t="shared" ca="1" si="66"/>
        <v>-3.9030260730156141E-2</v>
      </c>
      <c r="X160" s="590"/>
    </row>
    <row r="161" spans="1:24" ht="39.75" customHeight="1" x14ac:dyDescent="0.3">
      <c r="A161" s="346" t="s">
        <v>125</v>
      </c>
      <c r="B161" s="631">
        <f t="shared" ca="1" si="67"/>
        <v>8.3727590546808089E-2</v>
      </c>
      <c r="C161" s="631">
        <f t="shared" ca="1" si="67"/>
        <v>7.09201982076825E-2</v>
      </c>
      <c r="D161" s="631">
        <f t="shared" ca="1" si="67"/>
        <v>7.9152104193374151E-2</v>
      </c>
      <c r="E161" s="631">
        <f t="shared" ca="1" si="67"/>
        <v>7.2378918815566698E-2</v>
      </c>
      <c r="F161" s="631">
        <f t="shared" ca="1" si="67"/>
        <v>6.8764807668463199E-2</v>
      </c>
      <c r="G161" s="631">
        <f t="shared" ca="1" si="67"/>
        <v>6.8880669273183925E-2</v>
      </c>
      <c r="H161" s="631">
        <f t="shared" ca="1" si="67"/>
        <v>8.5396144988982597E-2</v>
      </c>
      <c r="I161" s="631">
        <f t="shared" ca="1" si="67"/>
        <v>7.2414626254611578E-2</v>
      </c>
      <c r="J161" s="631">
        <f t="shared" ca="1" si="67"/>
        <v>5.9795984062864745E-2</v>
      </c>
      <c r="K161" s="632">
        <f t="shared" ref="K161" ca="1" si="75">K127/K$131</f>
        <v>6.0442391205730812E-2</v>
      </c>
      <c r="L161" s="614"/>
      <c r="N161" s="346" t="s">
        <v>125</v>
      </c>
      <c r="O161" s="123">
        <f t="shared" ca="1" si="66"/>
        <v>-0.13360997601127578</v>
      </c>
      <c r="P161" s="123">
        <f t="shared" ca="1" si="66"/>
        <v>0.14573067780817883</v>
      </c>
      <c r="Q161" s="123">
        <f t="shared" ca="1" si="66"/>
        <v>-1.6073269737944651E-2</v>
      </c>
      <c r="R161" s="123">
        <f t="shared" ca="1" si="66"/>
        <v>2.3563554594772107E-3</v>
      </c>
      <c r="S161" s="123">
        <f t="shared" ca="1" si="66"/>
        <v>-2.2375587628501781E-2</v>
      </c>
      <c r="T161" s="123">
        <f t="shared" ca="1" si="66"/>
        <v>0.45835669803423484</v>
      </c>
      <c r="U161" s="123">
        <f t="shared" ca="1" si="66"/>
        <v>4.9722978551183239E-2</v>
      </c>
      <c r="V161" s="123">
        <f t="shared" ca="1" si="66"/>
        <v>-0.12783133927867918</v>
      </c>
      <c r="W161" s="147">
        <f t="shared" ca="1" si="66"/>
        <v>2.5346405782735948E-2</v>
      </c>
      <c r="X161" s="590"/>
    </row>
    <row r="162" spans="1:24" ht="39.75" customHeight="1" x14ac:dyDescent="0.3">
      <c r="A162" s="346" t="s">
        <v>505</v>
      </c>
      <c r="B162" s="631">
        <f t="shared" ca="1" si="67"/>
        <v>8.8683593038487232E-2</v>
      </c>
      <c r="C162" s="631">
        <f t="shared" ca="1" si="67"/>
        <v>7.740366311034888E-2</v>
      </c>
      <c r="D162" s="631">
        <f t="shared" ca="1" si="67"/>
        <v>8.1132379392043735E-2</v>
      </c>
      <c r="E162" s="631">
        <f t="shared" ca="1" si="67"/>
        <v>8.4728948716151095E-2</v>
      </c>
      <c r="F162" s="631">
        <f t="shared" ca="1" si="67"/>
        <v>8.1622649832305924E-2</v>
      </c>
      <c r="G162" s="631">
        <f t="shared" ca="1" si="67"/>
        <v>7.6189428758627664E-2</v>
      </c>
      <c r="H162" s="631">
        <f t="shared" ca="1" si="67"/>
        <v>7.7827560613291491E-2</v>
      </c>
      <c r="I162" s="631">
        <f t="shared" ca="1" si="67"/>
        <v>6.480228299559522E-2</v>
      </c>
      <c r="J162" s="631">
        <f t="shared" ca="1" si="67"/>
        <v>6.5478594892191211E-2</v>
      </c>
      <c r="K162" s="632">
        <f t="shared" ref="K162" ca="1" si="76">K128/K$131</f>
        <v>6.3263907688658888E-2</v>
      </c>
      <c r="L162" s="614"/>
      <c r="N162" s="346" t="s">
        <v>505</v>
      </c>
      <c r="O162" s="123">
        <f t="shared" ca="1" si="66"/>
        <v>-0.12137381153538951</v>
      </c>
      <c r="P162" s="123">
        <f t="shared" ca="1" si="66"/>
        <v>7.8104868026527718E-2</v>
      </c>
      <c r="Q162" s="123">
        <f t="shared" ca="1" si="66"/>
        <v>0.1171477366097331</v>
      </c>
      <c r="R162" s="123">
        <f t="shared" ca="1" si="66"/>
        <v>6.8813748239084926E-3</v>
      </c>
      <c r="S162" s="123">
        <f t="shared" ca="1" si="66"/>
        <v>-8.8626615951689858E-2</v>
      </c>
      <c r="T162" s="123">
        <f t="shared" ca="1" si="66"/>
        <v>0.1697959003104732</v>
      </c>
      <c r="U162" s="123">
        <f t="shared" ca="1" si="66"/>
        <v>-1.0605070498801883E-2</v>
      </c>
      <c r="V162" s="123">
        <f t="shared" ca="1" si="66"/>
        <v>5.7066991051268445E-2</v>
      </c>
      <c r="W162" s="147">
        <f t="shared" ca="1" si="66"/>
        <v>-6.9504683675868373E-3</v>
      </c>
      <c r="X162" s="590"/>
    </row>
    <row r="163" spans="1:24" ht="39.75" customHeight="1" x14ac:dyDescent="0.3">
      <c r="A163" s="346" t="s">
        <v>506</v>
      </c>
      <c r="B163" s="631">
        <f t="shared" ca="1" si="67"/>
        <v>0.14032162606851478</v>
      </c>
      <c r="C163" s="631">
        <f t="shared" ca="1" si="67"/>
        <v>0.17424637914156696</v>
      </c>
      <c r="D163" s="631">
        <f t="shared" ca="1" si="67"/>
        <v>0.14206944374646976</v>
      </c>
      <c r="E163" s="631">
        <f t="shared" ca="1" si="67"/>
        <v>0.14479898567153798</v>
      </c>
      <c r="F163" s="631">
        <f t="shared" ca="1" si="67"/>
        <v>0.14832697350885887</v>
      </c>
      <c r="G163" s="631">
        <f t="shared" ca="1" si="67"/>
        <v>0.14309249449523967</v>
      </c>
      <c r="H163" s="631">
        <f t="shared" ca="1" si="67"/>
        <v>0.12726049133291462</v>
      </c>
      <c r="I163" s="631">
        <f t="shared" ca="1" si="67"/>
        <v>0.10176222886870485</v>
      </c>
      <c r="J163" s="631">
        <f t="shared" ca="1" si="67"/>
        <v>0.10011102153946065</v>
      </c>
      <c r="K163" s="632">
        <f t="shared" ref="K163" ca="1" si="77">K129/K$131</f>
        <v>0.10422980713913495</v>
      </c>
      <c r="L163" s="614"/>
      <c r="N163" s="346" t="s">
        <v>506</v>
      </c>
      <c r="O163" s="123">
        <f t="shared" ca="1" si="66"/>
        <v>0.25500960609372281</v>
      </c>
      <c r="P163" s="123">
        <f t="shared" ca="1" si="66"/>
        <v>-0.17700505851783044</v>
      </c>
      <c r="Q163" s="123">
        <f t="shared" ca="1" si="66"/>
        <v>8.4006140091656301E-2</v>
      </c>
      <c r="R163" s="123">
        <f t="shared" ca="1" si="66"/>
        <v>7.5082847380070206E-2</v>
      </c>
      <c r="S163" s="123">
        <f t="shared" ca="1" si="66"/>
        <v>-6.0643403120818729E-2</v>
      </c>
      <c r="T163" s="123">
        <f t="shared" ca="1" si="66"/>
        <v>3.0246496475060614E-2</v>
      </c>
      <c r="U163" s="123">
        <f t="shared" ca="1" si="66"/>
        <v>-3.3304026582529622E-2</v>
      </c>
      <c r="V163" s="123">
        <f t="shared" ca="1" si="66"/>
        <v>1.3495640412528376E-2</v>
      </c>
      <c r="W163" s="147">
        <f t="shared" ca="1" si="66"/>
        <v>5.4885954845365958E-2</v>
      </c>
      <c r="X163" s="590"/>
    </row>
    <row r="164" spans="1:24" ht="39.75" customHeight="1" thickBot="1" x14ac:dyDescent="0.35">
      <c r="A164" s="353" t="s">
        <v>507</v>
      </c>
      <c r="B164" s="633">
        <f t="shared" ca="1" si="67"/>
        <v>2.5173322226736083E-2</v>
      </c>
      <c r="C164" s="633">
        <f t="shared" ca="1" si="67"/>
        <v>2.304129991777177E-2</v>
      </c>
      <c r="D164" s="633">
        <f t="shared" ca="1" si="67"/>
        <v>2.5991449056093761E-2</v>
      </c>
      <c r="E164" s="633">
        <f t="shared" ca="1" si="67"/>
        <v>2.6864389419190463E-2</v>
      </c>
      <c r="F164" s="633">
        <f t="shared" ca="1" si="67"/>
        <v>2.7805248662462513E-2</v>
      </c>
      <c r="G164" s="633">
        <f t="shared" ca="1" si="67"/>
        <v>2.5017521425687531E-2</v>
      </c>
      <c r="H164" s="633">
        <f t="shared" ca="1" si="67"/>
        <v>3.0029335546365641E-2</v>
      </c>
      <c r="I164" s="633">
        <f t="shared" ca="1" si="67"/>
        <v>3.4374954964751119E-2</v>
      </c>
      <c r="J164" s="633">
        <f t="shared" ca="1" si="67"/>
        <v>3.5298735449597878E-2</v>
      </c>
      <c r="K164" s="634">
        <f t="shared" ref="K164" ca="1" si="78">K130/K$131</f>
        <v>3.7158388038909397E-2</v>
      </c>
      <c r="L164" s="614"/>
      <c r="N164" s="347" t="s">
        <v>507</v>
      </c>
      <c r="O164" s="635">
        <f t="shared" ca="1" si="66"/>
        <v>-4.5888480120467978E-2</v>
      </c>
      <c r="P164" s="635">
        <f t="shared" ca="1" si="66"/>
        <v>0.13864660761270242</v>
      </c>
      <c r="Q164" s="635">
        <f t="shared" ca="1" si="66"/>
        <v>0.12695957739062025</v>
      </c>
      <c r="R164" s="635">
        <f t="shared" ca="1" si="66"/>
        <v>8.5687016769104174E-2</v>
      </c>
      <c r="S164" s="635">
        <f t="shared" ca="1" si="66"/>
        <v>-0.13988082980425609</v>
      </c>
      <c r="T164" s="635">
        <f t="shared" ca="1" si="66"/>
        <v>0.41771383838779741</v>
      </c>
      <c r="U164" s="635">
        <f t="shared" ca="1" si="66"/>
        <v>0.35089919716652629</v>
      </c>
      <c r="V164" s="635">
        <f t="shared" ca="1" si="66"/>
        <v>6.3363197029499441E-2</v>
      </c>
      <c r="W164" s="636">
        <f t="shared" ca="1" si="66"/>
        <v>8.4525124514956085E-2</v>
      </c>
      <c r="X164" s="590"/>
    </row>
    <row r="165" spans="1:24" ht="38.25" customHeight="1" thickBot="1" x14ac:dyDescent="0.35">
      <c r="N165" s="613" t="s">
        <v>508</v>
      </c>
      <c r="O165" s="637">
        <f t="shared" si="66"/>
        <v>8.7558648160273034E-3</v>
      </c>
      <c r="P165" s="637">
        <f t="shared" si="66"/>
        <v>4.0161480444681263E-2</v>
      </c>
      <c r="Q165" s="637">
        <f t="shared" si="66"/>
        <v>6.9257275044418254E-2</v>
      </c>
      <c r="R165" s="637">
        <f t="shared" si="66"/>
        <v>3.5510986986779125E-2</v>
      </c>
      <c r="S165" s="637">
        <f t="shared" si="66"/>
        <v>-4.8560106662763225E-2</v>
      </c>
      <c r="T165" s="637">
        <f t="shared" si="66"/>
        <v>0.12574988397652787</v>
      </c>
      <c r="U165" s="637">
        <f t="shared" si="66"/>
        <v>0.16061782208673958</v>
      </c>
      <c r="V165" s="637">
        <f t="shared" si="66"/>
        <v>3.6322241942247535E-2</v>
      </c>
      <c r="W165" s="638">
        <f t="shared" si="66"/>
        <v>2.876410648224681E-2</v>
      </c>
      <c r="X165" s="590"/>
    </row>
    <row r="166" spans="1:24" ht="38.25" customHeight="1" thickBot="1" x14ac:dyDescent="0.35">
      <c r="N166" s="607" t="s">
        <v>509</v>
      </c>
      <c r="O166" s="639">
        <f t="shared" si="66"/>
        <v>-1.6306354300830272E-2</v>
      </c>
      <c r="P166" s="639">
        <f t="shared" si="66"/>
        <v>3.4291898025146317E-2</v>
      </c>
      <c r="Q166" s="639">
        <f t="shared" si="66"/>
        <v>6.9200685213046453E-2</v>
      </c>
      <c r="R166" s="639">
        <f t="shared" si="66"/>
        <v>5.0004376648552062E-2</v>
      </c>
      <c r="S166" s="639">
        <f t="shared" si="66"/>
        <v>-4.4526403276362259E-2</v>
      </c>
      <c r="T166" s="639">
        <f t="shared" si="66"/>
        <v>0.16770495581492506</v>
      </c>
      <c r="U166" s="639">
        <f t="shared" si="66"/>
        <v>0.28752944877669617</v>
      </c>
      <c r="V166" s="639">
        <f t="shared" si="66"/>
        <v>5.3947883733045376E-3</v>
      </c>
      <c r="W166" s="640">
        <f t="shared" si="66"/>
        <v>1.8247920592582068E-2</v>
      </c>
      <c r="X166" s="590"/>
    </row>
    <row r="167" spans="1:24" ht="38.25" customHeight="1" thickBot="1" x14ac:dyDescent="0.35">
      <c r="N167" s="603" t="s">
        <v>511</v>
      </c>
      <c r="O167" s="637">
        <f t="shared" si="66"/>
        <v>6.4670898447356517E-3</v>
      </c>
      <c r="P167" s="637">
        <f t="shared" si="66"/>
        <v>3.9660395585083386E-2</v>
      </c>
      <c r="Q167" s="637">
        <f t="shared" si="66"/>
        <v>6.9252186222279688E-2</v>
      </c>
      <c r="R167" s="637">
        <f t="shared" si="66"/>
        <v>3.6817285268277766E-2</v>
      </c>
      <c r="S167" s="637">
        <f t="shared" si="66"/>
        <v>-4.8189876618931038E-2</v>
      </c>
      <c r="T167" s="637">
        <f t="shared" si="66"/>
        <v>0.12927275603868038</v>
      </c>
      <c r="U167" s="637">
        <f t="shared" si="66"/>
        <v>0.1719903630130708</v>
      </c>
      <c r="V167" s="637">
        <f t="shared" si="66"/>
        <v>3.3254363497870809E-2</v>
      </c>
      <c r="W167" s="638">
        <f t="shared" si="66"/>
        <v>2.7781112217131199E-2</v>
      </c>
      <c r="X167" s="590"/>
    </row>
  </sheetData>
  <mergeCells count="36">
    <mergeCell ref="A151:K151"/>
    <mergeCell ref="A62:K62"/>
    <mergeCell ref="A78:K78"/>
    <mergeCell ref="A96:K96"/>
    <mergeCell ref="N62:X62"/>
    <mergeCell ref="N78:X78"/>
    <mergeCell ref="N151:W151"/>
    <mergeCell ref="A63:K63"/>
    <mergeCell ref="A79:K79"/>
    <mergeCell ref="A97:K97"/>
    <mergeCell ref="A113:L113"/>
    <mergeCell ref="A136:G136"/>
    <mergeCell ref="A137:G148"/>
    <mergeCell ref="A114:L114"/>
    <mergeCell ref="A117:K117"/>
    <mergeCell ref="A150:K150"/>
    <mergeCell ref="A1:K1"/>
    <mergeCell ref="A17:K17"/>
    <mergeCell ref="A35:K35"/>
    <mergeCell ref="N1:X1"/>
    <mergeCell ref="N17:X17"/>
    <mergeCell ref="A18:K18"/>
    <mergeCell ref="A2:K2"/>
    <mergeCell ref="N2:X2"/>
    <mergeCell ref="N18:X18"/>
    <mergeCell ref="N35:X35"/>
    <mergeCell ref="N150:X150"/>
    <mergeCell ref="A36:K36"/>
    <mergeCell ref="A59:L59"/>
    <mergeCell ref="A58:L58"/>
    <mergeCell ref="N117:X117"/>
    <mergeCell ref="N63:X63"/>
    <mergeCell ref="N79:X79"/>
    <mergeCell ref="A116:K116"/>
    <mergeCell ref="N116:X116"/>
    <mergeCell ref="N36:X36"/>
  </mergeCells>
  <conditionalFormatting sqref="B153:J164">
    <cfRule type="colorScale" priority="11">
      <colorScale>
        <cfvo type="min"/>
        <cfvo type="percentile" val="50"/>
        <cfvo type="max"/>
        <color rgb="FFF8696B"/>
        <color rgb="FFFFEB84"/>
        <color rgb="FF63BE7B"/>
      </colorScale>
    </cfRule>
  </conditionalFormatting>
  <conditionalFormatting sqref="O153:O167">
    <cfRule type="colorScale" priority="10">
      <colorScale>
        <cfvo type="min"/>
        <cfvo type="percentile" val="50"/>
        <cfvo type="max"/>
        <color rgb="FFF8696B"/>
        <color rgb="FFFFEB84"/>
        <color rgb="FF63BE7B"/>
      </colorScale>
    </cfRule>
  </conditionalFormatting>
  <conditionalFormatting sqref="P153:P167">
    <cfRule type="colorScale" priority="9">
      <colorScale>
        <cfvo type="min"/>
        <cfvo type="percentile" val="50"/>
        <cfvo type="max"/>
        <color rgb="FFF8696B"/>
        <color rgb="FFFFEB84"/>
        <color rgb="FF63BE7B"/>
      </colorScale>
    </cfRule>
  </conditionalFormatting>
  <conditionalFormatting sqref="Q153:Q167">
    <cfRule type="colorScale" priority="8">
      <colorScale>
        <cfvo type="min"/>
        <cfvo type="percentile" val="50"/>
        <cfvo type="max"/>
        <color rgb="FFF8696B"/>
        <color rgb="FFFFEB84"/>
        <color rgb="FF63BE7B"/>
      </colorScale>
    </cfRule>
  </conditionalFormatting>
  <conditionalFormatting sqref="R153:R167">
    <cfRule type="colorScale" priority="7">
      <colorScale>
        <cfvo type="min"/>
        <cfvo type="percentile" val="50"/>
        <cfvo type="max"/>
        <color rgb="FFF8696B"/>
        <color rgb="FFFFEB84"/>
        <color rgb="FF63BE7B"/>
      </colorScale>
    </cfRule>
  </conditionalFormatting>
  <conditionalFormatting sqref="S153:S167">
    <cfRule type="colorScale" priority="6">
      <colorScale>
        <cfvo type="min"/>
        <cfvo type="percentile" val="50"/>
        <cfvo type="max"/>
        <color rgb="FFF8696B"/>
        <color rgb="FFFFEB84"/>
        <color rgb="FF63BE7B"/>
      </colorScale>
    </cfRule>
  </conditionalFormatting>
  <conditionalFormatting sqref="T153:T167">
    <cfRule type="colorScale" priority="5">
      <colorScale>
        <cfvo type="min"/>
        <cfvo type="percentile" val="50"/>
        <cfvo type="max"/>
        <color rgb="FFF8696B"/>
        <color rgb="FFFFEB84"/>
        <color rgb="FF63BE7B"/>
      </colorScale>
    </cfRule>
  </conditionalFormatting>
  <conditionalFormatting sqref="U153:U167">
    <cfRule type="colorScale" priority="4">
      <colorScale>
        <cfvo type="min"/>
        <cfvo type="percentile" val="50"/>
        <cfvo type="max"/>
        <color rgb="FFF8696B"/>
        <color rgb="FFFFEB84"/>
        <color rgb="FF63BE7B"/>
      </colorScale>
    </cfRule>
  </conditionalFormatting>
  <conditionalFormatting sqref="V153:V167">
    <cfRule type="colorScale" priority="3">
      <colorScale>
        <cfvo type="min"/>
        <cfvo type="percentile" val="50"/>
        <cfvo type="max"/>
        <color rgb="FFF8696B"/>
        <color rgb="FFFFEB84"/>
        <color rgb="FF63BE7B"/>
      </colorScale>
    </cfRule>
  </conditionalFormatting>
  <conditionalFormatting sqref="K153:K164">
    <cfRule type="colorScale" priority="2">
      <colorScale>
        <cfvo type="min"/>
        <cfvo type="percentile" val="50"/>
        <cfvo type="max"/>
        <color rgb="FFF8696B"/>
        <color rgb="FFFFEB84"/>
        <color rgb="FF63BE7B"/>
      </colorScale>
    </cfRule>
  </conditionalFormatting>
  <conditionalFormatting sqref="W153:W167">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A114" xr:uid="{90167DFC-A68A-455A-A403-C079BD5C0F00}">
      <formula1>$A$4:$A$13</formula1>
    </dataValidation>
  </dataValidations>
  <pageMargins left="0.7" right="0.7" top="0.75" bottom="0.75" header="0.3" footer="0.3"/>
  <pageSetup paperSize="0" orientation="portrait" horizontalDpi="0" verticalDpi="0" copies="0"/>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896AD345-F105-473D-8159-AA29836BF81F}">
          <x14:formula1>
            <xm:f>'PIB-Mpal 2015-2024 Corrient'!$H$3:$Y$3</xm:f>
          </x14:formula1>
          <xm:sqref>A59</xm:sqref>
        </x14:dataValidation>
      </x14:dataValidations>
    </ext>
    <ext xmlns:x14="http://schemas.microsoft.com/office/spreadsheetml/2009/9/main" uri="{05C60535-1F16-4fd2-B633-F4F36F0B64E0}">
      <x14:sparklineGroups xmlns:xm="http://schemas.microsoft.com/office/excel/2006/main">
        <x14:sparklineGroup type="column" displayEmptyCellsAs="gap" negative="1" xr2:uid="{B1A9437D-7EDB-42B8-92EF-E358BBB0F20A}">
          <x14:colorSeries theme="8"/>
          <x14:colorNegative rgb="FFFF0000"/>
          <x14:colorAxis rgb="FF000000"/>
          <x14:colorMarkers rgb="FFD00000"/>
          <x14:colorFirst rgb="FFD00000"/>
          <x14:colorLast rgb="FFD00000"/>
          <x14:colorHigh rgb="FFD00000"/>
          <x14:colorLow rgb="FFD00000"/>
          <x14:sparklines>
            <x14:sparkline>
              <xm:f>'Ficha Provincias'!O153:W153</xm:f>
              <xm:sqref>X153</xm:sqref>
            </x14:sparkline>
            <x14:sparkline>
              <xm:f>'Ficha Provincias'!O154:W154</xm:f>
              <xm:sqref>X154</xm:sqref>
            </x14:sparkline>
            <x14:sparkline>
              <xm:f>'Ficha Provincias'!O155:W155</xm:f>
              <xm:sqref>X155</xm:sqref>
            </x14:sparkline>
            <x14:sparkline>
              <xm:f>'Ficha Provincias'!O156:W156</xm:f>
              <xm:sqref>X156</xm:sqref>
            </x14:sparkline>
            <x14:sparkline>
              <xm:f>'Ficha Provincias'!O157:W157</xm:f>
              <xm:sqref>X157</xm:sqref>
            </x14:sparkline>
            <x14:sparkline>
              <xm:f>'Ficha Provincias'!O158:W158</xm:f>
              <xm:sqref>X158</xm:sqref>
            </x14:sparkline>
            <x14:sparkline>
              <xm:f>'Ficha Provincias'!O159:W159</xm:f>
              <xm:sqref>X159</xm:sqref>
            </x14:sparkline>
            <x14:sparkline>
              <xm:f>'Ficha Provincias'!O160:W160</xm:f>
              <xm:sqref>X160</xm:sqref>
            </x14:sparkline>
            <x14:sparkline>
              <xm:f>'Ficha Provincias'!O161:W161</xm:f>
              <xm:sqref>X161</xm:sqref>
            </x14:sparkline>
            <x14:sparkline>
              <xm:f>'Ficha Provincias'!O162:W162</xm:f>
              <xm:sqref>X162</xm:sqref>
            </x14:sparkline>
            <x14:sparkline>
              <xm:f>'Ficha Provincias'!O163:W163</xm:f>
              <xm:sqref>X163</xm:sqref>
            </x14:sparkline>
            <x14:sparkline>
              <xm:f>'Ficha Provincias'!O164:W164</xm:f>
              <xm:sqref>X164</xm:sqref>
            </x14:sparkline>
            <x14:sparkline>
              <xm:f>'Ficha Provincias'!O165:W165</xm:f>
              <xm:sqref>X165</xm:sqref>
            </x14:sparkline>
            <x14:sparkline>
              <xm:f>'Ficha Provincias'!O166:W166</xm:f>
              <xm:sqref>X166</xm:sqref>
            </x14:sparkline>
            <x14:sparkline>
              <xm:f>'Ficha Provincias'!O167:W167</xm:f>
              <xm:sqref>X167</xm:sqref>
            </x14:sparkline>
          </x14:sparklines>
        </x14:sparklineGroup>
        <x14:sparklineGroup displayEmptyCellsAs="gap" high="1" low="1" xr2:uid="{386D7606-0602-4F9B-A6BA-4EDE39445C0D}">
          <x14:colorSeries rgb="FF0070C0"/>
          <x14:colorNegative rgb="FF000000"/>
          <x14:colorAxis rgb="FF000000"/>
          <x14:colorMarkers rgb="FF000000"/>
          <x14:colorFirst rgb="FF000000"/>
          <x14:colorLast rgb="FF000000"/>
          <x14:colorHigh rgb="FF000000"/>
          <x14:colorLow rgb="FF000000"/>
          <x14:sparklines>
            <x14:sparkline>
              <xm:f>'Ficha Provincias'!B153:K153</xm:f>
              <xm:sqref>L153</xm:sqref>
            </x14:sparkline>
            <x14:sparkline>
              <xm:f>'Ficha Provincias'!B154:K154</xm:f>
              <xm:sqref>L154</xm:sqref>
            </x14:sparkline>
            <x14:sparkline>
              <xm:f>'Ficha Provincias'!B155:K155</xm:f>
              <xm:sqref>L155</xm:sqref>
            </x14:sparkline>
            <x14:sparkline>
              <xm:f>'Ficha Provincias'!B156:K156</xm:f>
              <xm:sqref>L156</xm:sqref>
            </x14:sparkline>
            <x14:sparkline>
              <xm:f>'Ficha Provincias'!B157:K157</xm:f>
              <xm:sqref>L157</xm:sqref>
            </x14:sparkline>
            <x14:sparkline>
              <xm:f>'Ficha Provincias'!B158:K158</xm:f>
              <xm:sqref>L158</xm:sqref>
            </x14:sparkline>
            <x14:sparkline>
              <xm:f>'Ficha Provincias'!B159:K159</xm:f>
              <xm:sqref>L159</xm:sqref>
            </x14:sparkline>
            <x14:sparkline>
              <xm:f>'Ficha Provincias'!B160:K160</xm:f>
              <xm:sqref>L160</xm:sqref>
            </x14:sparkline>
            <x14:sparkline>
              <xm:f>'Ficha Provincias'!B161:K161</xm:f>
              <xm:sqref>L161</xm:sqref>
            </x14:sparkline>
            <x14:sparkline>
              <xm:f>'Ficha Provincias'!B162:K162</xm:f>
              <xm:sqref>L162</xm:sqref>
            </x14:sparkline>
            <x14:sparkline>
              <xm:f>'Ficha Provincias'!B163:K163</xm:f>
              <xm:sqref>L163</xm:sqref>
            </x14:sparkline>
            <x14:sparkline>
              <xm:f>'Ficha Provincias'!B164:K164</xm:f>
              <xm:sqref>L164</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7A3698-73A6-45A9-9F8D-715A7699114E}">
  <sheetPr codeName="Hoja11"/>
  <dimension ref="A1:AG195"/>
  <sheetViews>
    <sheetView showGridLines="0" zoomScale="70" zoomScaleNormal="70" workbookViewId="0">
      <pane ySplit="1" topLeftCell="A2" activePane="bottomLeft" state="frozen"/>
      <selection pane="bottomLeft"/>
    </sheetView>
  </sheetViews>
  <sheetFormatPr baseColWidth="10" defaultColWidth="11.44140625" defaultRowHeight="14.4" x14ac:dyDescent="0.3"/>
  <cols>
    <col min="1" max="1" width="32.33203125" customWidth="1"/>
    <col min="2" max="10" width="14.44140625" customWidth="1"/>
    <col min="11" max="11" width="13.5546875" customWidth="1"/>
    <col min="12" max="12" width="15.109375" customWidth="1"/>
  </cols>
  <sheetData>
    <row r="1" spans="1:24" ht="52.2" customHeight="1" x14ac:dyDescent="0.3">
      <c r="A1" s="209" t="s">
        <v>514</v>
      </c>
      <c r="B1" s="208" t="s">
        <v>322</v>
      </c>
      <c r="C1" s="137" t="str">
        <f>INDEX('PIB-Mpal 2015-2024 Corrient'!$E$6:$E$130,MATCH(B1,'PIB-Mpal 2015-2024 Corrient'!G6:G130,0))</f>
        <v>05021</v>
      </c>
      <c r="D1" s="137" t="str">
        <f>INDEX('PIB-Mpal 2015-2024 Corrient'!$C$6:$C$130,MATCH(B1,'PIB-Mpal 2015-2024 Corrient'!G6:G130,0))</f>
        <v>SR07</v>
      </c>
      <c r="I1" s="137" t="str">
        <f>"PIB precios corrientes Municipio de "&amp;B1&amp;", Subregión "&amp;INDEX('PIB-Mpal 2015-2024 Corrient'!F6:F130,MATCH(B1,'PIB-Mpal 2015-2024 Corrient'!G6:G130,0))&amp;" y Departamental 2015 - 2024pr (miles de Millones de pesos)"</f>
        <v>PIB precios corrientes Municipio de Alejandría, Subregión Oriente y Departamental 2015 - 2024pr (miles de Millones de pesos)</v>
      </c>
      <c r="J1" s="137"/>
      <c r="K1" s="137" t="str">
        <f>"Participación del municipio de "&amp;B1&amp;" en el PIB de la Subregión "&amp;INDEX('PIB-Mpal 2015-2024 Corrient'!F6:F130,MATCH(B1,'PIB-Mpal 2015-2024 Corrient'!G6:G130,0))&amp;" 2015 - 2024pr"</f>
        <v>Participación del municipio de Alejandría en el PIB de la Subregión Oriente 2015 - 2024pr</v>
      </c>
      <c r="L1" s="137" t="str">
        <f>"Participación del municipio de "&amp;B1&amp;" en el PIB Departamental "&amp;INDEX('PIB-Mpal 2015-2024 Corrient'!F6:F130,MATCH(B1,'PIB-Mpal 2015-2024 Corrient'!G6:G130,0))&amp; " 2015 - 2024pr"</f>
        <v>Participación del municipio de Alejandría en el PIB Departamental Oriente 2015 - 2024pr</v>
      </c>
      <c r="M1" s="137" t="str">
        <f>"Tasas de Crecimiento del PIB a precios constantes Municipio de "&amp;B1&amp;", Subregión " &amp;INDEX('PIB-Mpal 2015-2024 Corrient'!F6:F130,MATCH(B1,'PIB-Mpal 2015-2024 Corrient'!G6:G130,0))&amp;" y Departamental entre el 2016 - 2024pr"</f>
        <v>Tasas de Crecimiento del PIB a precios constantes Municipio de Alejandría, Subregión Oriente y Departamental entre el 2016 - 2024pr</v>
      </c>
      <c r="N1" s="137" t="str">
        <f>"Distribución porcentual del valor agregado por sector económico del Municipio de "&amp;B1</f>
        <v>Distribución porcentual del valor agregado por sector económico del Municipio de Alejandría</v>
      </c>
      <c r="O1" s="137" t="str">
        <f>"Distribución del Valor Agregado en precios corrientes por ramas de actividad económica del Municipio de "&amp;B1&amp;" "&amp; $M$89</f>
        <v>Distribución del Valor Agregado en precios corrientes por ramas de actividad económica del Municipio de Alejandría 2024pr</v>
      </c>
      <c r="P1" s="137" t="str">
        <f>"Proporción de las ramas de actividad económica del sector primario en el valor agregado total en precios corrientes del Municipio de "&amp;B1&amp; " 2015 - 2024pr"</f>
        <v>Proporción de las ramas de actividad económica del sector primario en el valor agregado total en precios corrientes del Municipio de Alejandría 2015 - 2024pr</v>
      </c>
      <c r="Q1" s="137" t="str">
        <f>"Proporción de las ramas de actividad económica del sector secundario en el valor agregado total en precios corrientes del Municipio de "&amp;B1&amp; " 2015 - 2024pr"</f>
        <v>Proporción de las ramas de actividad económica del sector secundario en el valor agregado total en precios corrientes del Municipio de Alejandría 2015 - 2024pr</v>
      </c>
      <c r="R1" s="137" t="str">
        <f>"Proporción de las ramas de actividad económica del sector terciario en el valor agregado total en precios corrientes del Municipio de "&amp;B1&amp; " 2015 - 2024pr"</f>
        <v>Proporción de las ramas de actividad económica del sector terciario en el valor agregado total en precios corrientes del Municipio de Alejandría 2015 - 2024pr</v>
      </c>
      <c r="S1" s="137" t="str">
        <f>"Valor agregado por sectores económicos en precios constantes del Municipio de "&amp;B1&amp; " 2015 - 2024pr"</f>
        <v>Valor agregado por sectores económicos en precios constantes del Municipio de Alejandría 2015 - 2024pr</v>
      </c>
      <c r="T1" s="137" t="str">
        <f>"Tasa de variación del valor agregado por sectores económicos en precios constantes del Municipio de "&amp;B1&amp; " 2015 - 2024pr"</f>
        <v>Tasa de variación del valor agregado por sectores económicos en precios constantes del Municipio de Alejandría 2015 - 2024pr</v>
      </c>
      <c r="U1" s="137" t="str">
        <f>"Valor Agregado sector económico primario en precios constantes,  por ramas de actividad económica del Municipio de "&amp;B1 &amp;"2015 - 2024pr (miles de Millones de pesos)"</f>
        <v>Valor Agregado sector económico primario en precios constantes,  por ramas de actividad económica del Municipio de Alejandría2015 - 2024pr (miles de Millones de pesos)</v>
      </c>
      <c r="V1" s="137" t="str">
        <f>"Valor Agregado sector económico secundario en precios constantes,  por ramas de actividad económica del Municipio de "&amp;B1 &amp;"2015 - 2024pr (miles de Millones de pesos)"</f>
        <v>Valor Agregado sector económico secundario en precios constantes,  por ramas de actividad económica del Municipio de Alejandría2015 - 2024pr (miles de Millones de pesos)</v>
      </c>
      <c r="W1" s="137" t="str">
        <f>"Valor Agregado sector económico terciario en precios constantes,  por ramas de actividad económica del Municipio de "&amp;B1 &amp;"2015 - 2024pr (miles de Millones de pesos)"</f>
        <v>Valor Agregado sector económico terciario en precios constantes,  por ramas de actividad económica del Municipio de Alejandría2015 - 2024pr (miles de Millones de pesos)</v>
      </c>
      <c r="X1" s="137"/>
    </row>
    <row r="3" spans="1:24" ht="15.6" x14ac:dyDescent="0.3">
      <c r="A3" s="680" t="s">
        <v>69</v>
      </c>
      <c r="B3" s="680"/>
      <c r="C3" s="680"/>
      <c r="D3" s="680"/>
      <c r="E3" s="680"/>
      <c r="F3" s="680"/>
      <c r="G3" s="680"/>
      <c r="H3" s="680"/>
      <c r="I3" s="680"/>
      <c r="J3" s="680"/>
      <c r="K3" s="680"/>
    </row>
    <row r="4" spans="1:24" ht="18" customHeight="1" x14ac:dyDescent="0.3">
      <c r="A4" s="681" t="s">
        <v>515</v>
      </c>
      <c r="B4" s="681"/>
      <c r="C4" s="681"/>
      <c r="D4" s="681"/>
      <c r="E4" s="681"/>
      <c r="F4" s="681"/>
      <c r="G4" s="681"/>
      <c r="H4" s="681"/>
      <c r="I4" s="681"/>
      <c r="J4" s="681"/>
      <c r="K4" s="681"/>
    </row>
    <row r="5" spans="1:24" x14ac:dyDescent="0.3">
      <c r="A5" s="210" t="s">
        <v>4</v>
      </c>
      <c r="B5" s="211">
        <v>2015</v>
      </c>
      <c r="C5" s="211">
        <v>2016</v>
      </c>
      <c r="D5" s="211">
        <v>2017</v>
      </c>
      <c r="E5" s="211">
        <v>2018</v>
      </c>
      <c r="F5" s="211">
        <v>2019</v>
      </c>
      <c r="G5" s="211">
        <v>2020</v>
      </c>
      <c r="H5" s="211">
        <v>2021</v>
      </c>
      <c r="I5" s="211">
        <v>2022</v>
      </c>
      <c r="J5" s="211" t="s">
        <v>483</v>
      </c>
      <c r="K5" s="213" t="s">
        <v>484</v>
      </c>
    </row>
    <row r="6" spans="1:24" x14ac:dyDescent="0.3">
      <c r="A6" s="214" t="str">
        <f>"PIB Municipal "&amp; B1</f>
        <v>PIB Municipal Alejandría</v>
      </c>
      <c r="B6" s="212">
        <f>SUMIFS('PIB-Mpal 2015-2024 Corrient'!$Y$5:$Y$1264,'PIB-Mpal 2015-2024 Corrient'!$A$5:$A$1264,LEFT(B5,4),'PIB-Mpal 2015-2024 Corrient'!$E$5:$E$1264,$C$1)</f>
        <v>46.92466102508655</v>
      </c>
      <c r="C6" s="212">
        <f>SUMIFS('PIB-Mpal 2015-2024 Corrient'!$Y$5:$Y$1264,'PIB-Mpal 2015-2024 Corrient'!$A$5:$A$1264,LEFT(C5,4),'PIB-Mpal 2015-2024 Corrient'!$E$5:$E$1264,$C$1)</f>
        <v>50.90632744253972</v>
      </c>
      <c r="D6" s="212">
        <f>SUMIFS('PIB-Mpal 2015-2024 Corrient'!$Y$5:$Y$1264,'PIB-Mpal 2015-2024 Corrient'!$A$5:$A$1264,LEFT(D5,4),'PIB-Mpal 2015-2024 Corrient'!$E$5:$E$1264,$C$1)</f>
        <v>56.339591206049093</v>
      </c>
      <c r="E6" s="212">
        <f>SUMIFS('PIB-Mpal 2015-2024 Corrient'!$Y$5:$Y$1264,'PIB-Mpal 2015-2024 Corrient'!$A$5:$A$1264,LEFT(E5,4),'PIB-Mpal 2015-2024 Corrient'!$E$5:$E$1264,$C$1)</f>
        <v>57.518519015889822</v>
      </c>
      <c r="F6" s="212">
        <f>SUMIFS('PIB-Mpal 2015-2024 Corrient'!$Y$5:$Y$1264,'PIB-Mpal 2015-2024 Corrient'!$A$5:$A$1264,LEFT(F5,4),'PIB-Mpal 2015-2024 Corrient'!$E$5:$E$1264,$C$1)</f>
        <v>62.601798121761078</v>
      </c>
      <c r="G6" s="212">
        <f>SUMIFS('PIB-Mpal 2015-2024 Corrient'!$Y$5:$Y$1264,'PIB-Mpal 2015-2024 Corrient'!$A$5:$A$1264,LEFT(G5,4),'PIB-Mpal 2015-2024 Corrient'!$E$5:$E$1264,$C$1)</f>
        <v>59.993918872626004</v>
      </c>
      <c r="H6" s="212">
        <f>SUMIFS('PIB-Mpal 2015-2024 Corrient'!$Y$5:$Y$1264,'PIB-Mpal 2015-2024 Corrient'!$A$5:$A$1264,LEFT(H5,4),'PIB-Mpal 2015-2024 Corrient'!$E$5:$E$1264,$C$1)</f>
        <v>76.187394341754086</v>
      </c>
      <c r="I6" s="212">
        <f>SUMIFS('PIB-Mpal 2015-2024 Corrient'!$Y$5:$Y$1264,'PIB-Mpal 2015-2024 Corrient'!$A$5:$A$1264,LEFT(I5,4),'PIB-Mpal 2015-2024 Corrient'!$E$5:$E$1264,$C$1)</f>
        <v>86.625301828399614</v>
      </c>
      <c r="J6" s="212">
        <f>SUMIFS('PIB-Mpal 2015-2024 Corrient'!$Y$5:$Y$1264,'PIB-Mpal 2015-2024 Corrient'!$A$5:$A$1264,LEFT(J5,4),'PIB-Mpal 2015-2024 Corrient'!$E$5:$E$1264,$C$1)</f>
        <v>92.201502833413272</v>
      </c>
      <c r="K6" s="215">
        <f>SUMIFS('PIB-Mpal 2015-2024 Corrient'!$Y$5:$Y$1264,'PIB-Mpal 2015-2024 Corrient'!$A$5:$A$1264,LEFT(K5,4),'PIB-Mpal 2015-2024 Corrient'!$E$5:$E$1264,$C$1)</f>
        <v>101.7099961742631</v>
      </c>
    </row>
    <row r="7" spans="1:24" x14ac:dyDescent="0.3">
      <c r="A7" s="214" t="str">
        <f>"PIB Subregión "&amp;INDEX('PIB-Mpal 2015-2024 Corrient'!F6:F130,MATCH(B1,'PIB-Mpal 2015-2024 Corrient'!G6:G130,0))</f>
        <v>PIB Subregión Oriente</v>
      </c>
      <c r="B7" s="212">
        <f>SUMIFS('PIB-Mpal 2015-2024 Corrient'!$Y$5:$Y$1264,'PIB-Mpal 2015-2024 Corrient'!$A$5:$A$1264,LEFT(B5,4),'PIB-Mpal 2015-2024 Corrient'!$C$5:$C$1264,$D$1)</f>
        <v>10593.641720461328</v>
      </c>
      <c r="C7" s="212">
        <f>SUMIFS('PIB-Mpal 2015-2024 Corrient'!$Y$5:$Y$1264,'PIB-Mpal 2015-2024 Corrient'!$A$5:$A$1264,LEFT(C5,4),'PIB-Mpal 2015-2024 Corrient'!$C$5:$C$1264,$D$1)</f>
        <v>11395.673349095716</v>
      </c>
      <c r="D7" s="212">
        <f>SUMIFS('PIB-Mpal 2015-2024 Corrient'!$Y$5:$Y$1264,'PIB-Mpal 2015-2024 Corrient'!$A$5:$A$1264,LEFT(D5,4),'PIB-Mpal 2015-2024 Corrient'!$C$5:$C$1264,$D$1)</f>
        <v>12135.343351227104</v>
      </c>
      <c r="E7" s="212">
        <f>SUMIFS('PIB-Mpal 2015-2024 Corrient'!$Y$5:$Y$1264,'PIB-Mpal 2015-2024 Corrient'!$A$5:$A$1264,LEFT(E5,4),'PIB-Mpal 2015-2024 Corrient'!$C$5:$C$1264,$D$1)</f>
        <v>13337.204051514294</v>
      </c>
      <c r="F7" s="212">
        <f>SUMIFS('PIB-Mpal 2015-2024 Corrient'!$Y$5:$Y$1264,'PIB-Mpal 2015-2024 Corrient'!$A$5:$A$1264,LEFT(F5,4),'PIB-Mpal 2015-2024 Corrient'!$C$5:$C$1264,$D$1)</f>
        <v>15140.409672365917</v>
      </c>
      <c r="G7" s="212">
        <f>SUMIFS('PIB-Mpal 2015-2024 Corrient'!$Y$5:$Y$1264,'PIB-Mpal 2015-2024 Corrient'!$A$5:$A$1264,LEFT(G5,4),'PIB-Mpal 2015-2024 Corrient'!$C$5:$C$1264,$D$1)</f>
        <v>14397.832385502872</v>
      </c>
      <c r="H7" s="212">
        <f>SUMIFS('PIB-Mpal 2015-2024 Corrient'!$Y$5:$Y$1264,'PIB-Mpal 2015-2024 Corrient'!$A$5:$A$1264,LEFT(H5,4),'PIB-Mpal 2015-2024 Corrient'!$C$5:$C$1264,$D$1)</f>
        <v>17665.791451821398</v>
      </c>
      <c r="I7" s="212">
        <f>SUMIFS('PIB-Mpal 2015-2024 Corrient'!$Y$5:$Y$1264,'PIB-Mpal 2015-2024 Corrient'!$A$5:$A$1264,LEFT(I5,4),'PIB-Mpal 2015-2024 Corrient'!$C$5:$C$1264,$D$1)</f>
        <v>22141.800375376715</v>
      </c>
      <c r="J7" s="212">
        <f>SUMIFS('PIB-Mpal 2015-2024 Corrient'!$Y$5:$Y$1264,'PIB-Mpal 2015-2024 Corrient'!$A$5:$A$1264,LEFT(J5,4),'PIB-Mpal 2015-2024 Corrient'!$C$5:$C$1264,$D$1)</f>
        <v>24082.742857465833</v>
      </c>
      <c r="K7" s="215">
        <f>SUMIFS('PIB-Mpal 2015-2024 Corrient'!$Y$5:$Y$1264,'PIB-Mpal 2015-2024 Corrient'!$A$5:$A$1264,LEFT(K5,4),'PIB-Mpal 2015-2024 Corrient'!$C$5:$C$1264,$D$1)</f>
        <v>26330.189434854386</v>
      </c>
    </row>
    <row r="8" spans="1:24" x14ac:dyDescent="0.3">
      <c r="A8" s="216" t="s">
        <v>516</v>
      </c>
      <c r="B8" s="217">
        <f>SUMIFS('PIB-Mpal 2015-2024 Corrient'!$Y$5:$Y$1264,'PIB-Mpal 2015-2024 Corrient'!$A$5:$A$1264,LEFT(B5,4),'PIB-Mpal 2015-2024 Corrient'!$G$5:$G$1264,SUBSTITUTE($A$8,"Total ",""))</f>
        <v>115446.25698331559</v>
      </c>
      <c r="C8" s="217">
        <f>SUMIFS('PIB-Mpal 2015-2024 Corrient'!$Y$5:$Y$1264,'PIB-Mpal 2015-2024 Corrient'!$A$5:$A$1264,LEFT(C5,4),'PIB-Mpal 2015-2024 Corrient'!$G$5:$G$1264,SUBSTITUTE($A$8,"Total ",""))</f>
        <v>126021.64407252641</v>
      </c>
      <c r="D8" s="217">
        <f>SUMIFS('PIB-Mpal 2015-2024 Corrient'!$Y$5:$Y$1264,'PIB-Mpal 2015-2024 Corrient'!$A$5:$A$1264,LEFT(D5,4),'PIB-Mpal 2015-2024 Corrient'!$G$5:$G$1264,SUBSTITUTE($A$8,"Total ",""))</f>
        <v>132368.59065390422</v>
      </c>
      <c r="E8" s="217">
        <f>SUMIFS('PIB-Mpal 2015-2024 Corrient'!$Y$5:$Y$1264,'PIB-Mpal 2015-2024 Corrient'!$A$5:$A$1264,LEFT(E5,4),'PIB-Mpal 2015-2024 Corrient'!$G$5:$G$1264,SUBSTITUTE($A$8,"Total ",""))</f>
        <v>141680.0803320556</v>
      </c>
      <c r="F8" s="217">
        <f>SUMIFS('PIB-Mpal 2015-2024 Corrient'!$Y$5:$Y$1264,'PIB-Mpal 2015-2024 Corrient'!$A$5:$A$1264,LEFT(F5,4),'PIB-Mpal 2015-2024 Corrient'!$G$5:$G$1264,SUBSTITUTE($A$8,"Total ",""))</f>
        <v>153559.44893857837</v>
      </c>
      <c r="G8" s="217">
        <f>SUMIFS('PIB-Mpal 2015-2024 Corrient'!$Y$5:$Y$1264,'PIB-Mpal 2015-2024 Corrient'!$A$5:$A$1264,LEFT(G5,4),'PIB-Mpal 2015-2024 Corrient'!$G$5:$G$1264,SUBSTITUTE($A$8,"Total ",""))</f>
        <v>148361.90535377673</v>
      </c>
      <c r="H8" s="217">
        <f>SUMIFS('PIB-Mpal 2015-2024 Corrient'!$Y$5:$Y$1264,'PIB-Mpal 2015-2024 Corrient'!$A$5:$A$1264,LEFT(H5,4),'PIB-Mpal 2015-2024 Corrient'!$G$5:$G$1264,SUBSTITUTE($A$8,"Total ",""))</f>
        <v>177769.07224721386</v>
      </c>
      <c r="I8" s="217">
        <f>SUMIFS('PIB-Mpal 2015-2024 Corrient'!$Y$5:$Y$1264,'PIB-Mpal 2015-2024 Corrient'!$A$5:$A$1264,LEFT(I5,4),'PIB-Mpal 2015-2024 Corrient'!$G$5:$G$1264,SUBSTITUTE($A$8,"Total ",""))</f>
        <v>211751.30428331028</v>
      </c>
      <c r="J8" s="217">
        <f>SUMIFS('PIB-Mpal 2015-2024 Corrient'!$Y$5:$Y$1264,'PIB-Mpal 2015-2024 Corrient'!$A$5:$A$1264,LEFT(J5,4),'PIB-Mpal 2015-2024 Corrient'!$G$5:$G$1264,SUBSTITUTE($A$8,"Total ",""))</f>
        <v>231121.93524912276</v>
      </c>
      <c r="K8" s="218">
        <f>SUMIFS('PIB-Mpal 2015-2024 Corrient'!$Y$5:$Y$1264,'PIB-Mpal 2015-2024 Corrient'!$A$5:$A$1264,LEFT(K5,4),'PIB-Mpal 2015-2024 Corrient'!$G$5:$G$1264,SUBSTITUTE($A$8,"Total ",""))</f>
        <v>253232.37990946393</v>
      </c>
    </row>
    <row r="10" spans="1:24" ht="15.6" x14ac:dyDescent="0.3">
      <c r="A10" s="680" t="s">
        <v>71</v>
      </c>
      <c r="B10" s="680"/>
      <c r="C10" s="680"/>
      <c r="D10" s="680"/>
      <c r="E10" s="680"/>
      <c r="F10" s="680"/>
      <c r="G10" s="680"/>
      <c r="H10" s="680"/>
      <c r="I10" s="680"/>
      <c r="J10" s="680"/>
      <c r="K10" s="680"/>
    </row>
    <row r="11" spans="1:24" ht="17.399999999999999" customHeight="1" x14ac:dyDescent="0.3">
      <c r="A11" s="682" t="str">
        <f>"Participación subregional y departamental % del Municipio de "&amp;B1</f>
        <v>Participación subregional y departamental % del Municipio de Alejandría</v>
      </c>
      <c r="B11" s="682"/>
      <c r="C11" s="682"/>
      <c r="D11" s="682"/>
      <c r="E11" s="682"/>
      <c r="F11" s="682"/>
      <c r="G11" s="682"/>
      <c r="H11" s="682"/>
      <c r="I11" s="682"/>
      <c r="J11" s="682"/>
      <c r="K11" s="682"/>
    </row>
    <row r="12" spans="1:24" x14ac:dyDescent="0.3">
      <c r="A12" s="210" t="s">
        <v>4</v>
      </c>
      <c r="B12" s="211">
        <v>2015</v>
      </c>
      <c r="C12" s="211">
        <v>2016</v>
      </c>
      <c r="D12" s="211">
        <v>2017</v>
      </c>
      <c r="E12" s="211">
        <v>2018</v>
      </c>
      <c r="F12" s="211">
        <v>2019</v>
      </c>
      <c r="G12" s="211">
        <v>2020</v>
      </c>
      <c r="H12" s="211">
        <v>2021</v>
      </c>
      <c r="I12" s="211">
        <v>2022</v>
      </c>
      <c r="J12" s="211" t="s">
        <v>483</v>
      </c>
      <c r="K12" s="213" t="s">
        <v>484</v>
      </c>
    </row>
    <row r="13" spans="1:24" x14ac:dyDescent="0.3">
      <c r="A13" s="214" t="s">
        <v>517</v>
      </c>
      <c r="B13" s="123">
        <f t="shared" ref="B13:G13" si="0">B6/B7</f>
        <v>4.4295118018247547E-3</v>
      </c>
      <c r="C13" s="123">
        <f t="shared" si="0"/>
        <v>4.467162745286947E-3</v>
      </c>
      <c r="D13" s="123">
        <f t="shared" si="0"/>
        <v>4.6426038040655966E-3</v>
      </c>
      <c r="E13" s="123">
        <f t="shared" si="0"/>
        <v>4.3126369510226711E-3</v>
      </c>
      <c r="F13" s="123">
        <f t="shared" si="0"/>
        <v>4.1347492885890061E-3</v>
      </c>
      <c r="G13" s="123">
        <f t="shared" si="0"/>
        <v>4.1668716002718348E-3</v>
      </c>
      <c r="H13" s="123">
        <f>H6/H7</f>
        <v>4.3127076728792088E-3</v>
      </c>
      <c r="I13" s="123">
        <f>I6/I7</f>
        <v>3.9122971194669974E-3</v>
      </c>
      <c r="J13" s="123">
        <f>J6/J7</f>
        <v>3.8285299718188084E-3</v>
      </c>
      <c r="K13" s="219">
        <f>K6/K7</f>
        <v>3.8628660999918698E-3</v>
      </c>
    </row>
    <row r="14" spans="1:24" x14ac:dyDescent="0.3">
      <c r="A14" s="216" t="s">
        <v>518</v>
      </c>
      <c r="B14" s="220">
        <f t="shared" ref="B14:G14" si="1">B6/B8</f>
        <v>4.0646325183040064E-4</v>
      </c>
      <c r="C14" s="220">
        <f t="shared" si="1"/>
        <v>4.0394908205802126E-4</v>
      </c>
      <c r="D14" s="220">
        <f t="shared" si="1"/>
        <v>4.2562658503599737E-4</v>
      </c>
      <c r="E14" s="220">
        <f t="shared" si="1"/>
        <v>4.0597463582095429E-4</v>
      </c>
      <c r="F14" s="220">
        <f t="shared" si="1"/>
        <v>4.0767141686475395E-4</v>
      </c>
      <c r="G14" s="220">
        <f t="shared" si="1"/>
        <v>4.0437549470376082E-4</v>
      </c>
      <c r="H14" s="220">
        <f>H6/H8</f>
        <v>4.2857507989806228E-4</v>
      </c>
      <c r="I14" s="220">
        <f>I6/I8</f>
        <v>4.0908981468421214E-4</v>
      </c>
      <c r="J14" s="220">
        <f>J6/J8</f>
        <v>3.9893012635962353E-4</v>
      </c>
      <c r="K14" s="221">
        <f>K6/K8</f>
        <v>4.0164688343025736E-4</v>
      </c>
    </row>
    <row r="19" spans="1:12" ht="15.6" x14ac:dyDescent="0.3">
      <c r="A19" s="680" t="s">
        <v>73</v>
      </c>
      <c r="B19" s="680"/>
      <c r="C19" s="680"/>
      <c r="D19" s="680"/>
      <c r="E19" s="680"/>
      <c r="F19" s="680"/>
      <c r="G19" s="680"/>
      <c r="H19" s="680"/>
      <c r="I19" s="680"/>
      <c r="J19" s="680"/>
      <c r="K19" s="680"/>
    </row>
    <row r="20" spans="1:12" ht="32.4" customHeight="1" x14ac:dyDescent="0.3">
      <c r="A20" s="679" t="s">
        <v>519</v>
      </c>
      <c r="B20" s="679"/>
      <c r="C20" s="679"/>
      <c r="D20" s="679"/>
      <c r="E20" s="679"/>
      <c r="F20" s="679"/>
      <c r="G20" s="679"/>
      <c r="H20" s="679"/>
      <c r="I20" s="679"/>
      <c r="J20" s="679"/>
      <c r="K20" s="679"/>
    </row>
    <row r="21" spans="1:12" x14ac:dyDescent="0.3">
      <c r="A21" s="210" t="s">
        <v>4</v>
      </c>
      <c r="B21" s="211">
        <v>2015</v>
      </c>
      <c r="C21" s="211">
        <v>2016</v>
      </c>
      <c r="D21" s="211">
        <v>2017</v>
      </c>
      <c r="E21" s="211">
        <v>2018</v>
      </c>
      <c r="F21" s="211">
        <v>2019</v>
      </c>
      <c r="G21" s="211">
        <v>2020</v>
      </c>
      <c r="H21" s="211">
        <v>2021</v>
      </c>
      <c r="I21" s="211">
        <v>2022</v>
      </c>
      <c r="J21" s="211" t="s">
        <v>483</v>
      </c>
      <c r="K21" s="213" t="s">
        <v>484</v>
      </c>
    </row>
    <row r="22" spans="1:12" x14ac:dyDescent="0.3">
      <c r="A22" s="214" t="str">
        <f>"PIB Municipal "&amp; B1</f>
        <v>PIB Municipal Alejandría</v>
      </c>
      <c r="B22" s="212">
        <f>SUMIFS('PIB Mpal 2015-2024 Cons'!$Y$5:$Y$1264,'PIB Mpal 2015-2024 Cons'!$A$5:$A$1264,LEFT(B5,4),'PIB Mpal 2015-2024 Cons'!$E$5:$E$1264,$C$1)</f>
        <v>46.924661025086579</v>
      </c>
      <c r="C22" s="212">
        <f>SUMIFS('PIB Mpal 2015-2024 Cons'!$Y$5:$Y$1264,'PIB Mpal 2015-2024 Cons'!$A$5:$A$1264,LEFT(C5,4),'PIB Mpal 2015-2024 Cons'!$E$5:$E$1264,$C$1)</f>
        <v>48.088677585575468</v>
      </c>
      <c r="D22" s="212">
        <f>SUMIFS('PIB Mpal 2015-2024 Cons'!$Y$5:$Y$1264,'PIB Mpal 2015-2024 Cons'!$A$5:$A$1264,LEFT(D5,4),'PIB Mpal 2015-2024 Cons'!$E$5:$E$1264,$C$1)</f>
        <v>51.48943833529718</v>
      </c>
      <c r="E22" s="212">
        <f>SUMIFS('PIB Mpal 2015-2024 Cons'!$Y$5:$Y$1264,'PIB Mpal 2015-2024 Cons'!$A$5:$A$1264,LEFT(E5,4),'PIB Mpal 2015-2024 Cons'!$E$5:$E$1264,$C$1)</f>
        <v>50.817045531777488</v>
      </c>
      <c r="F22" s="212">
        <f>SUMIFS('PIB Mpal 2015-2024 Cons'!$Y$5:$Y$1264,'PIB Mpal 2015-2024 Cons'!$A$5:$A$1264,LEFT(F5,4),'PIB Mpal 2015-2024 Cons'!$E$5:$E$1264,$C$1)</f>
        <v>52.863560092404335</v>
      </c>
      <c r="G22" s="212">
        <f>SUMIFS('PIB Mpal 2015-2024 Cons'!$Y$5:$Y$1264,'PIB Mpal 2015-2024 Cons'!$A$5:$A$1264,LEFT(G5,4),'PIB Mpal 2015-2024 Cons'!$E$5:$E$1264,$C$1)</f>
        <v>49.029322114305849</v>
      </c>
      <c r="H22" s="212">
        <f>SUMIFS('PIB Mpal 2015-2024 Cons'!$Y$5:$Y$1264,'PIB Mpal 2015-2024 Cons'!$A$5:$A$1264,LEFT(H5,4),'PIB Mpal 2015-2024 Cons'!$E$5:$E$1264,$C$1)</f>
        <v>58.72349871186168</v>
      </c>
      <c r="I22" s="212">
        <f>SUMIFS('PIB Mpal 2015-2024 Cons'!$Y$5:$Y$1264,'PIB Mpal 2015-2024 Cons'!$A$5:$A$1264,LEFT(I5,4),'PIB Mpal 2015-2024 Cons'!$E$5:$E$1264,$C$1)</f>
        <v>59.743561777250633</v>
      </c>
      <c r="J22" s="212">
        <f>SUMIFS('PIB Mpal 2015-2024 Cons'!$Y$5:$Y$1264,'PIB Mpal 2015-2024 Cons'!$A$5:$A$1264,LEFT(J5,4),'PIB Mpal 2015-2024 Cons'!$E$5:$E$1264,$C$1)</f>
        <v>58.352422577268449</v>
      </c>
      <c r="K22" s="215">
        <f>SUMIFS('PIB Mpal 2015-2024 Cons'!$Y$5:$Y$1264,'PIB Mpal 2015-2024 Cons'!$A$5:$A$1264,LEFT(K5,4),'PIB Mpal 2015-2024 Cons'!$E$5:$E$1264,$C$1)</f>
        <v>59.910678500459881</v>
      </c>
      <c r="L22" s="367">
        <f>K22/K23</f>
        <v>3.8628660999918715E-3</v>
      </c>
    </row>
    <row r="23" spans="1:12" x14ac:dyDescent="0.3">
      <c r="A23" s="214" t="str">
        <f>"PIB Subregión "&amp;INDEX('PIB-Mpal 2015-2024 Corrient'!F5:F129,MATCH(B1,'PIB-Mpal 2015-2024 Corrient'!G5:G129,0))</f>
        <v>PIB Subregión Oriente</v>
      </c>
      <c r="B23" s="212">
        <f>SUMIFS('PIB Mpal 2015-2024 Cons'!$Y$5:$Y$1264,'PIB Mpal 2015-2024 Cons'!$A$5:$A$1264,LEFT(B5,4),'PIB Mpal 2015-2024 Cons'!$C$5:$C$1264,$D$1)</f>
        <v>10593.641720461337</v>
      </c>
      <c r="C23" s="212">
        <f>SUMIFS('PIB Mpal 2015-2024 Cons'!$Y$5:$Y$1264,'PIB Mpal 2015-2024 Cons'!$A$5:$A$1264,LEFT(C5,4),'PIB Mpal 2015-2024 Cons'!$C$5:$C$1264,$D$1)</f>
        <v>10764.926269209946</v>
      </c>
      <c r="D23" s="212">
        <f>SUMIFS('PIB Mpal 2015-2024 Cons'!$Y$5:$Y$1264,'PIB Mpal 2015-2024 Cons'!$A$5:$A$1264,LEFT(D5,4),'PIB Mpal 2015-2024 Cons'!$C$5:$C$1264,$D$1)</f>
        <v>11090.638035967469</v>
      </c>
      <c r="E23" s="212">
        <f>SUMIFS('PIB Mpal 2015-2024 Cons'!$Y$5:$Y$1264,'PIB Mpal 2015-2024 Cons'!$A$5:$A$1264,LEFT(E5,4),'PIB Mpal 2015-2024 Cons'!$C$5:$C$1264,$D$1)</f>
        <v>11783.288532953613</v>
      </c>
      <c r="F23" s="212">
        <f>SUMIFS('PIB Mpal 2015-2024 Cons'!$Y$5:$Y$1264,'PIB Mpal 2015-2024 Cons'!$A$5:$A$1264,LEFT(F5,4),'PIB Mpal 2015-2024 Cons'!$C$5:$C$1264,$D$1)</f>
        <v>12785.19116946125</v>
      </c>
      <c r="G23" s="212">
        <f>SUMIFS('PIB Mpal 2015-2024 Cons'!$Y$5:$Y$1264,'PIB Mpal 2015-2024 Cons'!$A$5:$A$1264,LEFT(G5,4),'PIB Mpal 2015-2024 Cons'!$C$5:$C$1264,$D$1)</f>
        <v>11766.458585166703</v>
      </c>
      <c r="H23" s="212">
        <f>SUMIFS('PIB Mpal 2015-2024 Cons'!$Y$5:$Y$1264,'PIB Mpal 2015-2024 Cons'!$A$5:$A$1264,LEFT(H5,4),'PIB Mpal 2015-2024 Cons'!$C$5:$C$1264,$D$1)</f>
        <v>13616.387468399236</v>
      </c>
      <c r="I23" s="212">
        <f>SUMIFS('PIB Mpal 2015-2024 Cons'!$Y$5:$Y$1264,'PIB Mpal 2015-2024 Cons'!$A$5:$A$1264,LEFT(I5,4),'PIB Mpal 2015-2024 Cons'!$C$5:$C$1264,$D$1)</f>
        <v>15270.71179741838</v>
      </c>
      <c r="J23" s="212">
        <f>SUMIFS('PIB Mpal 2015-2024 Cons'!$Y$5:$Y$1264,'PIB Mpal 2015-2024 Cons'!$A$5:$A$1264,LEFT(J5,4),'PIB Mpal 2015-2024 Cons'!$C$5:$C$1264,$D$1)</f>
        <v>15241.469443047652</v>
      </c>
      <c r="K23" s="215">
        <f>SUMIFS('PIB Mpal 2015-2024 Cons'!$Y$5:$Y$1264,'PIB Mpal 2015-2024 Cons'!$A$5:$A$1264,LEFT(K5,4),'PIB Mpal 2015-2024 Cons'!$C$5:$C$1264,$D$1)</f>
        <v>15509.385246510603</v>
      </c>
    </row>
    <row r="24" spans="1:12" x14ac:dyDescent="0.3">
      <c r="A24" s="216" t="s">
        <v>516</v>
      </c>
      <c r="B24" s="217">
        <f>SUMIFS('PIB Mpal 2015-2024 Cons'!$Y$5:$Y$1264,'PIB Mpal 2015-2024 Cons'!$A$5:$A$1264,LEFT(B5,4),'PIB Mpal 2015-2024 Cons'!$G$5:$G$1264,SUBSTITUTE($A$24,"Total ",""))</f>
        <v>115446.2569833156</v>
      </c>
      <c r="C24" s="217">
        <f>SUMIFS('PIB Mpal 2015-2024 Cons'!$Y$5:$Y$1264,'PIB Mpal 2015-2024 Cons'!$A$5:$A$1264,LEFT(C5,4),'PIB Mpal 2015-2024 Cons'!$G$5:$G$1264,SUBSTITUTE($A$24,"Total ",""))</f>
        <v>119046.38411498669</v>
      </c>
      <c r="D24" s="217">
        <f>SUMIFS('PIB Mpal 2015-2024 Cons'!$Y$5:$Y$1264,'PIB Mpal 2015-2024 Cons'!$A$5:$A$1264,LEFT(D5,4),'PIB Mpal 2015-2024 Cons'!$G$5:$G$1264,SUBSTITUTE($A$24,"Total ",""))</f>
        <v>120973.26658047568</v>
      </c>
      <c r="E24" s="217">
        <f>SUMIFS('PIB Mpal 2015-2024 Cons'!$Y$5:$Y$1264,'PIB Mpal 2015-2024 Cons'!$A$5:$A$1264,LEFT(E5,4),'PIB Mpal 2015-2024 Cons'!$G$5:$G$1264,SUBSTITUTE($A$24,"Total ",""))</f>
        <v>125172.9567513896</v>
      </c>
      <c r="F24" s="217">
        <f>SUMIFS('PIB Mpal 2015-2024 Cons'!$Y$5:$Y$1264,'PIB Mpal 2015-2024 Cons'!$A$5:$A$1264,LEFT(F5,4),'PIB Mpal 2015-2024 Cons'!$G$5:$G$1264,SUBSTITUTE($A$24,"Total ",""))</f>
        <v>129671.98068228063</v>
      </c>
      <c r="G24" s="217">
        <f>SUMIFS('PIB Mpal 2015-2024 Cons'!$Y$5:$Y$1264,'PIB Mpal 2015-2024 Cons'!$A$5:$A$1264,LEFT(G5,4),'PIB Mpal 2015-2024 Cons'!$G$5:$G$1264,SUBSTITUTE($A$24,"Total ",""))</f>
        <v>121247.01609385105</v>
      </c>
      <c r="H24" s="217">
        <f>SUMIFS('PIB Mpal 2015-2024 Cons'!$Y$5:$Y$1264,'PIB Mpal 2015-2024 Cons'!$A$5:$A$1264,LEFT(H5,4),'PIB Mpal 2015-2024 Cons'!$G$5:$G$1264,SUBSTITUTE($A$24,"Total ",""))</f>
        <v>137020.32961372682</v>
      </c>
      <c r="I24" s="217">
        <f>SUMIFS('PIB Mpal 2015-2024 Cons'!$Y$5:$Y$1264,'PIB Mpal 2015-2024 Cons'!$A$5:$A$1264,LEFT(I5,4),'PIB Mpal 2015-2024 Cons'!$G$5:$G$1264,SUBSTITUTE($A$24,"Total ",""))</f>
        <v>146040.20836687976</v>
      </c>
      <c r="J24" s="217">
        <f>SUMIFS('PIB Mpal 2015-2024 Cons'!$Y$5:$Y$1264,'PIB Mpal 2015-2024 Cons'!$A$5:$A$1264,LEFT(J5,4),'PIB Mpal 2015-2024 Cons'!$G$5:$G$1264,SUBSTITUTE($A$24,"Total ",""))</f>
        <v>146272.28860791906</v>
      </c>
      <c r="K24" s="218">
        <f>SUMIFS('PIB Mpal 2015-2024 Cons'!$Y$5:$Y$1264,'PIB Mpal 2015-2024 Cons'!$A$5:$A$1264,LEFT(K5,4),'PIB Mpal 2015-2024 Cons'!$G$5:$G$1264,SUBSTITUTE($A$24,"Total ",""))</f>
        <v>149162.56286814398</v>
      </c>
    </row>
    <row r="27" spans="1:12" ht="15.6" x14ac:dyDescent="0.3">
      <c r="A27" s="680" t="s">
        <v>75</v>
      </c>
      <c r="B27" s="680"/>
      <c r="C27" s="680"/>
      <c r="D27" s="680"/>
      <c r="E27" s="680"/>
      <c r="F27" s="680"/>
      <c r="G27" s="680"/>
      <c r="H27" s="680"/>
      <c r="I27" s="680"/>
      <c r="J27" s="680"/>
    </row>
    <row r="28" spans="1:12" ht="28.95" customHeight="1" x14ac:dyDescent="0.3">
      <c r="A28" s="683" t="s">
        <v>520</v>
      </c>
      <c r="B28" s="683"/>
      <c r="C28" s="683"/>
      <c r="D28" s="683"/>
      <c r="E28" s="683"/>
      <c r="F28" s="683"/>
      <c r="G28" s="683"/>
      <c r="H28" s="683"/>
      <c r="I28" s="683"/>
      <c r="J28" s="683"/>
    </row>
    <row r="29" spans="1:12" x14ac:dyDescent="0.3">
      <c r="A29" s="210" t="s">
        <v>4</v>
      </c>
      <c r="B29" s="211">
        <v>2016</v>
      </c>
      <c r="C29" s="211">
        <v>2017</v>
      </c>
      <c r="D29" s="211">
        <v>2018</v>
      </c>
      <c r="E29" s="211">
        <v>2019</v>
      </c>
      <c r="F29" s="211">
        <v>2020</v>
      </c>
      <c r="G29" s="211">
        <v>2021</v>
      </c>
      <c r="H29" s="211">
        <v>2022</v>
      </c>
      <c r="I29" s="211" t="s">
        <v>483</v>
      </c>
      <c r="J29" s="213" t="s">
        <v>484</v>
      </c>
    </row>
    <row r="30" spans="1:12" x14ac:dyDescent="0.3">
      <c r="A30" s="214" t="str">
        <f>"PIB Municipal "&amp; B1</f>
        <v>PIB Municipal Alejandría</v>
      </c>
      <c r="B30" s="123">
        <f t="shared" ref="B30:F32" si="2">(C22-B22)/B22</f>
        <v>2.4806072863618338E-2</v>
      </c>
      <c r="C30" s="123">
        <f t="shared" si="2"/>
        <v>7.0718533352678303E-2</v>
      </c>
      <c r="D30" s="123">
        <f t="shared" si="2"/>
        <v>-1.3058849062230912E-2</v>
      </c>
      <c r="E30" s="123">
        <f t="shared" si="2"/>
        <v>4.0272206682049172E-2</v>
      </c>
      <c r="F30" s="123">
        <f t="shared" si="2"/>
        <v>-7.2530831661664907E-2</v>
      </c>
      <c r="G30" s="123">
        <f>(H22-G22)/G22</f>
        <v>0.19772201979368689</v>
      </c>
      <c r="H30" s="123">
        <f t="shared" ref="H30:J32" si="3">(I22-H22)/H22</f>
        <v>1.7370611216373399E-2</v>
      </c>
      <c r="I30" s="123">
        <f t="shared" si="3"/>
        <v>-2.3285173474740961E-2</v>
      </c>
      <c r="J30" s="219">
        <f t="shared" si="3"/>
        <v>2.6704219882697038E-2</v>
      </c>
    </row>
    <row r="31" spans="1:12" x14ac:dyDescent="0.3">
      <c r="A31" s="214" t="str">
        <f>"PIB Subregión "&amp;INDEX('PIB-Mpal 2015-2024 Corrient'!F5:F129,MATCH(B1,'PIB-Mpal 2015-2024 Corrient'!G5:G129,0))</f>
        <v>PIB Subregión Oriente</v>
      </c>
      <c r="B31" s="123">
        <f t="shared" si="2"/>
        <v>1.6168618239918085E-2</v>
      </c>
      <c r="C31" s="123">
        <f t="shared" si="2"/>
        <v>3.0256757790262916E-2</v>
      </c>
      <c r="D31" s="123">
        <f t="shared" si="2"/>
        <v>6.2453620318312149E-2</v>
      </c>
      <c r="E31" s="123">
        <f t="shared" si="2"/>
        <v>8.50274211401746E-2</v>
      </c>
      <c r="F31" s="123">
        <f t="shared" si="2"/>
        <v>-7.9680668891982984E-2</v>
      </c>
      <c r="G31" s="123">
        <f>(H23-G23)/G23</f>
        <v>0.15722053240085607</v>
      </c>
      <c r="H31" s="123">
        <f t="shared" si="3"/>
        <v>0.12149509793684131</v>
      </c>
      <c r="I31" s="123">
        <f t="shared" si="3"/>
        <v>-1.9149306698114643E-3</v>
      </c>
      <c r="J31" s="219">
        <f t="shared" si="3"/>
        <v>1.7578082248831974E-2</v>
      </c>
    </row>
    <row r="32" spans="1:12" x14ac:dyDescent="0.3">
      <c r="A32" s="216" t="s">
        <v>516</v>
      </c>
      <c r="B32" s="220">
        <f t="shared" si="2"/>
        <v>3.1184442230910835E-2</v>
      </c>
      <c r="C32" s="220">
        <f t="shared" si="2"/>
        <v>1.6185980614310955E-2</v>
      </c>
      <c r="D32" s="220">
        <f t="shared" si="2"/>
        <v>3.471585325936568E-2</v>
      </c>
      <c r="E32" s="220">
        <f t="shared" si="2"/>
        <v>3.5942459518845539E-2</v>
      </c>
      <c r="F32" s="220">
        <f t="shared" si="2"/>
        <v>-6.4971357297859383E-2</v>
      </c>
      <c r="G32" s="220">
        <f>(H24-G24)/G24</f>
        <v>0.13009238518221727</v>
      </c>
      <c r="H32" s="220">
        <f t="shared" si="3"/>
        <v>6.5828762626544718E-2</v>
      </c>
      <c r="I32" s="220">
        <f t="shared" si="3"/>
        <v>1.5891530396634325E-3</v>
      </c>
      <c r="J32" s="221">
        <f t="shared" si="3"/>
        <v>1.9759547674626614E-2</v>
      </c>
    </row>
    <row r="36" spans="1:11" ht="15.6" x14ac:dyDescent="0.3">
      <c r="A36" s="680" t="s">
        <v>77</v>
      </c>
      <c r="B36" s="680"/>
      <c r="C36" s="680"/>
      <c r="D36" s="680"/>
      <c r="E36" s="680"/>
      <c r="F36" s="680"/>
      <c r="G36" s="680"/>
      <c r="H36" s="680"/>
      <c r="I36" s="680"/>
      <c r="J36" s="680"/>
      <c r="K36" s="680"/>
    </row>
    <row r="37" spans="1:11" ht="25.95" customHeight="1" x14ac:dyDescent="0.3">
      <c r="A37" s="679" t="str">
        <f>"Valor Agregado precios corrientes por sectores Económicos del Municipio de "&amp;B1 &amp;" (miles de Millones de pesos)"</f>
        <v>Valor Agregado precios corrientes por sectores Económicos del Municipio de Alejandría (miles de Millones de pesos)</v>
      </c>
      <c r="B37" s="679"/>
      <c r="C37" s="679"/>
      <c r="D37" s="679"/>
      <c r="E37" s="679"/>
      <c r="F37" s="679"/>
      <c r="G37" s="679"/>
      <c r="H37" s="679"/>
      <c r="I37" s="679"/>
      <c r="J37" s="679"/>
    </row>
    <row r="38" spans="1:11" x14ac:dyDescent="0.3">
      <c r="A38" s="210" t="s">
        <v>521</v>
      </c>
      <c r="B38" s="211">
        <v>2015</v>
      </c>
      <c r="C38" s="211">
        <v>2016</v>
      </c>
      <c r="D38" s="211">
        <v>2017</v>
      </c>
      <c r="E38" s="211">
        <v>2018</v>
      </c>
      <c r="F38" s="211">
        <v>2019</v>
      </c>
      <c r="G38" s="211">
        <v>2020</v>
      </c>
      <c r="H38" s="211">
        <v>2021</v>
      </c>
      <c r="I38" s="211">
        <v>2022</v>
      </c>
      <c r="J38" s="211" t="s">
        <v>483</v>
      </c>
      <c r="K38" s="213" t="s">
        <v>522</v>
      </c>
    </row>
    <row r="39" spans="1:11" x14ac:dyDescent="0.3">
      <c r="A39" s="214" t="s">
        <v>523</v>
      </c>
      <c r="B39" s="212">
        <f>SUMIFS('PIB-Mpal 2015-2024 Corrient'!$J$5:$J$1264,'PIB-Mpal 2015-2024 Corrient'!$A$5:$A$1264,LEFT(B38,4),'PIB-Mpal 2015-2024 Corrient'!$E$5:$E$1264,$C$1)</f>
        <v>6.3310005934399998</v>
      </c>
      <c r="C39" s="212">
        <f>SUMIFS('PIB-Mpal 2015-2024 Corrient'!$J$5:$J$1264,'PIB-Mpal 2015-2024 Corrient'!$A$5:$A$1264,LEFT(C38,4),'PIB-Mpal 2015-2024 Corrient'!$E$5:$E$1264,$C$1)</f>
        <v>7.4804717154100002</v>
      </c>
      <c r="D39" s="212">
        <f>SUMIFS('PIB-Mpal 2015-2024 Corrient'!$J$5:$J$1264,'PIB-Mpal 2015-2024 Corrient'!$A$5:$A$1264,LEFT(D38,4),'PIB-Mpal 2015-2024 Corrient'!$E$5:$E$1264,$C$1)</f>
        <v>8.2433598659899996</v>
      </c>
      <c r="E39" s="212">
        <f>SUMIFS('PIB-Mpal 2015-2024 Corrient'!$J$5:$J$1264,'PIB-Mpal 2015-2024 Corrient'!$A$5:$A$1264,LEFT(E38,4),'PIB-Mpal 2015-2024 Corrient'!$E$5:$E$1264,$C$1)</f>
        <v>7.6825522173199996</v>
      </c>
      <c r="F39" s="212">
        <f>SUMIFS('PIB-Mpal 2015-2024 Corrient'!$J$5:$J$1264,'PIB-Mpal 2015-2024 Corrient'!$A$5:$A$1264,LEFT(F38,4),'PIB-Mpal 2015-2024 Corrient'!$E$5:$E$1264,$C$1)</f>
        <v>7.4015773082900003</v>
      </c>
      <c r="G39" s="212">
        <f>SUMIFS('PIB-Mpal 2015-2024 Corrient'!$J$5:$J$1264,'PIB-Mpal 2015-2024 Corrient'!$A$5:$A$1264,LEFT(G38,4),'PIB-Mpal 2015-2024 Corrient'!$E$5:$E$1264,$C$1)</f>
        <v>8.1203750395299998</v>
      </c>
      <c r="H39" s="212">
        <f>SUMIFS('PIB-Mpal 2015-2024 Corrient'!$J$5:$J$1264,'PIB-Mpal 2015-2024 Corrient'!$A$5:$A$1264,LEFT(H38,4),'PIB-Mpal 2015-2024 Corrient'!$E$5:$E$1264,$C$1)</f>
        <v>13.89509815862</v>
      </c>
      <c r="I39" s="212">
        <f>SUMIFS('PIB-Mpal 2015-2024 Corrient'!$J$5:$J$1264,'PIB-Mpal 2015-2024 Corrient'!$A$5:$A$1264,LEFT(I38,4),'PIB-Mpal 2015-2024 Corrient'!$E$5:$E$1264,$C$1)</f>
        <v>14.533386967189999</v>
      </c>
      <c r="J39" s="212">
        <f>SUMIFS('PIB-Mpal 2015-2024 Corrient'!$J$5:$J$1264,'PIB-Mpal 2015-2024 Corrient'!$A$5:$A$1264,LEFT(J38,4),'PIB-Mpal 2015-2024 Corrient'!$E$5:$E$1264,$C$1)</f>
        <v>14.43231930026</v>
      </c>
      <c r="K39" s="215">
        <f>SUMIFS('PIB-Mpal 2015-2024 Corrient'!$J$5:$J$1264,'PIB-Mpal 2015-2024 Corrient'!$A$5:$A$1264,LEFT(K38,4),'PIB-Mpal 2015-2024 Corrient'!$E$5:$E$1264,$C$1)</f>
        <v>16.107348998389998</v>
      </c>
    </row>
    <row r="40" spans="1:11" x14ac:dyDescent="0.3">
      <c r="A40" s="214" t="s">
        <v>524</v>
      </c>
      <c r="B40" s="212">
        <f>SUMIFS('PIB-Mpal 2015-2024 Corrient'!$M$5:$M$1264,'PIB-Mpal 2015-2024 Corrient'!$A$5:$A$1264,LEFT(B38,4),'PIB-Mpal 2015-2024 Corrient'!$E$5:$E$1264,$C$1)</f>
        <v>4.1567967751800001</v>
      </c>
      <c r="C40" s="212">
        <f>SUMIFS('PIB-Mpal 2015-2024 Corrient'!$M$5:$M$1264,'PIB-Mpal 2015-2024 Corrient'!$A$5:$A$1264,LEFT(C38,4),'PIB-Mpal 2015-2024 Corrient'!$E$5:$E$1264,$C$1)</f>
        <v>4.25000633287</v>
      </c>
      <c r="D40" s="212">
        <f>SUMIFS('PIB-Mpal 2015-2024 Corrient'!$M$5:$M$1264,'PIB-Mpal 2015-2024 Corrient'!$A$5:$A$1264,LEFT(D38,4),'PIB-Mpal 2015-2024 Corrient'!$E$5:$E$1264,$C$1)</f>
        <v>4.5872780795799999</v>
      </c>
      <c r="E40" s="212">
        <f>SUMIFS('PIB-Mpal 2015-2024 Corrient'!$M$5:$M$1264,'PIB-Mpal 2015-2024 Corrient'!$A$5:$A$1264,LEFT(E38,4),'PIB-Mpal 2015-2024 Corrient'!$E$5:$E$1264,$C$1)</f>
        <v>4.8475477607099995</v>
      </c>
      <c r="F40" s="212">
        <f>SUMIFS('PIB-Mpal 2015-2024 Corrient'!$M$5:$M$1264,'PIB-Mpal 2015-2024 Corrient'!$A$5:$A$1264,LEFT(F38,4),'PIB-Mpal 2015-2024 Corrient'!$E$5:$E$1264,$C$1)</f>
        <v>5.0361733748699997</v>
      </c>
      <c r="G40" s="212">
        <f>SUMIFS('PIB-Mpal 2015-2024 Corrient'!$M$5:$M$1264,'PIB-Mpal 2015-2024 Corrient'!$A$5:$A$1264,LEFT(G38,4),'PIB-Mpal 2015-2024 Corrient'!$E$5:$E$1264,$C$1)</f>
        <v>3.7726646882999999</v>
      </c>
      <c r="H40" s="212">
        <f>SUMIFS('PIB-Mpal 2015-2024 Corrient'!$M$5:$M$1264,'PIB-Mpal 2015-2024 Corrient'!$A$5:$A$1264,LEFT(H38,4),'PIB-Mpal 2015-2024 Corrient'!$E$5:$E$1264,$C$1)</f>
        <v>4.60914077249</v>
      </c>
      <c r="I40" s="212">
        <f>SUMIFS('PIB-Mpal 2015-2024 Corrient'!$M$5:$M$1264,'PIB-Mpal 2015-2024 Corrient'!$A$5:$A$1264,LEFT(I38,4),'PIB-Mpal 2015-2024 Corrient'!$E$5:$E$1264,$C$1)</f>
        <v>3.8782555899900002</v>
      </c>
      <c r="J40" s="212">
        <f>SUMIFS('PIB-Mpal 2015-2024 Corrient'!$M$5:$M$1264,'PIB-Mpal 2015-2024 Corrient'!$A$5:$A$1264,LEFT(J38,4),'PIB-Mpal 2015-2024 Corrient'!$E$5:$E$1264,$C$1)</f>
        <v>4.1023318411999998</v>
      </c>
      <c r="K40" s="215">
        <f>SUMIFS('PIB-Mpal 2015-2024 Corrient'!$M$5:$M$1264,'PIB-Mpal 2015-2024 Corrient'!$A$5:$A$1264,LEFT(K38,4),'PIB-Mpal 2015-2024 Corrient'!$E$5:$E$1264,$C$1)</f>
        <v>4.3392711843400003</v>
      </c>
    </row>
    <row r="41" spans="1:11" x14ac:dyDescent="0.3">
      <c r="A41" s="298" t="s">
        <v>525</v>
      </c>
      <c r="B41" s="497">
        <f>SUMIFS('PIB-Mpal 2015-2024 Corrient'!$V$5:$V$1264,'PIB-Mpal 2015-2024 Corrient'!$A$5:$A$1264,LEFT(B38,4),'PIB-Mpal 2015-2024 Corrient'!$E$5:$E$1264,$C$1)</f>
        <v>32.151529257710003</v>
      </c>
      <c r="C41" s="497">
        <f>SUMIFS('PIB-Mpal 2015-2024 Corrient'!$V$5:$V$1264,'PIB-Mpal 2015-2024 Corrient'!$A$5:$A$1264,LEFT(C38,4),'PIB-Mpal 2015-2024 Corrient'!$E$5:$E$1264,$C$1)</f>
        <v>34.829988289330004</v>
      </c>
      <c r="D41" s="497">
        <f>SUMIFS('PIB-Mpal 2015-2024 Corrient'!$V$5:$V$1264,'PIB-Mpal 2015-2024 Corrient'!$A$5:$A$1264,LEFT(D38,4),'PIB-Mpal 2015-2024 Corrient'!$E$5:$E$1264,$C$1)</f>
        <v>38.442633886669995</v>
      </c>
      <c r="E41" s="497">
        <f>SUMIFS('PIB-Mpal 2015-2024 Corrient'!$V$5:$V$1264,'PIB-Mpal 2015-2024 Corrient'!$A$5:$A$1264,LEFT(E38,4),'PIB-Mpal 2015-2024 Corrient'!$E$5:$E$1264,$C$1)</f>
        <v>39.804238918630006</v>
      </c>
      <c r="F41" s="497">
        <f>SUMIFS('PIB-Mpal 2015-2024 Corrient'!$V$5:$V$1264,'PIB-Mpal 2015-2024 Corrient'!$A$5:$A$1264,LEFT(F38,4),'PIB-Mpal 2015-2024 Corrient'!$E$5:$E$1264,$C$1)</f>
        <v>44.418231916110003</v>
      </c>
      <c r="G41" s="497">
        <f>SUMIFS('PIB-Mpal 2015-2024 Corrient'!$V$5:$V$1264,'PIB-Mpal 2015-2024 Corrient'!$A$5:$A$1264,LEFT(G38,4),'PIB-Mpal 2015-2024 Corrient'!$E$5:$E$1264,$C$1)</f>
        <v>43.063326080670002</v>
      </c>
      <c r="H41" s="497">
        <f>SUMIFS('PIB-Mpal 2015-2024 Corrient'!$V$5:$V$1264,'PIB-Mpal 2015-2024 Corrient'!$A$5:$A$1264,LEFT(H38,4),'PIB-Mpal 2015-2024 Corrient'!$E$5:$E$1264,$C$1)</f>
        <v>50.856008971659996</v>
      </c>
      <c r="I41" s="497">
        <f>SUMIFS('PIB-Mpal 2015-2024 Corrient'!$V$5:$V$1264,'PIB-Mpal 2015-2024 Corrient'!$A$5:$A$1264,LEFT(I38,4),'PIB-Mpal 2015-2024 Corrient'!$E$5:$E$1264,$C$1)</f>
        <v>59.620779303770007</v>
      </c>
      <c r="J41" s="497">
        <f>SUMIFS('PIB-Mpal 2015-2024 Corrient'!$V$5:$V$1264,'PIB-Mpal 2015-2024 Corrient'!$A$5:$A$1264,LEFT(J38,4),'PIB-Mpal 2015-2024 Corrient'!$E$5:$E$1264,$C$1)</f>
        <v>65.048370669340002</v>
      </c>
      <c r="K41" s="584">
        <f>SUMIFS('PIB-Mpal 2015-2024 Corrient'!$V$5:$V$1264,'PIB-Mpal 2015-2024 Corrient'!$A$5:$A$1264,LEFT(K38,4),'PIB-Mpal 2015-2024 Corrient'!$E$5:$E$1264,$C$1)</f>
        <v>72.142615907039982</v>
      </c>
    </row>
    <row r="42" spans="1:11" x14ac:dyDescent="0.3">
      <c r="A42" s="588" t="s">
        <v>526</v>
      </c>
      <c r="B42" s="504">
        <f>SUM(B39:B41)</f>
        <v>42.639326626330003</v>
      </c>
      <c r="C42" s="504">
        <f t="shared" ref="C42:I42" si="4">SUM(C39:C41)</f>
        <v>46.560466337610002</v>
      </c>
      <c r="D42" s="504">
        <f t="shared" si="4"/>
        <v>51.273271832239999</v>
      </c>
      <c r="E42" s="504">
        <f t="shared" si="4"/>
        <v>52.33433889666</v>
      </c>
      <c r="F42" s="504">
        <f t="shared" si="4"/>
        <v>56.855982599270007</v>
      </c>
      <c r="G42" s="504">
        <f t="shared" si="4"/>
        <v>54.956365808500003</v>
      </c>
      <c r="H42" s="504">
        <f t="shared" si="4"/>
        <v>69.360247902769999</v>
      </c>
      <c r="I42" s="504">
        <f t="shared" si="4"/>
        <v>78.032421860950009</v>
      </c>
      <c r="J42" s="504">
        <f>SUM(J39:J41)</f>
        <v>83.583021810800005</v>
      </c>
      <c r="K42" s="586">
        <f>SUM(K39:K41)</f>
        <v>92.589236089769983</v>
      </c>
    </row>
    <row r="43" spans="1:11" x14ac:dyDescent="0.3">
      <c r="A43" s="268"/>
      <c r="B43" s="269"/>
      <c r="C43" s="269"/>
      <c r="D43" s="269"/>
      <c r="E43" s="269"/>
      <c r="F43" s="269"/>
      <c r="G43" s="269"/>
    </row>
    <row r="44" spans="1:11" ht="15.6" x14ac:dyDescent="0.3">
      <c r="A44" s="680" t="s">
        <v>79</v>
      </c>
      <c r="B44" s="680"/>
      <c r="C44" s="680"/>
      <c r="D44" s="680"/>
      <c r="E44" s="680"/>
      <c r="F44" s="680"/>
      <c r="G44" s="680"/>
      <c r="H44" s="680"/>
      <c r="I44" s="680"/>
      <c r="J44" s="680"/>
      <c r="K44" s="680"/>
    </row>
    <row r="45" spans="1:11" ht="21" customHeight="1" x14ac:dyDescent="0.3">
      <c r="A45" s="679" t="str">
        <f>"Distribución porcentual del Valor Agregado por sectores Económicos del Municipio de "&amp;B1</f>
        <v>Distribución porcentual del Valor Agregado por sectores Económicos del Municipio de Alejandría</v>
      </c>
      <c r="B45" s="679"/>
      <c r="C45" s="679"/>
      <c r="D45" s="679"/>
      <c r="E45" s="679"/>
      <c r="F45" s="679"/>
      <c r="G45" s="679"/>
      <c r="H45" s="679"/>
      <c r="I45" s="679"/>
      <c r="J45" s="679"/>
      <c r="K45" s="679"/>
    </row>
    <row r="46" spans="1:11" x14ac:dyDescent="0.3">
      <c r="A46" s="210" t="s">
        <v>521</v>
      </c>
      <c r="B46" s="211">
        <v>2015</v>
      </c>
      <c r="C46" s="211">
        <v>2016</v>
      </c>
      <c r="D46" s="211">
        <v>2017</v>
      </c>
      <c r="E46" s="211">
        <v>2018</v>
      </c>
      <c r="F46" s="211">
        <v>2019</v>
      </c>
      <c r="G46" s="211">
        <v>2020</v>
      </c>
      <c r="H46" s="211">
        <v>2021</v>
      </c>
      <c r="I46" s="211">
        <v>2022</v>
      </c>
      <c r="J46" s="211" t="s">
        <v>483</v>
      </c>
      <c r="K46" s="213" t="s">
        <v>484</v>
      </c>
    </row>
    <row r="47" spans="1:11" x14ac:dyDescent="0.3">
      <c r="A47" s="214" t="s">
        <v>523</v>
      </c>
      <c r="B47" s="223">
        <f t="shared" ref="B47:K49" si="5">B39/B$42</f>
        <v>0.14847796844733882</v>
      </c>
      <c r="C47" s="223">
        <f t="shared" si="5"/>
        <v>0.16066144314726338</v>
      </c>
      <c r="D47" s="223">
        <f t="shared" si="5"/>
        <v>0.16077304161437728</v>
      </c>
      <c r="E47" s="223">
        <f t="shared" si="5"/>
        <v>0.14679754018656962</v>
      </c>
      <c r="F47" s="223">
        <f t="shared" si="5"/>
        <v>0.13018115191953489</v>
      </c>
      <c r="G47" s="223">
        <f t="shared" si="5"/>
        <v>0.14776040809951149</v>
      </c>
      <c r="H47" s="223">
        <f t="shared" si="5"/>
        <v>0.20033230241763711</v>
      </c>
      <c r="I47" s="223">
        <f t="shared" si="5"/>
        <v>0.18624805716126291</v>
      </c>
      <c r="J47" s="223">
        <f t="shared" si="5"/>
        <v>0.17267046569492606</v>
      </c>
      <c r="K47" s="224">
        <f t="shared" si="5"/>
        <v>0.17396567547844441</v>
      </c>
    </row>
    <row r="48" spans="1:11" x14ac:dyDescent="0.3">
      <c r="A48" s="214" t="s">
        <v>524</v>
      </c>
      <c r="B48" s="223">
        <f t="shared" si="5"/>
        <v>9.7487392603736775E-2</v>
      </c>
      <c r="C48" s="223">
        <f t="shared" si="5"/>
        <v>9.1279290504807195E-2</v>
      </c>
      <c r="D48" s="223">
        <f t="shared" si="5"/>
        <v>8.9467239277981406E-2</v>
      </c>
      <c r="E48" s="223">
        <f t="shared" si="5"/>
        <v>9.2626521379815724E-2</v>
      </c>
      <c r="F48" s="223">
        <f t="shared" si="5"/>
        <v>8.857772119366486E-2</v>
      </c>
      <c r="G48" s="223">
        <f t="shared" si="5"/>
        <v>6.8648365531413805E-2</v>
      </c>
      <c r="H48" s="223">
        <f t="shared" si="5"/>
        <v>6.6452195772874784E-2</v>
      </c>
      <c r="I48" s="223">
        <f t="shared" si="5"/>
        <v>4.9700566732388027E-2</v>
      </c>
      <c r="J48" s="223">
        <f t="shared" si="5"/>
        <v>4.908092280374967E-2</v>
      </c>
      <c r="K48" s="224">
        <f t="shared" si="5"/>
        <v>4.6865827687927519E-2</v>
      </c>
    </row>
    <row r="49" spans="1:11" x14ac:dyDescent="0.3">
      <c r="A49" s="216" t="s">
        <v>525</v>
      </c>
      <c r="B49" s="225">
        <f t="shared" si="5"/>
        <v>0.75403463894892442</v>
      </c>
      <c r="C49" s="225">
        <f t="shared" si="5"/>
        <v>0.74805926634792941</v>
      </c>
      <c r="D49" s="225">
        <f t="shared" si="5"/>
        <v>0.74975971910764128</v>
      </c>
      <c r="E49" s="225">
        <f t="shared" si="5"/>
        <v>0.76057593843361471</v>
      </c>
      <c r="F49" s="225">
        <f t="shared" si="5"/>
        <v>0.78124112688680014</v>
      </c>
      <c r="G49" s="225">
        <f t="shared" si="5"/>
        <v>0.78359122636907474</v>
      </c>
      <c r="H49" s="225">
        <f t="shared" si="5"/>
        <v>0.73321550180948802</v>
      </c>
      <c r="I49" s="225">
        <f t="shared" si="5"/>
        <v>0.76405137610634899</v>
      </c>
      <c r="J49" s="225">
        <f t="shared" si="5"/>
        <v>0.77824861150132418</v>
      </c>
      <c r="K49" s="226">
        <f t="shared" si="5"/>
        <v>0.77916849683362799</v>
      </c>
    </row>
    <row r="50" spans="1:11" x14ac:dyDescent="0.3">
      <c r="B50" s="265"/>
      <c r="C50" s="265"/>
      <c r="D50" s="265"/>
      <c r="E50" s="265"/>
      <c r="F50" s="265"/>
      <c r="G50" s="265"/>
    </row>
    <row r="51" spans="1:11" ht="15.6" x14ac:dyDescent="0.3">
      <c r="A51" s="680" t="s">
        <v>81</v>
      </c>
      <c r="B51" s="680"/>
      <c r="C51" s="680"/>
      <c r="D51" s="680"/>
      <c r="E51" s="680"/>
      <c r="F51" s="680"/>
      <c r="G51" s="680"/>
      <c r="H51" s="680"/>
      <c r="I51" s="680"/>
      <c r="J51" s="680"/>
      <c r="K51" s="680"/>
    </row>
    <row r="52" spans="1:11" ht="31.95" customHeight="1" x14ac:dyDescent="0.3">
      <c r="A52" s="679" t="str">
        <f>"Valor Agregado precios constantes, Series encadenadas de volumen con año de referencia 2015 por sectores Económicos del Municipio de "&amp;B1&amp;" (miles de Millones de pesos)"</f>
        <v>Valor Agregado precios constantes, Series encadenadas de volumen con año de referencia 2015 por sectores Económicos del Municipio de Alejandría (miles de Millones de pesos)</v>
      </c>
      <c r="B52" s="679"/>
      <c r="C52" s="679"/>
      <c r="D52" s="679"/>
      <c r="E52" s="679"/>
      <c r="F52" s="679"/>
      <c r="G52" s="679"/>
      <c r="H52" s="679"/>
      <c r="I52" s="679"/>
      <c r="J52" s="679"/>
      <c r="K52" s="679"/>
    </row>
    <row r="53" spans="1:11" x14ac:dyDescent="0.3">
      <c r="A53" s="210" t="s">
        <v>521</v>
      </c>
      <c r="B53" s="211">
        <v>2015</v>
      </c>
      <c r="C53" s="211">
        <v>2016</v>
      </c>
      <c r="D53" s="211">
        <v>2017</v>
      </c>
      <c r="E53" s="211">
        <v>2018</v>
      </c>
      <c r="F53" s="211">
        <v>2019</v>
      </c>
      <c r="G53" s="211">
        <v>2020</v>
      </c>
      <c r="H53" s="211">
        <v>2021</v>
      </c>
      <c r="I53" s="211">
        <v>2022</v>
      </c>
      <c r="J53" s="211" t="s">
        <v>483</v>
      </c>
      <c r="K53" s="213" t="s">
        <v>484</v>
      </c>
    </row>
    <row r="54" spans="1:11" x14ac:dyDescent="0.3">
      <c r="A54" s="214" t="s">
        <v>523</v>
      </c>
      <c r="B54" s="212">
        <f>SUMIFS('PIB Mpal 2015-2024 Cons'!$J$5:$J$1264,'PIB Mpal 2015-2024 Cons'!$A$5:$A$1264,LEFT(B53,4),'PIB Mpal 2015-2024 Cons'!$E$5:$E$1264,$C$1)</f>
        <v>6.3310005934399562</v>
      </c>
      <c r="C54" s="212">
        <f>SUMIFS('PIB Mpal 2015-2024 Cons'!$J$5:$J$1264,'PIB Mpal 2015-2024 Cons'!$A$5:$A$1264,LEFT(C53,4),'PIB Mpal 2015-2024 Cons'!$E$5:$E$1264,$C$1)</f>
        <v>6.4197383317667063</v>
      </c>
      <c r="D54" s="212">
        <f>SUMIFS('PIB Mpal 2015-2024 Cons'!$J$5:$J$1264,'PIB Mpal 2015-2024 Cons'!$A$5:$A$1264,LEFT(D53,4),'PIB Mpal 2015-2024 Cons'!$E$5:$E$1264,$C$1)</f>
        <v>7.2397075037457492</v>
      </c>
      <c r="E54" s="212">
        <f>SUMIFS('PIB Mpal 2015-2024 Cons'!$J$5:$J$1264,'PIB Mpal 2015-2024 Cons'!$A$5:$A$1264,LEFT(E53,4),'PIB Mpal 2015-2024 Cons'!$E$5:$E$1264,$C$1)</f>
        <v>6.4451230106275919</v>
      </c>
      <c r="F54" s="212">
        <f>SUMIFS('PIB Mpal 2015-2024 Cons'!$J$5:$J$1264,'PIB Mpal 2015-2024 Cons'!$A$5:$A$1264,LEFT(F53,4),'PIB Mpal 2015-2024 Cons'!$E$5:$E$1264,$C$1)</f>
        <v>5.7243069379751397</v>
      </c>
      <c r="G54" s="212">
        <f>SUMIFS('PIB Mpal 2015-2024 Cons'!$J$5:$J$1264,'PIB Mpal 2015-2024 Cons'!$A$5:$A$1264,LEFT(G53,4),'PIB Mpal 2015-2024 Cons'!$E$5:$E$1264,$C$1)</f>
        <v>5.8339248685698895</v>
      </c>
      <c r="H54" s="212">
        <f>SUMIFS('PIB Mpal 2015-2024 Cons'!$J$5:$J$1264,'PIB Mpal 2015-2024 Cons'!$A$5:$A$1264,LEFT(H53,4),'PIB Mpal 2015-2024 Cons'!$E$5:$E$1264,$C$1)</f>
        <v>8.4327905520175612</v>
      </c>
      <c r="I54" s="212">
        <f>SUMIFS('PIB Mpal 2015-2024 Cons'!$J$5:$J$1264,'PIB Mpal 2015-2024 Cons'!$A$5:$A$1264,LEFT(I53,4),'PIB Mpal 2015-2024 Cons'!$E$5:$E$1264,$C$1)</f>
        <v>6.3405088250358039</v>
      </c>
      <c r="J54" s="212">
        <f>SUMIFS('PIB Mpal 2015-2024 Cons'!$J$5:$J$1264,'PIB Mpal 2015-2024 Cons'!$A$5:$A$1264,LEFT(J53,4),'PIB Mpal 2015-2024 Cons'!$E$5:$E$1264,$C$1)</f>
        <v>5.9612676343042743</v>
      </c>
      <c r="K54" s="215">
        <f>SUMIFS('PIB Mpal 2015-2024 Cons'!$J$5:$J$1264,'PIB Mpal 2015-2024 Cons'!$A$5:$A$1264,LEFT(K53,4),'PIB Mpal 2015-2024 Cons'!$E$5:$E$1264,$C$1)</f>
        <v>6.3285013884303991</v>
      </c>
    </row>
    <row r="55" spans="1:11" x14ac:dyDescent="0.3">
      <c r="A55" s="214" t="s">
        <v>524</v>
      </c>
      <c r="B55" s="212">
        <f>SUMIFS('PIB Mpal 2015-2024 Cons'!$M$5:$M$1264,'PIB Mpal 2015-2024 Cons'!$A$5:$A$1264,LEFT(B53,4),'PIB Mpal 2015-2024 Cons'!$E$5:$E$1264,$C$1)</f>
        <v>4.1567967751800046</v>
      </c>
      <c r="C55" s="212">
        <f>SUMIFS('PIB Mpal 2015-2024 Cons'!$M$5:$M$1264,'PIB Mpal 2015-2024 Cons'!$A$5:$A$1264,LEFT(C53,4),'PIB Mpal 2015-2024 Cons'!$E$5:$E$1264,$C$1)</f>
        <v>4.0780588266142512</v>
      </c>
      <c r="D55" s="212">
        <f>SUMIFS('PIB Mpal 2015-2024 Cons'!$M$5:$M$1264,'PIB Mpal 2015-2024 Cons'!$A$5:$A$1264,LEFT(D53,4),'PIB Mpal 2015-2024 Cons'!$E$5:$E$1264,$C$1)</f>
        <v>4.5165334200847322</v>
      </c>
      <c r="E55" s="212">
        <f>SUMIFS('PIB Mpal 2015-2024 Cons'!$M$5:$M$1264,'PIB Mpal 2015-2024 Cons'!$A$5:$A$1264,LEFT(E53,4),'PIB Mpal 2015-2024 Cons'!$E$5:$E$1264,$C$1)</f>
        <v>4.6878447056117496</v>
      </c>
      <c r="F55" s="212">
        <f>SUMIFS('PIB Mpal 2015-2024 Cons'!$M$5:$M$1264,'PIB Mpal 2015-2024 Cons'!$A$5:$A$1264,LEFT(F53,4),'PIB Mpal 2015-2024 Cons'!$E$5:$E$1264,$C$1)</f>
        <v>4.6459027051163133</v>
      </c>
      <c r="G55" s="212">
        <f>SUMIFS('PIB Mpal 2015-2024 Cons'!$M$5:$M$1264,'PIB Mpal 2015-2024 Cons'!$A$5:$A$1264,LEFT(G53,4),'PIB Mpal 2015-2024 Cons'!$E$5:$E$1264,$C$1)</f>
        <v>3.3418487372675365</v>
      </c>
      <c r="H55" s="212">
        <f>SUMIFS('PIB Mpal 2015-2024 Cons'!$M$5:$M$1264,'PIB Mpal 2015-2024 Cons'!$A$5:$A$1264,LEFT(H53,4),'PIB Mpal 2015-2024 Cons'!$E$5:$E$1264,$C$1)</f>
        <v>3.9586964880776727</v>
      </c>
      <c r="I55" s="212">
        <f>SUMIFS('PIB Mpal 2015-2024 Cons'!$M$5:$M$1264,'PIB Mpal 2015-2024 Cons'!$A$5:$A$1264,LEFT(I53,4),'PIB Mpal 2015-2024 Cons'!$E$5:$E$1264,$C$1)</f>
        <v>3.1249335437430186</v>
      </c>
      <c r="J55" s="212">
        <f>SUMIFS('PIB Mpal 2015-2024 Cons'!$M$5:$M$1264,'PIB Mpal 2015-2024 Cons'!$A$5:$A$1264,LEFT(J53,4),'PIB Mpal 2015-2024 Cons'!$E$5:$E$1264,$C$1)</f>
        <v>2.8216434879927728</v>
      </c>
      <c r="K55" s="215">
        <f>SUMIFS('PIB Mpal 2015-2024 Cons'!$M$5:$M$1264,'PIB Mpal 2015-2024 Cons'!$A$5:$A$1264,LEFT(K53,4),'PIB Mpal 2015-2024 Cons'!$E$5:$E$1264,$C$1)</f>
        <v>2.7600836665787325</v>
      </c>
    </row>
    <row r="56" spans="1:11" x14ac:dyDescent="0.3">
      <c r="A56" s="298" t="s">
        <v>525</v>
      </c>
      <c r="B56" s="497">
        <f>SUMIFS('PIB Mpal 2015-2024 Cons'!$V$5:$V$1264,'PIB Mpal 2015-2024 Cons'!$A$5:$A$1264,LEFT(B53,4),'PIB Mpal 2015-2024 Cons'!$E$5:$E$1264,$C$1)</f>
        <v>32.151529257710024</v>
      </c>
      <c r="C56" s="497">
        <f>SUMIFS('PIB Mpal 2015-2024 Cons'!$V$5:$V$1264,'PIB Mpal 2015-2024 Cons'!$A$5:$A$1264,LEFT(C53,4),'PIB Mpal 2015-2024 Cons'!$E$5:$E$1264,$C$1)</f>
        <v>32.79549830327457</v>
      </c>
      <c r="D56" s="497">
        <f>SUMIFS('PIB Mpal 2015-2024 Cons'!$V$5:$V$1264,'PIB Mpal 2015-2024 Cons'!$A$5:$A$1264,LEFT(D53,4),'PIB Mpal 2015-2024 Cons'!$E$5:$E$1264,$C$1)</f>
        <v>34.327937790306258</v>
      </c>
      <c r="E56" s="497">
        <f>SUMIFS('PIB Mpal 2015-2024 Cons'!$V$5:$V$1264,'PIB Mpal 2015-2024 Cons'!$A$5:$A$1264,LEFT(E53,4),'PIB Mpal 2015-2024 Cons'!$E$5:$E$1264,$C$1)</f>
        <v>34.03697392818777</v>
      </c>
      <c r="F56" s="497">
        <f>SUMIFS('PIB Mpal 2015-2024 Cons'!$V$5:$V$1264,'PIB Mpal 2015-2024 Cons'!$A$5:$A$1264,LEFT(F53,4),'PIB Mpal 2015-2024 Cons'!$E$5:$E$1264,$C$1)</f>
        <v>35.6880590808845</v>
      </c>
      <c r="G56" s="497">
        <f>SUMIFS('PIB Mpal 2015-2024 Cons'!$V$5:$V$1264,'PIB Mpal 2015-2024 Cons'!$A$5:$A$1264,LEFT(G53,4),'PIB Mpal 2015-2024 Cons'!$E$5:$E$1264,$C$1)</f>
        <v>32.418798847059989</v>
      </c>
      <c r="H56" s="497">
        <f>SUMIFS('PIB Mpal 2015-2024 Cons'!$V$5:$V$1264,'PIB Mpal 2015-2024 Cons'!$A$5:$A$1264,LEFT(H53,4),'PIB Mpal 2015-2024 Cons'!$E$5:$E$1264,$C$1)</f>
        <v>36.928910451522995</v>
      </c>
      <c r="I56" s="497">
        <f>SUMIFS('PIB Mpal 2015-2024 Cons'!$V$5:$V$1264,'PIB Mpal 2015-2024 Cons'!$A$5:$A$1264,LEFT(I53,4),'PIB Mpal 2015-2024 Cons'!$E$5:$E$1264,$C$1)</f>
        <v>36.736210975426069</v>
      </c>
      <c r="J56" s="497">
        <f>SUMIFS('PIB Mpal 2015-2024 Cons'!$V$5:$V$1264,'PIB Mpal 2015-2024 Cons'!$A$5:$A$1264,LEFT(J53,4),'PIB Mpal 2015-2024 Cons'!$E$5:$E$1264,$C$1)</f>
        <v>36.799329304988824</v>
      </c>
      <c r="K56" s="584">
        <f>SUMIFS('PIB Mpal 2015-2024 Cons'!$V$5:$V$1264,'PIB Mpal 2015-2024 Cons'!$A$5:$A$1264,LEFT(K53,4),'PIB Mpal 2015-2024 Cons'!$E$5:$E$1264,$C$1)</f>
        <v>36.425975008364624</v>
      </c>
    </row>
    <row r="57" spans="1:11" x14ac:dyDescent="0.3">
      <c r="A57" s="588" t="s">
        <v>526</v>
      </c>
      <c r="B57" s="504">
        <f>SUMIFS('PIB Mpal 2015-2024 Cons'!$W$5:$W$1264,'PIB Mpal 2015-2024 Cons'!$A$5:$A$1264,LEFT(B53,4),'PIB Mpal 2015-2024 Cons'!$E$5:$E$1264,$C$1)</f>
        <v>42.639326626330067</v>
      </c>
      <c r="C57" s="504">
        <f>SUMIFS('PIB Mpal 2015-2024 Cons'!$W$5:$W$1264,'PIB Mpal 2015-2024 Cons'!$A$5:$A$1264,LEFT(C53,4),'PIB Mpal 2015-2024 Cons'!$E$5:$E$1264,$C$1)</f>
        <v>43.796410927844725</v>
      </c>
      <c r="D57" s="504">
        <f>SUMIFS('PIB Mpal 2015-2024 Cons'!$W$5:$W$1264,'PIB Mpal 2015-2024 Cons'!$A$5:$A$1264,LEFT(D53,4),'PIB Mpal 2015-2024 Cons'!$E$5:$E$1264,$C$1)</f>
        <v>46.916230185297444</v>
      </c>
      <c r="E57" s="504">
        <f>SUMIFS('PIB Mpal 2015-2024 Cons'!$W$5:$W$1264,'PIB Mpal 2015-2024 Cons'!$A$5:$A$1264,LEFT(E53,4),'PIB Mpal 2015-2024 Cons'!$E$5:$E$1264,$C$1)</f>
        <v>46.30377858624211</v>
      </c>
      <c r="F57" s="504">
        <f>SUMIFS('PIB Mpal 2015-2024 Cons'!$W$5:$W$1264,'PIB Mpal 2015-2024 Cons'!$A$5:$A$1264,LEFT(F53,4),'PIB Mpal 2015-2024 Cons'!$E$5:$E$1264,$C$1)</f>
        <v>48.107845825695314</v>
      </c>
      <c r="G57" s="504">
        <f>SUMIFS('PIB Mpal 2015-2024 Cons'!$W$5:$W$1264,'PIB Mpal 2015-2024 Cons'!$A$5:$A$1264,LEFT(G53,4),'PIB Mpal 2015-2024 Cons'!$E$5:$E$1264,$C$1)</f>
        <v>44.601188274463013</v>
      </c>
      <c r="H57" s="504">
        <f>SUMIFS('PIB Mpal 2015-2024 Cons'!$W$5:$W$1264,'PIB Mpal 2015-2024 Cons'!$A$5:$A$1264,LEFT(H53,4),'PIB Mpal 2015-2024 Cons'!$E$5:$E$1264,$C$1)</f>
        <v>53.253177160161513</v>
      </c>
      <c r="I57" s="504">
        <f>SUMIFS('PIB Mpal 2015-2024 Cons'!$W$5:$W$1264,'PIB Mpal 2015-2024 Cons'!$A$5:$A$1264,LEFT(I53,4),'PIB Mpal 2015-2024 Cons'!$E$5:$E$1264,$C$1)</f>
        <v>53.652492941817201</v>
      </c>
      <c r="J57" s="504">
        <f>SUMIFS('PIB Mpal 2015-2024 Cons'!$W$5:$W$1264,'PIB Mpal 2015-2024 Cons'!$A$5:$A$1264,LEFT(J53,4),'PIB Mpal 2015-2024 Cons'!$E$5:$E$1264,$C$1)</f>
        <v>52.55877781033854</v>
      </c>
      <c r="K57" s="504">
        <f>SUMIFS('PIB Mpal 2015-2024 Cons'!$W$5:$W$1264,'PIB Mpal 2015-2024 Cons'!$A$5:$A$1264,LEFT(K53,4),'PIB Mpal 2015-2024 Cons'!$E$5:$E$1264,$C$1)</f>
        <v>54.013929813195418</v>
      </c>
    </row>
    <row r="58" spans="1:11" x14ac:dyDescent="0.3">
      <c r="B58" s="265"/>
      <c r="C58" s="265"/>
      <c r="D58" s="265"/>
      <c r="E58" s="265"/>
      <c r="F58" s="265"/>
      <c r="G58" s="265"/>
    </row>
    <row r="59" spans="1:11" ht="15.6" x14ac:dyDescent="0.3">
      <c r="A59" s="680" t="s">
        <v>83</v>
      </c>
      <c r="B59" s="680"/>
      <c r="C59" s="680"/>
      <c r="D59" s="680"/>
      <c r="E59" s="680"/>
      <c r="F59" s="680"/>
      <c r="G59" s="680"/>
      <c r="H59" s="680"/>
      <c r="I59" s="680"/>
      <c r="J59" s="680"/>
    </row>
    <row r="60" spans="1:11" ht="37.950000000000003" customHeight="1" x14ac:dyDescent="0.3">
      <c r="A60" s="683" t="str">
        <f>"Tasas de variación valor Agregado precios constantes, Series encadenadas de volumen con año de referencia 2015, por sectores Económicos del Municipio de "&amp;B1</f>
        <v>Tasas de variación valor Agregado precios constantes, Series encadenadas de volumen con año de referencia 2015, por sectores Económicos del Municipio de Alejandría</v>
      </c>
      <c r="B60" s="683"/>
      <c r="C60" s="683"/>
      <c r="D60" s="683"/>
      <c r="E60" s="683"/>
      <c r="F60" s="683"/>
      <c r="G60" s="683"/>
      <c r="H60" s="683"/>
      <c r="I60" s="683"/>
      <c r="J60" s="683"/>
    </row>
    <row r="61" spans="1:11" x14ac:dyDescent="0.3">
      <c r="A61" s="210" t="s">
        <v>521</v>
      </c>
      <c r="B61" s="211">
        <v>2016</v>
      </c>
      <c r="C61" s="211">
        <v>2017</v>
      </c>
      <c r="D61" s="211">
        <v>2018</v>
      </c>
      <c r="E61" s="211">
        <v>2019</v>
      </c>
      <c r="F61" s="211">
        <v>2020</v>
      </c>
      <c r="G61" s="211">
        <v>2021</v>
      </c>
      <c r="H61" s="211">
        <v>2022</v>
      </c>
      <c r="I61" s="211" t="s">
        <v>483</v>
      </c>
      <c r="J61" s="213" t="s">
        <v>484</v>
      </c>
    </row>
    <row r="62" spans="1:11" x14ac:dyDescent="0.3">
      <c r="A62" s="214" t="s">
        <v>523</v>
      </c>
      <c r="B62" s="223">
        <f t="shared" ref="B62:J65" si="6">(C54-B54)/B54</f>
        <v>1.4016384458832324E-2</v>
      </c>
      <c r="C62" s="223">
        <f t="shared" si="6"/>
        <v>0.12772626072960019</v>
      </c>
      <c r="D62" s="223">
        <f t="shared" si="6"/>
        <v>-0.10975367343322194</v>
      </c>
      <c r="E62" s="223">
        <f t="shared" si="6"/>
        <v>-0.11183899383516389</v>
      </c>
      <c r="F62" s="223">
        <f t="shared" si="6"/>
        <v>1.9149555008579774E-2</v>
      </c>
      <c r="G62" s="223">
        <f t="shared" si="6"/>
        <v>0.44547465762697586</v>
      </c>
      <c r="H62" s="223">
        <f t="shared" si="6"/>
        <v>-0.24811261634870974</v>
      </c>
      <c r="I62" s="223">
        <f t="shared" si="6"/>
        <v>-5.9812422188275732E-2</v>
      </c>
      <c r="J62" s="219">
        <f t="shared" si="6"/>
        <v>6.1603299273608907E-2</v>
      </c>
    </row>
    <row r="63" spans="1:11" x14ac:dyDescent="0.3">
      <c r="A63" s="214" t="s">
        <v>524</v>
      </c>
      <c r="B63" s="223">
        <f t="shared" si="6"/>
        <v>-1.8941976917393008E-2</v>
      </c>
      <c r="C63" s="223">
        <f t="shared" si="6"/>
        <v>0.10752041893287698</v>
      </c>
      <c r="D63" s="223">
        <f t="shared" si="6"/>
        <v>3.7929816873535603E-2</v>
      </c>
      <c r="E63" s="223">
        <f t="shared" si="6"/>
        <v>-8.9469688373482459E-3</v>
      </c>
      <c r="F63" s="223">
        <f t="shared" si="6"/>
        <v>-0.28068903948691903</v>
      </c>
      <c r="G63" s="223">
        <f>(H55-G55)/G55</f>
        <v>0.18458278614803553</v>
      </c>
      <c r="H63" s="223">
        <f t="shared" si="6"/>
        <v>-0.21061552630914782</v>
      </c>
      <c r="I63" s="223">
        <f t="shared" si="6"/>
        <v>-9.7054881809412047E-2</v>
      </c>
      <c r="J63" s="219">
        <f t="shared" si="6"/>
        <v>-2.1817009014782358E-2</v>
      </c>
    </row>
    <row r="64" spans="1:11" x14ac:dyDescent="0.3">
      <c r="A64" s="298" t="s">
        <v>525</v>
      </c>
      <c r="B64" s="587">
        <f t="shared" si="6"/>
        <v>2.002918867102163E-2</v>
      </c>
      <c r="C64" s="587">
        <f t="shared" si="6"/>
        <v>4.6727129219398894E-2</v>
      </c>
      <c r="D64" s="587">
        <f t="shared" si="6"/>
        <v>-8.4760076150176573E-3</v>
      </c>
      <c r="E64" s="587">
        <f t="shared" si="6"/>
        <v>4.8508576472756922E-2</v>
      </c>
      <c r="F64" s="587">
        <f t="shared" si="6"/>
        <v>-9.1606557431855862E-2</v>
      </c>
      <c r="G64" s="587">
        <f>(H56-G56)/G56</f>
        <v>0.13912025629759017</v>
      </c>
      <c r="H64" s="587">
        <f t="shared" si="6"/>
        <v>-5.2181197262747654E-3</v>
      </c>
      <c r="I64" s="587">
        <f t="shared" si="6"/>
        <v>1.718150236151921E-3</v>
      </c>
      <c r="J64" s="641">
        <f t="shared" si="6"/>
        <v>-1.0145682100069818E-2</v>
      </c>
    </row>
    <row r="65" spans="1:10" x14ac:dyDescent="0.3">
      <c r="A65" s="588" t="s">
        <v>526</v>
      </c>
      <c r="B65" s="637">
        <f t="shared" si="6"/>
        <v>2.7136551936074681E-2</v>
      </c>
      <c r="C65" s="637">
        <f t="shared" si="6"/>
        <v>7.1234587295124926E-2</v>
      </c>
      <c r="D65" s="637">
        <f t="shared" si="6"/>
        <v>-1.305415197760844E-2</v>
      </c>
      <c r="E65" s="637">
        <f t="shared" si="6"/>
        <v>3.8961555504440679E-2</v>
      </c>
      <c r="F65" s="637">
        <f t="shared" si="6"/>
        <v>-7.2891593690094708E-2</v>
      </c>
      <c r="G65" s="637">
        <f>(H57-G57)/G57</f>
        <v>0.19398561384635371</v>
      </c>
      <c r="H65" s="637">
        <f t="shared" si="6"/>
        <v>7.4984405241160694E-3</v>
      </c>
      <c r="I65" s="637">
        <f t="shared" si="6"/>
        <v>-2.0385168917774737E-2</v>
      </c>
      <c r="J65" s="642">
        <f t="shared" si="6"/>
        <v>2.7686184182362069E-2</v>
      </c>
    </row>
    <row r="68" spans="1:10" x14ac:dyDescent="0.3">
      <c r="A68" s="687" t="s">
        <v>527</v>
      </c>
      <c r="B68" s="687"/>
      <c r="C68" s="687"/>
      <c r="D68" s="687"/>
      <c r="E68" s="687"/>
      <c r="F68" s="687"/>
    </row>
    <row r="69" spans="1:10" x14ac:dyDescent="0.3">
      <c r="A69" s="684" t="s">
        <v>528</v>
      </c>
      <c r="B69" s="685"/>
      <c r="C69" s="685"/>
      <c r="D69" s="685"/>
      <c r="E69" s="685"/>
      <c r="F69" s="686"/>
    </row>
    <row r="70" spans="1:10" x14ac:dyDescent="0.3">
      <c r="A70" s="688" t="s">
        <v>146</v>
      </c>
      <c r="B70" s="689"/>
      <c r="C70" s="689"/>
      <c r="D70" s="689"/>
      <c r="E70" s="689"/>
      <c r="F70" s="690"/>
    </row>
    <row r="71" spans="1:10" x14ac:dyDescent="0.3">
      <c r="A71" s="691" t="s">
        <v>151</v>
      </c>
      <c r="B71" s="692"/>
      <c r="C71" s="692"/>
      <c r="D71" s="692"/>
      <c r="E71" s="692"/>
      <c r="F71" s="693"/>
    </row>
    <row r="72" spans="1:10" x14ac:dyDescent="0.3">
      <c r="A72" s="684" t="s">
        <v>529</v>
      </c>
      <c r="B72" s="685"/>
      <c r="C72" s="685"/>
      <c r="D72" s="685"/>
      <c r="E72" s="685"/>
      <c r="F72" s="686"/>
    </row>
    <row r="73" spans="1:10" x14ac:dyDescent="0.3">
      <c r="A73" s="688" t="s">
        <v>157</v>
      </c>
      <c r="B73" s="689"/>
      <c r="C73" s="689"/>
      <c r="D73" s="689"/>
      <c r="E73" s="689"/>
      <c r="F73" s="690"/>
    </row>
    <row r="74" spans="1:10" x14ac:dyDescent="0.3">
      <c r="A74" s="691" t="s">
        <v>120</v>
      </c>
      <c r="B74" s="692"/>
      <c r="C74" s="692"/>
      <c r="D74" s="692"/>
      <c r="E74" s="692"/>
      <c r="F74" s="693"/>
    </row>
    <row r="75" spans="1:10" x14ac:dyDescent="0.3">
      <c r="A75" s="684" t="s">
        <v>530</v>
      </c>
      <c r="B75" s="685"/>
      <c r="C75" s="685"/>
      <c r="D75" s="685"/>
      <c r="E75" s="685"/>
      <c r="F75" s="686"/>
    </row>
    <row r="76" spans="1:10" x14ac:dyDescent="0.3">
      <c r="A76" s="688" t="s">
        <v>165</v>
      </c>
      <c r="B76" s="689"/>
      <c r="C76" s="689"/>
      <c r="D76" s="689"/>
      <c r="E76" s="689"/>
      <c r="F76" s="690"/>
    </row>
    <row r="77" spans="1:10" x14ac:dyDescent="0.3">
      <c r="A77" s="688" t="s">
        <v>168</v>
      </c>
      <c r="B77" s="689"/>
      <c r="C77" s="689"/>
      <c r="D77" s="689"/>
      <c r="E77" s="689"/>
      <c r="F77" s="690"/>
    </row>
    <row r="78" spans="1:10" x14ac:dyDescent="0.3">
      <c r="A78" s="688" t="s">
        <v>171</v>
      </c>
      <c r="B78" s="689"/>
      <c r="C78" s="689"/>
      <c r="D78" s="689"/>
      <c r="E78" s="689"/>
      <c r="F78" s="690"/>
    </row>
    <row r="79" spans="1:10" x14ac:dyDescent="0.3">
      <c r="A79" s="688" t="s">
        <v>124</v>
      </c>
      <c r="B79" s="689"/>
      <c r="C79" s="689"/>
      <c r="D79" s="689"/>
      <c r="E79" s="689"/>
      <c r="F79" s="690"/>
    </row>
    <row r="80" spans="1:10" x14ac:dyDescent="0.3">
      <c r="A80" s="688" t="s">
        <v>125</v>
      </c>
      <c r="B80" s="689"/>
      <c r="C80" s="689"/>
      <c r="D80" s="689"/>
      <c r="E80" s="689"/>
      <c r="F80" s="690"/>
    </row>
    <row r="81" spans="1:13" x14ac:dyDescent="0.3">
      <c r="A81" s="688" t="s">
        <v>178</v>
      </c>
      <c r="B81" s="689"/>
      <c r="C81" s="689"/>
      <c r="D81" s="689"/>
      <c r="E81" s="689"/>
      <c r="F81" s="690"/>
    </row>
    <row r="82" spans="1:13" x14ac:dyDescent="0.3">
      <c r="A82" s="688" t="s">
        <v>183</v>
      </c>
      <c r="B82" s="689"/>
      <c r="C82" s="689"/>
      <c r="D82" s="689"/>
      <c r="E82" s="689"/>
      <c r="F82" s="690"/>
    </row>
    <row r="83" spans="1:13" x14ac:dyDescent="0.3">
      <c r="A83" s="691" t="s">
        <v>186</v>
      </c>
      <c r="B83" s="692"/>
      <c r="C83" s="692"/>
      <c r="D83" s="692"/>
      <c r="E83" s="692"/>
      <c r="F83" s="693"/>
    </row>
    <row r="86" spans="1:13" ht="14.4" customHeight="1" x14ac:dyDescent="0.3">
      <c r="A86" s="680" t="s">
        <v>85</v>
      </c>
      <c r="B86" s="680"/>
      <c r="C86" s="680"/>
      <c r="D86" s="680"/>
      <c r="E86" s="680"/>
      <c r="F86" s="680"/>
      <c r="G86" s="680"/>
      <c r="H86" s="680"/>
      <c r="I86" s="680"/>
      <c r="J86" s="680"/>
      <c r="K86" s="680"/>
    </row>
    <row r="87" spans="1:13" ht="31.2" customHeight="1" x14ac:dyDescent="0.3">
      <c r="A87" s="679" t="str">
        <f>"Valor Agregado en precios corrientes por ramas de actividad económica del Municipio de "&amp;B1&amp;" (miles de Millones de pesos)"</f>
        <v>Valor Agregado en precios corrientes por ramas de actividad económica del Municipio de Alejandría (miles de Millones de pesos)</v>
      </c>
      <c r="B87" s="679"/>
      <c r="C87" s="679"/>
      <c r="D87" s="679"/>
      <c r="E87" s="679"/>
      <c r="F87" s="679"/>
      <c r="G87" s="679"/>
      <c r="H87" s="679"/>
      <c r="I87" s="679"/>
      <c r="J87" s="679"/>
      <c r="K87" s="679"/>
    </row>
    <row r="88" spans="1:13" x14ac:dyDescent="0.3">
      <c r="A88" s="210" t="s">
        <v>502</v>
      </c>
      <c r="B88" s="211">
        <v>2015</v>
      </c>
      <c r="C88" s="211">
        <v>2016</v>
      </c>
      <c r="D88" s="211">
        <v>2017</v>
      </c>
      <c r="E88" s="211">
        <v>2018</v>
      </c>
      <c r="F88" s="211">
        <v>2019</v>
      </c>
      <c r="G88" s="211">
        <v>2020</v>
      </c>
      <c r="H88" s="211">
        <v>2021</v>
      </c>
      <c r="I88" s="211">
        <v>2022</v>
      </c>
      <c r="J88" s="211" t="s">
        <v>483</v>
      </c>
      <c r="K88" s="213" t="s">
        <v>484</v>
      </c>
    </row>
    <row r="89" spans="1:13" ht="27.6" x14ac:dyDescent="0.3">
      <c r="A89" s="228" t="s">
        <v>117</v>
      </c>
      <c r="B89" s="212">
        <f>SUMIFS('PIB-Mpal 2015-2024 Corrient'!$H$5:$H$1264,'PIB-Mpal 2015-2024 Corrient'!$A$5:$A$1264,LEFT(B88,4),'PIB-Mpal 2015-2024 Corrient'!$E$5:$E$1264,$C$1)</f>
        <v>6.3310005934399998</v>
      </c>
      <c r="C89" s="212">
        <f>SUMIFS('PIB-Mpal 2015-2024 Corrient'!$H$5:$H$1264,'PIB-Mpal 2015-2024 Corrient'!$A$5:$A$1264,LEFT(C88,4),'PIB-Mpal 2015-2024 Corrient'!$E$5:$E$1264,$C$1)</f>
        <v>7.4804717154100002</v>
      </c>
      <c r="D89" s="212">
        <f>SUMIFS('PIB-Mpal 2015-2024 Corrient'!$H$5:$H$1264,'PIB-Mpal 2015-2024 Corrient'!$A$5:$A$1264,LEFT(D88,4),'PIB-Mpal 2015-2024 Corrient'!$E$5:$E$1264,$C$1)</f>
        <v>8.2433598659899996</v>
      </c>
      <c r="E89" s="212">
        <f>SUMIFS('PIB-Mpal 2015-2024 Corrient'!$H$5:$H$1264,'PIB-Mpal 2015-2024 Corrient'!$A$5:$A$1264,LEFT(E88,4),'PIB-Mpal 2015-2024 Corrient'!$E$5:$E$1264,$C$1)</f>
        <v>7.6825522173199996</v>
      </c>
      <c r="F89" s="212">
        <f>SUMIFS('PIB-Mpal 2015-2024 Corrient'!$H$5:$H$1264,'PIB-Mpal 2015-2024 Corrient'!$A$5:$A$1264,LEFT(F88,4),'PIB-Mpal 2015-2024 Corrient'!$E$5:$E$1264,$C$1)</f>
        <v>7.4015773082900003</v>
      </c>
      <c r="G89" s="212">
        <f>SUMIFS('PIB-Mpal 2015-2024 Corrient'!$H$5:$H$1264,'PIB-Mpal 2015-2024 Corrient'!$A$5:$A$1264,LEFT(G88,4),'PIB-Mpal 2015-2024 Corrient'!$E$5:$E$1264,$C$1)</f>
        <v>8.1203750395299998</v>
      </c>
      <c r="H89" s="212">
        <f>SUMIFS('PIB-Mpal 2015-2024 Corrient'!$H$5:$H$1264,'PIB-Mpal 2015-2024 Corrient'!$A$5:$A$1264,LEFT(H88,4),'PIB-Mpal 2015-2024 Corrient'!$E$5:$E$1264,$C$1)</f>
        <v>13.89509815862</v>
      </c>
      <c r="I89" s="212">
        <f>SUMIFS('PIB-Mpal 2015-2024 Corrient'!$H$5:$H$1264,'PIB-Mpal 2015-2024 Corrient'!$A$5:$A$1264,LEFT(I88,4),'PIB-Mpal 2015-2024 Corrient'!$E$5:$E$1264,$C$1)</f>
        <v>14.533386967189999</v>
      </c>
      <c r="J89" s="212">
        <f>SUMIFS('PIB-Mpal 2015-2024 Corrient'!$H$5:$H$1264,'PIB-Mpal 2015-2024 Corrient'!$A$5:$A$1264,LEFT(J88,4),'PIB-Mpal 2015-2024 Corrient'!$E$5:$E$1264,$C$1)</f>
        <v>14.43231930026</v>
      </c>
      <c r="K89" s="215">
        <f>SUMIFS('PIB-Mpal 2015-2024 Corrient'!$H$5:$H$1264,'PIB-Mpal 2015-2024 Corrient'!$A$5:$A$1264,LEFT(K88,4),'PIB-Mpal 2015-2024 Corrient'!$E$5:$E$1264,$C$1)</f>
        <v>16.107348998389998</v>
      </c>
      <c r="M89" s="264" t="s">
        <v>484</v>
      </c>
    </row>
    <row r="90" spans="1:13" x14ac:dyDescent="0.3">
      <c r="A90" s="228" t="s">
        <v>118</v>
      </c>
      <c r="B90" s="212">
        <f>SUMIFS('PIB-Mpal 2015-2024 Corrient'!$I$5:$I$1264,'PIB-Mpal 2015-2024 Corrient'!$A$5:$A$1264,LEFT(B88,4),'PIB-Mpal 2015-2024 Corrient'!$E$5:$E$1264,$C$1)</f>
        <v>0</v>
      </c>
      <c r="C90" s="212">
        <f>SUMIFS('PIB-Mpal 2015-2024 Corrient'!$I$5:$I$1264,'PIB-Mpal 2015-2024 Corrient'!$A$5:$A$1264,LEFT(C88,4),'PIB-Mpal 2015-2024 Corrient'!$E$5:$E$1264,$C$1)</f>
        <v>0</v>
      </c>
      <c r="D90" s="212">
        <f>SUMIFS('PIB-Mpal 2015-2024 Corrient'!$I$5:$I$1264,'PIB-Mpal 2015-2024 Corrient'!$A$5:$A$1264,LEFT(D88,4),'PIB-Mpal 2015-2024 Corrient'!$E$5:$E$1264,$C$1)</f>
        <v>0</v>
      </c>
      <c r="E90" s="212">
        <f>SUMIFS('PIB-Mpal 2015-2024 Corrient'!$I$5:$I$1264,'PIB-Mpal 2015-2024 Corrient'!$A$5:$A$1264,LEFT(E88,4),'PIB-Mpal 2015-2024 Corrient'!$E$5:$E$1264,$C$1)</f>
        <v>0</v>
      </c>
      <c r="F90" s="212">
        <f>SUMIFS('PIB-Mpal 2015-2024 Corrient'!$I$5:$I$1264,'PIB-Mpal 2015-2024 Corrient'!$A$5:$A$1264,LEFT(F88,4),'PIB-Mpal 2015-2024 Corrient'!$E$5:$E$1264,$C$1)</f>
        <v>0</v>
      </c>
      <c r="G90" s="212">
        <f>SUMIFS('PIB-Mpal 2015-2024 Corrient'!$I$5:$I$1264,'PIB-Mpal 2015-2024 Corrient'!$A$5:$A$1264,LEFT(G88,4),'PIB-Mpal 2015-2024 Corrient'!$E$5:$E$1264,$C$1)</f>
        <v>0</v>
      </c>
      <c r="H90" s="212">
        <f>SUMIFS('PIB-Mpal 2015-2024 Corrient'!$I$5:$I$1264,'PIB-Mpal 2015-2024 Corrient'!$A$5:$A$1264,LEFT(H88,4),'PIB-Mpal 2015-2024 Corrient'!$E$5:$E$1264,$C$1)</f>
        <v>0</v>
      </c>
      <c r="I90" s="212">
        <f>SUMIFS('PIB-Mpal 2015-2024 Corrient'!$I$5:$I$1264,'PIB-Mpal 2015-2024 Corrient'!$A$5:$A$1264,LEFT(I88,4),'PIB-Mpal 2015-2024 Corrient'!$E$5:$E$1264,$C$1)</f>
        <v>0</v>
      </c>
      <c r="J90" s="212">
        <f>SUMIFS('PIB-Mpal 2015-2024 Corrient'!$I$5:$I$1264,'PIB-Mpal 2015-2024 Corrient'!$A$5:$A$1264,LEFT(J88,4),'PIB-Mpal 2015-2024 Corrient'!$E$5:$E$1264,$C$1)</f>
        <v>0</v>
      </c>
      <c r="K90" s="215">
        <f>SUMIFS('PIB-Mpal 2015-2024 Corrient'!$I$5:$I$1264,'PIB-Mpal 2015-2024 Corrient'!$A$5:$A$1264,LEFT(K88,4),'PIB-Mpal 2015-2024 Corrient'!$E$5:$E$1264,$C$1)</f>
        <v>0</v>
      </c>
    </row>
    <row r="91" spans="1:13" x14ac:dyDescent="0.3">
      <c r="A91" s="228" t="s">
        <v>119</v>
      </c>
      <c r="B91" s="212">
        <f>SUMIFS('PIB-Mpal 2015-2024 Corrient'!$K$5:$K$1264,'PIB-Mpal 2015-2024 Corrient'!$A$5:$A$1264,LEFT(B88,4),'PIB-Mpal 2015-2024 Corrient'!$E$5:$E$1264,$C$1)</f>
        <v>1.17396127818</v>
      </c>
      <c r="C91" s="212">
        <f>SUMIFS('PIB-Mpal 2015-2024 Corrient'!$K$5:$K$1264,'PIB-Mpal 2015-2024 Corrient'!$A$5:$A$1264,LEFT(C88,4),'PIB-Mpal 2015-2024 Corrient'!$E$5:$E$1264,$C$1)</f>
        <v>1.40688544884</v>
      </c>
      <c r="D91" s="212">
        <f>SUMIFS('PIB-Mpal 2015-2024 Corrient'!$K$5:$K$1264,'PIB-Mpal 2015-2024 Corrient'!$A$5:$A$1264,LEFT(D88,4),'PIB-Mpal 2015-2024 Corrient'!$E$5:$E$1264,$C$1)</f>
        <v>0.70280281238999998</v>
      </c>
      <c r="E91" s="212">
        <f>SUMIFS('PIB-Mpal 2015-2024 Corrient'!$K$5:$K$1264,'PIB-Mpal 2015-2024 Corrient'!$A$5:$A$1264,LEFT(E88,4),'PIB-Mpal 2015-2024 Corrient'!$E$5:$E$1264,$C$1)</f>
        <v>0.60646732708999995</v>
      </c>
      <c r="F91" s="212">
        <f>SUMIFS('PIB-Mpal 2015-2024 Corrient'!$K$5:$K$1264,'PIB-Mpal 2015-2024 Corrient'!$A$5:$A$1264,LEFT(F88,4),'PIB-Mpal 2015-2024 Corrient'!$E$5:$E$1264,$C$1)</f>
        <v>0.67620772827999998</v>
      </c>
      <c r="G91" s="212">
        <f>SUMIFS('PIB-Mpal 2015-2024 Corrient'!$K$5:$K$1264,'PIB-Mpal 2015-2024 Corrient'!$A$5:$A$1264,LEFT(G88,4),'PIB-Mpal 2015-2024 Corrient'!$E$5:$E$1264,$C$1)</f>
        <v>0.64309646679999999</v>
      </c>
      <c r="H91" s="212">
        <f>SUMIFS('PIB-Mpal 2015-2024 Corrient'!$K$5:$K$1264,'PIB-Mpal 2015-2024 Corrient'!$A$5:$A$1264,LEFT(H88,4),'PIB-Mpal 2015-2024 Corrient'!$E$5:$E$1264,$C$1)</f>
        <v>1.97084491785</v>
      </c>
      <c r="I91" s="212">
        <f>SUMIFS('PIB-Mpal 2015-2024 Corrient'!$K$5:$K$1264,'PIB-Mpal 2015-2024 Corrient'!$A$5:$A$1264,LEFT(I88,4),'PIB-Mpal 2015-2024 Corrient'!$E$5:$E$1264,$C$1)</f>
        <v>0.69751574017999995</v>
      </c>
      <c r="J91" s="212">
        <f>SUMIFS('PIB-Mpal 2015-2024 Corrient'!$K$5:$K$1264,'PIB-Mpal 2015-2024 Corrient'!$A$5:$A$1264,LEFT(J88,4),'PIB-Mpal 2015-2024 Corrient'!$E$5:$E$1264,$C$1)</f>
        <v>1.28444712733</v>
      </c>
      <c r="K91" s="215">
        <f>SUMIFS('PIB-Mpal 2015-2024 Corrient'!$K$5:$K$1264,'PIB-Mpal 2015-2024 Corrient'!$A$5:$A$1264,LEFT(K88,4),'PIB-Mpal 2015-2024 Corrient'!$E$5:$E$1264,$C$1)</f>
        <v>1.0761226374599999</v>
      </c>
    </row>
    <row r="92" spans="1:13" x14ac:dyDescent="0.3">
      <c r="A92" s="228" t="s">
        <v>120</v>
      </c>
      <c r="B92" s="212">
        <f>SUMIFS('PIB-Mpal 2015-2024 Corrient'!$L$5:$L$1264,'PIB-Mpal 2015-2024 Corrient'!$A$5:$A$1264,LEFT(B88,4),'PIB-Mpal 2015-2024 Corrient'!$E$5:$E$1264,$C$1)</f>
        <v>2.9828354969999999</v>
      </c>
      <c r="C92" s="212">
        <f>SUMIFS('PIB-Mpal 2015-2024 Corrient'!$L$5:$L$1264,'PIB-Mpal 2015-2024 Corrient'!$A$5:$A$1264,LEFT(C88,4),'PIB-Mpal 2015-2024 Corrient'!$E$5:$E$1264,$C$1)</f>
        <v>2.8431208840300002</v>
      </c>
      <c r="D92" s="212">
        <f>SUMIFS('PIB-Mpal 2015-2024 Corrient'!$L$5:$L$1264,'PIB-Mpal 2015-2024 Corrient'!$A$5:$A$1264,LEFT(D88,4),'PIB-Mpal 2015-2024 Corrient'!$E$5:$E$1264,$C$1)</f>
        <v>3.88447526719</v>
      </c>
      <c r="E92" s="212">
        <f>SUMIFS('PIB-Mpal 2015-2024 Corrient'!$L$5:$L$1264,'PIB-Mpal 2015-2024 Corrient'!$A$5:$A$1264,LEFT(E88,4),'PIB-Mpal 2015-2024 Corrient'!$E$5:$E$1264,$C$1)</f>
        <v>4.2410804336199996</v>
      </c>
      <c r="F92" s="212">
        <f>SUMIFS('PIB-Mpal 2015-2024 Corrient'!$L$5:$L$1264,'PIB-Mpal 2015-2024 Corrient'!$A$5:$A$1264,LEFT(F88,4),'PIB-Mpal 2015-2024 Corrient'!$E$5:$E$1264,$C$1)</f>
        <v>4.3599656465900001</v>
      </c>
      <c r="G92" s="212">
        <f>SUMIFS('PIB-Mpal 2015-2024 Corrient'!$L$5:$L$1264,'PIB-Mpal 2015-2024 Corrient'!$A$5:$A$1264,LEFT(G88,4),'PIB-Mpal 2015-2024 Corrient'!$E$5:$E$1264,$C$1)</f>
        <v>3.1295682215</v>
      </c>
      <c r="H92" s="212">
        <f>SUMIFS('PIB-Mpal 2015-2024 Corrient'!$L$5:$L$1264,'PIB-Mpal 2015-2024 Corrient'!$A$5:$A$1264,LEFT(H88,4),'PIB-Mpal 2015-2024 Corrient'!$E$5:$E$1264,$C$1)</f>
        <v>2.6382958546399999</v>
      </c>
      <c r="I92" s="212">
        <f>SUMIFS('PIB-Mpal 2015-2024 Corrient'!$L$5:$L$1264,'PIB-Mpal 2015-2024 Corrient'!$A$5:$A$1264,LEFT(I88,4),'PIB-Mpal 2015-2024 Corrient'!$E$5:$E$1264,$C$1)</f>
        <v>3.1807398498100001</v>
      </c>
      <c r="J92" s="212">
        <f>SUMIFS('PIB-Mpal 2015-2024 Corrient'!$L$5:$L$1264,'PIB-Mpal 2015-2024 Corrient'!$A$5:$A$1264,LEFT(J88,4),'PIB-Mpal 2015-2024 Corrient'!$E$5:$E$1264,$C$1)</f>
        <v>2.8178847138699998</v>
      </c>
      <c r="K92" s="215">
        <f>SUMIFS('PIB-Mpal 2015-2024 Corrient'!$L$5:$L$1264,'PIB-Mpal 2015-2024 Corrient'!$A$5:$A$1264,LEFT(K88,4),'PIB-Mpal 2015-2024 Corrient'!$E$5:$E$1264,$C$1)</f>
        <v>3.2631485468800001</v>
      </c>
    </row>
    <row r="93" spans="1:13" ht="21.6" customHeight="1" x14ac:dyDescent="0.3">
      <c r="A93" s="228" t="s">
        <v>531</v>
      </c>
      <c r="B93" s="212">
        <f>SUMIFS('PIB-Mpal 2015-2024 Corrient'!$N$5:$N$1264,'PIB-Mpal 2015-2024 Corrient'!$A$5:$A$1264,LEFT(B88,4),'PIB-Mpal 2015-2024 Corrient'!$E$5:$E$1264,$C$1)</f>
        <v>3.4403333269299998</v>
      </c>
      <c r="C93" s="212">
        <f>SUMIFS('PIB-Mpal 2015-2024 Corrient'!$N$5:$N$1264,'PIB-Mpal 2015-2024 Corrient'!$A$5:$A$1264,LEFT(C88,4),'PIB-Mpal 2015-2024 Corrient'!$E$5:$E$1264,$C$1)</f>
        <v>1.06808578166</v>
      </c>
      <c r="D93" s="212">
        <f>SUMIFS('PIB-Mpal 2015-2024 Corrient'!$N$5:$N$1264,'PIB-Mpal 2015-2024 Corrient'!$A$5:$A$1264,LEFT(D88,4),'PIB-Mpal 2015-2024 Corrient'!$E$5:$E$1264,$C$1)</f>
        <v>8.3226461077499998</v>
      </c>
      <c r="E93" s="212">
        <f>SUMIFS('PIB-Mpal 2015-2024 Corrient'!$N$5:$N$1264,'PIB-Mpal 2015-2024 Corrient'!$A$5:$A$1264,LEFT(E88,4),'PIB-Mpal 2015-2024 Corrient'!$E$5:$E$1264,$C$1)</f>
        <v>9.0319868699600008</v>
      </c>
      <c r="F93" s="212">
        <f>SUMIFS('PIB-Mpal 2015-2024 Corrient'!$N$5:$N$1264,'PIB-Mpal 2015-2024 Corrient'!$A$5:$A$1264,LEFT(F88,4),'PIB-Mpal 2015-2024 Corrient'!$E$5:$E$1264,$C$1)</f>
        <v>18.618052497520001</v>
      </c>
      <c r="G93" s="212">
        <f>SUMIFS('PIB-Mpal 2015-2024 Corrient'!$N$5:$N$1264,'PIB-Mpal 2015-2024 Corrient'!$A$5:$A$1264,LEFT(G88,4),'PIB-Mpal 2015-2024 Corrient'!$E$5:$E$1264,$C$1)</f>
        <v>19.869923789929999</v>
      </c>
      <c r="H93" s="212">
        <f>SUMIFS('PIB-Mpal 2015-2024 Corrient'!$N$5:$N$1264,'PIB-Mpal 2015-2024 Corrient'!$A$5:$A$1264,LEFT(H88,4),'PIB-Mpal 2015-2024 Corrient'!$E$5:$E$1264,$C$1)</f>
        <v>19.84749552932</v>
      </c>
      <c r="I93" s="212">
        <f>SUMIFS('PIB-Mpal 2015-2024 Corrient'!$N$5:$N$1264,'PIB-Mpal 2015-2024 Corrient'!$A$5:$A$1264,LEFT(I88,4),'PIB-Mpal 2015-2024 Corrient'!$E$5:$E$1264,$C$1)</f>
        <v>35.622985660120001</v>
      </c>
      <c r="J93" s="212">
        <f>SUMIFS('PIB-Mpal 2015-2024 Corrient'!$N$5:$N$1264,'PIB-Mpal 2015-2024 Corrient'!$A$5:$A$1264,LEFT(J88,4),'PIB-Mpal 2015-2024 Corrient'!$E$5:$E$1264,$C$1)</f>
        <v>34.64331001547</v>
      </c>
      <c r="K93" s="215">
        <f>SUMIFS('PIB-Mpal 2015-2024 Corrient'!$N$5:$N$1264,'PIB-Mpal 2015-2024 Corrient'!$A$5:$A$1264,LEFT(K88,4),'PIB-Mpal 2015-2024 Corrient'!$E$5:$E$1264,$C$1)</f>
        <v>43.27414994614</v>
      </c>
    </row>
    <row r="94" spans="1:13" ht="23.4" customHeight="1" x14ac:dyDescent="0.3">
      <c r="A94" s="228" t="s">
        <v>532</v>
      </c>
      <c r="B94" s="212">
        <f>SUMIFS('PIB-Mpal 2015-2024 Corrient'!$O$5:$O$1264,'PIB-Mpal 2015-2024 Corrient'!$A$5:$A$1264,LEFT(B88,4),'PIB-Mpal 2015-2024 Corrient'!$E$5:$E$1264,$C$1)</f>
        <v>4.78057320967</v>
      </c>
      <c r="C94" s="212">
        <f>SUMIFS('PIB-Mpal 2015-2024 Corrient'!$O$5:$O$1264,'PIB-Mpal 2015-2024 Corrient'!$A$5:$A$1264,LEFT(C88,4),'PIB-Mpal 2015-2024 Corrient'!$E$5:$E$1264,$C$1)</f>
        <v>5.23774052012</v>
      </c>
      <c r="D94" s="212">
        <f>SUMIFS('PIB-Mpal 2015-2024 Corrient'!$O$5:$O$1264,'PIB-Mpal 2015-2024 Corrient'!$A$5:$A$1264,LEFT(D88,4),'PIB-Mpal 2015-2024 Corrient'!$E$5:$E$1264,$C$1)</f>
        <v>5.0763826568199999</v>
      </c>
      <c r="E94" s="212">
        <f>SUMIFS('PIB-Mpal 2015-2024 Corrient'!$O$5:$O$1264,'PIB-Mpal 2015-2024 Corrient'!$A$5:$A$1264,LEFT(E88,4),'PIB-Mpal 2015-2024 Corrient'!$E$5:$E$1264,$C$1)</f>
        <v>6.2084804102</v>
      </c>
      <c r="F94" s="212">
        <f>SUMIFS('PIB-Mpal 2015-2024 Corrient'!$O$5:$O$1264,'PIB-Mpal 2015-2024 Corrient'!$A$5:$A$1264,LEFT(F88,4),'PIB-Mpal 2015-2024 Corrient'!$E$5:$E$1264,$C$1)</f>
        <v>6.6568570453699998</v>
      </c>
      <c r="G94" s="212">
        <f>SUMIFS('PIB-Mpal 2015-2024 Corrient'!$O$5:$O$1264,'PIB-Mpal 2015-2024 Corrient'!$A$5:$A$1264,LEFT(G88,4),'PIB-Mpal 2015-2024 Corrient'!$E$5:$E$1264,$C$1)</f>
        <v>5.5371734615200001</v>
      </c>
      <c r="H94" s="212">
        <f>SUMIFS('PIB-Mpal 2015-2024 Corrient'!$O$5:$O$1264,'PIB-Mpal 2015-2024 Corrient'!$A$5:$A$1264,LEFT(H88,4),'PIB-Mpal 2015-2024 Corrient'!$E$5:$E$1264,$C$1)</f>
        <v>7.6515355256299999</v>
      </c>
      <c r="I94" s="212">
        <f>SUMIFS('PIB-Mpal 2015-2024 Corrient'!$O$5:$O$1264,'PIB-Mpal 2015-2024 Corrient'!$A$5:$A$1264,LEFT(I88,4),'PIB-Mpal 2015-2024 Corrient'!$E$5:$E$1264,$C$1)</f>
        <v>6.6752886232700002</v>
      </c>
      <c r="J94" s="212">
        <f>SUMIFS('PIB-Mpal 2015-2024 Corrient'!$O$5:$O$1264,'PIB-Mpal 2015-2024 Corrient'!$A$5:$A$1264,LEFT(J88,4),'PIB-Mpal 2015-2024 Corrient'!$E$5:$E$1264,$C$1)</f>
        <v>7.0371510827300003</v>
      </c>
      <c r="K94" s="215">
        <f>SUMIFS('PIB-Mpal 2015-2024 Corrient'!$O$5:$O$1264,'PIB-Mpal 2015-2024 Corrient'!$A$5:$A$1264,LEFT(K88,4),'PIB-Mpal 2015-2024 Corrient'!$E$5:$E$1264,$C$1)</f>
        <v>6.5673513541400004</v>
      </c>
    </row>
    <row r="95" spans="1:13" x14ac:dyDescent="0.3">
      <c r="A95" s="228" t="s">
        <v>123</v>
      </c>
      <c r="B95" s="212">
        <f>SUMIFS('PIB-Mpal 2015-2024 Corrient'!$P$5:$P$1264,'PIB-Mpal 2015-2024 Corrient'!$A$5:$A$1264,LEFT(B88,4),'PIB-Mpal 2015-2024 Corrient'!$E$5:$E$1264,$C$1)</f>
        <v>1.69581670377</v>
      </c>
      <c r="C95" s="212">
        <f>SUMIFS('PIB-Mpal 2015-2024 Corrient'!$P$5:$P$1264,'PIB-Mpal 2015-2024 Corrient'!$A$5:$A$1264,LEFT(C88,4),'PIB-Mpal 2015-2024 Corrient'!$E$5:$E$1264,$C$1)</f>
        <v>1.5799505489100001</v>
      </c>
      <c r="D95" s="212">
        <f>SUMIFS('PIB-Mpal 2015-2024 Corrient'!$P$5:$P$1264,'PIB-Mpal 2015-2024 Corrient'!$A$5:$A$1264,LEFT(D88,4),'PIB-Mpal 2015-2024 Corrient'!$E$5:$E$1264,$C$1)</f>
        <v>1.7577734092299999</v>
      </c>
      <c r="E95" s="212">
        <f>SUMIFS('PIB-Mpal 2015-2024 Corrient'!$P$5:$P$1264,'PIB-Mpal 2015-2024 Corrient'!$A$5:$A$1264,LEFT(E88,4),'PIB-Mpal 2015-2024 Corrient'!$E$5:$E$1264,$C$1)</f>
        <v>1.5931118321</v>
      </c>
      <c r="F95" s="212">
        <f>SUMIFS('PIB-Mpal 2015-2024 Corrient'!$P$5:$P$1264,'PIB-Mpal 2015-2024 Corrient'!$A$5:$A$1264,LEFT(F88,4),'PIB-Mpal 2015-2024 Corrient'!$E$5:$E$1264,$C$1)</f>
        <v>1.0037322096500001</v>
      </c>
      <c r="G95" s="212">
        <f>SUMIFS('PIB-Mpal 2015-2024 Corrient'!$P$5:$P$1264,'PIB-Mpal 2015-2024 Corrient'!$A$5:$A$1264,LEFT(G88,4),'PIB-Mpal 2015-2024 Corrient'!$E$5:$E$1264,$C$1)</f>
        <v>0.85668515213999996</v>
      </c>
      <c r="H95" s="212">
        <f>SUMIFS('PIB-Mpal 2015-2024 Corrient'!$P$5:$P$1264,'PIB-Mpal 2015-2024 Corrient'!$A$5:$A$1264,LEFT(H88,4),'PIB-Mpal 2015-2024 Corrient'!$E$5:$E$1264,$C$1)</f>
        <v>1.31227455613</v>
      </c>
      <c r="I95" s="212">
        <f>SUMIFS('PIB-Mpal 2015-2024 Corrient'!$P$5:$P$1264,'PIB-Mpal 2015-2024 Corrient'!$A$5:$A$1264,LEFT(I88,4),'PIB-Mpal 2015-2024 Corrient'!$E$5:$E$1264,$C$1)</f>
        <v>0.96693023226999997</v>
      </c>
      <c r="J95" s="212">
        <f>SUMIFS('PIB-Mpal 2015-2024 Corrient'!$P$5:$P$1264,'PIB-Mpal 2015-2024 Corrient'!$A$5:$A$1264,LEFT(J88,4),'PIB-Mpal 2015-2024 Corrient'!$E$5:$E$1264,$C$1)</f>
        <v>1.3135325814600001</v>
      </c>
      <c r="K95" s="215">
        <f>SUMIFS('PIB-Mpal 2015-2024 Corrient'!$P$5:$P$1264,'PIB-Mpal 2015-2024 Corrient'!$A$5:$A$1264,LEFT(K88,4),'PIB-Mpal 2015-2024 Corrient'!$E$5:$E$1264,$C$1)</f>
        <v>1.2485530148599999</v>
      </c>
    </row>
    <row r="96" spans="1:13" x14ac:dyDescent="0.3">
      <c r="A96" s="228" t="s">
        <v>124</v>
      </c>
      <c r="B96" s="212">
        <f>SUMIFS('PIB-Mpal 2015-2024 Corrient'!$Q$5:$Q$1264,'PIB-Mpal 2015-2024 Corrient'!$A$5:$A$1264,LEFT(B88,4),'PIB-Mpal 2015-2024 Corrient'!$E$5:$E$1264,$C$1)</f>
        <v>1.19980933371</v>
      </c>
      <c r="C96" s="212">
        <f>SUMIFS('PIB-Mpal 2015-2024 Corrient'!$Q$5:$Q$1264,'PIB-Mpal 2015-2024 Corrient'!$A$5:$A$1264,LEFT(C88,4),'PIB-Mpal 2015-2024 Corrient'!$E$5:$E$1264,$C$1)</f>
        <v>1.05994717771</v>
      </c>
      <c r="D96" s="212">
        <f>SUMIFS('PIB-Mpal 2015-2024 Corrient'!$Q$5:$Q$1264,'PIB-Mpal 2015-2024 Corrient'!$A$5:$A$1264,LEFT(D88,4),'PIB-Mpal 2015-2024 Corrient'!$E$5:$E$1264,$C$1)</f>
        <v>1.24779236222</v>
      </c>
      <c r="E96" s="212">
        <f>SUMIFS('PIB-Mpal 2015-2024 Corrient'!$Q$5:$Q$1264,'PIB-Mpal 2015-2024 Corrient'!$A$5:$A$1264,LEFT(E88,4),'PIB-Mpal 2015-2024 Corrient'!$E$5:$E$1264,$C$1)</f>
        <v>0.79581785283999995</v>
      </c>
      <c r="F96" s="212">
        <f>SUMIFS('PIB-Mpal 2015-2024 Corrient'!$Q$5:$Q$1264,'PIB-Mpal 2015-2024 Corrient'!$A$5:$A$1264,LEFT(F88,4),'PIB-Mpal 2015-2024 Corrient'!$E$5:$E$1264,$C$1)</f>
        <v>0.67092698959999997</v>
      </c>
      <c r="G96" s="212">
        <f>SUMIFS('PIB-Mpal 2015-2024 Corrient'!$Q$5:$Q$1264,'PIB-Mpal 2015-2024 Corrient'!$A$5:$A$1264,LEFT(G88,4),'PIB-Mpal 2015-2024 Corrient'!$E$5:$E$1264,$C$1)</f>
        <v>0.71895455535999997</v>
      </c>
      <c r="H96" s="212">
        <f>SUMIFS('PIB-Mpal 2015-2024 Corrient'!$Q$5:$Q$1264,'PIB-Mpal 2015-2024 Corrient'!$A$5:$A$1264,LEFT(H88,4),'PIB-Mpal 2015-2024 Corrient'!$E$5:$E$1264,$C$1)</f>
        <v>1.04818770041</v>
      </c>
      <c r="I96" s="212">
        <f>SUMIFS('PIB-Mpal 2015-2024 Corrient'!$Q$5:$Q$1264,'PIB-Mpal 2015-2024 Corrient'!$A$5:$A$1264,LEFT(I88,4),'PIB-Mpal 2015-2024 Corrient'!$E$5:$E$1264,$C$1)</f>
        <v>0.77851002613999998</v>
      </c>
      <c r="J96" s="212">
        <f>SUMIFS('PIB-Mpal 2015-2024 Corrient'!$Q$5:$Q$1264,'PIB-Mpal 2015-2024 Corrient'!$A$5:$A$1264,LEFT(J88,4),'PIB-Mpal 2015-2024 Corrient'!$E$5:$E$1264,$C$1)</f>
        <v>1.2536201498599999</v>
      </c>
      <c r="K96" s="215">
        <f>SUMIFS('PIB-Mpal 2015-2024 Corrient'!$Q$5:$Q$1264,'PIB-Mpal 2015-2024 Corrient'!$A$5:$A$1264,LEFT(K88,4),'PIB-Mpal 2015-2024 Corrient'!$E$5:$E$1264,$C$1)</f>
        <v>1.1988265864400001</v>
      </c>
    </row>
    <row r="97" spans="1:12" x14ac:dyDescent="0.3">
      <c r="A97" s="228" t="s">
        <v>125</v>
      </c>
      <c r="B97" s="212">
        <f>SUMIFS('PIB-Mpal 2015-2024 Corrient'!$R$5:$R$1264,'PIB-Mpal 2015-2024 Corrient'!$A$5:$A$1264,LEFT(B88,4),'PIB-Mpal 2015-2024 Corrient'!$E$5:$E$1264,$C$1)</f>
        <v>6.4864880227999997</v>
      </c>
      <c r="C97" s="212">
        <f>SUMIFS('PIB-Mpal 2015-2024 Corrient'!$R$5:$R$1264,'PIB-Mpal 2015-2024 Corrient'!$A$5:$A$1264,LEFT(C88,4),'PIB-Mpal 2015-2024 Corrient'!$E$5:$E$1264,$C$1)</f>
        <v>5.6990931810200003</v>
      </c>
      <c r="D97" s="212">
        <f>SUMIFS('PIB-Mpal 2015-2024 Corrient'!$R$5:$R$1264,'PIB-Mpal 2015-2024 Corrient'!$A$5:$A$1264,LEFT(D88,4),'PIB-Mpal 2015-2024 Corrient'!$E$5:$E$1264,$C$1)</f>
        <v>6.4124209509099996</v>
      </c>
      <c r="E97" s="212">
        <f>SUMIFS('PIB-Mpal 2015-2024 Corrient'!$R$5:$R$1264,'PIB-Mpal 2015-2024 Corrient'!$A$5:$A$1264,LEFT(E88,4),'PIB-Mpal 2015-2024 Corrient'!$E$5:$E$1264,$C$1)</f>
        <v>5.1551710541800002</v>
      </c>
      <c r="F97" s="212">
        <f>SUMIFS('PIB-Mpal 2015-2024 Corrient'!$R$5:$R$1264,'PIB-Mpal 2015-2024 Corrient'!$A$5:$A$1264,LEFT(F88,4),'PIB-Mpal 2015-2024 Corrient'!$E$5:$E$1264,$C$1)</f>
        <v>3.88536541067</v>
      </c>
      <c r="G97" s="212">
        <f>SUMIFS('PIB-Mpal 2015-2024 Corrient'!$R$5:$R$1264,'PIB-Mpal 2015-2024 Corrient'!$A$5:$A$1264,LEFT(G88,4),'PIB-Mpal 2015-2024 Corrient'!$E$5:$E$1264,$C$1)</f>
        <v>3.7806981892499998</v>
      </c>
      <c r="H97" s="212">
        <f>SUMIFS('PIB-Mpal 2015-2024 Corrient'!$R$5:$R$1264,'PIB-Mpal 2015-2024 Corrient'!$A$5:$A$1264,LEFT(H88,4),'PIB-Mpal 2015-2024 Corrient'!$E$5:$E$1264,$C$1)</f>
        <v>6.0338093698400002</v>
      </c>
      <c r="I97" s="212">
        <f>SUMIFS('PIB-Mpal 2015-2024 Corrient'!$R$5:$R$1264,'PIB-Mpal 2015-2024 Corrient'!$A$5:$A$1264,LEFT(I88,4),'PIB-Mpal 2015-2024 Corrient'!$E$5:$E$1264,$C$1)</f>
        <v>4.4868383830100003</v>
      </c>
      <c r="J97" s="212">
        <f>SUMIFS('PIB-Mpal 2015-2024 Corrient'!$R$5:$R$1264,'PIB-Mpal 2015-2024 Corrient'!$A$5:$A$1264,LEFT(J88,4),'PIB-Mpal 2015-2024 Corrient'!$E$5:$E$1264,$C$1)</f>
        <v>6.1457893466</v>
      </c>
      <c r="K97" s="215">
        <f>SUMIFS('PIB-Mpal 2015-2024 Corrient'!$R$5:$R$1264,'PIB-Mpal 2015-2024 Corrient'!$A$5:$A$1264,LEFT(K88,4),'PIB-Mpal 2015-2024 Corrient'!$E$5:$E$1264,$C$1)</f>
        <v>6.0156765501000002</v>
      </c>
    </row>
    <row r="98" spans="1:12" ht="15" x14ac:dyDescent="0.3">
      <c r="A98" s="228" t="s">
        <v>533</v>
      </c>
      <c r="B98" s="212">
        <f>SUMIFS('PIB-Mpal 2015-2024 Corrient'!$S$5:$S$1264,'PIB-Mpal 2015-2024 Corrient'!$A$5:$A$1264,LEFT(B88,4),'PIB-Mpal 2015-2024 Corrient'!$E$5:$E$1264,$C$1)</f>
        <v>4.66653051766</v>
      </c>
      <c r="C98" s="212">
        <f>SUMIFS('PIB-Mpal 2015-2024 Corrient'!$S$5:$S$1264,'PIB-Mpal 2015-2024 Corrient'!$A$5:$A$1264,LEFT(C88,4),'PIB-Mpal 2015-2024 Corrient'!$E$5:$E$1264,$C$1)</f>
        <v>4.3304345517999998</v>
      </c>
      <c r="D98" s="212">
        <f>SUMIFS('PIB-Mpal 2015-2024 Corrient'!$S$5:$S$1264,'PIB-Mpal 2015-2024 Corrient'!$A$5:$A$1264,LEFT(D88,4),'PIB-Mpal 2015-2024 Corrient'!$E$5:$E$1264,$C$1)</f>
        <v>4.6364339389999998</v>
      </c>
      <c r="E98" s="212">
        <f>SUMIFS('PIB-Mpal 2015-2024 Corrient'!$S$5:$S$1264,'PIB-Mpal 2015-2024 Corrient'!$A$5:$A$1264,LEFT(E88,4),'PIB-Mpal 2015-2024 Corrient'!$E$5:$E$1264,$C$1)</f>
        <v>4.9879021811599999</v>
      </c>
      <c r="F98" s="212">
        <f>SUMIFS('PIB-Mpal 2015-2024 Corrient'!$S$5:$S$1264,'PIB-Mpal 2015-2024 Corrient'!$A$5:$A$1264,LEFT(F88,4),'PIB-Mpal 2015-2024 Corrient'!$E$5:$E$1264,$C$1)</f>
        <v>4.5589995781499999</v>
      </c>
      <c r="G98" s="212">
        <f>SUMIFS('PIB-Mpal 2015-2024 Corrient'!$S$5:$S$1264,'PIB-Mpal 2015-2024 Corrient'!$A$5:$A$1264,LEFT(G88,4),'PIB-Mpal 2015-2024 Corrient'!$E$5:$E$1264,$C$1)</f>
        <v>4.1044732632100001</v>
      </c>
      <c r="H98" s="212">
        <f>SUMIFS('PIB-Mpal 2015-2024 Corrient'!$S$5:$S$1264,'PIB-Mpal 2015-2024 Corrient'!$A$5:$A$1264,LEFT(H88,4),'PIB-Mpal 2015-2024 Corrient'!$E$5:$E$1264,$C$1)</f>
        <v>5.3932896282599998</v>
      </c>
      <c r="I98" s="212">
        <f>SUMIFS('PIB-Mpal 2015-2024 Corrient'!$S$5:$S$1264,'PIB-Mpal 2015-2024 Corrient'!$A$5:$A$1264,LEFT(I88,4),'PIB-Mpal 2015-2024 Corrient'!$E$5:$E$1264,$C$1)</f>
        <v>4.2018225680399999</v>
      </c>
      <c r="J98" s="212">
        <f>SUMIFS('PIB-Mpal 2015-2024 Corrient'!$S$5:$S$1264,'PIB-Mpal 2015-2024 Corrient'!$A$5:$A$1264,LEFT(J88,4),'PIB-Mpal 2015-2024 Corrient'!$E$5:$E$1264,$C$1)</f>
        <v>4.9587761748699997</v>
      </c>
      <c r="K98" s="215">
        <f>SUMIFS('PIB-Mpal 2015-2024 Corrient'!$S$5:$S$1264,'PIB-Mpal 2015-2024 Corrient'!$A$5:$A$1264,LEFT(K88,4),'PIB-Mpal 2015-2024 Corrient'!$E$5:$E$1264,$C$1)</f>
        <v>4.8608493483900004</v>
      </c>
    </row>
    <row r="99" spans="1:12" ht="28.8" x14ac:dyDescent="0.3">
      <c r="A99" s="228" t="s">
        <v>534</v>
      </c>
      <c r="B99" s="212">
        <f>SUMIFS('PIB-Mpal 2015-2024 Corrient'!$T$5:$T$1264,'PIB-Mpal 2015-2024 Corrient'!$A$5:$A$1264,LEFT(B88,4),'PIB-Mpal 2015-2024 Corrient'!$E$5:$E$1264,$C$1)</f>
        <v>8.6490240027599992</v>
      </c>
      <c r="C99" s="212">
        <f>SUMIFS('PIB-Mpal 2015-2024 Corrient'!$T$5:$T$1264,'PIB-Mpal 2015-2024 Corrient'!$A$5:$A$1264,LEFT(C88,4),'PIB-Mpal 2015-2024 Corrient'!$E$5:$E$1264,$C$1)</f>
        <v>14.69899329988</v>
      </c>
      <c r="D99" s="212">
        <f>SUMIFS('PIB-Mpal 2015-2024 Corrient'!$T$5:$T$1264,'PIB-Mpal 2015-2024 Corrient'!$A$5:$A$1264,LEFT(D88,4),'PIB-Mpal 2015-2024 Corrient'!$E$5:$E$1264,$C$1)</f>
        <v>9.6731625860600001</v>
      </c>
      <c r="E99" s="212">
        <f>SUMIFS('PIB-Mpal 2015-2024 Corrient'!$T$5:$T$1264,'PIB-Mpal 2015-2024 Corrient'!$A$5:$A$1264,LEFT(E88,4),'PIB-Mpal 2015-2024 Corrient'!$E$5:$E$1264,$C$1)</f>
        <v>10.69352507857</v>
      </c>
      <c r="F99" s="212">
        <f>SUMIFS('PIB-Mpal 2015-2024 Corrient'!$T$5:$T$1264,'PIB-Mpal 2015-2024 Corrient'!$A$5:$A$1264,LEFT(F88,4),'PIB-Mpal 2015-2024 Corrient'!$E$5:$E$1264,$C$1)</f>
        <v>7.9294687774100003</v>
      </c>
      <c r="G99" s="212">
        <f>SUMIFS('PIB-Mpal 2015-2024 Corrient'!$T$5:$T$1264,'PIB-Mpal 2015-2024 Corrient'!$A$5:$A$1264,LEFT(G88,4),'PIB-Mpal 2015-2024 Corrient'!$E$5:$E$1264,$C$1)</f>
        <v>7.2499400873399997</v>
      </c>
      <c r="H99" s="212">
        <f>SUMIFS('PIB-Mpal 2015-2024 Corrient'!$T$5:$T$1264,'PIB-Mpal 2015-2024 Corrient'!$A$5:$A$1264,LEFT(H88,4),'PIB-Mpal 2015-2024 Corrient'!$E$5:$E$1264,$C$1)</f>
        <v>7.5938808343100002</v>
      </c>
      <c r="I99" s="212">
        <f>SUMIFS('PIB-Mpal 2015-2024 Corrient'!$T$5:$T$1264,'PIB-Mpal 2015-2024 Corrient'!$A$5:$A$1264,LEFT(I88,4),'PIB-Mpal 2015-2024 Corrient'!$E$5:$E$1264,$C$1)</f>
        <v>4.9035864053899996</v>
      </c>
      <c r="J99" s="212">
        <f>SUMIFS('PIB-Mpal 2015-2024 Corrient'!$T$5:$T$1264,'PIB-Mpal 2015-2024 Corrient'!$A$5:$A$1264,LEFT(J88,4),'PIB-Mpal 2015-2024 Corrient'!$E$5:$E$1264,$C$1)</f>
        <v>7.2205775825899998</v>
      </c>
      <c r="K99" s="215">
        <f>SUMIFS('PIB-Mpal 2015-2024 Corrient'!$T$5:$T$1264,'PIB-Mpal 2015-2024 Corrient'!$A$5:$A$1264,LEFT(K88,4),'PIB-Mpal 2015-2024 Corrient'!$E$5:$E$1264,$C$1)</f>
        <v>6.4559304372100002</v>
      </c>
    </row>
    <row r="100" spans="1:12" ht="28.8" x14ac:dyDescent="0.3">
      <c r="A100" s="583" t="s">
        <v>535</v>
      </c>
      <c r="B100" s="497">
        <f>SUMIFS('PIB-Mpal 2015-2024 Corrient'!$U$5:$U$1264,'PIB-Mpal 2015-2024 Corrient'!$A$5:$A$1264,LEFT(B88,4),'PIB-Mpal 2015-2024 Corrient'!$E$5:$E$1264,$C$1)</f>
        <v>1.23295414041</v>
      </c>
      <c r="C100" s="497">
        <f>SUMIFS('PIB-Mpal 2015-2024 Corrient'!$U$5:$U$1264,'PIB-Mpal 2015-2024 Corrient'!$A$5:$A$1264,LEFT(C88,4),'PIB-Mpal 2015-2024 Corrient'!$E$5:$E$1264,$C$1)</f>
        <v>1.15574322823</v>
      </c>
      <c r="D100" s="497">
        <f>SUMIFS('PIB-Mpal 2015-2024 Corrient'!$U$5:$U$1264,'PIB-Mpal 2015-2024 Corrient'!$A$5:$A$1264,LEFT(D88,4),'PIB-Mpal 2015-2024 Corrient'!$E$5:$E$1264,$C$1)</f>
        <v>1.3160218746800001</v>
      </c>
      <c r="E100" s="497">
        <f>SUMIFS('PIB-Mpal 2015-2024 Corrient'!$U$5:$U$1264,'PIB-Mpal 2015-2024 Corrient'!$A$5:$A$1264,LEFT(E88,4),'PIB-Mpal 2015-2024 Corrient'!$E$5:$E$1264,$C$1)</f>
        <v>1.3382436396199999</v>
      </c>
      <c r="F100" s="497">
        <f>SUMIFS('PIB-Mpal 2015-2024 Corrient'!$U$5:$U$1264,'PIB-Mpal 2015-2024 Corrient'!$A$5:$A$1264,LEFT(F88,4),'PIB-Mpal 2015-2024 Corrient'!$E$5:$E$1264,$C$1)</f>
        <v>1.09482940774</v>
      </c>
      <c r="G100" s="497">
        <f>SUMIFS('PIB-Mpal 2015-2024 Corrient'!$U$5:$U$1264,'PIB-Mpal 2015-2024 Corrient'!$A$5:$A$1264,LEFT(G88,4),'PIB-Mpal 2015-2024 Corrient'!$E$5:$E$1264,$C$1)</f>
        <v>0.94547758191999998</v>
      </c>
      <c r="H100" s="497">
        <f>SUMIFS('PIB-Mpal 2015-2024 Corrient'!$U$5:$U$1264,'PIB-Mpal 2015-2024 Corrient'!$A$5:$A$1264,LEFT(H88,4),'PIB-Mpal 2015-2024 Corrient'!$E$5:$E$1264,$C$1)</f>
        <v>1.9755358277599999</v>
      </c>
      <c r="I100" s="497">
        <f>SUMIFS('PIB-Mpal 2015-2024 Corrient'!$U$5:$U$1264,'PIB-Mpal 2015-2024 Corrient'!$A$5:$A$1264,LEFT(I88,4),'PIB-Mpal 2015-2024 Corrient'!$E$5:$E$1264,$C$1)</f>
        <v>1.9848174055300001</v>
      </c>
      <c r="J100" s="497">
        <f>SUMIFS('PIB-Mpal 2015-2024 Corrient'!$U$5:$U$1264,'PIB-Mpal 2015-2024 Corrient'!$A$5:$A$1264,LEFT(J88,4),'PIB-Mpal 2015-2024 Corrient'!$E$5:$E$1264,$C$1)</f>
        <v>2.4756137357600001</v>
      </c>
      <c r="K100" s="584">
        <f>SUMIFS('PIB-Mpal 2015-2024 Corrient'!$U$5:$U$1264,'PIB-Mpal 2015-2024 Corrient'!$A$5:$A$1264,LEFT(K88,4),'PIB-Mpal 2015-2024 Corrient'!$E$5:$E$1264,$C$1)</f>
        <v>2.52127866976</v>
      </c>
    </row>
    <row r="101" spans="1:12" ht="16.2" customHeight="1" x14ac:dyDescent="0.3">
      <c r="A101" s="585" t="s">
        <v>508</v>
      </c>
      <c r="B101" s="504">
        <f>SUM(B89:B100)</f>
        <v>42.639326626330003</v>
      </c>
      <c r="C101" s="504">
        <f t="shared" ref="C101:I101" si="7">SUM(C89:C100)</f>
        <v>46.560466337610002</v>
      </c>
      <c r="D101" s="504">
        <f t="shared" si="7"/>
        <v>51.273271832239999</v>
      </c>
      <c r="E101" s="504">
        <f t="shared" si="7"/>
        <v>52.33433889666</v>
      </c>
      <c r="F101" s="504">
        <f t="shared" si="7"/>
        <v>56.855982599270007</v>
      </c>
      <c r="G101" s="504">
        <f t="shared" si="7"/>
        <v>54.956365808500003</v>
      </c>
      <c r="H101" s="504">
        <f t="shared" si="7"/>
        <v>69.360247902769999</v>
      </c>
      <c r="I101" s="504">
        <f t="shared" si="7"/>
        <v>78.032421860949995</v>
      </c>
      <c r="J101" s="504">
        <f>SUM(J89:J100)</f>
        <v>83.583021810799991</v>
      </c>
      <c r="K101" s="586">
        <f>SUM(K89:K100)</f>
        <v>92.589236089769997</v>
      </c>
    </row>
    <row r="103" spans="1:12" ht="15.6" x14ac:dyDescent="0.3">
      <c r="A103" s="680" t="s">
        <v>87</v>
      </c>
      <c r="B103" s="680"/>
      <c r="C103" s="680"/>
      <c r="D103" s="680"/>
      <c r="E103" s="680"/>
      <c r="F103" s="680"/>
      <c r="G103" s="680"/>
      <c r="H103" s="680"/>
      <c r="I103" s="680"/>
      <c r="J103" s="680"/>
      <c r="K103" s="680"/>
    </row>
    <row r="104" spans="1:12" ht="31.95" customHeight="1" x14ac:dyDescent="0.3">
      <c r="A104" s="679" t="str">
        <f>"Distribución del Valor Agregado en precios corrientes por ramas de actividad económica del Municipio de "&amp;B1&amp; " 2015 - 2024pr"</f>
        <v>Distribución del Valor Agregado en precios corrientes por ramas de actividad económica del Municipio de Alejandría 2015 - 2024pr</v>
      </c>
      <c r="B104" s="679"/>
      <c r="C104" s="679"/>
      <c r="D104" s="679"/>
      <c r="E104" s="679"/>
      <c r="F104" s="679"/>
      <c r="G104" s="679"/>
      <c r="H104" s="679"/>
      <c r="I104" s="679"/>
      <c r="J104" s="679"/>
      <c r="K104" s="679"/>
    </row>
    <row r="105" spans="1:12" x14ac:dyDescent="0.3">
      <c r="A105" s="210" t="s">
        <v>502</v>
      </c>
      <c r="B105" s="211">
        <v>2015</v>
      </c>
      <c r="C105" s="211">
        <v>2016</v>
      </c>
      <c r="D105" s="211">
        <v>2017</v>
      </c>
      <c r="E105" s="211">
        <v>2018</v>
      </c>
      <c r="F105" s="211">
        <v>2019</v>
      </c>
      <c r="G105" s="211">
        <v>2020</v>
      </c>
      <c r="H105" s="211">
        <v>2021</v>
      </c>
      <c r="I105" s="211">
        <v>2022</v>
      </c>
      <c r="J105" s="211" t="s">
        <v>483</v>
      </c>
      <c r="K105" s="213" t="s">
        <v>484</v>
      </c>
    </row>
    <row r="106" spans="1:12" ht="27.6" x14ac:dyDescent="0.3">
      <c r="A106" s="228" t="s">
        <v>117</v>
      </c>
      <c r="B106" s="223">
        <f t="shared" ref="B106:K117" si="8">B89/B$101</f>
        <v>0.14847796844733882</v>
      </c>
      <c r="C106" s="223">
        <f t="shared" si="8"/>
        <v>0.16066144314726338</v>
      </c>
      <c r="D106" s="223">
        <f t="shared" si="8"/>
        <v>0.16077304161437728</v>
      </c>
      <c r="E106" s="223">
        <f t="shared" si="8"/>
        <v>0.14679754018656962</v>
      </c>
      <c r="F106" s="223">
        <f t="shared" si="8"/>
        <v>0.13018115191953489</v>
      </c>
      <c r="G106" s="223">
        <f t="shared" si="8"/>
        <v>0.14776040809951149</v>
      </c>
      <c r="H106" s="223">
        <f t="shared" si="8"/>
        <v>0.20033230241763711</v>
      </c>
      <c r="I106" s="223">
        <f t="shared" si="8"/>
        <v>0.18624805716126294</v>
      </c>
      <c r="J106" s="123">
        <f t="shared" si="8"/>
        <v>0.17267046569492608</v>
      </c>
      <c r="K106" s="219">
        <f t="shared" si="8"/>
        <v>0.17396567547844438</v>
      </c>
      <c r="L106" s="334">
        <f t="shared" ref="L106:L117" si="9">INDEX(B106:K106,,MATCH($M$89,$B$105:$K$105,0))</f>
        <v>0.17396567547844438</v>
      </c>
    </row>
    <row r="107" spans="1:12" x14ac:dyDescent="0.3">
      <c r="A107" s="228" t="s">
        <v>118</v>
      </c>
      <c r="B107" s="223">
        <f t="shared" si="8"/>
        <v>0</v>
      </c>
      <c r="C107" s="223">
        <f t="shared" si="8"/>
        <v>0</v>
      </c>
      <c r="D107" s="223">
        <f t="shared" si="8"/>
        <v>0</v>
      </c>
      <c r="E107" s="223">
        <f t="shared" si="8"/>
        <v>0</v>
      </c>
      <c r="F107" s="223">
        <f t="shared" si="8"/>
        <v>0</v>
      </c>
      <c r="G107" s="223">
        <f t="shared" si="8"/>
        <v>0</v>
      </c>
      <c r="H107" s="223">
        <f t="shared" si="8"/>
        <v>0</v>
      </c>
      <c r="I107" s="223">
        <f t="shared" si="8"/>
        <v>0</v>
      </c>
      <c r="J107" s="123">
        <f t="shared" si="8"/>
        <v>0</v>
      </c>
      <c r="K107" s="219">
        <f t="shared" si="8"/>
        <v>0</v>
      </c>
      <c r="L107" s="334">
        <f t="shared" si="9"/>
        <v>0</v>
      </c>
    </row>
    <row r="108" spans="1:12" x14ac:dyDescent="0.3">
      <c r="A108" s="228" t="s">
        <v>119</v>
      </c>
      <c r="B108" s="223">
        <f t="shared" si="8"/>
        <v>2.7532359703238671E-2</v>
      </c>
      <c r="C108" s="223">
        <f t="shared" si="8"/>
        <v>3.0216309231928043E-2</v>
      </c>
      <c r="D108" s="223">
        <f t="shared" si="8"/>
        <v>1.3707001470268692E-2</v>
      </c>
      <c r="E108" s="223">
        <f t="shared" si="8"/>
        <v>1.1588324986535847E-2</v>
      </c>
      <c r="F108" s="223">
        <f t="shared" si="8"/>
        <v>1.1893343450697518E-2</v>
      </c>
      <c r="G108" s="223">
        <f t="shared" si="8"/>
        <v>1.1701946759742498E-2</v>
      </c>
      <c r="H108" s="223">
        <f t="shared" si="8"/>
        <v>2.8414617557491337E-2</v>
      </c>
      <c r="I108" s="223">
        <f t="shared" si="8"/>
        <v>8.9387939467384381E-3</v>
      </c>
      <c r="J108" s="123">
        <f t="shared" si="8"/>
        <v>1.5367321012124895E-2</v>
      </c>
      <c r="K108" s="219">
        <f t="shared" si="8"/>
        <v>1.1622545804532225E-2</v>
      </c>
      <c r="L108" s="334">
        <f t="shared" si="9"/>
        <v>1.1622545804532225E-2</v>
      </c>
    </row>
    <row r="109" spans="1:12" x14ac:dyDescent="0.3">
      <c r="A109" s="228" t="s">
        <v>120</v>
      </c>
      <c r="B109" s="223">
        <f t="shared" si="8"/>
        <v>6.9955032900498093E-2</v>
      </c>
      <c r="C109" s="223">
        <f t="shared" si="8"/>
        <v>6.1062981272879159E-2</v>
      </c>
      <c r="D109" s="223">
        <f t="shared" si="8"/>
        <v>7.576023780771271E-2</v>
      </c>
      <c r="E109" s="223">
        <f t="shared" si="8"/>
        <v>8.1038196393279888E-2</v>
      </c>
      <c r="F109" s="223">
        <f t="shared" si="8"/>
        <v>7.6684377742967352E-2</v>
      </c>
      <c r="G109" s="223">
        <f t="shared" si="8"/>
        <v>5.6946418771671309E-2</v>
      </c>
      <c r="H109" s="223">
        <f t="shared" si="8"/>
        <v>3.8037578215383457E-2</v>
      </c>
      <c r="I109" s="223">
        <f t="shared" si="8"/>
        <v>4.0761772785649596E-2</v>
      </c>
      <c r="J109" s="123">
        <f t="shared" si="8"/>
        <v>3.3713601791624782E-2</v>
      </c>
      <c r="K109" s="219">
        <f t="shared" si="8"/>
        <v>3.5243281883395289E-2</v>
      </c>
      <c r="L109" s="334">
        <f t="shared" si="9"/>
        <v>3.5243281883395289E-2</v>
      </c>
    </row>
    <row r="110" spans="1:12" ht="27.6" customHeight="1" x14ac:dyDescent="0.3">
      <c r="A110" s="228" t="s">
        <v>531</v>
      </c>
      <c r="B110" s="223">
        <f t="shared" si="8"/>
        <v>8.0684513549648229E-2</v>
      </c>
      <c r="C110" s="223">
        <f t="shared" si="8"/>
        <v>2.2939756958517309E-2</v>
      </c>
      <c r="D110" s="223">
        <f t="shared" si="8"/>
        <v>0.16231938806208235</v>
      </c>
      <c r="E110" s="223">
        <f t="shared" si="8"/>
        <v>0.17258242026893028</v>
      </c>
      <c r="F110" s="223">
        <f t="shared" si="8"/>
        <v>0.32745986695442397</v>
      </c>
      <c r="G110" s="223">
        <f t="shared" si="8"/>
        <v>0.3615581834353529</v>
      </c>
      <c r="H110" s="223">
        <f t="shared" si="8"/>
        <v>0.28615087358312863</v>
      </c>
      <c r="I110" s="223">
        <f t="shared" si="8"/>
        <v>0.45651518702826421</v>
      </c>
      <c r="J110" s="123">
        <f t="shared" si="8"/>
        <v>0.41447783610754357</v>
      </c>
      <c r="K110" s="219">
        <f t="shared" si="8"/>
        <v>0.46737776196990649</v>
      </c>
      <c r="L110" s="334">
        <f t="shared" si="9"/>
        <v>0.46737776196990649</v>
      </c>
    </row>
    <row r="111" spans="1:12" ht="15" x14ac:dyDescent="0.3">
      <c r="A111" s="228" t="s">
        <v>532</v>
      </c>
      <c r="B111" s="223">
        <f t="shared" si="8"/>
        <v>0.1121165268758717</v>
      </c>
      <c r="C111" s="223">
        <f t="shared" si="8"/>
        <v>0.11249330026338518</v>
      </c>
      <c r="D111" s="223">
        <f t="shared" si="8"/>
        <v>9.9006411633517671E-2</v>
      </c>
      <c r="E111" s="223">
        <f t="shared" si="8"/>
        <v>0.11863110418685785</v>
      </c>
      <c r="F111" s="223">
        <f t="shared" si="8"/>
        <v>0.11708278955072478</v>
      </c>
      <c r="G111" s="223">
        <f t="shared" si="8"/>
        <v>0.10075581563771409</v>
      </c>
      <c r="H111" s="223">
        <f t="shared" si="8"/>
        <v>0.11031586185153218</v>
      </c>
      <c r="I111" s="223">
        <f t="shared" si="8"/>
        <v>8.554506529561573E-2</v>
      </c>
      <c r="J111" s="123">
        <f t="shared" si="8"/>
        <v>8.4193547089735768E-2</v>
      </c>
      <c r="K111" s="219">
        <f t="shared" si="8"/>
        <v>7.0929965852322377E-2</v>
      </c>
      <c r="L111" s="334">
        <f t="shared" si="9"/>
        <v>7.0929965852322377E-2</v>
      </c>
    </row>
    <row r="112" spans="1:12" x14ac:dyDescent="0.3">
      <c r="A112" s="228" t="s">
        <v>123</v>
      </c>
      <c r="B112" s="223">
        <f t="shared" si="8"/>
        <v>3.9771188664194913E-2</v>
      </c>
      <c r="C112" s="223">
        <f t="shared" si="8"/>
        <v>3.3933305939287131E-2</v>
      </c>
      <c r="D112" s="223">
        <f t="shared" si="8"/>
        <v>3.428245061054859E-2</v>
      </c>
      <c r="E112" s="223">
        <f t="shared" si="8"/>
        <v>3.0441042452944277E-2</v>
      </c>
      <c r="F112" s="223">
        <f t="shared" si="8"/>
        <v>1.7653941832726103E-2</v>
      </c>
      <c r="G112" s="223">
        <f t="shared" si="8"/>
        <v>1.5588460764039422E-2</v>
      </c>
      <c r="H112" s="223">
        <f t="shared" si="8"/>
        <v>1.8919692414732452E-2</v>
      </c>
      <c r="I112" s="223">
        <f t="shared" si="8"/>
        <v>1.2391390773350889E-2</v>
      </c>
      <c r="J112" s="123">
        <f t="shared" si="8"/>
        <v>1.5715303814132681E-2</v>
      </c>
      <c r="K112" s="219">
        <f t="shared" si="8"/>
        <v>1.3484861389821426E-2</v>
      </c>
      <c r="L112" s="334">
        <f t="shared" si="9"/>
        <v>1.3484861389821426E-2</v>
      </c>
    </row>
    <row r="113" spans="1:12" x14ac:dyDescent="0.3">
      <c r="A113" s="228" t="s">
        <v>124</v>
      </c>
      <c r="B113" s="223">
        <f t="shared" si="8"/>
        <v>2.8138561948328509E-2</v>
      </c>
      <c r="C113" s="223">
        <f t="shared" si="8"/>
        <v>2.2764960514448495E-2</v>
      </c>
      <c r="D113" s="223">
        <f t="shared" si="8"/>
        <v>2.4336117388853731E-2</v>
      </c>
      <c r="E113" s="223">
        <f t="shared" si="8"/>
        <v>1.5206418378790094E-2</v>
      </c>
      <c r="F113" s="223">
        <f t="shared" si="8"/>
        <v>1.1800464241886381E-2</v>
      </c>
      <c r="G113" s="223">
        <f t="shared" si="8"/>
        <v>1.3082279819325327E-2</v>
      </c>
      <c r="H113" s="223">
        <f t="shared" si="8"/>
        <v>1.5112225404375164E-2</v>
      </c>
      <c r="I113" s="223">
        <f t="shared" si="8"/>
        <v>9.9767507860677087E-3</v>
      </c>
      <c r="J113" s="123">
        <f t="shared" si="8"/>
        <v>1.4998502359698322E-2</v>
      </c>
      <c r="K113" s="219">
        <f t="shared" si="8"/>
        <v>1.2947796494159175E-2</v>
      </c>
      <c r="L113" s="334">
        <f t="shared" si="9"/>
        <v>1.2947796494159175E-2</v>
      </c>
    </row>
    <row r="114" spans="1:12" x14ac:dyDescent="0.3">
      <c r="A114" s="228" t="s">
        <v>125</v>
      </c>
      <c r="B114" s="223">
        <f t="shared" si="8"/>
        <v>0.15212454173219894</v>
      </c>
      <c r="C114" s="223">
        <f t="shared" si="8"/>
        <v>0.12240197810081772</v>
      </c>
      <c r="D114" s="223">
        <f t="shared" si="8"/>
        <v>0.1250636193432452</v>
      </c>
      <c r="E114" s="223">
        <f t="shared" si="8"/>
        <v>9.8504560540249905E-2</v>
      </c>
      <c r="F114" s="223">
        <f t="shared" si="8"/>
        <v>6.8336967070900395E-2</v>
      </c>
      <c r="G114" s="223">
        <f t="shared" si="8"/>
        <v>6.8794545156500256E-2</v>
      </c>
      <c r="H114" s="223">
        <f t="shared" si="8"/>
        <v>8.699232705018968E-2</v>
      </c>
      <c r="I114" s="223">
        <f t="shared" si="8"/>
        <v>5.7499668419946387E-2</v>
      </c>
      <c r="J114" s="123">
        <f t="shared" si="8"/>
        <v>7.3529159552423423E-2</v>
      </c>
      <c r="K114" s="219">
        <f t="shared" si="8"/>
        <v>6.4971661978801665E-2</v>
      </c>
      <c r="L114" s="334">
        <f t="shared" si="9"/>
        <v>6.4971661978801665E-2</v>
      </c>
    </row>
    <row r="115" spans="1:12" ht="15" x14ac:dyDescent="0.3">
      <c r="A115" s="228" t="s">
        <v>533</v>
      </c>
      <c r="B115" s="223">
        <f t="shared" si="8"/>
        <v>0.10944193745260493</v>
      </c>
      <c r="C115" s="223">
        <f t="shared" si="8"/>
        <v>9.3006683403899212E-2</v>
      </c>
      <c r="D115" s="223">
        <f t="shared" si="8"/>
        <v>9.0425942665992839E-2</v>
      </c>
      <c r="E115" s="223">
        <f t="shared" si="8"/>
        <v>9.5308401449556282E-2</v>
      </c>
      <c r="F115" s="223">
        <f t="shared" si="8"/>
        <v>8.0185045965743884E-2</v>
      </c>
      <c r="G115" s="223">
        <f t="shared" si="8"/>
        <v>7.4686038693176623E-2</v>
      </c>
      <c r="H115" s="223">
        <f t="shared" si="8"/>
        <v>7.7757646365687383E-2</v>
      </c>
      <c r="I115" s="223">
        <f t="shared" si="8"/>
        <v>5.3847137738816366E-2</v>
      </c>
      <c r="J115" s="123">
        <f t="shared" si="8"/>
        <v>5.9327553221212477E-2</v>
      </c>
      <c r="K115" s="219">
        <f t="shared" si="8"/>
        <v>5.2499076066219605E-2</v>
      </c>
      <c r="L115" s="334">
        <f t="shared" si="9"/>
        <v>5.2499076066219605E-2</v>
      </c>
    </row>
    <row r="116" spans="1:12" ht="28.8" x14ac:dyDescent="0.3">
      <c r="A116" s="228" t="s">
        <v>534</v>
      </c>
      <c r="B116" s="223">
        <f t="shared" si="8"/>
        <v>0.20284147727180998</v>
      </c>
      <c r="C116" s="223">
        <f t="shared" si="8"/>
        <v>0.31569686594841168</v>
      </c>
      <c r="D116" s="223">
        <f t="shared" si="8"/>
        <v>0.18865896870614049</v>
      </c>
      <c r="E116" s="223">
        <f t="shared" si="8"/>
        <v>0.20433094797825879</v>
      </c>
      <c r="F116" s="223">
        <f t="shared" si="8"/>
        <v>0.13946586471468017</v>
      </c>
      <c r="G116" s="223">
        <f t="shared" si="8"/>
        <v>0.13192175247910343</v>
      </c>
      <c r="H116" s="223">
        <f t="shared" si="8"/>
        <v>0.10948462648165835</v>
      </c>
      <c r="I116" s="223">
        <f t="shared" si="8"/>
        <v>6.2840371840924711E-2</v>
      </c>
      <c r="J116" s="123">
        <f t="shared" si="8"/>
        <v>8.638808966412613E-2</v>
      </c>
      <c r="K116" s="219">
        <f t="shared" si="8"/>
        <v>6.9726576326330697E-2</v>
      </c>
      <c r="L116" s="334">
        <f t="shared" si="9"/>
        <v>6.9726576326330697E-2</v>
      </c>
    </row>
    <row r="117" spans="1:12" ht="28.8" x14ac:dyDescent="0.3">
      <c r="A117" s="262" t="s">
        <v>535</v>
      </c>
      <c r="B117" s="225">
        <f t="shared" si="8"/>
        <v>2.8915891454267113E-2</v>
      </c>
      <c r="C117" s="225">
        <f t="shared" si="8"/>
        <v>2.4822415219162633E-2</v>
      </c>
      <c r="D117" s="225">
        <f t="shared" si="8"/>
        <v>2.5666820697260475E-2</v>
      </c>
      <c r="E117" s="225">
        <f t="shared" si="8"/>
        <v>2.5571043178027174E-2</v>
      </c>
      <c r="F117" s="225">
        <f t="shared" si="8"/>
        <v>1.925618655571449E-2</v>
      </c>
      <c r="G117" s="225">
        <f t="shared" si="8"/>
        <v>1.720415038386262E-2</v>
      </c>
      <c r="H117" s="225">
        <f t="shared" si="8"/>
        <v>2.8482248658184283E-2</v>
      </c>
      <c r="I117" s="225">
        <f t="shared" si="8"/>
        <v>2.5435804223363064E-2</v>
      </c>
      <c r="J117" s="220">
        <f t="shared" si="8"/>
        <v>2.9618619692451935E-2</v>
      </c>
      <c r="K117" s="221">
        <f t="shared" si="8"/>
        <v>2.7230796756066673E-2</v>
      </c>
      <c r="L117" s="334">
        <f t="shared" si="9"/>
        <v>2.7230796756066673E-2</v>
      </c>
    </row>
    <row r="118" spans="1:12" x14ac:dyDescent="0.3">
      <c r="H118" s="137"/>
      <c r="I118" s="263"/>
      <c r="J118" s="263"/>
    </row>
    <row r="119" spans="1:12" x14ac:dyDescent="0.3">
      <c r="H119" s="137"/>
      <c r="I119" s="263"/>
      <c r="J119" s="263"/>
    </row>
    <row r="125" spans="1:12" ht="41.4" customHeight="1" x14ac:dyDescent="0.3">
      <c r="A125" s="698"/>
      <c r="B125" s="698"/>
      <c r="C125" s="698"/>
      <c r="D125" s="698"/>
      <c r="E125" s="698"/>
      <c r="F125" s="698"/>
      <c r="G125" s="698"/>
    </row>
    <row r="129" spans="1:14" ht="15.6" x14ac:dyDescent="0.3">
      <c r="A129" s="680" t="s">
        <v>89</v>
      </c>
      <c r="B129" s="680"/>
      <c r="C129" s="680"/>
      <c r="D129" s="680"/>
      <c r="E129" s="680"/>
      <c r="F129" s="680"/>
      <c r="G129" s="680"/>
      <c r="H129" s="680"/>
      <c r="I129" s="680"/>
      <c r="J129" s="680"/>
      <c r="K129" s="680"/>
    </row>
    <row r="130" spans="1:14" ht="32.4" customHeight="1" x14ac:dyDescent="0.3">
      <c r="A130" s="679" t="str">
        <f>"Valor Agregado en precios constantes, Series encadenadas de volumen con año de referencia 2015, por ramas de actividad económica del Municipio de "&amp;B1 &amp;" (miles de Millones de pesos)"</f>
        <v>Valor Agregado en precios constantes, Series encadenadas de volumen con año de referencia 2015, por ramas de actividad económica del Municipio de Alejandría (miles de Millones de pesos)</v>
      </c>
      <c r="B130" s="679"/>
      <c r="C130" s="679"/>
      <c r="D130" s="679"/>
      <c r="E130" s="679"/>
      <c r="F130" s="679"/>
      <c r="G130" s="679"/>
      <c r="H130" s="679"/>
      <c r="I130" s="679"/>
      <c r="J130" s="679"/>
      <c r="K130" s="679"/>
    </row>
    <row r="131" spans="1:14" x14ac:dyDescent="0.3">
      <c r="A131" s="210" t="s">
        <v>502</v>
      </c>
      <c r="B131" s="211">
        <v>2015</v>
      </c>
      <c r="C131" s="211">
        <v>2016</v>
      </c>
      <c r="D131" s="211">
        <v>2017</v>
      </c>
      <c r="E131" s="211">
        <v>2018</v>
      </c>
      <c r="F131" s="211">
        <v>2019</v>
      </c>
      <c r="G131" s="211">
        <v>2020</v>
      </c>
      <c r="H131" s="211">
        <v>2021</v>
      </c>
      <c r="I131" s="211">
        <v>2022</v>
      </c>
      <c r="J131" s="211" t="s">
        <v>483</v>
      </c>
      <c r="K131" s="213" t="s">
        <v>484</v>
      </c>
    </row>
    <row r="132" spans="1:14" ht="33" customHeight="1" x14ac:dyDescent="0.3">
      <c r="A132" s="228" t="s">
        <v>117</v>
      </c>
      <c r="B132" s="212">
        <f>SUMIFS('PIB Mpal 2015-2024 Cons'!$H$5:$H$1264,'PIB Mpal 2015-2024 Cons'!$A$5:$A$1264,LEFT(B131,4),'PIB Mpal 2015-2024 Cons'!$E$5:$E$1264,$C$1)</f>
        <v>6.3310005934399562</v>
      </c>
      <c r="C132" s="212">
        <f>SUMIFS('PIB Mpal 2015-2024 Cons'!$H$5:$H$1264,'PIB Mpal 2015-2024 Cons'!$A$5:$A$1264,LEFT(C131,4),'PIB Mpal 2015-2024 Cons'!$E$5:$E$1264,$C$1)</f>
        <v>6.4197383317667063</v>
      </c>
      <c r="D132" s="212">
        <f>SUMIFS('PIB Mpal 2015-2024 Cons'!$H$5:$H$1264,'PIB Mpal 2015-2024 Cons'!$A$5:$A$1264,LEFT(D131,4),'PIB Mpal 2015-2024 Cons'!$E$5:$E$1264,$C$1)</f>
        <v>7.2397075037457492</v>
      </c>
      <c r="E132" s="212">
        <f>SUMIFS('PIB Mpal 2015-2024 Cons'!$H$5:$H$1264,'PIB Mpal 2015-2024 Cons'!$A$5:$A$1264,LEFT(E131,4),'PIB Mpal 2015-2024 Cons'!$E$5:$E$1264,$C$1)</f>
        <v>6.4451230106275919</v>
      </c>
      <c r="F132" s="212">
        <f>SUMIFS('PIB Mpal 2015-2024 Cons'!$H$5:$H$1264,'PIB Mpal 2015-2024 Cons'!$A$5:$A$1264,LEFT(F131,4),'PIB Mpal 2015-2024 Cons'!$E$5:$E$1264,$C$1)</f>
        <v>5.7243069379751397</v>
      </c>
      <c r="G132" s="212">
        <f>SUMIFS('PIB Mpal 2015-2024 Cons'!$H$5:$H$1264,'PIB Mpal 2015-2024 Cons'!$A$5:$A$1264,LEFT(G131,4),'PIB Mpal 2015-2024 Cons'!$E$5:$E$1264,$C$1)</f>
        <v>5.8339248685698895</v>
      </c>
      <c r="H132" s="212">
        <f>SUMIFS('PIB Mpal 2015-2024 Cons'!$H$5:$H$1264,'PIB Mpal 2015-2024 Cons'!$A$5:$A$1264,LEFT(H131,4),'PIB Mpal 2015-2024 Cons'!$E$5:$E$1264,$C$1)</f>
        <v>8.4327905520175612</v>
      </c>
      <c r="I132" s="212">
        <f>SUMIFS('PIB Mpal 2015-2024 Cons'!$H$5:$H$1264,'PIB Mpal 2015-2024 Cons'!$A$5:$A$1264,LEFT(I131,4),'PIB Mpal 2015-2024 Cons'!$E$5:$E$1264,$C$1)</f>
        <v>6.3405088250358039</v>
      </c>
      <c r="J132" s="212">
        <f>SUMIFS('PIB Mpal 2015-2024 Cons'!$H$5:$H$1264,'PIB Mpal 2015-2024 Cons'!$A$5:$A$1264,LEFT(J131,4),'PIB Mpal 2015-2024 Cons'!$E$5:$E$1264,$C$1)</f>
        <v>5.9612676343042743</v>
      </c>
      <c r="K132" s="589">
        <f>SUMIFS('PIB Mpal 2015-2024 Cons'!$H$5:$H$1264,'PIB Mpal 2015-2024 Cons'!$A$5:$A$1264,LEFT(K131,4),'PIB Mpal 2015-2024 Cons'!$E$5:$E$1264,$C$1)</f>
        <v>6.3285013884303991</v>
      </c>
      <c r="L132" s="590"/>
    </row>
    <row r="133" spans="1:14" ht="33" customHeight="1" x14ac:dyDescent="0.3">
      <c r="A133" s="228" t="s">
        <v>118</v>
      </c>
      <c r="B133" s="212">
        <f>SUMIFS('PIB Mpal 2015-2024 Cons'!$I$5:$I$1264,'PIB Mpal 2015-2024 Cons'!$A$5:$A$1264,LEFT(B131,4),'PIB Mpal 2015-2024 Cons'!$E$5:$E$1264,$C$1)</f>
        <v>0</v>
      </c>
      <c r="C133" s="212">
        <f>SUMIFS('PIB Mpal 2015-2024 Cons'!$I$5:$I$1264,'PIB Mpal 2015-2024 Cons'!$A$5:$A$1264,LEFT(C131,4),'PIB Mpal 2015-2024 Cons'!$E$5:$E$1264,$C$1)</f>
        <v>0</v>
      </c>
      <c r="D133" s="212">
        <f>SUMIFS('PIB Mpal 2015-2024 Cons'!$I$5:$I$1264,'PIB Mpal 2015-2024 Cons'!$A$5:$A$1264,LEFT(D131,4),'PIB Mpal 2015-2024 Cons'!$E$5:$E$1264,$C$1)</f>
        <v>0</v>
      </c>
      <c r="E133" s="212">
        <f>SUMIFS('PIB Mpal 2015-2024 Cons'!$I$5:$I$1264,'PIB Mpal 2015-2024 Cons'!$A$5:$A$1264,LEFT(E131,4),'PIB Mpal 2015-2024 Cons'!$E$5:$E$1264,$C$1)</f>
        <v>0</v>
      </c>
      <c r="F133" s="212">
        <f>SUMIFS('PIB Mpal 2015-2024 Cons'!$I$5:$I$1264,'PIB Mpal 2015-2024 Cons'!$A$5:$A$1264,LEFT(F131,4),'PIB Mpal 2015-2024 Cons'!$E$5:$E$1264,$C$1)</f>
        <v>0</v>
      </c>
      <c r="G133" s="212">
        <f>SUMIFS('PIB Mpal 2015-2024 Cons'!$I$5:$I$1264,'PIB Mpal 2015-2024 Cons'!$A$5:$A$1264,LEFT(G131,4),'PIB Mpal 2015-2024 Cons'!$E$5:$E$1264,$C$1)</f>
        <v>0</v>
      </c>
      <c r="H133" s="212">
        <f>SUMIFS('PIB Mpal 2015-2024 Cons'!$I$5:$I$1264,'PIB Mpal 2015-2024 Cons'!$A$5:$A$1264,LEFT(H131,4),'PIB Mpal 2015-2024 Cons'!$E$5:$E$1264,$C$1)</f>
        <v>0</v>
      </c>
      <c r="I133" s="212">
        <f>SUMIFS('PIB Mpal 2015-2024 Cons'!$I$5:$I$1264,'PIB Mpal 2015-2024 Cons'!$A$5:$A$1264,LEFT(I131,4),'PIB Mpal 2015-2024 Cons'!$E$5:$E$1264,$C$1)</f>
        <v>0</v>
      </c>
      <c r="J133" s="212">
        <f>SUMIFS('PIB Mpal 2015-2024 Cons'!$I$5:$I$1264,'PIB Mpal 2015-2024 Cons'!$A$5:$A$1264,LEFT(J131,4),'PIB Mpal 2015-2024 Cons'!$E$5:$E$1264,$C$1)</f>
        <v>0</v>
      </c>
      <c r="K133" s="589">
        <f>SUMIFS('PIB Mpal 2015-2024 Cons'!$I$5:$I$1264,'PIB Mpal 2015-2024 Cons'!$A$5:$A$1264,LEFT(K131,4),'PIB Mpal 2015-2024 Cons'!$E$5:$E$1264,$C$1)</f>
        <v>0</v>
      </c>
      <c r="L133" s="590"/>
    </row>
    <row r="134" spans="1:14" ht="33" customHeight="1" x14ac:dyDescent="0.3">
      <c r="A134" s="228" t="s">
        <v>119</v>
      </c>
      <c r="B134" s="212">
        <f>SUMIFS('PIB Mpal 2015-2024 Cons'!$K$5:$K$1264,'PIB Mpal 2015-2024 Cons'!$A$5:$A$1264,LEFT(B131,4),'PIB Mpal 2015-2024 Cons'!$E$5:$E$1264,$C$1)</f>
        <v>1.1739612781800015</v>
      </c>
      <c r="C134" s="212">
        <f>SUMIFS('PIB Mpal 2015-2024 Cons'!$K$5:$K$1264,'PIB Mpal 2015-2024 Cons'!$A$5:$A$1264,LEFT(C131,4),'PIB Mpal 2015-2024 Cons'!$E$5:$E$1264,$C$1)</f>
        <v>1.3669800187454695</v>
      </c>
      <c r="D134" s="212">
        <f>SUMIFS('PIB Mpal 2015-2024 Cons'!$K$5:$K$1264,'PIB Mpal 2015-2024 Cons'!$A$5:$A$1264,LEFT(D131,4),'PIB Mpal 2015-2024 Cons'!$E$5:$E$1264,$C$1)</f>
        <v>0.6882765915625435</v>
      </c>
      <c r="E134" s="212">
        <f>SUMIFS('PIB Mpal 2015-2024 Cons'!$K$5:$K$1264,'PIB Mpal 2015-2024 Cons'!$A$5:$A$1264,LEFT(E131,4),'PIB Mpal 2015-2024 Cons'!$E$5:$E$1264,$C$1)</f>
        <v>0.5824705726955548</v>
      </c>
      <c r="F134" s="212">
        <f>SUMIFS('PIB Mpal 2015-2024 Cons'!$K$5:$K$1264,'PIB Mpal 2015-2024 Cons'!$A$5:$A$1264,LEFT(F131,4),'PIB Mpal 2015-2024 Cons'!$E$5:$E$1264,$C$1)</f>
        <v>0.6252611941948949</v>
      </c>
      <c r="G134" s="212">
        <f>SUMIFS('PIB Mpal 2015-2024 Cons'!$K$5:$K$1264,'PIB Mpal 2015-2024 Cons'!$A$5:$A$1264,LEFT(G131,4),'PIB Mpal 2015-2024 Cons'!$E$5:$E$1264,$C$1)</f>
        <v>0.57846691146242901</v>
      </c>
      <c r="H134" s="212">
        <f>SUMIFS('PIB Mpal 2015-2024 Cons'!$K$5:$K$1264,'PIB Mpal 2015-2024 Cons'!$A$5:$A$1264,LEFT(H131,4),'PIB Mpal 2015-2024 Cons'!$E$5:$E$1264,$C$1)</f>
        <v>1.6538700843368201</v>
      </c>
      <c r="I134" s="212">
        <f>SUMIFS('PIB Mpal 2015-2024 Cons'!$K$5:$K$1264,'PIB Mpal 2015-2024 Cons'!$A$5:$A$1264,LEFT(I131,4),'PIB Mpal 2015-2024 Cons'!$E$5:$E$1264,$C$1)</f>
        <v>0.52302839370079124</v>
      </c>
      <c r="J134" s="212">
        <f>SUMIFS('PIB Mpal 2015-2024 Cons'!$K$5:$K$1264,'PIB Mpal 2015-2024 Cons'!$A$5:$A$1264,LEFT(J131,4),'PIB Mpal 2015-2024 Cons'!$E$5:$E$1264,$C$1)</f>
        <v>0.88723059365302415</v>
      </c>
      <c r="K134" s="589">
        <f>SUMIFS('PIB Mpal 2015-2024 Cons'!$K$5:$K$1264,'PIB Mpal 2015-2024 Cons'!$A$5:$A$1264,LEFT(K131,4),'PIB Mpal 2015-2024 Cons'!$E$5:$E$1264,$C$1)</f>
        <v>0.72611432942892384</v>
      </c>
      <c r="L134" s="590"/>
      <c r="N134" s="270"/>
    </row>
    <row r="135" spans="1:14" ht="33" customHeight="1" x14ac:dyDescent="0.3">
      <c r="A135" s="228" t="s">
        <v>120</v>
      </c>
      <c r="B135" s="212">
        <f>SUMIFS('PIB Mpal 2015-2024 Cons'!$L$5:$L$1264,'PIB Mpal 2015-2024 Cons'!$A$5:$A$1264,LEFT(B131,4),'PIB Mpal 2015-2024 Cons'!$E$5:$E$1264,$C$1)</f>
        <v>2.9828354970000031</v>
      </c>
      <c r="C135" s="212">
        <f>SUMIFS('PIB Mpal 2015-2024 Cons'!$L$5:$L$1264,'PIB Mpal 2015-2024 Cons'!$A$5:$A$1264,LEFT(C131,4),'PIB Mpal 2015-2024 Cons'!$E$5:$E$1264,$C$1)</f>
        <v>2.7110788078687817</v>
      </c>
      <c r="D135" s="212">
        <f>SUMIFS('PIB Mpal 2015-2024 Cons'!$L$5:$L$1264,'PIB Mpal 2015-2024 Cons'!$A$5:$A$1264,LEFT(D131,4),'PIB Mpal 2015-2024 Cons'!$E$5:$E$1264,$C$1)</f>
        <v>3.8282568285221887</v>
      </c>
      <c r="E135" s="212">
        <f>SUMIFS('PIB Mpal 2015-2024 Cons'!$L$5:$L$1264,'PIB Mpal 2015-2024 Cons'!$A$5:$A$1264,LEFT(E131,4),'PIB Mpal 2015-2024 Cons'!$E$5:$E$1264,$C$1)</f>
        <v>4.1053741329161948</v>
      </c>
      <c r="F135" s="212">
        <f>SUMIFS('PIB Mpal 2015-2024 Cons'!$L$5:$L$1264,'PIB Mpal 2015-2024 Cons'!$A$5:$A$1264,LEFT(F131,4),'PIB Mpal 2015-2024 Cons'!$E$5:$E$1264,$C$1)</f>
        <v>4.0206415109214184</v>
      </c>
      <c r="G135" s="212">
        <f>SUMIFS('PIB Mpal 2015-2024 Cons'!$L$5:$L$1264,'PIB Mpal 2015-2024 Cons'!$A$5:$A$1264,LEFT(G131,4),'PIB Mpal 2015-2024 Cons'!$E$5:$E$1264,$C$1)</f>
        <v>2.7633818258051073</v>
      </c>
      <c r="H135" s="212">
        <f>SUMIFS('PIB Mpal 2015-2024 Cons'!$L$5:$L$1264,'PIB Mpal 2015-2024 Cons'!$A$5:$A$1264,LEFT(H131,4),'PIB Mpal 2015-2024 Cons'!$E$5:$E$1264,$C$1)</f>
        <v>2.3048264037408526</v>
      </c>
      <c r="I135" s="212">
        <f>SUMIFS('PIB Mpal 2015-2024 Cons'!$L$5:$L$1264,'PIB Mpal 2015-2024 Cons'!$A$5:$A$1264,LEFT(I131,4),'PIB Mpal 2015-2024 Cons'!$E$5:$E$1264,$C$1)</f>
        <v>2.6019051500422274</v>
      </c>
      <c r="J135" s="212">
        <f>SUMIFS('PIB Mpal 2015-2024 Cons'!$L$5:$L$1264,'PIB Mpal 2015-2024 Cons'!$A$5:$A$1264,LEFT(J131,4),'PIB Mpal 2015-2024 Cons'!$E$5:$E$1264,$C$1)</f>
        <v>1.9344128943397485</v>
      </c>
      <c r="K135" s="589">
        <f>SUMIFS('PIB Mpal 2015-2024 Cons'!$L$5:$L$1264,'PIB Mpal 2015-2024 Cons'!$A$5:$A$1264,LEFT(K131,4),'PIB Mpal 2015-2024 Cons'!$E$5:$E$1264,$C$1)</f>
        <v>2.0339693371498084</v>
      </c>
      <c r="L135" s="590"/>
      <c r="N135" s="270"/>
    </row>
    <row r="136" spans="1:14" ht="33" customHeight="1" x14ac:dyDescent="0.3">
      <c r="A136" s="228" t="s">
        <v>531</v>
      </c>
      <c r="B136" s="212">
        <f>SUMIFS('PIB Mpal 2015-2024 Cons'!$N$5:$N$1264,'PIB Mpal 2015-2024 Cons'!$A$5:$A$1264,LEFT(B131,4),'PIB Mpal 2015-2024 Cons'!$E$5:$E$1264,$C$1)</f>
        <v>3.4403333269299807</v>
      </c>
      <c r="C136" s="212">
        <f>SUMIFS('PIB Mpal 2015-2024 Cons'!$N$5:$N$1264,'PIB Mpal 2015-2024 Cons'!$A$5:$A$1264,LEFT(C131,4),'PIB Mpal 2015-2024 Cons'!$E$5:$E$1264,$C$1)</f>
        <v>0.97342880645302143</v>
      </c>
      <c r="D136" s="212">
        <f>SUMIFS('PIB Mpal 2015-2024 Cons'!$N$5:$N$1264,'PIB Mpal 2015-2024 Cons'!$A$5:$A$1264,LEFT(D131,4),'PIB Mpal 2015-2024 Cons'!$E$5:$E$1264,$C$1)</f>
        <v>7.3087359791719795</v>
      </c>
      <c r="E136" s="212">
        <f>SUMIFS('PIB Mpal 2015-2024 Cons'!$N$5:$N$1264,'PIB Mpal 2015-2024 Cons'!$A$5:$A$1264,LEFT(E131,4),'PIB Mpal 2015-2024 Cons'!$E$5:$E$1264,$C$1)</f>
        <v>7.4337191652419641</v>
      </c>
      <c r="F136" s="212">
        <f>SUMIFS('PIB Mpal 2015-2024 Cons'!$N$5:$N$1264,'PIB Mpal 2015-2024 Cons'!$A$5:$A$1264,LEFT(F131,4),'PIB Mpal 2015-2024 Cons'!$E$5:$E$1264,$C$1)</f>
        <v>14.176957853224669</v>
      </c>
      <c r="G136" s="212">
        <f>SUMIFS('PIB Mpal 2015-2024 Cons'!$N$5:$N$1264,'PIB Mpal 2015-2024 Cons'!$A$5:$A$1264,LEFT(G131,4),'PIB Mpal 2015-2024 Cons'!$E$5:$E$1264,$C$1)</f>
        <v>13.513260138724284</v>
      </c>
      <c r="H136" s="212">
        <f>SUMIFS('PIB Mpal 2015-2024 Cons'!$N$5:$N$1264,'PIB Mpal 2015-2024 Cons'!$A$5:$A$1264,LEFT(H131,4),'PIB Mpal 2015-2024 Cons'!$E$5:$E$1264,$C$1)</f>
        <v>12.387388703183605</v>
      </c>
      <c r="I136" s="212">
        <f>SUMIFS('PIB Mpal 2015-2024 Cons'!$N$5:$N$1264,'PIB Mpal 2015-2024 Cons'!$A$5:$A$1264,LEFT(I131,4),'PIB Mpal 2015-2024 Cons'!$E$5:$E$1264,$C$1)</f>
        <v>19.200039046609753</v>
      </c>
      <c r="J136" s="212">
        <f>SUMIFS('PIB Mpal 2015-2024 Cons'!$N$5:$N$1264,'PIB Mpal 2015-2024 Cons'!$A$5:$A$1264,LEFT(J131,4),'PIB Mpal 2015-2024 Cons'!$E$5:$E$1264,$C$1)</f>
        <v>16.191478494169981</v>
      </c>
      <c r="K136" s="589">
        <f>SUMIFS('PIB Mpal 2015-2024 Cons'!$N$5:$N$1264,'PIB Mpal 2015-2024 Cons'!$A$5:$A$1264,LEFT(K131,4),'PIB Mpal 2015-2024 Cons'!$E$5:$E$1264,$C$1)</f>
        <v>18.372805035328216</v>
      </c>
      <c r="L136" s="590"/>
      <c r="N136" s="270"/>
    </row>
    <row r="137" spans="1:14" ht="33" customHeight="1" x14ac:dyDescent="0.3">
      <c r="A137" s="228" t="s">
        <v>532</v>
      </c>
      <c r="B137" s="212">
        <f>SUMIFS('PIB Mpal 2015-2024 Cons'!$O$5:$O$1264,'PIB Mpal 2015-2024 Cons'!$A$5:$A$1264,LEFT(B131,4),'PIB Mpal 2015-2024 Cons'!$E$5:$E$1264,$C$1)</f>
        <v>4.7805732096700062</v>
      </c>
      <c r="C137" s="212">
        <f>SUMIFS('PIB Mpal 2015-2024 Cons'!$O$5:$O$1264,'PIB Mpal 2015-2024 Cons'!$A$5:$A$1264,LEFT(C131,4),'PIB Mpal 2015-2024 Cons'!$E$5:$E$1264,$C$1)</f>
        <v>4.75081477986393</v>
      </c>
      <c r="D137" s="212">
        <f>SUMIFS('PIB Mpal 2015-2024 Cons'!$O$5:$O$1264,'PIB Mpal 2015-2024 Cons'!$A$5:$A$1264,LEFT(D131,4),'PIB Mpal 2015-2024 Cons'!$E$5:$E$1264,$C$1)</f>
        <v>4.3899936029724183</v>
      </c>
      <c r="E137" s="212">
        <f>SUMIFS('PIB Mpal 2015-2024 Cons'!$O$5:$O$1264,'PIB Mpal 2015-2024 Cons'!$A$5:$A$1264,LEFT(E131,4),'PIB Mpal 2015-2024 Cons'!$E$5:$E$1264,$C$1)</f>
        <v>5.1798298116232528</v>
      </c>
      <c r="F137" s="212">
        <f>SUMIFS('PIB Mpal 2015-2024 Cons'!$O$5:$O$1264,'PIB Mpal 2015-2024 Cons'!$A$5:$A$1264,LEFT(F131,4),'PIB Mpal 2015-2024 Cons'!$E$5:$E$1264,$C$1)</f>
        <v>5.3164031560608542</v>
      </c>
      <c r="G137" s="212">
        <f>SUMIFS('PIB Mpal 2015-2024 Cons'!$O$5:$O$1264,'PIB Mpal 2015-2024 Cons'!$A$5:$A$1264,LEFT(G131,4),'PIB Mpal 2015-2024 Cons'!$E$5:$E$1264,$C$1)</f>
        <v>4.2282614014228939</v>
      </c>
      <c r="H137" s="212">
        <f>SUMIFS('PIB Mpal 2015-2024 Cons'!$O$5:$O$1264,'PIB Mpal 2015-2024 Cons'!$A$5:$A$1264,LEFT(H131,4),'PIB Mpal 2015-2024 Cons'!$E$5:$E$1264,$C$1)</f>
        <v>5.4875079765884482</v>
      </c>
      <c r="I137" s="212">
        <f>SUMIFS('PIB Mpal 2015-2024 Cons'!$O$5:$O$1264,'PIB Mpal 2015-2024 Cons'!$A$5:$A$1264,LEFT(I131,4),'PIB Mpal 2015-2024 Cons'!$E$5:$E$1264,$C$1)</f>
        <v>4.2432913014123654</v>
      </c>
      <c r="J137" s="212">
        <f>SUMIFS('PIB Mpal 2015-2024 Cons'!$O$5:$O$1264,'PIB Mpal 2015-2024 Cons'!$A$5:$A$1264,LEFT(J131,4),'PIB Mpal 2015-2024 Cons'!$E$5:$E$1264,$C$1)</f>
        <v>3.9623342339366308</v>
      </c>
      <c r="K137" s="589">
        <f>SUMIFS('PIB Mpal 2015-2024 Cons'!$O$5:$O$1264,'PIB Mpal 2015-2024 Cons'!$A$5:$A$1264,LEFT(K131,4),'PIB Mpal 2015-2024 Cons'!$E$5:$E$1264,$C$1)</f>
        <v>3.41286652405475</v>
      </c>
      <c r="L137" s="590"/>
    </row>
    <row r="138" spans="1:14" ht="33" customHeight="1" x14ac:dyDescent="0.3">
      <c r="A138" s="228" t="s">
        <v>123</v>
      </c>
      <c r="B138" s="212">
        <f>SUMIFS('PIB Mpal 2015-2024 Cons'!$P$5:$P$1264,'PIB Mpal 2015-2024 Cons'!$A$5:$A$1264,LEFT(B131,4),'PIB Mpal 2015-2024 Cons'!$E$5:$E$1264,$C$1)</f>
        <v>1.6958167037700123</v>
      </c>
      <c r="C138" s="212">
        <f>SUMIFS('PIB Mpal 2015-2024 Cons'!$P$5:$P$1264,'PIB Mpal 2015-2024 Cons'!$A$5:$A$1264,LEFT(C131,4),'PIB Mpal 2015-2024 Cons'!$E$5:$E$1264,$C$1)</f>
        <v>1.4970600615497802</v>
      </c>
      <c r="D138" s="212">
        <f>SUMIFS('PIB Mpal 2015-2024 Cons'!$P$5:$P$1264,'PIB Mpal 2015-2024 Cons'!$A$5:$A$1264,LEFT(D131,4),'PIB Mpal 2015-2024 Cons'!$E$5:$E$1264,$C$1)</f>
        <v>1.5565921753547649</v>
      </c>
      <c r="E138" s="212">
        <f>SUMIFS('PIB Mpal 2015-2024 Cons'!$P$5:$P$1264,'PIB Mpal 2015-2024 Cons'!$A$5:$A$1264,LEFT(E131,4),'PIB Mpal 2015-2024 Cons'!$E$5:$E$1264,$C$1)</f>
        <v>1.381574075334014</v>
      </c>
      <c r="F138" s="212">
        <f>SUMIFS('PIB Mpal 2015-2024 Cons'!$P$5:$P$1264,'PIB Mpal 2015-2024 Cons'!$A$5:$A$1264,LEFT(F131,4),'PIB Mpal 2015-2024 Cons'!$E$5:$E$1264,$C$1)</f>
        <v>0.84728289796622303</v>
      </c>
      <c r="G138" s="212">
        <f>SUMIFS('PIB Mpal 2015-2024 Cons'!$P$5:$P$1264,'PIB Mpal 2015-2024 Cons'!$A$5:$A$1264,LEFT(G131,4),'PIB Mpal 2015-2024 Cons'!$E$5:$E$1264,$C$1)</f>
        <v>0.7147621356467726</v>
      </c>
      <c r="H138" s="212">
        <f>SUMIFS('PIB Mpal 2015-2024 Cons'!$P$5:$P$1264,'PIB Mpal 2015-2024 Cons'!$A$5:$A$1264,LEFT(H131,4),'PIB Mpal 2015-2024 Cons'!$E$5:$E$1264,$C$1)</f>
        <v>1.1031389736426431</v>
      </c>
      <c r="I138" s="212">
        <f>SUMIFS('PIB Mpal 2015-2024 Cons'!$P$5:$P$1264,'PIB Mpal 2015-2024 Cons'!$A$5:$A$1264,LEFT(I131,4),'PIB Mpal 2015-2024 Cons'!$E$5:$E$1264,$C$1)</f>
        <v>0.81702978754500122</v>
      </c>
      <c r="J138" s="212">
        <f>SUMIFS('PIB Mpal 2015-2024 Cons'!$P$5:$P$1264,'PIB Mpal 2015-2024 Cons'!$A$5:$A$1264,LEFT(J131,4),'PIB Mpal 2015-2024 Cons'!$E$5:$E$1264,$C$1)</f>
        <v>1.0771383894136124</v>
      </c>
      <c r="K138" s="589">
        <f>SUMIFS('PIB Mpal 2015-2024 Cons'!$P$5:$P$1264,'PIB Mpal 2015-2024 Cons'!$A$5:$A$1264,LEFT(K131,4),'PIB Mpal 2015-2024 Cons'!$E$5:$E$1264,$C$1)</f>
        <v>0.99932004215290282</v>
      </c>
      <c r="L138" s="590"/>
    </row>
    <row r="139" spans="1:14" ht="33" customHeight="1" x14ac:dyDescent="0.3">
      <c r="A139" s="228" t="s">
        <v>124</v>
      </c>
      <c r="B139" s="212">
        <f>SUMIFS('PIB Mpal 2015-2024 Cons'!$Q$5:$Q$1264,'PIB Mpal 2015-2024 Cons'!$A$5:$A$1264,LEFT(B131,4),'PIB Mpal 2015-2024 Cons'!$E$5:$E$1264,$C$1)</f>
        <v>1.1998093337100084</v>
      </c>
      <c r="C139" s="212">
        <f>SUMIFS('PIB Mpal 2015-2024 Cons'!$Q$5:$Q$1264,'PIB Mpal 2015-2024 Cons'!$A$5:$A$1264,LEFT(C131,4),'PIB Mpal 2015-2024 Cons'!$E$5:$E$1264,$C$1)</f>
        <v>1.0976362696865047</v>
      </c>
      <c r="D139" s="212">
        <f>SUMIFS('PIB Mpal 2015-2024 Cons'!$Q$5:$Q$1264,'PIB Mpal 2015-2024 Cons'!$A$5:$A$1264,LEFT(D131,4),'PIB Mpal 2015-2024 Cons'!$E$5:$E$1264,$C$1)</f>
        <v>1.2012464159369667</v>
      </c>
      <c r="E139" s="212">
        <f>SUMIFS('PIB Mpal 2015-2024 Cons'!$Q$5:$Q$1264,'PIB Mpal 2015-2024 Cons'!$A$5:$A$1264,LEFT(E131,4),'PIB Mpal 2015-2024 Cons'!$E$5:$E$1264,$C$1)</f>
        <v>0.73117257799481239</v>
      </c>
      <c r="F139" s="212">
        <f>SUMIFS('PIB Mpal 2015-2024 Cons'!$Q$5:$Q$1264,'PIB Mpal 2015-2024 Cons'!$A$5:$A$1264,LEFT(F131,4),'PIB Mpal 2015-2024 Cons'!$E$5:$E$1264,$C$1)</f>
        <v>0.5945159088544314</v>
      </c>
      <c r="G139" s="212">
        <f>SUMIFS('PIB Mpal 2015-2024 Cons'!$Q$5:$Q$1264,'PIB Mpal 2015-2024 Cons'!$A$5:$A$1264,LEFT(G131,4),'PIB Mpal 2015-2024 Cons'!$E$5:$E$1264,$C$1)</f>
        <v>0.62605648806768754</v>
      </c>
      <c r="H139" s="212">
        <f>SUMIFS('PIB Mpal 2015-2024 Cons'!$Q$5:$Q$1264,'PIB Mpal 2015-2024 Cons'!$A$5:$A$1264,LEFT(H131,4),'PIB Mpal 2015-2024 Cons'!$E$5:$E$1264,$C$1)</f>
        <v>0.87422619864649465</v>
      </c>
      <c r="I139" s="212">
        <f>SUMIFS('PIB Mpal 2015-2024 Cons'!$Q$5:$Q$1264,'PIB Mpal 2015-2024 Cons'!$A$5:$A$1264,LEFT(I131,4),'PIB Mpal 2015-2024 Cons'!$E$5:$E$1264,$C$1)</f>
        <v>0.64013815580089461</v>
      </c>
      <c r="J139" s="212">
        <f>SUMIFS('PIB Mpal 2015-2024 Cons'!$Q$5:$Q$1264,'PIB Mpal 2015-2024 Cons'!$A$5:$A$1264,LEFT(J131,4),'PIB Mpal 2015-2024 Cons'!$E$5:$E$1264,$C$1)</f>
        <v>1.0157261471301897</v>
      </c>
      <c r="K139" s="589">
        <f>SUMIFS('PIB Mpal 2015-2024 Cons'!$Q$5:$Q$1264,'PIB Mpal 2015-2024 Cons'!$A$5:$A$1264,LEFT(K131,4),'PIB Mpal 2015-2024 Cons'!$E$5:$E$1264,$C$1)</f>
        <v>0.859570185494266</v>
      </c>
      <c r="L139" s="590"/>
    </row>
    <row r="140" spans="1:14" ht="33" customHeight="1" x14ac:dyDescent="0.3">
      <c r="A140" s="228" t="s">
        <v>125</v>
      </c>
      <c r="B140" s="212">
        <f>SUMIFS('PIB Mpal 2015-2024 Cons'!$R$5:$R$1264,'PIB Mpal 2015-2024 Cons'!$A$5:$A$1264,LEFT(B131,4),'PIB Mpal 2015-2024 Cons'!$E$5:$E$1264,$C$1)</f>
        <v>6.4864880228000015</v>
      </c>
      <c r="C140" s="212">
        <f>SUMIFS('PIB Mpal 2015-2024 Cons'!$R$5:$R$1264,'PIB Mpal 2015-2024 Cons'!$A$5:$A$1264,LEFT(C131,4),'PIB Mpal 2015-2024 Cons'!$E$5:$E$1264,$C$1)</f>
        <v>5.4356687320167421</v>
      </c>
      <c r="D140" s="212">
        <f>SUMIFS('PIB Mpal 2015-2024 Cons'!$R$5:$R$1264,'PIB Mpal 2015-2024 Cons'!$A$5:$A$1264,LEFT(D131,4),'PIB Mpal 2015-2024 Cons'!$E$5:$E$1264,$C$1)</f>
        <v>5.8717745946927948</v>
      </c>
      <c r="E140" s="212">
        <f>SUMIFS('PIB Mpal 2015-2024 Cons'!$R$5:$R$1264,'PIB Mpal 2015-2024 Cons'!$A$5:$A$1264,LEFT(E131,4),'PIB Mpal 2015-2024 Cons'!$E$5:$E$1264,$C$1)</f>
        <v>4.5932381512535452</v>
      </c>
      <c r="F140" s="212">
        <f>SUMIFS('PIB Mpal 2015-2024 Cons'!$R$5:$R$1264,'PIB Mpal 2015-2024 Cons'!$A$5:$A$1264,LEFT(F131,4),'PIB Mpal 2015-2024 Cons'!$E$5:$E$1264,$C$1)</f>
        <v>3.3731146225662378</v>
      </c>
      <c r="G140" s="212">
        <f>SUMIFS('PIB Mpal 2015-2024 Cons'!$R$5:$R$1264,'PIB Mpal 2015-2024 Cons'!$A$5:$A$1264,LEFT(G131,4),'PIB Mpal 2015-2024 Cons'!$E$5:$E$1264,$C$1)</f>
        <v>3.229382420720817</v>
      </c>
      <c r="H140" s="212">
        <f>SUMIFS('PIB Mpal 2015-2024 Cons'!$R$5:$R$1264,'PIB Mpal 2015-2024 Cons'!$A$5:$A$1264,LEFT(H131,4),'PIB Mpal 2015-2024 Cons'!$E$5:$E$1264,$C$1)</f>
        <v>5.0947919955345116</v>
      </c>
      <c r="I140" s="212">
        <f>SUMIFS('PIB Mpal 2015-2024 Cons'!$R$5:$R$1264,'PIB Mpal 2015-2024 Cons'!$A$5:$A$1264,LEFT(I131,4),'PIB Mpal 2015-2024 Cons'!$E$5:$E$1264,$C$1)</f>
        <v>3.6187007758357481</v>
      </c>
      <c r="J140" s="212">
        <f>SUMIFS('PIB Mpal 2015-2024 Cons'!$R$5:$R$1264,'PIB Mpal 2015-2024 Cons'!$A$5:$A$1264,LEFT(J131,4),'PIB Mpal 2015-2024 Cons'!$E$5:$E$1264,$C$1)</f>
        <v>4.6202153741277741</v>
      </c>
      <c r="K140" s="589">
        <f>SUMIFS('PIB Mpal 2015-2024 Cons'!$R$5:$R$1264,'PIB Mpal 2015-2024 Cons'!$A$5:$A$1264,LEFT(K131,4),'PIB Mpal 2015-2024 Cons'!$E$5:$E$1264,$C$1)</f>
        <v>4.1368740939209196</v>
      </c>
      <c r="L140" s="590"/>
    </row>
    <row r="141" spans="1:14" ht="33" customHeight="1" x14ac:dyDescent="0.3">
      <c r="A141" s="228" t="s">
        <v>533</v>
      </c>
      <c r="B141" s="212">
        <f>SUMIFS('PIB Mpal 2015-2024 Cons'!$S$5:$S$1264,'PIB Mpal 2015-2024 Cons'!$A$5:$A$1264,LEFT(B131,4),'PIB Mpal 2015-2024 Cons'!$E$5:$E$1264,$C$1)</f>
        <v>4.6665305176600054</v>
      </c>
      <c r="C141" s="212">
        <f>SUMIFS('PIB Mpal 2015-2024 Cons'!$S$5:$S$1264,'PIB Mpal 2015-2024 Cons'!$A$5:$A$1264,LEFT(C131,4),'PIB Mpal 2015-2024 Cons'!$E$5:$E$1264,$C$1)</f>
        <v>4.0649248138579441</v>
      </c>
      <c r="D141" s="212">
        <f>SUMIFS('PIB Mpal 2015-2024 Cons'!$S$5:$S$1264,'PIB Mpal 2015-2024 Cons'!$A$5:$A$1264,LEFT(D131,4),'PIB Mpal 2015-2024 Cons'!$E$5:$E$1264,$C$1)</f>
        <v>4.1864270904590661</v>
      </c>
      <c r="E141" s="212">
        <f>SUMIFS('PIB Mpal 2015-2024 Cons'!$S$5:$S$1264,'PIB Mpal 2015-2024 Cons'!$A$5:$A$1264,LEFT(E131,4),'PIB Mpal 2015-2024 Cons'!$E$5:$E$1264,$C$1)</f>
        <v>4.3567815826983143</v>
      </c>
      <c r="F141" s="212">
        <f>SUMIFS('PIB Mpal 2015-2024 Cons'!$S$5:$S$1264,'PIB Mpal 2015-2024 Cons'!$A$5:$A$1264,LEFT(F131,4),'PIB Mpal 2015-2024 Cons'!$E$5:$E$1264,$C$1)</f>
        <v>3.8439009411237102</v>
      </c>
      <c r="G141" s="212">
        <f>SUMIFS('PIB Mpal 2015-2024 Cons'!$S$5:$S$1264,'PIB Mpal 2015-2024 Cons'!$A$5:$A$1264,LEFT(G131,4),'PIB Mpal 2015-2024 Cons'!$E$5:$E$1264,$C$1)</f>
        <v>3.4062749863331847</v>
      </c>
      <c r="H141" s="212">
        <f>SUMIFS('PIB Mpal 2015-2024 Cons'!$S$5:$S$1264,'PIB Mpal 2015-2024 Cons'!$A$5:$A$1264,LEFT(H131,4),'PIB Mpal 2015-2024 Cons'!$E$5:$E$1264,$C$1)</f>
        <v>4.3073678660998516</v>
      </c>
      <c r="I141" s="212">
        <f>SUMIFS('PIB Mpal 2015-2024 Cons'!$S$5:$S$1264,'PIB Mpal 2015-2024 Cons'!$A$5:$A$1264,LEFT(I131,4),'PIB Mpal 2015-2024 Cons'!$E$5:$E$1264,$C$1)</f>
        <v>3.076801085882602</v>
      </c>
      <c r="J141" s="212">
        <f>SUMIFS('PIB Mpal 2015-2024 Cons'!$S$5:$S$1264,'PIB Mpal 2015-2024 Cons'!$A$5:$A$1264,LEFT(J131,4),'PIB Mpal 2015-2024 Cons'!$E$5:$E$1264,$C$1)</f>
        <v>3.3523336264976402</v>
      </c>
      <c r="K141" s="589">
        <f>SUMIFS('PIB Mpal 2015-2024 Cons'!$S$5:$S$1264,'PIB Mpal 2015-2024 Cons'!$A$5:$A$1264,LEFT(K131,4),'PIB Mpal 2015-2024 Cons'!$E$5:$E$1264,$C$1)</f>
        <v>3.0458002579081915</v>
      </c>
      <c r="L141" s="590"/>
    </row>
    <row r="142" spans="1:14" ht="33" customHeight="1" x14ac:dyDescent="0.3">
      <c r="A142" s="228" t="s">
        <v>534</v>
      </c>
      <c r="B142" s="212">
        <f>SUMIFS('PIB Mpal 2015-2024 Cons'!$T$5:$T$1264,'PIB Mpal 2015-2024 Cons'!$A$5:$A$1264,LEFT(B131,4),'PIB Mpal 2015-2024 Cons'!$E$5:$E$1264,$C$1)</f>
        <v>8.6490240027600169</v>
      </c>
      <c r="C142" s="212">
        <f>SUMIFS('PIB Mpal 2015-2024 Cons'!$T$5:$T$1264,'PIB Mpal 2015-2024 Cons'!$A$5:$A$1264,LEFT(C131,4),'PIB Mpal 2015-2024 Cons'!$E$5:$E$1264,$C$1)</f>
        <v>13.852578385704662</v>
      </c>
      <c r="D142" s="212">
        <f>SUMIFS('PIB Mpal 2015-2024 Cons'!$T$5:$T$1264,'PIB Mpal 2015-2024 Cons'!$A$5:$A$1264,LEFT(D131,4),'PIB Mpal 2015-2024 Cons'!$E$5:$E$1264,$C$1)</f>
        <v>8.6056141452881931</v>
      </c>
      <c r="E142" s="212">
        <f>SUMIFS('PIB Mpal 2015-2024 Cons'!$T$5:$T$1264,'PIB Mpal 2015-2024 Cons'!$A$5:$A$1264,LEFT(E131,4),'PIB Mpal 2015-2024 Cons'!$E$5:$E$1264,$C$1)</f>
        <v>9.1499048204646733</v>
      </c>
      <c r="F142" s="212">
        <f>SUMIFS('PIB Mpal 2015-2024 Cons'!$T$5:$T$1264,'PIB Mpal 2015-2024 Cons'!$A$5:$A$1264,LEFT(F131,4),'PIB Mpal 2015-2024 Cons'!$E$5:$E$1264,$C$1)</f>
        <v>6.5763123757921562</v>
      </c>
      <c r="G142" s="212">
        <f>SUMIFS('PIB Mpal 2015-2024 Cons'!$T$5:$T$1264,'PIB Mpal 2015-2024 Cons'!$A$5:$A$1264,LEFT(G131,4),'PIB Mpal 2015-2024 Cons'!$E$5:$E$1264,$C$1)</f>
        <v>5.9021990824306991</v>
      </c>
      <c r="H142" s="212">
        <f>SUMIFS('PIB Mpal 2015-2024 Cons'!$T$5:$T$1264,'PIB Mpal 2015-2024 Cons'!$A$5:$A$1264,LEFT(H131,4),'PIB Mpal 2015-2024 Cons'!$E$5:$E$1264,$C$1)</f>
        <v>6.0182769865657457</v>
      </c>
      <c r="I142" s="212">
        <f>SUMIFS('PIB Mpal 2015-2024 Cons'!$T$5:$T$1264,'PIB Mpal 2015-2024 Cons'!$A$5:$A$1264,LEFT(I131,4),'PIB Mpal 2015-2024 Cons'!$E$5:$E$1264,$C$1)</f>
        <v>3.625015092895755</v>
      </c>
      <c r="J142" s="212">
        <f>SUMIFS('PIB Mpal 2015-2024 Cons'!$T$5:$T$1264,'PIB Mpal 2015-2024 Cons'!$A$5:$A$1264,LEFT(J131,4),'PIB Mpal 2015-2024 Cons'!$E$5:$E$1264,$C$1)</f>
        <v>4.8530199675742232</v>
      </c>
      <c r="K142" s="589">
        <f>SUMIFS('PIB Mpal 2015-2024 Cons'!$T$5:$T$1264,'PIB Mpal 2015-2024 Cons'!$A$5:$A$1264,LEFT(K131,4),'PIB Mpal 2015-2024 Cons'!$E$5:$E$1264,$C$1)</f>
        <v>3.9645758633916151</v>
      </c>
      <c r="L142" s="590"/>
    </row>
    <row r="143" spans="1:14" ht="33" customHeight="1" x14ac:dyDescent="0.3">
      <c r="A143" s="228" t="s">
        <v>535</v>
      </c>
      <c r="B143" s="212">
        <f>SUMIFS('PIB Mpal 2015-2024 Cons'!$U$5:$U$1264,'PIB Mpal 2015-2024 Cons'!$A$5:$A$1264,LEFT(B131,4),'PIB Mpal 2015-2024 Cons'!$E$5:$E$1264,$C$1)</f>
        <v>1.2329541404099948</v>
      </c>
      <c r="C143" s="212">
        <f>SUMIFS('PIB Mpal 2015-2024 Cons'!$U$5:$U$1264,'PIB Mpal 2015-2024 Cons'!$A$5:$A$1264,LEFT(C131,4),'PIB Mpal 2015-2024 Cons'!$E$5:$E$1264,$C$1)</f>
        <v>1.1233864541419845</v>
      </c>
      <c r="D143" s="212">
        <f>SUMIFS('PIB Mpal 2015-2024 Cons'!$U$5:$U$1264,'PIB Mpal 2015-2024 Cons'!$A$5:$A$1264,LEFT(D131,4),'PIB Mpal 2015-2024 Cons'!$E$5:$E$1264,$C$1)</f>
        <v>1.2075537864300772</v>
      </c>
      <c r="E143" s="212">
        <f>SUMIFS('PIB Mpal 2015-2024 Cons'!$U$5:$U$1264,'PIB Mpal 2015-2024 Cons'!$A$5:$A$1264,LEFT(E131,4),'PIB Mpal 2015-2024 Cons'!$E$5:$E$1264,$C$1)</f>
        <v>1.2107537435771938</v>
      </c>
      <c r="F143" s="212">
        <f>SUMIFS('PIB Mpal 2015-2024 Cons'!$U$5:$U$1264,'PIB Mpal 2015-2024 Cons'!$A$5:$A$1264,LEFT(F131,4),'PIB Mpal 2015-2024 Cons'!$E$5:$E$1264,$C$1)</f>
        <v>0.95957132529622013</v>
      </c>
      <c r="G143" s="212">
        <f>SUMIFS('PIB Mpal 2015-2024 Cons'!$U$5:$U$1264,'PIB Mpal 2015-2024 Cons'!$A$5:$A$1264,LEFT(G131,4),'PIB Mpal 2015-2024 Cons'!$E$5:$E$1264,$C$1)</f>
        <v>0.79860219371364904</v>
      </c>
      <c r="H143" s="212">
        <f>SUMIFS('PIB Mpal 2015-2024 Cons'!$U$5:$U$1264,'PIB Mpal 2015-2024 Cons'!$A$5:$A$1264,LEFT(H131,4),'PIB Mpal 2015-2024 Cons'!$E$5:$E$1264,$C$1)</f>
        <v>1.656211751261691</v>
      </c>
      <c r="I143" s="212">
        <f>SUMIFS('PIB Mpal 2015-2024 Cons'!$U$5:$U$1264,'PIB Mpal 2015-2024 Cons'!$A$5:$A$1264,LEFT(I131,4),'PIB Mpal 2015-2024 Cons'!$E$5:$E$1264,$C$1)</f>
        <v>1.515195729443948</v>
      </c>
      <c r="J143" s="212">
        <f>SUMIFS('PIB Mpal 2015-2024 Cons'!$U$5:$U$1264,'PIB Mpal 2015-2024 Cons'!$A$5:$A$1264,LEFT(J131,4),'PIB Mpal 2015-2024 Cons'!$E$5:$E$1264,$C$1)</f>
        <v>1.7270830721387735</v>
      </c>
      <c r="K143" s="589">
        <f>SUMIFS('PIB Mpal 2015-2024 Cons'!$U$5:$U$1264,'PIB Mpal 2015-2024 Cons'!$A$5:$A$1264,LEFT(K131,4),'PIB Mpal 2015-2024 Cons'!$E$5:$E$1264,$C$1)</f>
        <v>1.6341630061137673</v>
      </c>
      <c r="L143" s="590"/>
    </row>
    <row r="144" spans="1:14" x14ac:dyDescent="0.3">
      <c r="A144" s="229" t="s">
        <v>508</v>
      </c>
      <c r="B144" s="227">
        <f>SUMIFS('PIB Mpal 2015-2024 Cons'!$W$5:$W$1264,'PIB Mpal 2015-2024 Cons'!$A$5:$A$1264,LEFT(B131,4),'PIB Mpal 2015-2024 Cons'!$E$5:$E$1264,$C$1)</f>
        <v>42.639326626330067</v>
      </c>
      <c r="C144" s="227">
        <f>SUMIFS('PIB Mpal 2015-2024 Cons'!$W$5:$W$1264,'PIB Mpal 2015-2024 Cons'!$A$5:$A$1264,LEFT(C131,4),'PIB Mpal 2015-2024 Cons'!$E$5:$E$1264,$C$1)</f>
        <v>43.796410927844725</v>
      </c>
      <c r="D144" s="227">
        <f>SUMIFS('PIB Mpal 2015-2024 Cons'!$W$5:$W$1264,'PIB Mpal 2015-2024 Cons'!$A$5:$A$1264,LEFT(D131,4),'PIB Mpal 2015-2024 Cons'!$E$5:$E$1264,$C$1)</f>
        <v>46.916230185297444</v>
      </c>
      <c r="E144" s="227">
        <f>SUMIFS('PIB Mpal 2015-2024 Cons'!$W$5:$W$1264,'PIB Mpal 2015-2024 Cons'!$A$5:$A$1264,LEFT(E131,4),'PIB Mpal 2015-2024 Cons'!$E$5:$E$1264,$C$1)</f>
        <v>46.30377858624211</v>
      </c>
      <c r="F144" s="227">
        <f>SUMIFS('PIB Mpal 2015-2024 Cons'!$W$5:$W$1264,'PIB Mpal 2015-2024 Cons'!$A$5:$A$1264,LEFT(F131,4),'PIB Mpal 2015-2024 Cons'!$E$5:$E$1264,$C$1)</f>
        <v>48.107845825695314</v>
      </c>
      <c r="G144" s="227">
        <f>SUMIFS('PIB Mpal 2015-2024 Cons'!$W$5:$W$1264,'PIB Mpal 2015-2024 Cons'!$A$5:$A$1264,LEFT(G131,4),'PIB Mpal 2015-2024 Cons'!$E$5:$E$1264,$C$1)</f>
        <v>44.601188274463013</v>
      </c>
      <c r="H144" s="227">
        <f>SUMIFS('PIB Mpal 2015-2024 Cons'!$W$5:$W$1264,'PIB Mpal 2015-2024 Cons'!$A$5:$A$1264,LEFT(H131,4),'PIB Mpal 2015-2024 Cons'!$E$5:$E$1264,$C$1)</f>
        <v>53.253177160161513</v>
      </c>
      <c r="I144" s="227">
        <f>SUMIFS('PIB Mpal 2015-2024 Cons'!$W$5:$W$1264,'PIB Mpal 2015-2024 Cons'!$A$5:$A$1264,LEFT(I131,4),'PIB Mpal 2015-2024 Cons'!$E$5:$E$1264,$C$1)</f>
        <v>53.652492941817201</v>
      </c>
      <c r="J144" s="227">
        <f>SUMIFS('PIB Mpal 2015-2024 Cons'!$W$5:$W$1264,'PIB Mpal 2015-2024 Cons'!$A$5:$A$1264,LEFT(J131,4),'PIB Mpal 2015-2024 Cons'!$E$5:$E$1264,$C$1)</f>
        <v>52.55877781033854</v>
      </c>
      <c r="K144" s="227">
        <f>SUMIFS('PIB Mpal 2015-2024 Cons'!$W$5:$W$1264,'PIB Mpal 2015-2024 Cons'!$A$5:$A$1264,LEFT(K131,4),'PIB Mpal 2015-2024 Cons'!$E$5:$E$1264,$C$1)</f>
        <v>54.013929813195418</v>
      </c>
    </row>
    <row r="147" spans="1:33" ht="15.6" x14ac:dyDescent="0.3">
      <c r="A147" s="680" t="s">
        <v>91</v>
      </c>
      <c r="B147" s="680"/>
      <c r="C147" s="680"/>
      <c r="D147" s="680"/>
      <c r="E147" s="680"/>
      <c r="F147" s="680"/>
      <c r="G147" s="680"/>
      <c r="H147" s="680"/>
      <c r="I147" s="680"/>
      <c r="J147" s="680"/>
    </row>
    <row r="148" spans="1:33" ht="42.6" customHeight="1" x14ac:dyDescent="0.3">
      <c r="A148" s="683" t="str">
        <f>"Tasas de variación del valor Agregado precios constantes, Series encadenadas de volumen con año de referencia 2015, por ramas de actividad económica del Municipio de "&amp;B19</f>
        <v xml:space="preserve">Tasas de variación del valor Agregado precios constantes, Series encadenadas de volumen con año de referencia 2015, por ramas de actividad económica del Municipio de </v>
      </c>
      <c r="B148" s="683"/>
      <c r="C148" s="683"/>
      <c r="D148" s="683"/>
      <c r="E148" s="683"/>
      <c r="F148" s="683"/>
      <c r="G148" s="683"/>
      <c r="H148" s="683"/>
      <c r="I148" s="683"/>
      <c r="J148" s="683"/>
    </row>
    <row r="149" spans="1:33" x14ac:dyDescent="0.3">
      <c r="A149" s="210" t="s">
        <v>502</v>
      </c>
      <c r="B149" s="211">
        <v>2016</v>
      </c>
      <c r="C149" s="211">
        <v>2017</v>
      </c>
      <c r="D149" s="211">
        <v>2018</v>
      </c>
      <c r="E149" s="211">
        <v>2019</v>
      </c>
      <c r="F149" s="211">
        <v>2020</v>
      </c>
      <c r="G149" s="211">
        <v>2021</v>
      </c>
      <c r="H149" s="211">
        <v>2022</v>
      </c>
      <c r="I149" s="211" t="s">
        <v>483</v>
      </c>
      <c r="J149" s="213" t="s">
        <v>484</v>
      </c>
      <c r="O149" s="591"/>
      <c r="P149" s="591"/>
      <c r="Q149" s="591"/>
      <c r="R149" s="591"/>
      <c r="S149" s="591"/>
      <c r="T149" s="591"/>
      <c r="U149" s="591"/>
      <c r="V149" s="591"/>
      <c r="W149" s="591"/>
      <c r="Y149" s="591"/>
      <c r="Z149" s="591"/>
      <c r="AA149" s="591"/>
      <c r="AB149" s="591"/>
      <c r="AC149" s="591"/>
      <c r="AD149" s="591"/>
      <c r="AE149" s="591"/>
      <c r="AF149" s="591"/>
      <c r="AG149" s="591"/>
    </row>
    <row r="150" spans="1:33" ht="39" customHeight="1" x14ac:dyDescent="0.3">
      <c r="A150" s="228" t="s">
        <v>117</v>
      </c>
      <c r="B150" s="123">
        <f t="shared" ref="B150:J162" si="10">IF(B132&lt;&gt;0,(C132-B132)/B132,IF(C132=0,0,1))</f>
        <v>1.4016384458832324E-2</v>
      </c>
      <c r="C150" s="123">
        <f t="shared" si="10"/>
        <v>0.12772626072960019</v>
      </c>
      <c r="D150" s="123">
        <f t="shared" si="10"/>
        <v>-0.10975367343322194</v>
      </c>
      <c r="E150" s="123">
        <f t="shared" si="10"/>
        <v>-0.11183899383516389</v>
      </c>
      <c r="F150" s="123">
        <f t="shared" si="10"/>
        <v>1.9149555008579774E-2</v>
      </c>
      <c r="G150" s="123">
        <f t="shared" si="10"/>
        <v>0.44547465762697586</v>
      </c>
      <c r="H150" s="123">
        <f t="shared" si="10"/>
        <v>-0.24811261634870974</v>
      </c>
      <c r="I150" s="123">
        <f t="shared" si="10"/>
        <v>-5.9812422188275732E-2</v>
      </c>
      <c r="J150" s="123">
        <f t="shared" si="10"/>
        <v>6.1603299273608907E-2</v>
      </c>
      <c r="K150" s="590"/>
      <c r="O150" s="647"/>
      <c r="P150" s="647"/>
      <c r="Q150" s="647"/>
      <c r="R150" s="647"/>
      <c r="S150" s="647"/>
      <c r="T150" s="647"/>
      <c r="U150" s="647"/>
      <c r="V150" s="647"/>
      <c r="W150" s="647"/>
      <c r="Y150" s="367"/>
      <c r="Z150" s="367"/>
      <c r="AA150" s="367"/>
      <c r="AB150" s="367"/>
      <c r="AC150" s="367"/>
      <c r="AD150" s="367"/>
      <c r="AE150" s="367"/>
      <c r="AF150" s="367"/>
      <c r="AG150" s="367"/>
    </row>
    <row r="151" spans="1:33" ht="39" customHeight="1" x14ac:dyDescent="0.3">
      <c r="A151" s="228" t="s">
        <v>118</v>
      </c>
      <c r="B151" s="123">
        <f t="shared" si="10"/>
        <v>0</v>
      </c>
      <c r="C151" s="123">
        <f t="shared" si="10"/>
        <v>0</v>
      </c>
      <c r="D151" s="123">
        <f t="shared" si="10"/>
        <v>0</v>
      </c>
      <c r="E151" s="123">
        <f t="shared" si="10"/>
        <v>0</v>
      </c>
      <c r="F151" s="123">
        <f t="shared" si="10"/>
        <v>0</v>
      </c>
      <c r="G151" s="123">
        <f t="shared" si="10"/>
        <v>0</v>
      </c>
      <c r="H151" s="123">
        <f t="shared" si="10"/>
        <v>0</v>
      </c>
      <c r="I151" s="123">
        <f t="shared" si="10"/>
        <v>0</v>
      </c>
      <c r="J151" s="123">
        <f t="shared" si="10"/>
        <v>0</v>
      </c>
      <c r="K151" s="590"/>
      <c r="O151" s="647"/>
      <c r="P151" s="647"/>
      <c r="Q151" s="647"/>
      <c r="R151" s="647"/>
      <c r="S151" s="647"/>
      <c r="T151" s="647"/>
      <c r="U151" s="647"/>
      <c r="V151" s="647"/>
      <c r="W151" s="647"/>
      <c r="Y151" s="367"/>
      <c r="Z151" s="367"/>
      <c r="AA151" s="367"/>
      <c r="AB151" s="367"/>
      <c r="AC151" s="367"/>
      <c r="AD151" s="367"/>
      <c r="AE151" s="367"/>
      <c r="AF151" s="367"/>
      <c r="AG151" s="367"/>
    </row>
    <row r="152" spans="1:33" ht="39" customHeight="1" x14ac:dyDescent="0.3">
      <c r="A152" s="228" t="s">
        <v>119</v>
      </c>
      <c r="B152" s="123">
        <f t="shared" si="10"/>
        <v>0.16441661590806977</v>
      </c>
      <c r="C152" s="123">
        <f t="shared" si="10"/>
        <v>-0.49649842563594926</v>
      </c>
      <c r="D152" s="123">
        <f t="shared" si="10"/>
        <v>-0.15372601678459691</v>
      </c>
      <c r="E152" s="123">
        <f t="shared" si="10"/>
        <v>7.3464005745927805E-2</v>
      </c>
      <c r="F152" s="123">
        <f t="shared" si="10"/>
        <v>-7.4839576111419504E-2</v>
      </c>
      <c r="G152" s="123">
        <f t="shared" si="10"/>
        <v>1.8590573662297325</v>
      </c>
      <c r="H152" s="123">
        <f t="shared" si="10"/>
        <v>-0.68375484951678145</v>
      </c>
      <c r="I152" s="123">
        <f t="shared" si="10"/>
        <v>0.69633351523279252</v>
      </c>
      <c r="J152" s="123">
        <f t="shared" si="10"/>
        <v>-0.18159457685147096</v>
      </c>
      <c r="K152" s="590"/>
      <c r="O152" s="647"/>
      <c r="P152" s="647"/>
      <c r="Q152" s="647"/>
      <c r="R152" s="647"/>
      <c r="S152" s="647"/>
      <c r="T152" s="647"/>
      <c r="U152" s="647"/>
      <c r="V152" s="647"/>
      <c r="W152" s="647"/>
      <c r="Y152" s="367"/>
      <c r="Z152" s="367"/>
      <c r="AA152" s="367"/>
      <c r="AB152" s="367"/>
      <c r="AC152" s="367"/>
      <c r="AD152" s="367"/>
      <c r="AE152" s="367"/>
      <c r="AF152" s="367"/>
      <c r="AG152" s="367"/>
    </row>
    <row r="153" spans="1:33" ht="39" customHeight="1" x14ac:dyDescent="0.3">
      <c r="A153" s="228" t="s">
        <v>120</v>
      </c>
      <c r="B153" s="123">
        <f t="shared" si="10"/>
        <v>-9.1106830867656474E-2</v>
      </c>
      <c r="C153" s="123">
        <f t="shared" si="10"/>
        <v>0.41207877004934312</v>
      </c>
      <c r="D153" s="123">
        <f t="shared" si="10"/>
        <v>7.238733366302931E-2</v>
      </c>
      <c r="E153" s="123">
        <f t="shared" si="10"/>
        <v>-2.0639439732277883E-2</v>
      </c>
      <c r="F153" s="123">
        <f t="shared" si="10"/>
        <v>-0.31270126463679238</v>
      </c>
      <c r="G153" s="123">
        <f t="shared" si="10"/>
        <v>-0.16593994278393115</v>
      </c>
      <c r="H153" s="123">
        <f t="shared" si="10"/>
        <v>0.12889419603107666</v>
      </c>
      <c r="I153" s="123">
        <f t="shared" si="10"/>
        <v>-0.25653981110404656</v>
      </c>
      <c r="J153" s="123">
        <f t="shared" si="10"/>
        <v>5.1465973526836122E-2</v>
      </c>
      <c r="K153" s="590"/>
      <c r="O153" s="647"/>
      <c r="P153" s="647"/>
      <c r="Q153" s="647"/>
      <c r="R153" s="647"/>
      <c r="S153" s="647"/>
      <c r="T153" s="647"/>
      <c r="U153" s="647"/>
      <c r="V153" s="647"/>
      <c r="W153" s="647"/>
      <c r="Y153" s="367"/>
      <c r="Z153" s="367"/>
      <c r="AA153" s="367"/>
      <c r="AB153" s="367"/>
      <c r="AC153" s="367"/>
      <c r="AD153" s="367"/>
      <c r="AE153" s="367"/>
      <c r="AF153" s="367"/>
      <c r="AG153" s="367"/>
    </row>
    <row r="154" spans="1:33" ht="39" customHeight="1" x14ac:dyDescent="0.3">
      <c r="A154" s="228" t="s">
        <v>531</v>
      </c>
      <c r="B154" s="123">
        <f t="shared" si="10"/>
        <v>-0.71705392648052757</v>
      </c>
      <c r="C154" s="123">
        <f t="shared" si="10"/>
        <v>6.5082388467663508</v>
      </c>
      <c r="D154" s="123">
        <f t="shared" si="10"/>
        <v>1.7100520038780247E-2</v>
      </c>
      <c r="E154" s="123">
        <f t="shared" si="10"/>
        <v>0.90711507094756061</v>
      </c>
      <c r="F154" s="123">
        <f t="shared" si="10"/>
        <v>-4.6815242125405727E-2</v>
      </c>
      <c r="G154" s="123">
        <f t="shared" si="10"/>
        <v>-8.3316048383788963E-2</v>
      </c>
      <c r="H154" s="123">
        <f t="shared" si="10"/>
        <v>0.54996662385150397</v>
      </c>
      <c r="I154" s="123">
        <f t="shared" si="10"/>
        <v>-0.15669554343802275</v>
      </c>
      <c r="J154" s="123">
        <f t="shared" si="10"/>
        <v>0.13472065209756223</v>
      </c>
      <c r="K154" s="590"/>
      <c r="O154" s="647"/>
      <c r="P154" s="647"/>
      <c r="Q154" s="647"/>
      <c r="R154" s="647"/>
      <c r="S154" s="647"/>
      <c r="T154" s="647"/>
      <c r="U154" s="647"/>
      <c r="V154" s="647"/>
      <c r="W154" s="647"/>
      <c r="Y154" s="367"/>
      <c r="Z154" s="367"/>
      <c r="AA154" s="367"/>
      <c r="AB154" s="367"/>
      <c r="AC154" s="367"/>
      <c r="AD154" s="367"/>
      <c r="AE154" s="367"/>
      <c r="AF154" s="367"/>
      <c r="AG154" s="367"/>
    </row>
    <row r="155" spans="1:33" ht="39" customHeight="1" x14ac:dyDescent="0.3">
      <c r="A155" s="228" t="s">
        <v>532</v>
      </c>
      <c r="B155" s="123">
        <f t="shared" si="10"/>
        <v>-6.2248664544832695E-3</v>
      </c>
      <c r="C155" s="123">
        <f t="shared" si="10"/>
        <v>-7.5949325244341809E-2</v>
      </c>
      <c r="D155" s="123">
        <f t="shared" si="10"/>
        <v>0.17991739398345474</v>
      </c>
      <c r="E155" s="123">
        <f t="shared" si="10"/>
        <v>2.6366376773834986E-2</v>
      </c>
      <c r="F155" s="123">
        <f t="shared" si="10"/>
        <v>-0.20467630514391053</v>
      </c>
      <c r="G155" s="123">
        <f t="shared" si="10"/>
        <v>0.29781663327196206</v>
      </c>
      <c r="H155" s="123">
        <f t="shared" si="10"/>
        <v>-0.22673619436806816</v>
      </c>
      <c r="I155" s="123">
        <f t="shared" si="10"/>
        <v>-6.6212062174995867E-2</v>
      </c>
      <c r="J155" s="123">
        <f t="shared" si="10"/>
        <v>-0.13867273113302647</v>
      </c>
      <c r="K155" s="590"/>
      <c r="O155" s="647"/>
      <c r="P155" s="647"/>
      <c r="Q155" s="647"/>
      <c r="R155" s="647"/>
      <c r="S155" s="647"/>
      <c r="T155" s="647"/>
      <c r="U155" s="647"/>
      <c r="V155" s="647"/>
      <c r="W155" s="647"/>
      <c r="Y155" s="367"/>
      <c r="Z155" s="367"/>
      <c r="AA155" s="367"/>
      <c r="AB155" s="367"/>
      <c r="AC155" s="367"/>
      <c r="AD155" s="367"/>
      <c r="AE155" s="367"/>
      <c r="AF155" s="367"/>
      <c r="AG155" s="367"/>
    </row>
    <row r="156" spans="1:33" ht="39" customHeight="1" x14ac:dyDescent="0.3">
      <c r="A156" s="228" t="s">
        <v>123</v>
      </c>
      <c r="B156" s="123">
        <f t="shared" si="10"/>
        <v>-0.11720408330592051</v>
      </c>
      <c r="C156" s="123">
        <f t="shared" si="10"/>
        <v>3.9766015628896083E-2</v>
      </c>
      <c r="D156" s="123">
        <f t="shared" si="10"/>
        <v>-0.11243670808049791</v>
      </c>
      <c r="E156" s="123">
        <f t="shared" si="10"/>
        <v>-0.38672640642784134</v>
      </c>
      <c r="F156" s="123">
        <f t="shared" si="10"/>
        <v>-0.15640674754270018</v>
      </c>
      <c r="G156" s="123">
        <f t="shared" si="10"/>
        <v>0.54336515412142927</v>
      </c>
      <c r="H156" s="123">
        <f t="shared" si="10"/>
        <v>-0.25935914960278222</v>
      </c>
      <c r="I156" s="123">
        <f t="shared" si="10"/>
        <v>0.31835877447036731</v>
      </c>
      <c r="J156" s="123">
        <f t="shared" si="10"/>
        <v>-7.2245449633517755E-2</v>
      </c>
      <c r="K156" s="590"/>
      <c r="O156" s="647"/>
      <c r="P156" s="647"/>
      <c r="Q156" s="647"/>
      <c r="R156" s="647"/>
      <c r="S156" s="647"/>
      <c r="T156" s="647"/>
      <c r="U156" s="647"/>
      <c r="V156" s="647"/>
      <c r="W156" s="647"/>
      <c r="Y156" s="367"/>
      <c r="Z156" s="367"/>
      <c r="AA156" s="367"/>
      <c r="AB156" s="367"/>
      <c r="AC156" s="367"/>
      <c r="AD156" s="367"/>
      <c r="AE156" s="367"/>
      <c r="AF156" s="367"/>
      <c r="AG156" s="367"/>
    </row>
    <row r="157" spans="1:33" ht="39" customHeight="1" x14ac:dyDescent="0.3">
      <c r="A157" s="228" t="s">
        <v>124</v>
      </c>
      <c r="B157" s="123">
        <f t="shared" si="10"/>
        <v>-8.5157750613230943E-2</v>
      </c>
      <c r="C157" s="123">
        <f t="shared" si="10"/>
        <v>9.4393879932606437E-2</v>
      </c>
      <c r="D157" s="123">
        <f t="shared" si="10"/>
        <v>-0.39132174024053079</v>
      </c>
      <c r="E157" s="123">
        <f t="shared" si="10"/>
        <v>-0.18690070340869724</v>
      </c>
      <c r="F157" s="123">
        <f t="shared" si="10"/>
        <v>5.3052540299605225E-2</v>
      </c>
      <c r="G157" s="123">
        <f t="shared" si="10"/>
        <v>0.39640146745348587</v>
      </c>
      <c r="H157" s="123">
        <f t="shared" si="10"/>
        <v>-0.26776598917765532</v>
      </c>
      <c r="I157" s="123">
        <f t="shared" si="10"/>
        <v>0.58672958005352227</v>
      </c>
      <c r="J157" s="123">
        <f t="shared" si="10"/>
        <v>-0.15373825127680657</v>
      </c>
      <c r="K157" s="590"/>
      <c r="O157" s="647"/>
      <c r="P157" s="647"/>
      <c r="Q157" s="647"/>
      <c r="R157" s="647"/>
      <c r="S157" s="647"/>
      <c r="T157" s="647"/>
      <c r="U157" s="647"/>
      <c r="V157" s="647"/>
      <c r="W157" s="647"/>
      <c r="Y157" s="367"/>
      <c r="Z157" s="367"/>
      <c r="AA157" s="367"/>
      <c r="AB157" s="367"/>
      <c r="AC157" s="367"/>
      <c r="AD157" s="367"/>
      <c r="AE157" s="367"/>
      <c r="AF157" s="367"/>
      <c r="AG157" s="367"/>
    </row>
    <row r="158" spans="1:33" ht="39" customHeight="1" x14ac:dyDescent="0.3">
      <c r="A158" s="228" t="s">
        <v>125</v>
      </c>
      <c r="B158" s="123">
        <f t="shared" si="10"/>
        <v>-0.16200126895935524</v>
      </c>
      <c r="C158" s="123">
        <f t="shared" si="10"/>
        <v>8.0230397431568415E-2</v>
      </c>
      <c r="D158" s="123">
        <f t="shared" si="10"/>
        <v>-0.21774276631716333</v>
      </c>
      <c r="E158" s="123">
        <f t="shared" si="10"/>
        <v>-0.26563471967033153</v>
      </c>
      <c r="F158" s="123">
        <f t="shared" si="10"/>
        <v>-4.2611122931858897E-2</v>
      </c>
      <c r="G158" s="123">
        <f t="shared" si="10"/>
        <v>0.57763662886271738</v>
      </c>
      <c r="H158" s="123">
        <f t="shared" si="10"/>
        <v>-0.28972551205084118</v>
      </c>
      <c r="I158" s="123">
        <f t="shared" si="10"/>
        <v>0.27676082117088657</v>
      </c>
      <c r="J158" s="123">
        <f t="shared" si="10"/>
        <v>-0.10461444782714309</v>
      </c>
      <c r="K158" s="590"/>
      <c r="O158" s="647"/>
      <c r="P158" s="647"/>
      <c r="Q158" s="647"/>
      <c r="R158" s="647"/>
      <c r="S158" s="647"/>
      <c r="T158" s="647"/>
      <c r="U158" s="647"/>
      <c r="V158" s="647"/>
      <c r="W158" s="647"/>
      <c r="Y158" s="367"/>
      <c r="Z158" s="367"/>
      <c r="AA158" s="367"/>
      <c r="AB158" s="367"/>
      <c r="AC158" s="367"/>
      <c r="AD158" s="367"/>
      <c r="AE158" s="367"/>
      <c r="AF158" s="367"/>
      <c r="AG158" s="367"/>
    </row>
    <row r="159" spans="1:33" ht="39" customHeight="1" x14ac:dyDescent="0.3">
      <c r="A159" s="228" t="s">
        <v>533</v>
      </c>
      <c r="B159" s="123">
        <f t="shared" si="10"/>
        <v>-0.12891926914982046</v>
      </c>
      <c r="C159" s="123">
        <f t="shared" si="10"/>
        <v>2.9890411794801799E-2</v>
      </c>
      <c r="D159" s="123">
        <f t="shared" si="10"/>
        <v>4.0692095803480904E-2</v>
      </c>
      <c r="E159" s="123">
        <f t="shared" si="10"/>
        <v>-0.11772007199336312</v>
      </c>
      <c r="F159" s="123">
        <f t="shared" si="10"/>
        <v>-0.11384943615705968</v>
      </c>
      <c r="G159" s="123">
        <f t="shared" si="10"/>
        <v>0.26453908841243695</v>
      </c>
      <c r="H159" s="123">
        <f t="shared" si="10"/>
        <v>-0.28568880543083919</v>
      </c>
      <c r="I159" s="123">
        <f t="shared" si="10"/>
        <v>8.9551626161104181E-2</v>
      </c>
      <c r="J159" s="123">
        <f t="shared" si="10"/>
        <v>-9.143880136706449E-2</v>
      </c>
      <c r="K159" s="590"/>
      <c r="O159" s="647"/>
      <c r="P159" s="647"/>
      <c r="Q159" s="647"/>
      <c r="R159" s="647"/>
      <c r="S159" s="647"/>
      <c r="T159" s="647"/>
      <c r="U159" s="647"/>
      <c r="V159" s="647"/>
      <c r="W159" s="647"/>
      <c r="Y159" s="367"/>
      <c r="Z159" s="367"/>
      <c r="AA159" s="367"/>
      <c r="AB159" s="367"/>
      <c r="AC159" s="367"/>
      <c r="AD159" s="367"/>
      <c r="AE159" s="367"/>
      <c r="AF159" s="367"/>
      <c r="AG159" s="367"/>
    </row>
    <row r="160" spans="1:33" ht="39" customHeight="1" x14ac:dyDescent="0.3">
      <c r="A160" s="228" t="s">
        <v>534</v>
      </c>
      <c r="B160" s="123">
        <f t="shared" si="10"/>
        <v>0.60163486438286251</v>
      </c>
      <c r="C160" s="123">
        <f t="shared" si="10"/>
        <v>-0.37877166938330686</v>
      </c>
      <c r="D160" s="123">
        <f t="shared" si="10"/>
        <v>6.3248324406282391E-2</v>
      </c>
      <c r="E160" s="123">
        <f t="shared" si="10"/>
        <v>-0.28126985965104484</v>
      </c>
      <c r="F160" s="123">
        <f t="shared" si="10"/>
        <v>-0.10250627628987227</v>
      </c>
      <c r="G160" s="123">
        <f t="shared" si="10"/>
        <v>1.9666890681573266E-2</v>
      </c>
      <c r="H160" s="123">
        <f t="shared" si="10"/>
        <v>-0.39766562739008721</v>
      </c>
      <c r="I160" s="123">
        <f t="shared" si="10"/>
        <v>0.33875855498783769</v>
      </c>
      <c r="J160" s="123">
        <f t="shared" si="10"/>
        <v>-0.18307035827563181</v>
      </c>
      <c r="K160" s="590"/>
      <c r="O160" s="647"/>
      <c r="P160" s="647"/>
      <c r="Q160" s="647"/>
      <c r="R160" s="647"/>
      <c r="S160" s="647"/>
      <c r="T160" s="647"/>
      <c r="U160" s="647"/>
      <c r="V160" s="647"/>
      <c r="W160" s="647"/>
      <c r="Y160" s="367"/>
      <c r="Z160" s="367"/>
      <c r="AA160" s="367"/>
      <c r="AB160" s="367"/>
      <c r="AC160" s="367"/>
      <c r="AD160" s="367"/>
      <c r="AE160" s="367"/>
      <c r="AF160" s="367"/>
      <c r="AG160" s="367"/>
    </row>
    <row r="161" spans="1:33" ht="39" customHeight="1" x14ac:dyDescent="0.3">
      <c r="A161" s="228" t="s">
        <v>535</v>
      </c>
      <c r="B161" s="123">
        <f t="shared" si="10"/>
        <v>-8.8865986719973047E-2</v>
      </c>
      <c r="C161" s="123">
        <f t="shared" si="10"/>
        <v>7.4922865571116118E-2</v>
      </c>
      <c r="D161" s="123">
        <f t="shared" si="10"/>
        <v>2.6499499923533384E-3</v>
      </c>
      <c r="E161" s="123">
        <f t="shared" si="10"/>
        <v>-0.20745954296110675</v>
      </c>
      <c r="F161" s="123">
        <f t="shared" si="10"/>
        <v>-0.16775108565575345</v>
      </c>
      <c r="G161" s="123">
        <f t="shared" si="10"/>
        <v>1.0738883067175131</v>
      </c>
      <c r="H161" s="123">
        <f t="shared" si="10"/>
        <v>-8.514371529505084E-2</v>
      </c>
      <c r="I161" s="123">
        <f t="shared" si="10"/>
        <v>0.13984156540131271</v>
      </c>
      <c r="J161" s="123">
        <f t="shared" si="10"/>
        <v>-5.3801735147537819E-2</v>
      </c>
      <c r="K161" s="590"/>
      <c r="O161" s="647"/>
      <c r="P161" s="647"/>
      <c r="Q161" s="647"/>
      <c r="R161" s="647"/>
      <c r="S161" s="647"/>
      <c r="T161" s="647"/>
      <c r="U161" s="647"/>
      <c r="V161" s="647"/>
      <c r="W161" s="647"/>
      <c r="Y161" s="367"/>
      <c r="Z161" s="367"/>
      <c r="AA161" s="367"/>
      <c r="AB161" s="367"/>
      <c r="AC161" s="367"/>
      <c r="AD161" s="367"/>
      <c r="AE161" s="367"/>
      <c r="AF161" s="367"/>
      <c r="AG161" s="367"/>
    </row>
    <row r="162" spans="1:33" x14ac:dyDescent="0.3">
      <c r="A162" s="229" t="s">
        <v>508</v>
      </c>
      <c r="B162" s="644">
        <f t="shared" si="10"/>
        <v>2.7136551936074681E-2</v>
      </c>
      <c r="C162" s="644">
        <f t="shared" si="10"/>
        <v>7.1234587295124926E-2</v>
      </c>
      <c r="D162" s="644">
        <f t="shared" si="10"/>
        <v>-1.305415197760844E-2</v>
      </c>
      <c r="E162" s="644">
        <f t="shared" si="10"/>
        <v>3.8961555504440679E-2</v>
      </c>
      <c r="F162" s="644">
        <f t="shared" si="10"/>
        <v>-7.2891593690094708E-2</v>
      </c>
      <c r="G162" s="644">
        <f t="shared" si="10"/>
        <v>0.19398561384635371</v>
      </c>
      <c r="H162" s="644">
        <f t="shared" si="10"/>
        <v>7.4984405241160694E-3</v>
      </c>
      <c r="I162" s="644">
        <f t="shared" si="10"/>
        <v>-2.0385168917774737E-2</v>
      </c>
      <c r="J162" s="643">
        <f t="shared" si="10"/>
        <v>2.7686184182362069E-2</v>
      </c>
      <c r="O162" s="648"/>
      <c r="P162" s="648"/>
      <c r="Q162" s="648"/>
      <c r="R162" s="648"/>
      <c r="S162" s="648"/>
      <c r="T162" s="648"/>
      <c r="U162" s="648"/>
      <c r="V162" s="648"/>
      <c r="W162" s="648"/>
      <c r="Y162" s="648"/>
      <c r="Z162" s="648"/>
      <c r="AA162" s="648"/>
      <c r="AB162" s="648"/>
      <c r="AC162" s="648"/>
      <c r="AD162" s="648"/>
      <c r="AE162" s="648"/>
      <c r="AF162" s="648"/>
      <c r="AG162" s="648"/>
    </row>
    <row r="165" spans="1:33" x14ac:dyDescent="0.3">
      <c r="A165" s="699" t="s">
        <v>512</v>
      </c>
      <c r="B165" s="700"/>
      <c r="C165" s="700"/>
      <c r="D165" s="700"/>
      <c r="E165" s="700"/>
      <c r="F165" s="700"/>
      <c r="G165" s="701"/>
    </row>
    <row r="166" spans="1:33" ht="28.95" customHeight="1" x14ac:dyDescent="0.3">
      <c r="A166" s="694" t="s">
        <v>513</v>
      </c>
      <c r="B166" s="695"/>
      <c r="C166" s="695"/>
      <c r="D166" s="695"/>
      <c r="E166" s="695"/>
      <c r="F166" s="695"/>
      <c r="G166" s="272"/>
      <c r="N166" s="591"/>
      <c r="O166" s="591"/>
      <c r="P166" s="591"/>
      <c r="Q166" s="591"/>
      <c r="R166" s="591"/>
      <c r="S166" s="591"/>
      <c r="T166" s="591"/>
      <c r="U166" s="591"/>
      <c r="V166" s="591"/>
      <c r="W166" s="591"/>
      <c r="X166" s="591"/>
    </row>
    <row r="167" spans="1:33" x14ac:dyDescent="0.3">
      <c r="A167" s="694"/>
      <c r="B167" s="695"/>
      <c r="C167" s="695"/>
      <c r="D167" s="695"/>
      <c r="E167" s="695"/>
      <c r="F167" s="695"/>
      <c r="G167" s="273"/>
      <c r="N167" s="646"/>
      <c r="O167" s="649"/>
      <c r="P167" s="649"/>
      <c r="Q167" s="649"/>
      <c r="R167" s="649"/>
      <c r="S167" s="649"/>
      <c r="T167" s="649"/>
      <c r="U167" s="649"/>
      <c r="V167" s="649"/>
      <c r="W167" s="649"/>
      <c r="X167" s="649"/>
    </row>
    <row r="168" spans="1:33" x14ac:dyDescent="0.3">
      <c r="A168" s="694"/>
      <c r="B168" s="695"/>
      <c r="C168" s="695"/>
      <c r="D168" s="695"/>
      <c r="E168" s="695"/>
      <c r="F168" s="695"/>
      <c r="G168" s="273"/>
      <c r="N168" s="646"/>
      <c r="O168" s="649"/>
      <c r="P168" s="649"/>
      <c r="Q168" s="649"/>
      <c r="R168" s="649"/>
      <c r="S168" s="649"/>
      <c r="T168" s="649"/>
      <c r="U168" s="649"/>
      <c r="V168" s="649"/>
      <c r="W168" s="649"/>
      <c r="X168" s="649"/>
    </row>
    <row r="169" spans="1:33" x14ac:dyDescent="0.3">
      <c r="A169" s="694"/>
      <c r="B169" s="695"/>
      <c r="C169" s="695"/>
      <c r="D169" s="695"/>
      <c r="E169" s="695"/>
      <c r="F169" s="695"/>
      <c r="G169" s="273"/>
      <c r="N169" s="646"/>
      <c r="O169" s="649"/>
      <c r="P169" s="649"/>
      <c r="Q169" s="649"/>
      <c r="R169" s="649"/>
      <c r="S169" s="649"/>
      <c r="T169" s="649"/>
      <c r="U169" s="649"/>
      <c r="V169" s="649"/>
      <c r="W169" s="649"/>
      <c r="X169" s="649"/>
    </row>
    <row r="170" spans="1:33" x14ac:dyDescent="0.3">
      <c r="A170" s="694"/>
      <c r="B170" s="695"/>
      <c r="C170" s="695"/>
      <c r="D170" s="695"/>
      <c r="E170" s="695"/>
      <c r="F170" s="695"/>
      <c r="G170" s="273"/>
      <c r="N170" s="646"/>
      <c r="O170" s="649"/>
      <c r="P170" s="649"/>
      <c r="Q170" s="649"/>
      <c r="R170" s="649"/>
      <c r="S170" s="649"/>
      <c r="T170" s="649"/>
      <c r="U170" s="649"/>
      <c r="V170" s="649"/>
      <c r="W170" s="649"/>
      <c r="X170" s="649"/>
    </row>
    <row r="171" spans="1:33" x14ac:dyDescent="0.3">
      <c r="A171" s="694"/>
      <c r="B171" s="695"/>
      <c r="C171" s="695"/>
      <c r="D171" s="695"/>
      <c r="E171" s="695"/>
      <c r="F171" s="695"/>
      <c r="G171" s="273"/>
      <c r="N171" s="646"/>
      <c r="O171" s="649"/>
      <c r="P171" s="649"/>
      <c r="Q171" s="649"/>
      <c r="R171" s="649"/>
      <c r="S171" s="649"/>
      <c r="T171" s="649"/>
      <c r="U171" s="649"/>
      <c r="V171" s="649"/>
      <c r="W171" s="649"/>
      <c r="X171" s="649"/>
    </row>
    <row r="172" spans="1:33" x14ac:dyDescent="0.3">
      <c r="A172" s="694"/>
      <c r="B172" s="695"/>
      <c r="C172" s="695"/>
      <c r="D172" s="695"/>
      <c r="E172" s="695"/>
      <c r="F172" s="695"/>
      <c r="G172" s="273"/>
      <c r="N172" s="646"/>
      <c r="O172" s="649"/>
      <c r="P172" s="649"/>
      <c r="Q172" s="649"/>
      <c r="R172" s="649"/>
      <c r="S172" s="649"/>
      <c r="T172" s="649"/>
      <c r="U172" s="649"/>
      <c r="V172" s="649"/>
      <c r="W172" s="649"/>
      <c r="X172" s="649"/>
    </row>
    <row r="173" spans="1:33" x14ac:dyDescent="0.3">
      <c r="A173" s="694"/>
      <c r="B173" s="695"/>
      <c r="C173" s="695"/>
      <c r="D173" s="695"/>
      <c r="E173" s="695"/>
      <c r="F173" s="695"/>
      <c r="G173" s="273"/>
      <c r="N173" s="646"/>
      <c r="O173" s="649"/>
      <c r="P173" s="649"/>
      <c r="Q173" s="649"/>
      <c r="R173" s="649"/>
      <c r="S173" s="649"/>
      <c r="T173" s="649"/>
      <c r="U173" s="649"/>
      <c r="V173" s="649"/>
      <c r="W173" s="649"/>
      <c r="X173" s="649"/>
    </row>
    <row r="174" spans="1:33" x14ac:dyDescent="0.3">
      <c r="A174" s="694"/>
      <c r="B174" s="695"/>
      <c r="C174" s="695"/>
      <c r="D174" s="695"/>
      <c r="E174" s="695"/>
      <c r="F174" s="695"/>
      <c r="G174" s="273"/>
      <c r="N174" s="646"/>
      <c r="O174" s="649"/>
      <c r="P174" s="649"/>
      <c r="Q174" s="649"/>
      <c r="R174" s="649"/>
      <c r="S174" s="649"/>
      <c r="T174" s="649"/>
      <c r="U174" s="649"/>
      <c r="V174" s="649"/>
      <c r="W174" s="649"/>
      <c r="X174" s="649"/>
    </row>
    <row r="175" spans="1:33" x14ac:dyDescent="0.3">
      <c r="A175" s="694"/>
      <c r="B175" s="695"/>
      <c r="C175" s="695"/>
      <c r="D175" s="695"/>
      <c r="E175" s="695"/>
      <c r="F175" s="695"/>
      <c r="G175" s="273"/>
      <c r="N175" s="646"/>
      <c r="O175" s="649"/>
      <c r="P175" s="649"/>
      <c r="Q175" s="649"/>
      <c r="R175" s="649"/>
      <c r="S175" s="649"/>
      <c r="T175" s="649"/>
      <c r="U175" s="649"/>
      <c r="V175" s="649"/>
      <c r="W175" s="649"/>
      <c r="X175" s="649"/>
    </row>
    <row r="176" spans="1:33" x14ac:dyDescent="0.3">
      <c r="A176" s="694"/>
      <c r="B176" s="695"/>
      <c r="C176" s="695"/>
      <c r="D176" s="695"/>
      <c r="E176" s="695"/>
      <c r="F176" s="695"/>
      <c r="G176" s="273"/>
      <c r="N176" s="646"/>
      <c r="O176" s="649"/>
      <c r="P176" s="649"/>
      <c r="Q176" s="649"/>
      <c r="R176" s="649"/>
      <c r="S176" s="649"/>
      <c r="T176" s="649"/>
      <c r="U176" s="649"/>
      <c r="V176" s="649"/>
      <c r="W176" s="649"/>
      <c r="X176" s="649"/>
    </row>
    <row r="177" spans="1:24" x14ac:dyDescent="0.3">
      <c r="A177" s="696"/>
      <c r="B177" s="697"/>
      <c r="C177" s="697"/>
      <c r="D177" s="697"/>
      <c r="E177" s="697"/>
      <c r="F177" s="697"/>
      <c r="G177" s="274"/>
      <c r="N177" s="646"/>
      <c r="O177" s="649"/>
      <c r="P177" s="649"/>
      <c r="Q177" s="649"/>
      <c r="R177" s="649"/>
      <c r="S177" s="649"/>
      <c r="T177" s="649"/>
      <c r="U177" s="649"/>
      <c r="V177" s="649"/>
      <c r="W177" s="649"/>
      <c r="X177" s="649"/>
    </row>
    <row r="178" spans="1:24" x14ac:dyDescent="0.3">
      <c r="A178" s="271"/>
      <c r="B178" s="271"/>
      <c r="C178" s="271"/>
      <c r="D178" s="271"/>
      <c r="E178" s="271"/>
      <c r="F178" s="271"/>
      <c r="N178" s="646"/>
      <c r="O178" s="649"/>
      <c r="P178" s="649"/>
      <c r="Q178" s="649"/>
      <c r="R178" s="649"/>
      <c r="S178" s="649"/>
      <c r="T178" s="649"/>
      <c r="U178" s="649"/>
      <c r="V178" s="649"/>
      <c r="W178" s="649"/>
      <c r="X178" s="649"/>
    </row>
    <row r="182" spans="1:24" x14ac:dyDescent="0.3">
      <c r="N182" s="591"/>
    </row>
    <row r="183" spans="1:24" x14ac:dyDescent="0.3">
      <c r="N183" s="646"/>
      <c r="O183" s="650"/>
      <c r="P183" s="650"/>
      <c r="Q183" s="650"/>
      <c r="R183" s="650"/>
      <c r="S183" s="650"/>
      <c r="T183" s="650"/>
      <c r="U183" s="650"/>
      <c r="V183" s="650"/>
      <c r="W183" s="650"/>
      <c r="X183" s="650"/>
    </row>
    <row r="184" spans="1:24" x14ac:dyDescent="0.3">
      <c r="N184" s="646"/>
      <c r="O184" s="650"/>
      <c r="P184" s="650"/>
      <c r="Q184" s="650"/>
      <c r="R184" s="650"/>
      <c r="S184" s="650"/>
      <c r="T184" s="650"/>
      <c r="U184" s="650"/>
      <c r="V184" s="650"/>
      <c r="W184" s="650"/>
      <c r="X184" s="650"/>
    </row>
    <row r="185" spans="1:24" x14ac:dyDescent="0.3">
      <c r="N185" s="646"/>
      <c r="O185" s="650"/>
      <c r="P185" s="650"/>
      <c r="Q185" s="650"/>
      <c r="R185" s="650"/>
      <c r="S185" s="650"/>
      <c r="T185" s="650"/>
      <c r="U185" s="650"/>
      <c r="V185" s="650"/>
      <c r="W185" s="650"/>
      <c r="X185" s="650"/>
    </row>
    <row r="186" spans="1:24" x14ac:dyDescent="0.3">
      <c r="N186" s="646"/>
      <c r="O186" s="650"/>
      <c r="P186" s="650"/>
      <c r="Q186" s="650"/>
      <c r="R186" s="650"/>
      <c r="S186" s="650"/>
      <c r="T186" s="650"/>
      <c r="U186" s="650"/>
      <c r="V186" s="650"/>
      <c r="W186" s="650"/>
      <c r="X186" s="650"/>
    </row>
    <row r="187" spans="1:24" x14ac:dyDescent="0.3">
      <c r="N187" s="646"/>
      <c r="O187" s="650"/>
      <c r="P187" s="650"/>
      <c r="Q187" s="650"/>
      <c r="R187" s="650"/>
      <c r="S187" s="650"/>
      <c r="T187" s="650"/>
      <c r="U187" s="650"/>
      <c r="V187" s="650"/>
      <c r="W187" s="650"/>
      <c r="X187" s="650"/>
    </row>
    <row r="188" spans="1:24" x14ac:dyDescent="0.3">
      <c r="N188" s="646"/>
      <c r="O188" s="650"/>
      <c r="P188" s="650"/>
      <c r="Q188" s="650"/>
      <c r="R188" s="650"/>
      <c r="S188" s="650"/>
      <c r="T188" s="650"/>
      <c r="U188" s="650"/>
      <c r="V188" s="650"/>
      <c r="W188" s="650"/>
      <c r="X188" s="650"/>
    </row>
    <row r="189" spans="1:24" x14ac:dyDescent="0.3">
      <c r="N189" s="646"/>
      <c r="O189" s="650"/>
      <c r="P189" s="650"/>
      <c r="Q189" s="650"/>
      <c r="R189" s="650"/>
      <c r="S189" s="650"/>
      <c r="T189" s="650"/>
      <c r="U189" s="650"/>
      <c r="V189" s="650"/>
      <c r="W189" s="650"/>
      <c r="X189" s="650"/>
    </row>
    <row r="190" spans="1:24" x14ac:dyDescent="0.3">
      <c r="N190" s="646"/>
      <c r="O190" s="650"/>
      <c r="P190" s="650"/>
      <c r="Q190" s="650"/>
      <c r="R190" s="650"/>
      <c r="S190" s="650"/>
      <c r="T190" s="650"/>
      <c r="U190" s="650"/>
      <c r="V190" s="650"/>
      <c r="W190" s="650"/>
      <c r="X190" s="650"/>
    </row>
    <row r="191" spans="1:24" x14ac:dyDescent="0.3">
      <c r="N191" s="646"/>
      <c r="O191" s="650"/>
      <c r="P191" s="650"/>
      <c r="Q191" s="650"/>
      <c r="R191" s="650"/>
      <c r="S191" s="650"/>
      <c r="T191" s="650"/>
      <c r="U191" s="650"/>
      <c r="V191" s="650"/>
      <c r="W191" s="650"/>
      <c r="X191" s="650"/>
    </row>
    <row r="192" spans="1:24" x14ac:dyDescent="0.3">
      <c r="N192" s="646"/>
      <c r="O192" s="650"/>
      <c r="P192" s="650"/>
      <c r="Q192" s="650"/>
      <c r="R192" s="650"/>
      <c r="S192" s="650"/>
      <c r="T192" s="650"/>
      <c r="U192" s="650"/>
      <c r="V192" s="650"/>
      <c r="W192" s="650"/>
      <c r="X192" s="650"/>
    </row>
    <row r="193" spans="14:24" x14ac:dyDescent="0.3">
      <c r="N193" s="646"/>
      <c r="O193" s="650"/>
      <c r="P193" s="650"/>
      <c r="Q193" s="650"/>
      <c r="R193" s="650"/>
      <c r="S193" s="650"/>
      <c r="T193" s="650"/>
      <c r="U193" s="650"/>
      <c r="V193" s="650"/>
      <c r="W193" s="650"/>
      <c r="X193" s="650"/>
    </row>
    <row r="194" spans="14:24" x14ac:dyDescent="0.3">
      <c r="N194" s="646"/>
      <c r="O194" s="650"/>
      <c r="P194" s="650"/>
      <c r="Q194" s="650"/>
      <c r="R194" s="650"/>
      <c r="S194" s="650"/>
      <c r="T194" s="650"/>
      <c r="U194" s="650"/>
      <c r="V194" s="650"/>
      <c r="W194" s="650"/>
      <c r="X194" s="650"/>
    </row>
    <row r="195" spans="14:24" x14ac:dyDescent="0.3">
      <c r="O195" s="650"/>
      <c r="P195" s="650"/>
      <c r="Q195" s="650"/>
      <c r="R195" s="650"/>
      <c r="S195" s="650"/>
      <c r="T195" s="650"/>
      <c r="U195" s="650"/>
      <c r="V195" s="650"/>
      <c r="W195" s="650"/>
      <c r="X195" s="650"/>
    </row>
  </sheetData>
  <mergeCells count="43">
    <mergeCell ref="A166:F177"/>
    <mergeCell ref="A125:G125"/>
    <mergeCell ref="A129:K129"/>
    <mergeCell ref="A130:K130"/>
    <mergeCell ref="A147:J147"/>
    <mergeCell ref="A148:J148"/>
    <mergeCell ref="A165:G165"/>
    <mergeCell ref="A104:K104"/>
    <mergeCell ref="A76:F76"/>
    <mergeCell ref="A77:F77"/>
    <mergeCell ref="A78:F78"/>
    <mergeCell ref="A79:F79"/>
    <mergeCell ref="A80:F80"/>
    <mergeCell ref="A81:F81"/>
    <mergeCell ref="A82:F82"/>
    <mergeCell ref="A83:F83"/>
    <mergeCell ref="A86:K86"/>
    <mergeCell ref="A87:K87"/>
    <mergeCell ref="A103:K103"/>
    <mergeCell ref="A75:F75"/>
    <mergeCell ref="A51:K51"/>
    <mergeCell ref="A52:K52"/>
    <mergeCell ref="A59:J59"/>
    <mergeCell ref="A60:J60"/>
    <mergeCell ref="A68:F68"/>
    <mergeCell ref="A69:F69"/>
    <mergeCell ref="A70:F70"/>
    <mergeCell ref="A71:F71"/>
    <mergeCell ref="A72:F72"/>
    <mergeCell ref="A73:F73"/>
    <mergeCell ref="A74:F74"/>
    <mergeCell ref="A45:K45"/>
    <mergeCell ref="A3:K3"/>
    <mergeCell ref="A4:K4"/>
    <mergeCell ref="A10:K10"/>
    <mergeCell ref="A11:K11"/>
    <mergeCell ref="A19:K19"/>
    <mergeCell ref="A20:K20"/>
    <mergeCell ref="A27:J27"/>
    <mergeCell ref="A28:J28"/>
    <mergeCell ref="A36:K36"/>
    <mergeCell ref="A37:J37"/>
    <mergeCell ref="A44:K44"/>
  </mergeCells>
  <conditionalFormatting sqref="B150:B161">
    <cfRule type="colorScale" priority="9">
      <colorScale>
        <cfvo type="min"/>
        <cfvo type="percentile" val="50"/>
        <cfvo type="max"/>
        <color rgb="FFF8696B"/>
        <color rgb="FFFFEB84"/>
        <color rgb="FF63BE7B"/>
      </colorScale>
    </cfRule>
  </conditionalFormatting>
  <conditionalFormatting sqref="C150:C161">
    <cfRule type="colorScale" priority="8">
      <colorScale>
        <cfvo type="min"/>
        <cfvo type="percentile" val="50"/>
        <cfvo type="max"/>
        <color rgb="FFF8696B"/>
        <color rgb="FFFFEB84"/>
        <color rgb="FF63BE7B"/>
      </colorScale>
    </cfRule>
  </conditionalFormatting>
  <conditionalFormatting sqref="D150:D161">
    <cfRule type="colorScale" priority="7">
      <colorScale>
        <cfvo type="min"/>
        <cfvo type="percentile" val="50"/>
        <cfvo type="max"/>
        <color rgb="FFF8696B"/>
        <color rgb="FFFFEB84"/>
        <color rgb="FF63BE7B"/>
      </colorScale>
    </cfRule>
  </conditionalFormatting>
  <conditionalFormatting sqref="E150:E161">
    <cfRule type="colorScale" priority="6">
      <colorScale>
        <cfvo type="min"/>
        <cfvo type="percentile" val="50"/>
        <cfvo type="max"/>
        <color rgb="FFF8696B"/>
        <color rgb="FFFFEB84"/>
        <color rgb="FF63BE7B"/>
      </colorScale>
    </cfRule>
  </conditionalFormatting>
  <conditionalFormatting sqref="F150:F161">
    <cfRule type="colorScale" priority="5">
      <colorScale>
        <cfvo type="min"/>
        <cfvo type="percentile" val="50"/>
        <cfvo type="max"/>
        <color rgb="FFF8696B"/>
        <color rgb="FFFFEB84"/>
        <color rgb="FF63BE7B"/>
      </colorScale>
    </cfRule>
  </conditionalFormatting>
  <conditionalFormatting sqref="G150:G161">
    <cfRule type="colorScale" priority="4">
      <colorScale>
        <cfvo type="min"/>
        <cfvo type="percentile" val="50"/>
        <cfvo type="max"/>
        <color rgb="FFF8696B"/>
        <color rgb="FFFFEB84"/>
        <color rgb="FF63BE7B"/>
      </colorScale>
    </cfRule>
  </conditionalFormatting>
  <conditionalFormatting sqref="H150:H161">
    <cfRule type="colorScale" priority="3">
      <colorScale>
        <cfvo type="min"/>
        <cfvo type="percentile" val="50"/>
        <cfvo type="max"/>
        <color rgb="FFF8696B"/>
        <color rgb="FFFFEB84"/>
        <color rgb="FF63BE7B"/>
      </colorScale>
    </cfRule>
  </conditionalFormatting>
  <conditionalFormatting sqref="I150:I161">
    <cfRule type="colorScale" priority="2">
      <colorScale>
        <cfvo type="min"/>
        <cfvo type="percentile" val="50"/>
        <cfvo type="max"/>
        <color rgb="FFF8696B"/>
        <color rgb="FFFFEB84"/>
        <color rgb="FF63BE7B"/>
      </colorScale>
    </cfRule>
  </conditionalFormatting>
  <conditionalFormatting sqref="J150:J161">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M89" xr:uid="{1DB47AD6-9B8C-4563-BC6D-EDCCFC8F63AA}">
      <formula1>$B$105:$K$105</formula1>
    </dataValidation>
  </dataValidations>
  <pageMargins left="0.7" right="0.7" top="0.75" bottom="0.75" header="0.3" footer="0.3"/>
  <pageSetup orientation="portrait" horizontalDpi="4294967295" verticalDpi="4294967295"/>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8E29ABE-0378-4241-8E23-A1ADC187B41F}">
          <x14:formula1>
            <xm:f>'PIB-Mpal 2015-2024 Corrient'!$G$6:$G$130</xm:f>
          </x14:formula1>
          <xm:sqref>B1</xm:sqref>
        </x14:dataValidation>
      </x14:dataValidations>
    </ext>
    <ext xmlns:x14="http://schemas.microsoft.com/office/spreadsheetml/2009/9/main" uri="{05C60535-1F16-4fd2-B633-F4F36F0B64E0}">
      <x14:sparklineGroups xmlns:xm="http://schemas.microsoft.com/office/excel/2006/main">
        <x14:sparklineGroup displayEmptyCellsAs="gap" high="1" low="1" xr2:uid="{111109EC-1471-41FA-89FE-3ADE641D7DE4}">
          <x14:colorSeries rgb="FF5F5F5F"/>
          <x14:colorNegative rgb="FFFFB620"/>
          <x14:colorAxis rgb="FF000000"/>
          <x14:colorMarkers rgb="FFD70077"/>
          <x14:colorFirst rgb="FF5687C2"/>
          <x14:colorLast rgb="FF359CEB"/>
          <x14:colorHigh rgb="FF56BE79"/>
          <x14:colorLow rgb="FFFF5055"/>
          <x14:sparklines>
            <x14:sparkline>
              <xm:f>'Ficha Municipal (2)'!B132:K132</xm:f>
              <xm:sqref>L132</xm:sqref>
            </x14:sparkline>
            <x14:sparkline>
              <xm:f>'Ficha Municipal (2)'!B133:K133</xm:f>
              <xm:sqref>L133</xm:sqref>
            </x14:sparkline>
            <x14:sparkline>
              <xm:f>'Ficha Municipal (2)'!B134:K134</xm:f>
              <xm:sqref>L134</xm:sqref>
            </x14:sparkline>
            <x14:sparkline>
              <xm:f>'Ficha Municipal (2)'!B135:K135</xm:f>
              <xm:sqref>L135</xm:sqref>
            </x14:sparkline>
            <x14:sparkline>
              <xm:f>'Ficha Municipal (2)'!B136:K136</xm:f>
              <xm:sqref>L136</xm:sqref>
            </x14:sparkline>
            <x14:sparkline>
              <xm:f>'Ficha Municipal (2)'!B137:K137</xm:f>
              <xm:sqref>L137</xm:sqref>
            </x14:sparkline>
            <x14:sparkline>
              <xm:f>'Ficha Municipal (2)'!B138:K138</xm:f>
              <xm:sqref>L138</xm:sqref>
            </x14:sparkline>
            <x14:sparkline>
              <xm:f>'Ficha Municipal (2)'!B139:K139</xm:f>
              <xm:sqref>L139</xm:sqref>
            </x14:sparkline>
            <x14:sparkline>
              <xm:f>'Ficha Municipal (2)'!B140:K140</xm:f>
              <xm:sqref>L140</xm:sqref>
            </x14:sparkline>
            <x14:sparkline>
              <xm:f>'Ficha Municipal (2)'!B141:K141</xm:f>
              <xm:sqref>L141</xm:sqref>
            </x14:sparkline>
            <x14:sparkline>
              <xm:f>'Ficha Municipal (2)'!B142:K142</xm:f>
              <xm:sqref>L142</xm:sqref>
            </x14:sparkline>
            <x14:sparkline>
              <xm:f>'Ficha Municipal (2)'!B143:K143</xm:f>
              <xm:sqref>L143</xm:sqref>
            </x14:sparkline>
          </x14:sparklines>
        </x14:sparklineGroup>
        <x14:sparklineGroup type="column" displayEmptyCellsAs="gap" negative="1" xr2:uid="{142F50A3-7E9C-4A5D-96C6-0E40055E076F}">
          <x14:colorSeries rgb="FF00B050"/>
          <x14:colorNegative rgb="FFD00000"/>
          <x14:colorAxis rgb="FF000000"/>
          <x14:colorMarkers rgb="FFD00000"/>
          <x14:colorFirst rgb="FFD00000"/>
          <x14:colorLast rgb="FFD00000"/>
          <x14:colorHigh rgb="FFD00000"/>
          <x14:colorLow rgb="FFD00000"/>
          <x14:sparklines>
            <x14:sparkline>
              <xm:f>'Ficha Municipal (2)'!B150:J150</xm:f>
              <xm:sqref>K150</xm:sqref>
            </x14:sparkline>
            <x14:sparkline>
              <xm:f>'Ficha Municipal (2)'!B151:J151</xm:f>
              <xm:sqref>K151</xm:sqref>
            </x14:sparkline>
            <x14:sparkline>
              <xm:f>'Ficha Municipal (2)'!B152:J152</xm:f>
              <xm:sqref>K152</xm:sqref>
            </x14:sparkline>
            <x14:sparkline>
              <xm:f>'Ficha Municipal (2)'!B153:J153</xm:f>
              <xm:sqref>K153</xm:sqref>
            </x14:sparkline>
            <x14:sparkline>
              <xm:f>'Ficha Municipal (2)'!B154:J154</xm:f>
              <xm:sqref>K154</xm:sqref>
            </x14:sparkline>
            <x14:sparkline>
              <xm:f>'Ficha Municipal (2)'!B155:J155</xm:f>
              <xm:sqref>K155</xm:sqref>
            </x14:sparkline>
            <x14:sparkline>
              <xm:f>'Ficha Municipal (2)'!B156:J156</xm:f>
              <xm:sqref>K156</xm:sqref>
            </x14:sparkline>
            <x14:sparkline>
              <xm:f>'Ficha Municipal (2)'!B157:J157</xm:f>
              <xm:sqref>K157</xm:sqref>
            </x14:sparkline>
            <x14:sparkline>
              <xm:f>'Ficha Municipal (2)'!B158:J158</xm:f>
              <xm:sqref>K158</xm:sqref>
            </x14:sparkline>
            <x14:sparkline>
              <xm:f>'Ficha Municipal (2)'!B159:J159</xm:f>
              <xm:sqref>K159</xm:sqref>
            </x14:sparkline>
            <x14:sparkline>
              <xm:f>'Ficha Municipal (2)'!B160:J160</xm:f>
              <xm:sqref>K160</xm:sqref>
            </x14:sparkline>
            <x14:sparkline>
              <xm:f>'Ficha Municipal (2)'!B161:J161</xm:f>
              <xm:sqref>K161</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AG195"/>
  <sheetViews>
    <sheetView showGridLines="0" zoomScale="70" zoomScaleNormal="70" workbookViewId="0">
      <pane ySplit="1" topLeftCell="A110" activePane="bottomLeft" state="frozen"/>
      <selection pane="bottomLeft" activeCell="B1" sqref="B1"/>
    </sheetView>
  </sheetViews>
  <sheetFormatPr baseColWidth="10" defaultColWidth="11.44140625" defaultRowHeight="14.4" x14ac:dyDescent="0.3"/>
  <cols>
    <col min="1" max="1" width="32.33203125" customWidth="1"/>
    <col min="2" max="10" width="14.44140625" customWidth="1"/>
    <col min="11" max="11" width="13.5546875" customWidth="1"/>
    <col min="12" max="12" width="15.109375" customWidth="1"/>
  </cols>
  <sheetData>
    <row r="1" spans="1:24" ht="52.2" customHeight="1" thickBot="1" x14ac:dyDescent="0.35">
      <c r="A1" s="209" t="s">
        <v>514</v>
      </c>
      <c r="B1" s="208" t="s">
        <v>322</v>
      </c>
      <c r="C1" s="137" t="str">
        <f>INDEX('PIB-Mpal 2015-2024 Corrient'!$E$6:$E$130,MATCH(B1,'PIB-Mpal 2015-2024 Corrient'!G6:G130,0))</f>
        <v>05021</v>
      </c>
      <c r="D1" s="137" t="str">
        <f>INDEX('PIB-Mpal 2015-2024 Corrient'!$C$6:$C$130,MATCH(B1,'PIB-Mpal 2015-2024 Corrient'!G6:G130,0))</f>
        <v>SR07</v>
      </c>
      <c r="I1" s="137" t="str">
        <f>"PIB precios corrientes Municipio de "&amp;B1&amp;", Subregión "&amp;INDEX('PIB-Mpal 2015-2024 Corrient'!F6:F130,MATCH(B1,'PIB-Mpal 2015-2024 Corrient'!G6:G130,0))&amp;" y Departamental 2015 - 2024pr (miles de Millones de pesos)"</f>
        <v>PIB precios corrientes Municipio de Alejandría, Subregión Oriente y Departamental 2015 - 2024pr (miles de Millones de pesos)</v>
      </c>
      <c r="J1" s="137"/>
      <c r="K1" s="137" t="str">
        <f>"Participación del municipio de "&amp;B1&amp;" en el PIB de la Subregión "&amp;INDEX('PIB-Mpal 2015-2024 Corrient'!F6:F130,MATCH(B1,'PIB-Mpal 2015-2024 Corrient'!G6:G130,0))&amp;" 2015 - 2024pr"</f>
        <v>Participación del municipio de Alejandría en el PIB de la Subregión Oriente 2015 - 2024pr</v>
      </c>
      <c r="L1" s="137" t="str">
        <f>"Participación del municipio de "&amp;B1&amp;" en el PIB Departamental "&amp;INDEX('PIB-Mpal 2015-2024 Corrient'!F6:F130,MATCH(B1,'PIB-Mpal 2015-2024 Corrient'!G6:G130,0))&amp; " 2015 - 2024pr"</f>
        <v>Participación del municipio de Alejandría en el PIB Departamental Oriente 2015 - 2024pr</v>
      </c>
      <c r="M1" s="137" t="str">
        <f>"Tasas de Crecimiento del PIB a precios constantes Municipio de "&amp;B1&amp;", Subregión " &amp;INDEX('PIB-Mpal 2015-2024 Corrient'!F6:F130,MATCH(B1,'PIB-Mpal 2015-2024 Corrient'!G6:G130,0))&amp;" y Departamental entre el 2016 - 2024pr"</f>
        <v>Tasas de Crecimiento del PIB a precios constantes Municipio de Alejandría, Subregión Oriente y Departamental entre el 2016 - 2024pr</v>
      </c>
      <c r="N1" s="137" t="str">
        <f>"Distribución porcentual del valor agregado por sector económico del Municipio de "&amp;B1</f>
        <v>Distribución porcentual del valor agregado por sector económico del Municipio de Alejandría</v>
      </c>
      <c r="O1" s="137" t="str">
        <f>"Distribución del Valor Agregado en precios corrientes por ramas de actividad económica del Municipio de "&amp;B1&amp;" "&amp; $M$89</f>
        <v>Distribución del Valor Agregado en precios corrientes por ramas de actividad económica del Municipio de Alejandría 2024pr</v>
      </c>
      <c r="P1" s="137" t="str">
        <f>"Proporción de las ramas de actividad económica del sector primario en el valor agregado total en precios corrientes del Municipio de "&amp;B1&amp; " 2015 - 2024pr"</f>
        <v>Proporción de las ramas de actividad económica del sector primario en el valor agregado total en precios corrientes del Municipio de Alejandría 2015 - 2024pr</v>
      </c>
      <c r="Q1" s="137" t="str">
        <f>"Proporción de las ramas de actividad económica del sector secundario en el valor agregado total en precios corrientes del Municipio de "&amp;B1&amp; " 2015 - 2024pr"</f>
        <v>Proporción de las ramas de actividad económica del sector secundario en el valor agregado total en precios corrientes del Municipio de Alejandría 2015 - 2024pr</v>
      </c>
      <c r="R1" s="137" t="str">
        <f>"Proporción de las ramas de actividad económica del sector terciario en el valor agregado total en precios corrientes del Municipio de "&amp;B1&amp; " 2015 - 2024pr"</f>
        <v>Proporción de las ramas de actividad económica del sector terciario en el valor agregado total en precios corrientes del Municipio de Alejandría 2015 - 2024pr</v>
      </c>
      <c r="S1" s="137" t="str">
        <f>"Valor agregado por sectores económicos en precios constantes del Municipio de "&amp;B1&amp; " 2015 - 2024pr"</f>
        <v>Valor agregado por sectores económicos en precios constantes del Municipio de Alejandría 2015 - 2024pr</v>
      </c>
      <c r="T1" s="137" t="str">
        <f>"Tasa de variación del valor agregado por sectores económicos en precios constantes del Municipio de "&amp;B1&amp; " 2015 - 2024pr"</f>
        <v>Tasa de variación del valor agregado por sectores económicos en precios constantes del Municipio de Alejandría 2015 - 2024pr</v>
      </c>
      <c r="U1" s="137" t="str">
        <f>"Valor Agregado sector económico primario en precios constantes,  por ramas de actividad económica del Municipio de "&amp;B1 &amp;"2015 - 2024pr (miles de Millones de pesos)"</f>
        <v>Valor Agregado sector económico primario en precios constantes,  por ramas de actividad económica del Municipio de Alejandría2015 - 2024pr (miles de Millones de pesos)</v>
      </c>
      <c r="V1" s="137" t="str">
        <f>"Valor Agregado sector económico secundario en precios constantes,  por ramas de actividad económica del Municipio de "&amp;B1 &amp;"2015 - 2024pr (miles de Millones de pesos)"</f>
        <v>Valor Agregado sector económico secundario en precios constantes,  por ramas de actividad económica del Municipio de Alejandría2015 - 2024pr (miles de Millones de pesos)</v>
      </c>
      <c r="W1" s="137" t="str">
        <f>"Valor Agregado sector económico terciario en precios constantes,  por ramas de actividad económica del Municipio de "&amp;B1 &amp;"2015 - 2024pr (miles de Millones de pesos)"</f>
        <v>Valor Agregado sector económico terciario en precios constantes,  por ramas de actividad económica del Municipio de Alejandría2015 - 2024pr (miles de Millones de pesos)</v>
      </c>
      <c r="X1" s="137"/>
    </row>
    <row r="3" spans="1:24" ht="15.6" x14ac:dyDescent="0.3">
      <c r="A3" s="680" t="s">
        <v>69</v>
      </c>
      <c r="B3" s="680"/>
      <c r="C3" s="680"/>
      <c r="D3" s="680"/>
      <c r="E3" s="680"/>
      <c r="F3" s="680"/>
      <c r="G3" s="680"/>
      <c r="H3" s="680"/>
      <c r="I3" s="680"/>
      <c r="J3" s="680"/>
      <c r="K3" s="680"/>
    </row>
    <row r="4" spans="1:24" ht="18" customHeight="1" thickBot="1" x14ac:dyDescent="0.35">
      <c r="A4" s="681" t="s">
        <v>515</v>
      </c>
      <c r="B4" s="681"/>
      <c r="C4" s="681"/>
      <c r="D4" s="681"/>
      <c r="E4" s="681"/>
      <c r="F4" s="681"/>
      <c r="G4" s="681"/>
      <c r="H4" s="681"/>
      <c r="I4" s="681"/>
      <c r="J4" s="681"/>
      <c r="K4" s="681"/>
    </row>
    <row r="5" spans="1:24" x14ac:dyDescent="0.3">
      <c r="A5" s="210" t="s">
        <v>4</v>
      </c>
      <c r="B5" s="211">
        <v>2015</v>
      </c>
      <c r="C5" s="211">
        <v>2016</v>
      </c>
      <c r="D5" s="211">
        <v>2017</v>
      </c>
      <c r="E5" s="211">
        <v>2018</v>
      </c>
      <c r="F5" s="211">
        <v>2019</v>
      </c>
      <c r="G5" s="211">
        <v>2020</v>
      </c>
      <c r="H5" s="211">
        <v>2021</v>
      </c>
      <c r="I5" s="211">
        <v>2022</v>
      </c>
      <c r="J5" s="211" t="s">
        <v>483</v>
      </c>
      <c r="K5" s="213" t="s">
        <v>484</v>
      </c>
    </row>
    <row r="6" spans="1:24" x14ac:dyDescent="0.3">
      <c r="A6" s="214" t="str">
        <f>"PIB Municipal "&amp; B1</f>
        <v>PIB Municipal Alejandría</v>
      </c>
      <c r="B6" s="212">
        <f>SUMIFS('PIB-Mpal 2015-2024 Corrient'!$Y$5:$Y$1264,'PIB-Mpal 2015-2024 Corrient'!$A$5:$A$1264,LEFT(B5,4),'PIB-Mpal 2015-2024 Corrient'!$E$5:$E$1264,$C$1)</f>
        <v>46.92466102508655</v>
      </c>
      <c r="C6" s="212">
        <f>SUMIFS('PIB-Mpal 2015-2024 Corrient'!$Y$5:$Y$1264,'PIB-Mpal 2015-2024 Corrient'!$A$5:$A$1264,LEFT(C5,4),'PIB-Mpal 2015-2024 Corrient'!$E$5:$E$1264,$C$1)</f>
        <v>50.90632744253972</v>
      </c>
      <c r="D6" s="212">
        <f>SUMIFS('PIB-Mpal 2015-2024 Corrient'!$Y$5:$Y$1264,'PIB-Mpal 2015-2024 Corrient'!$A$5:$A$1264,LEFT(D5,4),'PIB-Mpal 2015-2024 Corrient'!$E$5:$E$1264,$C$1)</f>
        <v>56.339591206049093</v>
      </c>
      <c r="E6" s="212">
        <f>SUMIFS('PIB-Mpal 2015-2024 Corrient'!$Y$5:$Y$1264,'PIB-Mpal 2015-2024 Corrient'!$A$5:$A$1264,LEFT(E5,4),'PIB-Mpal 2015-2024 Corrient'!$E$5:$E$1264,$C$1)</f>
        <v>57.518519015889822</v>
      </c>
      <c r="F6" s="212">
        <f>SUMIFS('PIB-Mpal 2015-2024 Corrient'!$Y$5:$Y$1264,'PIB-Mpal 2015-2024 Corrient'!$A$5:$A$1264,LEFT(F5,4),'PIB-Mpal 2015-2024 Corrient'!$E$5:$E$1264,$C$1)</f>
        <v>62.601798121761078</v>
      </c>
      <c r="G6" s="212">
        <f>SUMIFS('PIB-Mpal 2015-2024 Corrient'!$Y$5:$Y$1264,'PIB-Mpal 2015-2024 Corrient'!$A$5:$A$1264,LEFT(G5,4),'PIB-Mpal 2015-2024 Corrient'!$E$5:$E$1264,$C$1)</f>
        <v>59.993918872626004</v>
      </c>
      <c r="H6" s="212">
        <f>SUMIFS('PIB-Mpal 2015-2024 Corrient'!$Y$5:$Y$1264,'PIB-Mpal 2015-2024 Corrient'!$A$5:$A$1264,LEFT(H5,4),'PIB-Mpal 2015-2024 Corrient'!$E$5:$E$1264,$C$1)</f>
        <v>76.187394341754086</v>
      </c>
      <c r="I6" s="212">
        <f>SUMIFS('PIB-Mpal 2015-2024 Corrient'!$Y$5:$Y$1264,'PIB-Mpal 2015-2024 Corrient'!$A$5:$A$1264,LEFT(I5,4),'PIB-Mpal 2015-2024 Corrient'!$E$5:$E$1264,$C$1)</f>
        <v>86.625301828399614</v>
      </c>
      <c r="J6" s="212">
        <f>SUMIFS('PIB-Mpal 2015-2024 Corrient'!$Y$5:$Y$1264,'PIB-Mpal 2015-2024 Corrient'!$A$5:$A$1264,LEFT(J5,4),'PIB-Mpal 2015-2024 Corrient'!$E$5:$E$1264,$C$1)</f>
        <v>92.201502833413272</v>
      </c>
      <c r="K6" s="215">
        <f>SUMIFS('PIB-Mpal 2015-2024 Corrient'!$Y$5:$Y$1264,'PIB-Mpal 2015-2024 Corrient'!$A$5:$A$1264,LEFT(K5,4),'PIB-Mpal 2015-2024 Corrient'!$E$5:$E$1264,$C$1)</f>
        <v>101.7099961742631</v>
      </c>
    </row>
    <row r="7" spans="1:24" x14ac:dyDescent="0.3">
      <c r="A7" s="214" t="str">
        <f>"PIB Subregión "&amp;INDEX('PIB-Mpal 2015-2024 Corrient'!F6:F130,MATCH(B1,'PIB-Mpal 2015-2024 Corrient'!G6:G130,0))</f>
        <v>PIB Subregión Oriente</v>
      </c>
      <c r="B7" s="212">
        <f>SUMIFS('PIB-Mpal 2015-2024 Corrient'!$Y$5:$Y$1264,'PIB-Mpal 2015-2024 Corrient'!$A$5:$A$1264,LEFT(B5,4),'PIB-Mpal 2015-2024 Corrient'!$C$5:$C$1264,$D$1)</f>
        <v>10593.641720461328</v>
      </c>
      <c r="C7" s="212">
        <f>SUMIFS('PIB-Mpal 2015-2024 Corrient'!$Y$5:$Y$1264,'PIB-Mpal 2015-2024 Corrient'!$A$5:$A$1264,LEFT(C5,4),'PIB-Mpal 2015-2024 Corrient'!$C$5:$C$1264,$D$1)</f>
        <v>11395.673349095716</v>
      </c>
      <c r="D7" s="212">
        <f>SUMIFS('PIB-Mpal 2015-2024 Corrient'!$Y$5:$Y$1264,'PIB-Mpal 2015-2024 Corrient'!$A$5:$A$1264,LEFT(D5,4),'PIB-Mpal 2015-2024 Corrient'!$C$5:$C$1264,$D$1)</f>
        <v>12135.343351227104</v>
      </c>
      <c r="E7" s="212">
        <f>SUMIFS('PIB-Mpal 2015-2024 Corrient'!$Y$5:$Y$1264,'PIB-Mpal 2015-2024 Corrient'!$A$5:$A$1264,LEFT(E5,4),'PIB-Mpal 2015-2024 Corrient'!$C$5:$C$1264,$D$1)</f>
        <v>13337.204051514294</v>
      </c>
      <c r="F7" s="212">
        <f>SUMIFS('PIB-Mpal 2015-2024 Corrient'!$Y$5:$Y$1264,'PIB-Mpal 2015-2024 Corrient'!$A$5:$A$1264,LEFT(F5,4),'PIB-Mpal 2015-2024 Corrient'!$C$5:$C$1264,$D$1)</f>
        <v>15140.409672365917</v>
      </c>
      <c r="G7" s="212">
        <f>SUMIFS('PIB-Mpal 2015-2024 Corrient'!$Y$5:$Y$1264,'PIB-Mpal 2015-2024 Corrient'!$A$5:$A$1264,LEFT(G5,4),'PIB-Mpal 2015-2024 Corrient'!$C$5:$C$1264,$D$1)</f>
        <v>14397.832385502872</v>
      </c>
      <c r="H7" s="212">
        <f>SUMIFS('PIB-Mpal 2015-2024 Corrient'!$Y$5:$Y$1264,'PIB-Mpal 2015-2024 Corrient'!$A$5:$A$1264,LEFT(H5,4),'PIB-Mpal 2015-2024 Corrient'!$C$5:$C$1264,$D$1)</f>
        <v>17665.791451821398</v>
      </c>
      <c r="I7" s="212">
        <f>SUMIFS('PIB-Mpal 2015-2024 Corrient'!$Y$5:$Y$1264,'PIB-Mpal 2015-2024 Corrient'!$A$5:$A$1264,LEFT(I5,4),'PIB-Mpal 2015-2024 Corrient'!$C$5:$C$1264,$D$1)</f>
        <v>22141.800375376715</v>
      </c>
      <c r="J7" s="212">
        <f>SUMIFS('PIB-Mpal 2015-2024 Corrient'!$Y$5:$Y$1264,'PIB-Mpal 2015-2024 Corrient'!$A$5:$A$1264,LEFT(J5,4),'PIB-Mpal 2015-2024 Corrient'!$C$5:$C$1264,$D$1)</f>
        <v>24082.742857465833</v>
      </c>
      <c r="K7" s="215">
        <f>SUMIFS('PIB-Mpal 2015-2024 Corrient'!$Y$5:$Y$1264,'PIB-Mpal 2015-2024 Corrient'!$A$5:$A$1264,LEFT(K5,4),'PIB-Mpal 2015-2024 Corrient'!$C$5:$C$1264,$D$1)</f>
        <v>26330.189434854386</v>
      </c>
    </row>
    <row r="8" spans="1:24" ht="15" thickBot="1" x14ac:dyDescent="0.35">
      <c r="A8" s="216" t="s">
        <v>516</v>
      </c>
      <c r="B8" s="217">
        <f>SUMIFS('PIB-Mpal 2015-2024 Corrient'!$Y$5:$Y$1264,'PIB-Mpal 2015-2024 Corrient'!$A$5:$A$1264,LEFT(B5,4),'PIB-Mpal 2015-2024 Corrient'!$G$5:$G$1264,SUBSTITUTE($A$8,"Total ",""))</f>
        <v>115446.25698331559</v>
      </c>
      <c r="C8" s="217">
        <f>SUMIFS('PIB-Mpal 2015-2024 Corrient'!$Y$5:$Y$1264,'PIB-Mpal 2015-2024 Corrient'!$A$5:$A$1264,LEFT(C5,4),'PIB-Mpal 2015-2024 Corrient'!$G$5:$G$1264,SUBSTITUTE($A$8,"Total ",""))</f>
        <v>126021.64407252641</v>
      </c>
      <c r="D8" s="217">
        <f>SUMIFS('PIB-Mpal 2015-2024 Corrient'!$Y$5:$Y$1264,'PIB-Mpal 2015-2024 Corrient'!$A$5:$A$1264,LEFT(D5,4),'PIB-Mpal 2015-2024 Corrient'!$G$5:$G$1264,SUBSTITUTE($A$8,"Total ",""))</f>
        <v>132368.59065390422</v>
      </c>
      <c r="E8" s="217">
        <f>SUMIFS('PIB-Mpal 2015-2024 Corrient'!$Y$5:$Y$1264,'PIB-Mpal 2015-2024 Corrient'!$A$5:$A$1264,LEFT(E5,4),'PIB-Mpal 2015-2024 Corrient'!$G$5:$G$1264,SUBSTITUTE($A$8,"Total ",""))</f>
        <v>141680.0803320556</v>
      </c>
      <c r="F8" s="217">
        <f>SUMIFS('PIB-Mpal 2015-2024 Corrient'!$Y$5:$Y$1264,'PIB-Mpal 2015-2024 Corrient'!$A$5:$A$1264,LEFT(F5,4),'PIB-Mpal 2015-2024 Corrient'!$G$5:$G$1264,SUBSTITUTE($A$8,"Total ",""))</f>
        <v>153559.44893857837</v>
      </c>
      <c r="G8" s="217">
        <f>SUMIFS('PIB-Mpal 2015-2024 Corrient'!$Y$5:$Y$1264,'PIB-Mpal 2015-2024 Corrient'!$A$5:$A$1264,LEFT(G5,4),'PIB-Mpal 2015-2024 Corrient'!$G$5:$G$1264,SUBSTITUTE($A$8,"Total ",""))</f>
        <v>148361.90535377673</v>
      </c>
      <c r="H8" s="217">
        <f>SUMIFS('PIB-Mpal 2015-2024 Corrient'!$Y$5:$Y$1264,'PIB-Mpal 2015-2024 Corrient'!$A$5:$A$1264,LEFT(H5,4),'PIB-Mpal 2015-2024 Corrient'!$G$5:$G$1264,SUBSTITUTE($A$8,"Total ",""))</f>
        <v>177769.07224721386</v>
      </c>
      <c r="I8" s="217">
        <f>SUMIFS('PIB-Mpal 2015-2024 Corrient'!$Y$5:$Y$1264,'PIB-Mpal 2015-2024 Corrient'!$A$5:$A$1264,LEFT(I5,4),'PIB-Mpal 2015-2024 Corrient'!$G$5:$G$1264,SUBSTITUTE($A$8,"Total ",""))</f>
        <v>211751.30428331028</v>
      </c>
      <c r="J8" s="217">
        <f>SUMIFS('PIB-Mpal 2015-2024 Corrient'!$Y$5:$Y$1264,'PIB-Mpal 2015-2024 Corrient'!$A$5:$A$1264,LEFT(J5,4),'PIB-Mpal 2015-2024 Corrient'!$G$5:$G$1264,SUBSTITUTE($A$8,"Total ",""))</f>
        <v>231121.93524912276</v>
      </c>
      <c r="K8" s="218">
        <f>SUMIFS('PIB-Mpal 2015-2024 Corrient'!$Y$5:$Y$1264,'PIB-Mpal 2015-2024 Corrient'!$A$5:$A$1264,LEFT(K5,4),'PIB-Mpal 2015-2024 Corrient'!$G$5:$G$1264,SUBSTITUTE($A$8,"Total ",""))</f>
        <v>253232.37990946393</v>
      </c>
    </row>
    <row r="10" spans="1:24" ht="15.6" x14ac:dyDescent="0.3">
      <c r="A10" s="680" t="s">
        <v>71</v>
      </c>
      <c r="B10" s="680"/>
      <c r="C10" s="680"/>
      <c r="D10" s="680"/>
      <c r="E10" s="680"/>
      <c r="F10" s="680"/>
      <c r="G10" s="680"/>
      <c r="H10" s="680"/>
      <c r="I10" s="680"/>
      <c r="J10" s="680"/>
      <c r="K10" s="680"/>
    </row>
    <row r="11" spans="1:24" ht="17.399999999999999" customHeight="1" thickBot="1" x14ac:dyDescent="0.35">
      <c r="A11" s="682" t="str">
        <f>"Participación subregional y departamental % del Municipio de "&amp;B1</f>
        <v>Participación subregional y departamental % del Municipio de Alejandría</v>
      </c>
      <c r="B11" s="682"/>
      <c r="C11" s="682"/>
      <c r="D11" s="682"/>
      <c r="E11" s="682"/>
      <c r="F11" s="682"/>
      <c r="G11" s="682"/>
      <c r="H11" s="682"/>
      <c r="I11" s="682"/>
      <c r="J11" s="682"/>
      <c r="K11" s="682"/>
    </row>
    <row r="12" spans="1:24" x14ac:dyDescent="0.3">
      <c r="A12" s="210" t="s">
        <v>4</v>
      </c>
      <c r="B12" s="211">
        <v>2015</v>
      </c>
      <c r="C12" s="211">
        <v>2016</v>
      </c>
      <c r="D12" s="211">
        <v>2017</v>
      </c>
      <c r="E12" s="211">
        <v>2018</v>
      </c>
      <c r="F12" s="211">
        <v>2019</v>
      </c>
      <c r="G12" s="211">
        <v>2020</v>
      </c>
      <c r="H12" s="211">
        <v>2021</v>
      </c>
      <c r="I12" s="211">
        <v>2022</v>
      </c>
      <c r="J12" s="211" t="s">
        <v>483</v>
      </c>
      <c r="K12" s="213" t="s">
        <v>484</v>
      </c>
    </row>
    <row r="13" spans="1:24" x14ac:dyDescent="0.3">
      <c r="A13" s="214" t="s">
        <v>517</v>
      </c>
      <c r="B13" s="123">
        <f t="shared" ref="B13:G13" si="0">B6/B7</f>
        <v>4.4295118018247547E-3</v>
      </c>
      <c r="C13" s="123">
        <f t="shared" si="0"/>
        <v>4.467162745286947E-3</v>
      </c>
      <c r="D13" s="123">
        <f t="shared" si="0"/>
        <v>4.6426038040655966E-3</v>
      </c>
      <c r="E13" s="123">
        <f t="shared" si="0"/>
        <v>4.3126369510226711E-3</v>
      </c>
      <c r="F13" s="123">
        <f t="shared" si="0"/>
        <v>4.1347492885890061E-3</v>
      </c>
      <c r="G13" s="123">
        <f t="shared" si="0"/>
        <v>4.1668716002718348E-3</v>
      </c>
      <c r="H13" s="123">
        <f>H6/H7</f>
        <v>4.3127076728792088E-3</v>
      </c>
      <c r="I13" s="123">
        <f>I6/I7</f>
        <v>3.9122971194669974E-3</v>
      </c>
      <c r="J13" s="123">
        <f>J6/J7</f>
        <v>3.8285299718188084E-3</v>
      </c>
      <c r="K13" s="219">
        <f>K6/K7</f>
        <v>3.8628660999918698E-3</v>
      </c>
    </row>
    <row r="14" spans="1:24" ht="15" thickBot="1" x14ac:dyDescent="0.35">
      <c r="A14" s="216" t="s">
        <v>518</v>
      </c>
      <c r="B14" s="220">
        <f t="shared" ref="B14:G14" si="1">B6/B8</f>
        <v>4.0646325183040064E-4</v>
      </c>
      <c r="C14" s="220">
        <f t="shared" si="1"/>
        <v>4.0394908205802126E-4</v>
      </c>
      <c r="D14" s="220">
        <f t="shared" si="1"/>
        <v>4.2562658503599737E-4</v>
      </c>
      <c r="E14" s="220">
        <f t="shared" si="1"/>
        <v>4.0597463582095429E-4</v>
      </c>
      <c r="F14" s="220">
        <f t="shared" si="1"/>
        <v>4.0767141686475395E-4</v>
      </c>
      <c r="G14" s="220">
        <f t="shared" si="1"/>
        <v>4.0437549470376082E-4</v>
      </c>
      <c r="H14" s="220">
        <f>H6/H8</f>
        <v>4.2857507989806228E-4</v>
      </c>
      <c r="I14" s="220">
        <f>I6/I8</f>
        <v>4.0908981468421214E-4</v>
      </c>
      <c r="J14" s="220">
        <f>J6/J8</f>
        <v>3.9893012635962353E-4</v>
      </c>
      <c r="K14" s="221">
        <f>K6/K8</f>
        <v>4.0164688343025736E-4</v>
      </c>
    </row>
    <row r="19" spans="1:12" ht="15.6" x14ac:dyDescent="0.3">
      <c r="A19" s="680" t="s">
        <v>73</v>
      </c>
      <c r="B19" s="680"/>
      <c r="C19" s="680"/>
      <c r="D19" s="680"/>
      <c r="E19" s="680"/>
      <c r="F19" s="680"/>
      <c r="G19" s="680"/>
      <c r="H19" s="680"/>
      <c r="I19" s="680"/>
      <c r="J19" s="680"/>
      <c r="K19" s="680"/>
    </row>
    <row r="20" spans="1:12" ht="32.4" customHeight="1" thickBot="1" x14ac:dyDescent="0.35">
      <c r="A20" s="679" t="s">
        <v>519</v>
      </c>
      <c r="B20" s="679"/>
      <c r="C20" s="679"/>
      <c r="D20" s="679"/>
      <c r="E20" s="679"/>
      <c r="F20" s="679"/>
      <c r="G20" s="679"/>
      <c r="H20" s="679"/>
      <c r="I20" s="679"/>
      <c r="J20" s="679"/>
      <c r="K20" s="679"/>
    </row>
    <row r="21" spans="1:12" x14ac:dyDescent="0.3">
      <c r="A21" s="210" t="s">
        <v>4</v>
      </c>
      <c r="B21" s="211">
        <v>2015</v>
      </c>
      <c r="C21" s="211">
        <v>2016</v>
      </c>
      <c r="D21" s="211">
        <v>2017</v>
      </c>
      <c r="E21" s="211">
        <v>2018</v>
      </c>
      <c r="F21" s="211">
        <v>2019</v>
      </c>
      <c r="G21" s="211">
        <v>2020</v>
      </c>
      <c r="H21" s="211">
        <v>2021</v>
      </c>
      <c r="I21" s="211">
        <v>2022</v>
      </c>
      <c r="J21" s="211" t="s">
        <v>483</v>
      </c>
      <c r="K21" s="213" t="s">
        <v>484</v>
      </c>
    </row>
    <row r="22" spans="1:12" x14ac:dyDescent="0.3">
      <c r="A22" s="214" t="str">
        <f>"PIB Municipal "&amp; B1</f>
        <v>PIB Municipal Alejandría</v>
      </c>
      <c r="B22" s="212">
        <f>SUMIFS('PIB Mpal 2015-2024 Cons'!$Y$5:$Y$1264,'PIB Mpal 2015-2024 Cons'!$A$5:$A$1264,LEFT(B5,4),'PIB Mpal 2015-2024 Cons'!$E$5:$E$1264,$C$1)</f>
        <v>46.924661025086579</v>
      </c>
      <c r="C22" s="212">
        <f>SUMIFS('PIB Mpal 2015-2024 Cons'!$Y$5:$Y$1264,'PIB Mpal 2015-2024 Cons'!$A$5:$A$1264,LEFT(C5,4),'PIB Mpal 2015-2024 Cons'!$E$5:$E$1264,$C$1)</f>
        <v>48.088677585575468</v>
      </c>
      <c r="D22" s="212">
        <f>SUMIFS('PIB Mpal 2015-2024 Cons'!$Y$5:$Y$1264,'PIB Mpal 2015-2024 Cons'!$A$5:$A$1264,LEFT(D5,4),'PIB Mpal 2015-2024 Cons'!$E$5:$E$1264,$C$1)</f>
        <v>51.48943833529718</v>
      </c>
      <c r="E22" s="212">
        <f>SUMIFS('PIB Mpal 2015-2024 Cons'!$Y$5:$Y$1264,'PIB Mpal 2015-2024 Cons'!$A$5:$A$1264,LEFT(E5,4),'PIB Mpal 2015-2024 Cons'!$E$5:$E$1264,$C$1)</f>
        <v>50.817045531777488</v>
      </c>
      <c r="F22" s="212">
        <f>SUMIFS('PIB Mpal 2015-2024 Cons'!$Y$5:$Y$1264,'PIB Mpal 2015-2024 Cons'!$A$5:$A$1264,LEFT(F5,4),'PIB Mpal 2015-2024 Cons'!$E$5:$E$1264,$C$1)</f>
        <v>52.863560092404335</v>
      </c>
      <c r="G22" s="212">
        <f>SUMIFS('PIB Mpal 2015-2024 Cons'!$Y$5:$Y$1264,'PIB Mpal 2015-2024 Cons'!$A$5:$A$1264,LEFT(G5,4),'PIB Mpal 2015-2024 Cons'!$E$5:$E$1264,$C$1)</f>
        <v>49.029322114305849</v>
      </c>
      <c r="H22" s="212">
        <f>SUMIFS('PIB Mpal 2015-2024 Cons'!$Y$5:$Y$1264,'PIB Mpal 2015-2024 Cons'!$A$5:$A$1264,LEFT(H5,4),'PIB Mpal 2015-2024 Cons'!$E$5:$E$1264,$C$1)</f>
        <v>58.72349871186168</v>
      </c>
      <c r="I22" s="212">
        <f>SUMIFS('PIB Mpal 2015-2024 Cons'!$Y$5:$Y$1264,'PIB Mpal 2015-2024 Cons'!$A$5:$A$1264,LEFT(I5,4),'PIB Mpal 2015-2024 Cons'!$E$5:$E$1264,$C$1)</f>
        <v>59.743561777250633</v>
      </c>
      <c r="J22" s="212">
        <f>SUMIFS('PIB Mpal 2015-2024 Cons'!$Y$5:$Y$1264,'PIB Mpal 2015-2024 Cons'!$A$5:$A$1264,LEFT(J5,4),'PIB Mpal 2015-2024 Cons'!$E$5:$E$1264,$C$1)</f>
        <v>58.352422577268449</v>
      </c>
      <c r="K22" s="215">
        <f>SUMIFS('PIB Mpal 2015-2024 Cons'!$Y$5:$Y$1264,'PIB Mpal 2015-2024 Cons'!$A$5:$A$1264,LEFT(K5,4),'PIB Mpal 2015-2024 Cons'!$E$5:$E$1264,$C$1)</f>
        <v>59.910678500459881</v>
      </c>
      <c r="L22" s="367">
        <f>K22/K23</f>
        <v>3.8628660999918715E-3</v>
      </c>
    </row>
    <row r="23" spans="1:12" x14ac:dyDescent="0.3">
      <c r="A23" s="214" t="str">
        <f>"PIB Subregión "&amp;INDEX('PIB-Mpal 2015-2024 Corrient'!F5:F129,MATCH(B1,'PIB-Mpal 2015-2024 Corrient'!G5:G129,0))</f>
        <v>PIB Subregión Oriente</v>
      </c>
      <c r="B23" s="212">
        <f>SUMIFS('PIB Mpal 2015-2024 Cons'!$Y$5:$Y$1264,'PIB Mpal 2015-2024 Cons'!$A$5:$A$1264,LEFT(B5,4),'PIB Mpal 2015-2024 Cons'!$C$5:$C$1264,$D$1)</f>
        <v>10593.641720461337</v>
      </c>
      <c r="C23" s="212">
        <f>SUMIFS('PIB Mpal 2015-2024 Cons'!$Y$5:$Y$1264,'PIB Mpal 2015-2024 Cons'!$A$5:$A$1264,LEFT(C5,4),'PIB Mpal 2015-2024 Cons'!$C$5:$C$1264,$D$1)</f>
        <v>10764.926269209946</v>
      </c>
      <c r="D23" s="212">
        <f>SUMIFS('PIB Mpal 2015-2024 Cons'!$Y$5:$Y$1264,'PIB Mpal 2015-2024 Cons'!$A$5:$A$1264,LEFT(D5,4),'PIB Mpal 2015-2024 Cons'!$C$5:$C$1264,$D$1)</f>
        <v>11090.638035967469</v>
      </c>
      <c r="E23" s="212">
        <f>SUMIFS('PIB Mpal 2015-2024 Cons'!$Y$5:$Y$1264,'PIB Mpal 2015-2024 Cons'!$A$5:$A$1264,LEFT(E5,4),'PIB Mpal 2015-2024 Cons'!$C$5:$C$1264,$D$1)</f>
        <v>11783.288532953613</v>
      </c>
      <c r="F23" s="212">
        <f>SUMIFS('PIB Mpal 2015-2024 Cons'!$Y$5:$Y$1264,'PIB Mpal 2015-2024 Cons'!$A$5:$A$1264,LEFT(F5,4),'PIB Mpal 2015-2024 Cons'!$C$5:$C$1264,$D$1)</f>
        <v>12785.19116946125</v>
      </c>
      <c r="G23" s="212">
        <f>SUMIFS('PIB Mpal 2015-2024 Cons'!$Y$5:$Y$1264,'PIB Mpal 2015-2024 Cons'!$A$5:$A$1264,LEFT(G5,4),'PIB Mpal 2015-2024 Cons'!$C$5:$C$1264,$D$1)</f>
        <v>11766.458585166703</v>
      </c>
      <c r="H23" s="212">
        <f>SUMIFS('PIB Mpal 2015-2024 Cons'!$Y$5:$Y$1264,'PIB Mpal 2015-2024 Cons'!$A$5:$A$1264,LEFT(H5,4),'PIB Mpal 2015-2024 Cons'!$C$5:$C$1264,$D$1)</f>
        <v>13616.387468399236</v>
      </c>
      <c r="I23" s="212">
        <f>SUMIFS('PIB Mpal 2015-2024 Cons'!$Y$5:$Y$1264,'PIB Mpal 2015-2024 Cons'!$A$5:$A$1264,LEFT(I5,4),'PIB Mpal 2015-2024 Cons'!$C$5:$C$1264,$D$1)</f>
        <v>15270.71179741838</v>
      </c>
      <c r="J23" s="212">
        <f>SUMIFS('PIB Mpal 2015-2024 Cons'!$Y$5:$Y$1264,'PIB Mpal 2015-2024 Cons'!$A$5:$A$1264,LEFT(J5,4),'PIB Mpal 2015-2024 Cons'!$C$5:$C$1264,$D$1)</f>
        <v>15241.469443047652</v>
      </c>
      <c r="K23" s="215">
        <f>SUMIFS('PIB Mpal 2015-2024 Cons'!$Y$5:$Y$1264,'PIB Mpal 2015-2024 Cons'!$A$5:$A$1264,LEFT(K5,4),'PIB Mpal 2015-2024 Cons'!$C$5:$C$1264,$D$1)</f>
        <v>15509.385246510603</v>
      </c>
    </row>
    <row r="24" spans="1:12" ht="15" thickBot="1" x14ac:dyDescent="0.35">
      <c r="A24" s="216" t="s">
        <v>516</v>
      </c>
      <c r="B24" s="217">
        <f>SUMIFS('PIB Mpal 2015-2024 Cons'!$Y$5:$Y$1264,'PIB Mpal 2015-2024 Cons'!$A$5:$A$1264,LEFT(B5,4),'PIB Mpal 2015-2024 Cons'!$G$5:$G$1264,SUBSTITUTE($A$24,"Total ",""))</f>
        <v>115446.2569833156</v>
      </c>
      <c r="C24" s="217">
        <f>SUMIFS('PIB Mpal 2015-2024 Cons'!$Y$5:$Y$1264,'PIB Mpal 2015-2024 Cons'!$A$5:$A$1264,LEFT(C5,4),'PIB Mpal 2015-2024 Cons'!$G$5:$G$1264,SUBSTITUTE($A$24,"Total ",""))</f>
        <v>119046.38411498669</v>
      </c>
      <c r="D24" s="217">
        <f>SUMIFS('PIB Mpal 2015-2024 Cons'!$Y$5:$Y$1264,'PIB Mpal 2015-2024 Cons'!$A$5:$A$1264,LEFT(D5,4),'PIB Mpal 2015-2024 Cons'!$G$5:$G$1264,SUBSTITUTE($A$24,"Total ",""))</f>
        <v>120973.26658047568</v>
      </c>
      <c r="E24" s="217">
        <f>SUMIFS('PIB Mpal 2015-2024 Cons'!$Y$5:$Y$1264,'PIB Mpal 2015-2024 Cons'!$A$5:$A$1264,LEFT(E5,4),'PIB Mpal 2015-2024 Cons'!$G$5:$G$1264,SUBSTITUTE($A$24,"Total ",""))</f>
        <v>125172.9567513896</v>
      </c>
      <c r="F24" s="217">
        <f>SUMIFS('PIB Mpal 2015-2024 Cons'!$Y$5:$Y$1264,'PIB Mpal 2015-2024 Cons'!$A$5:$A$1264,LEFT(F5,4),'PIB Mpal 2015-2024 Cons'!$G$5:$G$1264,SUBSTITUTE($A$24,"Total ",""))</f>
        <v>129671.98068228063</v>
      </c>
      <c r="G24" s="217">
        <f>SUMIFS('PIB Mpal 2015-2024 Cons'!$Y$5:$Y$1264,'PIB Mpal 2015-2024 Cons'!$A$5:$A$1264,LEFT(G5,4),'PIB Mpal 2015-2024 Cons'!$G$5:$G$1264,SUBSTITUTE($A$24,"Total ",""))</f>
        <v>121247.01609385105</v>
      </c>
      <c r="H24" s="217">
        <f>SUMIFS('PIB Mpal 2015-2024 Cons'!$Y$5:$Y$1264,'PIB Mpal 2015-2024 Cons'!$A$5:$A$1264,LEFT(H5,4),'PIB Mpal 2015-2024 Cons'!$G$5:$G$1264,SUBSTITUTE($A$24,"Total ",""))</f>
        <v>137020.32961372682</v>
      </c>
      <c r="I24" s="217">
        <f>SUMIFS('PIB Mpal 2015-2024 Cons'!$Y$5:$Y$1264,'PIB Mpal 2015-2024 Cons'!$A$5:$A$1264,LEFT(I5,4),'PIB Mpal 2015-2024 Cons'!$G$5:$G$1264,SUBSTITUTE($A$24,"Total ",""))</f>
        <v>146040.20836687976</v>
      </c>
      <c r="J24" s="217">
        <f>SUMIFS('PIB Mpal 2015-2024 Cons'!$Y$5:$Y$1264,'PIB Mpal 2015-2024 Cons'!$A$5:$A$1264,LEFT(J5,4),'PIB Mpal 2015-2024 Cons'!$G$5:$G$1264,SUBSTITUTE($A$24,"Total ",""))</f>
        <v>146272.28860791906</v>
      </c>
      <c r="K24" s="218">
        <f>SUMIFS('PIB Mpal 2015-2024 Cons'!$Y$5:$Y$1264,'PIB Mpal 2015-2024 Cons'!$A$5:$A$1264,LEFT(K5,4),'PIB Mpal 2015-2024 Cons'!$G$5:$G$1264,SUBSTITUTE($A$24,"Total ",""))</f>
        <v>149162.56286814398</v>
      </c>
    </row>
    <row r="27" spans="1:12" ht="15.6" x14ac:dyDescent="0.3">
      <c r="A27" s="680" t="s">
        <v>75</v>
      </c>
      <c r="B27" s="680"/>
      <c r="C27" s="680"/>
      <c r="D27" s="680"/>
      <c r="E27" s="680"/>
      <c r="F27" s="680"/>
      <c r="G27" s="680"/>
      <c r="H27" s="680"/>
      <c r="I27" s="680"/>
      <c r="J27" s="680"/>
    </row>
    <row r="28" spans="1:12" ht="28.95" customHeight="1" thickBot="1" x14ac:dyDescent="0.35">
      <c r="A28" s="683" t="s">
        <v>520</v>
      </c>
      <c r="B28" s="683"/>
      <c r="C28" s="683"/>
      <c r="D28" s="683"/>
      <c r="E28" s="683"/>
      <c r="F28" s="683"/>
      <c r="G28" s="683"/>
      <c r="H28" s="683"/>
      <c r="I28" s="683"/>
      <c r="J28" s="683"/>
    </row>
    <row r="29" spans="1:12" x14ac:dyDescent="0.3">
      <c r="A29" s="210" t="s">
        <v>4</v>
      </c>
      <c r="B29" s="211">
        <v>2016</v>
      </c>
      <c r="C29" s="211">
        <v>2017</v>
      </c>
      <c r="D29" s="211">
        <v>2018</v>
      </c>
      <c r="E29" s="211">
        <v>2019</v>
      </c>
      <c r="F29" s="211">
        <v>2020</v>
      </c>
      <c r="G29" s="211">
        <v>2021</v>
      </c>
      <c r="H29" s="211">
        <v>2022</v>
      </c>
      <c r="I29" s="211" t="s">
        <v>483</v>
      </c>
      <c r="J29" s="213" t="s">
        <v>484</v>
      </c>
    </row>
    <row r="30" spans="1:12" x14ac:dyDescent="0.3">
      <c r="A30" s="214" t="str">
        <f>"PIB Municipal "&amp; B1</f>
        <v>PIB Municipal Alejandría</v>
      </c>
      <c r="B30" s="123">
        <f t="shared" ref="B30:F32" si="2">(C22-B22)/B22</f>
        <v>2.4806072863618338E-2</v>
      </c>
      <c r="C30" s="123">
        <f t="shared" si="2"/>
        <v>7.0718533352678303E-2</v>
      </c>
      <c r="D30" s="123">
        <f t="shared" si="2"/>
        <v>-1.3058849062230912E-2</v>
      </c>
      <c r="E30" s="123">
        <f t="shared" si="2"/>
        <v>4.0272206682049172E-2</v>
      </c>
      <c r="F30" s="123">
        <f t="shared" si="2"/>
        <v>-7.2530831661664907E-2</v>
      </c>
      <c r="G30" s="123">
        <f>(H22-G22)/G22</f>
        <v>0.19772201979368689</v>
      </c>
      <c r="H30" s="123">
        <f t="shared" ref="H30:J32" si="3">(I22-H22)/H22</f>
        <v>1.7370611216373399E-2</v>
      </c>
      <c r="I30" s="123">
        <f t="shared" si="3"/>
        <v>-2.3285173474740961E-2</v>
      </c>
      <c r="J30" s="219">
        <f t="shared" si="3"/>
        <v>2.6704219882697038E-2</v>
      </c>
    </row>
    <row r="31" spans="1:12" x14ac:dyDescent="0.3">
      <c r="A31" s="214" t="str">
        <f>"PIB Subregión "&amp;INDEX('PIB-Mpal 2015-2024 Corrient'!F5:F129,MATCH(B1,'PIB-Mpal 2015-2024 Corrient'!G5:G129,0))</f>
        <v>PIB Subregión Oriente</v>
      </c>
      <c r="B31" s="123">
        <f t="shared" si="2"/>
        <v>1.6168618239918085E-2</v>
      </c>
      <c r="C31" s="123">
        <f t="shared" si="2"/>
        <v>3.0256757790262916E-2</v>
      </c>
      <c r="D31" s="123">
        <f t="shared" si="2"/>
        <v>6.2453620318312149E-2</v>
      </c>
      <c r="E31" s="123">
        <f t="shared" si="2"/>
        <v>8.50274211401746E-2</v>
      </c>
      <c r="F31" s="123">
        <f t="shared" si="2"/>
        <v>-7.9680668891982984E-2</v>
      </c>
      <c r="G31" s="123">
        <f>(H23-G23)/G23</f>
        <v>0.15722053240085607</v>
      </c>
      <c r="H31" s="123">
        <f t="shared" si="3"/>
        <v>0.12149509793684131</v>
      </c>
      <c r="I31" s="123">
        <f t="shared" si="3"/>
        <v>-1.9149306698114643E-3</v>
      </c>
      <c r="J31" s="219">
        <f t="shared" si="3"/>
        <v>1.7578082248831974E-2</v>
      </c>
    </row>
    <row r="32" spans="1:12" ht="15" thickBot="1" x14ac:dyDescent="0.35">
      <c r="A32" s="216" t="s">
        <v>516</v>
      </c>
      <c r="B32" s="220">
        <f t="shared" si="2"/>
        <v>3.1184442230910835E-2</v>
      </c>
      <c r="C32" s="220">
        <f t="shared" si="2"/>
        <v>1.6185980614310955E-2</v>
      </c>
      <c r="D32" s="220">
        <f t="shared" si="2"/>
        <v>3.471585325936568E-2</v>
      </c>
      <c r="E32" s="220">
        <f t="shared" si="2"/>
        <v>3.5942459518845539E-2</v>
      </c>
      <c r="F32" s="220">
        <f t="shared" si="2"/>
        <v>-6.4971357297859383E-2</v>
      </c>
      <c r="G32" s="220">
        <f>(H24-G24)/G24</f>
        <v>0.13009238518221727</v>
      </c>
      <c r="H32" s="220">
        <f t="shared" si="3"/>
        <v>6.5828762626544718E-2</v>
      </c>
      <c r="I32" s="220">
        <f t="shared" si="3"/>
        <v>1.5891530396634325E-3</v>
      </c>
      <c r="J32" s="221">
        <f t="shared" si="3"/>
        <v>1.9759547674626614E-2</v>
      </c>
    </row>
    <row r="36" spans="1:11" ht="15.6" x14ac:dyDescent="0.3">
      <c r="A36" s="680" t="s">
        <v>77</v>
      </c>
      <c r="B36" s="680"/>
      <c r="C36" s="680"/>
      <c r="D36" s="680"/>
      <c r="E36" s="680"/>
      <c r="F36" s="680"/>
      <c r="G36" s="680"/>
      <c r="H36" s="680"/>
      <c r="I36" s="680"/>
      <c r="J36" s="680"/>
      <c r="K36" s="680"/>
    </row>
    <row r="37" spans="1:11" ht="25.95" customHeight="1" thickBot="1" x14ac:dyDescent="0.35">
      <c r="A37" s="679" t="str">
        <f>"Valor Agregado precios corrientes por sectores Económicos del Municipio de "&amp;B1 &amp;" (miles de Millones de pesos)"</f>
        <v>Valor Agregado precios corrientes por sectores Económicos del Municipio de Alejandría (miles de Millones de pesos)</v>
      </c>
      <c r="B37" s="679"/>
      <c r="C37" s="679"/>
      <c r="D37" s="679"/>
      <c r="E37" s="679"/>
      <c r="F37" s="679"/>
      <c r="G37" s="679"/>
      <c r="H37" s="679"/>
      <c r="I37" s="679"/>
      <c r="J37" s="679"/>
    </row>
    <row r="38" spans="1:11" x14ac:dyDescent="0.3">
      <c r="A38" s="210" t="s">
        <v>521</v>
      </c>
      <c r="B38" s="211">
        <v>2015</v>
      </c>
      <c r="C38" s="211">
        <v>2016</v>
      </c>
      <c r="D38" s="211">
        <v>2017</v>
      </c>
      <c r="E38" s="211">
        <v>2018</v>
      </c>
      <c r="F38" s="211">
        <v>2019</v>
      </c>
      <c r="G38" s="211">
        <v>2020</v>
      </c>
      <c r="H38" s="211">
        <v>2021</v>
      </c>
      <c r="I38" s="211">
        <v>2022</v>
      </c>
      <c r="J38" s="211" t="s">
        <v>483</v>
      </c>
      <c r="K38" s="213" t="s">
        <v>522</v>
      </c>
    </row>
    <row r="39" spans="1:11" x14ac:dyDescent="0.3">
      <c r="A39" s="214" t="s">
        <v>523</v>
      </c>
      <c r="B39" s="212">
        <f>SUMIFS('PIB-Mpal 2015-2024 Corrient'!$J$5:$J$1264,'PIB-Mpal 2015-2024 Corrient'!$A$5:$A$1264,LEFT(B38,4),'PIB-Mpal 2015-2024 Corrient'!$E$5:$E$1264,$C$1)</f>
        <v>6.3310005934399998</v>
      </c>
      <c r="C39" s="212">
        <f>SUMIFS('PIB-Mpal 2015-2024 Corrient'!$J$5:$J$1264,'PIB-Mpal 2015-2024 Corrient'!$A$5:$A$1264,LEFT(C38,4),'PIB-Mpal 2015-2024 Corrient'!$E$5:$E$1264,$C$1)</f>
        <v>7.4804717154100002</v>
      </c>
      <c r="D39" s="212">
        <f>SUMIFS('PIB-Mpal 2015-2024 Corrient'!$J$5:$J$1264,'PIB-Mpal 2015-2024 Corrient'!$A$5:$A$1264,LEFT(D38,4),'PIB-Mpal 2015-2024 Corrient'!$E$5:$E$1264,$C$1)</f>
        <v>8.2433598659899996</v>
      </c>
      <c r="E39" s="212">
        <f>SUMIFS('PIB-Mpal 2015-2024 Corrient'!$J$5:$J$1264,'PIB-Mpal 2015-2024 Corrient'!$A$5:$A$1264,LEFT(E38,4),'PIB-Mpal 2015-2024 Corrient'!$E$5:$E$1264,$C$1)</f>
        <v>7.6825522173199996</v>
      </c>
      <c r="F39" s="212">
        <f>SUMIFS('PIB-Mpal 2015-2024 Corrient'!$J$5:$J$1264,'PIB-Mpal 2015-2024 Corrient'!$A$5:$A$1264,LEFT(F38,4),'PIB-Mpal 2015-2024 Corrient'!$E$5:$E$1264,$C$1)</f>
        <v>7.4015773082900003</v>
      </c>
      <c r="G39" s="212">
        <f>SUMIFS('PIB-Mpal 2015-2024 Corrient'!$J$5:$J$1264,'PIB-Mpal 2015-2024 Corrient'!$A$5:$A$1264,LEFT(G38,4),'PIB-Mpal 2015-2024 Corrient'!$E$5:$E$1264,$C$1)</f>
        <v>8.1203750395299998</v>
      </c>
      <c r="H39" s="212">
        <f>SUMIFS('PIB-Mpal 2015-2024 Corrient'!$J$5:$J$1264,'PIB-Mpal 2015-2024 Corrient'!$A$5:$A$1264,LEFT(H38,4),'PIB-Mpal 2015-2024 Corrient'!$E$5:$E$1264,$C$1)</f>
        <v>13.89509815862</v>
      </c>
      <c r="I39" s="212">
        <f>SUMIFS('PIB-Mpal 2015-2024 Corrient'!$J$5:$J$1264,'PIB-Mpal 2015-2024 Corrient'!$A$5:$A$1264,LEFT(I38,4),'PIB-Mpal 2015-2024 Corrient'!$E$5:$E$1264,$C$1)</f>
        <v>14.533386967189999</v>
      </c>
      <c r="J39" s="212">
        <f>SUMIFS('PIB-Mpal 2015-2024 Corrient'!$J$5:$J$1264,'PIB-Mpal 2015-2024 Corrient'!$A$5:$A$1264,LEFT(J38,4),'PIB-Mpal 2015-2024 Corrient'!$E$5:$E$1264,$C$1)</f>
        <v>14.43231930026</v>
      </c>
      <c r="K39" s="215">
        <f>SUMIFS('PIB-Mpal 2015-2024 Corrient'!$J$5:$J$1264,'PIB-Mpal 2015-2024 Corrient'!$A$5:$A$1264,LEFT(K38,4),'PIB-Mpal 2015-2024 Corrient'!$E$5:$E$1264,$C$1)</f>
        <v>16.107348998389998</v>
      </c>
    </row>
    <row r="40" spans="1:11" x14ac:dyDescent="0.3">
      <c r="A40" s="214" t="s">
        <v>524</v>
      </c>
      <c r="B40" s="212">
        <f>SUMIFS('PIB-Mpal 2015-2024 Corrient'!$M$5:$M$1264,'PIB-Mpal 2015-2024 Corrient'!$A$5:$A$1264,LEFT(B38,4),'PIB-Mpal 2015-2024 Corrient'!$E$5:$E$1264,$C$1)</f>
        <v>4.1567967751800001</v>
      </c>
      <c r="C40" s="212">
        <f>SUMIFS('PIB-Mpal 2015-2024 Corrient'!$M$5:$M$1264,'PIB-Mpal 2015-2024 Corrient'!$A$5:$A$1264,LEFT(C38,4),'PIB-Mpal 2015-2024 Corrient'!$E$5:$E$1264,$C$1)</f>
        <v>4.25000633287</v>
      </c>
      <c r="D40" s="212">
        <f>SUMIFS('PIB-Mpal 2015-2024 Corrient'!$M$5:$M$1264,'PIB-Mpal 2015-2024 Corrient'!$A$5:$A$1264,LEFT(D38,4),'PIB-Mpal 2015-2024 Corrient'!$E$5:$E$1264,$C$1)</f>
        <v>4.5872780795799999</v>
      </c>
      <c r="E40" s="212">
        <f>SUMIFS('PIB-Mpal 2015-2024 Corrient'!$M$5:$M$1264,'PIB-Mpal 2015-2024 Corrient'!$A$5:$A$1264,LEFT(E38,4),'PIB-Mpal 2015-2024 Corrient'!$E$5:$E$1264,$C$1)</f>
        <v>4.8475477607099995</v>
      </c>
      <c r="F40" s="212">
        <f>SUMIFS('PIB-Mpal 2015-2024 Corrient'!$M$5:$M$1264,'PIB-Mpal 2015-2024 Corrient'!$A$5:$A$1264,LEFT(F38,4),'PIB-Mpal 2015-2024 Corrient'!$E$5:$E$1264,$C$1)</f>
        <v>5.0361733748699997</v>
      </c>
      <c r="G40" s="212">
        <f>SUMIFS('PIB-Mpal 2015-2024 Corrient'!$M$5:$M$1264,'PIB-Mpal 2015-2024 Corrient'!$A$5:$A$1264,LEFT(G38,4),'PIB-Mpal 2015-2024 Corrient'!$E$5:$E$1264,$C$1)</f>
        <v>3.7726646882999999</v>
      </c>
      <c r="H40" s="212">
        <f>SUMIFS('PIB-Mpal 2015-2024 Corrient'!$M$5:$M$1264,'PIB-Mpal 2015-2024 Corrient'!$A$5:$A$1264,LEFT(H38,4),'PIB-Mpal 2015-2024 Corrient'!$E$5:$E$1264,$C$1)</f>
        <v>4.60914077249</v>
      </c>
      <c r="I40" s="212">
        <f>SUMIFS('PIB-Mpal 2015-2024 Corrient'!$M$5:$M$1264,'PIB-Mpal 2015-2024 Corrient'!$A$5:$A$1264,LEFT(I38,4),'PIB-Mpal 2015-2024 Corrient'!$E$5:$E$1264,$C$1)</f>
        <v>3.8782555899900002</v>
      </c>
      <c r="J40" s="212">
        <f>SUMIFS('PIB-Mpal 2015-2024 Corrient'!$M$5:$M$1264,'PIB-Mpal 2015-2024 Corrient'!$A$5:$A$1264,LEFT(J38,4),'PIB-Mpal 2015-2024 Corrient'!$E$5:$E$1264,$C$1)</f>
        <v>4.1023318411999998</v>
      </c>
      <c r="K40" s="215">
        <f>SUMIFS('PIB-Mpal 2015-2024 Corrient'!$M$5:$M$1264,'PIB-Mpal 2015-2024 Corrient'!$A$5:$A$1264,LEFT(K38,4),'PIB-Mpal 2015-2024 Corrient'!$E$5:$E$1264,$C$1)</f>
        <v>4.3392711843400003</v>
      </c>
    </row>
    <row r="41" spans="1:11" ht="15" thickBot="1" x14ac:dyDescent="0.35">
      <c r="A41" s="298" t="s">
        <v>525</v>
      </c>
      <c r="B41" s="497">
        <f>SUMIFS('PIB-Mpal 2015-2024 Corrient'!$V$5:$V$1264,'PIB-Mpal 2015-2024 Corrient'!$A$5:$A$1264,LEFT(B38,4),'PIB-Mpal 2015-2024 Corrient'!$E$5:$E$1264,$C$1)</f>
        <v>32.151529257710003</v>
      </c>
      <c r="C41" s="497">
        <f>SUMIFS('PIB-Mpal 2015-2024 Corrient'!$V$5:$V$1264,'PIB-Mpal 2015-2024 Corrient'!$A$5:$A$1264,LEFT(C38,4),'PIB-Mpal 2015-2024 Corrient'!$E$5:$E$1264,$C$1)</f>
        <v>34.829988289330004</v>
      </c>
      <c r="D41" s="497">
        <f>SUMIFS('PIB-Mpal 2015-2024 Corrient'!$V$5:$V$1264,'PIB-Mpal 2015-2024 Corrient'!$A$5:$A$1264,LEFT(D38,4),'PIB-Mpal 2015-2024 Corrient'!$E$5:$E$1264,$C$1)</f>
        <v>38.442633886669995</v>
      </c>
      <c r="E41" s="497">
        <f>SUMIFS('PIB-Mpal 2015-2024 Corrient'!$V$5:$V$1264,'PIB-Mpal 2015-2024 Corrient'!$A$5:$A$1264,LEFT(E38,4),'PIB-Mpal 2015-2024 Corrient'!$E$5:$E$1264,$C$1)</f>
        <v>39.804238918630006</v>
      </c>
      <c r="F41" s="497">
        <f>SUMIFS('PIB-Mpal 2015-2024 Corrient'!$V$5:$V$1264,'PIB-Mpal 2015-2024 Corrient'!$A$5:$A$1264,LEFT(F38,4),'PIB-Mpal 2015-2024 Corrient'!$E$5:$E$1264,$C$1)</f>
        <v>44.418231916110003</v>
      </c>
      <c r="G41" s="497">
        <f>SUMIFS('PIB-Mpal 2015-2024 Corrient'!$V$5:$V$1264,'PIB-Mpal 2015-2024 Corrient'!$A$5:$A$1264,LEFT(G38,4),'PIB-Mpal 2015-2024 Corrient'!$E$5:$E$1264,$C$1)</f>
        <v>43.063326080670002</v>
      </c>
      <c r="H41" s="497">
        <f>SUMIFS('PIB-Mpal 2015-2024 Corrient'!$V$5:$V$1264,'PIB-Mpal 2015-2024 Corrient'!$A$5:$A$1264,LEFT(H38,4),'PIB-Mpal 2015-2024 Corrient'!$E$5:$E$1264,$C$1)</f>
        <v>50.856008971659996</v>
      </c>
      <c r="I41" s="497">
        <f>SUMIFS('PIB-Mpal 2015-2024 Corrient'!$V$5:$V$1264,'PIB-Mpal 2015-2024 Corrient'!$A$5:$A$1264,LEFT(I38,4),'PIB-Mpal 2015-2024 Corrient'!$E$5:$E$1264,$C$1)</f>
        <v>59.620779303770007</v>
      </c>
      <c r="J41" s="497">
        <f>SUMIFS('PIB-Mpal 2015-2024 Corrient'!$V$5:$V$1264,'PIB-Mpal 2015-2024 Corrient'!$A$5:$A$1264,LEFT(J38,4),'PIB-Mpal 2015-2024 Corrient'!$E$5:$E$1264,$C$1)</f>
        <v>65.048370669340002</v>
      </c>
      <c r="K41" s="584">
        <f>SUMIFS('PIB-Mpal 2015-2024 Corrient'!$V$5:$V$1264,'PIB-Mpal 2015-2024 Corrient'!$A$5:$A$1264,LEFT(K38,4),'PIB-Mpal 2015-2024 Corrient'!$E$5:$E$1264,$C$1)</f>
        <v>72.142615907039982</v>
      </c>
    </row>
    <row r="42" spans="1:11" ht="15" thickBot="1" x14ac:dyDescent="0.35">
      <c r="A42" s="588" t="s">
        <v>526</v>
      </c>
      <c r="B42" s="504">
        <f>SUM(B39:B41)</f>
        <v>42.639326626330003</v>
      </c>
      <c r="C42" s="504">
        <f t="shared" ref="C42:I42" si="4">SUM(C39:C41)</f>
        <v>46.560466337610002</v>
      </c>
      <c r="D42" s="504">
        <f t="shared" si="4"/>
        <v>51.273271832239999</v>
      </c>
      <c r="E42" s="504">
        <f t="shared" si="4"/>
        <v>52.33433889666</v>
      </c>
      <c r="F42" s="504">
        <f t="shared" si="4"/>
        <v>56.855982599270007</v>
      </c>
      <c r="G42" s="504">
        <f t="shared" si="4"/>
        <v>54.956365808500003</v>
      </c>
      <c r="H42" s="504">
        <f t="shared" si="4"/>
        <v>69.360247902769999</v>
      </c>
      <c r="I42" s="504">
        <f t="shared" si="4"/>
        <v>78.032421860950009</v>
      </c>
      <c r="J42" s="504">
        <f>SUM(J39:J41)</f>
        <v>83.583021810800005</v>
      </c>
      <c r="K42" s="586">
        <f>SUM(K39:K41)</f>
        <v>92.589236089769983</v>
      </c>
    </row>
    <row r="43" spans="1:11" x14ac:dyDescent="0.3">
      <c r="A43" s="268"/>
      <c r="B43" s="269"/>
      <c r="C43" s="269"/>
      <c r="D43" s="269"/>
      <c r="E43" s="269"/>
      <c r="F43" s="269"/>
      <c r="G43" s="269"/>
    </row>
    <row r="44" spans="1:11" ht="15.6" x14ac:dyDescent="0.3">
      <c r="A44" s="680" t="s">
        <v>79</v>
      </c>
      <c r="B44" s="680"/>
      <c r="C44" s="680"/>
      <c r="D44" s="680"/>
      <c r="E44" s="680"/>
      <c r="F44" s="680"/>
      <c r="G44" s="680"/>
      <c r="H44" s="680"/>
      <c r="I44" s="680"/>
      <c r="J44" s="680"/>
      <c r="K44" s="680"/>
    </row>
    <row r="45" spans="1:11" ht="21" customHeight="1" thickBot="1" x14ac:dyDescent="0.35">
      <c r="A45" s="679" t="str">
        <f>"Distribución porcentual del Valor Agregado por sectores Económicos del Municipio de "&amp;B1</f>
        <v>Distribución porcentual del Valor Agregado por sectores Económicos del Municipio de Alejandría</v>
      </c>
      <c r="B45" s="679"/>
      <c r="C45" s="679"/>
      <c r="D45" s="679"/>
      <c r="E45" s="679"/>
      <c r="F45" s="679"/>
      <c r="G45" s="679"/>
      <c r="H45" s="679"/>
      <c r="I45" s="679"/>
      <c r="J45" s="679"/>
      <c r="K45" s="679"/>
    </row>
    <row r="46" spans="1:11" x14ac:dyDescent="0.3">
      <c r="A46" s="210" t="s">
        <v>521</v>
      </c>
      <c r="B46" s="211">
        <v>2015</v>
      </c>
      <c r="C46" s="211">
        <v>2016</v>
      </c>
      <c r="D46" s="211">
        <v>2017</v>
      </c>
      <c r="E46" s="211">
        <v>2018</v>
      </c>
      <c r="F46" s="211">
        <v>2019</v>
      </c>
      <c r="G46" s="211">
        <v>2020</v>
      </c>
      <c r="H46" s="211">
        <v>2021</v>
      </c>
      <c r="I46" s="211">
        <v>2022</v>
      </c>
      <c r="J46" s="211" t="s">
        <v>483</v>
      </c>
      <c r="K46" s="213" t="s">
        <v>484</v>
      </c>
    </row>
    <row r="47" spans="1:11" x14ac:dyDescent="0.3">
      <c r="A47" s="214" t="s">
        <v>523</v>
      </c>
      <c r="B47" s="223">
        <f t="shared" ref="B47:G47" si="5">B39/B$42</f>
        <v>0.14847796844733882</v>
      </c>
      <c r="C47" s="223">
        <f t="shared" si="5"/>
        <v>0.16066144314726338</v>
      </c>
      <c r="D47" s="223">
        <f t="shared" si="5"/>
        <v>0.16077304161437728</v>
      </c>
      <c r="E47" s="223">
        <f t="shared" si="5"/>
        <v>0.14679754018656962</v>
      </c>
      <c r="F47" s="223">
        <f t="shared" si="5"/>
        <v>0.13018115191953489</v>
      </c>
      <c r="G47" s="223">
        <f t="shared" si="5"/>
        <v>0.14776040809951149</v>
      </c>
      <c r="H47" s="223">
        <f t="shared" ref="H47:J49" si="6">H39/H$42</f>
        <v>0.20033230241763711</v>
      </c>
      <c r="I47" s="223">
        <f t="shared" si="6"/>
        <v>0.18624805716126291</v>
      </c>
      <c r="J47" s="223">
        <f t="shared" si="6"/>
        <v>0.17267046569492606</v>
      </c>
      <c r="K47" s="224">
        <f t="shared" ref="K47" si="7">K39/K$42</f>
        <v>0.17396567547844441</v>
      </c>
    </row>
    <row r="48" spans="1:11" x14ac:dyDescent="0.3">
      <c r="A48" s="214" t="s">
        <v>524</v>
      </c>
      <c r="B48" s="223">
        <f t="shared" ref="B48:G49" si="8">B40/B$42</f>
        <v>9.7487392603736775E-2</v>
      </c>
      <c r="C48" s="223">
        <f t="shared" si="8"/>
        <v>9.1279290504807195E-2</v>
      </c>
      <c r="D48" s="223">
        <f t="shared" si="8"/>
        <v>8.9467239277981406E-2</v>
      </c>
      <c r="E48" s="223">
        <f t="shared" si="8"/>
        <v>9.2626521379815724E-2</v>
      </c>
      <c r="F48" s="223">
        <f t="shared" si="8"/>
        <v>8.857772119366486E-2</v>
      </c>
      <c r="G48" s="223">
        <f t="shared" si="8"/>
        <v>6.8648365531413805E-2</v>
      </c>
      <c r="H48" s="223">
        <f t="shared" si="6"/>
        <v>6.6452195772874784E-2</v>
      </c>
      <c r="I48" s="223">
        <f t="shared" si="6"/>
        <v>4.9700566732388027E-2</v>
      </c>
      <c r="J48" s="223">
        <f t="shared" si="6"/>
        <v>4.908092280374967E-2</v>
      </c>
      <c r="K48" s="224">
        <f t="shared" ref="K48" si="9">K40/K$42</f>
        <v>4.6865827687927519E-2</v>
      </c>
    </row>
    <row r="49" spans="1:11" ht="15" thickBot="1" x14ac:dyDescent="0.35">
      <c r="A49" s="216" t="s">
        <v>525</v>
      </c>
      <c r="B49" s="225">
        <f t="shared" si="8"/>
        <v>0.75403463894892442</v>
      </c>
      <c r="C49" s="225">
        <f t="shared" si="8"/>
        <v>0.74805926634792941</v>
      </c>
      <c r="D49" s="225">
        <f t="shared" si="8"/>
        <v>0.74975971910764128</v>
      </c>
      <c r="E49" s="225">
        <f t="shared" si="8"/>
        <v>0.76057593843361471</v>
      </c>
      <c r="F49" s="225">
        <f t="shared" si="8"/>
        <v>0.78124112688680014</v>
      </c>
      <c r="G49" s="225">
        <f t="shared" si="8"/>
        <v>0.78359122636907474</v>
      </c>
      <c r="H49" s="225">
        <f t="shared" si="6"/>
        <v>0.73321550180948802</v>
      </c>
      <c r="I49" s="225">
        <f t="shared" si="6"/>
        <v>0.76405137610634899</v>
      </c>
      <c r="J49" s="225">
        <f t="shared" si="6"/>
        <v>0.77824861150132418</v>
      </c>
      <c r="K49" s="226">
        <f t="shared" ref="K49" si="10">K41/K$42</f>
        <v>0.77916849683362799</v>
      </c>
    </row>
    <row r="50" spans="1:11" x14ac:dyDescent="0.3">
      <c r="B50" s="265"/>
      <c r="C50" s="265"/>
      <c r="D50" s="265"/>
      <c r="E50" s="265"/>
      <c r="F50" s="265"/>
      <c r="G50" s="265"/>
    </row>
    <row r="51" spans="1:11" ht="15.6" x14ac:dyDescent="0.3">
      <c r="A51" s="680" t="s">
        <v>81</v>
      </c>
      <c r="B51" s="680"/>
      <c r="C51" s="680"/>
      <c r="D51" s="680"/>
      <c r="E51" s="680"/>
      <c r="F51" s="680"/>
      <c r="G51" s="680"/>
      <c r="H51" s="680"/>
      <c r="I51" s="680"/>
      <c r="J51" s="680"/>
      <c r="K51" s="680"/>
    </row>
    <row r="52" spans="1:11" ht="31.95" customHeight="1" thickBot="1" x14ac:dyDescent="0.35">
      <c r="A52" s="679" t="str">
        <f>"Valor Agregado precios constantes, Series encadenadas de volumen con año de referencia 2015 por sectores Económicos del Municipio de "&amp;B1&amp;" (miles de Millones de pesos)"</f>
        <v>Valor Agregado precios constantes, Series encadenadas de volumen con año de referencia 2015 por sectores Económicos del Municipio de Alejandría (miles de Millones de pesos)</v>
      </c>
      <c r="B52" s="679"/>
      <c r="C52" s="679"/>
      <c r="D52" s="679"/>
      <c r="E52" s="679"/>
      <c r="F52" s="679"/>
      <c r="G52" s="679"/>
      <c r="H52" s="679"/>
      <c r="I52" s="679"/>
      <c r="J52" s="679"/>
      <c r="K52" s="679"/>
    </row>
    <row r="53" spans="1:11" x14ac:dyDescent="0.3">
      <c r="A53" s="210" t="s">
        <v>521</v>
      </c>
      <c r="B53" s="211">
        <v>2015</v>
      </c>
      <c r="C53" s="211">
        <v>2016</v>
      </c>
      <c r="D53" s="211">
        <v>2017</v>
      </c>
      <c r="E53" s="211">
        <v>2018</v>
      </c>
      <c r="F53" s="211">
        <v>2019</v>
      </c>
      <c r="G53" s="211">
        <v>2020</v>
      </c>
      <c r="H53" s="211">
        <v>2021</v>
      </c>
      <c r="I53" s="211">
        <v>2022</v>
      </c>
      <c r="J53" s="211" t="s">
        <v>483</v>
      </c>
      <c r="K53" s="213" t="s">
        <v>484</v>
      </c>
    </row>
    <row r="54" spans="1:11" x14ac:dyDescent="0.3">
      <c r="A54" s="214" t="s">
        <v>523</v>
      </c>
      <c r="B54" s="212">
        <f>SUMIFS('PIB Mpal 2015-2024 Cons'!$J$5:$J$1264,'PIB Mpal 2015-2024 Cons'!$A$5:$A$1264,LEFT(B53,4),'PIB Mpal 2015-2024 Cons'!$E$5:$E$1264,$C$1)</f>
        <v>6.3310005934399562</v>
      </c>
      <c r="C54" s="212">
        <f>SUMIFS('PIB Mpal 2015-2024 Cons'!$J$5:$J$1264,'PIB Mpal 2015-2024 Cons'!$A$5:$A$1264,LEFT(C53,4),'PIB Mpal 2015-2024 Cons'!$E$5:$E$1264,$C$1)</f>
        <v>6.4197383317667063</v>
      </c>
      <c r="D54" s="212">
        <f>SUMIFS('PIB Mpal 2015-2024 Cons'!$J$5:$J$1264,'PIB Mpal 2015-2024 Cons'!$A$5:$A$1264,LEFT(D53,4),'PIB Mpal 2015-2024 Cons'!$E$5:$E$1264,$C$1)</f>
        <v>7.2397075037457492</v>
      </c>
      <c r="E54" s="212">
        <f>SUMIFS('PIB Mpal 2015-2024 Cons'!$J$5:$J$1264,'PIB Mpal 2015-2024 Cons'!$A$5:$A$1264,LEFT(E53,4),'PIB Mpal 2015-2024 Cons'!$E$5:$E$1264,$C$1)</f>
        <v>6.4451230106275919</v>
      </c>
      <c r="F54" s="212">
        <f>SUMIFS('PIB Mpal 2015-2024 Cons'!$J$5:$J$1264,'PIB Mpal 2015-2024 Cons'!$A$5:$A$1264,LEFT(F53,4),'PIB Mpal 2015-2024 Cons'!$E$5:$E$1264,$C$1)</f>
        <v>5.7243069379751397</v>
      </c>
      <c r="G54" s="212">
        <f>SUMIFS('PIB Mpal 2015-2024 Cons'!$J$5:$J$1264,'PIB Mpal 2015-2024 Cons'!$A$5:$A$1264,LEFT(G53,4),'PIB Mpal 2015-2024 Cons'!$E$5:$E$1264,$C$1)</f>
        <v>5.8339248685698895</v>
      </c>
      <c r="H54" s="212">
        <f>SUMIFS('PIB Mpal 2015-2024 Cons'!$J$5:$J$1264,'PIB Mpal 2015-2024 Cons'!$A$5:$A$1264,LEFT(H53,4),'PIB Mpal 2015-2024 Cons'!$E$5:$E$1264,$C$1)</f>
        <v>8.4327905520175612</v>
      </c>
      <c r="I54" s="212">
        <f>SUMIFS('PIB Mpal 2015-2024 Cons'!$J$5:$J$1264,'PIB Mpal 2015-2024 Cons'!$A$5:$A$1264,LEFT(I53,4),'PIB Mpal 2015-2024 Cons'!$E$5:$E$1264,$C$1)</f>
        <v>6.3405088250358039</v>
      </c>
      <c r="J54" s="212">
        <f>SUMIFS('PIB Mpal 2015-2024 Cons'!$J$5:$J$1264,'PIB Mpal 2015-2024 Cons'!$A$5:$A$1264,LEFT(J53,4),'PIB Mpal 2015-2024 Cons'!$E$5:$E$1264,$C$1)</f>
        <v>5.9612676343042743</v>
      </c>
      <c r="K54" s="215">
        <f>SUMIFS('PIB Mpal 2015-2024 Cons'!$J$5:$J$1264,'PIB Mpal 2015-2024 Cons'!$A$5:$A$1264,LEFT(K53,4),'PIB Mpal 2015-2024 Cons'!$E$5:$E$1264,$C$1)</f>
        <v>6.3285013884303991</v>
      </c>
    </row>
    <row r="55" spans="1:11" x14ac:dyDescent="0.3">
      <c r="A55" s="214" t="s">
        <v>524</v>
      </c>
      <c r="B55" s="212">
        <f>SUMIFS('PIB Mpal 2015-2024 Cons'!$M$5:$M$1264,'PIB Mpal 2015-2024 Cons'!$A$5:$A$1264,LEFT(B53,4),'PIB Mpal 2015-2024 Cons'!$E$5:$E$1264,$C$1)</f>
        <v>4.1567967751800046</v>
      </c>
      <c r="C55" s="212">
        <f>SUMIFS('PIB Mpal 2015-2024 Cons'!$M$5:$M$1264,'PIB Mpal 2015-2024 Cons'!$A$5:$A$1264,LEFT(C53,4),'PIB Mpal 2015-2024 Cons'!$E$5:$E$1264,$C$1)</f>
        <v>4.0780588266142512</v>
      </c>
      <c r="D55" s="212">
        <f>SUMIFS('PIB Mpal 2015-2024 Cons'!$M$5:$M$1264,'PIB Mpal 2015-2024 Cons'!$A$5:$A$1264,LEFT(D53,4),'PIB Mpal 2015-2024 Cons'!$E$5:$E$1264,$C$1)</f>
        <v>4.5165334200847322</v>
      </c>
      <c r="E55" s="212">
        <f>SUMIFS('PIB Mpal 2015-2024 Cons'!$M$5:$M$1264,'PIB Mpal 2015-2024 Cons'!$A$5:$A$1264,LEFT(E53,4),'PIB Mpal 2015-2024 Cons'!$E$5:$E$1264,$C$1)</f>
        <v>4.6878447056117496</v>
      </c>
      <c r="F55" s="212">
        <f>SUMIFS('PIB Mpal 2015-2024 Cons'!$M$5:$M$1264,'PIB Mpal 2015-2024 Cons'!$A$5:$A$1264,LEFT(F53,4),'PIB Mpal 2015-2024 Cons'!$E$5:$E$1264,$C$1)</f>
        <v>4.6459027051163133</v>
      </c>
      <c r="G55" s="212">
        <f>SUMIFS('PIB Mpal 2015-2024 Cons'!$M$5:$M$1264,'PIB Mpal 2015-2024 Cons'!$A$5:$A$1264,LEFT(G53,4),'PIB Mpal 2015-2024 Cons'!$E$5:$E$1264,$C$1)</f>
        <v>3.3418487372675365</v>
      </c>
      <c r="H55" s="212">
        <f>SUMIFS('PIB Mpal 2015-2024 Cons'!$M$5:$M$1264,'PIB Mpal 2015-2024 Cons'!$A$5:$A$1264,LEFT(H53,4),'PIB Mpal 2015-2024 Cons'!$E$5:$E$1264,$C$1)</f>
        <v>3.9586964880776727</v>
      </c>
      <c r="I55" s="212">
        <f>SUMIFS('PIB Mpal 2015-2024 Cons'!$M$5:$M$1264,'PIB Mpal 2015-2024 Cons'!$A$5:$A$1264,LEFT(I53,4),'PIB Mpal 2015-2024 Cons'!$E$5:$E$1264,$C$1)</f>
        <v>3.1249335437430186</v>
      </c>
      <c r="J55" s="212">
        <f>SUMIFS('PIB Mpal 2015-2024 Cons'!$M$5:$M$1264,'PIB Mpal 2015-2024 Cons'!$A$5:$A$1264,LEFT(J53,4),'PIB Mpal 2015-2024 Cons'!$E$5:$E$1264,$C$1)</f>
        <v>2.8216434879927728</v>
      </c>
      <c r="K55" s="215">
        <f>SUMIFS('PIB Mpal 2015-2024 Cons'!$M$5:$M$1264,'PIB Mpal 2015-2024 Cons'!$A$5:$A$1264,LEFT(K53,4),'PIB Mpal 2015-2024 Cons'!$E$5:$E$1264,$C$1)</f>
        <v>2.7600836665787325</v>
      </c>
    </row>
    <row r="56" spans="1:11" ht="15" thickBot="1" x14ac:dyDescent="0.35">
      <c r="A56" s="298" t="s">
        <v>525</v>
      </c>
      <c r="B56" s="497">
        <f>SUMIFS('PIB Mpal 2015-2024 Cons'!$V$5:$V$1264,'PIB Mpal 2015-2024 Cons'!$A$5:$A$1264,LEFT(B53,4),'PIB Mpal 2015-2024 Cons'!$E$5:$E$1264,$C$1)</f>
        <v>32.151529257710024</v>
      </c>
      <c r="C56" s="497">
        <f>SUMIFS('PIB Mpal 2015-2024 Cons'!$V$5:$V$1264,'PIB Mpal 2015-2024 Cons'!$A$5:$A$1264,LEFT(C53,4),'PIB Mpal 2015-2024 Cons'!$E$5:$E$1264,$C$1)</f>
        <v>32.79549830327457</v>
      </c>
      <c r="D56" s="497">
        <f>SUMIFS('PIB Mpal 2015-2024 Cons'!$V$5:$V$1264,'PIB Mpal 2015-2024 Cons'!$A$5:$A$1264,LEFT(D53,4),'PIB Mpal 2015-2024 Cons'!$E$5:$E$1264,$C$1)</f>
        <v>34.327937790306258</v>
      </c>
      <c r="E56" s="497">
        <f>SUMIFS('PIB Mpal 2015-2024 Cons'!$V$5:$V$1264,'PIB Mpal 2015-2024 Cons'!$A$5:$A$1264,LEFT(E53,4),'PIB Mpal 2015-2024 Cons'!$E$5:$E$1264,$C$1)</f>
        <v>34.03697392818777</v>
      </c>
      <c r="F56" s="497">
        <f>SUMIFS('PIB Mpal 2015-2024 Cons'!$V$5:$V$1264,'PIB Mpal 2015-2024 Cons'!$A$5:$A$1264,LEFT(F53,4),'PIB Mpal 2015-2024 Cons'!$E$5:$E$1264,$C$1)</f>
        <v>35.6880590808845</v>
      </c>
      <c r="G56" s="497">
        <f>SUMIFS('PIB Mpal 2015-2024 Cons'!$V$5:$V$1264,'PIB Mpal 2015-2024 Cons'!$A$5:$A$1264,LEFT(G53,4),'PIB Mpal 2015-2024 Cons'!$E$5:$E$1264,$C$1)</f>
        <v>32.418798847059989</v>
      </c>
      <c r="H56" s="497">
        <f>SUMIFS('PIB Mpal 2015-2024 Cons'!$V$5:$V$1264,'PIB Mpal 2015-2024 Cons'!$A$5:$A$1264,LEFT(H53,4),'PIB Mpal 2015-2024 Cons'!$E$5:$E$1264,$C$1)</f>
        <v>36.928910451522995</v>
      </c>
      <c r="I56" s="497">
        <f>SUMIFS('PIB Mpal 2015-2024 Cons'!$V$5:$V$1264,'PIB Mpal 2015-2024 Cons'!$A$5:$A$1264,LEFT(I53,4),'PIB Mpal 2015-2024 Cons'!$E$5:$E$1264,$C$1)</f>
        <v>36.736210975426069</v>
      </c>
      <c r="J56" s="497">
        <f>SUMIFS('PIB Mpal 2015-2024 Cons'!$V$5:$V$1264,'PIB Mpal 2015-2024 Cons'!$A$5:$A$1264,LEFT(J53,4),'PIB Mpal 2015-2024 Cons'!$E$5:$E$1264,$C$1)</f>
        <v>36.799329304988824</v>
      </c>
      <c r="K56" s="584">
        <f>SUMIFS('PIB Mpal 2015-2024 Cons'!$V$5:$V$1264,'PIB Mpal 2015-2024 Cons'!$A$5:$A$1264,LEFT(K53,4),'PIB Mpal 2015-2024 Cons'!$E$5:$E$1264,$C$1)</f>
        <v>36.425975008364624</v>
      </c>
    </row>
    <row r="57" spans="1:11" ht="15" thickBot="1" x14ac:dyDescent="0.35">
      <c r="A57" s="588" t="s">
        <v>526</v>
      </c>
      <c r="B57" s="504">
        <f>SUMIFS('PIB Mpal 2015-2024 Cons'!$W$5:$W$1264,'PIB Mpal 2015-2024 Cons'!$A$5:$A$1264,LEFT(B53,4),'PIB Mpal 2015-2024 Cons'!$E$5:$E$1264,$C$1)</f>
        <v>42.639326626330067</v>
      </c>
      <c r="C57" s="504">
        <f>SUMIFS('PIB Mpal 2015-2024 Cons'!$W$5:$W$1264,'PIB Mpal 2015-2024 Cons'!$A$5:$A$1264,LEFT(C53,4),'PIB Mpal 2015-2024 Cons'!$E$5:$E$1264,$C$1)</f>
        <v>43.796410927844725</v>
      </c>
      <c r="D57" s="504">
        <f>SUMIFS('PIB Mpal 2015-2024 Cons'!$W$5:$W$1264,'PIB Mpal 2015-2024 Cons'!$A$5:$A$1264,LEFT(D53,4),'PIB Mpal 2015-2024 Cons'!$E$5:$E$1264,$C$1)</f>
        <v>46.916230185297444</v>
      </c>
      <c r="E57" s="504">
        <f>SUMIFS('PIB Mpal 2015-2024 Cons'!$W$5:$W$1264,'PIB Mpal 2015-2024 Cons'!$A$5:$A$1264,LEFT(E53,4),'PIB Mpal 2015-2024 Cons'!$E$5:$E$1264,$C$1)</f>
        <v>46.30377858624211</v>
      </c>
      <c r="F57" s="504">
        <f>SUMIFS('PIB Mpal 2015-2024 Cons'!$W$5:$W$1264,'PIB Mpal 2015-2024 Cons'!$A$5:$A$1264,LEFT(F53,4),'PIB Mpal 2015-2024 Cons'!$E$5:$E$1264,$C$1)</f>
        <v>48.107845825695314</v>
      </c>
      <c r="G57" s="504">
        <f>SUMIFS('PIB Mpal 2015-2024 Cons'!$W$5:$W$1264,'PIB Mpal 2015-2024 Cons'!$A$5:$A$1264,LEFT(G53,4),'PIB Mpal 2015-2024 Cons'!$E$5:$E$1264,$C$1)</f>
        <v>44.601188274463013</v>
      </c>
      <c r="H57" s="504">
        <f>SUMIFS('PIB Mpal 2015-2024 Cons'!$W$5:$W$1264,'PIB Mpal 2015-2024 Cons'!$A$5:$A$1264,LEFT(H53,4),'PIB Mpal 2015-2024 Cons'!$E$5:$E$1264,$C$1)</f>
        <v>53.253177160161513</v>
      </c>
      <c r="I57" s="504">
        <f>SUMIFS('PIB Mpal 2015-2024 Cons'!$W$5:$W$1264,'PIB Mpal 2015-2024 Cons'!$A$5:$A$1264,LEFT(I53,4),'PIB Mpal 2015-2024 Cons'!$E$5:$E$1264,$C$1)</f>
        <v>53.652492941817201</v>
      </c>
      <c r="J57" s="504">
        <f>SUMIFS('PIB Mpal 2015-2024 Cons'!$W$5:$W$1264,'PIB Mpal 2015-2024 Cons'!$A$5:$A$1264,LEFT(J53,4),'PIB Mpal 2015-2024 Cons'!$E$5:$E$1264,$C$1)</f>
        <v>52.55877781033854</v>
      </c>
      <c r="K57" s="504">
        <f>SUMIFS('PIB Mpal 2015-2024 Cons'!$W$5:$W$1264,'PIB Mpal 2015-2024 Cons'!$A$5:$A$1264,LEFT(K53,4),'PIB Mpal 2015-2024 Cons'!$E$5:$E$1264,$C$1)</f>
        <v>54.013929813195418</v>
      </c>
    </row>
    <row r="58" spans="1:11" x14ac:dyDescent="0.3">
      <c r="B58" s="265"/>
      <c r="C58" s="265"/>
      <c r="D58" s="265"/>
      <c r="E58" s="265"/>
      <c r="F58" s="265"/>
      <c r="G58" s="265"/>
    </row>
    <row r="59" spans="1:11" ht="15.6" x14ac:dyDescent="0.3">
      <c r="A59" s="680" t="s">
        <v>83</v>
      </c>
      <c r="B59" s="680"/>
      <c r="C59" s="680"/>
      <c r="D59" s="680"/>
      <c r="E59" s="680"/>
      <c r="F59" s="680"/>
      <c r="G59" s="680"/>
      <c r="H59" s="680"/>
      <c r="I59" s="680"/>
      <c r="J59" s="680"/>
    </row>
    <row r="60" spans="1:11" ht="37.950000000000003" customHeight="1" thickBot="1" x14ac:dyDescent="0.35">
      <c r="A60" s="683" t="str">
        <f>"Tasas de variación valor Agregado precios constantes, Series encadenadas de volumen con año de referencia 2015, por sectores Económicos del Municipio de "&amp;B1</f>
        <v>Tasas de variación valor Agregado precios constantes, Series encadenadas de volumen con año de referencia 2015, por sectores Económicos del Municipio de Alejandría</v>
      </c>
      <c r="B60" s="683"/>
      <c r="C60" s="683"/>
      <c r="D60" s="683"/>
      <c r="E60" s="683"/>
      <c r="F60" s="683"/>
      <c r="G60" s="683"/>
      <c r="H60" s="683"/>
      <c r="I60" s="683"/>
      <c r="J60" s="683"/>
    </row>
    <row r="61" spans="1:11" x14ac:dyDescent="0.3">
      <c r="A61" s="210" t="s">
        <v>521</v>
      </c>
      <c r="B61" s="211">
        <v>2016</v>
      </c>
      <c r="C61" s="211">
        <v>2017</v>
      </c>
      <c r="D61" s="211">
        <v>2018</v>
      </c>
      <c r="E61" s="211">
        <v>2019</v>
      </c>
      <c r="F61" s="211">
        <v>2020</v>
      </c>
      <c r="G61" s="211">
        <v>2021</v>
      </c>
      <c r="H61" s="211">
        <v>2022</v>
      </c>
      <c r="I61" s="211" t="s">
        <v>483</v>
      </c>
      <c r="J61" s="213" t="s">
        <v>484</v>
      </c>
    </row>
    <row r="62" spans="1:11" x14ac:dyDescent="0.3">
      <c r="A62" s="214" t="s">
        <v>523</v>
      </c>
      <c r="B62" s="223">
        <f t="shared" ref="B62:G62" si="11">(C54-B54)/B54</f>
        <v>1.4016384458832324E-2</v>
      </c>
      <c r="C62" s="223">
        <f t="shared" si="11"/>
        <v>0.12772626072960019</v>
      </c>
      <c r="D62" s="223">
        <f t="shared" si="11"/>
        <v>-0.10975367343322194</v>
      </c>
      <c r="E62" s="223">
        <f t="shared" si="11"/>
        <v>-0.11183899383516389</v>
      </c>
      <c r="F62" s="223">
        <f t="shared" si="11"/>
        <v>1.9149555008579774E-2</v>
      </c>
      <c r="G62" s="223">
        <f t="shared" si="11"/>
        <v>0.44547465762697586</v>
      </c>
      <c r="H62" s="223">
        <f t="shared" ref="H62:J65" si="12">(I54-H54)/H54</f>
        <v>-0.24811261634870974</v>
      </c>
      <c r="I62" s="223">
        <f t="shared" si="12"/>
        <v>-5.9812422188275732E-2</v>
      </c>
      <c r="J62" s="219">
        <f t="shared" si="12"/>
        <v>6.1603299273608907E-2</v>
      </c>
    </row>
    <row r="63" spans="1:11" x14ac:dyDescent="0.3">
      <c r="A63" s="214" t="s">
        <v>524</v>
      </c>
      <c r="B63" s="223">
        <f t="shared" ref="B63:F65" si="13">(C55-B55)/B55</f>
        <v>-1.8941976917393008E-2</v>
      </c>
      <c r="C63" s="223">
        <f t="shared" si="13"/>
        <v>0.10752041893287698</v>
      </c>
      <c r="D63" s="223">
        <f t="shared" si="13"/>
        <v>3.7929816873535603E-2</v>
      </c>
      <c r="E63" s="223">
        <f t="shared" si="13"/>
        <v>-8.9469688373482459E-3</v>
      </c>
      <c r="F63" s="223">
        <f t="shared" si="13"/>
        <v>-0.28068903948691903</v>
      </c>
      <c r="G63" s="223">
        <f>(H55-G55)/G55</f>
        <v>0.18458278614803553</v>
      </c>
      <c r="H63" s="223">
        <f t="shared" si="12"/>
        <v>-0.21061552630914782</v>
      </c>
      <c r="I63" s="223">
        <f t="shared" si="12"/>
        <v>-9.7054881809412047E-2</v>
      </c>
      <c r="J63" s="219">
        <f t="shared" si="12"/>
        <v>-2.1817009014782358E-2</v>
      </c>
    </row>
    <row r="64" spans="1:11" ht="15" thickBot="1" x14ac:dyDescent="0.35">
      <c r="A64" s="298" t="s">
        <v>525</v>
      </c>
      <c r="B64" s="587">
        <f t="shared" si="13"/>
        <v>2.002918867102163E-2</v>
      </c>
      <c r="C64" s="587">
        <f t="shared" si="13"/>
        <v>4.6727129219398894E-2</v>
      </c>
      <c r="D64" s="587">
        <f t="shared" si="13"/>
        <v>-8.4760076150176573E-3</v>
      </c>
      <c r="E64" s="587">
        <f t="shared" si="13"/>
        <v>4.8508576472756922E-2</v>
      </c>
      <c r="F64" s="587">
        <f t="shared" si="13"/>
        <v>-9.1606557431855862E-2</v>
      </c>
      <c r="G64" s="587">
        <f>(H56-G56)/G56</f>
        <v>0.13912025629759017</v>
      </c>
      <c r="H64" s="587">
        <f t="shared" si="12"/>
        <v>-5.2181197262747654E-3</v>
      </c>
      <c r="I64" s="587">
        <f t="shared" si="12"/>
        <v>1.718150236151921E-3</v>
      </c>
      <c r="J64" s="641">
        <f t="shared" si="12"/>
        <v>-1.0145682100069818E-2</v>
      </c>
    </row>
    <row r="65" spans="1:10" ht="15" thickBot="1" x14ac:dyDescent="0.35">
      <c r="A65" s="588" t="s">
        <v>526</v>
      </c>
      <c r="B65" s="637">
        <f t="shared" si="13"/>
        <v>2.7136551936074681E-2</v>
      </c>
      <c r="C65" s="637">
        <f t="shared" si="13"/>
        <v>7.1234587295124926E-2</v>
      </c>
      <c r="D65" s="637">
        <f t="shared" si="13"/>
        <v>-1.305415197760844E-2</v>
      </c>
      <c r="E65" s="637">
        <f t="shared" si="13"/>
        <v>3.8961555504440679E-2</v>
      </c>
      <c r="F65" s="637">
        <f t="shared" si="13"/>
        <v>-7.2891593690094708E-2</v>
      </c>
      <c r="G65" s="637">
        <f>(H57-G57)/G57</f>
        <v>0.19398561384635371</v>
      </c>
      <c r="H65" s="637">
        <f t="shared" si="12"/>
        <v>7.4984405241160694E-3</v>
      </c>
      <c r="I65" s="637">
        <f t="shared" si="12"/>
        <v>-2.0385168917774737E-2</v>
      </c>
      <c r="J65" s="642">
        <f t="shared" si="12"/>
        <v>2.7686184182362069E-2</v>
      </c>
    </row>
    <row r="68" spans="1:10" x14ac:dyDescent="0.3">
      <c r="A68" s="687" t="s">
        <v>527</v>
      </c>
      <c r="B68" s="687"/>
      <c r="C68" s="687"/>
      <c r="D68" s="687"/>
      <c r="E68" s="687"/>
      <c r="F68" s="687"/>
    </row>
    <row r="69" spans="1:10" x14ac:dyDescent="0.3">
      <c r="A69" s="684" t="s">
        <v>528</v>
      </c>
      <c r="B69" s="685"/>
      <c r="C69" s="685"/>
      <c r="D69" s="685"/>
      <c r="E69" s="685"/>
      <c r="F69" s="686"/>
    </row>
    <row r="70" spans="1:10" x14ac:dyDescent="0.3">
      <c r="A70" s="688" t="s">
        <v>146</v>
      </c>
      <c r="B70" s="689"/>
      <c r="C70" s="689"/>
      <c r="D70" s="689"/>
      <c r="E70" s="689"/>
      <c r="F70" s="690"/>
    </row>
    <row r="71" spans="1:10" x14ac:dyDescent="0.3">
      <c r="A71" s="691" t="s">
        <v>151</v>
      </c>
      <c r="B71" s="692"/>
      <c r="C71" s="692"/>
      <c r="D71" s="692"/>
      <c r="E71" s="692"/>
      <c r="F71" s="693"/>
    </row>
    <row r="72" spans="1:10" x14ac:dyDescent="0.3">
      <c r="A72" s="684" t="s">
        <v>529</v>
      </c>
      <c r="B72" s="685"/>
      <c r="C72" s="685"/>
      <c r="D72" s="685"/>
      <c r="E72" s="685"/>
      <c r="F72" s="686"/>
    </row>
    <row r="73" spans="1:10" x14ac:dyDescent="0.3">
      <c r="A73" s="688" t="s">
        <v>157</v>
      </c>
      <c r="B73" s="689"/>
      <c r="C73" s="689"/>
      <c r="D73" s="689"/>
      <c r="E73" s="689"/>
      <c r="F73" s="690"/>
    </row>
    <row r="74" spans="1:10" x14ac:dyDescent="0.3">
      <c r="A74" s="691" t="s">
        <v>120</v>
      </c>
      <c r="B74" s="692"/>
      <c r="C74" s="692"/>
      <c r="D74" s="692"/>
      <c r="E74" s="692"/>
      <c r="F74" s="693"/>
    </row>
    <row r="75" spans="1:10" x14ac:dyDescent="0.3">
      <c r="A75" s="684" t="s">
        <v>530</v>
      </c>
      <c r="B75" s="685"/>
      <c r="C75" s="685"/>
      <c r="D75" s="685"/>
      <c r="E75" s="685"/>
      <c r="F75" s="686"/>
    </row>
    <row r="76" spans="1:10" x14ac:dyDescent="0.3">
      <c r="A76" s="688" t="s">
        <v>165</v>
      </c>
      <c r="B76" s="689"/>
      <c r="C76" s="689"/>
      <c r="D76" s="689"/>
      <c r="E76" s="689"/>
      <c r="F76" s="690"/>
    </row>
    <row r="77" spans="1:10" x14ac:dyDescent="0.3">
      <c r="A77" s="688" t="s">
        <v>168</v>
      </c>
      <c r="B77" s="689"/>
      <c r="C77" s="689"/>
      <c r="D77" s="689"/>
      <c r="E77" s="689"/>
      <c r="F77" s="690"/>
    </row>
    <row r="78" spans="1:10" x14ac:dyDescent="0.3">
      <c r="A78" s="688" t="s">
        <v>171</v>
      </c>
      <c r="B78" s="689"/>
      <c r="C78" s="689"/>
      <c r="D78" s="689"/>
      <c r="E78" s="689"/>
      <c r="F78" s="690"/>
    </row>
    <row r="79" spans="1:10" x14ac:dyDescent="0.3">
      <c r="A79" s="688" t="s">
        <v>124</v>
      </c>
      <c r="B79" s="689"/>
      <c r="C79" s="689"/>
      <c r="D79" s="689"/>
      <c r="E79" s="689"/>
      <c r="F79" s="690"/>
    </row>
    <row r="80" spans="1:10" x14ac:dyDescent="0.3">
      <c r="A80" s="688" t="s">
        <v>125</v>
      </c>
      <c r="B80" s="689"/>
      <c r="C80" s="689"/>
      <c r="D80" s="689"/>
      <c r="E80" s="689"/>
      <c r="F80" s="690"/>
    </row>
    <row r="81" spans="1:13" x14ac:dyDescent="0.3">
      <c r="A81" s="688" t="s">
        <v>178</v>
      </c>
      <c r="B81" s="689"/>
      <c r="C81" s="689"/>
      <c r="D81" s="689"/>
      <c r="E81" s="689"/>
      <c r="F81" s="690"/>
    </row>
    <row r="82" spans="1:13" x14ac:dyDescent="0.3">
      <c r="A82" s="688" t="s">
        <v>183</v>
      </c>
      <c r="B82" s="689"/>
      <c r="C82" s="689"/>
      <c r="D82" s="689"/>
      <c r="E82" s="689"/>
      <c r="F82" s="690"/>
    </row>
    <row r="83" spans="1:13" x14ac:dyDescent="0.3">
      <c r="A83" s="691" t="s">
        <v>186</v>
      </c>
      <c r="B83" s="692"/>
      <c r="C83" s="692"/>
      <c r="D83" s="692"/>
      <c r="E83" s="692"/>
      <c r="F83" s="693"/>
    </row>
    <row r="86" spans="1:13" ht="14.4" customHeight="1" x14ac:dyDescent="0.3">
      <c r="A86" s="680" t="s">
        <v>85</v>
      </c>
      <c r="B86" s="680"/>
      <c r="C86" s="680"/>
      <c r="D86" s="680"/>
      <c r="E86" s="680"/>
      <c r="F86" s="680"/>
      <c r="G86" s="680"/>
      <c r="H86" s="680"/>
      <c r="I86" s="680"/>
      <c r="J86" s="680"/>
      <c r="K86" s="680"/>
    </row>
    <row r="87" spans="1:13" ht="31.2" customHeight="1" thickBot="1" x14ac:dyDescent="0.35">
      <c r="A87" s="679" t="str">
        <f>"Valor Agregado en precios corrientes por ramas de actividad económica del Municipio de "&amp;B1&amp;" (miles de Millones de pesos)"</f>
        <v>Valor Agregado en precios corrientes por ramas de actividad económica del Municipio de Alejandría (miles de Millones de pesos)</v>
      </c>
      <c r="B87" s="679"/>
      <c r="C87" s="679"/>
      <c r="D87" s="679"/>
      <c r="E87" s="679"/>
      <c r="F87" s="679"/>
      <c r="G87" s="679"/>
      <c r="H87" s="679"/>
      <c r="I87" s="679"/>
      <c r="J87" s="679"/>
      <c r="K87" s="679"/>
    </row>
    <row r="88" spans="1:13" ht="15" thickBot="1" x14ac:dyDescent="0.35">
      <c r="A88" s="210" t="s">
        <v>502</v>
      </c>
      <c r="B88" s="211">
        <v>2015</v>
      </c>
      <c r="C88" s="211">
        <v>2016</v>
      </c>
      <c r="D88" s="211">
        <v>2017</v>
      </c>
      <c r="E88" s="211">
        <v>2018</v>
      </c>
      <c r="F88" s="211">
        <v>2019</v>
      </c>
      <c r="G88" s="211">
        <v>2020</v>
      </c>
      <c r="H88" s="211">
        <v>2021</v>
      </c>
      <c r="I88" s="211">
        <v>2022</v>
      </c>
      <c r="J88" s="211" t="s">
        <v>483</v>
      </c>
      <c r="K88" s="213" t="s">
        <v>484</v>
      </c>
    </row>
    <row r="89" spans="1:13" ht="28.2" thickBot="1" x14ac:dyDescent="0.35">
      <c r="A89" s="228" t="s">
        <v>117</v>
      </c>
      <c r="B89" s="212">
        <f>SUMIFS('PIB-Mpal 2015-2024 Corrient'!$H$5:$H$1264,'PIB-Mpal 2015-2024 Corrient'!$A$5:$A$1264,LEFT(B88,4),'PIB-Mpal 2015-2024 Corrient'!$E$5:$E$1264,$C$1)</f>
        <v>6.3310005934399998</v>
      </c>
      <c r="C89" s="212">
        <f>SUMIFS('PIB-Mpal 2015-2024 Corrient'!$H$5:$H$1264,'PIB-Mpal 2015-2024 Corrient'!$A$5:$A$1264,LEFT(C88,4),'PIB-Mpal 2015-2024 Corrient'!$E$5:$E$1264,$C$1)</f>
        <v>7.4804717154100002</v>
      </c>
      <c r="D89" s="212">
        <f>SUMIFS('PIB-Mpal 2015-2024 Corrient'!$H$5:$H$1264,'PIB-Mpal 2015-2024 Corrient'!$A$5:$A$1264,LEFT(D88,4),'PIB-Mpal 2015-2024 Corrient'!$E$5:$E$1264,$C$1)</f>
        <v>8.2433598659899996</v>
      </c>
      <c r="E89" s="212">
        <f>SUMIFS('PIB-Mpal 2015-2024 Corrient'!$H$5:$H$1264,'PIB-Mpal 2015-2024 Corrient'!$A$5:$A$1264,LEFT(E88,4),'PIB-Mpal 2015-2024 Corrient'!$E$5:$E$1264,$C$1)</f>
        <v>7.6825522173199996</v>
      </c>
      <c r="F89" s="212">
        <f>SUMIFS('PIB-Mpal 2015-2024 Corrient'!$H$5:$H$1264,'PIB-Mpal 2015-2024 Corrient'!$A$5:$A$1264,LEFT(F88,4),'PIB-Mpal 2015-2024 Corrient'!$E$5:$E$1264,$C$1)</f>
        <v>7.4015773082900003</v>
      </c>
      <c r="G89" s="212">
        <f>SUMIFS('PIB-Mpal 2015-2024 Corrient'!$H$5:$H$1264,'PIB-Mpal 2015-2024 Corrient'!$A$5:$A$1264,LEFT(G88,4),'PIB-Mpal 2015-2024 Corrient'!$E$5:$E$1264,$C$1)</f>
        <v>8.1203750395299998</v>
      </c>
      <c r="H89" s="212">
        <f>SUMIFS('PIB-Mpal 2015-2024 Corrient'!$H$5:$H$1264,'PIB-Mpal 2015-2024 Corrient'!$A$5:$A$1264,LEFT(H88,4),'PIB-Mpal 2015-2024 Corrient'!$E$5:$E$1264,$C$1)</f>
        <v>13.89509815862</v>
      </c>
      <c r="I89" s="212">
        <f>SUMIFS('PIB-Mpal 2015-2024 Corrient'!$H$5:$H$1264,'PIB-Mpal 2015-2024 Corrient'!$A$5:$A$1264,LEFT(I88,4),'PIB-Mpal 2015-2024 Corrient'!$E$5:$E$1264,$C$1)</f>
        <v>14.533386967189999</v>
      </c>
      <c r="J89" s="212">
        <f>SUMIFS('PIB-Mpal 2015-2024 Corrient'!$H$5:$H$1264,'PIB-Mpal 2015-2024 Corrient'!$A$5:$A$1264,LEFT(J88,4),'PIB-Mpal 2015-2024 Corrient'!$E$5:$E$1264,$C$1)</f>
        <v>14.43231930026</v>
      </c>
      <c r="K89" s="215">
        <f>SUMIFS('PIB-Mpal 2015-2024 Corrient'!$H$5:$H$1264,'PIB-Mpal 2015-2024 Corrient'!$A$5:$A$1264,LEFT(K88,4),'PIB-Mpal 2015-2024 Corrient'!$E$5:$E$1264,$C$1)</f>
        <v>16.107348998389998</v>
      </c>
      <c r="M89" s="264" t="s">
        <v>484</v>
      </c>
    </row>
    <row r="90" spans="1:13" x14ac:dyDescent="0.3">
      <c r="A90" s="228" t="s">
        <v>118</v>
      </c>
      <c r="B90" s="212">
        <f>SUMIFS('PIB-Mpal 2015-2024 Corrient'!$I$5:$I$1264,'PIB-Mpal 2015-2024 Corrient'!$A$5:$A$1264,LEFT(B88,4),'PIB-Mpal 2015-2024 Corrient'!$E$5:$E$1264,$C$1)</f>
        <v>0</v>
      </c>
      <c r="C90" s="212">
        <f>SUMIFS('PIB-Mpal 2015-2024 Corrient'!$I$5:$I$1264,'PIB-Mpal 2015-2024 Corrient'!$A$5:$A$1264,LEFT(C88,4),'PIB-Mpal 2015-2024 Corrient'!$E$5:$E$1264,$C$1)</f>
        <v>0</v>
      </c>
      <c r="D90" s="212">
        <f>SUMIFS('PIB-Mpal 2015-2024 Corrient'!$I$5:$I$1264,'PIB-Mpal 2015-2024 Corrient'!$A$5:$A$1264,LEFT(D88,4),'PIB-Mpal 2015-2024 Corrient'!$E$5:$E$1264,$C$1)</f>
        <v>0</v>
      </c>
      <c r="E90" s="212">
        <f>SUMIFS('PIB-Mpal 2015-2024 Corrient'!$I$5:$I$1264,'PIB-Mpal 2015-2024 Corrient'!$A$5:$A$1264,LEFT(E88,4),'PIB-Mpal 2015-2024 Corrient'!$E$5:$E$1264,$C$1)</f>
        <v>0</v>
      </c>
      <c r="F90" s="212">
        <f>SUMIFS('PIB-Mpal 2015-2024 Corrient'!$I$5:$I$1264,'PIB-Mpal 2015-2024 Corrient'!$A$5:$A$1264,LEFT(F88,4),'PIB-Mpal 2015-2024 Corrient'!$E$5:$E$1264,$C$1)</f>
        <v>0</v>
      </c>
      <c r="G90" s="212">
        <f>SUMIFS('PIB-Mpal 2015-2024 Corrient'!$I$5:$I$1264,'PIB-Mpal 2015-2024 Corrient'!$A$5:$A$1264,LEFT(G88,4),'PIB-Mpal 2015-2024 Corrient'!$E$5:$E$1264,$C$1)</f>
        <v>0</v>
      </c>
      <c r="H90" s="212">
        <f>SUMIFS('PIB-Mpal 2015-2024 Corrient'!$I$5:$I$1264,'PIB-Mpal 2015-2024 Corrient'!$A$5:$A$1264,LEFT(H88,4),'PIB-Mpal 2015-2024 Corrient'!$E$5:$E$1264,$C$1)</f>
        <v>0</v>
      </c>
      <c r="I90" s="212">
        <f>SUMIFS('PIB-Mpal 2015-2024 Corrient'!$I$5:$I$1264,'PIB-Mpal 2015-2024 Corrient'!$A$5:$A$1264,LEFT(I88,4),'PIB-Mpal 2015-2024 Corrient'!$E$5:$E$1264,$C$1)</f>
        <v>0</v>
      </c>
      <c r="J90" s="212">
        <f>SUMIFS('PIB-Mpal 2015-2024 Corrient'!$I$5:$I$1264,'PIB-Mpal 2015-2024 Corrient'!$A$5:$A$1264,LEFT(J88,4),'PIB-Mpal 2015-2024 Corrient'!$E$5:$E$1264,$C$1)</f>
        <v>0</v>
      </c>
      <c r="K90" s="215">
        <f>SUMIFS('PIB-Mpal 2015-2024 Corrient'!$I$5:$I$1264,'PIB-Mpal 2015-2024 Corrient'!$A$5:$A$1264,LEFT(K88,4),'PIB-Mpal 2015-2024 Corrient'!$E$5:$E$1264,$C$1)</f>
        <v>0</v>
      </c>
    </row>
    <row r="91" spans="1:13" x14ac:dyDescent="0.3">
      <c r="A91" s="228" t="s">
        <v>119</v>
      </c>
      <c r="B91" s="212">
        <f>SUMIFS('PIB-Mpal 2015-2024 Corrient'!$K$5:$K$1264,'PIB-Mpal 2015-2024 Corrient'!$A$5:$A$1264,LEFT(B88,4),'PIB-Mpal 2015-2024 Corrient'!$E$5:$E$1264,$C$1)</f>
        <v>1.17396127818</v>
      </c>
      <c r="C91" s="212">
        <f>SUMIFS('PIB-Mpal 2015-2024 Corrient'!$K$5:$K$1264,'PIB-Mpal 2015-2024 Corrient'!$A$5:$A$1264,LEFT(C88,4),'PIB-Mpal 2015-2024 Corrient'!$E$5:$E$1264,$C$1)</f>
        <v>1.40688544884</v>
      </c>
      <c r="D91" s="212">
        <f>SUMIFS('PIB-Mpal 2015-2024 Corrient'!$K$5:$K$1264,'PIB-Mpal 2015-2024 Corrient'!$A$5:$A$1264,LEFT(D88,4),'PIB-Mpal 2015-2024 Corrient'!$E$5:$E$1264,$C$1)</f>
        <v>0.70280281238999998</v>
      </c>
      <c r="E91" s="212">
        <f>SUMIFS('PIB-Mpal 2015-2024 Corrient'!$K$5:$K$1264,'PIB-Mpal 2015-2024 Corrient'!$A$5:$A$1264,LEFT(E88,4),'PIB-Mpal 2015-2024 Corrient'!$E$5:$E$1264,$C$1)</f>
        <v>0.60646732708999995</v>
      </c>
      <c r="F91" s="212">
        <f>SUMIFS('PIB-Mpal 2015-2024 Corrient'!$K$5:$K$1264,'PIB-Mpal 2015-2024 Corrient'!$A$5:$A$1264,LEFT(F88,4),'PIB-Mpal 2015-2024 Corrient'!$E$5:$E$1264,$C$1)</f>
        <v>0.67620772827999998</v>
      </c>
      <c r="G91" s="212">
        <f>SUMIFS('PIB-Mpal 2015-2024 Corrient'!$K$5:$K$1264,'PIB-Mpal 2015-2024 Corrient'!$A$5:$A$1264,LEFT(G88,4),'PIB-Mpal 2015-2024 Corrient'!$E$5:$E$1264,$C$1)</f>
        <v>0.64309646679999999</v>
      </c>
      <c r="H91" s="212">
        <f>SUMIFS('PIB-Mpal 2015-2024 Corrient'!$K$5:$K$1264,'PIB-Mpal 2015-2024 Corrient'!$A$5:$A$1264,LEFT(H88,4),'PIB-Mpal 2015-2024 Corrient'!$E$5:$E$1264,$C$1)</f>
        <v>1.97084491785</v>
      </c>
      <c r="I91" s="212">
        <f>SUMIFS('PIB-Mpal 2015-2024 Corrient'!$K$5:$K$1264,'PIB-Mpal 2015-2024 Corrient'!$A$5:$A$1264,LEFT(I88,4),'PIB-Mpal 2015-2024 Corrient'!$E$5:$E$1264,$C$1)</f>
        <v>0.69751574017999995</v>
      </c>
      <c r="J91" s="212">
        <f>SUMIFS('PIB-Mpal 2015-2024 Corrient'!$K$5:$K$1264,'PIB-Mpal 2015-2024 Corrient'!$A$5:$A$1264,LEFT(J88,4),'PIB-Mpal 2015-2024 Corrient'!$E$5:$E$1264,$C$1)</f>
        <v>1.28444712733</v>
      </c>
      <c r="K91" s="215">
        <f>SUMIFS('PIB-Mpal 2015-2024 Corrient'!$K$5:$K$1264,'PIB-Mpal 2015-2024 Corrient'!$A$5:$A$1264,LEFT(K88,4),'PIB-Mpal 2015-2024 Corrient'!$E$5:$E$1264,$C$1)</f>
        <v>1.0761226374599999</v>
      </c>
    </row>
    <row r="92" spans="1:13" x14ac:dyDescent="0.3">
      <c r="A92" s="228" t="s">
        <v>120</v>
      </c>
      <c r="B92" s="212">
        <f>SUMIFS('PIB-Mpal 2015-2024 Corrient'!$L$5:$L$1264,'PIB-Mpal 2015-2024 Corrient'!$A$5:$A$1264,LEFT(B88,4),'PIB-Mpal 2015-2024 Corrient'!$E$5:$E$1264,$C$1)</f>
        <v>2.9828354969999999</v>
      </c>
      <c r="C92" s="212">
        <f>SUMIFS('PIB-Mpal 2015-2024 Corrient'!$L$5:$L$1264,'PIB-Mpal 2015-2024 Corrient'!$A$5:$A$1264,LEFT(C88,4),'PIB-Mpal 2015-2024 Corrient'!$E$5:$E$1264,$C$1)</f>
        <v>2.8431208840300002</v>
      </c>
      <c r="D92" s="212">
        <f>SUMIFS('PIB-Mpal 2015-2024 Corrient'!$L$5:$L$1264,'PIB-Mpal 2015-2024 Corrient'!$A$5:$A$1264,LEFT(D88,4),'PIB-Mpal 2015-2024 Corrient'!$E$5:$E$1264,$C$1)</f>
        <v>3.88447526719</v>
      </c>
      <c r="E92" s="212">
        <f>SUMIFS('PIB-Mpal 2015-2024 Corrient'!$L$5:$L$1264,'PIB-Mpal 2015-2024 Corrient'!$A$5:$A$1264,LEFT(E88,4),'PIB-Mpal 2015-2024 Corrient'!$E$5:$E$1264,$C$1)</f>
        <v>4.2410804336199996</v>
      </c>
      <c r="F92" s="212">
        <f>SUMIFS('PIB-Mpal 2015-2024 Corrient'!$L$5:$L$1264,'PIB-Mpal 2015-2024 Corrient'!$A$5:$A$1264,LEFT(F88,4),'PIB-Mpal 2015-2024 Corrient'!$E$5:$E$1264,$C$1)</f>
        <v>4.3599656465900001</v>
      </c>
      <c r="G92" s="212">
        <f>SUMIFS('PIB-Mpal 2015-2024 Corrient'!$L$5:$L$1264,'PIB-Mpal 2015-2024 Corrient'!$A$5:$A$1264,LEFT(G88,4),'PIB-Mpal 2015-2024 Corrient'!$E$5:$E$1264,$C$1)</f>
        <v>3.1295682215</v>
      </c>
      <c r="H92" s="212">
        <f>SUMIFS('PIB-Mpal 2015-2024 Corrient'!$L$5:$L$1264,'PIB-Mpal 2015-2024 Corrient'!$A$5:$A$1264,LEFT(H88,4),'PIB-Mpal 2015-2024 Corrient'!$E$5:$E$1264,$C$1)</f>
        <v>2.6382958546399999</v>
      </c>
      <c r="I92" s="212">
        <f>SUMIFS('PIB-Mpal 2015-2024 Corrient'!$L$5:$L$1264,'PIB-Mpal 2015-2024 Corrient'!$A$5:$A$1264,LEFT(I88,4),'PIB-Mpal 2015-2024 Corrient'!$E$5:$E$1264,$C$1)</f>
        <v>3.1807398498100001</v>
      </c>
      <c r="J92" s="212">
        <f>SUMIFS('PIB-Mpal 2015-2024 Corrient'!$L$5:$L$1264,'PIB-Mpal 2015-2024 Corrient'!$A$5:$A$1264,LEFT(J88,4),'PIB-Mpal 2015-2024 Corrient'!$E$5:$E$1264,$C$1)</f>
        <v>2.8178847138699998</v>
      </c>
      <c r="K92" s="215">
        <f>SUMIFS('PIB-Mpal 2015-2024 Corrient'!$L$5:$L$1264,'PIB-Mpal 2015-2024 Corrient'!$A$5:$A$1264,LEFT(K88,4),'PIB-Mpal 2015-2024 Corrient'!$E$5:$E$1264,$C$1)</f>
        <v>3.2631485468800001</v>
      </c>
    </row>
    <row r="93" spans="1:13" ht="21.6" customHeight="1" x14ac:dyDescent="0.3">
      <c r="A93" s="228" t="s">
        <v>531</v>
      </c>
      <c r="B93" s="212">
        <f>SUMIFS('PIB-Mpal 2015-2024 Corrient'!$N$5:$N$1264,'PIB-Mpal 2015-2024 Corrient'!$A$5:$A$1264,LEFT(B88,4),'PIB-Mpal 2015-2024 Corrient'!$E$5:$E$1264,$C$1)</f>
        <v>3.4403333269299998</v>
      </c>
      <c r="C93" s="212">
        <f>SUMIFS('PIB-Mpal 2015-2024 Corrient'!$N$5:$N$1264,'PIB-Mpal 2015-2024 Corrient'!$A$5:$A$1264,LEFT(C88,4),'PIB-Mpal 2015-2024 Corrient'!$E$5:$E$1264,$C$1)</f>
        <v>1.06808578166</v>
      </c>
      <c r="D93" s="212">
        <f>SUMIFS('PIB-Mpal 2015-2024 Corrient'!$N$5:$N$1264,'PIB-Mpal 2015-2024 Corrient'!$A$5:$A$1264,LEFT(D88,4),'PIB-Mpal 2015-2024 Corrient'!$E$5:$E$1264,$C$1)</f>
        <v>8.3226461077499998</v>
      </c>
      <c r="E93" s="212">
        <f>SUMIFS('PIB-Mpal 2015-2024 Corrient'!$N$5:$N$1264,'PIB-Mpal 2015-2024 Corrient'!$A$5:$A$1264,LEFT(E88,4),'PIB-Mpal 2015-2024 Corrient'!$E$5:$E$1264,$C$1)</f>
        <v>9.0319868699600008</v>
      </c>
      <c r="F93" s="212">
        <f>SUMIFS('PIB-Mpal 2015-2024 Corrient'!$N$5:$N$1264,'PIB-Mpal 2015-2024 Corrient'!$A$5:$A$1264,LEFT(F88,4),'PIB-Mpal 2015-2024 Corrient'!$E$5:$E$1264,$C$1)</f>
        <v>18.618052497520001</v>
      </c>
      <c r="G93" s="212">
        <f>SUMIFS('PIB-Mpal 2015-2024 Corrient'!$N$5:$N$1264,'PIB-Mpal 2015-2024 Corrient'!$A$5:$A$1264,LEFT(G88,4),'PIB-Mpal 2015-2024 Corrient'!$E$5:$E$1264,$C$1)</f>
        <v>19.869923789929999</v>
      </c>
      <c r="H93" s="212">
        <f>SUMIFS('PIB-Mpal 2015-2024 Corrient'!$N$5:$N$1264,'PIB-Mpal 2015-2024 Corrient'!$A$5:$A$1264,LEFT(H88,4),'PIB-Mpal 2015-2024 Corrient'!$E$5:$E$1264,$C$1)</f>
        <v>19.84749552932</v>
      </c>
      <c r="I93" s="212">
        <f>SUMIFS('PIB-Mpal 2015-2024 Corrient'!$N$5:$N$1264,'PIB-Mpal 2015-2024 Corrient'!$A$5:$A$1264,LEFT(I88,4),'PIB-Mpal 2015-2024 Corrient'!$E$5:$E$1264,$C$1)</f>
        <v>35.622985660120001</v>
      </c>
      <c r="J93" s="212">
        <f>SUMIFS('PIB-Mpal 2015-2024 Corrient'!$N$5:$N$1264,'PIB-Mpal 2015-2024 Corrient'!$A$5:$A$1264,LEFT(J88,4),'PIB-Mpal 2015-2024 Corrient'!$E$5:$E$1264,$C$1)</f>
        <v>34.64331001547</v>
      </c>
      <c r="K93" s="215">
        <f>SUMIFS('PIB-Mpal 2015-2024 Corrient'!$N$5:$N$1264,'PIB-Mpal 2015-2024 Corrient'!$A$5:$A$1264,LEFT(K88,4),'PIB-Mpal 2015-2024 Corrient'!$E$5:$E$1264,$C$1)</f>
        <v>43.27414994614</v>
      </c>
    </row>
    <row r="94" spans="1:13" ht="23.4" customHeight="1" x14ac:dyDescent="0.3">
      <c r="A94" s="228" t="s">
        <v>532</v>
      </c>
      <c r="B94" s="212">
        <f>SUMIFS('PIB-Mpal 2015-2024 Corrient'!$O$5:$O$1264,'PIB-Mpal 2015-2024 Corrient'!$A$5:$A$1264,LEFT(B88,4),'PIB-Mpal 2015-2024 Corrient'!$E$5:$E$1264,$C$1)</f>
        <v>4.78057320967</v>
      </c>
      <c r="C94" s="212">
        <f>SUMIFS('PIB-Mpal 2015-2024 Corrient'!$O$5:$O$1264,'PIB-Mpal 2015-2024 Corrient'!$A$5:$A$1264,LEFT(C88,4),'PIB-Mpal 2015-2024 Corrient'!$E$5:$E$1264,$C$1)</f>
        <v>5.23774052012</v>
      </c>
      <c r="D94" s="212">
        <f>SUMIFS('PIB-Mpal 2015-2024 Corrient'!$O$5:$O$1264,'PIB-Mpal 2015-2024 Corrient'!$A$5:$A$1264,LEFT(D88,4),'PIB-Mpal 2015-2024 Corrient'!$E$5:$E$1264,$C$1)</f>
        <v>5.0763826568199999</v>
      </c>
      <c r="E94" s="212">
        <f>SUMIFS('PIB-Mpal 2015-2024 Corrient'!$O$5:$O$1264,'PIB-Mpal 2015-2024 Corrient'!$A$5:$A$1264,LEFT(E88,4),'PIB-Mpal 2015-2024 Corrient'!$E$5:$E$1264,$C$1)</f>
        <v>6.2084804102</v>
      </c>
      <c r="F94" s="212">
        <f>SUMIFS('PIB-Mpal 2015-2024 Corrient'!$O$5:$O$1264,'PIB-Mpal 2015-2024 Corrient'!$A$5:$A$1264,LEFT(F88,4),'PIB-Mpal 2015-2024 Corrient'!$E$5:$E$1264,$C$1)</f>
        <v>6.6568570453699998</v>
      </c>
      <c r="G94" s="212">
        <f>SUMIFS('PIB-Mpal 2015-2024 Corrient'!$O$5:$O$1264,'PIB-Mpal 2015-2024 Corrient'!$A$5:$A$1264,LEFT(G88,4),'PIB-Mpal 2015-2024 Corrient'!$E$5:$E$1264,$C$1)</f>
        <v>5.5371734615200001</v>
      </c>
      <c r="H94" s="212">
        <f>SUMIFS('PIB-Mpal 2015-2024 Corrient'!$O$5:$O$1264,'PIB-Mpal 2015-2024 Corrient'!$A$5:$A$1264,LEFT(H88,4),'PIB-Mpal 2015-2024 Corrient'!$E$5:$E$1264,$C$1)</f>
        <v>7.6515355256299999</v>
      </c>
      <c r="I94" s="212">
        <f>SUMIFS('PIB-Mpal 2015-2024 Corrient'!$O$5:$O$1264,'PIB-Mpal 2015-2024 Corrient'!$A$5:$A$1264,LEFT(I88,4),'PIB-Mpal 2015-2024 Corrient'!$E$5:$E$1264,$C$1)</f>
        <v>6.6752886232700002</v>
      </c>
      <c r="J94" s="212">
        <f>SUMIFS('PIB-Mpal 2015-2024 Corrient'!$O$5:$O$1264,'PIB-Mpal 2015-2024 Corrient'!$A$5:$A$1264,LEFT(J88,4),'PIB-Mpal 2015-2024 Corrient'!$E$5:$E$1264,$C$1)</f>
        <v>7.0371510827300003</v>
      </c>
      <c r="K94" s="215">
        <f>SUMIFS('PIB-Mpal 2015-2024 Corrient'!$O$5:$O$1264,'PIB-Mpal 2015-2024 Corrient'!$A$5:$A$1264,LEFT(K88,4),'PIB-Mpal 2015-2024 Corrient'!$E$5:$E$1264,$C$1)</f>
        <v>6.5673513541400004</v>
      </c>
    </row>
    <row r="95" spans="1:13" x14ac:dyDescent="0.3">
      <c r="A95" s="228" t="s">
        <v>123</v>
      </c>
      <c r="B95" s="212">
        <f>SUMIFS('PIB-Mpal 2015-2024 Corrient'!$P$5:$P$1264,'PIB-Mpal 2015-2024 Corrient'!$A$5:$A$1264,LEFT(B88,4),'PIB-Mpal 2015-2024 Corrient'!$E$5:$E$1264,$C$1)</f>
        <v>1.69581670377</v>
      </c>
      <c r="C95" s="212">
        <f>SUMIFS('PIB-Mpal 2015-2024 Corrient'!$P$5:$P$1264,'PIB-Mpal 2015-2024 Corrient'!$A$5:$A$1264,LEFT(C88,4),'PIB-Mpal 2015-2024 Corrient'!$E$5:$E$1264,$C$1)</f>
        <v>1.5799505489100001</v>
      </c>
      <c r="D95" s="212">
        <f>SUMIFS('PIB-Mpal 2015-2024 Corrient'!$P$5:$P$1264,'PIB-Mpal 2015-2024 Corrient'!$A$5:$A$1264,LEFT(D88,4),'PIB-Mpal 2015-2024 Corrient'!$E$5:$E$1264,$C$1)</f>
        <v>1.7577734092299999</v>
      </c>
      <c r="E95" s="212">
        <f>SUMIFS('PIB-Mpal 2015-2024 Corrient'!$P$5:$P$1264,'PIB-Mpal 2015-2024 Corrient'!$A$5:$A$1264,LEFT(E88,4),'PIB-Mpal 2015-2024 Corrient'!$E$5:$E$1264,$C$1)</f>
        <v>1.5931118321</v>
      </c>
      <c r="F95" s="212">
        <f>SUMIFS('PIB-Mpal 2015-2024 Corrient'!$P$5:$P$1264,'PIB-Mpal 2015-2024 Corrient'!$A$5:$A$1264,LEFT(F88,4),'PIB-Mpal 2015-2024 Corrient'!$E$5:$E$1264,$C$1)</f>
        <v>1.0037322096500001</v>
      </c>
      <c r="G95" s="212">
        <f>SUMIFS('PIB-Mpal 2015-2024 Corrient'!$P$5:$P$1264,'PIB-Mpal 2015-2024 Corrient'!$A$5:$A$1264,LEFT(G88,4),'PIB-Mpal 2015-2024 Corrient'!$E$5:$E$1264,$C$1)</f>
        <v>0.85668515213999996</v>
      </c>
      <c r="H95" s="212">
        <f>SUMIFS('PIB-Mpal 2015-2024 Corrient'!$P$5:$P$1264,'PIB-Mpal 2015-2024 Corrient'!$A$5:$A$1264,LEFT(H88,4),'PIB-Mpal 2015-2024 Corrient'!$E$5:$E$1264,$C$1)</f>
        <v>1.31227455613</v>
      </c>
      <c r="I95" s="212">
        <f>SUMIFS('PIB-Mpal 2015-2024 Corrient'!$P$5:$P$1264,'PIB-Mpal 2015-2024 Corrient'!$A$5:$A$1264,LEFT(I88,4),'PIB-Mpal 2015-2024 Corrient'!$E$5:$E$1264,$C$1)</f>
        <v>0.96693023226999997</v>
      </c>
      <c r="J95" s="212">
        <f>SUMIFS('PIB-Mpal 2015-2024 Corrient'!$P$5:$P$1264,'PIB-Mpal 2015-2024 Corrient'!$A$5:$A$1264,LEFT(J88,4),'PIB-Mpal 2015-2024 Corrient'!$E$5:$E$1264,$C$1)</f>
        <v>1.3135325814600001</v>
      </c>
      <c r="K95" s="215">
        <f>SUMIFS('PIB-Mpal 2015-2024 Corrient'!$P$5:$P$1264,'PIB-Mpal 2015-2024 Corrient'!$A$5:$A$1264,LEFT(K88,4),'PIB-Mpal 2015-2024 Corrient'!$E$5:$E$1264,$C$1)</f>
        <v>1.2485530148599999</v>
      </c>
    </row>
    <row r="96" spans="1:13" x14ac:dyDescent="0.3">
      <c r="A96" s="228" t="s">
        <v>124</v>
      </c>
      <c r="B96" s="212">
        <f>SUMIFS('PIB-Mpal 2015-2024 Corrient'!$Q$5:$Q$1264,'PIB-Mpal 2015-2024 Corrient'!$A$5:$A$1264,LEFT(B88,4),'PIB-Mpal 2015-2024 Corrient'!$E$5:$E$1264,$C$1)</f>
        <v>1.19980933371</v>
      </c>
      <c r="C96" s="212">
        <f>SUMIFS('PIB-Mpal 2015-2024 Corrient'!$Q$5:$Q$1264,'PIB-Mpal 2015-2024 Corrient'!$A$5:$A$1264,LEFT(C88,4),'PIB-Mpal 2015-2024 Corrient'!$E$5:$E$1264,$C$1)</f>
        <v>1.05994717771</v>
      </c>
      <c r="D96" s="212">
        <f>SUMIFS('PIB-Mpal 2015-2024 Corrient'!$Q$5:$Q$1264,'PIB-Mpal 2015-2024 Corrient'!$A$5:$A$1264,LEFT(D88,4),'PIB-Mpal 2015-2024 Corrient'!$E$5:$E$1264,$C$1)</f>
        <v>1.24779236222</v>
      </c>
      <c r="E96" s="212">
        <f>SUMIFS('PIB-Mpal 2015-2024 Corrient'!$Q$5:$Q$1264,'PIB-Mpal 2015-2024 Corrient'!$A$5:$A$1264,LEFT(E88,4),'PIB-Mpal 2015-2024 Corrient'!$E$5:$E$1264,$C$1)</f>
        <v>0.79581785283999995</v>
      </c>
      <c r="F96" s="212">
        <f>SUMIFS('PIB-Mpal 2015-2024 Corrient'!$Q$5:$Q$1264,'PIB-Mpal 2015-2024 Corrient'!$A$5:$A$1264,LEFT(F88,4),'PIB-Mpal 2015-2024 Corrient'!$E$5:$E$1264,$C$1)</f>
        <v>0.67092698959999997</v>
      </c>
      <c r="G96" s="212">
        <f>SUMIFS('PIB-Mpal 2015-2024 Corrient'!$Q$5:$Q$1264,'PIB-Mpal 2015-2024 Corrient'!$A$5:$A$1264,LEFT(G88,4),'PIB-Mpal 2015-2024 Corrient'!$E$5:$E$1264,$C$1)</f>
        <v>0.71895455535999997</v>
      </c>
      <c r="H96" s="212">
        <f>SUMIFS('PIB-Mpal 2015-2024 Corrient'!$Q$5:$Q$1264,'PIB-Mpal 2015-2024 Corrient'!$A$5:$A$1264,LEFT(H88,4),'PIB-Mpal 2015-2024 Corrient'!$E$5:$E$1264,$C$1)</f>
        <v>1.04818770041</v>
      </c>
      <c r="I96" s="212">
        <f>SUMIFS('PIB-Mpal 2015-2024 Corrient'!$Q$5:$Q$1264,'PIB-Mpal 2015-2024 Corrient'!$A$5:$A$1264,LEFT(I88,4),'PIB-Mpal 2015-2024 Corrient'!$E$5:$E$1264,$C$1)</f>
        <v>0.77851002613999998</v>
      </c>
      <c r="J96" s="212">
        <f>SUMIFS('PIB-Mpal 2015-2024 Corrient'!$Q$5:$Q$1264,'PIB-Mpal 2015-2024 Corrient'!$A$5:$A$1264,LEFT(J88,4),'PIB-Mpal 2015-2024 Corrient'!$E$5:$E$1264,$C$1)</f>
        <v>1.2536201498599999</v>
      </c>
      <c r="K96" s="215">
        <f>SUMIFS('PIB-Mpal 2015-2024 Corrient'!$Q$5:$Q$1264,'PIB-Mpal 2015-2024 Corrient'!$A$5:$A$1264,LEFT(K88,4),'PIB-Mpal 2015-2024 Corrient'!$E$5:$E$1264,$C$1)</f>
        <v>1.1988265864400001</v>
      </c>
    </row>
    <row r="97" spans="1:12" x14ac:dyDescent="0.3">
      <c r="A97" s="228" t="s">
        <v>125</v>
      </c>
      <c r="B97" s="212">
        <f>SUMIFS('PIB-Mpal 2015-2024 Corrient'!$R$5:$R$1264,'PIB-Mpal 2015-2024 Corrient'!$A$5:$A$1264,LEFT(B88,4),'PIB-Mpal 2015-2024 Corrient'!$E$5:$E$1264,$C$1)</f>
        <v>6.4864880227999997</v>
      </c>
      <c r="C97" s="212">
        <f>SUMIFS('PIB-Mpal 2015-2024 Corrient'!$R$5:$R$1264,'PIB-Mpal 2015-2024 Corrient'!$A$5:$A$1264,LEFT(C88,4),'PIB-Mpal 2015-2024 Corrient'!$E$5:$E$1264,$C$1)</f>
        <v>5.6990931810200003</v>
      </c>
      <c r="D97" s="212">
        <f>SUMIFS('PIB-Mpal 2015-2024 Corrient'!$R$5:$R$1264,'PIB-Mpal 2015-2024 Corrient'!$A$5:$A$1264,LEFT(D88,4),'PIB-Mpal 2015-2024 Corrient'!$E$5:$E$1264,$C$1)</f>
        <v>6.4124209509099996</v>
      </c>
      <c r="E97" s="212">
        <f>SUMIFS('PIB-Mpal 2015-2024 Corrient'!$R$5:$R$1264,'PIB-Mpal 2015-2024 Corrient'!$A$5:$A$1264,LEFT(E88,4),'PIB-Mpal 2015-2024 Corrient'!$E$5:$E$1264,$C$1)</f>
        <v>5.1551710541800002</v>
      </c>
      <c r="F97" s="212">
        <f>SUMIFS('PIB-Mpal 2015-2024 Corrient'!$R$5:$R$1264,'PIB-Mpal 2015-2024 Corrient'!$A$5:$A$1264,LEFT(F88,4),'PIB-Mpal 2015-2024 Corrient'!$E$5:$E$1264,$C$1)</f>
        <v>3.88536541067</v>
      </c>
      <c r="G97" s="212">
        <f>SUMIFS('PIB-Mpal 2015-2024 Corrient'!$R$5:$R$1264,'PIB-Mpal 2015-2024 Corrient'!$A$5:$A$1264,LEFT(G88,4),'PIB-Mpal 2015-2024 Corrient'!$E$5:$E$1264,$C$1)</f>
        <v>3.7806981892499998</v>
      </c>
      <c r="H97" s="212">
        <f>SUMIFS('PIB-Mpal 2015-2024 Corrient'!$R$5:$R$1264,'PIB-Mpal 2015-2024 Corrient'!$A$5:$A$1264,LEFT(H88,4),'PIB-Mpal 2015-2024 Corrient'!$E$5:$E$1264,$C$1)</f>
        <v>6.0338093698400002</v>
      </c>
      <c r="I97" s="212">
        <f>SUMIFS('PIB-Mpal 2015-2024 Corrient'!$R$5:$R$1264,'PIB-Mpal 2015-2024 Corrient'!$A$5:$A$1264,LEFT(I88,4),'PIB-Mpal 2015-2024 Corrient'!$E$5:$E$1264,$C$1)</f>
        <v>4.4868383830100003</v>
      </c>
      <c r="J97" s="212">
        <f>SUMIFS('PIB-Mpal 2015-2024 Corrient'!$R$5:$R$1264,'PIB-Mpal 2015-2024 Corrient'!$A$5:$A$1264,LEFT(J88,4),'PIB-Mpal 2015-2024 Corrient'!$E$5:$E$1264,$C$1)</f>
        <v>6.1457893466</v>
      </c>
      <c r="K97" s="215">
        <f>SUMIFS('PIB-Mpal 2015-2024 Corrient'!$R$5:$R$1264,'PIB-Mpal 2015-2024 Corrient'!$A$5:$A$1264,LEFT(K88,4),'PIB-Mpal 2015-2024 Corrient'!$E$5:$E$1264,$C$1)</f>
        <v>6.0156765501000002</v>
      </c>
    </row>
    <row r="98" spans="1:12" ht="15" x14ac:dyDescent="0.3">
      <c r="A98" s="228" t="s">
        <v>533</v>
      </c>
      <c r="B98" s="212">
        <f>SUMIFS('PIB-Mpal 2015-2024 Corrient'!$S$5:$S$1264,'PIB-Mpal 2015-2024 Corrient'!$A$5:$A$1264,LEFT(B88,4),'PIB-Mpal 2015-2024 Corrient'!$E$5:$E$1264,$C$1)</f>
        <v>4.66653051766</v>
      </c>
      <c r="C98" s="212">
        <f>SUMIFS('PIB-Mpal 2015-2024 Corrient'!$S$5:$S$1264,'PIB-Mpal 2015-2024 Corrient'!$A$5:$A$1264,LEFT(C88,4),'PIB-Mpal 2015-2024 Corrient'!$E$5:$E$1264,$C$1)</f>
        <v>4.3304345517999998</v>
      </c>
      <c r="D98" s="212">
        <f>SUMIFS('PIB-Mpal 2015-2024 Corrient'!$S$5:$S$1264,'PIB-Mpal 2015-2024 Corrient'!$A$5:$A$1264,LEFT(D88,4),'PIB-Mpal 2015-2024 Corrient'!$E$5:$E$1264,$C$1)</f>
        <v>4.6364339389999998</v>
      </c>
      <c r="E98" s="212">
        <f>SUMIFS('PIB-Mpal 2015-2024 Corrient'!$S$5:$S$1264,'PIB-Mpal 2015-2024 Corrient'!$A$5:$A$1264,LEFT(E88,4),'PIB-Mpal 2015-2024 Corrient'!$E$5:$E$1264,$C$1)</f>
        <v>4.9879021811599999</v>
      </c>
      <c r="F98" s="212">
        <f>SUMIFS('PIB-Mpal 2015-2024 Corrient'!$S$5:$S$1264,'PIB-Mpal 2015-2024 Corrient'!$A$5:$A$1264,LEFT(F88,4),'PIB-Mpal 2015-2024 Corrient'!$E$5:$E$1264,$C$1)</f>
        <v>4.5589995781499999</v>
      </c>
      <c r="G98" s="212">
        <f>SUMIFS('PIB-Mpal 2015-2024 Corrient'!$S$5:$S$1264,'PIB-Mpal 2015-2024 Corrient'!$A$5:$A$1264,LEFT(G88,4),'PIB-Mpal 2015-2024 Corrient'!$E$5:$E$1264,$C$1)</f>
        <v>4.1044732632100001</v>
      </c>
      <c r="H98" s="212">
        <f>SUMIFS('PIB-Mpal 2015-2024 Corrient'!$S$5:$S$1264,'PIB-Mpal 2015-2024 Corrient'!$A$5:$A$1264,LEFT(H88,4),'PIB-Mpal 2015-2024 Corrient'!$E$5:$E$1264,$C$1)</f>
        <v>5.3932896282599998</v>
      </c>
      <c r="I98" s="212">
        <f>SUMIFS('PIB-Mpal 2015-2024 Corrient'!$S$5:$S$1264,'PIB-Mpal 2015-2024 Corrient'!$A$5:$A$1264,LEFT(I88,4),'PIB-Mpal 2015-2024 Corrient'!$E$5:$E$1264,$C$1)</f>
        <v>4.2018225680399999</v>
      </c>
      <c r="J98" s="212">
        <f>SUMIFS('PIB-Mpal 2015-2024 Corrient'!$S$5:$S$1264,'PIB-Mpal 2015-2024 Corrient'!$A$5:$A$1264,LEFT(J88,4),'PIB-Mpal 2015-2024 Corrient'!$E$5:$E$1264,$C$1)</f>
        <v>4.9587761748699997</v>
      </c>
      <c r="K98" s="215">
        <f>SUMIFS('PIB-Mpal 2015-2024 Corrient'!$S$5:$S$1264,'PIB-Mpal 2015-2024 Corrient'!$A$5:$A$1264,LEFT(K88,4),'PIB-Mpal 2015-2024 Corrient'!$E$5:$E$1264,$C$1)</f>
        <v>4.8608493483900004</v>
      </c>
    </row>
    <row r="99" spans="1:12" ht="28.8" x14ac:dyDescent="0.3">
      <c r="A99" s="228" t="s">
        <v>534</v>
      </c>
      <c r="B99" s="212">
        <f>SUMIFS('PIB-Mpal 2015-2024 Corrient'!$T$5:$T$1264,'PIB-Mpal 2015-2024 Corrient'!$A$5:$A$1264,LEFT(B88,4),'PIB-Mpal 2015-2024 Corrient'!$E$5:$E$1264,$C$1)</f>
        <v>8.6490240027599992</v>
      </c>
      <c r="C99" s="212">
        <f>SUMIFS('PIB-Mpal 2015-2024 Corrient'!$T$5:$T$1264,'PIB-Mpal 2015-2024 Corrient'!$A$5:$A$1264,LEFT(C88,4),'PIB-Mpal 2015-2024 Corrient'!$E$5:$E$1264,$C$1)</f>
        <v>14.69899329988</v>
      </c>
      <c r="D99" s="212">
        <f>SUMIFS('PIB-Mpal 2015-2024 Corrient'!$T$5:$T$1264,'PIB-Mpal 2015-2024 Corrient'!$A$5:$A$1264,LEFT(D88,4),'PIB-Mpal 2015-2024 Corrient'!$E$5:$E$1264,$C$1)</f>
        <v>9.6731625860600001</v>
      </c>
      <c r="E99" s="212">
        <f>SUMIFS('PIB-Mpal 2015-2024 Corrient'!$T$5:$T$1264,'PIB-Mpal 2015-2024 Corrient'!$A$5:$A$1264,LEFT(E88,4),'PIB-Mpal 2015-2024 Corrient'!$E$5:$E$1264,$C$1)</f>
        <v>10.69352507857</v>
      </c>
      <c r="F99" s="212">
        <f>SUMIFS('PIB-Mpal 2015-2024 Corrient'!$T$5:$T$1264,'PIB-Mpal 2015-2024 Corrient'!$A$5:$A$1264,LEFT(F88,4),'PIB-Mpal 2015-2024 Corrient'!$E$5:$E$1264,$C$1)</f>
        <v>7.9294687774100003</v>
      </c>
      <c r="G99" s="212">
        <f>SUMIFS('PIB-Mpal 2015-2024 Corrient'!$T$5:$T$1264,'PIB-Mpal 2015-2024 Corrient'!$A$5:$A$1264,LEFT(G88,4),'PIB-Mpal 2015-2024 Corrient'!$E$5:$E$1264,$C$1)</f>
        <v>7.2499400873399997</v>
      </c>
      <c r="H99" s="212">
        <f>SUMIFS('PIB-Mpal 2015-2024 Corrient'!$T$5:$T$1264,'PIB-Mpal 2015-2024 Corrient'!$A$5:$A$1264,LEFT(H88,4),'PIB-Mpal 2015-2024 Corrient'!$E$5:$E$1264,$C$1)</f>
        <v>7.5938808343100002</v>
      </c>
      <c r="I99" s="212">
        <f>SUMIFS('PIB-Mpal 2015-2024 Corrient'!$T$5:$T$1264,'PIB-Mpal 2015-2024 Corrient'!$A$5:$A$1264,LEFT(I88,4),'PIB-Mpal 2015-2024 Corrient'!$E$5:$E$1264,$C$1)</f>
        <v>4.9035864053899996</v>
      </c>
      <c r="J99" s="212">
        <f>SUMIFS('PIB-Mpal 2015-2024 Corrient'!$T$5:$T$1264,'PIB-Mpal 2015-2024 Corrient'!$A$5:$A$1264,LEFT(J88,4),'PIB-Mpal 2015-2024 Corrient'!$E$5:$E$1264,$C$1)</f>
        <v>7.2205775825899998</v>
      </c>
      <c r="K99" s="215">
        <f>SUMIFS('PIB-Mpal 2015-2024 Corrient'!$T$5:$T$1264,'PIB-Mpal 2015-2024 Corrient'!$A$5:$A$1264,LEFT(K88,4),'PIB-Mpal 2015-2024 Corrient'!$E$5:$E$1264,$C$1)</f>
        <v>6.4559304372100002</v>
      </c>
    </row>
    <row r="100" spans="1:12" ht="29.4" thickBot="1" x14ac:dyDescent="0.35">
      <c r="A100" s="583" t="s">
        <v>535</v>
      </c>
      <c r="B100" s="497">
        <f>SUMIFS('PIB-Mpal 2015-2024 Corrient'!$U$5:$U$1264,'PIB-Mpal 2015-2024 Corrient'!$A$5:$A$1264,LEFT(B88,4),'PIB-Mpal 2015-2024 Corrient'!$E$5:$E$1264,$C$1)</f>
        <v>1.23295414041</v>
      </c>
      <c r="C100" s="497">
        <f>SUMIFS('PIB-Mpal 2015-2024 Corrient'!$U$5:$U$1264,'PIB-Mpal 2015-2024 Corrient'!$A$5:$A$1264,LEFT(C88,4),'PIB-Mpal 2015-2024 Corrient'!$E$5:$E$1264,$C$1)</f>
        <v>1.15574322823</v>
      </c>
      <c r="D100" s="497">
        <f>SUMIFS('PIB-Mpal 2015-2024 Corrient'!$U$5:$U$1264,'PIB-Mpal 2015-2024 Corrient'!$A$5:$A$1264,LEFT(D88,4),'PIB-Mpal 2015-2024 Corrient'!$E$5:$E$1264,$C$1)</f>
        <v>1.3160218746800001</v>
      </c>
      <c r="E100" s="497">
        <f>SUMIFS('PIB-Mpal 2015-2024 Corrient'!$U$5:$U$1264,'PIB-Mpal 2015-2024 Corrient'!$A$5:$A$1264,LEFT(E88,4),'PIB-Mpal 2015-2024 Corrient'!$E$5:$E$1264,$C$1)</f>
        <v>1.3382436396199999</v>
      </c>
      <c r="F100" s="497">
        <f>SUMIFS('PIB-Mpal 2015-2024 Corrient'!$U$5:$U$1264,'PIB-Mpal 2015-2024 Corrient'!$A$5:$A$1264,LEFT(F88,4),'PIB-Mpal 2015-2024 Corrient'!$E$5:$E$1264,$C$1)</f>
        <v>1.09482940774</v>
      </c>
      <c r="G100" s="497">
        <f>SUMIFS('PIB-Mpal 2015-2024 Corrient'!$U$5:$U$1264,'PIB-Mpal 2015-2024 Corrient'!$A$5:$A$1264,LEFT(G88,4),'PIB-Mpal 2015-2024 Corrient'!$E$5:$E$1264,$C$1)</f>
        <v>0.94547758191999998</v>
      </c>
      <c r="H100" s="497">
        <f>SUMIFS('PIB-Mpal 2015-2024 Corrient'!$U$5:$U$1264,'PIB-Mpal 2015-2024 Corrient'!$A$5:$A$1264,LEFT(H88,4),'PIB-Mpal 2015-2024 Corrient'!$E$5:$E$1264,$C$1)</f>
        <v>1.9755358277599999</v>
      </c>
      <c r="I100" s="497">
        <f>SUMIFS('PIB-Mpal 2015-2024 Corrient'!$U$5:$U$1264,'PIB-Mpal 2015-2024 Corrient'!$A$5:$A$1264,LEFT(I88,4),'PIB-Mpal 2015-2024 Corrient'!$E$5:$E$1264,$C$1)</f>
        <v>1.9848174055300001</v>
      </c>
      <c r="J100" s="497">
        <f>SUMIFS('PIB-Mpal 2015-2024 Corrient'!$U$5:$U$1264,'PIB-Mpal 2015-2024 Corrient'!$A$5:$A$1264,LEFT(J88,4),'PIB-Mpal 2015-2024 Corrient'!$E$5:$E$1264,$C$1)</f>
        <v>2.4756137357600001</v>
      </c>
      <c r="K100" s="584">
        <f>SUMIFS('PIB-Mpal 2015-2024 Corrient'!$U$5:$U$1264,'PIB-Mpal 2015-2024 Corrient'!$A$5:$A$1264,LEFT(K88,4),'PIB-Mpal 2015-2024 Corrient'!$E$5:$E$1264,$C$1)</f>
        <v>2.52127866976</v>
      </c>
    </row>
    <row r="101" spans="1:12" ht="16.2" customHeight="1" thickBot="1" x14ac:dyDescent="0.35">
      <c r="A101" s="585" t="s">
        <v>508</v>
      </c>
      <c r="B101" s="504">
        <f>SUM(B89:B100)</f>
        <v>42.639326626330003</v>
      </c>
      <c r="C101" s="504">
        <f t="shared" ref="C101:I101" si="14">SUM(C89:C100)</f>
        <v>46.560466337610002</v>
      </c>
      <c r="D101" s="504">
        <f t="shared" si="14"/>
        <v>51.273271832239999</v>
      </c>
      <c r="E101" s="504">
        <f t="shared" si="14"/>
        <v>52.33433889666</v>
      </c>
      <c r="F101" s="504">
        <f t="shared" si="14"/>
        <v>56.855982599270007</v>
      </c>
      <c r="G101" s="504">
        <f t="shared" si="14"/>
        <v>54.956365808500003</v>
      </c>
      <c r="H101" s="504">
        <f t="shared" si="14"/>
        <v>69.360247902769999</v>
      </c>
      <c r="I101" s="504">
        <f t="shared" si="14"/>
        <v>78.032421860949995</v>
      </c>
      <c r="J101" s="504">
        <f>SUM(J89:J100)</f>
        <v>83.583021810799991</v>
      </c>
      <c r="K101" s="586">
        <f>SUM(K89:K100)</f>
        <v>92.589236089769997</v>
      </c>
    </row>
    <row r="103" spans="1:12" ht="15.6" x14ac:dyDescent="0.3">
      <c r="A103" s="680" t="s">
        <v>87</v>
      </c>
      <c r="B103" s="680"/>
      <c r="C103" s="680"/>
      <c r="D103" s="680"/>
      <c r="E103" s="680"/>
      <c r="F103" s="680"/>
      <c r="G103" s="680"/>
      <c r="H103" s="680"/>
      <c r="I103" s="680"/>
      <c r="J103" s="680"/>
      <c r="K103" s="680"/>
    </row>
    <row r="104" spans="1:12" ht="31.95" customHeight="1" thickBot="1" x14ac:dyDescent="0.35">
      <c r="A104" s="679" t="str">
        <f>"Distribución del Valor Agregado en precios corrientes por ramas de actividad económica del Municipio de "&amp;B1&amp; " 2015 - 2024pr"</f>
        <v>Distribución del Valor Agregado en precios corrientes por ramas de actividad económica del Municipio de Alejandría 2015 - 2024pr</v>
      </c>
      <c r="B104" s="679"/>
      <c r="C104" s="679"/>
      <c r="D104" s="679"/>
      <c r="E104" s="679"/>
      <c r="F104" s="679"/>
      <c r="G104" s="679"/>
      <c r="H104" s="679"/>
      <c r="I104" s="679"/>
      <c r="J104" s="679"/>
      <c r="K104" s="679"/>
    </row>
    <row r="105" spans="1:12" x14ac:dyDescent="0.3">
      <c r="A105" s="210" t="s">
        <v>502</v>
      </c>
      <c r="B105" s="211">
        <v>2015</v>
      </c>
      <c r="C105" s="211">
        <v>2016</v>
      </c>
      <c r="D105" s="211">
        <v>2017</v>
      </c>
      <c r="E105" s="211">
        <v>2018</v>
      </c>
      <c r="F105" s="211">
        <v>2019</v>
      </c>
      <c r="G105" s="211">
        <v>2020</v>
      </c>
      <c r="H105" s="211">
        <v>2021</v>
      </c>
      <c r="I105" s="211">
        <v>2022</v>
      </c>
      <c r="J105" s="211" t="s">
        <v>483</v>
      </c>
      <c r="K105" s="213" t="s">
        <v>484</v>
      </c>
    </row>
    <row r="106" spans="1:12" ht="27.6" x14ac:dyDescent="0.3">
      <c r="A106" s="228" t="s">
        <v>117</v>
      </c>
      <c r="B106" s="223">
        <f t="shared" ref="B106:J106" si="15">B89/B$101</f>
        <v>0.14847796844733882</v>
      </c>
      <c r="C106" s="223">
        <f t="shared" si="15"/>
        <v>0.16066144314726338</v>
      </c>
      <c r="D106" s="223">
        <f t="shared" si="15"/>
        <v>0.16077304161437728</v>
      </c>
      <c r="E106" s="223">
        <f t="shared" si="15"/>
        <v>0.14679754018656962</v>
      </c>
      <c r="F106" s="223">
        <f t="shared" si="15"/>
        <v>0.13018115191953489</v>
      </c>
      <c r="G106" s="223">
        <f t="shared" si="15"/>
        <v>0.14776040809951149</v>
      </c>
      <c r="H106" s="223">
        <f t="shared" si="15"/>
        <v>0.20033230241763711</v>
      </c>
      <c r="I106" s="223">
        <f t="shared" si="15"/>
        <v>0.18624805716126294</v>
      </c>
      <c r="J106" s="123">
        <f t="shared" si="15"/>
        <v>0.17267046569492608</v>
      </c>
      <c r="K106" s="219">
        <f t="shared" ref="K106" si="16">K89/K$101</f>
        <v>0.17396567547844438</v>
      </c>
      <c r="L106" s="334">
        <f t="shared" ref="L106:L117" si="17">INDEX(B106:K106,,MATCH($M$89,$B$105:$K$105,0))</f>
        <v>0.17396567547844438</v>
      </c>
    </row>
    <row r="107" spans="1:12" x14ac:dyDescent="0.3">
      <c r="A107" s="228" t="s">
        <v>118</v>
      </c>
      <c r="B107" s="223">
        <f t="shared" ref="B107:G117" si="18">B90/B$101</f>
        <v>0</v>
      </c>
      <c r="C107" s="223">
        <f t="shared" si="18"/>
        <v>0</v>
      </c>
      <c r="D107" s="223">
        <f t="shared" si="18"/>
        <v>0</v>
      </c>
      <c r="E107" s="223">
        <f t="shared" si="18"/>
        <v>0</v>
      </c>
      <c r="F107" s="223">
        <f t="shared" si="18"/>
        <v>0</v>
      </c>
      <c r="G107" s="223">
        <f t="shared" si="18"/>
        <v>0</v>
      </c>
      <c r="H107" s="223">
        <f t="shared" ref="H107:J117" si="19">H90/H$101</f>
        <v>0</v>
      </c>
      <c r="I107" s="223">
        <f t="shared" si="19"/>
        <v>0</v>
      </c>
      <c r="J107" s="123">
        <f t="shared" si="19"/>
        <v>0</v>
      </c>
      <c r="K107" s="219">
        <f t="shared" ref="K107" si="20">K90/K$101</f>
        <v>0</v>
      </c>
      <c r="L107" s="334">
        <f t="shared" si="17"/>
        <v>0</v>
      </c>
    </row>
    <row r="108" spans="1:12" x14ac:dyDescent="0.3">
      <c r="A108" s="228" t="s">
        <v>119</v>
      </c>
      <c r="B108" s="223">
        <f t="shared" si="18"/>
        <v>2.7532359703238671E-2</v>
      </c>
      <c r="C108" s="223">
        <f t="shared" si="18"/>
        <v>3.0216309231928043E-2</v>
      </c>
      <c r="D108" s="223">
        <f t="shared" si="18"/>
        <v>1.3707001470268692E-2</v>
      </c>
      <c r="E108" s="223">
        <f t="shared" si="18"/>
        <v>1.1588324986535847E-2</v>
      </c>
      <c r="F108" s="223">
        <f t="shared" si="18"/>
        <v>1.1893343450697518E-2</v>
      </c>
      <c r="G108" s="223">
        <f t="shared" si="18"/>
        <v>1.1701946759742498E-2</v>
      </c>
      <c r="H108" s="223">
        <f t="shared" si="19"/>
        <v>2.8414617557491337E-2</v>
      </c>
      <c r="I108" s="223">
        <f t="shared" si="19"/>
        <v>8.9387939467384381E-3</v>
      </c>
      <c r="J108" s="123">
        <f t="shared" si="19"/>
        <v>1.5367321012124895E-2</v>
      </c>
      <c r="K108" s="219">
        <f t="shared" ref="K108" si="21">K91/K$101</f>
        <v>1.1622545804532225E-2</v>
      </c>
      <c r="L108" s="334">
        <f t="shared" si="17"/>
        <v>1.1622545804532225E-2</v>
      </c>
    </row>
    <row r="109" spans="1:12" x14ac:dyDescent="0.3">
      <c r="A109" s="228" t="s">
        <v>120</v>
      </c>
      <c r="B109" s="223">
        <f t="shared" si="18"/>
        <v>6.9955032900498093E-2</v>
      </c>
      <c r="C109" s="223">
        <f t="shared" si="18"/>
        <v>6.1062981272879159E-2</v>
      </c>
      <c r="D109" s="223">
        <f t="shared" si="18"/>
        <v>7.576023780771271E-2</v>
      </c>
      <c r="E109" s="223">
        <f t="shared" si="18"/>
        <v>8.1038196393279888E-2</v>
      </c>
      <c r="F109" s="223">
        <f t="shared" si="18"/>
        <v>7.6684377742967352E-2</v>
      </c>
      <c r="G109" s="223">
        <f t="shared" si="18"/>
        <v>5.6946418771671309E-2</v>
      </c>
      <c r="H109" s="223">
        <f t="shared" si="19"/>
        <v>3.8037578215383457E-2</v>
      </c>
      <c r="I109" s="223">
        <f t="shared" si="19"/>
        <v>4.0761772785649596E-2</v>
      </c>
      <c r="J109" s="123">
        <f t="shared" si="19"/>
        <v>3.3713601791624782E-2</v>
      </c>
      <c r="K109" s="219">
        <f t="shared" ref="K109" si="22">K92/K$101</f>
        <v>3.5243281883395289E-2</v>
      </c>
      <c r="L109" s="334">
        <f t="shared" si="17"/>
        <v>3.5243281883395289E-2</v>
      </c>
    </row>
    <row r="110" spans="1:12" ht="27.6" customHeight="1" x14ac:dyDescent="0.3">
      <c r="A110" s="228" t="s">
        <v>531</v>
      </c>
      <c r="B110" s="223">
        <f t="shared" si="18"/>
        <v>8.0684513549648229E-2</v>
      </c>
      <c r="C110" s="223">
        <f t="shared" si="18"/>
        <v>2.2939756958517309E-2</v>
      </c>
      <c r="D110" s="223">
        <f t="shared" si="18"/>
        <v>0.16231938806208235</v>
      </c>
      <c r="E110" s="223">
        <f t="shared" si="18"/>
        <v>0.17258242026893028</v>
      </c>
      <c r="F110" s="223">
        <f t="shared" si="18"/>
        <v>0.32745986695442397</v>
      </c>
      <c r="G110" s="223">
        <f t="shared" si="18"/>
        <v>0.3615581834353529</v>
      </c>
      <c r="H110" s="223">
        <f t="shared" si="19"/>
        <v>0.28615087358312863</v>
      </c>
      <c r="I110" s="223">
        <f t="shared" si="19"/>
        <v>0.45651518702826421</v>
      </c>
      <c r="J110" s="123">
        <f t="shared" si="19"/>
        <v>0.41447783610754357</v>
      </c>
      <c r="K110" s="219">
        <f t="shared" ref="K110" si="23">K93/K$101</f>
        <v>0.46737776196990649</v>
      </c>
      <c r="L110" s="334">
        <f t="shared" si="17"/>
        <v>0.46737776196990649</v>
      </c>
    </row>
    <row r="111" spans="1:12" ht="15" x14ac:dyDescent="0.3">
      <c r="A111" s="228" t="s">
        <v>532</v>
      </c>
      <c r="B111" s="223">
        <f t="shared" si="18"/>
        <v>0.1121165268758717</v>
      </c>
      <c r="C111" s="223">
        <f t="shared" si="18"/>
        <v>0.11249330026338518</v>
      </c>
      <c r="D111" s="223">
        <f t="shared" si="18"/>
        <v>9.9006411633517671E-2</v>
      </c>
      <c r="E111" s="223">
        <f t="shared" si="18"/>
        <v>0.11863110418685785</v>
      </c>
      <c r="F111" s="223">
        <f t="shared" si="18"/>
        <v>0.11708278955072478</v>
      </c>
      <c r="G111" s="223">
        <f t="shared" si="18"/>
        <v>0.10075581563771409</v>
      </c>
      <c r="H111" s="223">
        <f t="shared" si="19"/>
        <v>0.11031586185153218</v>
      </c>
      <c r="I111" s="223">
        <f t="shared" si="19"/>
        <v>8.554506529561573E-2</v>
      </c>
      <c r="J111" s="123">
        <f t="shared" si="19"/>
        <v>8.4193547089735768E-2</v>
      </c>
      <c r="K111" s="219">
        <f t="shared" ref="K111" si="24">K94/K$101</f>
        <v>7.0929965852322377E-2</v>
      </c>
      <c r="L111" s="334">
        <f t="shared" si="17"/>
        <v>7.0929965852322377E-2</v>
      </c>
    </row>
    <row r="112" spans="1:12" x14ac:dyDescent="0.3">
      <c r="A112" s="228" t="s">
        <v>123</v>
      </c>
      <c r="B112" s="223">
        <f t="shared" si="18"/>
        <v>3.9771188664194913E-2</v>
      </c>
      <c r="C112" s="223">
        <f t="shared" si="18"/>
        <v>3.3933305939287131E-2</v>
      </c>
      <c r="D112" s="223">
        <f t="shared" si="18"/>
        <v>3.428245061054859E-2</v>
      </c>
      <c r="E112" s="223">
        <f t="shared" si="18"/>
        <v>3.0441042452944277E-2</v>
      </c>
      <c r="F112" s="223">
        <f t="shared" si="18"/>
        <v>1.7653941832726103E-2</v>
      </c>
      <c r="G112" s="223">
        <f t="shared" si="18"/>
        <v>1.5588460764039422E-2</v>
      </c>
      <c r="H112" s="223">
        <f t="shared" si="19"/>
        <v>1.8919692414732452E-2</v>
      </c>
      <c r="I112" s="223">
        <f t="shared" si="19"/>
        <v>1.2391390773350889E-2</v>
      </c>
      <c r="J112" s="123">
        <f t="shared" si="19"/>
        <v>1.5715303814132681E-2</v>
      </c>
      <c r="K112" s="219">
        <f t="shared" ref="K112" si="25">K95/K$101</f>
        <v>1.3484861389821426E-2</v>
      </c>
      <c r="L112" s="334">
        <f t="shared" si="17"/>
        <v>1.3484861389821426E-2</v>
      </c>
    </row>
    <row r="113" spans="1:12" x14ac:dyDescent="0.3">
      <c r="A113" s="228" t="s">
        <v>124</v>
      </c>
      <c r="B113" s="223">
        <f t="shared" si="18"/>
        <v>2.8138561948328509E-2</v>
      </c>
      <c r="C113" s="223">
        <f t="shared" si="18"/>
        <v>2.2764960514448495E-2</v>
      </c>
      <c r="D113" s="223">
        <f t="shared" si="18"/>
        <v>2.4336117388853731E-2</v>
      </c>
      <c r="E113" s="223">
        <f t="shared" si="18"/>
        <v>1.5206418378790094E-2</v>
      </c>
      <c r="F113" s="223">
        <f t="shared" si="18"/>
        <v>1.1800464241886381E-2</v>
      </c>
      <c r="G113" s="223">
        <f t="shared" si="18"/>
        <v>1.3082279819325327E-2</v>
      </c>
      <c r="H113" s="223">
        <f t="shared" si="19"/>
        <v>1.5112225404375164E-2</v>
      </c>
      <c r="I113" s="223">
        <f t="shared" si="19"/>
        <v>9.9767507860677087E-3</v>
      </c>
      <c r="J113" s="123">
        <f t="shared" si="19"/>
        <v>1.4998502359698322E-2</v>
      </c>
      <c r="K113" s="219">
        <f t="shared" ref="K113" si="26">K96/K$101</f>
        <v>1.2947796494159175E-2</v>
      </c>
      <c r="L113" s="334">
        <f t="shared" si="17"/>
        <v>1.2947796494159175E-2</v>
      </c>
    </row>
    <row r="114" spans="1:12" x14ac:dyDescent="0.3">
      <c r="A114" s="228" t="s">
        <v>125</v>
      </c>
      <c r="B114" s="223">
        <f t="shared" si="18"/>
        <v>0.15212454173219894</v>
      </c>
      <c r="C114" s="223">
        <f t="shared" si="18"/>
        <v>0.12240197810081772</v>
      </c>
      <c r="D114" s="223">
        <f t="shared" si="18"/>
        <v>0.1250636193432452</v>
      </c>
      <c r="E114" s="223">
        <f t="shared" si="18"/>
        <v>9.8504560540249905E-2</v>
      </c>
      <c r="F114" s="223">
        <f t="shared" si="18"/>
        <v>6.8336967070900395E-2</v>
      </c>
      <c r="G114" s="223">
        <f t="shared" si="18"/>
        <v>6.8794545156500256E-2</v>
      </c>
      <c r="H114" s="223">
        <f t="shared" si="19"/>
        <v>8.699232705018968E-2</v>
      </c>
      <c r="I114" s="223">
        <f t="shared" si="19"/>
        <v>5.7499668419946387E-2</v>
      </c>
      <c r="J114" s="123">
        <f t="shared" si="19"/>
        <v>7.3529159552423423E-2</v>
      </c>
      <c r="K114" s="219">
        <f t="shared" ref="K114" si="27">K97/K$101</f>
        <v>6.4971661978801665E-2</v>
      </c>
      <c r="L114" s="334">
        <f t="shared" si="17"/>
        <v>6.4971661978801665E-2</v>
      </c>
    </row>
    <row r="115" spans="1:12" ht="15" x14ac:dyDescent="0.3">
      <c r="A115" s="228" t="s">
        <v>533</v>
      </c>
      <c r="B115" s="223">
        <f t="shared" si="18"/>
        <v>0.10944193745260493</v>
      </c>
      <c r="C115" s="223">
        <f t="shared" si="18"/>
        <v>9.3006683403899212E-2</v>
      </c>
      <c r="D115" s="223">
        <f t="shared" si="18"/>
        <v>9.0425942665992839E-2</v>
      </c>
      <c r="E115" s="223">
        <f t="shared" si="18"/>
        <v>9.5308401449556282E-2</v>
      </c>
      <c r="F115" s="223">
        <f t="shared" si="18"/>
        <v>8.0185045965743884E-2</v>
      </c>
      <c r="G115" s="223">
        <f t="shared" si="18"/>
        <v>7.4686038693176623E-2</v>
      </c>
      <c r="H115" s="223">
        <f t="shared" si="19"/>
        <v>7.7757646365687383E-2</v>
      </c>
      <c r="I115" s="223">
        <f t="shared" si="19"/>
        <v>5.3847137738816366E-2</v>
      </c>
      <c r="J115" s="123">
        <f t="shared" si="19"/>
        <v>5.9327553221212477E-2</v>
      </c>
      <c r="K115" s="219">
        <f t="shared" ref="K115" si="28">K98/K$101</f>
        <v>5.2499076066219605E-2</v>
      </c>
      <c r="L115" s="334">
        <f t="shared" si="17"/>
        <v>5.2499076066219605E-2</v>
      </c>
    </row>
    <row r="116" spans="1:12" ht="28.8" x14ac:dyDescent="0.3">
      <c r="A116" s="228" t="s">
        <v>534</v>
      </c>
      <c r="B116" s="223">
        <f t="shared" si="18"/>
        <v>0.20284147727180998</v>
      </c>
      <c r="C116" s="223">
        <f t="shared" si="18"/>
        <v>0.31569686594841168</v>
      </c>
      <c r="D116" s="223">
        <f t="shared" si="18"/>
        <v>0.18865896870614049</v>
      </c>
      <c r="E116" s="223">
        <f t="shared" si="18"/>
        <v>0.20433094797825879</v>
      </c>
      <c r="F116" s="223">
        <f t="shared" si="18"/>
        <v>0.13946586471468017</v>
      </c>
      <c r="G116" s="223">
        <f t="shared" si="18"/>
        <v>0.13192175247910343</v>
      </c>
      <c r="H116" s="223">
        <f t="shared" si="19"/>
        <v>0.10948462648165835</v>
      </c>
      <c r="I116" s="223">
        <f t="shared" si="19"/>
        <v>6.2840371840924711E-2</v>
      </c>
      <c r="J116" s="123">
        <f t="shared" si="19"/>
        <v>8.638808966412613E-2</v>
      </c>
      <c r="K116" s="219">
        <f t="shared" ref="K116" si="29">K99/K$101</f>
        <v>6.9726576326330697E-2</v>
      </c>
      <c r="L116" s="334">
        <f t="shared" si="17"/>
        <v>6.9726576326330697E-2</v>
      </c>
    </row>
    <row r="117" spans="1:12" ht="29.4" thickBot="1" x14ac:dyDescent="0.35">
      <c r="A117" s="262" t="s">
        <v>535</v>
      </c>
      <c r="B117" s="225">
        <f t="shared" si="18"/>
        <v>2.8915891454267113E-2</v>
      </c>
      <c r="C117" s="225">
        <f t="shared" si="18"/>
        <v>2.4822415219162633E-2</v>
      </c>
      <c r="D117" s="225">
        <f t="shared" si="18"/>
        <v>2.5666820697260475E-2</v>
      </c>
      <c r="E117" s="225">
        <f t="shared" si="18"/>
        <v>2.5571043178027174E-2</v>
      </c>
      <c r="F117" s="225">
        <f t="shared" si="18"/>
        <v>1.925618655571449E-2</v>
      </c>
      <c r="G117" s="225">
        <f t="shared" si="18"/>
        <v>1.720415038386262E-2</v>
      </c>
      <c r="H117" s="225">
        <f t="shared" si="19"/>
        <v>2.8482248658184283E-2</v>
      </c>
      <c r="I117" s="225">
        <f t="shared" si="19"/>
        <v>2.5435804223363064E-2</v>
      </c>
      <c r="J117" s="220">
        <f t="shared" si="19"/>
        <v>2.9618619692451935E-2</v>
      </c>
      <c r="K117" s="221">
        <f t="shared" ref="K117" si="30">K100/K$101</f>
        <v>2.7230796756066673E-2</v>
      </c>
      <c r="L117" s="334">
        <f t="shared" si="17"/>
        <v>2.7230796756066673E-2</v>
      </c>
    </row>
    <row r="118" spans="1:12" x14ac:dyDescent="0.3">
      <c r="H118" s="137"/>
      <c r="I118" s="263"/>
      <c r="J118" s="263"/>
    </row>
    <row r="119" spans="1:12" x14ac:dyDescent="0.3">
      <c r="H119" s="137"/>
      <c r="I119" s="263"/>
      <c r="J119" s="263"/>
    </row>
    <row r="125" spans="1:12" ht="41.4" customHeight="1" x14ac:dyDescent="0.3">
      <c r="A125" s="698"/>
      <c r="B125" s="698"/>
      <c r="C125" s="698"/>
      <c r="D125" s="698"/>
      <c r="E125" s="698"/>
      <c r="F125" s="698"/>
      <c r="G125" s="698"/>
    </row>
    <row r="129" spans="1:14" ht="15.6" x14ac:dyDescent="0.3">
      <c r="A129" s="680" t="s">
        <v>89</v>
      </c>
      <c r="B129" s="680"/>
      <c r="C129" s="680"/>
      <c r="D129" s="680"/>
      <c r="E129" s="680"/>
      <c r="F129" s="680"/>
      <c r="G129" s="680"/>
      <c r="H129" s="680"/>
      <c r="I129" s="680"/>
      <c r="J129" s="680"/>
      <c r="K129" s="680"/>
    </row>
    <row r="130" spans="1:14" ht="32.4" customHeight="1" thickBot="1" x14ac:dyDescent="0.35">
      <c r="A130" s="679" t="str">
        <f>"Valor Agregado en precios constantes, Series encadenadas de volumen con año de referencia 2015, por ramas de actividad económica del Municipio de "&amp;B1 &amp;" (miles de Millones de pesos)"</f>
        <v>Valor Agregado en precios constantes, Series encadenadas de volumen con año de referencia 2015, por ramas de actividad económica del Municipio de Alejandría (miles de Millones de pesos)</v>
      </c>
      <c r="B130" s="679"/>
      <c r="C130" s="679"/>
      <c r="D130" s="679"/>
      <c r="E130" s="679"/>
      <c r="F130" s="679"/>
      <c r="G130" s="679"/>
      <c r="H130" s="679"/>
      <c r="I130" s="679"/>
      <c r="J130" s="679"/>
      <c r="K130" s="679"/>
    </row>
    <row r="131" spans="1:14" x14ac:dyDescent="0.3">
      <c r="A131" s="210" t="s">
        <v>502</v>
      </c>
      <c r="B131" s="211">
        <v>2015</v>
      </c>
      <c r="C131" s="211">
        <v>2016</v>
      </c>
      <c r="D131" s="211">
        <v>2017</v>
      </c>
      <c r="E131" s="211">
        <v>2018</v>
      </c>
      <c r="F131" s="211">
        <v>2019</v>
      </c>
      <c r="G131" s="211">
        <v>2020</v>
      </c>
      <c r="H131" s="211">
        <v>2021</v>
      </c>
      <c r="I131" s="211">
        <v>2022</v>
      </c>
      <c r="J131" s="211" t="s">
        <v>483</v>
      </c>
      <c r="K131" s="213" t="s">
        <v>484</v>
      </c>
    </row>
    <row r="132" spans="1:14" ht="33" customHeight="1" x14ac:dyDescent="0.3">
      <c r="A132" s="228" t="s">
        <v>117</v>
      </c>
      <c r="B132" s="212">
        <f>SUMIFS('PIB Mpal 2015-2024 Cons'!$H$5:$H$1264,'PIB Mpal 2015-2024 Cons'!$A$5:$A$1264,LEFT(B131,4),'PIB Mpal 2015-2024 Cons'!$E$5:$E$1264,$C$1)</f>
        <v>6.3310005934399562</v>
      </c>
      <c r="C132" s="212">
        <f>SUMIFS('PIB Mpal 2015-2024 Cons'!$H$5:$H$1264,'PIB Mpal 2015-2024 Cons'!$A$5:$A$1264,LEFT(C131,4),'PIB Mpal 2015-2024 Cons'!$E$5:$E$1264,$C$1)</f>
        <v>6.4197383317667063</v>
      </c>
      <c r="D132" s="212">
        <f>SUMIFS('PIB Mpal 2015-2024 Cons'!$H$5:$H$1264,'PIB Mpal 2015-2024 Cons'!$A$5:$A$1264,LEFT(D131,4),'PIB Mpal 2015-2024 Cons'!$E$5:$E$1264,$C$1)</f>
        <v>7.2397075037457492</v>
      </c>
      <c r="E132" s="212">
        <f>SUMIFS('PIB Mpal 2015-2024 Cons'!$H$5:$H$1264,'PIB Mpal 2015-2024 Cons'!$A$5:$A$1264,LEFT(E131,4),'PIB Mpal 2015-2024 Cons'!$E$5:$E$1264,$C$1)</f>
        <v>6.4451230106275919</v>
      </c>
      <c r="F132" s="212">
        <f>SUMIFS('PIB Mpal 2015-2024 Cons'!$H$5:$H$1264,'PIB Mpal 2015-2024 Cons'!$A$5:$A$1264,LEFT(F131,4),'PIB Mpal 2015-2024 Cons'!$E$5:$E$1264,$C$1)</f>
        <v>5.7243069379751397</v>
      </c>
      <c r="G132" s="212">
        <f>SUMIFS('PIB Mpal 2015-2024 Cons'!$H$5:$H$1264,'PIB Mpal 2015-2024 Cons'!$A$5:$A$1264,LEFT(G131,4),'PIB Mpal 2015-2024 Cons'!$E$5:$E$1264,$C$1)</f>
        <v>5.8339248685698895</v>
      </c>
      <c r="H132" s="212">
        <f>SUMIFS('PIB Mpal 2015-2024 Cons'!$H$5:$H$1264,'PIB Mpal 2015-2024 Cons'!$A$5:$A$1264,LEFT(H131,4),'PIB Mpal 2015-2024 Cons'!$E$5:$E$1264,$C$1)</f>
        <v>8.4327905520175612</v>
      </c>
      <c r="I132" s="212">
        <f>SUMIFS('PIB Mpal 2015-2024 Cons'!$H$5:$H$1264,'PIB Mpal 2015-2024 Cons'!$A$5:$A$1264,LEFT(I131,4),'PIB Mpal 2015-2024 Cons'!$E$5:$E$1264,$C$1)</f>
        <v>6.3405088250358039</v>
      </c>
      <c r="J132" s="212">
        <f>SUMIFS('PIB Mpal 2015-2024 Cons'!$H$5:$H$1264,'PIB Mpal 2015-2024 Cons'!$A$5:$A$1264,LEFT(J131,4),'PIB Mpal 2015-2024 Cons'!$E$5:$E$1264,$C$1)</f>
        <v>5.9612676343042743</v>
      </c>
      <c r="K132" s="589">
        <f>SUMIFS('PIB Mpal 2015-2024 Cons'!$H$5:$H$1264,'PIB Mpal 2015-2024 Cons'!$A$5:$A$1264,LEFT(K131,4),'PIB Mpal 2015-2024 Cons'!$E$5:$E$1264,$C$1)</f>
        <v>6.3285013884303991</v>
      </c>
      <c r="L132" s="590"/>
    </row>
    <row r="133" spans="1:14" ht="33" customHeight="1" x14ac:dyDescent="0.3">
      <c r="A133" s="228" t="s">
        <v>118</v>
      </c>
      <c r="B133" s="212">
        <f>SUMIFS('PIB Mpal 2015-2024 Cons'!$I$5:$I$1264,'PIB Mpal 2015-2024 Cons'!$A$5:$A$1264,LEFT(B131,4),'PIB Mpal 2015-2024 Cons'!$E$5:$E$1264,$C$1)</f>
        <v>0</v>
      </c>
      <c r="C133" s="212">
        <f>SUMIFS('PIB Mpal 2015-2024 Cons'!$I$5:$I$1264,'PIB Mpal 2015-2024 Cons'!$A$5:$A$1264,LEFT(C131,4),'PIB Mpal 2015-2024 Cons'!$E$5:$E$1264,$C$1)</f>
        <v>0</v>
      </c>
      <c r="D133" s="212">
        <f>SUMIFS('PIB Mpal 2015-2024 Cons'!$I$5:$I$1264,'PIB Mpal 2015-2024 Cons'!$A$5:$A$1264,LEFT(D131,4),'PIB Mpal 2015-2024 Cons'!$E$5:$E$1264,$C$1)</f>
        <v>0</v>
      </c>
      <c r="E133" s="212">
        <f>SUMIFS('PIB Mpal 2015-2024 Cons'!$I$5:$I$1264,'PIB Mpal 2015-2024 Cons'!$A$5:$A$1264,LEFT(E131,4),'PIB Mpal 2015-2024 Cons'!$E$5:$E$1264,$C$1)</f>
        <v>0</v>
      </c>
      <c r="F133" s="212">
        <f>SUMIFS('PIB Mpal 2015-2024 Cons'!$I$5:$I$1264,'PIB Mpal 2015-2024 Cons'!$A$5:$A$1264,LEFT(F131,4),'PIB Mpal 2015-2024 Cons'!$E$5:$E$1264,$C$1)</f>
        <v>0</v>
      </c>
      <c r="G133" s="212">
        <f>SUMIFS('PIB Mpal 2015-2024 Cons'!$I$5:$I$1264,'PIB Mpal 2015-2024 Cons'!$A$5:$A$1264,LEFT(G131,4),'PIB Mpal 2015-2024 Cons'!$E$5:$E$1264,$C$1)</f>
        <v>0</v>
      </c>
      <c r="H133" s="212">
        <f>SUMIFS('PIB Mpal 2015-2024 Cons'!$I$5:$I$1264,'PIB Mpal 2015-2024 Cons'!$A$5:$A$1264,LEFT(H131,4),'PIB Mpal 2015-2024 Cons'!$E$5:$E$1264,$C$1)</f>
        <v>0</v>
      </c>
      <c r="I133" s="212">
        <f>SUMIFS('PIB Mpal 2015-2024 Cons'!$I$5:$I$1264,'PIB Mpal 2015-2024 Cons'!$A$5:$A$1264,LEFT(I131,4),'PIB Mpal 2015-2024 Cons'!$E$5:$E$1264,$C$1)</f>
        <v>0</v>
      </c>
      <c r="J133" s="212">
        <f>SUMIFS('PIB Mpal 2015-2024 Cons'!$I$5:$I$1264,'PIB Mpal 2015-2024 Cons'!$A$5:$A$1264,LEFT(J131,4),'PIB Mpal 2015-2024 Cons'!$E$5:$E$1264,$C$1)</f>
        <v>0</v>
      </c>
      <c r="K133" s="589">
        <f>SUMIFS('PIB Mpal 2015-2024 Cons'!$I$5:$I$1264,'PIB Mpal 2015-2024 Cons'!$A$5:$A$1264,LEFT(K131,4),'PIB Mpal 2015-2024 Cons'!$E$5:$E$1264,$C$1)</f>
        <v>0</v>
      </c>
      <c r="L133" s="590"/>
    </row>
    <row r="134" spans="1:14" ht="33" customHeight="1" x14ac:dyDescent="0.3">
      <c r="A134" s="228" t="s">
        <v>119</v>
      </c>
      <c r="B134" s="212">
        <f>SUMIFS('PIB Mpal 2015-2024 Cons'!$K$5:$K$1264,'PIB Mpal 2015-2024 Cons'!$A$5:$A$1264,LEFT(B131,4),'PIB Mpal 2015-2024 Cons'!$E$5:$E$1264,$C$1)</f>
        <v>1.1739612781800015</v>
      </c>
      <c r="C134" s="212">
        <f>SUMIFS('PIB Mpal 2015-2024 Cons'!$K$5:$K$1264,'PIB Mpal 2015-2024 Cons'!$A$5:$A$1264,LEFT(C131,4),'PIB Mpal 2015-2024 Cons'!$E$5:$E$1264,$C$1)</f>
        <v>1.3669800187454695</v>
      </c>
      <c r="D134" s="212">
        <f>SUMIFS('PIB Mpal 2015-2024 Cons'!$K$5:$K$1264,'PIB Mpal 2015-2024 Cons'!$A$5:$A$1264,LEFT(D131,4),'PIB Mpal 2015-2024 Cons'!$E$5:$E$1264,$C$1)</f>
        <v>0.6882765915625435</v>
      </c>
      <c r="E134" s="212">
        <f>SUMIFS('PIB Mpal 2015-2024 Cons'!$K$5:$K$1264,'PIB Mpal 2015-2024 Cons'!$A$5:$A$1264,LEFT(E131,4),'PIB Mpal 2015-2024 Cons'!$E$5:$E$1264,$C$1)</f>
        <v>0.5824705726955548</v>
      </c>
      <c r="F134" s="212">
        <f>SUMIFS('PIB Mpal 2015-2024 Cons'!$K$5:$K$1264,'PIB Mpal 2015-2024 Cons'!$A$5:$A$1264,LEFT(F131,4),'PIB Mpal 2015-2024 Cons'!$E$5:$E$1264,$C$1)</f>
        <v>0.6252611941948949</v>
      </c>
      <c r="G134" s="212">
        <f>SUMIFS('PIB Mpal 2015-2024 Cons'!$K$5:$K$1264,'PIB Mpal 2015-2024 Cons'!$A$5:$A$1264,LEFT(G131,4),'PIB Mpal 2015-2024 Cons'!$E$5:$E$1264,$C$1)</f>
        <v>0.57846691146242901</v>
      </c>
      <c r="H134" s="212">
        <f>SUMIFS('PIB Mpal 2015-2024 Cons'!$K$5:$K$1264,'PIB Mpal 2015-2024 Cons'!$A$5:$A$1264,LEFT(H131,4),'PIB Mpal 2015-2024 Cons'!$E$5:$E$1264,$C$1)</f>
        <v>1.6538700843368201</v>
      </c>
      <c r="I134" s="212">
        <f>SUMIFS('PIB Mpal 2015-2024 Cons'!$K$5:$K$1264,'PIB Mpal 2015-2024 Cons'!$A$5:$A$1264,LEFT(I131,4),'PIB Mpal 2015-2024 Cons'!$E$5:$E$1264,$C$1)</f>
        <v>0.52302839370079124</v>
      </c>
      <c r="J134" s="212">
        <f>SUMIFS('PIB Mpal 2015-2024 Cons'!$K$5:$K$1264,'PIB Mpal 2015-2024 Cons'!$A$5:$A$1264,LEFT(J131,4),'PIB Mpal 2015-2024 Cons'!$E$5:$E$1264,$C$1)</f>
        <v>0.88723059365302415</v>
      </c>
      <c r="K134" s="589">
        <f>SUMIFS('PIB Mpal 2015-2024 Cons'!$K$5:$K$1264,'PIB Mpal 2015-2024 Cons'!$A$5:$A$1264,LEFT(K131,4),'PIB Mpal 2015-2024 Cons'!$E$5:$E$1264,$C$1)</f>
        <v>0.72611432942892384</v>
      </c>
      <c r="L134" s="590"/>
      <c r="N134" s="270"/>
    </row>
    <row r="135" spans="1:14" ht="33" customHeight="1" x14ac:dyDescent="0.3">
      <c r="A135" s="228" t="s">
        <v>120</v>
      </c>
      <c r="B135" s="212">
        <f>SUMIFS('PIB Mpal 2015-2024 Cons'!$L$5:$L$1264,'PIB Mpal 2015-2024 Cons'!$A$5:$A$1264,LEFT(B131,4),'PIB Mpal 2015-2024 Cons'!$E$5:$E$1264,$C$1)</f>
        <v>2.9828354970000031</v>
      </c>
      <c r="C135" s="212">
        <f>SUMIFS('PIB Mpal 2015-2024 Cons'!$L$5:$L$1264,'PIB Mpal 2015-2024 Cons'!$A$5:$A$1264,LEFT(C131,4),'PIB Mpal 2015-2024 Cons'!$E$5:$E$1264,$C$1)</f>
        <v>2.7110788078687817</v>
      </c>
      <c r="D135" s="212">
        <f>SUMIFS('PIB Mpal 2015-2024 Cons'!$L$5:$L$1264,'PIB Mpal 2015-2024 Cons'!$A$5:$A$1264,LEFT(D131,4),'PIB Mpal 2015-2024 Cons'!$E$5:$E$1264,$C$1)</f>
        <v>3.8282568285221887</v>
      </c>
      <c r="E135" s="212">
        <f>SUMIFS('PIB Mpal 2015-2024 Cons'!$L$5:$L$1264,'PIB Mpal 2015-2024 Cons'!$A$5:$A$1264,LEFT(E131,4),'PIB Mpal 2015-2024 Cons'!$E$5:$E$1264,$C$1)</f>
        <v>4.1053741329161948</v>
      </c>
      <c r="F135" s="212">
        <f>SUMIFS('PIB Mpal 2015-2024 Cons'!$L$5:$L$1264,'PIB Mpal 2015-2024 Cons'!$A$5:$A$1264,LEFT(F131,4),'PIB Mpal 2015-2024 Cons'!$E$5:$E$1264,$C$1)</f>
        <v>4.0206415109214184</v>
      </c>
      <c r="G135" s="212">
        <f>SUMIFS('PIB Mpal 2015-2024 Cons'!$L$5:$L$1264,'PIB Mpal 2015-2024 Cons'!$A$5:$A$1264,LEFT(G131,4),'PIB Mpal 2015-2024 Cons'!$E$5:$E$1264,$C$1)</f>
        <v>2.7633818258051073</v>
      </c>
      <c r="H135" s="212">
        <f>SUMIFS('PIB Mpal 2015-2024 Cons'!$L$5:$L$1264,'PIB Mpal 2015-2024 Cons'!$A$5:$A$1264,LEFT(H131,4),'PIB Mpal 2015-2024 Cons'!$E$5:$E$1264,$C$1)</f>
        <v>2.3048264037408526</v>
      </c>
      <c r="I135" s="212">
        <f>SUMIFS('PIB Mpal 2015-2024 Cons'!$L$5:$L$1264,'PIB Mpal 2015-2024 Cons'!$A$5:$A$1264,LEFT(I131,4),'PIB Mpal 2015-2024 Cons'!$E$5:$E$1264,$C$1)</f>
        <v>2.6019051500422274</v>
      </c>
      <c r="J135" s="212">
        <f>SUMIFS('PIB Mpal 2015-2024 Cons'!$L$5:$L$1264,'PIB Mpal 2015-2024 Cons'!$A$5:$A$1264,LEFT(J131,4),'PIB Mpal 2015-2024 Cons'!$E$5:$E$1264,$C$1)</f>
        <v>1.9344128943397485</v>
      </c>
      <c r="K135" s="589">
        <f>SUMIFS('PIB Mpal 2015-2024 Cons'!$L$5:$L$1264,'PIB Mpal 2015-2024 Cons'!$A$5:$A$1264,LEFT(K131,4),'PIB Mpal 2015-2024 Cons'!$E$5:$E$1264,$C$1)</f>
        <v>2.0339693371498084</v>
      </c>
      <c r="L135" s="590"/>
      <c r="N135" s="270"/>
    </row>
    <row r="136" spans="1:14" ht="33" customHeight="1" x14ac:dyDescent="0.3">
      <c r="A136" s="228" t="s">
        <v>531</v>
      </c>
      <c r="B136" s="212">
        <f>SUMIFS('PIB Mpal 2015-2024 Cons'!$N$5:$N$1264,'PIB Mpal 2015-2024 Cons'!$A$5:$A$1264,LEFT(B131,4),'PIB Mpal 2015-2024 Cons'!$E$5:$E$1264,$C$1)</f>
        <v>3.4403333269299807</v>
      </c>
      <c r="C136" s="212">
        <f>SUMIFS('PIB Mpal 2015-2024 Cons'!$N$5:$N$1264,'PIB Mpal 2015-2024 Cons'!$A$5:$A$1264,LEFT(C131,4),'PIB Mpal 2015-2024 Cons'!$E$5:$E$1264,$C$1)</f>
        <v>0.97342880645302143</v>
      </c>
      <c r="D136" s="212">
        <f>SUMIFS('PIB Mpal 2015-2024 Cons'!$N$5:$N$1264,'PIB Mpal 2015-2024 Cons'!$A$5:$A$1264,LEFT(D131,4),'PIB Mpal 2015-2024 Cons'!$E$5:$E$1264,$C$1)</f>
        <v>7.3087359791719795</v>
      </c>
      <c r="E136" s="212">
        <f>SUMIFS('PIB Mpal 2015-2024 Cons'!$N$5:$N$1264,'PIB Mpal 2015-2024 Cons'!$A$5:$A$1264,LEFT(E131,4),'PIB Mpal 2015-2024 Cons'!$E$5:$E$1264,$C$1)</f>
        <v>7.4337191652419641</v>
      </c>
      <c r="F136" s="212">
        <f>SUMIFS('PIB Mpal 2015-2024 Cons'!$N$5:$N$1264,'PIB Mpal 2015-2024 Cons'!$A$5:$A$1264,LEFT(F131,4),'PIB Mpal 2015-2024 Cons'!$E$5:$E$1264,$C$1)</f>
        <v>14.176957853224669</v>
      </c>
      <c r="G136" s="212">
        <f>SUMIFS('PIB Mpal 2015-2024 Cons'!$N$5:$N$1264,'PIB Mpal 2015-2024 Cons'!$A$5:$A$1264,LEFT(G131,4),'PIB Mpal 2015-2024 Cons'!$E$5:$E$1264,$C$1)</f>
        <v>13.513260138724284</v>
      </c>
      <c r="H136" s="212">
        <f>SUMIFS('PIB Mpal 2015-2024 Cons'!$N$5:$N$1264,'PIB Mpal 2015-2024 Cons'!$A$5:$A$1264,LEFT(H131,4),'PIB Mpal 2015-2024 Cons'!$E$5:$E$1264,$C$1)</f>
        <v>12.387388703183605</v>
      </c>
      <c r="I136" s="212">
        <f>SUMIFS('PIB Mpal 2015-2024 Cons'!$N$5:$N$1264,'PIB Mpal 2015-2024 Cons'!$A$5:$A$1264,LEFT(I131,4),'PIB Mpal 2015-2024 Cons'!$E$5:$E$1264,$C$1)</f>
        <v>19.200039046609753</v>
      </c>
      <c r="J136" s="212">
        <f>SUMIFS('PIB Mpal 2015-2024 Cons'!$N$5:$N$1264,'PIB Mpal 2015-2024 Cons'!$A$5:$A$1264,LEFT(J131,4),'PIB Mpal 2015-2024 Cons'!$E$5:$E$1264,$C$1)</f>
        <v>16.191478494169981</v>
      </c>
      <c r="K136" s="589">
        <f>SUMIFS('PIB Mpal 2015-2024 Cons'!$N$5:$N$1264,'PIB Mpal 2015-2024 Cons'!$A$5:$A$1264,LEFT(K131,4),'PIB Mpal 2015-2024 Cons'!$E$5:$E$1264,$C$1)</f>
        <v>18.372805035328216</v>
      </c>
      <c r="L136" s="590"/>
      <c r="N136" s="270"/>
    </row>
    <row r="137" spans="1:14" ht="33" customHeight="1" x14ac:dyDescent="0.3">
      <c r="A137" s="228" t="s">
        <v>532</v>
      </c>
      <c r="B137" s="212">
        <f>SUMIFS('PIB Mpal 2015-2024 Cons'!$O$5:$O$1264,'PIB Mpal 2015-2024 Cons'!$A$5:$A$1264,LEFT(B131,4),'PIB Mpal 2015-2024 Cons'!$E$5:$E$1264,$C$1)</f>
        <v>4.7805732096700062</v>
      </c>
      <c r="C137" s="212">
        <f>SUMIFS('PIB Mpal 2015-2024 Cons'!$O$5:$O$1264,'PIB Mpal 2015-2024 Cons'!$A$5:$A$1264,LEFT(C131,4),'PIB Mpal 2015-2024 Cons'!$E$5:$E$1264,$C$1)</f>
        <v>4.75081477986393</v>
      </c>
      <c r="D137" s="212">
        <f>SUMIFS('PIB Mpal 2015-2024 Cons'!$O$5:$O$1264,'PIB Mpal 2015-2024 Cons'!$A$5:$A$1264,LEFT(D131,4),'PIB Mpal 2015-2024 Cons'!$E$5:$E$1264,$C$1)</f>
        <v>4.3899936029724183</v>
      </c>
      <c r="E137" s="212">
        <f>SUMIFS('PIB Mpal 2015-2024 Cons'!$O$5:$O$1264,'PIB Mpal 2015-2024 Cons'!$A$5:$A$1264,LEFT(E131,4),'PIB Mpal 2015-2024 Cons'!$E$5:$E$1264,$C$1)</f>
        <v>5.1798298116232528</v>
      </c>
      <c r="F137" s="212">
        <f>SUMIFS('PIB Mpal 2015-2024 Cons'!$O$5:$O$1264,'PIB Mpal 2015-2024 Cons'!$A$5:$A$1264,LEFT(F131,4),'PIB Mpal 2015-2024 Cons'!$E$5:$E$1264,$C$1)</f>
        <v>5.3164031560608542</v>
      </c>
      <c r="G137" s="212">
        <f>SUMIFS('PIB Mpal 2015-2024 Cons'!$O$5:$O$1264,'PIB Mpal 2015-2024 Cons'!$A$5:$A$1264,LEFT(G131,4),'PIB Mpal 2015-2024 Cons'!$E$5:$E$1264,$C$1)</f>
        <v>4.2282614014228939</v>
      </c>
      <c r="H137" s="212">
        <f>SUMIFS('PIB Mpal 2015-2024 Cons'!$O$5:$O$1264,'PIB Mpal 2015-2024 Cons'!$A$5:$A$1264,LEFT(H131,4),'PIB Mpal 2015-2024 Cons'!$E$5:$E$1264,$C$1)</f>
        <v>5.4875079765884482</v>
      </c>
      <c r="I137" s="212">
        <f>SUMIFS('PIB Mpal 2015-2024 Cons'!$O$5:$O$1264,'PIB Mpal 2015-2024 Cons'!$A$5:$A$1264,LEFT(I131,4),'PIB Mpal 2015-2024 Cons'!$E$5:$E$1264,$C$1)</f>
        <v>4.2432913014123654</v>
      </c>
      <c r="J137" s="212">
        <f>SUMIFS('PIB Mpal 2015-2024 Cons'!$O$5:$O$1264,'PIB Mpal 2015-2024 Cons'!$A$5:$A$1264,LEFT(J131,4),'PIB Mpal 2015-2024 Cons'!$E$5:$E$1264,$C$1)</f>
        <v>3.9623342339366308</v>
      </c>
      <c r="K137" s="589">
        <f>SUMIFS('PIB Mpal 2015-2024 Cons'!$O$5:$O$1264,'PIB Mpal 2015-2024 Cons'!$A$5:$A$1264,LEFT(K131,4),'PIB Mpal 2015-2024 Cons'!$E$5:$E$1264,$C$1)</f>
        <v>3.41286652405475</v>
      </c>
      <c r="L137" s="590"/>
    </row>
    <row r="138" spans="1:14" ht="33" customHeight="1" x14ac:dyDescent="0.3">
      <c r="A138" s="228" t="s">
        <v>123</v>
      </c>
      <c r="B138" s="212">
        <f>SUMIFS('PIB Mpal 2015-2024 Cons'!$P$5:$P$1264,'PIB Mpal 2015-2024 Cons'!$A$5:$A$1264,LEFT(B131,4),'PIB Mpal 2015-2024 Cons'!$E$5:$E$1264,$C$1)</f>
        <v>1.6958167037700123</v>
      </c>
      <c r="C138" s="212">
        <f>SUMIFS('PIB Mpal 2015-2024 Cons'!$P$5:$P$1264,'PIB Mpal 2015-2024 Cons'!$A$5:$A$1264,LEFT(C131,4),'PIB Mpal 2015-2024 Cons'!$E$5:$E$1264,$C$1)</f>
        <v>1.4970600615497802</v>
      </c>
      <c r="D138" s="212">
        <f>SUMIFS('PIB Mpal 2015-2024 Cons'!$P$5:$P$1264,'PIB Mpal 2015-2024 Cons'!$A$5:$A$1264,LEFT(D131,4),'PIB Mpal 2015-2024 Cons'!$E$5:$E$1264,$C$1)</f>
        <v>1.5565921753547649</v>
      </c>
      <c r="E138" s="212">
        <f>SUMIFS('PIB Mpal 2015-2024 Cons'!$P$5:$P$1264,'PIB Mpal 2015-2024 Cons'!$A$5:$A$1264,LEFT(E131,4),'PIB Mpal 2015-2024 Cons'!$E$5:$E$1264,$C$1)</f>
        <v>1.381574075334014</v>
      </c>
      <c r="F138" s="212">
        <f>SUMIFS('PIB Mpal 2015-2024 Cons'!$P$5:$P$1264,'PIB Mpal 2015-2024 Cons'!$A$5:$A$1264,LEFT(F131,4),'PIB Mpal 2015-2024 Cons'!$E$5:$E$1264,$C$1)</f>
        <v>0.84728289796622303</v>
      </c>
      <c r="G138" s="212">
        <f>SUMIFS('PIB Mpal 2015-2024 Cons'!$P$5:$P$1264,'PIB Mpal 2015-2024 Cons'!$A$5:$A$1264,LEFT(G131,4),'PIB Mpal 2015-2024 Cons'!$E$5:$E$1264,$C$1)</f>
        <v>0.7147621356467726</v>
      </c>
      <c r="H138" s="212">
        <f>SUMIFS('PIB Mpal 2015-2024 Cons'!$P$5:$P$1264,'PIB Mpal 2015-2024 Cons'!$A$5:$A$1264,LEFT(H131,4),'PIB Mpal 2015-2024 Cons'!$E$5:$E$1264,$C$1)</f>
        <v>1.1031389736426431</v>
      </c>
      <c r="I138" s="212">
        <f>SUMIFS('PIB Mpal 2015-2024 Cons'!$P$5:$P$1264,'PIB Mpal 2015-2024 Cons'!$A$5:$A$1264,LEFT(I131,4),'PIB Mpal 2015-2024 Cons'!$E$5:$E$1264,$C$1)</f>
        <v>0.81702978754500122</v>
      </c>
      <c r="J138" s="212">
        <f>SUMIFS('PIB Mpal 2015-2024 Cons'!$P$5:$P$1264,'PIB Mpal 2015-2024 Cons'!$A$5:$A$1264,LEFT(J131,4),'PIB Mpal 2015-2024 Cons'!$E$5:$E$1264,$C$1)</f>
        <v>1.0771383894136124</v>
      </c>
      <c r="K138" s="589">
        <f>SUMIFS('PIB Mpal 2015-2024 Cons'!$P$5:$P$1264,'PIB Mpal 2015-2024 Cons'!$A$5:$A$1264,LEFT(K131,4),'PIB Mpal 2015-2024 Cons'!$E$5:$E$1264,$C$1)</f>
        <v>0.99932004215290282</v>
      </c>
      <c r="L138" s="590"/>
    </row>
    <row r="139" spans="1:14" ht="33" customHeight="1" x14ac:dyDescent="0.3">
      <c r="A139" s="228" t="s">
        <v>124</v>
      </c>
      <c r="B139" s="212">
        <f>SUMIFS('PIB Mpal 2015-2024 Cons'!$Q$5:$Q$1264,'PIB Mpal 2015-2024 Cons'!$A$5:$A$1264,LEFT(B131,4),'PIB Mpal 2015-2024 Cons'!$E$5:$E$1264,$C$1)</f>
        <v>1.1998093337100084</v>
      </c>
      <c r="C139" s="212">
        <f>SUMIFS('PIB Mpal 2015-2024 Cons'!$Q$5:$Q$1264,'PIB Mpal 2015-2024 Cons'!$A$5:$A$1264,LEFT(C131,4),'PIB Mpal 2015-2024 Cons'!$E$5:$E$1264,$C$1)</f>
        <v>1.0976362696865047</v>
      </c>
      <c r="D139" s="212">
        <f>SUMIFS('PIB Mpal 2015-2024 Cons'!$Q$5:$Q$1264,'PIB Mpal 2015-2024 Cons'!$A$5:$A$1264,LEFT(D131,4),'PIB Mpal 2015-2024 Cons'!$E$5:$E$1264,$C$1)</f>
        <v>1.2012464159369667</v>
      </c>
      <c r="E139" s="212">
        <f>SUMIFS('PIB Mpal 2015-2024 Cons'!$Q$5:$Q$1264,'PIB Mpal 2015-2024 Cons'!$A$5:$A$1264,LEFT(E131,4),'PIB Mpal 2015-2024 Cons'!$E$5:$E$1264,$C$1)</f>
        <v>0.73117257799481239</v>
      </c>
      <c r="F139" s="212">
        <f>SUMIFS('PIB Mpal 2015-2024 Cons'!$Q$5:$Q$1264,'PIB Mpal 2015-2024 Cons'!$A$5:$A$1264,LEFT(F131,4),'PIB Mpal 2015-2024 Cons'!$E$5:$E$1264,$C$1)</f>
        <v>0.5945159088544314</v>
      </c>
      <c r="G139" s="212">
        <f>SUMIFS('PIB Mpal 2015-2024 Cons'!$Q$5:$Q$1264,'PIB Mpal 2015-2024 Cons'!$A$5:$A$1264,LEFT(G131,4),'PIB Mpal 2015-2024 Cons'!$E$5:$E$1264,$C$1)</f>
        <v>0.62605648806768754</v>
      </c>
      <c r="H139" s="212">
        <f>SUMIFS('PIB Mpal 2015-2024 Cons'!$Q$5:$Q$1264,'PIB Mpal 2015-2024 Cons'!$A$5:$A$1264,LEFT(H131,4),'PIB Mpal 2015-2024 Cons'!$E$5:$E$1264,$C$1)</f>
        <v>0.87422619864649465</v>
      </c>
      <c r="I139" s="212">
        <f>SUMIFS('PIB Mpal 2015-2024 Cons'!$Q$5:$Q$1264,'PIB Mpal 2015-2024 Cons'!$A$5:$A$1264,LEFT(I131,4),'PIB Mpal 2015-2024 Cons'!$E$5:$E$1264,$C$1)</f>
        <v>0.64013815580089461</v>
      </c>
      <c r="J139" s="212">
        <f>SUMIFS('PIB Mpal 2015-2024 Cons'!$Q$5:$Q$1264,'PIB Mpal 2015-2024 Cons'!$A$5:$A$1264,LEFT(J131,4),'PIB Mpal 2015-2024 Cons'!$E$5:$E$1264,$C$1)</f>
        <v>1.0157261471301897</v>
      </c>
      <c r="K139" s="589">
        <f>SUMIFS('PIB Mpal 2015-2024 Cons'!$Q$5:$Q$1264,'PIB Mpal 2015-2024 Cons'!$A$5:$A$1264,LEFT(K131,4),'PIB Mpal 2015-2024 Cons'!$E$5:$E$1264,$C$1)</f>
        <v>0.859570185494266</v>
      </c>
      <c r="L139" s="590"/>
    </row>
    <row r="140" spans="1:14" ht="33" customHeight="1" x14ac:dyDescent="0.3">
      <c r="A140" s="228" t="s">
        <v>125</v>
      </c>
      <c r="B140" s="212">
        <f>SUMIFS('PIB Mpal 2015-2024 Cons'!$R$5:$R$1264,'PIB Mpal 2015-2024 Cons'!$A$5:$A$1264,LEFT(B131,4),'PIB Mpal 2015-2024 Cons'!$E$5:$E$1264,$C$1)</f>
        <v>6.4864880228000015</v>
      </c>
      <c r="C140" s="212">
        <f>SUMIFS('PIB Mpal 2015-2024 Cons'!$R$5:$R$1264,'PIB Mpal 2015-2024 Cons'!$A$5:$A$1264,LEFT(C131,4),'PIB Mpal 2015-2024 Cons'!$E$5:$E$1264,$C$1)</f>
        <v>5.4356687320167421</v>
      </c>
      <c r="D140" s="212">
        <f>SUMIFS('PIB Mpal 2015-2024 Cons'!$R$5:$R$1264,'PIB Mpal 2015-2024 Cons'!$A$5:$A$1264,LEFT(D131,4),'PIB Mpal 2015-2024 Cons'!$E$5:$E$1264,$C$1)</f>
        <v>5.8717745946927948</v>
      </c>
      <c r="E140" s="212">
        <f>SUMIFS('PIB Mpal 2015-2024 Cons'!$R$5:$R$1264,'PIB Mpal 2015-2024 Cons'!$A$5:$A$1264,LEFT(E131,4),'PIB Mpal 2015-2024 Cons'!$E$5:$E$1264,$C$1)</f>
        <v>4.5932381512535452</v>
      </c>
      <c r="F140" s="212">
        <f>SUMIFS('PIB Mpal 2015-2024 Cons'!$R$5:$R$1264,'PIB Mpal 2015-2024 Cons'!$A$5:$A$1264,LEFT(F131,4),'PIB Mpal 2015-2024 Cons'!$E$5:$E$1264,$C$1)</f>
        <v>3.3731146225662378</v>
      </c>
      <c r="G140" s="212">
        <f>SUMIFS('PIB Mpal 2015-2024 Cons'!$R$5:$R$1264,'PIB Mpal 2015-2024 Cons'!$A$5:$A$1264,LEFT(G131,4),'PIB Mpal 2015-2024 Cons'!$E$5:$E$1264,$C$1)</f>
        <v>3.229382420720817</v>
      </c>
      <c r="H140" s="212">
        <f>SUMIFS('PIB Mpal 2015-2024 Cons'!$R$5:$R$1264,'PIB Mpal 2015-2024 Cons'!$A$5:$A$1264,LEFT(H131,4),'PIB Mpal 2015-2024 Cons'!$E$5:$E$1264,$C$1)</f>
        <v>5.0947919955345116</v>
      </c>
      <c r="I140" s="212">
        <f>SUMIFS('PIB Mpal 2015-2024 Cons'!$R$5:$R$1264,'PIB Mpal 2015-2024 Cons'!$A$5:$A$1264,LEFT(I131,4),'PIB Mpal 2015-2024 Cons'!$E$5:$E$1264,$C$1)</f>
        <v>3.6187007758357481</v>
      </c>
      <c r="J140" s="212">
        <f>SUMIFS('PIB Mpal 2015-2024 Cons'!$R$5:$R$1264,'PIB Mpal 2015-2024 Cons'!$A$5:$A$1264,LEFT(J131,4),'PIB Mpal 2015-2024 Cons'!$E$5:$E$1264,$C$1)</f>
        <v>4.6202153741277741</v>
      </c>
      <c r="K140" s="589">
        <f>SUMIFS('PIB Mpal 2015-2024 Cons'!$R$5:$R$1264,'PIB Mpal 2015-2024 Cons'!$A$5:$A$1264,LEFT(K131,4),'PIB Mpal 2015-2024 Cons'!$E$5:$E$1264,$C$1)</f>
        <v>4.1368740939209196</v>
      </c>
      <c r="L140" s="590"/>
    </row>
    <row r="141" spans="1:14" ht="33" customHeight="1" x14ac:dyDescent="0.3">
      <c r="A141" s="228" t="s">
        <v>533</v>
      </c>
      <c r="B141" s="212">
        <f>SUMIFS('PIB Mpal 2015-2024 Cons'!$S$5:$S$1264,'PIB Mpal 2015-2024 Cons'!$A$5:$A$1264,LEFT(B131,4),'PIB Mpal 2015-2024 Cons'!$E$5:$E$1264,$C$1)</f>
        <v>4.6665305176600054</v>
      </c>
      <c r="C141" s="212">
        <f>SUMIFS('PIB Mpal 2015-2024 Cons'!$S$5:$S$1264,'PIB Mpal 2015-2024 Cons'!$A$5:$A$1264,LEFT(C131,4),'PIB Mpal 2015-2024 Cons'!$E$5:$E$1264,$C$1)</f>
        <v>4.0649248138579441</v>
      </c>
      <c r="D141" s="212">
        <f>SUMIFS('PIB Mpal 2015-2024 Cons'!$S$5:$S$1264,'PIB Mpal 2015-2024 Cons'!$A$5:$A$1264,LEFT(D131,4),'PIB Mpal 2015-2024 Cons'!$E$5:$E$1264,$C$1)</f>
        <v>4.1864270904590661</v>
      </c>
      <c r="E141" s="212">
        <f>SUMIFS('PIB Mpal 2015-2024 Cons'!$S$5:$S$1264,'PIB Mpal 2015-2024 Cons'!$A$5:$A$1264,LEFT(E131,4),'PIB Mpal 2015-2024 Cons'!$E$5:$E$1264,$C$1)</f>
        <v>4.3567815826983143</v>
      </c>
      <c r="F141" s="212">
        <f>SUMIFS('PIB Mpal 2015-2024 Cons'!$S$5:$S$1264,'PIB Mpal 2015-2024 Cons'!$A$5:$A$1264,LEFT(F131,4),'PIB Mpal 2015-2024 Cons'!$E$5:$E$1264,$C$1)</f>
        <v>3.8439009411237102</v>
      </c>
      <c r="G141" s="212">
        <f>SUMIFS('PIB Mpal 2015-2024 Cons'!$S$5:$S$1264,'PIB Mpal 2015-2024 Cons'!$A$5:$A$1264,LEFT(G131,4),'PIB Mpal 2015-2024 Cons'!$E$5:$E$1264,$C$1)</f>
        <v>3.4062749863331847</v>
      </c>
      <c r="H141" s="212">
        <f>SUMIFS('PIB Mpal 2015-2024 Cons'!$S$5:$S$1264,'PIB Mpal 2015-2024 Cons'!$A$5:$A$1264,LEFT(H131,4),'PIB Mpal 2015-2024 Cons'!$E$5:$E$1264,$C$1)</f>
        <v>4.3073678660998516</v>
      </c>
      <c r="I141" s="212">
        <f>SUMIFS('PIB Mpal 2015-2024 Cons'!$S$5:$S$1264,'PIB Mpal 2015-2024 Cons'!$A$5:$A$1264,LEFT(I131,4),'PIB Mpal 2015-2024 Cons'!$E$5:$E$1264,$C$1)</f>
        <v>3.076801085882602</v>
      </c>
      <c r="J141" s="212">
        <f>SUMIFS('PIB Mpal 2015-2024 Cons'!$S$5:$S$1264,'PIB Mpal 2015-2024 Cons'!$A$5:$A$1264,LEFT(J131,4),'PIB Mpal 2015-2024 Cons'!$E$5:$E$1264,$C$1)</f>
        <v>3.3523336264976402</v>
      </c>
      <c r="K141" s="589">
        <f>SUMIFS('PIB Mpal 2015-2024 Cons'!$S$5:$S$1264,'PIB Mpal 2015-2024 Cons'!$A$5:$A$1264,LEFT(K131,4),'PIB Mpal 2015-2024 Cons'!$E$5:$E$1264,$C$1)</f>
        <v>3.0458002579081915</v>
      </c>
      <c r="L141" s="590"/>
    </row>
    <row r="142" spans="1:14" ht="33" customHeight="1" x14ac:dyDescent="0.3">
      <c r="A142" s="228" t="s">
        <v>534</v>
      </c>
      <c r="B142" s="212">
        <f>SUMIFS('PIB Mpal 2015-2024 Cons'!$T$5:$T$1264,'PIB Mpal 2015-2024 Cons'!$A$5:$A$1264,LEFT(B131,4),'PIB Mpal 2015-2024 Cons'!$E$5:$E$1264,$C$1)</f>
        <v>8.6490240027600169</v>
      </c>
      <c r="C142" s="212">
        <f>SUMIFS('PIB Mpal 2015-2024 Cons'!$T$5:$T$1264,'PIB Mpal 2015-2024 Cons'!$A$5:$A$1264,LEFT(C131,4),'PIB Mpal 2015-2024 Cons'!$E$5:$E$1264,$C$1)</f>
        <v>13.852578385704662</v>
      </c>
      <c r="D142" s="212">
        <f>SUMIFS('PIB Mpal 2015-2024 Cons'!$T$5:$T$1264,'PIB Mpal 2015-2024 Cons'!$A$5:$A$1264,LEFT(D131,4),'PIB Mpal 2015-2024 Cons'!$E$5:$E$1264,$C$1)</f>
        <v>8.6056141452881931</v>
      </c>
      <c r="E142" s="212">
        <f>SUMIFS('PIB Mpal 2015-2024 Cons'!$T$5:$T$1264,'PIB Mpal 2015-2024 Cons'!$A$5:$A$1264,LEFT(E131,4),'PIB Mpal 2015-2024 Cons'!$E$5:$E$1264,$C$1)</f>
        <v>9.1499048204646733</v>
      </c>
      <c r="F142" s="212">
        <f>SUMIFS('PIB Mpal 2015-2024 Cons'!$T$5:$T$1264,'PIB Mpal 2015-2024 Cons'!$A$5:$A$1264,LEFT(F131,4),'PIB Mpal 2015-2024 Cons'!$E$5:$E$1264,$C$1)</f>
        <v>6.5763123757921562</v>
      </c>
      <c r="G142" s="212">
        <f>SUMIFS('PIB Mpal 2015-2024 Cons'!$T$5:$T$1264,'PIB Mpal 2015-2024 Cons'!$A$5:$A$1264,LEFT(G131,4),'PIB Mpal 2015-2024 Cons'!$E$5:$E$1264,$C$1)</f>
        <v>5.9021990824306991</v>
      </c>
      <c r="H142" s="212">
        <f>SUMIFS('PIB Mpal 2015-2024 Cons'!$T$5:$T$1264,'PIB Mpal 2015-2024 Cons'!$A$5:$A$1264,LEFT(H131,4),'PIB Mpal 2015-2024 Cons'!$E$5:$E$1264,$C$1)</f>
        <v>6.0182769865657457</v>
      </c>
      <c r="I142" s="212">
        <f>SUMIFS('PIB Mpal 2015-2024 Cons'!$T$5:$T$1264,'PIB Mpal 2015-2024 Cons'!$A$5:$A$1264,LEFT(I131,4),'PIB Mpal 2015-2024 Cons'!$E$5:$E$1264,$C$1)</f>
        <v>3.625015092895755</v>
      </c>
      <c r="J142" s="212">
        <f>SUMIFS('PIB Mpal 2015-2024 Cons'!$T$5:$T$1264,'PIB Mpal 2015-2024 Cons'!$A$5:$A$1264,LEFT(J131,4),'PIB Mpal 2015-2024 Cons'!$E$5:$E$1264,$C$1)</f>
        <v>4.8530199675742232</v>
      </c>
      <c r="K142" s="589">
        <f>SUMIFS('PIB Mpal 2015-2024 Cons'!$T$5:$T$1264,'PIB Mpal 2015-2024 Cons'!$A$5:$A$1264,LEFT(K131,4),'PIB Mpal 2015-2024 Cons'!$E$5:$E$1264,$C$1)</f>
        <v>3.9645758633916151</v>
      </c>
      <c r="L142" s="590"/>
    </row>
    <row r="143" spans="1:14" ht="33" customHeight="1" x14ac:dyDescent="0.3">
      <c r="A143" s="228" t="s">
        <v>535</v>
      </c>
      <c r="B143" s="212">
        <f>SUMIFS('PIB Mpal 2015-2024 Cons'!$U$5:$U$1264,'PIB Mpal 2015-2024 Cons'!$A$5:$A$1264,LEFT(B131,4),'PIB Mpal 2015-2024 Cons'!$E$5:$E$1264,$C$1)</f>
        <v>1.2329541404099948</v>
      </c>
      <c r="C143" s="212">
        <f>SUMIFS('PIB Mpal 2015-2024 Cons'!$U$5:$U$1264,'PIB Mpal 2015-2024 Cons'!$A$5:$A$1264,LEFT(C131,4),'PIB Mpal 2015-2024 Cons'!$E$5:$E$1264,$C$1)</f>
        <v>1.1233864541419845</v>
      </c>
      <c r="D143" s="212">
        <f>SUMIFS('PIB Mpal 2015-2024 Cons'!$U$5:$U$1264,'PIB Mpal 2015-2024 Cons'!$A$5:$A$1264,LEFT(D131,4),'PIB Mpal 2015-2024 Cons'!$E$5:$E$1264,$C$1)</f>
        <v>1.2075537864300772</v>
      </c>
      <c r="E143" s="212">
        <f>SUMIFS('PIB Mpal 2015-2024 Cons'!$U$5:$U$1264,'PIB Mpal 2015-2024 Cons'!$A$5:$A$1264,LEFT(E131,4),'PIB Mpal 2015-2024 Cons'!$E$5:$E$1264,$C$1)</f>
        <v>1.2107537435771938</v>
      </c>
      <c r="F143" s="212">
        <f>SUMIFS('PIB Mpal 2015-2024 Cons'!$U$5:$U$1264,'PIB Mpal 2015-2024 Cons'!$A$5:$A$1264,LEFT(F131,4),'PIB Mpal 2015-2024 Cons'!$E$5:$E$1264,$C$1)</f>
        <v>0.95957132529622013</v>
      </c>
      <c r="G143" s="212">
        <f>SUMIFS('PIB Mpal 2015-2024 Cons'!$U$5:$U$1264,'PIB Mpal 2015-2024 Cons'!$A$5:$A$1264,LEFT(G131,4),'PIB Mpal 2015-2024 Cons'!$E$5:$E$1264,$C$1)</f>
        <v>0.79860219371364904</v>
      </c>
      <c r="H143" s="212">
        <f>SUMIFS('PIB Mpal 2015-2024 Cons'!$U$5:$U$1264,'PIB Mpal 2015-2024 Cons'!$A$5:$A$1264,LEFT(H131,4),'PIB Mpal 2015-2024 Cons'!$E$5:$E$1264,$C$1)</f>
        <v>1.656211751261691</v>
      </c>
      <c r="I143" s="212">
        <f>SUMIFS('PIB Mpal 2015-2024 Cons'!$U$5:$U$1264,'PIB Mpal 2015-2024 Cons'!$A$5:$A$1264,LEFT(I131,4),'PIB Mpal 2015-2024 Cons'!$E$5:$E$1264,$C$1)</f>
        <v>1.515195729443948</v>
      </c>
      <c r="J143" s="212">
        <f>SUMIFS('PIB Mpal 2015-2024 Cons'!$U$5:$U$1264,'PIB Mpal 2015-2024 Cons'!$A$5:$A$1264,LEFT(J131,4),'PIB Mpal 2015-2024 Cons'!$E$5:$E$1264,$C$1)</f>
        <v>1.7270830721387735</v>
      </c>
      <c r="K143" s="589">
        <f>SUMIFS('PIB Mpal 2015-2024 Cons'!$U$5:$U$1264,'PIB Mpal 2015-2024 Cons'!$A$5:$A$1264,LEFT(K131,4),'PIB Mpal 2015-2024 Cons'!$E$5:$E$1264,$C$1)</f>
        <v>1.6341630061137673</v>
      </c>
      <c r="L143" s="590"/>
    </row>
    <row r="144" spans="1:14" ht="15" thickBot="1" x14ac:dyDescent="0.35">
      <c r="A144" s="229" t="s">
        <v>508</v>
      </c>
      <c r="B144" s="227">
        <f>SUMIFS('PIB Mpal 2015-2024 Cons'!$W$5:$W$1264,'PIB Mpal 2015-2024 Cons'!$A$5:$A$1264,LEFT(B131,4),'PIB Mpal 2015-2024 Cons'!$E$5:$E$1264,$C$1)</f>
        <v>42.639326626330067</v>
      </c>
      <c r="C144" s="227">
        <f>SUMIFS('PIB Mpal 2015-2024 Cons'!$W$5:$W$1264,'PIB Mpal 2015-2024 Cons'!$A$5:$A$1264,LEFT(C131,4),'PIB Mpal 2015-2024 Cons'!$E$5:$E$1264,$C$1)</f>
        <v>43.796410927844725</v>
      </c>
      <c r="D144" s="227">
        <f>SUMIFS('PIB Mpal 2015-2024 Cons'!$W$5:$W$1264,'PIB Mpal 2015-2024 Cons'!$A$5:$A$1264,LEFT(D131,4),'PIB Mpal 2015-2024 Cons'!$E$5:$E$1264,$C$1)</f>
        <v>46.916230185297444</v>
      </c>
      <c r="E144" s="227">
        <f>SUMIFS('PIB Mpal 2015-2024 Cons'!$W$5:$W$1264,'PIB Mpal 2015-2024 Cons'!$A$5:$A$1264,LEFT(E131,4),'PIB Mpal 2015-2024 Cons'!$E$5:$E$1264,$C$1)</f>
        <v>46.30377858624211</v>
      </c>
      <c r="F144" s="227">
        <f>SUMIFS('PIB Mpal 2015-2024 Cons'!$W$5:$W$1264,'PIB Mpal 2015-2024 Cons'!$A$5:$A$1264,LEFT(F131,4),'PIB Mpal 2015-2024 Cons'!$E$5:$E$1264,$C$1)</f>
        <v>48.107845825695314</v>
      </c>
      <c r="G144" s="227">
        <f>SUMIFS('PIB Mpal 2015-2024 Cons'!$W$5:$W$1264,'PIB Mpal 2015-2024 Cons'!$A$5:$A$1264,LEFT(G131,4),'PIB Mpal 2015-2024 Cons'!$E$5:$E$1264,$C$1)</f>
        <v>44.601188274463013</v>
      </c>
      <c r="H144" s="227">
        <f>SUMIFS('PIB Mpal 2015-2024 Cons'!$W$5:$W$1264,'PIB Mpal 2015-2024 Cons'!$A$5:$A$1264,LEFT(H131,4),'PIB Mpal 2015-2024 Cons'!$E$5:$E$1264,$C$1)</f>
        <v>53.253177160161513</v>
      </c>
      <c r="I144" s="227">
        <f>SUMIFS('PIB Mpal 2015-2024 Cons'!$W$5:$W$1264,'PIB Mpal 2015-2024 Cons'!$A$5:$A$1264,LEFT(I131,4),'PIB Mpal 2015-2024 Cons'!$E$5:$E$1264,$C$1)</f>
        <v>53.652492941817201</v>
      </c>
      <c r="J144" s="227">
        <f>SUMIFS('PIB Mpal 2015-2024 Cons'!$W$5:$W$1264,'PIB Mpal 2015-2024 Cons'!$A$5:$A$1264,LEFT(J131,4),'PIB Mpal 2015-2024 Cons'!$E$5:$E$1264,$C$1)</f>
        <v>52.55877781033854</v>
      </c>
      <c r="K144" s="227">
        <f>SUMIFS('PIB Mpal 2015-2024 Cons'!$W$5:$W$1264,'PIB Mpal 2015-2024 Cons'!$A$5:$A$1264,LEFT(K131,4),'PIB Mpal 2015-2024 Cons'!$E$5:$E$1264,$C$1)</f>
        <v>54.013929813195418</v>
      </c>
    </row>
    <row r="147" spans="1:33" ht="15.6" x14ac:dyDescent="0.3">
      <c r="A147" s="680" t="s">
        <v>91</v>
      </c>
      <c r="B147" s="680"/>
      <c r="C147" s="680"/>
      <c r="D147" s="680"/>
      <c r="E147" s="680"/>
      <c r="F147" s="680"/>
      <c r="G147" s="680"/>
      <c r="H147" s="680"/>
      <c r="I147" s="680"/>
      <c r="J147" s="680"/>
    </row>
    <row r="148" spans="1:33" ht="42.6" customHeight="1" thickBot="1" x14ac:dyDescent="0.35">
      <c r="A148" s="683" t="str">
        <f>"Tasas de variación del valor Agregado precios constantes, Series encadenadas de volumen con año de referencia 2015, por ramas de actividad económica del Municipio de "&amp;B19</f>
        <v xml:space="preserve">Tasas de variación del valor Agregado precios constantes, Series encadenadas de volumen con año de referencia 2015, por ramas de actividad económica del Municipio de </v>
      </c>
      <c r="B148" s="683"/>
      <c r="C148" s="683"/>
      <c r="D148" s="683"/>
      <c r="E148" s="683"/>
      <c r="F148" s="683"/>
      <c r="G148" s="683"/>
      <c r="H148" s="683"/>
      <c r="I148" s="683"/>
      <c r="J148" s="683"/>
    </row>
    <row r="149" spans="1:33" x14ac:dyDescent="0.3">
      <c r="A149" s="210" t="s">
        <v>502</v>
      </c>
      <c r="B149" s="211">
        <v>2016</v>
      </c>
      <c r="C149" s="211">
        <v>2017</v>
      </c>
      <c r="D149" s="211">
        <v>2018</v>
      </c>
      <c r="E149" s="211">
        <v>2019</v>
      </c>
      <c r="F149" s="211">
        <v>2020</v>
      </c>
      <c r="G149" s="211">
        <v>2021</v>
      </c>
      <c r="H149" s="211">
        <v>2022</v>
      </c>
      <c r="I149" s="211" t="s">
        <v>483</v>
      </c>
      <c r="J149" s="213" t="s">
        <v>484</v>
      </c>
      <c r="O149" s="591"/>
      <c r="P149" s="591"/>
      <c r="Q149" s="591"/>
      <c r="R149" s="591"/>
      <c r="S149" s="591"/>
      <c r="T149" s="591"/>
      <c r="U149" s="591"/>
      <c r="V149" s="591"/>
      <c r="W149" s="591"/>
      <c r="Y149" s="591"/>
      <c r="Z149" s="591"/>
      <c r="AA149" s="591"/>
      <c r="AB149" s="591"/>
      <c r="AC149" s="591"/>
      <c r="AD149" s="591"/>
      <c r="AE149" s="591"/>
      <c r="AF149" s="591"/>
      <c r="AG149" s="591"/>
    </row>
    <row r="150" spans="1:33" ht="39" customHeight="1" x14ac:dyDescent="0.3">
      <c r="A150" s="228" t="s">
        <v>117</v>
      </c>
      <c r="B150" s="123">
        <f t="shared" ref="B150:F162" si="31">IF(B132&lt;&gt;0,(C132-B132)/B132,IF(C132=0,0,1))</f>
        <v>1.4016384458832324E-2</v>
      </c>
      <c r="C150" s="123">
        <f t="shared" si="31"/>
        <v>0.12772626072960019</v>
      </c>
      <c r="D150" s="123">
        <f t="shared" si="31"/>
        <v>-0.10975367343322194</v>
      </c>
      <c r="E150" s="123">
        <f t="shared" si="31"/>
        <v>-0.11183899383516389</v>
      </c>
      <c r="F150" s="123">
        <f t="shared" si="31"/>
        <v>1.9149555008579774E-2</v>
      </c>
      <c r="G150" s="123">
        <f t="shared" ref="G150:G162" si="32">IF(G132&lt;&gt;0,(H132-G132)/G132,IF(H132=0,0,1))</f>
        <v>0.44547465762697586</v>
      </c>
      <c r="H150" s="123">
        <f t="shared" ref="H150:J162" si="33">IF(H132&lt;&gt;0,(I132-H132)/H132,IF(I132=0,0,1))</f>
        <v>-0.24811261634870974</v>
      </c>
      <c r="I150" s="123">
        <f t="shared" si="33"/>
        <v>-5.9812422188275732E-2</v>
      </c>
      <c r="J150" s="123">
        <f t="shared" si="33"/>
        <v>6.1603299273608907E-2</v>
      </c>
      <c r="K150" s="590"/>
      <c r="O150" s="647"/>
      <c r="P150" s="647"/>
      <c r="Q150" s="647"/>
      <c r="R150" s="647"/>
      <c r="S150" s="647"/>
      <c r="T150" s="647"/>
      <c r="U150" s="647"/>
      <c r="V150" s="647"/>
      <c r="W150" s="647"/>
      <c r="Y150" s="367"/>
      <c r="Z150" s="367"/>
      <c r="AA150" s="367"/>
      <c r="AB150" s="367"/>
      <c r="AC150" s="367"/>
      <c r="AD150" s="367"/>
      <c r="AE150" s="367"/>
      <c r="AF150" s="367"/>
      <c r="AG150" s="367"/>
    </row>
    <row r="151" spans="1:33" ht="39" customHeight="1" x14ac:dyDescent="0.3">
      <c r="A151" s="228" t="s">
        <v>118</v>
      </c>
      <c r="B151" s="123">
        <f t="shared" si="31"/>
        <v>0</v>
      </c>
      <c r="C151" s="123">
        <f t="shared" si="31"/>
        <v>0</v>
      </c>
      <c r="D151" s="123">
        <f t="shared" si="31"/>
        <v>0</v>
      </c>
      <c r="E151" s="123">
        <f t="shared" si="31"/>
        <v>0</v>
      </c>
      <c r="F151" s="123">
        <f t="shared" si="31"/>
        <v>0</v>
      </c>
      <c r="G151" s="123">
        <f t="shared" si="32"/>
        <v>0</v>
      </c>
      <c r="H151" s="123">
        <f t="shared" si="33"/>
        <v>0</v>
      </c>
      <c r="I151" s="123">
        <f t="shared" si="33"/>
        <v>0</v>
      </c>
      <c r="J151" s="123">
        <f t="shared" si="33"/>
        <v>0</v>
      </c>
      <c r="K151" s="590"/>
      <c r="O151" s="647"/>
      <c r="P151" s="647"/>
      <c r="Q151" s="647"/>
      <c r="R151" s="647"/>
      <c r="S151" s="647"/>
      <c r="T151" s="647"/>
      <c r="U151" s="647"/>
      <c r="V151" s="647"/>
      <c r="W151" s="647"/>
      <c r="Y151" s="367"/>
      <c r="Z151" s="367"/>
      <c r="AA151" s="367"/>
      <c r="AB151" s="367"/>
      <c r="AC151" s="367"/>
      <c r="AD151" s="367"/>
      <c r="AE151" s="367"/>
      <c r="AF151" s="367"/>
      <c r="AG151" s="367"/>
    </row>
    <row r="152" spans="1:33" ht="39" customHeight="1" x14ac:dyDescent="0.3">
      <c r="A152" s="228" t="s">
        <v>119</v>
      </c>
      <c r="B152" s="123">
        <f t="shared" si="31"/>
        <v>0.16441661590806977</v>
      </c>
      <c r="C152" s="123">
        <f t="shared" si="31"/>
        <v>-0.49649842563594926</v>
      </c>
      <c r="D152" s="123">
        <f t="shared" si="31"/>
        <v>-0.15372601678459691</v>
      </c>
      <c r="E152" s="123">
        <f t="shared" si="31"/>
        <v>7.3464005745927805E-2</v>
      </c>
      <c r="F152" s="123">
        <f t="shared" si="31"/>
        <v>-7.4839576111419504E-2</v>
      </c>
      <c r="G152" s="123">
        <f t="shared" si="32"/>
        <v>1.8590573662297325</v>
      </c>
      <c r="H152" s="123">
        <f t="shared" si="33"/>
        <v>-0.68375484951678145</v>
      </c>
      <c r="I152" s="123">
        <f t="shared" si="33"/>
        <v>0.69633351523279252</v>
      </c>
      <c r="J152" s="123">
        <f t="shared" si="33"/>
        <v>-0.18159457685147096</v>
      </c>
      <c r="K152" s="590"/>
      <c r="O152" s="647"/>
      <c r="P152" s="647"/>
      <c r="Q152" s="647"/>
      <c r="R152" s="647"/>
      <c r="S152" s="647"/>
      <c r="T152" s="647"/>
      <c r="U152" s="647"/>
      <c r="V152" s="647"/>
      <c r="W152" s="647"/>
      <c r="Y152" s="367"/>
      <c r="Z152" s="367"/>
      <c r="AA152" s="367"/>
      <c r="AB152" s="367"/>
      <c r="AC152" s="367"/>
      <c r="AD152" s="367"/>
      <c r="AE152" s="367"/>
      <c r="AF152" s="367"/>
      <c r="AG152" s="367"/>
    </row>
    <row r="153" spans="1:33" ht="39" customHeight="1" x14ac:dyDescent="0.3">
      <c r="A153" s="228" t="s">
        <v>120</v>
      </c>
      <c r="B153" s="123">
        <f t="shared" si="31"/>
        <v>-9.1106830867656474E-2</v>
      </c>
      <c r="C153" s="123">
        <f t="shared" si="31"/>
        <v>0.41207877004934312</v>
      </c>
      <c r="D153" s="123">
        <f t="shared" si="31"/>
        <v>7.238733366302931E-2</v>
      </c>
      <c r="E153" s="123">
        <f t="shared" si="31"/>
        <v>-2.0639439732277883E-2</v>
      </c>
      <c r="F153" s="123">
        <f t="shared" si="31"/>
        <v>-0.31270126463679238</v>
      </c>
      <c r="G153" s="123">
        <f t="shared" si="32"/>
        <v>-0.16593994278393115</v>
      </c>
      <c r="H153" s="123">
        <f t="shared" si="33"/>
        <v>0.12889419603107666</v>
      </c>
      <c r="I153" s="123">
        <f t="shared" si="33"/>
        <v>-0.25653981110404656</v>
      </c>
      <c r="J153" s="123">
        <f t="shared" si="33"/>
        <v>5.1465973526836122E-2</v>
      </c>
      <c r="K153" s="590"/>
      <c r="O153" s="647"/>
      <c r="P153" s="647"/>
      <c r="Q153" s="647"/>
      <c r="R153" s="647"/>
      <c r="S153" s="647"/>
      <c r="T153" s="647"/>
      <c r="U153" s="647"/>
      <c r="V153" s="647"/>
      <c r="W153" s="647"/>
      <c r="Y153" s="367"/>
      <c r="Z153" s="367"/>
      <c r="AA153" s="367"/>
      <c r="AB153" s="367"/>
      <c r="AC153" s="367"/>
      <c r="AD153" s="367"/>
      <c r="AE153" s="367"/>
      <c r="AF153" s="367"/>
      <c r="AG153" s="367"/>
    </row>
    <row r="154" spans="1:33" ht="39" customHeight="1" x14ac:dyDescent="0.3">
      <c r="A154" s="228" t="s">
        <v>531</v>
      </c>
      <c r="B154" s="123">
        <f t="shared" si="31"/>
        <v>-0.71705392648052757</v>
      </c>
      <c r="C154" s="123">
        <f t="shared" si="31"/>
        <v>6.5082388467663508</v>
      </c>
      <c r="D154" s="123">
        <f t="shared" si="31"/>
        <v>1.7100520038780247E-2</v>
      </c>
      <c r="E154" s="123">
        <f t="shared" si="31"/>
        <v>0.90711507094756061</v>
      </c>
      <c r="F154" s="123">
        <f t="shared" si="31"/>
        <v>-4.6815242125405727E-2</v>
      </c>
      <c r="G154" s="123">
        <f t="shared" si="32"/>
        <v>-8.3316048383788963E-2</v>
      </c>
      <c r="H154" s="123">
        <f t="shared" si="33"/>
        <v>0.54996662385150397</v>
      </c>
      <c r="I154" s="123">
        <f t="shared" si="33"/>
        <v>-0.15669554343802275</v>
      </c>
      <c r="J154" s="123">
        <f t="shared" si="33"/>
        <v>0.13472065209756223</v>
      </c>
      <c r="K154" s="590"/>
      <c r="O154" s="647"/>
      <c r="P154" s="647"/>
      <c r="Q154" s="647"/>
      <c r="R154" s="647"/>
      <c r="S154" s="647"/>
      <c r="T154" s="647"/>
      <c r="U154" s="647"/>
      <c r="V154" s="647"/>
      <c r="W154" s="647"/>
      <c r="Y154" s="367"/>
      <c r="Z154" s="367"/>
      <c r="AA154" s="367"/>
      <c r="AB154" s="367"/>
      <c r="AC154" s="367"/>
      <c r="AD154" s="367"/>
      <c r="AE154" s="367"/>
      <c r="AF154" s="367"/>
      <c r="AG154" s="367"/>
    </row>
    <row r="155" spans="1:33" ht="39" customHeight="1" x14ac:dyDescent="0.3">
      <c r="A155" s="228" t="s">
        <v>532</v>
      </c>
      <c r="B155" s="123">
        <f t="shared" si="31"/>
        <v>-6.2248664544832695E-3</v>
      </c>
      <c r="C155" s="123">
        <f t="shared" si="31"/>
        <v>-7.5949325244341809E-2</v>
      </c>
      <c r="D155" s="123">
        <f t="shared" si="31"/>
        <v>0.17991739398345474</v>
      </c>
      <c r="E155" s="123">
        <f t="shared" si="31"/>
        <v>2.6366376773834986E-2</v>
      </c>
      <c r="F155" s="123">
        <f t="shared" si="31"/>
        <v>-0.20467630514391053</v>
      </c>
      <c r="G155" s="123">
        <f t="shared" si="32"/>
        <v>0.29781663327196206</v>
      </c>
      <c r="H155" s="123">
        <f t="shared" si="33"/>
        <v>-0.22673619436806816</v>
      </c>
      <c r="I155" s="123">
        <f t="shared" si="33"/>
        <v>-6.6212062174995867E-2</v>
      </c>
      <c r="J155" s="123">
        <f t="shared" si="33"/>
        <v>-0.13867273113302647</v>
      </c>
      <c r="K155" s="590"/>
      <c r="O155" s="647"/>
      <c r="P155" s="647"/>
      <c r="Q155" s="647"/>
      <c r="R155" s="647"/>
      <c r="S155" s="647"/>
      <c r="T155" s="647"/>
      <c r="U155" s="647"/>
      <c r="V155" s="647"/>
      <c r="W155" s="647"/>
      <c r="Y155" s="367"/>
      <c r="Z155" s="367"/>
      <c r="AA155" s="367"/>
      <c r="AB155" s="367"/>
      <c r="AC155" s="367"/>
      <c r="AD155" s="367"/>
      <c r="AE155" s="367"/>
      <c r="AF155" s="367"/>
      <c r="AG155" s="367"/>
    </row>
    <row r="156" spans="1:33" ht="39" customHeight="1" x14ac:dyDescent="0.3">
      <c r="A156" s="228" t="s">
        <v>123</v>
      </c>
      <c r="B156" s="123">
        <f t="shared" si="31"/>
        <v>-0.11720408330592051</v>
      </c>
      <c r="C156" s="123">
        <f t="shared" si="31"/>
        <v>3.9766015628896083E-2</v>
      </c>
      <c r="D156" s="123">
        <f t="shared" si="31"/>
        <v>-0.11243670808049791</v>
      </c>
      <c r="E156" s="123">
        <f t="shared" si="31"/>
        <v>-0.38672640642784134</v>
      </c>
      <c r="F156" s="123">
        <f t="shared" si="31"/>
        <v>-0.15640674754270018</v>
      </c>
      <c r="G156" s="123">
        <f t="shared" si="32"/>
        <v>0.54336515412142927</v>
      </c>
      <c r="H156" s="123">
        <f t="shared" si="33"/>
        <v>-0.25935914960278222</v>
      </c>
      <c r="I156" s="123">
        <f t="shared" si="33"/>
        <v>0.31835877447036731</v>
      </c>
      <c r="J156" s="123">
        <f t="shared" si="33"/>
        <v>-7.2245449633517755E-2</v>
      </c>
      <c r="K156" s="590"/>
      <c r="O156" s="647"/>
      <c r="P156" s="647"/>
      <c r="Q156" s="647"/>
      <c r="R156" s="647"/>
      <c r="S156" s="647"/>
      <c r="T156" s="647"/>
      <c r="U156" s="647"/>
      <c r="V156" s="647"/>
      <c r="W156" s="647"/>
      <c r="Y156" s="367"/>
      <c r="Z156" s="367"/>
      <c r="AA156" s="367"/>
      <c r="AB156" s="367"/>
      <c r="AC156" s="367"/>
      <c r="AD156" s="367"/>
      <c r="AE156" s="367"/>
      <c r="AF156" s="367"/>
      <c r="AG156" s="367"/>
    </row>
    <row r="157" spans="1:33" ht="39" customHeight="1" x14ac:dyDescent="0.3">
      <c r="A157" s="228" t="s">
        <v>124</v>
      </c>
      <c r="B157" s="123">
        <f t="shared" si="31"/>
        <v>-8.5157750613230943E-2</v>
      </c>
      <c r="C157" s="123">
        <f t="shared" si="31"/>
        <v>9.4393879932606437E-2</v>
      </c>
      <c r="D157" s="123">
        <f t="shared" si="31"/>
        <v>-0.39132174024053079</v>
      </c>
      <c r="E157" s="123">
        <f t="shared" si="31"/>
        <v>-0.18690070340869724</v>
      </c>
      <c r="F157" s="123">
        <f t="shared" si="31"/>
        <v>5.3052540299605225E-2</v>
      </c>
      <c r="G157" s="123">
        <f t="shared" si="32"/>
        <v>0.39640146745348587</v>
      </c>
      <c r="H157" s="123">
        <f t="shared" si="33"/>
        <v>-0.26776598917765532</v>
      </c>
      <c r="I157" s="123">
        <f t="shared" si="33"/>
        <v>0.58672958005352227</v>
      </c>
      <c r="J157" s="123">
        <f t="shared" si="33"/>
        <v>-0.15373825127680657</v>
      </c>
      <c r="K157" s="590"/>
      <c r="O157" s="647"/>
      <c r="P157" s="647"/>
      <c r="Q157" s="647"/>
      <c r="R157" s="647"/>
      <c r="S157" s="647"/>
      <c r="T157" s="647"/>
      <c r="U157" s="647"/>
      <c r="V157" s="647"/>
      <c r="W157" s="647"/>
      <c r="Y157" s="367"/>
      <c r="Z157" s="367"/>
      <c r="AA157" s="367"/>
      <c r="AB157" s="367"/>
      <c r="AC157" s="367"/>
      <c r="AD157" s="367"/>
      <c r="AE157" s="367"/>
      <c r="AF157" s="367"/>
      <c r="AG157" s="367"/>
    </row>
    <row r="158" spans="1:33" ht="39" customHeight="1" x14ac:dyDescent="0.3">
      <c r="A158" s="228" t="s">
        <v>125</v>
      </c>
      <c r="B158" s="123">
        <f t="shared" si="31"/>
        <v>-0.16200126895935524</v>
      </c>
      <c r="C158" s="123">
        <f t="shared" si="31"/>
        <v>8.0230397431568415E-2</v>
      </c>
      <c r="D158" s="123">
        <f t="shared" si="31"/>
        <v>-0.21774276631716333</v>
      </c>
      <c r="E158" s="123">
        <f t="shared" si="31"/>
        <v>-0.26563471967033153</v>
      </c>
      <c r="F158" s="123">
        <f t="shared" si="31"/>
        <v>-4.2611122931858897E-2</v>
      </c>
      <c r="G158" s="123">
        <f t="shared" si="32"/>
        <v>0.57763662886271738</v>
      </c>
      <c r="H158" s="123">
        <f t="shared" si="33"/>
        <v>-0.28972551205084118</v>
      </c>
      <c r="I158" s="123">
        <f t="shared" si="33"/>
        <v>0.27676082117088657</v>
      </c>
      <c r="J158" s="123">
        <f t="shared" si="33"/>
        <v>-0.10461444782714309</v>
      </c>
      <c r="K158" s="590"/>
      <c r="O158" s="647"/>
      <c r="P158" s="647"/>
      <c r="Q158" s="647"/>
      <c r="R158" s="647"/>
      <c r="S158" s="647"/>
      <c r="T158" s="647"/>
      <c r="U158" s="647"/>
      <c r="V158" s="647"/>
      <c r="W158" s="647"/>
      <c r="Y158" s="367"/>
      <c r="Z158" s="367"/>
      <c r="AA158" s="367"/>
      <c r="AB158" s="367"/>
      <c r="AC158" s="367"/>
      <c r="AD158" s="367"/>
      <c r="AE158" s="367"/>
      <c r="AF158" s="367"/>
      <c r="AG158" s="367"/>
    </row>
    <row r="159" spans="1:33" ht="39" customHeight="1" x14ac:dyDescent="0.3">
      <c r="A159" s="228" t="s">
        <v>533</v>
      </c>
      <c r="B159" s="123">
        <f t="shared" si="31"/>
        <v>-0.12891926914982046</v>
      </c>
      <c r="C159" s="123">
        <f t="shared" si="31"/>
        <v>2.9890411794801799E-2</v>
      </c>
      <c r="D159" s="123">
        <f t="shared" si="31"/>
        <v>4.0692095803480904E-2</v>
      </c>
      <c r="E159" s="123">
        <f t="shared" si="31"/>
        <v>-0.11772007199336312</v>
      </c>
      <c r="F159" s="123">
        <f t="shared" si="31"/>
        <v>-0.11384943615705968</v>
      </c>
      <c r="G159" s="123">
        <f t="shared" si="32"/>
        <v>0.26453908841243695</v>
      </c>
      <c r="H159" s="123">
        <f t="shared" si="33"/>
        <v>-0.28568880543083919</v>
      </c>
      <c r="I159" s="123">
        <f t="shared" si="33"/>
        <v>8.9551626161104181E-2</v>
      </c>
      <c r="J159" s="123">
        <f t="shared" si="33"/>
        <v>-9.143880136706449E-2</v>
      </c>
      <c r="K159" s="590"/>
      <c r="O159" s="647"/>
      <c r="P159" s="647"/>
      <c r="Q159" s="647"/>
      <c r="R159" s="647"/>
      <c r="S159" s="647"/>
      <c r="T159" s="647"/>
      <c r="U159" s="647"/>
      <c r="V159" s="647"/>
      <c r="W159" s="647"/>
      <c r="Y159" s="367"/>
      <c r="Z159" s="367"/>
      <c r="AA159" s="367"/>
      <c r="AB159" s="367"/>
      <c r="AC159" s="367"/>
      <c r="AD159" s="367"/>
      <c r="AE159" s="367"/>
      <c r="AF159" s="367"/>
      <c r="AG159" s="367"/>
    </row>
    <row r="160" spans="1:33" ht="39" customHeight="1" x14ac:dyDescent="0.3">
      <c r="A160" s="228" t="s">
        <v>534</v>
      </c>
      <c r="B160" s="123">
        <f t="shared" si="31"/>
        <v>0.60163486438286251</v>
      </c>
      <c r="C160" s="123">
        <f t="shared" si="31"/>
        <v>-0.37877166938330686</v>
      </c>
      <c r="D160" s="123">
        <f t="shared" si="31"/>
        <v>6.3248324406282391E-2</v>
      </c>
      <c r="E160" s="123">
        <f t="shared" si="31"/>
        <v>-0.28126985965104484</v>
      </c>
      <c r="F160" s="123">
        <f t="shared" si="31"/>
        <v>-0.10250627628987227</v>
      </c>
      <c r="G160" s="123">
        <f t="shared" si="32"/>
        <v>1.9666890681573266E-2</v>
      </c>
      <c r="H160" s="123">
        <f t="shared" si="33"/>
        <v>-0.39766562739008721</v>
      </c>
      <c r="I160" s="123">
        <f t="shared" si="33"/>
        <v>0.33875855498783769</v>
      </c>
      <c r="J160" s="123">
        <f t="shared" si="33"/>
        <v>-0.18307035827563181</v>
      </c>
      <c r="K160" s="590"/>
      <c r="O160" s="647"/>
      <c r="P160" s="647"/>
      <c r="Q160" s="647"/>
      <c r="R160" s="647"/>
      <c r="S160" s="647"/>
      <c r="T160" s="647"/>
      <c r="U160" s="647"/>
      <c r="V160" s="647"/>
      <c r="W160" s="647"/>
      <c r="Y160" s="367"/>
      <c r="Z160" s="367"/>
      <c r="AA160" s="367"/>
      <c r="AB160" s="367"/>
      <c r="AC160" s="367"/>
      <c r="AD160" s="367"/>
      <c r="AE160" s="367"/>
      <c r="AF160" s="367"/>
      <c r="AG160" s="367"/>
    </row>
    <row r="161" spans="1:33" ht="39" customHeight="1" x14ac:dyDescent="0.3">
      <c r="A161" s="228" t="s">
        <v>535</v>
      </c>
      <c r="B161" s="123">
        <f t="shared" si="31"/>
        <v>-8.8865986719973047E-2</v>
      </c>
      <c r="C161" s="123">
        <f t="shared" si="31"/>
        <v>7.4922865571116118E-2</v>
      </c>
      <c r="D161" s="123">
        <f t="shared" si="31"/>
        <v>2.6499499923533384E-3</v>
      </c>
      <c r="E161" s="123">
        <f t="shared" si="31"/>
        <v>-0.20745954296110675</v>
      </c>
      <c r="F161" s="123">
        <f t="shared" si="31"/>
        <v>-0.16775108565575345</v>
      </c>
      <c r="G161" s="123">
        <f t="shared" si="32"/>
        <v>1.0738883067175131</v>
      </c>
      <c r="H161" s="123">
        <f t="shared" si="33"/>
        <v>-8.514371529505084E-2</v>
      </c>
      <c r="I161" s="123">
        <f t="shared" si="33"/>
        <v>0.13984156540131271</v>
      </c>
      <c r="J161" s="123">
        <f t="shared" si="33"/>
        <v>-5.3801735147537819E-2</v>
      </c>
      <c r="K161" s="590"/>
      <c r="O161" s="647"/>
      <c r="P161" s="647"/>
      <c r="Q161" s="647"/>
      <c r="R161" s="647"/>
      <c r="S161" s="647"/>
      <c r="T161" s="647"/>
      <c r="U161" s="647"/>
      <c r="V161" s="647"/>
      <c r="W161" s="647"/>
      <c r="Y161" s="367"/>
      <c r="Z161" s="367"/>
      <c r="AA161" s="367"/>
      <c r="AB161" s="367"/>
      <c r="AC161" s="367"/>
      <c r="AD161" s="367"/>
      <c r="AE161" s="367"/>
      <c r="AF161" s="367"/>
      <c r="AG161" s="367"/>
    </row>
    <row r="162" spans="1:33" ht="15" thickBot="1" x14ac:dyDescent="0.35">
      <c r="A162" s="229" t="s">
        <v>508</v>
      </c>
      <c r="B162" s="644">
        <f t="shared" si="31"/>
        <v>2.7136551936074681E-2</v>
      </c>
      <c r="C162" s="644">
        <f t="shared" si="31"/>
        <v>7.1234587295124926E-2</v>
      </c>
      <c r="D162" s="644">
        <f t="shared" si="31"/>
        <v>-1.305415197760844E-2</v>
      </c>
      <c r="E162" s="644">
        <f t="shared" si="31"/>
        <v>3.8961555504440679E-2</v>
      </c>
      <c r="F162" s="644">
        <f t="shared" si="31"/>
        <v>-7.2891593690094708E-2</v>
      </c>
      <c r="G162" s="644">
        <f t="shared" si="32"/>
        <v>0.19398561384635371</v>
      </c>
      <c r="H162" s="644">
        <f t="shared" si="33"/>
        <v>7.4984405241160694E-3</v>
      </c>
      <c r="I162" s="644">
        <f t="shared" si="33"/>
        <v>-2.0385168917774737E-2</v>
      </c>
      <c r="J162" s="643">
        <f t="shared" si="33"/>
        <v>2.7686184182362069E-2</v>
      </c>
      <c r="O162" s="648"/>
      <c r="P162" s="648"/>
      <c r="Q162" s="648"/>
      <c r="R162" s="648"/>
      <c r="S162" s="648"/>
      <c r="T162" s="648"/>
      <c r="U162" s="648"/>
      <c r="V162" s="648"/>
      <c r="W162" s="648"/>
      <c r="Y162" s="648"/>
      <c r="Z162" s="648"/>
      <c r="AA162" s="648"/>
      <c r="AB162" s="648"/>
      <c r="AC162" s="648"/>
      <c r="AD162" s="648"/>
      <c r="AE162" s="648"/>
      <c r="AF162" s="648"/>
      <c r="AG162" s="648"/>
    </row>
    <row r="165" spans="1:33" x14ac:dyDescent="0.3">
      <c r="A165" s="699" t="s">
        <v>512</v>
      </c>
      <c r="B165" s="700"/>
      <c r="C165" s="700"/>
      <c r="D165" s="700"/>
      <c r="E165" s="700"/>
      <c r="F165" s="700"/>
      <c r="G165" s="701"/>
    </row>
    <row r="166" spans="1:33" ht="28.95" customHeight="1" x14ac:dyDescent="0.3">
      <c r="A166" s="694" t="s">
        <v>513</v>
      </c>
      <c r="B166" s="695"/>
      <c r="C166" s="695"/>
      <c r="D166" s="695"/>
      <c r="E166" s="695"/>
      <c r="F166" s="695"/>
      <c r="G166" s="272"/>
      <c r="N166" s="591"/>
      <c r="O166" s="591"/>
      <c r="P166" s="591"/>
      <c r="Q166" s="591"/>
      <c r="R166" s="591"/>
      <c r="S166" s="591"/>
      <c r="T166" s="591"/>
      <c r="U166" s="591"/>
      <c r="V166" s="591"/>
      <c r="W166" s="591"/>
      <c r="X166" s="591"/>
    </row>
    <row r="167" spans="1:33" x14ac:dyDescent="0.3">
      <c r="A167" s="694"/>
      <c r="B167" s="695"/>
      <c r="C167" s="695"/>
      <c r="D167" s="695"/>
      <c r="E167" s="695"/>
      <c r="F167" s="695"/>
      <c r="G167" s="273"/>
      <c r="N167" s="646"/>
      <c r="O167" s="649"/>
      <c r="P167" s="649"/>
      <c r="Q167" s="649"/>
      <c r="R167" s="649"/>
      <c r="S167" s="649"/>
      <c r="T167" s="649"/>
      <c r="U167" s="649"/>
      <c r="V167" s="649"/>
      <c r="W167" s="649"/>
      <c r="X167" s="649"/>
    </row>
    <row r="168" spans="1:33" x14ac:dyDescent="0.3">
      <c r="A168" s="694"/>
      <c r="B168" s="695"/>
      <c r="C168" s="695"/>
      <c r="D168" s="695"/>
      <c r="E168" s="695"/>
      <c r="F168" s="695"/>
      <c r="G168" s="273"/>
      <c r="N168" s="646"/>
      <c r="O168" s="649"/>
      <c r="P168" s="649"/>
      <c r="Q168" s="649"/>
      <c r="R168" s="649"/>
      <c r="S168" s="649"/>
      <c r="T168" s="649"/>
      <c r="U168" s="649"/>
      <c r="V168" s="649"/>
      <c r="W168" s="649"/>
      <c r="X168" s="649"/>
    </row>
    <row r="169" spans="1:33" x14ac:dyDescent="0.3">
      <c r="A169" s="694"/>
      <c r="B169" s="695"/>
      <c r="C169" s="695"/>
      <c r="D169" s="695"/>
      <c r="E169" s="695"/>
      <c r="F169" s="695"/>
      <c r="G169" s="273"/>
      <c r="N169" s="646"/>
      <c r="O169" s="649"/>
      <c r="P169" s="649"/>
      <c r="Q169" s="649"/>
      <c r="R169" s="649"/>
      <c r="S169" s="649"/>
      <c r="T169" s="649"/>
      <c r="U169" s="649"/>
      <c r="V169" s="649"/>
      <c r="W169" s="649"/>
      <c r="X169" s="649"/>
    </row>
    <row r="170" spans="1:33" x14ac:dyDescent="0.3">
      <c r="A170" s="694"/>
      <c r="B170" s="695"/>
      <c r="C170" s="695"/>
      <c r="D170" s="695"/>
      <c r="E170" s="695"/>
      <c r="F170" s="695"/>
      <c r="G170" s="273"/>
      <c r="N170" s="646"/>
      <c r="O170" s="649"/>
      <c r="P170" s="649"/>
      <c r="Q170" s="649"/>
      <c r="R170" s="649"/>
      <c r="S170" s="649"/>
      <c r="T170" s="649"/>
      <c r="U170" s="649"/>
      <c r="V170" s="649"/>
      <c r="W170" s="649"/>
      <c r="X170" s="649"/>
    </row>
    <row r="171" spans="1:33" x14ac:dyDescent="0.3">
      <c r="A171" s="694"/>
      <c r="B171" s="695"/>
      <c r="C171" s="695"/>
      <c r="D171" s="695"/>
      <c r="E171" s="695"/>
      <c r="F171" s="695"/>
      <c r="G171" s="273"/>
      <c r="N171" s="646"/>
      <c r="O171" s="649"/>
      <c r="P171" s="649"/>
      <c r="Q171" s="649"/>
      <c r="R171" s="649"/>
      <c r="S171" s="649"/>
      <c r="T171" s="649"/>
      <c r="U171" s="649"/>
      <c r="V171" s="649"/>
      <c r="W171" s="649"/>
      <c r="X171" s="649"/>
    </row>
    <row r="172" spans="1:33" x14ac:dyDescent="0.3">
      <c r="A172" s="694"/>
      <c r="B172" s="695"/>
      <c r="C172" s="695"/>
      <c r="D172" s="695"/>
      <c r="E172" s="695"/>
      <c r="F172" s="695"/>
      <c r="G172" s="273"/>
      <c r="N172" s="646"/>
      <c r="O172" s="649"/>
      <c r="P172" s="649"/>
      <c r="Q172" s="649"/>
      <c r="R172" s="649"/>
      <c r="S172" s="649"/>
      <c r="T172" s="649"/>
      <c r="U172" s="649"/>
      <c r="V172" s="649"/>
      <c r="W172" s="649"/>
      <c r="X172" s="649"/>
    </row>
    <row r="173" spans="1:33" x14ac:dyDescent="0.3">
      <c r="A173" s="694"/>
      <c r="B173" s="695"/>
      <c r="C173" s="695"/>
      <c r="D173" s="695"/>
      <c r="E173" s="695"/>
      <c r="F173" s="695"/>
      <c r="G173" s="273"/>
      <c r="N173" s="646"/>
      <c r="O173" s="649"/>
      <c r="P173" s="649"/>
      <c r="Q173" s="649"/>
      <c r="R173" s="649"/>
      <c r="S173" s="649"/>
      <c r="T173" s="649"/>
      <c r="U173" s="649"/>
      <c r="V173" s="649"/>
      <c r="W173" s="649"/>
      <c r="X173" s="649"/>
    </row>
    <row r="174" spans="1:33" x14ac:dyDescent="0.3">
      <c r="A174" s="694"/>
      <c r="B174" s="695"/>
      <c r="C174" s="695"/>
      <c r="D174" s="695"/>
      <c r="E174" s="695"/>
      <c r="F174" s="695"/>
      <c r="G174" s="273"/>
      <c r="N174" s="646"/>
      <c r="O174" s="649"/>
      <c r="P174" s="649"/>
      <c r="Q174" s="649"/>
      <c r="R174" s="649"/>
      <c r="S174" s="649"/>
      <c r="T174" s="649"/>
      <c r="U174" s="649"/>
      <c r="V174" s="649"/>
      <c r="W174" s="649"/>
      <c r="X174" s="649"/>
    </row>
    <row r="175" spans="1:33" x14ac:dyDescent="0.3">
      <c r="A175" s="694"/>
      <c r="B175" s="695"/>
      <c r="C175" s="695"/>
      <c r="D175" s="695"/>
      <c r="E175" s="695"/>
      <c r="F175" s="695"/>
      <c r="G175" s="273"/>
      <c r="N175" s="646"/>
      <c r="O175" s="649"/>
      <c r="P175" s="649"/>
      <c r="Q175" s="649"/>
      <c r="R175" s="649"/>
      <c r="S175" s="649"/>
      <c r="T175" s="649"/>
      <c r="U175" s="649"/>
      <c r="V175" s="649"/>
      <c r="W175" s="649"/>
      <c r="X175" s="649"/>
    </row>
    <row r="176" spans="1:33" x14ac:dyDescent="0.3">
      <c r="A176" s="694"/>
      <c r="B176" s="695"/>
      <c r="C176" s="695"/>
      <c r="D176" s="695"/>
      <c r="E176" s="695"/>
      <c r="F176" s="695"/>
      <c r="G176" s="273"/>
      <c r="N176" s="646"/>
      <c r="O176" s="649"/>
      <c r="P176" s="649"/>
      <c r="Q176" s="649"/>
      <c r="R176" s="649"/>
      <c r="S176" s="649"/>
      <c r="T176" s="649"/>
      <c r="U176" s="649"/>
      <c r="V176" s="649"/>
      <c r="W176" s="649"/>
      <c r="X176" s="649"/>
    </row>
    <row r="177" spans="1:24" x14ac:dyDescent="0.3">
      <c r="A177" s="696"/>
      <c r="B177" s="697"/>
      <c r="C177" s="697"/>
      <c r="D177" s="697"/>
      <c r="E177" s="697"/>
      <c r="F177" s="697"/>
      <c r="G177" s="274"/>
      <c r="N177" s="646"/>
      <c r="O177" s="649"/>
      <c r="P177" s="649"/>
      <c r="Q177" s="649"/>
      <c r="R177" s="649"/>
      <c r="S177" s="649"/>
      <c r="T177" s="649"/>
      <c r="U177" s="649"/>
      <c r="V177" s="649"/>
      <c r="W177" s="649"/>
      <c r="X177" s="649"/>
    </row>
    <row r="178" spans="1:24" x14ac:dyDescent="0.3">
      <c r="A178" s="271"/>
      <c r="B178" s="271"/>
      <c r="C178" s="271"/>
      <c r="D178" s="271"/>
      <c r="E178" s="271"/>
      <c r="F178" s="271"/>
      <c r="N178" s="646"/>
      <c r="O178" s="649"/>
      <c r="P178" s="649"/>
      <c r="Q178" s="649"/>
      <c r="R178" s="649"/>
      <c r="S178" s="649"/>
      <c r="T178" s="649"/>
      <c r="U178" s="649"/>
      <c r="V178" s="649"/>
      <c r="W178" s="649"/>
      <c r="X178" s="649"/>
    </row>
    <row r="182" spans="1:24" x14ac:dyDescent="0.3">
      <c r="N182" s="591"/>
    </row>
    <row r="183" spans="1:24" x14ac:dyDescent="0.3">
      <c r="N183" s="646"/>
      <c r="O183" s="650"/>
      <c r="P183" s="650"/>
      <c r="Q183" s="650"/>
      <c r="R183" s="650"/>
      <c r="S183" s="650"/>
      <c r="T183" s="650"/>
      <c r="U183" s="650"/>
      <c r="V183" s="650"/>
      <c r="W183" s="650"/>
      <c r="X183" s="650"/>
    </row>
    <row r="184" spans="1:24" x14ac:dyDescent="0.3">
      <c r="N184" s="646"/>
      <c r="O184" s="650"/>
      <c r="P184" s="650"/>
      <c r="Q184" s="650"/>
      <c r="R184" s="650"/>
      <c r="S184" s="650"/>
      <c r="T184" s="650"/>
      <c r="U184" s="650"/>
      <c r="V184" s="650"/>
      <c r="W184" s="650"/>
      <c r="X184" s="650"/>
    </row>
    <row r="185" spans="1:24" x14ac:dyDescent="0.3">
      <c r="N185" s="646"/>
      <c r="O185" s="650"/>
      <c r="P185" s="650"/>
      <c r="Q185" s="650"/>
      <c r="R185" s="650"/>
      <c r="S185" s="650"/>
      <c r="T185" s="650"/>
      <c r="U185" s="650"/>
      <c r="V185" s="650"/>
      <c r="W185" s="650"/>
      <c r="X185" s="650"/>
    </row>
    <row r="186" spans="1:24" x14ac:dyDescent="0.3">
      <c r="N186" s="646"/>
      <c r="O186" s="650"/>
      <c r="P186" s="650"/>
      <c r="Q186" s="650"/>
      <c r="R186" s="650"/>
      <c r="S186" s="650"/>
      <c r="T186" s="650"/>
      <c r="U186" s="650"/>
      <c r="V186" s="650"/>
      <c r="W186" s="650"/>
      <c r="X186" s="650"/>
    </row>
    <row r="187" spans="1:24" x14ac:dyDescent="0.3">
      <c r="N187" s="646"/>
      <c r="O187" s="650"/>
      <c r="P187" s="650"/>
      <c r="Q187" s="650"/>
      <c r="R187" s="650"/>
      <c r="S187" s="650"/>
      <c r="T187" s="650"/>
      <c r="U187" s="650"/>
      <c r="V187" s="650"/>
      <c r="W187" s="650"/>
      <c r="X187" s="650"/>
    </row>
    <row r="188" spans="1:24" x14ac:dyDescent="0.3">
      <c r="N188" s="646"/>
      <c r="O188" s="650"/>
      <c r="P188" s="650"/>
      <c r="Q188" s="650"/>
      <c r="R188" s="650"/>
      <c r="S188" s="650"/>
      <c r="T188" s="650"/>
      <c r="U188" s="650"/>
      <c r="V188" s="650"/>
      <c r="W188" s="650"/>
      <c r="X188" s="650"/>
    </row>
    <row r="189" spans="1:24" x14ac:dyDescent="0.3">
      <c r="N189" s="646"/>
      <c r="O189" s="650"/>
      <c r="P189" s="650"/>
      <c r="Q189" s="650"/>
      <c r="R189" s="650"/>
      <c r="S189" s="650"/>
      <c r="T189" s="650"/>
      <c r="U189" s="650"/>
      <c r="V189" s="650"/>
      <c r="W189" s="650"/>
      <c r="X189" s="650"/>
    </row>
    <row r="190" spans="1:24" x14ac:dyDescent="0.3">
      <c r="N190" s="646"/>
      <c r="O190" s="650"/>
      <c r="P190" s="650"/>
      <c r="Q190" s="650"/>
      <c r="R190" s="650"/>
      <c r="S190" s="650"/>
      <c r="T190" s="650"/>
      <c r="U190" s="650"/>
      <c r="V190" s="650"/>
      <c r="W190" s="650"/>
      <c r="X190" s="650"/>
    </row>
    <row r="191" spans="1:24" x14ac:dyDescent="0.3">
      <c r="N191" s="646"/>
      <c r="O191" s="650"/>
      <c r="P191" s="650"/>
      <c r="Q191" s="650"/>
      <c r="R191" s="650"/>
      <c r="S191" s="650"/>
      <c r="T191" s="650"/>
      <c r="U191" s="650"/>
      <c r="V191" s="650"/>
      <c r="W191" s="650"/>
      <c r="X191" s="650"/>
    </row>
    <row r="192" spans="1:24" x14ac:dyDescent="0.3">
      <c r="N192" s="646"/>
      <c r="O192" s="650"/>
      <c r="P192" s="650"/>
      <c r="Q192" s="650"/>
      <c r="R192" s="650"/>
      <c r="S192" s="650"/>
      <c r="T192" s="650"/>
      <c r="U192" s="650"/>
      <c r="V192" s="650"/>
      <c r="W192" s="650"/>
      <c r="X192" s="650"/>
    </row>
    <row r="193" spans="14:24" x14ac:dyDescent="0.3">
      <c r="N193" s="646"/>
      <c r="O193" s="650"/>
      <c r="P193" s="650"/>
      <c r="Q193" s="650"/>
      <c r="R193" s="650"/>
      <c r="S193" s="650"/>
      <c r="T193" s="650"/>
      <c r="U193" s="650"/>
      <c r="V193" s="650"/>
      <c r="W193" s="650"/>
      <c r="X193" s="650"/>
    </row>
    <row r="194" spans="14:24" x14ac:dyDescent="0.3">
      <c r="N194" s="646"/>
      <c r="O194" s="650"/>
      <c r="P194" s="650"/>
      <c r="Q194" s="650"/>
      <c r="R194" s="650"/>
      <c r="S194" s="650"/>
      <c r="T194" s="650"/>
      <c r="U194" s="650"/>
      <c r="V194" s="650"/>
      <c r="W194" s="650"/>
      <c r="X194" s="650"/>
    </row>
    <row r="195" spans="14:24" x14ac:dyDescent="0.3">
      <c r="O195" s="650"/>
      <c r="P195" s="650"/>
      <c r="Q195" s="650"/>
      <c r="R195" s="650"/>
      <c r="S195" s="650"/>
      <c r="T195" s="650"/>
      <c r="U195" s="650"/>
      <c r="V195" s="650"/>
      <c r="W195" s="650"/>
      <c r="X195" s="650"/>
    </row>
  </sheetData>
  <mergeCells count="43">
    <mergeCell ref="A165:G165"/>
    <mergeCell ref="A125:G125"/>
    <mergeCell ref="A73:F73"/>
    <mergeCell ref="A37:J37"/>
    <mergeCell ref="A51:K51"/>
    <mergeCell ref="A52:K52"/>
    <mergeCell ref="A86:K86"/>
    <mergeCell ref="A87:K87"/>
    <mergeCell ref="A148:J148"/>
    <mergeCell ref="A103:K103"/>
    <mergeCell ref="A104:K104"/>
    <mergeCell ref="A129:K129"/>
    <mergeCell ref="A130:K130"/>
    <mergeCell ref="A147:J147"/>
    <mergeCell ref="A59:J59"/>
    <mergeCell ref="A60:J60"/>
    <mergeCell ref="A166:F177"/>
    <mergeCell ref="A68:F68"/>
    <mergeCell ref="A69:F69"/>
    <mergeCell ref="A70:F70"/>
    <mergeCell ref="A74:F74"/>
    <mergeCell ref="A75:F75"/>
    <mergeCell ref="A76:F76"/>
    <mergeCell ref="A77:F77"/>
    <mergeCell ref="A78:F78"/>
    <mergeCell ref="A79:F79"/>
    <mergeCell ref="A80:F80"/>
    <mergeCell ref="A81:F81"/>
    <mergeCell ref="A82:F82"/>
    <mergeCell ref="A71:F71"/>
    <mergeCell ref="A72:F72"/>
    <mergeCell ref="A83:F83"/>
    <mergeCell ref="A4:K4"/>
    <mergeCell ref="A3:K3"/>
    <mergeCell ref="A10:K10"/>
    <mergeCell ref="A11:K11"/>
    <mergeCell ref="A19:K19"/>
    <mergeCell ref="A20:K20"/>
    <mergeCell ref="A27:J27"/>
    <mergeCell ref="A28:J28"/>
    <mergeCell ref="A44:K44"/>
    <mergeCell ref="A45:K45"/>
    <mergeCell ref="A36:K36"/>
  </mergeCells>
  <conditionalFormatting sqref="B150:B161">
    <cfRule type="colorScale" priority="9">
      <colorScale>
        <cfvo type="min"/>
        <cfvo type="percentile" val="50"/>
        <cfvo type="max"/>
        <color rgb="FFF8696B"/>
        <color rgb="FFFFEB84"/>
        <color rgb="FF63BE7B"/>
      </colorScale>
    </cfRule>
  </conditionalFormatting>
  <conditionalFormatting sqref="C150:C161">
    <cfRule type="colorScale" priority="8">
      <colorScale>
        <cfvo type="min"/>
        <cfvo type="percentile" val="50"/>
        <cfvo type="max"/>
        <color rgb="FFF8696B"/>
        <color rgb="FFFFEB84"/>
        <color rgb="FF63BE7B"/>
      </colorScale>
    </cfRule>
  </conditionalFormatting>
  <conditionalFormatting sqref="D150:D161">
    <cfRule type="colorScale" priority="7">
      <colorScale>
        <cfvo type="min"/>
        <cfvo type="percentile" val="50"/>
        <cfvo type="max"/>
        <color rgb="FFF8696B"/>
        <color rgb="FFFFEB84"/>
        <color rgb="FF63BE7B"/>
      </colorScale>
    </cfRule>
  </conditionalFormatting>
  <conditionalFormatting sqref="E150:E161">
    <cfRule type="colorScale" priority="6">
      <colorScale>
        <cfvo type="min"/>
        <cfvo type="percentile" val="50"/>
        <cfvo type="max"/>
        <color rgb="FFF8696B"/>
        <color rgb="FFFFEB84"/>
        <color rgb="FF63BE7B"/>
      </colorScale>
    </cfRule>
  </conditionalFormatting>
  <conditionalFormatting sqref="F150:F161">
    <cfRule type="colorScale" priority="5">
      <colorScale>
        <cfvo type="min"/>
        <cfvo type="percentile" val="50"/>
        <cfvo type="max"/>
        <color rgb="FFF8696B"/>
        <color rgb="FFFFEB84"/>
        <color rgb="FF63BE7B"/>
      </colorScale>
    </cfRule>
  </conditionalFormatting>
  <conditionalFormatting sqref="G150:G161">
    <cfRule type="colorScale" priority="4">
      <colorScale>
        <cfvo type="min"/>
        <cfvo type="percentile" val="50"/>
        <cfvo type="max"/>
        <color rgb="FFF8696B"/>
        <color rgb="FFFFEB84"/>
        <color rgb="FF63BE7B"/>
      </colorScale>
    </cfRule>
  </conditionalFormatting>
  <conditionalFormatting sqref="H150:H161">
    <cfRule type="colorScale" priority="3">
      <colorScale>
        <cfvo type="min"/>
        <cfvo type="percentile" val="50"/>
        <cfvo type="max"/>
        <color rgb="FFF8696B"/>
        <color rgb="FFFFEB84"/>
        <color rgb="FF63BE7B"/>
      </colorScale>
    </cfRule>
  </conditionalFormatting>
  <conditionalFormatting sqref="I150:I161">
    <cfRule type="colorScale" priority="2">
      <colorScale>
        <cfvo type="min"/>
        <cfvo type="percentile" val="50"/>
        <cfvo type="max"/>
        <color rgb="FFF8696B"/>
        <color rgb="FFFFEB84"/>
        <color rgb="FF63BE7B"/>
      </colorScale>
    </cfRule>
  </conditionalFormatting>
  <conditionalFormatting sqref="J150:J161">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M89" xr:uid="{00000000-0002-0000-0400-000000000000}">
      <formula1>$B$105:$K$105</formula1>
    </dataValidation>
  </dataValidations>
  <pageMargins left="0.7" right="0.7" top="0.75" bottom="0.75" header="0.3" footer="0.3"/>
  <pageSetup orientation="portrait" horizontalDpi="4294967295" verticalDpi="4294967295"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'PIB-Mpal 2015-2024 Corrient'!$G$6:$G$130</xm:f>
          </x14:formula1>
          <xm:sqref>B1</xm:sqref>
        </x14:dataValidation>
      </x14:dataValidations>
    </ext>
    <ext xmlns:x14="http://schemas.microsoft.com/office/spreadsheetml/2009/9/main" uri="{05C60535-1F16-4fd2-B633-F4F36F0B64E0}">
      <x14:sparklineGroups xmlns:xm="http://schemas.microsoft.com/office/excel/2006/main">
        <x14:sparklineGroup type="column" displayEmptyCellsAs="gap" negative="1" xr2:uid="{B16D67E6-463E-4755-A5AB-224AD3275492}">
          <x14:colorSeries rgb="FF00B050"/>
          <x14:colorNegative rgb="FFD00000"/>
          <x14:colorAxis rgb="FF000000"/>
          <x14:colorMarkers rgb="FFD00000"/>
          <x14:colorFirst rgb="FFD00000"/>
          <x14:colorLast rgb="FFD00000"/>
          <x14:colorHigh rgb="FFD00000"/>
          <x14:colorLow rgb="FFD00000"/>
          <x14:sparklines>
            <x14:sparkline>
              <xm:f>'Ficha Municipal'!B150:J150</xm:f>
              <xm:sqref>K150</xm:sqref>
            </x14:sparkline>
            <x14:sparkline>
              <xm:f>'Ficha Municipal'!B151:J151</xm:f>
              <xm:sqref>K151</xm:sqref>
            </x14:sparkline>
            <x14:sparkline>
              <xm:f>'Ficha Municipal'!B152:J152</xm:f>
              <xm:sqref>K152</xm:sqref>
            </x14:sparkline>
            <x14:sparkline>
              <xm:f>'Ficha Municipal'!B153:J153</xm:f>
              <xm:sqref>K153</xm:sqref>
            </x14:sparkline>
            <x14:sparkline>
              <xm:f>'Ficha Municipal'!B154:J154</xm:f>
              <xm:sqref>K154</xm:sqref>
            </x14:sparkline>
            <x14:sparkline>
              <xm:f>'Ficha Municipal'!B155:J155</xm:f>
              <xm:sqref>K155</xm:sqref>
            </x14:sparkline>
            <x14:sparkline>
              <xm:f>'Ficha Municipal'!B156:J156</xm:f>
              <xm:sqref>K156</xm:sqref>
            </x14:sparkline>
            <x14:sparkline>
              <xm:f>'Ficha Municipal'!B157:J157</xm:f>
              <xm:sqref>K157</xm:sqref>
            </x14:sparkline>
            <x14:sparkline>
              <xm:f>'Ficha Municipal'!B158:J158</xm:f>
              <xm:sqref>K158</xm:sqref>
            </x14:sparkline>
            <x14:sparkline>
              <xm:f>'Ficha Municipal'!B159:J159</xm:f>
              <xm:sqref>K159</xm:sqref>
            </x14:sparkline>
            <x14:sparkline>
              <xm:f>'Ficha Municipal'!B160:J160</xm:f>
              <xm:sqref>K160</xm:sqref>
            </x14:sparkline>
            <x14:sparkline>
              <xm:f>'Ficha Municipal'!B161:J161</xm:f>
              <xm:sqref>K161</xm:sqref>
            </x14:sparkline>
          </x14:sparklines>
        </x14:sparklineGroup>
        <x14:sparklineGroup displayEmptyCellsAs="gap" high="1" low="1" xr2:uid="{2D6C3B78-1A06-4323-9EE6-690D17BB54AA}">
          <x14:colorSeries rgb="FF5F5F5F"/>
          <x14:colorNegative rgb="FFFFB620"/>
          <x14:colorAxis rgb="FF000000"/>
          <x14:colorMarkers rgb="FFD70077"/>
          <x14:colorFirst rgb="FF5687C2"/>
          <x14:colorLast rgb="FF359CEB"/>
          <x14:colorHigh rgb="FF56BE79"/>
          <x14:colorLow rgb="FFFF5055"/>
          <x14:sparklines>
            <x14:sparkline>
              <xm:f>'Ficha Municipal'!B132:K132</xm:f>
              <xm:sqref>L132</xm:sqref>
            </x14:sparkline>
            <x14:sparkline>
              <xm:f>'Ficha Municipal'!B133:K133</xm:f>
              <xm:sqref>L133</xm:sqref>
            </x14:sparkline>
            <x14:sparkline>
              <xm:f>'Ficha Municipal'!B134:K134</xm:f>
              <xm:sqref>L134</xm:sqref>
            </x14:sparkline>
            <x14:sparkline>
              <xm:f>'Ficha Municipal'!B135:K135</xm:f>
              <xm:sqref>L135</xm:sqref>
            </x14:sparkline>
            <x14:sparkline>
              <xm:f>'Ficha Municipal'!B136:K136</xm:f>
              <xm:sqref>L136</xm:sqref>
            </x14:sparkline>
            <x14:sparkline>
              <xm:f>'Ficha Municipal'!B137:K137</xm:f>
              <xm:sqref>L137</xm:sqref>
            </x14:sparkline>
            <x14:sparkline>
              <xm:f>'Ficha Municipal'!B138:K138</xm:f>
              <xm:sqref>L138</xm:sqref>
            </x14:sparkline>
            <x14:sparkline>
              <xm:f>'Ficha Municipal'!B139:K139</xm:f>
              <xm:sqref>L139</xm:sqref>
            </x14:sparkline>
            <x14:sparkline>
              <xm:f>'Ficha Municipal'!B140:K140</xm:f>
              <xm:sqref>L140</xm:sqref>
            </x14:sparkline>
            <x14:sparkline>
              <xm:f>'Ficha Municipal'!B141:K141</xm:f>
              <xm:sqref>L141</xm:sqref>
            </x14:sparkline>
            <x14:sparkline>
              <xm:f>'Ficha Municipal'!B142:K142</xm:f>
              <xm:sqref>L142</xm:sqref>
            </x14:sparkline>
            <x14:sparkline>
              <xm:f>'Ficha Municipal'!B143:K143</xm:f>
              <xm:sqref>L143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AE1264"/>
  <sheetViews>
    <sheetView showGridLines="0" topLeftCell="A5" zoomScale="70" zoomScaleNormal="70" workbookViewId="0">
      <selection activeCell="G6" sqref="G6"/>
    </sheetView>
  </sheetViews>
  <sheetFormatPr baseColWidth="10" defaultColWidth="8.88671875" defaultRowHeight="14.4" x14ac:dyDescent="0.3"/>
  <cols>
    <col min="1" max="1" width="8.88671875" style="457"/>
    <col min="2" max="2" width="11.6640625" customWidth="1"/>
    <col min="4" max="4" width="7.44140625" customWidth="1"/>
    <col min="5" max="5" width="8.44140625" customWidth="1"/>
    <col min="6" max="6" width="17" customWidth="1"/>
    <col min="7" max="7" width="21.5546875" customWidth="1"/>
    <col min="8" max="8" width="14.6640625" customWidth="1"/>
    <col min="9" max="13" width="14.6640625" bestFit="1" customWidth="1"/>
    <col min="14" max="15" width="22.5546875" bestFit="1" customWidth="1"/>
    <col min="16" max="18" width="14.6640625" bestFit="1" customWidth="1"/>
    <col min="19" max="19" width="17.33203125" bestFit="1" customWidth="1"/>
    <col min="20" max="20" width="22.5546875" bestFit="1" customWidth="1"/>
    <col min="21" max="21" width="27.6640625" bestFit="1" customWidth="1"/>
    <col min="22" max="24" width="14.6640625" bestFit="1" customWidth="1"/>
    <col min="25" max="25" width="14.6640625" customWidth="1"/>
    <col min="26" max="29" width="23.88671875" customWidth="1"/>
  </cols>
  <sheetData>
    <row r="1" spans="1:31" ht="24" customHeight="1" x14ac:dyDescent="0.3">
      <c r="A1" s="737" t="s">
        <v>89</v>
      </c>
      <c r="B1" s="737"/>
      <c r="C1" s="737"/>
      <c r="D1" s="737"/>
      <c r="E1" s="737"/>
      <c r="F1" s="737"/>
      <c r="G1" s="737"/>
      <c r="H1" s="737"/>
      <c r="I1" s="737"/>
      <c r="J1" s="737"/>
      <c r="K1" s="737"/>
      <c r="L1" s="737"/>
      <c r="M1" s="737"/>
      <c r="N1" s="737"/>
      <c r="O1" s="737"/>
      <c r="P1" s="737"/>
      <c r="Q1" s="737"/>
      <c r="R1" s="737"/>
      <c r="S1" s="737"/>
      <c r="T1" s="737"/>
      <c r="U1" s="737"/>
      <c r="V1" s="737"/>
      <c r="W1" s="737"/>
      <c r="X1" s="737"/>
      <c r="Y1" s="737"/>
    </row>
    <row r="2" spans="1:31" ht="47.25" customHeight="1" x14ac:dyDescent="0.3">
      <c r="A2" s="738" t="s">
        <v>536</v>
      </c>
      <c r="B2" s="738"/>
      <c r="C2" s="738"/>
      <c r="D2" s="738"/>
      <c r="E2" s="738"/>
      <c r="F2" s="738"/>
      <c r="G2" s="738"/>
      <c r="H2" s="738"/>
      <c r="I2" s="738"/>
      <c r="J2" s="738"/>
      <c r="K2" s="738"/>
      <c r="L2" s="738"/>
      <c r="M2" s="738"/>
      <c r="N2" s="738"/>
      <c r="O2" s="738"/>
      <c r="P2" s="738"/>
      <c r="Q2" s="738"/>
      <c r="R2" s="738"/>
      <c r="S2" s="738"/>
      <c r="T2" s="738"/>
      <c r="U2" s="738"/>
      <c r="V2" s="738"/>
      <c r="W2" s="738"/>
      <c r="X2" s="738"/>
      <c r="Y2" s="738"/>
    </row>
    <row r="3" spans="1:31" ht="62.25" customHeight="1" thickBot="1" x14ac:dyDescent="0.35">
      <c r="H3" s="335" t="s">
        <v>117</v>
      </c>
      <c r="I3" s="335" t="s">
        <v>118</v>
      </c>
      <c r="J3" s="428" t="s">
        <v>129</v>
      </c>
      <c r="K3" s="335" t="s">
        <v>119</v>
      </c>
      <c r="L3" s="335" t="s">
        <v>120</v>
      </c>
      <c r="M3" s="428" t="s">
        <v>130</v>
      </c>
      <c r="N3" s="335" t="s">
        <v>537</v>
      </c>
      <c r="O3" s="335" t="s">
        <v>538</v>
      </c>
      <c r="P3" s="335" t="s">
        <v>123</v>
      </c>
      <c r="Q3" s="335" t="s">
        <v>124</v>
      </c>
      <c r="R3" s="335" t="s">
        <v>125</v>
      </c>
      <c r="S3" s="335" t="s">
        <v>539</v>
      </c>
      <c r="T3" s="335" t="s">
        <v>540</v>
      </c>
      <c r="U3" s="335" t="s">
        <v>541</v>
      </c>
      <c r="V3" s="335" t="s">
        <v>131</v>
      </c>
      <c r="W3" s="428" t="s">
        <v>542</v>
      </c>
      <c r="X3" s="335" t="s">
        <v>509</v>
      </c>
      <c r="Y3" s="335" t="s">
        <v>543</v>
      </c>
    </row>
    <row r="4" spans="1:31" ht="252.6" customHeight="1" thickBot="1" x14ac:dyDescent="0.35">
      <c r="A4" s="540" t="s">
        <v>544</v>
      </c>
      <c r="B4" s="498" t="s">
        <v>545</v>
      </c>
      <c r="C4" s="498" t="s">
        <v>546</v>
      </c>
      <c r="D4" s="498" t="s">
        <v>547</v>
      </c>
      <c r="E4" s="498" t="s">
        <v>548</v>
      </c>
      <c r="F4" s="498" t="s">
        <v>446</v>
      </c>
      <c r="G4" s="498" t="s">
        <v>549</v>
      </c>
      <c r="H4" s="1" t="s">
        <v>550</v>
      </c>
      <c r="I4" s="1" t="s">
        <v>151</v>
      </c>
      <c r="J4" s="1" t="s">
        <v>129</v>
      </c>
      <c r="K4" s="1" t="s">
        <v>157</v>
      </c>
      <c r="L4" s="1" t="s">
        <v>120</v>
      </c>
      <c r="M4" s="1" t="s">
        <v>130</v>
      </c>
      <c r="N4" s="1" t="s">
        <v>121</v>
      </c>
      <c r="O4" s="1" t="s">
        <v>122</v>
      </c>
      <c r="P4" s="1" t="s">
        <v>171</v>
      </c>
      <c r="Q4" s="1" t="s">
        <v>124</v>
      </c>
      <c r="R4" s="1" t="s">
        <v>125</v>
      </c>
      <c r="S4" s="1" t="s">
        <v>126</v>
      </c>
      <c r="T4" s="1" t="s">
        <v>127</v>
      </c>
      <c r="U4" s="1" t="s">
        <v>551</v>
      </c>
      <c r="V4" s="1" t="s">
        <v>131</v>
      </c>
      <c r="W4" s="541" t="s">
        <v>542</v>
      </c>
      <c r="X4" s="1" t="s">
        <v>509</v>
      </c>
      <c r="Y4" s="542" t="s">
        <v>543</v>
      </c>
      <c r="Z4" s="429" t="s">
        <v>552</v>
      </c>
      <c r="AA4" s="378" t="s">
        <v>553</v>
      </c>
      <c r="AB4" s="378" t="s">
        <v>554</v>
      </c>
      <c r="AC4" s="379" t="s">
        <v>555</v>
      </c>
      <c r="AE4" s="137">
        <v>2015</v>
      </c>
    </row>
    <row r="5" spans="1:31" ht="15" thickBot="1" x14ac:dyDescent="0.35">
      <c r="A5" s="506">
        <v>2015</v>
      </c>
      <c r="B5" s="498" t="s">
        <v>556</v>
      </c>
      <c r="C5" s="498"/>
      <c r="D5" s="498"/>
      <c r="E5" s="498"/>
      <c r="F5" s="498"/>
      <c r="G5" s="498" t="s">
        <v>557</v>
      </c>
      <c r="H5" s="507">
        <v>6153.0623286166601</v>
      </c>
      <c r="I5" s="507">
        <v>2430.0514517960805</v>
      </c>
      <c r="J5" s="332">
        <v>8583.1137804127411</v>
      </c>
      <c r="K5" s="507">
        <v>19852.649523508673</v>
      </c>
      <c r="L5" s="507">
        <v>8573.3862697719742</v>
      </c>
      <c r="M5" s="332">
        <v>28426.035793280647</v>
      </c>
      <c r="N5" s="507">
        <v>4920.4932764469131</v>
      </c>
      <c r="O5" s="507">
        <v>18733.951378250913</v>
      </c>
      <c r="P5" s="507">
        <v>3382.924851687842</v>
      </c>
      <c r="Q5" s="507">
        <v>5517.180840789355</v>
      </c>
      <c r="R5" s="507">
        <v>9932.8028534265723</v>
      </c>
      <c r="S5" s="507">
        <v>10374.548477555927</v>
      </c>
      <c r="T5" s="507">
        <v>12532.151501840759</v>
      </c>
      <c r="U5" s="507">
        <v>2500.0730881368681</v>
      </c>
      <c r="V5" s="332">
        <v>67894.126268135151</v>
      </c>
      <c r="W5" s="332">
        <v>104903.27584182854</v>
      </c>
      <c r="X5" s="507">
        <v>10542.981141487051</v>
      </c>
      <c r="Y5" s="333">
        <v>115446.25698331559</v>
      </c>
      <c r="Z5" t="str">
        <f>SUBSTITUTE(SUBSTITUTE(SUBSTITUTE(SUBSTITUTE(IF(E5="","",VLOOKUP(E5,Esquemas_NORM!$A$2:$H$126,8,FALSE)),"PROVINCIA ADMINISTRATIVA Y DE PLANIFICACIÓN","PAT"),"PROVINCIA ADMINISTRATIVA Y DE PLANIFICACION","PAT"),"PROVINCIA ADMINISTRATIVA DE PLANIFICACION","PAT"),"PROVINCIA ADMINISTRATIVA Y PLANIFICACION","PAT")</f>
        <v/>
      </c>
      <c r="AA5" t="str">
        <f>IF($E5="","",INDEX(Esquemas_NORM!$H$2:$K$126,MATCH($E5,Esquemas_NORM!$A$2:$A$126,0),MATCH(AA$4,Esquemas_NORM!$H$1:$K$1,0)))</f>
        <v/>
      </c>
      <c r="AB5" t="str">
        <f>IF($E5="","",INDEX(Esquemas_NORM!$H$2:$K$126,MATCH($E5,Esquemas_NORM!$A$2:$A$126,0),MATCH(AB$4,Esquemas_NORM!$H$1:$K$1,0)))</f>
        <v/>
      </c>
      <c r="AC5" t="str">
        <f>IF($E5="","",INDEX(Esquemas_NORM!$H$2:$K$126,MATCH($E5,Esquemas_NORM!$A$2:$A$126,0),MATCH(AC$4,Esquemas_NORM!$H$1:$K$1,0)))</f>
        <v/>
      </c>
      <c r="AE5" s="137">
        <v>2016</v>
      </c>
    </row>
    <row r="6" spans="1:31" x14ac:dyDescent="0.3">
      <c r="A6" s="7">
        <v>2015</v>
      </c>
      <c r="B6" s="3" t="s">
        <v>556</v>
      </c>
      <c r="C6" s="3" t="s">
        <v>144</v>
      </c>
      <c r="D6" s="3" t="s">
        <v>558</v>
      </c>
      <c r="E6" s="3" t="s">
        <v>147</v>
      </c>
      <c r="F6" s="3" t="s">
        <v>148</v>
      </c>
      <c r="G6" s="3" t="s">
        <v>559</v>
      </c>
      <c r="H6" s="8">
        <v>120.54107367829999</v>
      </c>
      <c r="I6" s="8">
        <v>4.7759313150000002</v>
      </c>
      <c r="J6" s="286">
        <v>125.31700499329999</v>
      </c>
      <c r="K6" s="8">
        <v>7217.6993273686703</v>
      </c>
      <c r="L6" s="8">
        <v>4559.5275664625397</v>
      </c>
      <c r="M6" s="286">
        <v>11777.22689383121</v>
      </c>
      <c r="N6" s="8">
        <v>1587.12453442526</v>
      </c>
      <c r="O6" s="8">
        <v>9034.0074042480392</v>
      </c>
      <c r="P6" s="8">
        <v>1622.57393973791</v>
      </c>
      <c r="Q6" s="8">
        <v>4148.7070508165098</v>
      </c>
      <c r="R6" s="8">
        <v>5045.8895883162304</v>
      </c>
      <c r="S6" s="8">
        <v>4927.9893398854601</v>
      </c>
      <c r="T6" s="8">
        <v>6056.33165949044</v>
      </c>
      <c r="U6" s="8">
        <v>1226.2371919997399</v>
      </c>
      <c r="V6" s="286">
        <v>33648.860708919587</v>
      </c>
      <c r="W6" s="286">
        <v>45551.404607744102</v>
      </c>
      <c r="X6" s="8">
        <v>4578.0038410983825</v>
      </c>
      <c r="Y6" s="283">
        <v>50129.408448842485</v>
      </c>
      <c r="Z6" t="str">
        <f>SUBSTITUTE(SUBSTITUTE(SUBSTITUTE(SUBSTITUTE(IF(E6="","",VLOOKUP(E6,Esquemas_NORM!$A$2:$H$126,8,FALSE)),"PROVINCIA ADMINISTRATIVA Y DE PLANIFICACIÓN","PAT"),"PROVINCIA ADMINISTRATIVA Y DE PLANIFICACION","PAT"),"PROVINCIA ADMINISTRATIVA DE PLANIFICACION","PAT"),"PROVINCIA ADMINISTRATIVA Y PLANIFICACION","PAT")</f>
        <v>A la fecha no ha conformado un EAT Provincia</v>
      </c>
      <c r="AA6" t="str">
        <f>IF($E6="","",INDEX(Esquemas_NORM!$H$2:$K$126,MATCH($E6,Esquemas_NORM!$A$2:$A$126,0),MATCH(AA$4,Esquemas_NORM!$H$1:$K$1,0)))</f>
        <v>A la fecha no ha conformado un EAT Región</v>
      </c>
      <c r="AB6" t="str">
        <f>IF($E6="","",INDEX(Esquemas_NORM!$H$2:$K$126,MATCH($E6,Esquemas_NORM!$A$2:$A$126,0),MATCH(AB$4,Esquemas_NORM!$H$1:$K$1,0)))</f>
        <v>Área Metropolitana del Valle de Aburrá</v>
      </c>
      <c r="AC6" t="str">
        <f>IF($E6="","",INDEX(Esquemas_NORM!$H$2:$K$126,MATCH($E6,Esquemas_NORM!$A$2:$A$126,0),MATCH(AC$4,Esquemas_NORM!$H$1:$K$1,0)))</f>
        <v>A la fecha no ha conformado un EAT asociación - unión</v>
      </c>
      <c r="AE6" s="137">
        <v>2017</v>
      </c>
    </row>
    <row r="7" spans="1:31" x14ac:dyDescent="0.3">
      <c r="A7" s="6">
        <v>2015</v>
      </c>
      <c r="B7" s="4" t="s">
        <v>556</v>
      </c>
      <c r="C7" s="4" t="s">
        <v>144</v>
      </c>
      <c r="D7" s="4" t="s">
        <v>560</v>
      </c>
      <c r="E7" s="4" t="s">
        <v>152</v>
      </c>
      <c r="F7" s="4" t="s">
        <v>148</v>
      </c>
      <c r="G7" s="4" t="s">
        <v>153</v>
      </c>
      <c r="H7" s="9">
        <v>88.071269805859998</v>
      </c>
      <c r="I7" s="9">
        <v>1.3144217791299999</v>
      </c>
      <c r="J7" s="287">
        <v>89.385691584989999</v>
      </c>
      <c r="K7" s="9">
        <v>334.53305865547998</v>
      </c>
      <c r="L7" s="9">
        <v>38.153903066159998</v>
      </c>
      <c r="M7" s="287">
        <v>372.68696172163999</v>
      </c>
      <c r="N7" s="9">
        <v>101.58909371078001</v>
      </c>
      <c r="O7" s="9">
        <v>71.161135290000004</v>
      </c>
      <c r="P7" s="9">
        <v>12.42500617872</v>
      </c>
      <c r="Q7" s="9">
        <v>7.3686516114199998</v>
      </c>
      <c r="R7" s="9">
        <v>41.129274341890003</v>
      </c>
      <c r="S7" s="9">
        <v>46.25517474011</v>
      </c>
      <c r="T7" s="9">
        <v>33.739722864340003</v>
      </c>
      <c r="U7" s="9">
        <v>9.8125466175000007</v>
      </c>
      <c r="V7" s="287">
        <v>323.48060535476003</v>
      </c>
      <c r="W7" s="287">
        <v>785.55325866139003</v>
      </c>
      <c r="X7" s="9">
        <v>78.949614540059073</v>
      </c>
      <c r="Y7" s="284">
        <v>864.50287320144912</v>
      </c>
      <c r="Z7" t="str">
        <f>SUBSTITUTE(SUBSTITUTE(SUBSTITUTE(SUBSTITUTE(IF(E7="","",VLOOKUP(E7,Esquemas_NORM!$A$2:$H$126,8,FALSE)),"PROVINCIA ADMINISTRATIVA Y DE PLANIFICACIÓN","PAT"),"PROVINCIA ADMINISTRATIVA Y DE PLANIFICACION","PAT"),"PROVINCIA ADMINISTRATIVA DE PLANIFICACION","PAT"),"PROVINCIA ADMINISTRATIVA Y PLANIFICACION","PAT")</f>
        <v>A la fecha no ha conformado un EAT Provincia</v>
      </c>
      <c r="AA7" t="str">
        <f>IF($E7="","",INDEX(Esquemas_NORM!$H$2:$K$126,MATCH($E7,Esquemas_NORM!$A$2:$A$126,0),MATCH(AA$4,Esquemas_NORM!$H$1:$K$1,0)))</f>
        <v>A la fecha no ha conformado un EAT Región</v>
      </c>
      <c r="AB7" t="str">
        <f>IF($E7="","",INDEX(Esquemas_NORM!$H$2:$K$126,MATCH($E7,Esquemas_NORM!$A$2:$A$126,0),MATCH(AB$4,Esquemas_NORM!$H$1:$K$1,0)))</f>
        <v>Área Metropolitana del Valle de Aburrá</v>
      </c>
      <c r="AC7" t="str">
        <f>IF($E7="","",INDEX(Esquemas_NORM!$H$2:$K$126,MATCH($E7,Esquemas_NORM!$A$2:$A$126,0),MATCH(AC$4,Esquemas_NORM!$H$1:$K$1,0)))</f>
        <v>A la fecha no ha conformado un EAT asociación - unión</v>
      </c>
      <c r="AE7" s="137">
        <v>2018</v>
      </c>
    </row>
    <row r="8" spans="1:31" x14ac:dyDescent="0.3">
      <c r="A8" s="6">
        <v>2015</v>
      </c>
      <c r="B8" s="4" t="s">
        <v>556</v>
      </c>
      <c r="C8" s="4" t="s">
        <v>144</v>
      </c>
      <c r="D8" s="4" t="s">
        <v>560</v>
      </c>
      <c r="E8" s="4" t="s">
        <v>155</v>
      </c>
      <c r="F8" s="4" t="s">
        <v>148</v>
      </c>
      <c r="G8" s="4" t="s">
        <v>156</v>
      </c>
      <c r="H8" s="9">
        <v>33.129732912500003</v>
      </c>
      <c r="I8" s="9">
        <v>1.11542222342</v>
      </c>
      <c r="J8" s="287">
        <v>34.245155135920001</v>
      </c>
      <c r="K8" s="9">
        <v>705.92366602393997</v>
      </c>
      <c r="L8" s="9">
        <v>446.36830100576998</v>
      </c>
      <c r="M8" s="287">
        <v>1152.2919670297099</v>
      </c>
      <c r="N8" s="9">
        <v>181.29939043336</v>
      </c>
      <c r="O8" s="9">
        <v>1067.4769256924999</v>
      </c>
      <c r="P8" s="9">
        <v>244.54133963029</v>
      </c>
      <c r="Q8" s="9">
        <v>150.58193429887999</v>
      </c>
      <c r="R8" s="9">
        <v>570.31497198363002</v>
      </c>
      <c r="S8" s="9">
        <v>476.80685183174</v>
      </c>
      <c r="T8" s="9">
        <v>711.42128815550996</v>
      </c>
      <c r="U8" s="9">
        <v>153.16402425554</v>
      </c>
      <c r="V8" s="287">
        <v>3555.6067262814499</v>
      </c>
      <c r="W8" s="287">
        <v>4742.14384844708</v>
      </c>
      <c r="X8" s="9">
        <v>476.59458451784241</v>
      </c>
      <c r="Y8" s="284">
        <v>5218.7384329649221</v>
      </c>
      <c r="Z8" t="str">
        <f>SUBSTITUTE(SUBSTITUTE(SUBSTITUTE(SUBSTITUTE(IF(E8="","",VLOOKUP(E8,Esquemas_NORM!$A$2:$H$126,8,FALSE)),"PROVINCIA ADMINISTRATIVA Y DE PLANIFICACIÓN","PAT"),"PROVINCIA ADMINISTRATIVA Y DE PLANIFICACION","PAT"),"PROVINCIA ADMINISTRATIVA DE PLANIFICACION","PAT"),"PROVINCIA ADMINISTRATIVA Y PLANIFICACION","PAT")</f>
        <v>A la fecha no ha conformado un EAT Provincia</v>
      </c>
      <c r="AA8" t="str">
        <f>IF($E8="","",INDEX(Esquemas_NORM!$H$2:$K$126,MATCH($E8,Esquemas_NORM!$A$2:$A$126,0),MATCH(AA$4,Esquemas_NORM!$H$1:$K$1,0)))</f>
        <v>A la fecha no ha conformado un EAT Región</v>
      </c>
      <c r="AB8" t="str">
        <f>IF($E8="","",INDEX(Esquemas_NORM!$H$2:$K$126,MATCH($E8,Esquemas_NORM!$A$2:$A$126,0),MATCH(AB$4,Esquemas_NORM!$H$1:$K$1,0)))</f>
        <v>Área Metropolitana del Valle de Aburrá</v>
      </c>
      <c r="AC8" t="str">
        <f>IF($E8="","",INDEX(Esquemas_NORM!$H$2:$K$126,MATCH($E8,Esquemas_NORM!$A$2:$A$126,0),MATCH(AC$4,Esquemas_NORM!$H$1:$K$1,0)))</f>
        <v>A la fecha no ha conformado un EAT asociación - unión</v>
      </c>
      <c r="AE8" s="137">
        <v>2019</v>
      </c>
    </row>
    <row r="9" spans="1:31" x14ac:dyDescent="0.3">
      <c r="A9" s="6">
        <v>2015</v>
      </c>
      <c r="B9" s="4" t="s">
        <v>556</v>
      </c>
      <c r="C9" s="4" t="s">
        <v>144</v>
      </c>
      <c r="D9" s="4" t="s">
        <v>561</v>
      </c>
      <c r="E9" s="4" t="s">
        <v>158</v>
      </c>
      <c r="F9" s="4" t="s">
        <v>148</v>
      </c>
      <c r="G9" s="4" t="s">
        <v>159</v>
      </c>
      <c r="H9" s="9">
        <v>57.0423906145</v>
      </c>
      <c r="I9" s="9">
        <v>0</v>
      </c>
      <c r="J9" s="287">
        <v>57.0423906145</v>
      </c>
      <c r="K9" s="9">
        <v>231.50730849710001</v>
      </c>
      <c r="L9" s="9">
        <v>24.586950119969998</v>
      </c>
      <c r="M9" s="287">
        <v>256.09425861707001</v>
      </c>
      <c r="N9" s="9">
        <v>25.177635544080001</v>
      </c>
      <c r="O9" s="9">
        <v>235.81793916749999</v>
      </c>
      <c r="P9" s="9">
        <v>33.228785627839997</v>
      </c>
      <c r="Q9" s="9">
        <v>23.242302741170001</v>
      </c>
      <c r="R9" s="9">
        <v>84.408987525230003</v>
      </c>
      <c r="S9" s="9">
        <v>73.633723485719997</v>
      </c>
      <c r="T9" s="9">
        <v>85.125162554669998</v>
      </c>
      <c r="U9" s="9">
        <v>16.26679291116</v>
      </c>
      <c r="V9" s="287">
        <v>576.9013295573701</v>
      </c>
      <c r="W9" s="287">
        <v>890.03797878894022</v>
      </c>
      <c r="X9" s="9">
        <v>89.45053002661858</v>
      </c>
      <c r="Y9" s="284">
        <v>979.48850881555882</v>
      </c>
      <c r="Z9" t="str">
        <f>SUBSTITUTE(SUBSTITUTE(SUBSTITUTE(SUBSTITUTE(IF(E9="","",VLOOKUP(E9,Esquemas_NORM!$A$2:$H$126,8,FALSE)),"PROVINCIA ADMINISTRATIVA Y DE PLANIFICACIÓN","PAT"),"PROVINCIA ADMINISTRATIVA Y DE PLANIFICACION","PAT"),"PROVINCIA ADMINISTRATIVA DE PLANIFICACION","PAT"),"PROVINCIA ADMINISTRATIVA Y PLANIFICACION","PAT")</f>
        <v>A la fecha no ha conformado un EAT Provincia</v>
      </c>
      <c r="AA9" t="str">
        <f>IF($E9="","",INDEX(Esquemas_NORM!$H$2:$K$126,MATCH($E9,Esquemas_NORM!$A$2:$A$126,0),MATCH(AA$4,Esquemas_NORM!$H$1:$K$1,0)))</f>
        <v>A la fecha no ha conformado un EAT Región</v>
      </c>
      <c r="AB9" t="str">
        <f>IF($E9="","",INDEX(Esquemas_NORM!$H$2:$K$126,MATCH($E9,Esquemas_NORM!$A$2:$A$126,0),MATCH(AB$4,Esquemas_NORM!$H$1:$K$1,0)))</f>
        <v>Área Metropolitana del Valle de Aburrá</v>
      </c>
      <c r="AC9" t="str">
        <f>IF($E9="","",INDEX(Esquemas_NORM!$H$2:$K$126,MATCH($E9,Esquemas_NORM!$A$2:$A$126,0),MATCH(AC$4,Esquemas_NORM!$H$1:$K$1,0)))</f>
        <v>A la fecha no ha conformado un EAT asociación - unión</v>
      </c>
      <c r="AE9" s="137">
        <v>2020</v>
      </c>
    </row>
    <row r="10" spans="1:31" x14ac:dyDescent="0.3">
      <c r="A10" s="6">
        <v>2015</v>
      </c>
      <c r="B10" s="4" t="s">
        <v>556</v>
      </c>
      <c r="C10" s="4" t="s">
        <v>144</v>
      </c>
      <c r="D10" s="4" t="s">
        <v>560</v>
      </c>
      <c r="E10" s="4" t="s">
        <v>160</v>
      </c>
      <c r="F10" s="4" t="s">
        <v>148</v>
      </c>
      <c r="G10" s="4" t="s">
        <v>161</v>
      </c>
      <c r="H10" s="9">
        <v>9.2642081926700008</v>
      </c>
      <c r="I10" s="9">
        <v>0</v>
      </c>
      <c r="J10" s="287">
        <v>9.2642081926700008</v>
      </c>
      <c r="K10" s="9">
        <v>395.51278594211999</v>
      </c>
      <c r="L10" s="9">
        <v>84.478969547689999</v>
      </c>
      <c r="M10" s="287">
        <v>479.99175548980998</v>
      </c>
      <c r="N10" s="9">
        <v>38.77793593482</v>
      </c>
      <c r="O10" s="9">
        <v>170.28376816621</v>
      </c>
      <c r="P10" s="9">
        <v>40.67891422404</v>
      </c>
      <c r="Q10" s="9">
        <v>20.535092279120001</v>
      </c>
      <c r="R10" s="9">
        <v>110.39979893293</v>
      </c>
      <c r="S10" s="9">
        <v>87.199275522350007</v>
      </c>
      <c r="T10" s="9">
        <v>73.233140859070005</v>
      </c>
      <c r="U10" s="9">
        <v>21.256052553229999</v>
      </c>
      <c r="V10" s="287">
        <v>562.36397847177</v>
      </c>
      <c r="W10" s="287">
        <v>1051.6199421542499</v>
      </c>
      <c r="X10" s="9">
        <v>105.68982836018749</v>
      </c>
      <c r="Y10" s="284">
        <v>1157.3097705144373</v>
      </c>
      <c r="Z10" t="str">
        <f>SUBSTITUTE(SUBSTITUTE(SUBSTITUTE(SUBSTITUTE(IF(E10="","",VLOOKUP(E10,Esquemas_NORM!$A$2:$H$126,8,FALSE)),"PROVINCIA ADMINISTRATIVA Y DE PLANIFICACIÓN","PAT"),"PROVINCIA ADMINISTRATIVA Y DE PLANIFICACION","PAT"),"PROVINCIA ADMINISTRATIVA DE PLANIFICACION","PAT"),"PROVINCIA ADMINISTRATIVA Y PLANIFICACION","PAT")</f>
        <v>A la fecha no ha conformado un EAT Provincia</v>
      </c>
      <c r="AA10" t="str">
        <f>IF($E10="","",INDEX(Esquemas_NORM!$H$2:$K$126,MATCH($E10,Esquemas_NORM!$A$2:$A$126,0),MATCH(AA$4,Esquemas_NORM!$H$1:$K$1,0)))</f>
        <v>A la fecha no ha conformado un EAT Región</v>
      </c>
      <c r="AB10" t="str">
        <f>IF($E10="","",INDEX(Esquemas_NORM!$H$2:$K$126,MATCH($E10,Esquemas_NORM!$A$2:$A$126,0),MATCH(AB$4,Esquemas_NORM!$H$1:$K$1,0)))</f>
        <v>Área Metropolitana del Valle de Aburrá</v>
      </c>
      <c r="AC10" t="str">
        <f>IF($E10="","",INDEX(Esquemas_NORM!$H$2:$K$126,MATCH($E10,Esquemas_NORM!$A$2:$A$126,0),MATCH(AC$4,Esquemas_NORM!$H$1:$K$1,0)))</f>
        <v>A la fecha no ha conformado un EAT asociación - unión</v>
      </c>
      <c r="AE10" s="137">
        <v>2021</v>
      </c>
    </row>
    <row r="11" spans="1:31" x14ac:dyDescent="0.3">
      <c r="A11" s="6">
        <v>2015</v>
      </c>
      <c r="B11" s="4" t="s">
        <v>556</v>
      </c>
      <c r="C11" s="4" t="s">
        <v>144</v>
      </c>
      <c r="D11" s="4" t="s">
        <v>561</v>
      </c>
      <c r="E11" s="4" t="s">
        <v>163</v>
      </c>
      <c r="F11" s="4" t="s">
        <v>148</v>
      </c>
      <c r="G11" s="4" t="s">
        <v>164</v>
      </c>
      <c r="H11" s="9">
        <v>22.47967837289</v>
      </c>
      <c r="I11" s="9">
        <v>0</v>
      </c>
      <c r="J11" s="287">
        <v>22.47967837289</v>
      </c>
      <c r="K11" s="9">
        <v>2471.1799631029899</v>
      </c>
      <c r="L11" s="9">
        <v>300.58823677942001</v>
      </c>
      <c r="M11" s="287">
        <v>2771.76819988241</v>
      </c>
      <c r="N11" s="9">
        <v>239.99148311817001</v>
      </c>
      <c r="O11" s="9">
        <v>1170.81033571343</v>
      </c>
      <c r="P11" s="9">
        <v>225.29482454256001</v>
      </c>
      <c r="Q11" s="9">
        <v>158.82824274943999</v>
      </c>
      <c r="R11" s="9">
        <v>848.90034356374997</v>
      </c>
      <c r="S11" s="9">
        <v>761.32428779704003</v>
      </c>
      <c r="T11" s="9">
        <v>577.53148703756005</v>
      </c>
      <c r="U11" s="9">
        <v>244.77624693133001</v>
      </c>
      <c r="V11" s="287">
        <v>4227.4572514532802</v>
      </c>
      <c r="W11" s="287">
        <v>7021.70512970858</v>
      </c>
      <c r="X11" s="9">
        <v>705.69488101803859</v>
      </c>
      <c r="Y11" s="284">
        <v>7727.4000107266183</v>
      </c>
      <c r="Z11" t="str">
        <f>SUBSTITUTE(SUBSTITUTE(SUBSTITUTE(SUBSTITUTE(IF(E11="","",VLOOKUP(E11,Esquemas_NORM!$A$2:$H$126,8,FALSE)),"PROVINCIA ADMINISTRATIVA Y DE PLANIFICACIÓN","PAT"),"PROVINCIA ADMINISTRATIVA Y DE PLANIFICACION","PAT"),"PROVINCIA ADMINISTRATIVA DE PLANIFICACION","PAT"),"PROVINCIA ADMINISTRATIVA Y PLANIFICACION","PAT")</f>
        <v>A la fecha no ha conformado un EAT Provincia</v>
      </c>
      <c r="AA11" t="str">
        <f>IF($E11="","",INDEX(Esquemas_NORM!$H$2:$K$126,MATCH($E11,Esquemas_NORM!$A$2:$A$126,0),MATCH(AA$4,Esquemas_NORM!$H$1:$K$1,0)))</f>
        <v>A la fecha no ha conformado un EAT Región</v>
      </c>
      <c r="AB11" t="str">
        <f>IF($E11="","",INDEX(Esquemas_NORM!$H$2:$K$126,MATCH($E11,Esquemas_NORM!$A$2:$A$126,0),MATCH(AB$4,Esquemas_NORM!$H$1:$K$1,0)))</f>
        <v>Área Metropolitana del Valle de Aburrá</v>
      </c>
      <c r="AC11" t="str">
        <f>IF($E11="","",INDEX(Esquemas_NORM!$H$2:$K$126,MATCH($E11,Esquemas_NORM!$A$2:$A$126,0),MATCH(AC$4,Esquemas_NORM!$H$1:$K$1,0)))</f>
        <v>A la fecha no ha conformado un EAT asociación - unión</v>
      </c>
      <c r="AE11" s="137">
        <v>2022</v>
      </c>
    </row>
    <row r="12" spans="1:31" x14ac:dyDescent="0.3">
      <c r="A12" s="6">
        <v>2015</v>
      </c>
      <c r="B12" s="4" t="s">
        <v>556</v>
      </c>
      <c r="C12" s="4" t="s">
        <v>144</v>
      </c>
      <c r="D12" s="4" t="s">
        <v>560</v>
      </c>
      <c r="E12" s="4" t="s">
        <v>166</v>
      </c>
      <c r="F12" s="4" t="s">
        <v>148</v>
      </c>
      <c r="G12" s="4" t="s">
        <v>167</v>
      </c>
      <c r="H12" s="9">
        <v>20.780437120249999</v>
      </c>
      <c r="I12" s="9">
        <v>12.53878827392</v>
      </c>
      <c r="J12" s="287">
        <v>33.319225394169997</v>
      </c>
      <c r="K12" s="9">
        <v>898.27723009913996</v>
      </c>
      <c r="L12" s="9">
        <v>186.95512902928999</v>
      </c>
      <c r="M12" s="287">
        <v>1085.2323591284298</v>
      </c>
      <c r="N12" s="9">
        <v>31.636122739480001</v>
      </c>
      <c r="O12" s="9">
        <v>204.1078684064</v>
      </c>
      <c r="P12" s="9">
        <v>17.87151994073</v>
      </c>
      <c r="Q12" s="9">
        <v>11.50433340685</v>
      </c>
      <c r="R12" s="9">
        <v>50.404858751420001</v>
      </c>
      <c r="S12" s="9">
        <v>102.48183819737</v>
      </c>
      <c r="T12" s="9">
        <v>47.84300638837</v>
      </c>
      <c r="U12" s="9">
        <v>10.50231800151</v>
      </c>
      <c r="V12" s="287">
        <v>476.35186583212999</v>
      </c>
      <c r="W12" s="287">
        <v>1594.9034503547298</v>
      </c>
      <c r="X12" s="9">
        <v>160.29086665449992</v>
      </c>
      <c r="Y12" s="284">
        <v>1755.1943170092297</v>
      </c>
      <c r="Z12" t="str">
        <f>SUBSTITUTE(SUBSTITUTE(SUBSTITUTE(SUBSTITUTE(IF(E12="","",VLOOKUP(E12,Esquemas_NORM!$A$2:$H$126,8,FALSE)),"PROVINCIA ADMINISTRATIVA Y DE PLANIFICACIÓN","PAT"),"PROVINCIA ADMINISTRATIVA Y DE PLANIFICACION","PAT"),"PROVINCIA ADMINISTRATIVA DE PLANIFICACION","PAT"),"PROVINCIA ADMINISTRATIVA Y PLANIFICACION","PAT")</f>
        <v>A la fecha no ha conformado un EAT Provincia</v>
      </c>
      <c r="AA12" t="str">
        <f>IF($E12="","",INDEX(Esquemas_NORM!$H$2:$K$126,MATCH($E12,Esquemas_NORM!$A$2:$A$126,0),MATCH(AA$4,Esquemas_NORM!$H$1:$K$1,0)))</f>
        <v>A la fecha no ha conformado un EAT Región</v>
      </c>
      <c r="AB12" t="str">
        <f>IF($E12="","",INDEX(Esquemas_NORM!$H$2:$K$126,MATCH($E12,Esquemas_NORM!$A$2:$A$126,0),MATCH(AB$4,Esquemas_NORM!$H$1:$K$1,0)))</f>
        <v>Área Metropolitana del Valle de Aburrá</v>
      </c>
      <c r="AC12" t="str">
        <f>IF($E12="","",INDEX(Esquemas_NORM!$H$2:$K$126,MATCH($E12,Esquemas_NORM!$A$2:$A$126,0),MATCH(AC$4,Esquemas_NORM!$H$1:$K$1,0)))</f>
        <v>A la fecha no ha conformado un EAT asociación - unión</v>
      </c>
      <c r="AE12" s="137">
        <v>2023</v>
      </c>
    </row>
    <row r="13" spans="1:31" x14ac:dyDescent="0.3">
      <c r="A13" s="6">
        <v>2015</v>
      </c>
      <c r="B13" s="4" t="s">
        <v>556</v>
      </c>
      <c r="C13" s="4" t="s">
        <v>144</v>
      </c>
      <c r="D13" s="4" t="s">
        <v>561</v>
      </c>
      <c r="E13" s="4" t="s">
        <v>169</v>
      </c>
      <c r="F13" s="4" t="s">
        <v>148</v>
      </c>
      <c r="G13" s="4" t="s">
        <v>170</v>
      </c>
      <c r="H13" s="9">
        <v>0.53533602332999997</v>
      </c>
      <c r="I13" s="9">
        <v>0.28950968738999999</v>
      </c>
      <c r="J13" s="287">
        <v>0.82484571072000001</v>
      </c>
      <c r="K13" s="9">
        <v>2197.5545754475902</v>
      </c>
      <c r="L13" s="9">
        <v>613.26451430018005</v>
      </c>
      <c r="M13" s="287">
        <v>2810.8190897477702</v>
      </c>
      <c r="N13" s="9">
        <v>248.67914688732</v>
      </c>
      <c r="O13" s="9">
        <v>1072.2742888822299</v>
      </c>
      <c r="P13" s="9">
        <v>221.47510012846001</v>
      </c>
      <c r="Q13" s="9">
        <v>194.90310011708999</v>
      </c>
      <c r="R13" s="9">
        <v>577.17879897201999</v>
      </c>
      <c r="S13" s="9">
        <v>650.83187726530002</v>
      </c>
      <c r="T13" s="9">
        <v>472.38954530530998</v>
      </c>
      <c r="U13" s="9">
        <v>115.2757066427</v>
      </c>
      <c r="V13" s="287">
        <v>3553.0075642004299</v>
      </c>
      <c r="W13" s="287">
        <v>6364.6514996589203</v>
      </c>
      <c r="X13" s="9">
        <v>639.65972649145363</v>
      </c>
      <c r="Y13" s="284">
        <v>7004.3112261503738</v>
      </c>
      <c r="Z13" t="str">
        <f>SUBSTITUTE(SUBSTITUTE(SUBSTITUTE(SUBSTITUTE(IF(E13="","",VLOOKUP(E13,Esquemas_NORM!$A$2:$H$126,8,FALSE)),"PROVINCIA ADMINISTRATIVA Y DE PLANIFICACIÓN","PAT"),"PROVINCIA ADMINISTRATIVA Y DE PLANIFICACION","PAT"),"PROVINCIA ADMINISTRATIVA DE PLANIFICACION","PAT"),"PROVINCIA ADMINISTRATIVA Y PLANIFICACION","PAT")</f>
        <v>A la fecha no ha conformado un EAT Provincia</v>
      </c>
      <c r="AA13" t="str">
        <f>IF($E13="","",INDEX(Esquemas_NORM!$H$2:$K$126,MATCH($E13,Esquemas_NORM!$A$2:$A$126,0),MATCH(AA$4,Esquemas_NORM!$H$1:$K$1,0)))</f>
        <v>A la fecha no ha conformado un EAT Región</v>
      </c>
      <c r="AB13" t="str">
        <f>IF($E13="","",INDEX(Esquemas_NORM!$H$2:$K$126,MATCH($E13,Esquemas_NORM!$A$2:$A$126,0),MATCH(AB$4,Esquemas_NORM!$H$1:$K$1,0)))</f>
        <v>Área Metropolitana del Valle de Aburrá</v>
      </c>
      <c r="AC13" t="str">
        <f>IF($E13="","",INDEX(Esquemas_NORM!$H$2:$K$126,MATCH($E13,Esquemas_NORM!$A$2:$A$126,0),MATCH(AC$4,Esquemas_NORM!$H$1:$K$1,0)))</f>
        <v>A la fecha no ha conformado un EAT asociación - unión</v>
      </c>
      <c r="AE13" s="137">
        <v>2024</v>
      </c>
    </row>
    <row r="14" spans="1:31" x14ac:dyDescent="0.3">
      <c r="A14" s="6">
        <v>2015</v>
      </c>
      <c r="B14" s="4" t="s">
        <v>556</v>
      </c>
      <c r="C14" s="4" t="s">
        <v>144</v>
      </c>
      <c r="D14" s="4" t="s">
        <v>561</v>
      </c>
      <c r="E14" s="4" t="s">
        <v>172</v>
      </c>
      <c r="F14" s="4" t="s">
        <v>148</v>
      </c>
      <c r="G14" s="4" t="s">
        <v>173</v>
      </c>
      <c r="H14" s="9">
        <v>3.6424973072700002</v>
      </c>
      <c r="I14" s="9">
        <v>0</v>
      </c>
      <c r="J14" s="287">
        <v>3.6424973072700002</v>
      </c>
      <c r="K14" s="9">
        <v>580.16290632301002</v>
      </c>
      <c r="L14" s="9">
        <v>86.848358771649998</v>
      </c>
      <c r="M14" s="287">
        <v>667.01126509466008</v>
      </c>
      <c r="N14" s="9">
        <v>51.022015766960003</v>
      </c>
      <c r="O14" s="9">
        <v>215.02317799676001</v>
      </c>
      <c r="P14" s="9">
        <v>38.4274588209</v>
      </c>
      <c r="Q14" s="9">
        <v>14.321720202410001</v>
      </c>
      <c r="R14" s="9">
        <v>98.760825982699998</v>
      </c>
      <c r="S14" s="9">
        <v>110.45209733999</v>
      </c>
      <c r="T14" s="9">
        <v>76.663738739120006</v>
      </c>
      <c r="U14" s="9">
        <v>23.065431756999999</v>
      </c>
      <c r="V14" s="287">
        <v>627.73646660584018</v>
      </c>
      <c r="W14" s="287">
        <v>1298.3902290077704</v>
      </c>
      <c r="X14" s="9">
        <v>130.49071717607831</v>
      </c>
      <c r="Y14" s="284">
        <v>1428.8809461838487</v>
      </c>
      <c r="Z14" t="str">
        <f>SUBSTITUTE(SUBSTITUTE(SUBSTITUTE(SUBSTITUTE(IF(E14="","",VLOOKUP(E14,Esquemas_NORM!$A$2:$H$126,8,FALSE)),"PROVINCIA ADMINISTRATIVA Y DE PLANIFICACIÓN","PAT"),"PROVINCIA ADMINISTRATIVA Y DE PLANIFICACION","PAT"),"PROVINCIA ADMINISTRATIVA DE PLANIFICACION","PAT"),"PROVINCIA ADMINISTRATIVA Y PLANIFICACION","PAT")</f>
        <v>A la fecha no ha conformado un EAT Provincia</v>
      </c>
      <c r="AA14" t="str">
        <f>IF($E14="","",INDEX(Esquemas_NORM!$H$2:$K$126,MATCH($E14,Esquemas_NORM!$A$2:$A$126,0),MATCH(AA$4,Esquemas_NORM!$H$1:$K$1,0)))</f>
        <v>A la fecha no ha conformado un EAT Región</v>
      </c>
      <c r="AB14" t="str">
        <f>IF($E14="","",INDEX(Esquemas_NORM!$H$2:$K$126,MATCH($E14,Esquemas_NORM!$A$2:$A$126,0),MATCH(AB$4,Esquemas_NORM!$H$1:$K$1,0)))</f>
        <v>Área Metropolitana del Valle de Aburrá</v>
      </c>
      <c r="AC14" t="str">
        <f>IF($E14="","",INDEX(Esquemas_NORM!$H$2:$K$126,MATCH($E14,Esquemas_NORM!$A$2:$A$126,0),MATCH(AC$4,Esquemas_NORM!$H$1:$K$1,0)))</f>
        <v>A la fecha no ha conformado un EAT asociación - unión</v>
      </c>
    </row>
    <row r="15" spans="1:31" x14ac:dyDescent="0.3">
      <c r="A15" s="6">
        <v>2015</v>
      </c>
      <c r="B15" s="4" t="s">
        <v>556</v>
      </c>
      <c r="C15" s="4" t="s">
        <v>144</v>
      </c>
      <c r="D15" s="4" t="s">
        <v>561</v>
      </c>
      <c r="E15" s="4" t="s">
        <v>174</v>
      </c>
      <c r="F15" s="4" t="s">
        <v>148</v>
      </c>
      <c r="G15" s="4" t="s">
        <v>175</v>
      </c>
      <c r="H15" s="9">
        <v>8.1064774457900004</v>
      </c>
      <c r="I15" s="9">
        <v>0</v>
      </c>
      <c r="J15" s="287">
        <v>8.1064774457900004</v>
      </c>
      <c r="K15" s="9">
        <v>843.61740327636005</v>
      </c>
      <c r="L15" s="9">
        <v>283.60049106019</v>
      </c>
      <c r="M15" s="287">
        <v>1127.21789433655</v>
      </c>
      <c r="N15" s="9">
        <v>83.441205332920006</v>
      </c>
      <c r="O15" s="9">
        <v>287.24159618256999</v>
      </c>
      <c r="P15" s="9">
        <v>69.745740694559998</v>
      </c>
      <c r="Q15" s="9">
        <v>46.241765424919997</v>
      </c>
      <c r="R15" s="9">
        <v>276.2503390846</v>
      </c>
      <c r="S15" s="9">
        <v>236.20383567658999</v>
      </c>
      <c r="T15" s="9">
        <v>259.86373947874</v>
      </c>
      <c r="U15" s="9">
        <v>50.428634971999998</v>
      </c>
      <c r="V15" s="287">
        <v>1309.4168568468999</v>
      </c>
      <c r="W15" s="287">
        <v>2444.7412286292401</v>
      </c>
      <c r="X15" s="9">
        <v>245.70119915146418</v>
      </c>
      <c r="Y15" s="284">
        <v>2690.4424277807043</v>
      </c>
      <c r="Z15" t="str">
        <f>SUBSTITUTE(SUBSTITUTE(SUBSTITUTE(SUBSTITUTE(IF(E15="","",VLOOKUP(E15,Esquemas_NORM!$A$2:$H$126,8,FALSE)),"PROVINCIA ADMINISTRATIVA Y DE PLANIFICACIÓN","PAT"),"PROVINCIA ADMINISTRATIVA Y DE PLANIFICACION","PAT"),"PROVINCIA ADMINISTRATIVA DE PLANIFICACION","PAT"),"PROVINCIA ADMINISTRATIVA Y PLANIFICACION","PAT")</f>
        <v>A la fecha no ha conformado un EAT Provincia</v>
      </c>
      <c r="AA15" t="str">
        <f>IF($E15="","",INDEX(Esquemas_NORM!$H$2:$K$126,MATCH($E15,Esquemas_NORM!$A$2:$A$126,0),MATCH(AA$4,Esquemas_NORM!$H$1:$K$1,0)))</f>
        <v>A la fecha no ha conformado un EAT Región</v>
      </c>
      <c r="AB15" t="str">
        <f>IF($E15="","",INDEX(Esquemas_NORM!$H$2:$K$126,MATCH($E15,Esquemas_NORM!$A$2:$A$126,0),MATCH(AB$4,Esquemas_NORM!$H$1:$K$1,0)))</f>
        <v>Área Metropolitana del Valle de Aburrá</v>
      </c>
      <c r="AC15" t="str">
        <f>IF($E15="","",INDEX(Esquemas_NORM!$H$2:$K$126,MATCH($E15,Esquemas_NORM!$A$2:$A$126,0),MATCH(AC$4,Esquemas_NORM!$H$1:$K$1,0)))</f>
        <v>A la fecha no ha conformado un EAT asociación - unión</v>
      </c>
    </row>
    <row r="16" spans="1:31" x14ac:dyDescent="0.3">
      <c r="A16" s="6">
        <v>2015</v>
      </c>
      <c r="B16" s="4" t="s">
        <v>556</v>
      </c>
      <c r="C16" s="4" t="s">
        <v>176</v>
      </c>
      <c r="D16" s="4" t="s">
        <v>562</v>
      </c>
      <c r="E16" s="4" t="s">
        <v>179</v>
      </c>
      <c r="F16" s="4" t="s">
        <v>180</v>
      </c>
      <c r="G16" s="4" t="s">
        <v>182</v>
      </c>
      <c r="H16" s="9">
        <v>52.487578809939997</v>
      </c>
      <c r="I16" s="9">
        <v>28.953848245970001</v>
      </c>
      <c r="J16" s="287">
        <v>81.441427055909998</v>
      </c>
      <c r="K16" s="9">
        <v>25.248223468869998</v>
      </c>
      <c r="L16" s="9">
        <v>0.47907749385999998</v>
      </c>
      <c r="M16" s="287">
        <v>25.727300962729998</v>
      </c>
      <c r="N16" s="9">
        <v>57.360179894429997</v>
      </c>
      <c r="O16" s="9">
        <v>49.79762870279</v>
      </c>
      <c r="P16" s="9">
        <v>8.1689388677100006</v>
      </c>
      <c r="Q16" s="9">
        <v>5.49975266641</v>
      </c>
      <c r="R16" s="9">
        <v>10.094548380759999</v>
      </c>
      <c r="S16" s="9">
        <v>29.76738820293</v>
      </c>
      <c r="T16" s="9">
        <v>48.82634656506</v>
      </c>
      <c r="U16" s="9">
        <v>4.8835145939300002</v>
      </c>
      <c r="V16" s="287">
        <v>214.39829787401996</v>
      </c>
      <c r="W16" s="287">
        <v>321.56702589265996</v>
      </c>
      <c r="X16" s="9">
        <v>32.31810505919465</v>
      </c>
      <c r="Y16" s="284">
        <v>353.88513095185459</v>
      </c>
      <c r="Z16" t="str">
        <f>SUBSTITUTE(SUBSTITUTE(SUBSTITUTE(SUBSTITUTE(IF(E16="","",VLOOKUP(E16,Esquemas_NORM!$A$2:$H$126,8,FALSE)),"PROVINCIA ADMINISTRATIVA Y DE PLANIFICACIÓN","PAT"),"PROVINCIA ADMINISTRATIVA Y DE PLANIFICACION","PAT"),"PROVINCIA ADMINISTRATIVA DE PLANIFICACION","PAT"),"PROVINCIA ADMINISTRATIVA Y PLANIFICACION","PAT")</f>
        <v>A la fecha no ha conformado un EAT Provincia</v>
      </c>
      <c r="AA16" t="str">
        <f>IF($E16="","",INDEX(Esquemas_NORM!$H$2:$K$126,MATCH($E16,Esquemas_NORM!$A$2:$A$126,0),MATCH(AA$4,Esquemas_NORM!$H$1:$K$1,0)))</f>
        <v>Región de Planeación y Gestión del Bajo Cauca</v>
      </c>
      <c r="AB16" t="str">
        <f>IF($E16="","",INDEX(Esquemas_NORM!$H$2:$K$126,MATCH($E16,Esquemas_NORM!$A$2:$A$126,0),MATCH(AB$4,Esquemas_NORM!$H$1:$K$1,0)))</f>
        <v>A la fecha no ha conformado un EAT Área Metropolitana</v>
      </c>
      <c r="AC16" t="str">
        <f>IF($E16="","",INDEX(Esquemas_NORM!$H$2:$K$126,MATCH($E16,Esquemas_NORM!$A$2:$A$126,0),MATCH(AC$4,Esquemas_NORM!$H$1:$K$1,0)))</f>
        <v>A la fecha no ha conformado un EAT asociación - unión</v>
      </c>
    </row>
    <row r="17" spans="1:29" x14ac:dyDescent="0.3">
      <c r="A17" s="6">
        <v>2015</v>
      </c>
      <c r="B17" s="4" t="s">
        <v>556</v>
      </c>
      <c r="C17" s="4" t="s">
        <v>176</v>
      </c>
      <c r="D17" s="4" t="s">
        <v>562</v>
      </c>
      <c r="E17" s="4" t="s">
        <v>184</v>
      </c>
      <c r="F17" s="4" t="s">
        <v>180</v>
      </c>
      <c r="G17" s="4" t="s">
        <v>185</v>
      </c>
      <c r="H17" s="9">
        <v>57.881442087549999</v>
      </c>
      <c r="I17" s="9">
        <v>28.86727141023</v>
      </c>
      <c r="J17" s="287">
        <v>86.748713497780003</v>
      </c>
      <c r="K17" s="9">
        <v>45.186787312950003</v>
      </c>
      <c r="L17" s="9">
        <v>27.461945148209999</v>
      </c>
      <c r="M17" s="287">
        <v>72.648732461159995</v>
      </c>
      <c r="N17" s="9">
        <v>35.032310558570003</v>
      </c>
      <c r="O17" s="9">
        <v>336.76758542981997</v>
      </c>
      <c r="P17" s="9">
        <v>22.44473471489</v>
      </c>
      <c r="Q17" s="9">
        <v>22.100292423079999</v>
      </c>
      <c r="R17" s="9">
        <v>39.375805555139998</v>
      </c>
      <c r="S17" s="9">
        <v>87.377964243169998</v>
      </c>
      <c r="T17" s="9">
        <v>124.8653098053</v>
      </c>
      <c r="U17" s="9">
        <v>13.21129748139</v>
      </c>
      <c r="V17" s="287">
        <v>681.17530021135997</v>
      </c>
      <c r="W17" s="287">
        <v>840.57274617029998</v>
      </c>
      <c r="X17" s="9">
        <v>84.479178937019668</v>
      </c>
      <c r="Y17" s="284">
        <v>925.05192510731968</v>
      </c>
      <c r="Z17" t="str">
        <f>SUBSTITUTE(SUBSTITUTE(SUBSTITUTE(SUBSTITUTE(IF(E17="","",VLOOKUP(E17,Esquemas_NORM!$A$2:$H$126,8,FALSE)),"PROVINCIA ADMINISTRATIVA Y DE PLANIFICACIÓN","PAT"),"PROVINCIA ADMINISTRATIVA Y DE PLANIFICACION","PAT"),"PROVINCIA ADMINISTRATIVA DE PLANIFICACION","PAT"),"PROVINCIA ADMINISTRATIVA Y PLANIFICACION","PAT")</f>
        <v>A la fecha no ha conformado un EAT Provincia</v>
      </c>
      <c r="AA17" t="str">
        <f>IF($E17="","",INDEX(Esquemas_NORM!$H$2:$K$126,MATCH($E17,Esquemas_NORM!$A$2:$A$126,0),MATCH(AA$4,Esquemas_NORM!$H$1:$K$1,0)))</f>
        <v>Región de Planeación y Gestión del Bajo Cauca</v>
      </c>
      <c r="AB17" t="str">
        <f>IF($E17="","",INDEX(Esquemas_NORM!$H$2:$K$126,MATCH($E17,Esquemas_NORM!$A$2:$A$126,0),MATCH(AB$4,Esquemas_NORM!$H$1:$K$1,0)))</f>
        <v>A la fecha no ha conformado un EAT Área Metropolitana</v>
      </c>
      <c r="AC17" t="str">
        <f>IF($E17="","",INDEX(Esquemas_NORM!$H$2:$K$126,MATCH($E17,Esquemas_NORM!$A$2:$A$126,0),MATCH(AC$4,Esquemas_NORM!$H$1:$K$1,0)))</f>
        <v>A la fecha no ha conformado un EAT asociación - unión</v>
      </c>
    </row>
    <row r="18" spans="1:29" x14ac:dyDescent="0.3">
      <c r="A18" s="6">
        <v>2015</v>
      </c>
      <c r="B18" s="4" t="s">
        <v>556</v>
      </c>
      <c r="C18" s="4" t="s">
        <v>176</v>
      </c>
      <c r="D18" s="4" t="s">
        <v>562</v>
      </c>
      <c r="E18" s="4" t="s">
        <v>187</v>
      </c>
      <c r="F18" s="4" t="s">
        <v>180</v>
      </c>
      <c r="G18" s="4" t="s">
        <v>188</v>
      </c>
      <c r="H18" s="9">
        <v>19.489068018329998</v>
      </c>
      <c r="I18" s="9">
        <v>467.22772042885998</v>
      </c>
      <c r="J18" s="287">
        <v>486.71678844718997</v>
      </c>
      <c r="K18" s="9">
        <v>21.353065183959998</v>
      </c>
      <c r="L18" s="9">
        <v>10.63163130461</v>
      </c>
      <c r="M18" s="287">
        <v>31.984696488569998</v>
      </c>
      <c r="N18" s="9">
        <v>17.36915958214</v>
      </c>
      <c r="O18" s="9">
        <v>101.05031003276</v>
      </c>
      <c r="P18" s="9">
        <v>13.29120417707</v>
      </c>
      <c r="Q18" s="9">
        <v>10.30275161988</v>
      </c>
      <c r="R18" s="9">
        <v>17.46204722525</v>
      </c>
      <c r="S18" s="9">
        <v>65.571914833739996</v>
      </c>
      <c r="T18" s="9">
        <v>70.985398066490006</v>
      </c>
      <c r="U18" s="9">
        <v>7.7966407820699999</v>
      </c>
      <c r="V18" s="287">
        <v>303.8294263194</v>
      </c>
      <c r="W18" s="287">
        <v>822.53091125515994</v>
      </c>
      <c r="X18" s="9">
        <v>82.66593980071319</v>
      </c>
      <c r="Y18" s="284">
        <v>905.19685105587314</v>
      </c>
      <c r="Z18" t="str">
        <f>SUBSTITUTE(SUBSTITUTE(SUBSTITUTE(SUBSTITUTE(IF(E18="","",VLOOKUP(E18,Esquemas_NORM!$A$2:$H$126,8,FALSE)),"PROVINCIA ADMINISTRATIVA Y DE PLANIFICACIÓN","PAT"),"PROVINCIA ADMINISTRATIVA Y DE PLANIFICACION","PAT"),"PROVINCIA ADMINISTRATIVA DE PLANIFICACION","PAT"),"PROVINCIA ADMINISTRATIVA Y PLANIFICACION","PAT")</f>
        <v>A la fecha no ha conformado un EAT Provincia</v>
      </c>
      <c r="AA18" t="str">
        <f>IF($E18="","",INDEX(Esquemas_NORM!$H$2:$K$126,MATCH($E18,Esquemas_NORM!$A$2:$A$126,0),MATCH(AA$4,Esquemas_NORM!$H$1:$K$1,0)))</f>
        <v>Región de Planeación y Gestión del Bajo Cauca</v>
      </c>
      <c r="AB18" t="str">
        <f>IF($E18="","",INDEX(Esquemas_NORM!$H$2:$K$126,MATCH($E18,Esquemas_NORM!$A$2:$A$126,0),MATCH(AB$4,Esquemas_NORM!$H$1:$K$1,0)))</f>
        <v>A la fecha no ha conformado un EAT Área Metropolitana</v>
      </c>
      <c r="AC18" t="str">
        <f>IF($E18="","",INDEX(Esquemas_NORM!$H$2:$K$126,MATCH($E18,Esquemas_NORM!$A$2:$A$126,0),MATCH(AC$4,Esquemas_NORM!$H$1:$K$1,0)))</f>
        <v>A la fecha no ha conformado un EAT asociación - unión</v>
      </c>
    </row>
    <row r="19" spans="1:29" x14ac:dyDescent="0.3">
      <c r="A19" s="6">
        <v>2015</v>
      </c>
      <c r="B19" s="4" t="s">
        <v>556</v>
      </c>
      <c r="C19" s="4" t="s">
        <v>176</v>
      </c>
      <c r="D19" s="4" t="s">
        <v>562</v>
      </c>
      <c r="E19" s="4" t="s">
        <v>189</v>
      </c>
      <c r="F19" s="4" t="s">
        <v>180</v>
      </c>
      <c r="G19" s="4" t="s">
        <v>190</v>
      </c>
      <c r="H19" s="9">
        <v>19.473311701530001</v>
      </c>
      <c r="I19" s="9">
        <v>28.63671105649</v>
      </c>
      <c r="J19" s="287">
        <v>48.110022758020001</v>
      </c>
      <c r="K19" s="9">
        <v>6.4207028124700001</v>
      </c>
      <c r="L19" s="9">
        <v>9.6462048568200007</v>
      </c>
      <c r="M19" s="287">
        <v>16.06690766929</v>
      </c>
      <c r="N19" s="9">
        <v>9.5601104943700008</v>
      </c>
      <c r="O19" s="9">
        <v>37.703722436809997</v>
      </c>
      <c r="P19" s="9">
        <v>5.4544385481599997</v>
      </c>
      <c r="Q19" s="9">
        <v>4.4371150082900002</v>
      </c>
      <c r="R19" s="9">
        <v>8.7990868231599997</v>
      </c>
      <c r="S19" s="9">
        <v>19.555538194650001</v>
      </c>
      <c r="T19" s="9">
        <v>42.592584744630003</v>
      </c>
      <c r="U19" s="9">
        <v>3.9954794578500001</v>
      </c>
      <c r="V19" s="287">
        <v>132.09807570792</v>
      </c>
      <c r="W19" s="287">
        <v>196.27500613523</v>
      </c>
      <c r="X19" s="9">
        <v>19.72601590962973</v>
      </c>
      <c r="Y19" s="284">
        <v>216.00102204485972</v>
      </c>
      <c r="Z19" t="str">
        <f>SUBSTITUTE(SUBSTITUTE(SUBSTITUTE(SUBSTITUTE(IF(E19="","",VLOOKUP(E19,Esquemas_NORM!$A$2:$H$126,8,FALSE)),"PROVINCIA ADMINISTRATIVA Y DE PLANIFICACIÓN","PAT"),"PROVINCIA ADMINISTRATIVA Y DE PLANIFICACION","PAT"),"PROVINCIA ADMINISTRATIVA DE PLANIFICACION","PAT"),"PROVINCIA ADMINISTRATIVA Y PLANIFICACION","PAT")</f>
        <v>A la fecha no ha conformado un EAT Provincia</v>
      </c>
      <c r="AA19" t="str">
        <f>IF($E19="","",INDEX(Esquemas_NORM!$H$2:$K$126,MATCH($E19,Esquemas_NORM!$A$2:$A$126,0),MATCH(AA$4,Esquemas_NORM!$H$1:$K$1,0)))</f>
        <v>Región de Planeación y Gestión del Bajo Cauca</v>
      </c>
      <c r="AB19" t="str">
        <f>IF($E19="","",INDEX(Esquemas_NORM!$H$2:$K$126,MATCH($E19,Esquemas_NORM!$A$2:$A$126,0),MATCH(AB$4,Esquemas_NORM!$H$1:$K$1,0)))</f>
        <v>A la fecha no ha conformado un EAT Área Metropolitana</v>
      </c>
      <c r="AC19" t="str">
        <f>IF($E19="","",INDEX(Esquemas_NORM!$H$2:$K$126,MATCH($E19,Esquemas_NORM!$A$2:$A$126,0),MATCH(AC$4,Esquemas_NORM!$H$1:$K$1,0)))</f>
        <v>A la fecha no ha conformado un EAT asociación - unión</v>
      </c>
    </row>
    <row r="20" spans="1:29" x14ac:dyDescent="0.3">
      <c r="A20" s="6">
        <v>2015</v>
      </c>
      <c r="B20" s="4" t="s">
        <v>556</v>
      </c>
      <c r="C20" s="4" t="s">
        <v>176</v>
      </c>
      <c r="D20" s="4" t="s">
        <v>562</v>
      </c>
      <c r="E20" s="4" t="s">
        <v>191</v>
      </c>
      <c r="F20" s="4" t="s">
        <v>180</v>
      </c>
      <c r="G20" s="4" t="s">
        <v>192</v>
      </c>
      <c r="H20" s="9">
        <v>19.94182799563</v>
      </c>
      <c r="I20" s="9">
        <v>52.418814481349997</v>
      </c>
      <c r="J20" s="287">
        <v>72.36064247697999</v>
      </c>
      <c r="K20" s="9">
        <v>1.9023903547200001</v>
      </c>
      <c r="L20" s="9">
        <v>16.993010705210001</v>
      </c>
      <c r="M20" s="287">
        <v>18.895401059930002</v>
      </c>
      <c r="N20" s="9">
        <v>10.88746000489</v>
      </c>
      <c r="O20" s="9">
        <v>45.989747663999999</v>
      </c>
      <c r="P20" s="9">
        <v>8.8585705555000001</v>
      </c>
      <c r="Q20" s="9">
        <v>7.4115164983100001</v>
      </c>
      <c r="R20" s="9">
        <v>13.44507308983</v>
      </c>
      <c r="S20" s="9">
        <v>27.417204062890001</v>
      </c>
      <c r="T20" s="9">
        <v>54.867889358310002</v>
      </c>
      <c r="U20" s="9">
        <v>5.0515263967199999</v>
      </c>
      <c r="V20" s="287">
        <v>173.92898763045</v>
      </c>
      <c r="W20" s="287">
        <v>265.18503116735997</v>
      </c>
      <c r="X20" s="9">
        <v>26.651606064392439</v>
      </c>
      <c r="Y20" s="284">
        <v>291.83663723175243</v>
      </c>
      <c r="Z20" t="str">
        <f>SUBSTITUTE(SUBSTITUTE(SUBSTITUTE(SUBSTITUTE(IF(E20="","",VLOOKUP(E20,Esquemas_NORM!$A$2:$H$126,8,FALSE)),"PROVINCIA ADMINISTRATIVA Y DE PLANIFICACIÓN","PAT"),"PROVINCIA ADMINISTRATIVA Y DE PLANIFICACION","PAT"),"PROVINCIA ADMINISTRATIVA DE PLANIFICACION","PAT"),"PROVINCIA ADMINISTRATIVA Y PLANIFICACION","PAT")</f>
        <v>A la fecha no ha conformado un EAT Provincia</v>
      </c>
      <c r="AA20" t="str">
        <f>IF($E20="","",INDEX(Esquemas_NORM!$H$2:$K$126,MATCH($E20,Esquemas_NORM!$A$2:$A$126,0),MATCH(AA$4,Esquemas_NORM!$H$1:$K$1,0)))</f>
        <v>Región de Planeación y Gestión del Bajo Cauca</v>
      </c>
      <c r="AB20" t="str">
        <f>IF($E20="","",INDEX(Esquemas_NORM!$H$2:$K$126,MATCH($E20,Esquemas_NORM!$A$2:$A$126,0),MATCH(AB$4,Esquemas_NORM!$H$1:$K$1,0)))</f>
        <v>A la fecha no ha conformado un EAT Área Metropolitana</v>
      </c>
      <c r="AC20" t="str">
        <f>IF($E20="","",INDEX(Esquemas_NORM!$H$2:$K$126,MATCH($E20,Esquemas_NORM!$A$2:$A$126,0),MATCH(AC$4,Esquemas_NORM!$H$1:$K$1,0)))</f>
        <v>A la fecha no ha conformado un EAT asociación - unión</v>
      </c>
    </row>
    <row r="21" spans="1:29" x14ac:dyDescent="0.3">
      <c r="A21" s="6">
        <v>2015</v>
      </c>
      <c r="B21" s="4" t="s">
        <v>556</v>
      </c>
      <c r="C21" s="4" t="s">
        <v>176</v>
      </c>
      <c r="D21" s="4" t="s">
        <v>562</v>
      </c>
      <c r="E21" s="4" t="s">
        <v>193</v>
      </c>
      <c r="F21" s="4" t="s">
        <v>180</v>
      </c>
      <c r="G21" s="4" t="s">
        <v>194</v>
      </c>
      <c r="H21" s="9">
        <v>14.923342727750001</v>
      </c>
      <c r="I21" s="9">
        <v>258.36567928884</v>
      </c>
      <c r="J21" s="287">
        <v>273.28902201659002</v>
      </c>
      <c r="K21" s="9">
        <v>3.6700572388100001</v>
      </c>
      <c r="L21" s="9">
        <v>13.36235693141</v>
      </c>
      <c r="M21" s="287">
        <v>17.032414170220001</v>
      </c>
      <c r="N21" s="9">
        <v>19.353529566940001</v>
      </c>
      <c r="O21" s="9">
        <v>42.601826525340002</v>
      </c>
      <c r="P21" s="9">
        <v>4.4899077163900003</v>
      </c>
      <c r="Q21" s="9">
        <v>3.3238542172900001</v>
      </c>
      <c r="R21" s="9">
        <v>8.6266337604800007</v>
      </c>
      <c r="S21" s="9">
        <v>31.256224433370001</v>
      </c>
      <c r="T21" s="9">
        <v>35.617687526810002</v>
      </c>
      <c r="U21" s="9">
        <v>3.5934048497900002</v>
      </c>
      <c r="V21" s="287">
        <v>148.86306859641005</v>
      </c>
      <c r="W21" s="287">
        <v>439.18450478322006</v>
      </c>
      <c r="X21" s="9">
        <v>44.138888079488574</v>
      </c>
      <c r="Y21" s="284">
        <v>483.32339286270866</v>
      </c>
      <c r="Z21" t="str">
        <f>SUBSTITUTE(SUBSTITUTE(SUBSTITUTE(SUBSTITUTE(IF(E21="","",VLOOKUP(E21,Esquemas_NORM!$A$2:$H$126,8,FALSE)),"PROVINCIA ADMINISTRATIVA Y DE PLANIFICACIÓN","PAT"),"PROVINCIA ADMINISTRATIVA Y DE PLANIFICACION","PAT"),"PROVINCIA ADMINISTRATIVA DE PLANIFICACION","PAT"),"PROVINCIA ADMINISTRATIVA Y PLANIFICACION","PAT")</f>
        <v>A la fecha no ha conformado un EAT Provincia</v>
      </c>
      <c r="AA21" t="str">
        <f>IF($E21="","",INDEX(Esquemas_NORM!$H$2:$K$126,MATCH($E21,Esquemas_NORM!$A$2:$A$126,0),MATCH(AA$4,Esquemas_NORM!$H$1:$K$1,0)))</f>
        <v>Región de Planeación y Gestión del Bajo Cauca</v>
      </c>
      <c r="AB21" t="str">
        <f>IF($E21="","",INDEX(Esquemas_NORM!$H$2:$K$126,MATCH($E21,Esquemas_NORM!$A$2:$A$126,0),MATCH(AB$4,Esquemas_NORM!$H$1:$K$1,0)))</f>
        <v>A la fecha no ha conformado un EAT Área Metropolitana</v>
      </c>
      <c r="AC21" t="str">
        <f>IF($E21="","",INDEX(Esquemas_NORM!$H$2:$K$126,MATCH($E21,Esquemas_NORM!$A$2:$A$126,0),MATCH(AC$4,Esquemas_NORM!$H$1:$K$1,0)))</f>
        <v>A la fecha no ha conformado un EAT asociación - unión</v>
      </c>
    </row>
    <row r="22" spans="1:29" x14ac:dyDescent="0.3">
      <c r="A22" s="6">
        <v>2015</v>
      </c>
      <c r="B22" s="4" t="s">
        <v>556</v>
      </c>
      <c r="C22" s="4" t="s">
        <v>195</v>
      </c>
      <c r="D22" s="4" t="s">
        <v>563</v>
      </c>
      <c r="E22" s="4" t="s">
        <v>197</v>
      </c>
      <c r="F22" s="4" t="s">
        <v>198</v>
      </c>
      <c r="G22" s="4" t="s">
        <v>200</v>
      </c>
      <c r="H22" s="9">
        <v>8.1111992685299992</v>
      </c>
      <c r="I22" s="9">
        <v>3.0014010317299999</v>
      </c>
      <c r="J22" s="287">
        <v>11.112600300259999</v>
      </c>
      <c r="K22" s="9">
        <v>2.7520314750399999</v>
      </c>
      <c r="L22" s="9">
        <v>1.3611481592100001</v>
      </c>
      <c r="M22" s="287">
        <v>4.1131796342499998</v>
      </c>
      <c r="N22" s="9">
        <v>3.1260787524700002</v>
      </c>
      <c r="O22" s="9">
        <v>7.4127801621799998</v>
      </c>
      <c r="P22" s="9">
        <v>1.5443048096000001</v>
      </c>
      <c r="Q22" s="9">
        <v>1.23937776014</v>
      </c>
      <c r="R22" s="9">
        <v>3.8785067787399998</v>
      </c>
      <c r="S22" s="9">
        <v>4.98631290369</v>
      </c>
      <c r="T22" s="9">
        <v>9.1154536754900004</v>
      </c>
      <c r="U22" s="9">
        <v>1.6611162231400001</v>
      </c>
      <c r="V22" s="287">
        <v>32.963931065449998</v>
      </c>
      <c r="W22" s="287">
        <v>48.189710999959999</v>
      </c>
      <c r="X22" s="9">
        <v>4.8431587117701396</v>
      </c>
      <c r="Y22" s="284">
        <v>53.032869711730136</v>
      </c>
      <c r="Z22" t="str">
        <f>SUBSTITUTE(SUBSTITUTE(SUBSTITUTE(SUBSTITUTE(IF(E22="","",VLOOKUP(E22,Esquemas_NORM!$A$2:$H$126,8,FALSE)),"PROVINCIA ADMINISTRATIVA Y DE PLANIFICACIÓN","PAT"),"PROVINCIA ADMINISTRATIVA Y DE PLANIFICACION","PAT"),"PROVINCIA ADMINISTRATIVA DE PLANIFICACION","PAT"),"PROVINCIA ADMINISTRATIVA Y PLANIFICACION","PAT")</f>
        <v>A la fecha no ha conformado un EAT Provincia</v>
      </c>
      <c r="AA22" t="str">
        <f>IF($E22="","",INDEX(Esquemas_NORM!$H$2:$K$126,MATCH($E22,Esquemas_NORM!$A$2:$A$126,0),MATCH(AA$4,Esquemas_NORM!$H$1:$K$1,0)))</f>
        <v>A la fecha no ha conformado un EAT Región</v>
      </c>
      <c r="AB22" t="str">
        <f>IF($E22="","",INDEX(Esquemas_NORM!$H$2:$K$126,MATCH($E22,Esquemas_NORM!$A$2:$A$126,0),MATCH(AB$4,Esquemas_NORM!$H$1:$K$1,0)))</f>
        <v>A la fecha no ha conformado un EAT Área Metropolitana</v>
      </c>
      <c r="AC22" t="str">
        <f>IF($E22="","",INDEX(Esquemas_NORM!$H$2:$K$126,MATCH($E22,Esquemas_NORM!$A$2:$A$126,0),MATCH(AC$4,Esquemas_NORM!$H$1:$K$1,0)))</f>
        <v>ASOCIACIÓN DE MUNICIPIOS DEL MAGDALENA MEDIO ANTIOQUEÑO - AMMA</v>
      </c>
    </row>
    <row r="23" spans="1:29" x14ac:dyDescent="0.3">
      <c r="A23" s="6">
        <v>2015</v>
      </c>
      <c r="B23" s="4" t="s">
        <v>556</v>
      </c>
      <c r="C23" s="4" t="s">
        <v>195</v>
      </c>
      <c r="D23" s="4" t="s">
        <v>563</v>
      </c>
      <c r="E23" s="4" t="s">
        <v>201</v>
      </c>
      <c r="F23" s="4" t="s">
        <v>198</v>
      </c>
      <c r="G23" s="4" t="s">
        <v>202</v>
      </c>
      <c r="H23" s="9">
        <v>13.365206005479999</v>
      </c>
      <c r="I23" s="9">
        <v>2.6203208563799998</v>
      </c>
      <c r="J23" s="287">
        <v>15.985526861859999</v>
      </c>
      <c r="K23" s="9">
        <v>4.2414308695600003</v>
      </c>
      <c r="L23" s="9">
        <v>3.1000189752899998</v>
      </c>
      <c r="M23" s="287">
        <v>7.3414498448500005</v>
      </c>
      <c r="N23" s="9">
        <v>3.1178926110499998</v>
      </c>
      <c r="O23" s="9">
        <v>16.01244962965</v>
      </c>
      <c r="P23" s="9">
        <v>2.5726633993900001</v>
      </c>
      <c r="Q23" s="9">
        <v>1.9816460812500001</v>
      </c>
      <c r="R23" s="9">
        <v>6.9687764458999997</v>
      </c>
      <c r="S23" s="9">
        <v>7.3361989220800004</v>
      </c>
      <c r="T23" s="9">
        <v>13.457476657939999</v>
      </c>
      <c r="U23" s="9">
        <v>2.3088373725900002</v>
      </c>
      <c r="V23" s="287">
        <v>53.755941119849993</v>
      </c>
      <c r="W23" s="287">
        <v>77.082917826559992</v>
      </c>
      <c r="X23" s="9">
        <v>7.7469816119151593</v>
      </c>
      <c r="Y23" s="284">
        <v>84.829899438475152</v>
      </c>
      <c r="Z23" t="str">
        <f>SUBSTITUTE(SUBSTITUTE(SUBSTITUTE(SUBSTITUTE(IF(E23="","",VLOOKUP(E23,Esquemas_NORM!$A$2:$H$126,8,FALSE)),"PROVINCIA ADMINISTRATIVA Y DE PLANIFICACIÓN","PAT"),"PROVINCIA ADMINISTRATIVA Y DE PLANIFICACION","PAT"),"PROVINCIA ADMINISTRATIVA DE PLANIFICACION","PAT"),"PROVINCIA ADMINISTRATIVA Y PLANIFICACION","PAT")</f>
        <v>A la fecha no ha conformado un EAT Provincia</v>
      </c>
      <c r="AA23" t="str">
        <f>IF($E23="","",INDEX(Esquemas_NORM!$H$2:$K$126,MATCH($E23,Esquemas_NORM!$A$2:$A$126,0),MATCH(AA$4,Esquemas_NORM!$H$1:$K$1,0)))</f>
        <v>A la fecha no ha conformado un EAT Región</v>
      </c>
      <c r="AB23" t="str">
        <f>IF($E23="","",INDEX(Esquemas_NORM!$H$2:$K$126,MATCH($E23,Esquemas_NORM!$A$2:$A$126,0),MATCH(AB$4,Esquemas_NORM!$H$1:$K$1,0)))</f>
        <v>A la fecha no ha conformado un EAT Área Metropolitana</v>
      </c>
      <c r="AC23" t="str">
        <f>IF($E23="","",INDEX(Esquemas_NORM!$H$2:$K$126,MATCH($E23,Esquemas_NORM!$A$2:$A$126,0),MATCH(AC$4,Esquemas_NORM!$H$1:$K$1,0)))</f>
        <v>ASOCIACIÓN DE MUNICIPIOS DEL MAGDALENA MEDIO ANTIOQUEÑO - AMMA</v>
      </c>
    </row>
    <row r="24" spans="1:29" x14ac:dyDescent="0.3">
      <c r="A24" s="6">
        <v>2015</v>
      </c>
      <c r="B24" s="4" t="s">
        <v>556</v>
      </c>
      <c r="C24" s="4" t="s">
        <v>195</v>
      </c>
      <c r="D24" s="4" t="s">
        <v>564</v>
      </c>
      <c r="E24" s="4" t="s">
        <v>203</v>
      </c>
      <c r="F24" s="4" t="s">
        <v>198</v>
      </c>
      <c r="G24" s="4" t="s">
        <v>204</v>
      </c>
      <c r="H24" s="9">
        <v>25.017001030189999</v>
      </c>
      <c r="I24" s="9">
        <v>4.3191365905700003</v>
      </c>
      <c r="J24" s="287">
        <v>29.336137620759999</v>
      </c>
      <c r="K24" s="9">
        <v>40.865677896980003</v>
      </c>
      <c r="L24" s="9">
        <v>12.3226024076</v>
      </c>
      <c r="M24" s="287">
        <v>53.188280304580005</v>
      </c>
      <c r="N24" s="9">
        <v>34.116174795649997</v>
      </c>
      <c r="O24" s="9">
        <v>140.29352003669001</v>
      </c>
      <c r="P24" s="9">
        <v>14.793951907829999</v>
      </c>
      <c r="Q24" s="9">
        <v>15.61119332979</v>
      </c>
      <c r="R24" s="9">
        <v>35.27685068604</v>
      </c>
      <c r="S24" s="9">
        <v>50.350199372619997</v>
      </c>
      <c r="T24" s="9">
        <v>68.019840524969993</v>
      </c>
      <c r="U24" s="9">
        <v>12.36589203644</v>
      </c>
      <c r="V24" s="287">
        <v>370.82762269003001</v>
      </c>
      <c r="W24" s="287">
        <v>453.35204061537002</v>
      </c>
      <c r="X24" s="9">
        <v>45.562752700585321</v>
      </c>
      <c r="Y24" s="284">
        <v>498.91479331595531</v>
      </c>
      <c r="Z24" t="str">
        <f>SUBSTITUTE(SUBSTITUTE(SUBSTITUTE(SUBSTITUTE(IF(E24="","",VLOOKUP(E24,Esquemas_NORM!$A$2:$H$126,8,FALSE)),"PROVINCIA ADMINISTRATIVA Y DE PLANIFICACIÓN","PAT"),"PROVINCIA ADMINISTRATIVA Y DE PLANIFICACION","PAT"),"PROVINCIA ADMINISTRATIVA DE PLANIFICACION","PAT"),"PROVINCIA ADMINISTRATIVA Y PLANIFICACION","PAT")</f>
        <v>A la fecha no ha conformado un EAT Provincia</v>
      </c>
      <c r="AA24" t="str">
        <f>IF($E24="","",INDEX(Esquemas_NORM!$H$2:$K$126,MATCH($E24,Esquemas_NORM!$A$2:$A$126,0),MATCH(AA$4,Esquemas_NORM!$H$1:$K$1,0)))</f>
        <v>A la fecha no ha conformado un EAT Región</v>
      </c>
      <c r="AB24" t="str">
        <f>IF($E24="","",INDEX(Esquemas_NORM!$H$2:$K$126,MATCH($E24,Esquemas_NORM!$A$2:$A$126,0),MATCH(AB$4,Esquemas_NORM!$H$1:$K$1,0)))</f>
        <v>A la fecha no ha conformado un EAT Área Metropolitana</v>
      </c>
      <c r="AC24" t="str">
        <f>IF($E24="","",INDEX(Esquemas_NORM!$H$2:$K$126,MATCH($E24,Esquemas_NORM!$A$2:$A$126,0),MATCH(AC$4,Esquemas_NORM!$H$1:$K$1,0)))</f>
        <v>ASOCIACIÓN DE MUNICIPIOS DEL MAGDALENA MEDIO ANTIOQUEÑO - AMMA</v>
      </c>
    </row>
    <row r="25" spans="1:29" x14ac:dyDescent="0.3">
      <c r="A25" s="6">
        <v>2015</v>
      </c>
      <c r="B25" s="4" t="s">
        <v>556</v>
      </c>
      <c r="C25" s="4" t="s">
        <v>195</v>
      </c>
      <c r="D25" s="4" t="s">
        <v>564</v>
      </c>
      <c r="E25" s="4" t="s">
        <v>205</v>
      </c>
      <c r="F25" s="4" t="s">
        <v>198</v>
      </c>
      <c r="G25" s="4" t="s">
        <v>206</v>
      </c>
      <c r="H25" s="9">
        <v>11.652059342939999</v>
      </c>
      <c r="I25" s="9">
        <v>105.33912051118</v>
      </c>
      <c r="J25" s="287">
        <v>116.99117985411999</v>
      </c>
      <c r="K25" s="9">
        <v>51.512792675859998</v>
      </c>
      <c r="L25" s="9">
        <v>3.50559839171</v>
      </c>
      <c r="M25" s="287">
        <v>55.018391067570001</v>
      </c>
      <c r="N25" s="9">
        <v>85.773681936299994</v>
      </c>
      <c r="O25" s="9">
        <v>22.845917187729999</v>
      </c>
      <c r="P25" s="9">
        <v>5.0941219991900004</v>
      </c>
      <c r="Q25" s="9">
        <v>3.6271789106300001</v>
      </c>
      <c r="R25" s="9">
        <v>11.15481672422</v>
      </c>
      <c r="S25" s="9">
        <v>33.365241542509999</v>
      </c>
      <c r="T25" s="9">
        <v>33.121720013649998</v>
      </c>
      <c r="U25" s="9">
        <v>3.3763223675299998</v>
      </c>
      <c r="V25" s="287">
        <v>198.35900068175999</v>
      </c>
      <c r="W25" s="287">
        <v>370.36857160344999</v>
      </c>
      <c r="X25" s="9">
        <v>37.222754337040207</v>
      </c>
      <c r="Y25" s="284">
        <v>407.59132594049021</v>
      </c>
      <c r="Z25" t="str">
        <f>SUBSTITUTE(SUBSTITUTE(SUBSTITUTE(SUBSTITUTE(IF(E25="","",VLOOKUP(E25,Esquemas_NORM!$A$2:$H$126,8,FALSE)),"PROVINCIA ADMINISTRATIVA Y DE PLANIFICACIÓN","PAT"),"PROVINCIA ADMINISTRATIVA Y DE PLANIFICACION","PAT"),"PROVINCIA ADMINISTRATIVA DE PLANIFICACION","PAT"),"PROVINCIA ADMINISTRATIVA Y PLANIFICACION","PAT")</f>
        <v>A la fecha no ha conformado un EAT Provincia</v>
      </c>
      <c r="AA25" t="str">
        <f>IF($E25="","",INDEX(Esquemas_NORM!$H$2:$K$126,MATCH($E25,Esquemas_NORM!$A$2:$A$126,0),MATCH(AA$4,Esquemas_NORM!$H$1:$K$1,0)))</f>
        <v>A la fecha no ha conformado un EAT Región</v>
      </c>
      <c r="AB25" t="str">
        <f>IF($E25="","",INDEX(Esquemas_NORM!$H$2:$K$126,MATCH($E25,Esquemas_NORM!$A$2:$A$126,0),MATCH(AB$4,Esquemas_NORM!$H$1:$K$1,0)))</f>
        <v>A la fecha no ha conformado un EAT Área Metropolitana</v>
      </c>
      <c r="AC25" t="str">
        <f>IF($E25="","",INDEX(Esquemas_NORM!$H$2:$K$126,MATCH($E25,Esquemas_NORM!$A$2:$A$126,0),MATCH(AC$4,Esquemas_NORM!$H$1:$K$1,0)))</f>
        <v>ASOCIACIÓN DE MUNICIPIOS DEL MAGDALENA MEDIO ANTIOQUEÑO - AMMA</v>
      </c>
    </row>
    <row r="26" spans="1:29" x14ac:dyDescent="0.3">
      <c r="A26" s="6">
        <v>2015</v>
      </c>
      <c r="B26" s="4" t="s">
        <v>556</v>
      </c>
      <c r="C26" s="4" t="s">
        <v>195</v>
      </c>
      <c r="D26" s="4" t="s">
        <v>564</v>
      </c>
      <c r="E26" s="4" t="s">
        <v>207</v>
      </c>
      <c r="F26" s="4" t="s">
        <v>198</v>
      </c>
      <c r="G26" s="4" t="s">
        <v>208</v>
      </c>
      <c r="H26" s="9">
        <v>13.67944319351</v>
      </c>
      <c r="I26" s="9">
        <v>20.581601880409998</v>
      </c>
      <c r="J26" s="287">
        <v>34.261045073920002</v>
      </c>
      <c r="K26" s="9">
        <v>5.3697334942300001</v>
      </c>
      <c r="L26" s="9">
        <v>6.2036997931700002</v>
      </c>
      <c r="M26" s="287">
        <v>11.5734332874</v>
      </c>
      <c r="N26" s="9">
        <v>10.270071610500001</v>
      </c>
      <c r="O26" s="9">
        <v>43.088969538779999</v>
      </c>
      <c r="P26" s="9">
        <v>4.2361495931100004</v>
      </c>
      <c r="Q26" s="9">
        <v>2.3169990302899999</v>
      </c>
      <c r="R26" s="9">
        <v>12.37407148694</v>
      </c>
      <c r="S26" s="9">
        <v>13.499006507940001</v>
      </c>
      <c r="T26" s="9">
        <v>17.283269820009998</v>
      </c>
      <c r="U26" s="9">
        <v>2.6877885478099999</v>
      </c>
      <c r="V26" s="287">
        <v>105.75632613538001</v>
      </c>
      <c r="W26" s="287">
        <v>151.5908044967</v>
      </c>
      <c r="X26" s="9">
        <v>15.23516763614637</v>
      </c>
      <c r="Y26" s="284">
        <v>166.82597213284637</v>
      </c>
      <c r="Z26" t="str">
        <f>SUBSTITUTE(SUBSTITUTE(SUBSTITUTE(SUBSTITUTE(IF(E26="","",VLOOKUP(E26,Esquemas_NORM!$A$2:$H$126,8,FALSE)),"PROVINCIA ADMINISTRATIVA Y DE PLANIFICACIÓN","PAT"),"PROVINCIA ADMINISTRATIVA Y DE PLANIFICACION","PAT"),"PROVINCIA ADMINISTRATIVA DE PLANIFICACION","PAT"),"PROVINCIA ADMINISTRATIVA Y PLANIFICACION","PAT")</f>
        <v>A la fecha no ha conformado un EAT Provincia</v>
      </c>
      <c r="AA26" t="str">
        <f>IF($E26="","",INDEX(Esquemas_NORM!$H$2:$K$126,MATCH($E26,Esquemas_NORM!$A$2:$A$126,0),MATCH(AA$4,Esquemas_NORM!$H$1:$K$1,0)))</f>
        <v>A la fecha no ha conformado un EAT Región</v>
      </c>
      <c r="AB26" t="str">
        <f>IF($E26="","",INDEX(Esquemas_NORM!$H$2:$K$126,MATCH($E26,Esquemas_NORM!$A$2:$A$126,0),MATCH(AB$4,Esquemas_NORM!$H$1:$K$1,0)))</f>
        <v>A la fecha no ha conformado un EAT Área Metropolitana</v>
      </c>
      <c r="AC26" t="str">
        <f>IF($E26="","",INDEX(Esquemas_NORM!$H$2:$K$126,MATCH($E26,Esquemas_NORM!$A$2:$A$126,0),MATCH(AC$4,Esquemas_NORM!$H$1:$K$1,0)))</f>
        <v>ASOCIACIÓN DE MUNICIPIOS DEL MAGDALENA MEDIO ANTIOQUEÑO - AMMA</v>
      </c>
    </row>
    <row r="27" spans="1:29" x14ac:dyDescent="0.3">
      <c r="A27" s="6">
        <v>2015</v>
      </c>
      <c r="B27" s="4" t="s">
        <v>556</v>
      </c>
      <c r="C27" s="4" t="s">
        <v>195</v>
      </c>
      <c r="D27" s="4" t="s">
        <v>564</v>
      </c>
      <c r="E27" s="4" t="s">
        <v>209</v>
      </c>
      <c r="F27" s="4" t="s">
        <v>198</v>
      </c>
      <c r="G27" s="4" t="s">
        <v>210</v>
      </c>
      <c r="H27" s="9">
        <v>51.424388643489998</v>
      </c>
      <c r="I27" s="9">
        <v>772.47394798662003</v>
      </c>
      <c r="J27" s="287">
        <v>823.89833663011007</v>
      </c>
      <c r="K27" s="9">
        <v>0.70737760980999997</v>
      </c>
      <c r="L27" s="9">
        <v>13.055181406679999</v>
      </c>
      <c r="M27" s="287">
        <v>13.762559016489998</v>
      </c>
      <c r="N27" s="9">
        <v>6.76363726692</v>
      </c>
      <c r="O27" s="9">
        <v>14.580848796670001</v>
      </c>
      <c r="P27" s="9">
        <v>3.7117381280699999</v>
      </c>
      <c r="Q27" s="9">
        <v>2.1707722769800002</v>
      </c>
      <c r="R27" s="9">
        <v>8.6293867240300006</v>
      </c>
      <c r="S27" s="9">
        <v>51.65200798979</v>
      </c>
      <c r="T27" s="9">
        <v>17.94932331355</v>
      </c>
      <c r="U27" s="9">
        <v>3.2846826924900001</v>
      </c>
      <c r="V27" s="287">
        <v>108.74239718849999</v>
      </c>
      <c r="W27" s="287">
        <v>946.40329283510005</v>
      </c>
      <c r="X27" s="9">
        <v>95.115352580801286</v>
      </c>
      <c r="Y27" s="284">
        <v>1041.5186454159013</v>
      </c>
      <c r="Z27" t="str">
        <f>SUBSTITUTE(SUBSTITUTE(SUBSTITUTE(SUBSTITUTE(IF(E27="","",VLOOKUP(E27,Esquemas_NORM!$A$2:$H$126,8,FALSE)),"PROVINCIA ADMINISTRATIVA Y DE PLANIFICACIÓN","PAT"),"PROVINCIA ADMINISTRATIVA Y DE PLANIFICACION","PAT"),"PROVINCIA ADMINISTRATIVA DE PLANIFICACION","PAT"),"PROVINCIA ADMINISTRATIVA Y PLANIFICACION","PAT")</f>
        <v>A la fecha no ha conformado un EAT Provincia</v>
      </c>
      <c r="AA27" t="str">
        <f>IF($E27="","",INDEX(Esquemas_NORM!$H$2:$K$126,MATCH($E27,Esquemas_NORM!$A$2:$A$126,0),MATCH(AA$4,Esquemas_NORM!$H$1:$K$1,0)))</f>
        <v>A la fecha no ha conformado un EAT Región</v>
      </c>
      <c r="AB27" t="str">
        <f>IF($E27="","",INDEX(Esquemas_NORM!$H$2:$K$126,MATCH($E27,Esquemas_NORM!$A$2:$A$126,0),MATCH(AB$4,Esquemas_NORM!$H$1:$K$1,0)))</f>
        <v>A la fecha no ha conformado un EAT Área Metropolitana</v>
      </c>
      <c r="AC27" t="str">
        <f>IF($E27="","",INDEX(Esquemas_NORM!$H$2:$K$126,MATCH($E27,Esquemas_NORM!$A$2:$A$126,0),MATCH(AC$4,Esquemas_NORM!$H$1:$K$1,0)))</f>
        <v>ASOCIACIÓN DE MUNICIPIOS DEL MAGDALENA MEDIO ANTIOQUEÑO - AMMA</v>
      </c>
    </row>
    <row r="28" spans="1:29" x14ac:dyDescent="0.3">
      <c r="A28" s="6">
        <v>2015</v>
      </c>
      <c r="B28" s="4" t="s">
        <v>556</v>
      </c>
      <c r="C28" s="4" t="s">
        <v>211</v>
      </c>
      <c r="D28" s="4" t="s">
        <v>565</v>
      </c>
      <c r="E28" s="4" t="s">
        <v>213</v>
      </c>
      <c r="F28" s="4" t="s">
        <v>214</v>
      </c>
      <c r="G28" s="4" t="s">
        <v>215</v>
      </c>
      <c r="H28" s="9">
        <v>25.308722766590002</v>
      </c>
      <c r="I28" s="9">
        <v>27.574133489969999</v>
      </c>
      <c r="J28" s="287">
        <v>52.882856256560004</v>
      </c>
      <c r="K28" s="9">
        <v>17.490066215639999</v>
      </c>
      <c r="L28" s="9">
        <v>28.69387805085</v>
      </c>
      <c r="M28" s="287">
        <v>46.183944266490002</v>
      </c>
      <c r="N28" s="9">
        <v>223.68131113428001</v>
      </c>
      <c r="O28" s="9">
        <v>55.923197473169999</v>
      </c>
      <c r="P28" s="9">
        <v>11.352888041969999</v>
      </c>
      <c r="Q28" s="9">
        <v>10.52187231542</v>
      </c>
      <c r="R28" s="9">
        <v>26.892793822960002</v>
      </c>
      <c r="S28" s="9">
        <v>55.400004475049997</v>
      </c>
      <c r="T28" s="9">
        <v>58.251023639480003</v>
      </c>
      <c r="U28" s="9">
        <v>10.21745492044</v>
      </c>
      <c r="V28" s="287">
        <v>452.24054582277</v>
      </c>
      <c r="W28" s="287">
        <v>551.30734634582006</v>
      </c>
      <c r="X28" s="9">
        <v>55.40744947231385</v>
      </c>
      <c r="Y28" s="284">
        <v>606.71479581813389</v>
      </c>
      <c r="Z28" t="str">
        <f>SUBSTITUTE(SUBSTITUTE(SUBSTITUTE(SUBSTITUTE(IF(E28="","",VLOOKUP(E28,Esquemas_NORM!$A$2:$H$126,8,FALSE)),"PROVINCIA ADMINISTRATIVA Y DE PLANIFICACIÓN","PAT"),"PROVINCIA ADMINISTRATIVA Y DE PLANIFICACION","PAT"),"PROVINCIA ADMINISTRATIVA DE PLANIFICACION","PAT"),"PROVINCIA ADMINISTRATIVA Y PLANIFICACION","PAT")</f>
        <v>PAT MINERO AGROECOLOGICA</v>
      </c>
      <c r="AA28" t="str">
        <f>IF($E28="","",INDEX(Esquemas_NORM!$H$2:$K$126,MATCH($E28,Esquemas_NORM!$A$2:$A$126,0),MATCH(AA$4,Esquemas_NORM!$H$1:$K$1,0)))</f>
        <v>A la fecha no ha conformado un EAT Región</v>
      </c>
      <c r="AB28" t="str">
        <f>IF($E28="","",INDEX(Esquemas_NORM!$H$2:$K$126,MATCH($E28,Esquemas_NORM!$A$2:$A$126,0),MATCH(AB$4,Esquemas_NORM!$H$1:$K$1,0)))</f>
        <v>A la fecha no ha conformado un EAT Área Metropolitana</v>
      </c>
      <c r="AC28" t="str">
        <f>IF($E28="","",INDEX(Esquemas_NORM!$H$2:$K$126,MATCH($E28,Esquemas_NORM!$A$2:$A$126,0),MATCH(AC$4,Esquemas_NORM!$H$1:$K$1,0)))</f>
        <v>A la fecha no ha conformado un EAT asociación - unión</v>
      </c>
    </row>
    <row r="29" spans="1:29" x14ac:dyDescent="0.3">
      <c r="A29" s="6">
        <v>2015</v>
      </c>
      <c r="B29" s="4" t="s">
        <v>556</v>
      </c>
      <c r="C29" s="4" t="s">
        <v>211</v>
      </c>
      <c r="D29" s="4" t="s">
        <v>566</v>
      </c>
      <c r="E29" s="4" t="s">
        <v>216</v>
      </c>
      <c r="F29" s="4" t="s">
        <v>214</v>
      </c>
      <c r="G29" s="4" t="s">
        <v>217</v>
      </c>
      <c r="H29" s="9">
        <v>12.87147537057</v>
      </c>
      <c r="I29" s="9">
        <v>39.414311307219997</v>
      </c>
      <c r="J29" s="287">
        <v>52.28578667779</v>
      </c>
      <c r="K29" s="9">
        <v>2.47858018201</v>
      </c>
      <c r="L29" s="9">
        <v>7.0899522288999997</v>
      </c>
      <c r="M29" s="287">
        <v>9.5685324109099987</v>
      </c>
      <c r="N29" s="9">
        <v>67.618023179999994</v>
      </c>
      <c r="O29" s="9">
        <v>4.8093729740600004</v>
      </c>
      <c r="P29" s="9">
        <v>0.95347268844999999</v>
      </c>
      <c r="Q29" s="9">
        <v>0.73113340264000004</v>
      </c>
      <c r="R29" s="9">
        <v>1.9723983782100001</v>
      </c>
      <c r="S29" s="9">
        <v>7.5959824838100003</v>
      </c>
      <c r="T29" s="9">
        <v>7.6434464668200004</v>
      </c>
      <c r="U29" s="9">
        <v>0.95127325478000002</v>
      </c>
      <c r="V29" s="287">
        <v>92.275102828770002</v>
      </c>
      <c r="W29" s="287">
        <v>154.12942191746998</v>
      </c>
      <c r="X29" s="9">
        <v>15.490303573293897</v>
      </c>
      <c r="Y29" s="284">
        <v>169.61972549076387</v>
      </c>
      <c r="Z29" t="str">
        <f>SUBSTITUTE(SUBSTITUTE(SUBSTITUTE(SUBSTITUTE(IF(E29="","",VLOOKUP(E29,Esquemas_NORM!$A$2:$H$126,8,FALSE)),"PROVINCIA ADMINISTRATIVA Y DE PLANIFICACIÓN","PAT"),"PROVINCIA ADMINISTRATIVA Y DE PLANIFICACION","PAT"),"PROVINCIA ADMINISTRATIVA DE PLANIFICACION","PAT"),"PROVINCIA ADMINISTRATIVA Y PLANIFICACION","PAT")</f>
        <v>PAT BIOENERGÉTICA DEL NORTE DE ANTIOQUIA</v>
      </c>
      <c r="AA29" t="str">
        <f>IF($E29="","",INDEX(Esquemas_NORM!$H$2:$K$126,MATCH($E29,Esquemas_NORM!$A$2:$A$126,0),MATCH(AA$4,Esquemas_NORM!$H$1:$K$1,0)))</f>
        <v>A la fecha no ha conformado un EAT Región</v>
      </c>
      <c r="AB29" t="str">
        <f>IF($E29="","",INDEX(Esquemas_NORM!$H$2:$K$126,MATCH($E29,Esquemas_NORM!$A$2:$A$126,0),MATCH(AB$4,Esquemas_NORM!$H$1:$K$1,0)))</f>
        <v>A la fecha no ha conformado un EAT Área Metropolitana</v>
      </c>
      <c r="AC29" t="str">
        <f>IF($E29="","",INDEX(Esquemas_NORM!$H$2:$K$126,MATCH($E29,Esquemas_NORM!$A$2:$A$126,0),MATCH(AC$4,Esquemas_NORM!$H$1:$K$1,0)))</f>
        <v>A la fecha no ha conformado un EAT asociación - unión</v>
      </c>
    </row>
    <row r="30" spans="1:29" x14ac:dyDescent="0.3">
      <c r="A30" s="6">
        <v>2015</v>
      </c>
      <c r="B30" s="4" t="s">
        <v>556</v>
      </c>
      <c r="C30" s="4" t="s">
        <v>211</v>
      </c>
      <c r="D30" s="4" t="s">
        <v>563</v>
      </c>
      <c r="E30" s="4" t="s">
        <v>218</v>
      </c>
      <c r="F30" s="4" t="s">
        <v>214</v>
      </c>
      <c r="G30" s="4" t="s">
        <v>219</v>
      </c>
      <c r="H30" s="9">
        <v>3.8850610643999999</v>
      </c>
      <c r="I30" s="9">
        <v>0.31595161583999998</v>
      </c>
      <c r="J30" s="287">
        <v>4.2010126802399999</v>
      </c>
      <c r="K30" s="9">
        <v>7.0846677336599999</v>
      </c>
      <c r="L30" s="9">
        <v>3.4891954415600002</v>
      </c>
      <c r="M30" s="287">
        <v>10.57386317522</v>
      </c>
      <c r="N30" s="9">
        <v>7.6221249950900001</v>
      </c>
      <c r="O30" s="9">
        <v>22.541143872100001</v>
      </c>
      <c r="P30" s="9">
        <v>4.8305907758800002</v>
      </c>
      <c r="Q30" s="9">
        <v>3.49194735221</v>
      </c>
      <c r="R30" s="9">
        <v>12.3276306083</v>
      </c>
      <c r="S30" s="9">
        <v>11.04583696694</v>
      </c>
      <c r="T30" s="9">
        <v>17.679382827409999</v>
      </c>
      <c r="U30" s="9">
        <v>2.7282130503099999</v>
      </c>
      <c r="V30" s="287">
        <v>82.266870448239999</v>
      </c>
      <c r="W30" s="287">
        <v>97.041746303699995</v>
      </c>
      <c r="X30" s="9">
        <v>9.7528822909169985</v>
      </c>
      <c r="Y30" s="284">
        <v>106.794628594617</v>
      </c>
      <c r="Z30" t="str">
        <f>SUBSTITUTE(SUBSTITUTE(SUBSTITUTE(SUBSTITUTE(IF(E30="","",VLOOKUP(E30,Esquemas_NORM!$A$2:$H$126,8,FALSE)),"PROVINCIA ADMINISTRATIVA Y DE PLANIFICACIÓN","PAT"),"PROVINCIA ADMINISTRATIVA Y DE PLANIFICACION","PAT"),"PROVINCIA ADMINISTRATIVA DE PLANIFICACION","PAT"),"PROVINCIA ADMINISTRATIVA Y PLANIFICACION","PAT")</f>
        <v>A la fecha no ha conformado un EAT Provincia</v>
      </c>
      <c r="AA30" t="str">
        <f>IF($E30="","",INDEX(Esquemas_NORM!$H$2:$K$126,MATCH($E30,Esquemas_NORM!$A$2:$A$126,0),MATCH(AA$4,Esquemas_NORM!$H$1:$K$1,0)))</f>
        <v>A la fecha no ha conformado un EAT Región</v>
      </c>
      <c r="AB30" t="str">
        <f>IF($E30="","",INDEX(Esquemas_NORM!$H$2:$K$126,MATCH($E30,Esquemas_NORM!$A$2:$A$126,0),MATCH(AB$4,Esquemas_NORM!$H$1:$K$1,0)))</f>
        <v>A la fecha no ha conformado un EAT Área Metropolitana</v>
      </c>
      <c r="AC30" t="str">
        <f>IF($E30="","",INDEX(Esquemas_NORM!$H$2:$K$126,MATCH($E30,Esquemas_NORM!$A$2:$A$126,0),MATCH(AC$4,Esquemas_NORM!$H$1:$K$1,0)))</f>
        <v>A la fecha no ha conformado un EAT asociación - unión</v>
      </c>
    </row>
    <row r="31" spans="1:29" x14ac:dyDescent="0.3">
      <c r="A31" s="6">
        <v>2015</v>
      </c>
      <c r="B31" s="4" t="s">
        <v>556</v>
      </c>
      <c r="C31" s="4" t="s">
        <v>211</v>
      </c>
      <c r="D31" s="4" t="s">
        <v>567</v>
      </c>
      <c r="E31" s="4" t="s">
        <v>220</v>
      </c>
      <c r="F31" s="4" t="s">
        <v>214</v>
      </c>
      <c r="G31" s="4" t="s">
        <v>222</v>
      </c>
      <c r="H31" s="9">
        <v>33.996564432029999</v>
      </c>
      <c r="I31" s="9">
        <v>131.65147314463999</v>
      </c>
      <c r="J31" s="287">
        <v>165.64803757666999</v>
      </c>
      <c r="K31" s="9">
        <v>15.38956848514</v>
      </c>
      <c r="L31" s="9">
        <v>1.86681814682</v>
      </c>
      <c r="M31" s="287">
        <v>17.256386631959998</v>
      </c>
      <c r="N31" s="9">
        <v>8.95018695035</v>
      </c>
      <c r="O31" s="9">
        <v>51.547954043499999</v>
      </c>
      <c r="P31" s="9">
        <v>6.4822880672699998</v>
      </c>
      <c r="Q31" s="9">
        <v>4.0175054377199997</v>
      </c>
      <c r="R31" s="9">
        <v>14.94330762685</v>
      </c>
      <c r="S31" s="9">
        <v>24.05476932821</v>
      </c>
      <c r="T31" s="9">
        <v>29.962214579009999</v>
      </c>
      <c r="U31" s="9">
        <v>4.9290176907600003</v>
      </c>
      <c r="V31" s="287">
        <v>144.88724372367</v>
      </c>
      <c r="W31" s="287">
        <v>327.79166793230002</v>
      </c>
      <c r="X31" s="9">
        <v>32.943693565428909</v>
      </c>
      <c r="Y31" s="284">
        <v>360.73536149772895</v>
      </c>
      <c r="Z31" t="str">
        <f>SUBSTITUTE(SUBSTITUTE(SUBSTITUTE(SUBSTITUTE(IF(E31="","",VLOOKUP(E31,Esquemas_NORM!$A$2:$H$126,8,FALSE)),"PROVINCIA ADMINISTRATIVA Y DE PLANIFICACIÓN","PAT"),"PROVINCIA ADMINISTRATIVA Y DE PLANIFICACION","PAT"),"PROVINCIA ADMINISTRATIVA DE PLANIFICACION","PAT"),"PROVINCIA ADMINISTRATIVA Y PLANIFICACION","PAT")</f>
        <v>PAT MINERO AGROECOLOGICA</v>
      </c>
      <c r="AA31" t="str">
        <f>IF($E31="","",INDEX(Esquemas_NORM!$H$2:$K$126,MATCH($E31,Esquemas_NORM!$A$2:$A$126,0),MATCH(AA$4,Esquemas_NORM!$H$1:$K$1,0)))</f>
        <v>A la fecha no ha conformado un EAT Región</v>
      </c>
      <c r="AB31" t="str">
        <f>IF($E31="","",INDEX(Esquemas_NORM!$H$2:$K$126,MATCH($E31,Esquemas_NORM!$A$2:$A$126,0),MATCH(AB$4,Esquemas_NORM!$H$1:$K$1,0)))</f>
        <v>A la fecha no ha conformado un EAT Área Metropolitana</v>
      </c>
      <c r="AC31" t="str">
        <f>IF($E31="","",INDEX(Esquemas_NORM!$H$2:$K$126,MATCH($E31,Esquemas_NORM!$A$2:$A$126,0),MATCH(AC$4,Esquemas_NORM!$H$1:$K$1,0)))</f>
        <v>A la fecha no ha conformado un EAT asociación - unión</v>
      </c>
    </row>
    <row r="32" spans="1:29" x14ac:dyDescent="0.3">
      <c r="A32" s="6">
        <v>2015</v>
      </c>
      <c r="B32" s="4" t="s">
        <v>556</v>
      </c>
      <c r="C32" s="4" t="s">
        <v>211</v>
      </c>
      <c r="D32" s="4" t="s">
        <v>563</v>
      </c>
      <c r="E32" s="4" t="s">
        <v>223</v>
      </c>
      <c r="F32" s="4" t="s">
        <v>214</v>
      </c>
      <c r="G32" s="4" t="s">
        <v>224</v>
      </c>
      <c r="H32" s="9">
        <v>21.717585984229999</v>
      </c>
      <c r="I32" s="9">
        <v>0</v>
      </c>
      <c r="J32" s="287">
        <v>21.717585984229999</v>
      </c>
      <c r="K32" s="9">
        <v>4.9095428715500002</v>
      </c>
      <c r="L32" s="9">
        <v>14.490025522670001</v>
      </c>
      <c r="M32" s="287">
        <v>19.399568394220001</v>
      </c>
      <c r="N32" s="9">
        <v>7.6565515632299999</v>
      </c>
      <c r="O32" s="9">
        <v>22.7368039684</v>
      </c>
      <c r="P32" s="9">
        <v>8.1821089730299992</v>
      </c>
      <c r="Q32" s="9">
        <v>5.7080190313300001</v>
      </c>
      <c r="R32" s="9">
        <v>15.982739511249999</v>
      </c>
      <c r="S32" s="9">
        <v>16.514739572509999</v>
      </c>
      <c r="T32" s="9">
        <v>32.70618772049</v>
      </c>
      <c r="U32" s="9">
        <v>6.4018688693800003</v>
      </c>
      <c r="V32" s="287">
        <v>115.88901920961999</v>
      </c>
      <c r="W32" s="287">
        <v>157.00617358807</v>
      </c>
      <c r="X32" s="9">
        <v>15.779422653417551</v>
      </c>
      <c r="Y32" s="284">
        <v>172.78559624148755</v>
      </c>
      <c r="Z32" t="str">
        <f>SUBSTITUTE(SUBSTITUTE(SUBSTITUTE(SUBSTITUTE(IF(E32="","",VLOOKUP(E32,Esquemas_NORM!$A$2:$H$126,8,FALSE)),"PROVINCIA ADMINISTRATIVA Y DE PLANIFICACIÓN","PAT"),"PROVINCIA ADMINISTRATIVA Y DE PLANIFICACION","PAT"),"PROVINCIA ADMINISTRATIVA DE PLANIFICACION","PAT"),"PROVINCIA ADMINISTRATIVA Y PLANIFICACION","PAT")</f>
        <v>A la fecha no ha conformado un EAT Provincia</v>
      </c>
      <c r="AA32" t="str">
        <f>IF($E32="","",INDEX(Esquemas_NORM!$H$2:$K$126,MATCH($E32,Esquemas_NORM!$A$2:$A$126,0),MATCH(AA$4,Esquemas_NORM!$H$1:$K$1,0)))</f>
        <v>A la fecha no ha conformado un EAT Región</v>
      </c>
      <c r="AB32" t="str">
        <f>IF($E32="","",INDEX(Esquemas_NORM!$H$2:$K$126,MATCH($E32,Esquemas_NORM!$A$2:$A$126,0),MATCH(AB$4,Esquemas_NORM!$H$1:$K$1,0)))</f>
        <v>A la fecha no ha conformado un EAT Área Metropolitana</v>
      </c>
      <c r="AC32" t="str">
        <f>IF($E32="","",INDEX(Esquemas_NORM!$H$2:$K$126,MATCH($E32,Esquemas_NORM!$A$2:$A$126,0),MATCH(AC$4,Esquemas_NORM!$H$1:$K$1,0)))</f>
        <v>A la fecha no ha conformado un EAT asociación - unión</v>
      </c>
    </row>
    <row r="33" spans="1:29" x14ac:dyDescent="0.3">
      <c r="A33" s="6">
        <v>2015</v>
      </c>
      <c r="B33" s="4" t="s">
        <v>556</v>
      </c>
      <c r="C33" s="4" t="s">
        <v>211</v>
      </c>
      <c r="D33" s="4" t="s">
        <v>563</v>
      </c>
      <c r="E33" s="4" t="s">
        <v>225</v>
      </c>
      <c r="F33" s="4" t="s">
        <v>214</v>
      </c>
      <c r="G33" s="4" t="s">
        <v>226</v>
      </c>
      <c r="H33" s="9">
        <v>54.245987899470002</v>
      </c>
      <c r="I33" s="9">
        <v>0.39669745289000002</v>
      </c>
      <c r="J33" s="287">
        <v>54.642685352360004</v>
      </c>
      <c r="K33" s="9">
        <v>4.64467049882</v>
      </c>
      <c r="L33" s="9">
        <v>10.51473020053</v>
      </c>
      <c r="M33" s="287">
        <v>15.15940069935</v>
      </c>
      <c r="N33" s="9">
        <v>4.4005724899000001</v>
      </c>
      <c r="O33" s="9">
        <v>21.426281911779999</v>
      </c>
      <c r="P33" s="9">
        <v>3.38278154728</v>
      </c>
      <c r="Q33" s="9">
        <v>2.4439281529699999</v>
      </c>
      <c r="R33" s="9">
        <v>10.327734262590001</v>
      </c>
      <c r="S33" s="9">
        <v>11.521712944440001</v>
      </c>
      <c r="T33" s="9">
        <v>18.408730720299999</v>
      </c>
      <c r="U33" s="9">
        <v>3.4314650768699999</v>
      </c>
      <c r="V33" s="287">
        <v>75.343207106129995</v>
      </c>
      <c r="W33" s="287">
        <v>145.14529315784</v>
      </c>
      <c r="X33" s="9">
        <v>14.587381340185278</v>
      </c>
      <c r="Y33" s="284">
        <v>159.73267449802529</v>
      </c>
      <c r="Z33" t="str">
        <f>SUBSTITUTE(SUBSTITUTE(SUBSTITUTE(SUBSTITUTE(IF(E33="","",VLOOKUP(E33,Esquemas_NORM!$A$2:$H$126,8,FALSE)),"PROVINCIA ADMINISTRATIVA Y DE PLANIFICACIÓN","PAT"),"PROVINCIA ADMINISTRATIVA Y DE PLANIFICACION","PAT"),"PROVINCIA ADMINISTRATIVA DE PLANIFICACION","PAT"),"PROVINCIA ADMINISTRATIVA Y PLANIFICACION","PAT")</f>
        <v>A la fecha no ha conformado un EAT Provincia</v>
      </c>
      <c r="AA33" t="str">
        <f>IF($E33="","",INDEX(Esquemas_NORM!$H$2:$K$126,MATCH($E33,Esquemas_NORM!$A$2:$A$126,0),MATCH(AA$4,Esquemas_NORM!$H$1:$K$1,0)))</f>
        <v>A la fecha no ha conformado un EAT Región</v>
      </c>
      <c r="AB33" t="str">
        <f>IF($E33="","",INDEX(Esquemas_NORM!$H$2:$K$126,MATCH($E33,Esquemas_NORM!$A$2:$A$126,0),MATCH(AB$4,Esquemas_NORM!$H$1:$K$1,0)))</f>
        <v>A la fecha no ha conformado un EAT Área Metropolitana</v>
      </c>
      <c r="AC33" t="str">
        <f>IF($E33="","",INDEX(Esquemas_NORM!$H$2:$K$126,MATCH($E33,Esquemas_NORM!$A$2:$A$126,0),MATCH(AC$4,Esquemas_NORM!$H$1:$K$1,0)))</f>
        <v>A la fecha no ha conformado un EAT asociación - unión</v>
      </c>
    </row>
    <row r="34" spans="1:29" x14ac:dyDescent="0.3">
      <c r="A34" s="6">
        <v>2015</v>
      </c>
      <c r="B34" s="4" t="s">
        <v>556</v>
      </c>
      <c r="C34" s="4" t="s">
        <v>211</v>
      </c>
      <c r="D34" s="4" t="s">
        <v>567</v>
      </c>
      <c r="E34" s="4" t="s">
        <v>227</v>
      </c>
      <c r="F34" s="4" t="s">
        <v>214</v>
      </c>
      <c r="G34" s="4" t="s">
        <v>228</v>
      </c>
      <c r="H34" s="9">
        <v>8.5110883805200004</v>
      </c>
      <c r="I34" s="9">
        <v>226.15616156639999</v>
      </c>
      <c r="J34" s="287">
        <v>234.66724994691998</v>
      </c>
      <c r="K34" s="9">
        <v>16.648852896529998</v>
      </c>
      <c r="L34" s="9">
        <v>10.80292421499</v>
      </c>
      <c r="M34" s="287">
        <v>27.451777111519998</v>
      </c>
      <c r="N34" s="9">
        <v>22.429682833619999</v>
      </c>
      <c r="O34" s="9">
        <v>79.126828032570003</v>
      </c>
      <c r="P34" s="9">
        <v>10.33685667288</v>
      </c>
      <c r="Q34" s="9">
        <v>7.5119475576500001</v>
      </c>
      <c r="R34" s="9">
        <v>34.170623969589997</v>
      </c>
      <c r="S34" s="9">
        <v>42.407306668929998</v>
      </c>
      <c r="T34" s="9">
        <v>43.489490207019998</v>
      </c>
      <c r="U34" s="9">
        <v>8.7060698198399997</v>
      </c>
      <c r="V34" s="287">
        <v>248.17880576210001</v>
      </c>
      <c r="W34" s="287">
        <v>510.29783282054001</v>
      </c>
      <c r="X34" s="9">
        <v>51.285914427241657</v>
      </c>
      <c r="Y34" s="284">
        <v>561.58374724778162</v>
      </c>
      <c r="Z34" t="str">
        <f>SUBSTITUTE(SUBSTITUTE(SUBSTITUTE(SUBSTITUTE(IF(E34="","",VLOOKUP(E34,Esquemas_NORM!$A$2:$H$126,8,FALSE)),"PROVINCIA ADMINISTRATIVA Y DE PLANIFICACIÓN","PAT"),"PROVINCIA ADMINISTRATIVA Y DE PLANIFICACION","PAT"),"PROVINCIA ADMINISTRATIVA DE PLANIFICACION","PAT"),"PROVINCIA ADMINISTRATIVA Y PLANIFICACION","PAT")</f>
        <v>PAT MINERO AGROECOLOGICA</v>
      </c>
      <c r="AA34" t="str">
        <f>IF($E34="","",INDEX(Esquemas_NORM!$H$2:$K$126,MATCH($E34,Esquemas_NORM!$A$2:$A$126,0),MATCH(AA$4,Esquemas_NORM!$H$1:$K$1,0)))</f>
        <v>A la fecha no ha conformado un EAT Región</v>
      </c>
      <c r="AB34" t="str">
        <f>IF($E34="","",INDEX(Esquemas_NORM!$H$2:$K$126,MATCH($E34,Esquemas_NORM!$A$2:$A$126,0),MATCH(AB$4,Esquemas_NORM!$H$1:$K$1,0)))</f>
        <v>A la fecha no ha conformado un EAT Área Metropolitana</v>
      </c>
      <c r="AC34" t="str">
        <f>IF($E34="","",INDEX(Esquemas_NORM!$H$2:$K$126,MATCH($E34,Esquemas_NORM!$A$2:$A$126,0),MATCH(AC$4,Esquemas_NORM!$H$1:$K$1,0)))</f>
        <v>A la fecha no ha conformado un EAT asociación - unión</v>
      </c>
    </row>
    <row r="35" spans="1:29" x14ac:dyDescent="0.3">
      <c r="A35" s="6">
        <v>2015</v>
      </c>
      <c r="B35" s="4" t="s">
        <v>556</v>
      </c>
      <c r="C35" s="4" t="s">
        <v>211</v>
      </c>
      <c r="D35" s="4" t="s">
        <v>565</v>
      </c>
      <c r="E35" s="4" t="s">
        <v>229</v>
      </c>
      <c r="F35" s="4" t="s">
        <v>214</v>
      </c>
      <c r="G35" s="4" t="s">
        <v>230</v>
      </c>
      <c r="H35" s="9">
        <v>17.761107809039999</v>
      </c>
      <c r="I35" s="9">
        <v>17.676075334749999</v>
      </c>
      <c r="J35" s="287">
        <v>35.437183143789994</v>
      </c>
      <c r="K35" s="9">
        <v>1.52697237635</v>
      </c>
      <c r="L35" s="9">
        <v>9.5406303934299999</v>
      </c>
      <c r="M35" s="287">
        <v>11.067602769780001</v>
      </c>
      <c r="N35" s="9">
        <v>4.9852010011800001</v>
      </c>
      <c r="O35" s="9">
        <v>23.347601049950001</v>
      </c>
      <c r="P35" s="9">
        <v>3.9557161555799998</v>
      </c>
      <c r="Q35" s="9">
        <v>2.9657983990200001</v>
      </c>
      <c r="R35" s="9">
        <v>6.2761802311699997</v>
      </c>
      <c r="S35" s="9">
        <v>11.62112414525</v>
      </c>
      <c r="T35" s="9">
        <v>19.47826230766</v>
      </c>
      <c r="U35" s="9">
        <v>2.5558976705399998</v>
      </c>
      <c r="V35" s="287">
        <v>75.185780960350016</v>
      </c>
      <c r="W35" s="287">
        <v>121.69056687392001</v>
      </c>
      <c r="X35" s="9">
        <v>12.230136202634581</v>
      </c>
      <c r="Y35" s="284">
        <v>133.92070307655459</v>
      </c>
      <c r="Z35" t="str">
        <f>SUBSTITUTE(SUBSTITUTE(SUBSTITUTE(SUBSTITUTE(IF(E35="","",VLOOKUP(E35,Esquemas_NORM!$A$2:$H$126,8,FALSE)),"PROVINCIA ADMINISTRATIVA Y DE PLANIFICACIÓN","PAT"),"PROVINCIA ADMINISTRATIVA Y DE PLANIFICACION","PAT"),"PROVINCIA ADMINISTRATIVA DE PLANIFICACION","PAT"),"PROVINCIA ADMINISTRATIVA Y PLANIFICACION","PAT")</f>
        <v>PAT MINERO AGROECOLOGICA</v>
      </c>
      <c r="AA35" t="str">
        <f>IF($E35="","",INDEX(Esquemas_NORM!$H$2:$K$126,MATCH($E35,Esquemas_NORM!$A$2:$A$126,0),MATCH(AA$4,Esquemas_NORM!$H$1:$K$1,0)))</f>
        <v>A la fecha no ha conformado un EAT Región</v>
      </c>
      <c r="AB35" t="str">
        <f>IF($E35="","",INDEX(Esquemas_NORM!$H$2:$K$126,MATCH($E35,Esquemas_NORM!$A$2:$A$126,0),MATCH(AB$4,Esquemas_NORM!$H$1:$K$1,0)))</f>
        <v>A la fecha no ha conformado un EAT Área Metropolitana</v>
      </c>
      <c r="AC35" t="str">
        <f>IF($E35="","",INDEX(Esquemas_NORM!$H$2:$K$126,MATCH($E35,Esquemas_NORM!$A$2:$A$126,0),MATCH(AC$4,Esquemas_NORM!$H$1:$K$1,0)))</f>
        <v>A la fecha no ha conformado un EAT asociación - unión</v>
      </c>
    </row>
    <row r="36" spans="1:29" x14ac:dyDescent="0.3">
      <c r="A36" s="6">
        <v>2015</v>
      </c>
      <c r="B36" s="4" t="s">
        <v>556</v>
      </c>
      <c r="C36" s="4" t="s">
        <v>211</v>
      </c>
      <c r="D36" s="4" t="s">
        <v>565</v>
      </c>
      <c r="E36" s="4" t="s">
        <v>231</v>
      </c>
      <c r="F36" s="4" t="s">
        <v>214</v>
      </c>
      <c r="G36" s="4" t="s">
        <v>232</v>
      </c>
      <c r="H36" s="9">
        <v>10.42604117492</v>
      </c>
      <c r="I36" s="9">
        <v>0.61682913488000002</v>
      </c>
      <c r="J36" s="287">
        <v>11.0428703098</v>
      </c>
      <c r="K36" s="9">
        <v>2.7302577071499998</v>
      </c>
      <c r="L36" s="9">
        <v>2.2171811620100002</v>
      </c>
      <c r="M36" s="287">
        <v>4.94743886916</v>
      </c>
      <c r="N36" s="9">
        <v>1.8454594150800001</v>
      </c>
      <c r="O36" s="9">
        <v>12.158519385370001</v>
      </c>
      <c r="P36" s="9">
        <v>2.2508637884099998</v>
      </c>
      <c r="Q36" s="9">
        <v>1.4448248235600001</v>
      </c>
      <c r="R36" s="9">
        <v>4.0688326164699999</v>
      </c>
      <c r="S36" s="9">
        <v>6.23456013803</v>
      </c>
      <c r="T36" s="9">
        <v>11.756911330179999</v>
      </c>
      <c r="U36" s="9">
        <v>2.0996957386499999</v>
      </c>
      <c r="V36" s="287">
        <v>41.859667235749995</v>
      </c>
      <c r="W36" s="287">
        <v>57.84997641471</v>
      </c>
      <c r="X36" s="9">
        <v>5.8140339801725816</v>
      </c>
      <c r="Y36" s="284">
        <v>63.664010394882581</v>
      </c>
      <c r="Z36" t="str">
        <f>SUBSTITUTE(SUBSTITUTE(SUBSTITUTE(SUBSTITUTE(IF(E36="","",VLOOKUP(E36,Esquemas_NORM!$A$2:$H$126,8,FALSE)),"PROVINCIA ADMINISTRATIVA Y DE PLANIFICACIÓN","PAT"),"PROVINCIA ADMINISTRATIVA Y DE PLANIFICACION","PAT"),"PROVINCIA ADMINISTRATIVA DE PLANIFICACION","PAT"),"PROVINCIA ADMINISTRATIVA Y PLANIFICACION","PAT")</f>
        <v>PAT MINERO AGROECOLOGICA</v>
      </c>
      <c r="AA36" t="str">
        <f>IF($E36="","",INDEX(Esquemas_NORM!$H$2:$K$126,MATCH($E36,Esquemas_NORM!$A$2:$A$126,0),MATCH(AA$4,Esquemas_NORM!$H$1:$K$1,0)))</f>
        <v>A la fecha no ha conformado un EAT Región</v>
      </c>
      <c r="AB36" t="str">
        <f>IF($E36="","",INDEX(Esquemas_NORM!$H$2:$K$126,MATCH($E36,Esquemas_NORM!$A$2:$A$126,0),MATCH(AB$4,Esquemas_NORM!$H$1:$K$1,0)))</f>
        <v>A la fecha no ha conformado un EAT Área Metropolitana</v>
      </c>
      <c r="AC36" t="str">
        <f>IF($E36="","",INDEX(Esquemas_NORM!$H$2:$K$126,MATCH($E36,Esquemas_NORM!$A$2:$A$126,0),MATCH(AC$4,Esquemas_NORM!$H$1:$K$1,0)))</f>
        <v>A la fecha no ha conformado un EAT asociación - unión</v>
      </c>
    </row>
    <row r="37" spans="1:29" x14ac:dyDescent="0.3">
      <c r="A37" s="6">
        <v>2015</v>
      </c>
      <c r="B37" s="4" t="s">
        <v>556</v>
      </c>
      <c r="C37" s="4" t="s">
        <v>211</v>
      </c>
      <c r="D37" s="4" t="s">
        <v>565</v>
      </c>
      <c r="E37" s="4" t="s">
        <v>233</v>
      </c>
      <c r="F37" s="4" t="s">
        <v>214</v>
      </c>
      <c r="G37" s="4" t="s">
        <v>234</v>
      </c>
      <c r="H37" s="9">
        <v>30.817145461380001</v>
      </c>
      <c r="I37" s="9">
        <v>0.47095881953000002</v>
      </c>
      <c r="J37" s="287">
        <v>31.288104280910002</v>
      </c>
      <c r="K37" s="9">
        <v>7.1495214836900001</v>
      </c>
      <c r="L37" s="9">
        <v>17.163735502840002</v>
      </c>
      <c r="M37" s="287">
        <v>24.31325698653</v>
      </c>
      <c r="N37" s="9">
        <v>3.4537160206299999</v>
      </c>
      <c r="O37" s="9">
        <v>39.868097274489998</v>
      </c>
      <c r="P37" s="9">
        <v>5.1513878649000002</v>
      </c>
      <c r="Q37" s="9">
        <v>3.85331971998</v>
      </c>
      <c r="R37" s="9">
        <v>10.465093176250001</v>
      </c>
      <c r="S37" s="9">
        <v>17.487458335820001</v>
      </c>
      <c r="T37" s="9">
        <v>39.702234741970003</v>
      </c>
      <c r="U37" s="9">
        <v>3.9343428610900002</v>
      </c>
      <c r="V37" s="287">
        <v>123.91564999513</v>
      </c>
      <c r="W37" s="287">
        <v>179.51701126257001</v>
      </c>
      <c r="X37" s="9">
        <v>18.041805168902773</v>
      </c>
      <c r="Y37" s="284">
        <v>197.55881643147279</v>
      </c>
      <c r="Z37" t="str">
        <f>SUBSTITUTE(SUBSTITUTE(SUBSTITUTE(SUBSTITUTE(IF(E37="","",VLOOKUP(E37,Esquemas_NORM!$A$2:$H$126,8,FALSE)),"PROVINCIA ADMINISTRATIVA Y DE PLANIFICACIÓN","PAT"),"PROVINCIA ADMINISTRATIVA Y DE PLANIFICACION","PAT"),"PROVINCIA ADMINISTRATIVA DE PLANIFICACION","PAT"),"PROVINCIA ADMINISTRATIVA Y PLANIFICACION","PAT")</f>
        <v>PAT MINERO AGROECOLOGICA</v>
      </c>
      <c r="AA37" t="str">
        <f>IF($E37="","",INDEX(Esquemas_NORM!$H$2:$K$126,MATCH($E37,Esquemas_NORM!$A$2:$A$126,0),MATCH(AA$4,Esquemas_NORM!$H$1:$K$1,0)))</f>
        <v>A la fecha no ha conformado un EAT Región</v>
      </c>
      <c r="AB37" t="str">
        <f>IF($E37="","",INDEX(Esquemas_NORM!$H$2:$K$126,MATCH($E37,Esquemas_NORM!$A$2:$A$126,0),MATCH(AB$4,Esquemas_NORM!$H$1:$K$1,0)))</f>
        <v>A la fecha no ha conformado un EAT Área Metropolitana</v>
      </c>
      <c r="AC37" t="str">
        <f>IF($E37="","",INDEX(Esquemas_NORM!$H$2:$K$126,MATCH($E37,Esquemas_NORM!$A$2:$A$126,0),MATCH(AC$4,Esquemas_NORM!$H$1:$K$1,0)))</f>
        <v>A la fecha no ha conformado un EAT asociación - unión</v>
      </c>
    </row>
    <row r="38" spans="1:29" x14ac:dyDescent="0.3">
      <c r="A38" s="6">
        <v>2015</v>
      </c>
      <c r="B38" s="4" t="s">
        <v>556</v>
      </c>
      <c r="C38" s="4" t="s">
        <v>235</v>
      </c>
      <c r="D38" s="4" t="s">
        <v>568</v>
      </c>
      <c r="E38" s="4" t="s">
        <v>237</v>
      </c>
      <c r="F38" s="4" t="s">
        <v>238</v>
      </c>
      <c r="G38" s="4" t="s">
        <v>239</v>
      </c>
      <c r="H38" s="9">
        <v>26.73643099109</v>
      </c>
      <c r="I38" s="9">
        <v>0</v>
      </c>
      <c r="J38" s="287">
        <v>26.73643099109</v>
      </c>
      <c r="K38" s="9">
        <v>6.9440480326099996</v>
      </c>
      <c r="L38" s="9">
        <v>16.573576058259999</v>
      </c>
      <c r="M38" s="287">
        <v>23.517624090869997</v>
      </c>
      <c r="N38" s="9">
        <v>3.8995280286499998</v>
      </c>
      <c r="O38" s="9">
        <v>17.14315632756</v>
      </c>
      <c r="P38" s="9">
        <v>3.1480556263300001</v>
      </c>
      <c r="Q38" s="9">
        <v>2.7093313246499999</v>
      </c>
      <c r="R38" s="9">
        <v>7.0683713629799998</v>
      </c>
      <c r="S38" s="9">
        <v>9.8740172300799998</v>
      </c>
      <c r="T38" s="9">
        <v>19.476664258149999</v>
      </c>
      <c r="U38" s="9">
        <v>2.7939434756799999</v>
      </c>
      <c r="V38" s="287">
        <v>66.113067634079997</v>
      </c>
      <c r="W38" s="287">
        <v>116.36712271604</v>
      </c>
      <c r="X38" s="9">
        <v>11.695119818130008</v>
      </c>
      <c r="Y38" s="284">
        <v>128.06224253417</v>
      </c>
      <c r="Z38" t="str">
        <f>SUBSTITUTE(SUBSTITUTE(SUBSTITUTE(SUBSTITUTE(IF(E38="","",VLOOKUP(E38,Esquemas_NORM!$A$2:$H$126,8,FALSE)),"PROVINCIA ADMINISTRATIVA Y DE PLANIFICACIÓN","PAT"),"PROVINCIA ADMINISTRATIVA Y DE PLANIFICACION","PAT"),"PROVINCIA ADMINISTRATIVA DE PLANIFICACION","PAT"),"PROVINCIA ADMINISTRATIVA Y PLANIFICACION","PAT")</f>
        <v>PAT BIOENERGÉTICA DEL NORTE DE ANTIOQUIA</v>
      </c>
      <c r="AA38" t="str">
        <f>IF($E38="","",INDEX(Esquemas_NORM!$H$2:$K$126,MATCH($E38,Esquemas_NORM!$A$2:$A$126,0),MATCH(AA$4,Esquemas_NORM!$H$1:$K$1,0)))</f>
        <v>A la fecha no ha conformado un EAT Región</v>
      </c>
      <c r="AB38" t="str">
        <f>IF($E38="","",INDEX(Esquemas_NORM!$H$2:$K$126,MATCH($E38,Esquemas_NORM!$A$2:$A$126,0),MATCH(AB$4,Esquemas_NORM!$H$1:$K$1,0)))</f>
        <v>A la fecha no ha conformado un EAT Área Metropolitana</v>
      </c>
      <c r="AC38" t="str">
        <f>IF($E38="","",INDEX(Esquemas_NORM!$H$2:$K$126,MATCH($E38,Esquemas_NORM!$A$2:$A$126,0),MATCH(AC$4,Esquemas_NORM!$H$1:$K$1,0)))</f>
        <v>ASOCIACION DE MUNICIPIOS DEL NORTE ANTIOQUEÑO - AMUNORTE</v>
      </c>
    </row>
    <row r="39" spans="1:29" x14ac:dyDescent="0.3">
      <c r="A39" s="6">
        <v>2015</v>
      </c>
      <c r="B39" s="4" t="s">
        <v>556</v>
      </c>
      <c r="C39" s="4" t="s">
        <v>235</v>
      </c>
      <c r="D39" s="4" t="s">
        <v>569</v>
      </c>
      <c r="E39" s="4" t="s">
        <v>240</v>
      </c>
      <c r="F39" s="4" t="s">
        <v>238</v>
      </c>
      <c r="G39" s="4" t="s">
        <v>241</v>
      </c>
      <c r="H39" s="9">
        <v>14.61310364965</v>
      </c>
      <c r="I39" s="9">
        <v>0</v>
      </c>
      <c r="J39" s="287">
        <v>14.61310364965</v>
      </c>
      <c r="K39" s="9">
        <v>4.0028727352100004</v>
      </c>
      <c r="L39" s="9">
        <v>1.1297710757999999</v>
      </c>
      <c r="M39" s="287">
        <v>5.1326438110100003</v>
      </c>
      <c r="N39" s="9">
        <v>2.4193256542800001</v>
      </c>
      <c r="O39" s="9">
        <v>9.9870651910199992</v>
      </c>
      <c r="P39" s="9">
        <v>1.78313995556</v>
      </c>
      <c r="Q39" s="9">
        <v>1.1529813441200001</v>
      </c>
      <c r="R39" s="9">
        <v>6.41024715004</v>
      </c>
      <c r="S39" s="9">
        <v>5.4173756984099999</v>
      </c>
      <c r="T39" s="9">
        <v>9.6319997963400006</v>
      </c>
      <c r="U39" s="9">
        <v>1.5880113756100001</v>
      </c>
      <c r="V39" s="287">
        <v>38.390146165379996</v>
      </c>
      <c r="W39" s="287">
        <v>58.135893626039994</v>
      </c>
      <c r="X39" s="9">
        <v>5.842769210250701</v>
      </c>
      <c r="Y39" s="284">
        <v>63.978662836290695</v>
      </c>
      <c r="Z39" t="str">
        <f>SUBSTITUTE(SUBSTITUTE(SUBSTITUTE(SUBSTITUTE(IF(E39="","",VLOOKUP(E39,Esquemas_NORM!$A$2:$H$126,8,FALSE)),"PROVINCIA ADMINISTRATIVA Y DE PLANIFICACIÓN","PAT"),"PROVINCIA ADMINISTRATIVA Y DE PLANIFICACION","PAT"),"PROVINCIA ADMINISTRATIVA DE PLANIFICACION","PAT"),"PROVINCIA ADMINISTRATIVA Y PLANIFICACION","PAT")</f>
        <v>PAT DEL RIO GRANDE</v>
      </c>
      <c r="AA39" t="str">
        <f>IF($E39="","",INDEX(Esquemas_NORM!$H$2:$K$126,MATCH($E39,Esquemas_NORM!$A$2:$A$126,0),MATCH(AA$4,Esquemas_NORM!$H$1:$K$1,0)))</f>
        <v>A la fecha no ha conformado un EAT Región</v>
      </c>
      <c r="AB39" t="str">
        <f>IF($E39="","",INDEX(Esquemas_NORM!$H$2:$K$126,MATCH($E39,Esquemas_NORM!$A$2:$A$126,0),MATCH(AB$4,Esquemas_NORM!$H$1:$K$1,0)))</f>
        <v>A la fecha no ha conformado un EAT Área Metropolitana</v>
      </c>
      <c r="AC39" t="str">
        <f>IF($E39="","",INDEX(Esquemas_NORM!$H$2:$K$126,MATCH($E39,Esquemas_NORM!$A$2:$A$126,0),MATCH(AC$4,Esquemas_NORM!$H$1:$K$1,0)))</f>
        <v>A la fecha no ha conformado un EAT asociación - unión</v>
      </c>
    </row>
    <row r="40" spans="1:29" x14ac:dyDescent="0.3">
      <c r="A40" s="6">
        <v>2015</v>
      </c>
      <c r="B40" s="4" t="s">
        <v>556</v>
      </c>
      <c r="C40" s="4" t="s">
        <v>235</v>
      </c>
      <c r="D40" s="4" t="s">
        <v>568</v>
      </c>
      <c r="E40" s="4" t="s">
        <v>242</v>
      </c>
      <c r="F40" s="4" t="s">
        <v>238</v>
      </c>
      <c r="G40" s="4" t="s">
        <v>243</v>
      </c>
      <c r="H40" s="9">
        <v>11.37638423592</v>
      </c>
      <c r="I40" s="9">
        <v>4.007513821E-2</v>
      </c>
      <c r="J40" s="287">
        <v>11.41645937413</v>
      </c>
      <c r="K40" s="9">
        <v>0.45631581569000002</v>
      </c>
      <c r="L40" s="9">
        <v>4.7388888052000002</v>
      </c>
      <c r="M40" s="287">
        <v>5.1952046208900002</v>
      </c>
      <c r="N40" s="9">
        <v>1.0330134493700001</v>
      </c>
      <c r="O40" s="9">
        <v>6.6791476744200002</v>
      </c>
      <c r="P40" s="9">
        <v>2.3444151607200001</v>
      </c>
      <c r="Q40" s="9">
        <v>1.8551820906000001</v>
      </c>
      <c r="R40" s="9">
        <v>4.2487917500199996</v>
      </c>
      <c r="S40" s="9">
        <v>6.6882438224399996</v>
      </c>
      <c r="T40" s="9">
        <v>16.722888159909999</v>
      </c>
      <c r="U40" s="9">
        <v>2.3561117724899998</v>
      </c>
      <c r="V40" s="287">
        <v>41.927793879970004</v>
      </c>
      <c r="W40" s="287">
        <v>58.539457874990006</v>
      </c>
      <c r="X40" s="9">
        <v>5.8833281940566051</v>
      </c>
      <c r="Y40" s="284">
        <v>64.422786069046609</v>
      </c>
      <c r="Z40" t="str">
        <f>SUBSTITUTE(SUBSTITUTE(SUBSTITUTE(SUBSTITUTE(IF(E40="","",VLOOKUP(E40,Esquemas_NORM!$A$2:$H$126,8,FALSE)),"PROVINCIA ADMINISTRATIVA Y DE PLANIFICACIÓN","PAT"),"PROVINCIA ADMINISTRATIVA Y DE PLANIFICACION","PAT"),"PROVINCIA ADMINISTRATIVA DE PLANIFICACION","PAT"),"PROVINCIA ADMINISTRATIVA Y PLANIFICACION","PAT")</f>
        <v>PAT BIOENERGÉTICA DEL NORTE DE ANTIOQUIA</v>
      </c>
      <c r="AA40" t="str">
        <f>IF($E40="","",INDEX(Esquemas_NORM!$H$2:$K$126,MATCH($E40,Esquemas_NORM!$A$2:$A$126,0),MATCH(AA$4,Esquemas_NORM!$H$1:$K$1,0)))</f>
        <v>A la fecha no ha conformado un EAT Región</v>
      </c>
      <c r="AB40" t="str">
        <f>IF($E40="","",INDEX(Esquemas_NORM!$H$2:$K$126,MATCH($E40,Esquemas_NORM!$A$2:$A$126,0),MATCH(AB$4,Esquemas_NORM!$H$1:$K$1,0)))</f>
        <v>A la fecha no ha conformado un EAT Área Metropolitana</v>
      </c>
      <c r="AC40" t="str">
        <f>IF($E40="","",INDEX(Esquemas_NORM!$H$2:$K$126,MATCH($E40,Esquemas_NORM!$A$2:$A$126,0),MATCH(AC$4,Esquemas_NORM!$H$1:$K$1,0)))</f>
        <v>ASOCIACION DE MUNICIPIOS DEL NORTE ANTIOQUEÑO - AMUNORTE</v>
      </c>
    </row>
    <row r="41" spans="1:29" x14ac:dyDescent="0.3">
      <c r="A41" s="6">
        <v>2015</v>
      </c>
      <c r="B41" s="4" t="s">
        <v>556</v>
      </c>
      <c r="C41" s="4" t="s">
        <v>235</v>
      </c>
      <c r="D41" s="4" t="s">
        <v>568</v>
      </c>
      <c r="E41" s="4" t="s">
        <v>244</v>
      </c>
      <c r="F41" s="4" t="s">
        <v>238</v>
      </c>
      <c r="G41" s="4" t="s">
        <v>245</v>
      </c>
      <c r="H41" s="9">
        <v>4.13208534362</v>
      </c>
      <c r="I41" s="9">
        <v>0</v>
      </c>
      <c r="J41" s="287">
        <v>4.13208534362</v>
      </c>
      <c r="K41" s="9">
        <v>5.0114810185799996</v>
      </c>
      <c r="L41" s="9">
        <v>0.80776890215999997</v>
      </c>
      <c r="M41" s="287">
        <v>5.8192499207399999</v>
      </c>
      <c r="N41" s="9">
        <v>3.0147822423399999</v>
      </c>
      <c r="O41" s="9">
        <v>9.9245984532999998</v>
      </c>
      <c r="P41" s="9">
        <v>2.4364729894499999</v>
      </c>
      <c r="Q41" s="9">
        <v>1.9741594814500001</v>
      </c>
      <c r="R41" s="9">
        <v>4.4532236141699997</v>
      </c>
      <c r="S41" s="9">
        <v>6.97443608757</v>
      </c>
      <c r="T41" s="9">
        <v>15.499494629779999</v>
      </c>
      <c r="U41" s="9">
        <v>1.90459838049</v>
      </c>
      <c r="V41" s="287">
        <v>46.181765878549996</v>
      </c>
      <c r="W41" s="287">
        <v>56.133101142909993</v>
      </c>
      <c r="X41" s="9">
        <v>5.6414847106891912</v>
      </c>
      <c r="Y41" s="284">
        <v>61.774585853599184</v>
      </c>
      <c r="Z41" t="str">
        <f>SUBSTITUTE(SUBSTITUTE(SUBSTITUTE(SUBSTITUTE(IF(E41="","",VLOOKUP(E41,Esquemas_NORM!$A$2:$H$126,8,FALSE)),"PROVINCIA ADMINISTRATIVA Y DE PLANIFICACIÓN","PAT"),"PROVINCIA ADMINISTRATIVA Y DE PLANIFICACION","PAT"),"PROVINCIA ADMINISTRATIVA DE PLANIFICACION","PAT"),"PROVINCIA ADMINISTRATIVA Y PLANIFICACION","PAT")</f>
        <v>PAT BIOENERGÉTICA DEL NORTE DE ANTIOQUIA</v>
      </c>
      <c r="AA41" t="str">
        <f>IF($E41="","",INDEX(Esquemas_NORM!$H$2:$K$126,MATCH($E41,Esquemas_NORM!$A$2:$A$126,0),MATCH(AA$4,Esquemas_NORM!$H$1:$K$1,0)))</f>
        <v>A la fecha no ha conformado un EAT Región</v>
      </c>
      <c r="AB41" t="str">
        <f>IF($E41="","",INDEX(Esquemas_NORM!$H$2:$K$126,MATCH($E41,Esquemas_NORM!$A$2:$A$126,0),MATCH(AB$4,Esquemas_NORM!$H$1:$K$1,0)))</f>
        <v>A la fecha no ha conformado un EAT Área Metropolitana</v>
      </c>
      <c r="AC41" t="str">
        <f>IF($E41="","",INDEX(Esquemas_NORM!$H$2:$K$126,MATCH($E41,Esquemas_NORM!$A$2:$A$126,0),MATCH(AC$4,Esquemas_NORM!$H$1:$K$1,0)))</f>
        <v>ASOCIACION DE MUNICIPIOS DEL NORTE ANTIOQUEÑO - AMUNORTE</v>
      </c>
    </row>
    <row r="42" spans="1:29" x14ac:dyDescent="0.3">
      <c r="A42" s="6">
        <v>2015</v>
      </c>
      <c r="B42" s="4" t="s">
        <v>556</v>
      </c>
      <c r="C42" s="4" t="s">
        <v>235</v>
      </c>
      <c r="D42" s="4" t="s">
        <v>566</v>
      </c>
      <c r="E42" s="4" t="s">
        <v>246</v>
      </c>
      <c r="F42" s="4" t="s">
        <v>238</v>
      </c>
      <c r="G42" s="4" t="s">
        <v>247</v>
      </c>
      <c r="H42" s="9">
        <v>4.9779141317900004</v>
      </c>
      <c r="I42" s="9">
        <v>0</v>
      </c>
      <c r="J42" s="287">
        <v>4.9779141317900004</v>
      </c>
      <c r="K42" s="9">
        <v>0.36657634558000002</v>
      </c>
      <c r="L42" s="9">
        <v>2.6863117709100002</v>
      </c>
      <c r="M42" s="287">
        <v>3.0528881164900001</v>
      </c>
      <c r="N42" s="9">
        <v>12.643041934839999</v>
      </c>
      <c r="O42" s="9">
        <v>2.49909614288</v>
      </c>
      <c r="P42" s="9">
        <v>0.86231961162000004</v>
      </c>
      <c r="Q42" s="9">
        <v>0.49421256482999998</v>
      </c>
      <c r="R42" s="9">
        <v>1.93939953318</v>
      </c>
      <c r="S42" s="9">
        <v>2.7595257824999999</v>
      </c>
      <c r="T42" s="9">
        <v>4.5136953324400002</v>
      </c>
      <c r="U42" s="9">
        <v>0.82457995363000003</v>
      </c>
      <c r="V42" s="287">
        <v>26.535870855919999</v>
      </c>
      <c r="W42" s="287">
        <v>34.566673104199999</v>
      </c>
      <c r="X42" s="9">
        <v>3.4740171814181497</v>
      </c>
      <c r="Y42" s="284">
        <v>38.040690285618147</v>
      </c>
      <c r="Z42" t="str">
        <f>SUBSTITUTE(SUBSTITUTE(SUBSTITUTE(SUBSTITUTE(IF(E42="","",VLOOKUP(E42,Esquemas_NORM!$A$2:$H$126,8,FALSE)),"PROVINCIA ADMINISTRATIVA Y DE PLANIFICACIÓN","PAT"),"PROVINCIA ADMINISTRATIVA Y DE PLANIFICACION","PAT"),"PROVINCIA ADMINISTRATIVA DE PLANIFICACION","PAT"),"PROVINCIA ADMINISTRATIVA Y PLANIFICACION","PAT")</f>
        <v>PAT BIOENERGÉTICA DEL NORTE DE ANTIOQUIA</v>
      </c>
      <c r="AA42" t="str">
        <f>IF($E42="","",INDEX(Esquemas_NORM!$H$2:$K$126,MATCH($E42,Esquemas_NORM!$A$2:$A$126,0),MATCH(AA$4,Esquemas_NORM!$H$1:$K$1,0)))</f>
        <v>A la fecha no ha conformado un EAT Región</v>
      </c>
      <c r="AB42" t="str">
        <f>IF($E42="","",INDEX(Esquemas_NORM!$H$2:$K$126,MATCH($E42,Esquemas_NORM!$A$2:$A$126,0),MATCH(AB$4,Esquemas_NORM!$H$1:$K$1,0)))</f>
        <v>A la fecha no ha conformado un EAT Área Metropolitana</v>
      </c>
      <c r="AC42" t="str">
        <f>IF($E42="","",INDEX(Esquemas_NORM!$H$2:$K$126,MATCH($E42,Esquemas_NORM!$A$2:$A$126,0),MATCH(AC$4,Esquemas_NORM!$H$1:$K$1,0)))</f>
        <v>A la fecha no ha conformado un EAT asociación - unión</v>
      </c>
    </row>
    <row r="43" spans="1:29" x14ac:dyDescent="0.3">
      <c r="A43" s="6">
        <v>2015</v>
      </c>
      <c r="B43" s="4" t="s">
        <v>556</v>
      </c>
      <c r="C43" s="4" t="s">
        <v>235</v>
      </c>
      <c r="D43" s="4" t="s">
        <v>569</v>
      </c>
      <c r="E43" s="4" t="s">
        <v>248</v>
      </c>
      <c r="F43" s="4" t="s">
        <v>238</v>
      </c>
      <c r="G43" s="4" t="s">
        <v>249</v>
      </c>
      <c r="H43" s="9">
        <v>115.60857112388</v>
      </c>
      <c r="I43" s="9">
        <v>1.014506316E-2</v>
      </c>
      <c r="J43" s="287">
        <v>115.61871618703999</v>
      </c>
      <c r="K43" s="9">
        <v>34.889564773110003</v>
      </c>
      <c r="L43" s="9">
        <v>5.2825326296000004</v>
      </c>
      <c r="M43" s="287">
        <v>40.172097402710001</v>
      </c>
      <c r="N43" s="9">
        <v>2.59481024906</v>
      </c>
      <c r="O43" s="9">
        <v>47.001723606079999</v>
      </c>
      <c r="P43" s="9">
        <v>9.6066694905700007</v>
      </c>
      <c r="Q43" s="9">
        <v>10.236770981359999</v>
      </c>
      <c r="R43" s="9">
        <v>21.582686814510001</v>
      </c>
      <c r="S43" s="9">
        <v>25.243367762929999</v>
      </c>
      <c r="T43" s="9">
        <v>27.660000488750001</v>
      </c>
      <c r="U43" s="9">
        <v>7.2447008204200003</v>
      </c>
      <c r="V43" s="287">
        <v>151.17073021368</v>
      </c>
      <c r="W43" s="287">
        <v>306.96154380343</v>
      </c>
      <c r="X43" s="9">
        <v>30.85022599639764</v>
      </c>
      <c r="Y43" s="284">
        <v>337.81176979982763</v>
      </c>
      <c r="Z43" t="str">
        <f>SUBSTITUTE(SUBSTITUTE(SUBSTITUTE(SUBSTITUTE(IF(E43="","",VLOOKUP(E43,Esquemas_NORM!$A$2:$H$126,8,FALSE)),"PROVINCIA ADMINISTRATIVA Y DE PLANIFICACIÓN","PAT"),"PROVINCIA ADMINISTRATIVA Y DE PLANIFICACION","PAT"),"PROVINCIA ADMINISTRATIVA DE PLANIFICACION","PAT"),"PROVINCIA ADMINISTRATIVA Y PLANIFICACION","PAT")</f>
        <v>PAT DEL RIO GRANDE</v>
      </c>
      <c r="AA43" t="str">
        <f>IF($E43="","",INDEX(Esquemas_NORM!$H$2:$K$126,MATCH($E43,Esquemas_NORM!$A$2:$A$126,0),MATCH(AA$4,Esquemas_NORM!$H$1:$K$1,0)))</f>
        <v>A la fecha no ha conformado un EAT Región</v>
      </c>
      <c r="AB43" t="str">
        <f>IF($E43="","",INDEX(Esquemas_NORM!$H$2:$K$126,MATCH($E43,Esquemas_NORM!$A$2:$A$126,0),MATCH(AB$4,Esquemas_NORM!$H$1:$K$1,0)))</f>
        <v>A la fecha no ha conformado un EAT Área Metropolitana</v>
      </c>
      <c r="AC43" t="str">
        <f>IF($E43="","",INDEX(Esquemas_NORM!$H$2:$K$126,MATCH($E43,Esquemas_NORM!$A$2:$A$126,0),MATCH(AC$4,Esquemas_NORM!$H$1:$K$1,0)))</f>
        <v>ASOCIACION DE MUNICIPIOS DEL NORTE ANTIOQUEÑO - AMUNORTE</v>
      </c>
    </row>
    <row r="44" spans="1:29" x14ac:dyDescent="0.3">
      <c r="A44" s="6">
        <v>2015</v>
      </c>
      <c r="B44" s="4" t="s">
        <v>556</v>
      </c>
      <c r="C44" s="4" t="s">
        <v>235</v>
      </c>
      <c r="D44" s="4" t="s">
        <v>569</v>
      </c>
      <c r="E44" s="4" t="s">
        <v>250</v>
      </c>
      <c r="F44" s="4" t="s">
        <v>238</v>
      </c>
      <c r="G44" s="4" t="s">
        <v>251</v>
      </c>
      <c r="H44" s="9">
        <v>44.793161587790003</v>
      </c>
      <c r="I44" s="9">
        <v>0</v>
      </c>
      <c r="J44" s="287">
        <v>44.793161587790003</v>
      </c>
      <c r="K44" s="9">
        <v>114.37928447698999</v>
      </c>
      <c r="L44" s="9">
        <v>41.591482941850003</v>
      </c>
      <c r="M44" s="287">
        <v>155.97076741884001</v>
      </c>
      <c r="N44" s="9">
        <v>5.7280041533399997</v>
      </c>
      <c r="O44" s="9">
        <v>30.132987211020001</v>
      </c>
      <c r="P44" s="9">
        <v>3.1462939183900001</v>
      </c>
      <c r="Q44" s="9">
        <v>3.4363277377200001</v>
      </c>
      <c r="R44" s="9">
        <v>8.7817341613599993</v>
      </c>
      <c r="S44" s="9">
        <v>18.54108379813</v>
      </c>
      <c r="T44" s="9">
        <v>10.65042125551</v>
      </c>
      <c r="U44" s="9">
        <v>3.6921465844600001</v>
      </c>
      <c r="V44" s="287">
        <v>84.108998819930008</v>
      </c>
      <c r="W44" s="287">
        <v>284.87292782656004</v>
      </c>
      <c r="X44" s="9">
        <v>28.630277574216368</v>
      </c>
      <c r="Y44" s="284">
        <v>313.50320540077644</v>
      </c>
      <c r="Z44" t="str">
        <f>SUBSTITUTE(SUBSTITUTE(SUBSTITUTE(SUBSTITUTE(IF(E44="","",VLOOKUP(E44,Esquemas_NORM!$A$2:$H$126,8,FALSE)),"PROVINCIA ADMINISTRATIVA Y DE PLANIFICACIÓN","PAT"),"PROVINCIA ADMINISTRATIVA Y DE PLANIFICACION","PAT"),"PROVINCIA ADMINISTRATIVA DE PLANIFICACION","PAT"),"PROVINCIA ADMINISTRATIVA Y PLANIFICACION","PAT")</f>
        <v>PAT DEL RIO GRANDE</v>
      </c>
      <c r="AA44" t="str">
        <f>IF($E44="","",INDEX(Esquemas_NORM!$H$2:$K$126,MATCH($E44,Esquemas_NORM!$A$2:$A$126,0),MATCH(AA$4,Esquemas_NORM!$H$1:$K$1,0)))</f>
        <v>A la fecha no ha conformado un EAT Región</v>
      </c>
      <c r="AB44" t="str">
        <f>IF($E44="","",INDEX(Esquemas_NORM!$H$2:$K$126,MATCH($E44,Esquemas_NORM!$A$2:$A$126,0),MATCH(AB$4,Esquemas_NORM!$H$1:$K$1,0)))</f>
        <v>A la fecha no ha conformado un EAT Área Metropolitana</v>
      </c>
      <c r="AC44" t="str">
        <f>IF($E44="","",INDEX(Esquemas_NORM!$H$2:$K$126,MATCH($E44,Esquemas_NORM!$A$2:$A$126,0),MATCH(AC$4,Esquemas_NORM!$H$1:$K$1,0)))</f>
        <v>A la fecha no ha conformado un EAT asociación - unión</v>
      </c>
    </row>
    <row r="45" spans="1:29" x14ac:dyDescent="0.3">
      <c r="A45" s="6">
        <v>2015</v>
      </c>
      <c r="B45" s="4" t="s">
        <v>556</v>
      </c>
      <c r="C45" s="4" t="s">
        <v>235</v>
      </c>
      <c r="D45" s="4" t="s">
        <v>566</v>
      </c>
      <c r="E45" s="4" t="s">
        <v>252</v>
      </c>
      <c r="F45" s="4" t="s">
        <v>238</v>
      </c>
      <c r="G45" s="4" t="s">
        <v>253</v>
      </c>
      <c r="H45" s="9">
        <v>15.51762196678</v>
      </c>
      <c r="I45" s="9">
        <v>0.79842902082</v>
      </c>
      <c r="J45" s="287">
        <v>16.316050987600001</v>
      </c>
      <c r="K45" s="9">
        <v>13.41089549916</v>
      </c>
      <c r="L45" s="9">
        <v>8.2119921835599996</v>
      </c>
      <c r="M45" s="287">
        <v>21.622887682719998</v>
      </c>
      <c r="N45" s="9">
        <v>133.95077200565001</v>
      </c>
      <c r="O45" s="9">
        <v>15.195856826469999</v>
      </c>
      <c r="P45" s="9">
        <v>2.81636259795</v>
      </c>
      <c r="Q45" s="9">
        <v>1.6488806137700001</v>
      </c>
      <c r="R45" s="9">
        <v>7.2134700445500002</v>
      </c>
      <c r="S45" s="9">
        <v>18.0201442718</v>
      </c>
      <c r="T45" s="9">
        <v>13.598981416679999</v>
      </c>
      <c r="U45" s="9">
        <v>2.86495116086</v>
      </c>
      <c r="V45" s="287">
        <v>195.30941893772999</v>
      </c>
      <c r="W45" s="287">
        <v>233.24835760804999</v>
      </c>
      <c r="X45" s="9">
        <v>23.441908899511695</v>
      </c>
      <c r="Y45" s="284">
        <v>256.69026650756166</v>
      </c>
      <c r="Z45" t="str">
        <f>SUBSTITUTE(SUBSTITUTE(SUBSTITUTE(SUBSTITUTE(IF(E45="","",VLOOKUP(E45,Esquemas_NORM!$A$2:$H$126,8,FALSE)),"PROVINCIA ADMINISTRATIVA Y DE PLANIFICACIÓN","PAT"),"PROVINCIA ADMINISTRATIVA Y DE PLANIFICACION","PAT"),"PROVINCIA ADMINISTRATIVA DE PLANIFICACION","PAT"),"PROVINCIA ADMINISTRATIVA Y PLANIFICACION","PAT")</f>
        <v>PAT BIOENERGÉTICA DEL NORTE DE ANTIOQUIA</v>
      </c>
      <c r="AA45" t="str">
        <f>IF($E45="","",INDEX(Esquemas_NORM!$H$2:$K$126,MATCH($E45,Esquemas_NORM!$A$2:$A$126,0),MATCH(AA$4,Esquemas_NORM!$H$1:$K$1,0)))</f>
        <v>A la fecha no ha conformado un EAT Región</v>
      </c>
      <c r="AB45" t="str">
        <f>IF($E45="","",INDEX(Esquemas_NORM!$H$2:$K$126,MATCH($E45,Esquemas_NORM!$A$2:$A$126,0),MATCH(AB$4,Esquemas_NORM!$H$1:$K$1,0)))</f>
        <v>A la fecha no ha conformado un EAT Área Metropolitana</v>
      </c>
      <c r="AC45" t="str">
        <f>IF($E45="","",INDEX(Esquemas_NORM!$H$2:$K$126,MATCH($E45,Esquemas_NORM!$A$2:$A$126,0),MATCH(AC$4,Esquemas_NORM!$H$1:$K$1,0)))</f>
        <v>ASOCIACION DE MUNICIPIOS DEL NORTE ANTIOQUEÑO - AMUNORTE</v>
      </c>
    </row>
    <row r="46" spans="1:29" x14ac:dyDescent="0.3">
      <c r="A46" s="6">
        <v>2015</v>
      </c>
      <c r="B46" s="4" t="s">
        <v>556</v>
      </c>
      <c r="C46" s="4" t="s">
        <v>235</v>
      </c>
      <c r="D46" s="4" t="s">
        <v>566</v>
      </c>
      <c r="E46" s="4" t="s">
        <v>254</v>
      </c>
      <c r="F46" s="4" t="s">
        <v>238</v>
      </c>
      <c r="G46" s="4" t="s">
        <v>255</v>
      </c>
      <c r="H46" s="9">
        <v>5.6105048484699998</v>
      </c>
      <c r="I46" s="9">
        <v>0</v>
      </c>
      <c r="J46" s="287">
        <v>5.6105048484699998</v>
      </c>
      <c r="K46" s="9">
        <v>1.36402581571</v>
      </c>
      <c r="L46" s="9">
        <v>3.9544463090000002</v>
      </c>
      <c r="M46" s="287">
        <v>5.3184721247100004</v>
      </c>
      <c r="N46" s="9">
        <v>29.290034196890002</v>
      </c>
      <c r="O46" s="9">
        <v>1.60662434815</v>
      </c>
      <c r="P46" s="9">
        <v>0.53461262867000003</v>
      </c>
      <c r="Q46" s="9">
        <v>0.39497802610999999</v>
      </c>
      <c r="R46" s="9">
        <v>0.88702985017000002</v>
      </c>
      <c r="S46" s="9">
        <v>2.8456102401600001</v>
      </c>
      <c r="T46" s="9">
        <v>2.7319332600899999</v>
      </c>
      <c r="U46" s="9">
        <v>0.53104108316999998</v>
      </c>
      <c r="V46" s="287">
        <v>38.821863633410004</v>
      </c>
      <c r="W46" s="287">
        <v>49.750840606590003</v>
      </c>
      <c r="X46" s="9">
        <v>5.0000552421196831</v>
      </c>
      <c r="Y46" s="284">
        <v>54.750895848709689</v>
      </c>
      <c r="Z46" t="str">
        <f>SUBSTITUTE(SUBSTITUTE(SUBSTITUTE(SUBSTITUTE(IF(E46="","",VLOOKUP(E46,Esquemas_NORM!$A$2:$H$126,8,FALSE)),"PROVINCIA ADMINISTRATIVA Y DE PLANIFICACIÓN","PAT"),"PROVINCIA ADMINISTRATIVA Y DE PLANIFICACION","PAT"),"PROVINCIA ADMINISTRATIVA DE PLANIFICACION","PAT"),"PROVINCIA ADMINISTRATIVA Y PLANIFICACION","PAT")</f>
        <v>PAT BIOENERGÉTICA DEL NORTE DE ANTIOQUIA</v>
      </c>
      <c r="AA46" t="str">
        <f>IF($E46="","",INDEX(Esquemas_NORM!$H$2:$K$126,MATCH($E46,Esquemas_NORM!$A$2:$A$126,0),MATCH(AA$4,Esquemas_NORM!$H$1:$K$1,0)))</f>
        <v>A la fecha no ha conformado un EAT Región</v>
      </c>
      <c r="AB46" t="str">
        <f>IF($E46="","",INDEX(Esquemas_NORM!$H$2:$K$126,MATCH($E46,Esquemas_NORM!$A$2:$A$126,0),MATCH(AB$4,Esquemas_NORM!$H$1:$K$1,0)))</f>
        <v>A la fecha no ha conformado un EAT Área Metropolitana</v>
      </c>
      <c r="AC46" t="str">
        <f>IF($E46="","",INDEX(Esquemas_NORM!$H$2:$K$126,MATCH($E46,Esquemas_NORM!$A$2:$A$126,0),MATCH(AC$4,Esquemas_NORM!$H$1:$K$1,0)))</f>
        <v>A la fecha no ha conformado un EAT asociación - unión</v>
      </c>
    </row>
    <row r="47" spans="1:29" x14ac:dyDescent="0.3">
      <c r="A47" s="6">
        <v>2015</v>
      </c>
      <c r="B47" s="4" t="s">
        <v>556</v>
      </c>
      <c r="C47" s="4" t="s">
        <v>235</v>
      </c>
      <c r="D47" s="4" t="s">
        <v>570</v>
      </c>
      <c r="E47" s="4" t="s">
        <v>256</v>
      </c>
      <c r="F47" s="4" t="s">
        <v>238</v>
      </c>
      <c r="G47" s="4" t="s">
        <v>257</v>
      </c>
      <c r="H47" s="9">
        <v>34.188379440310001</v>
      </c>
      <c r="I47" s="9">
        <v>5.0834670759699998</v>
      </c>
      <c r="J47" s="287">
        <v>39.27184651628</v>
      </c>
      <c r="K47" s="9">
        <v>6.9562891208900002</v>
      </c>
      <c r="L47" s="9">
        <v>9.5952393130299996</v>
      </c>
      <c r="M47" s="287">
        <v>16.551528433919998</v>
      </c>
      <c r="N47" s="9">
        <v>6.5713319766699998</v>
      </c>
      <c r="O47" s="9">
        <v>23.2369915801</v>
      </c>
      <c r="P47" s="9">
        <v>9.4365090735100008</v>
      </c>
      <c r="Q47" s="9">
        <v>6.6637116624399999</v>
      </c>
      <c r="R47" s="9">
        <v>16.969881692440001</v>
      </c>
      <c r="S47" s="9">
        <v>19.476146491560002</v>
      </c>
      <c r="T47" s="9">
        <v>47.046462030770002</v>
      </c>
      <c r="U47" s="9">
        <v>4.9339380975299996</v>
      </c>
      <c r="V47" s="287">
        <v>134.33497260502</v>
      </c>
      <c r="W47" s="287">
        <v>190.15834755521999</v>
      </c>
      <c r="X47" s="9">
        <v>19.11127994891261</v>
      </c>
      <c r="Y47" s="284">
        <v>209.26962750413259</v>
      </c>
      <c r="Z47" t="str">
        <f>SUBSTITUTE(SUBSTITUTE(SUBSTITUTE(SUBSTITUTE(IF(E47="","",VLOOKUP(E47,Esquemas_NORM!$A$2:$H$126,8,FALSE)),"PROVINCIA ADMINISTRATIVA Y DE PLANIFICACIÓN","PAT"),"PROVINCIA ADMINISTRATIVA Y DE PLANIFICACION","PAT"),"PROVINCIA ADMINISTRATIVA DE PLANIFICACION","PAT"),"PROVINCIA ADMINISTRATIVA Y PLANIFICACION","PAT")</f>
        <v>PAT BIOENERGÉTICA DEL NORTE DE ANTIOQUIA</v>
      </c>
      <c r="AA47" t="str">
        <f>IF($E47="","",INDEX(Esquemas_NORM!$H$2:$K$126,MATCH($E47,Esquemas_NORM!$A$2:$A$126,0),MATCH(AA$4,Esquemas_NORM!$H$1:$K$1,0)))</f>
        <v>A la fecha no ha conformado un EAT Región</v>
      </c>
      <c r="AB47" t="str">
        <f>IF($E47="","",INDEX(Esquemas_NORM!$H$2:$K$126,MATCH($E47,Esquemas_NORM!$A$2:$A$126,0),MATCH(AB$4,Esquemas_NORM!$H$1:$K$1,0)))</f>
        <v>A la fecha no ha conformado un EAT Área Metropolitana</v>
      </c>
      <c r="AC47" t="str">
        <f>IF($E47="","",INDEX(Esquemas_NORM!$H$2:$K$126,MATCH($E47,Esquemas_NORM!$A$2:$A$126,0),MATCH(AC$4,Esquemas_NORM!$H$1:$K$1,0)))</f>
        <v>ASOCIACION DE MUNICIPIOS DEL NORTE ANTIOQUEÑO - AMUNORTE</v>
      </c>
    </row>
    <row r="48" spans="1:29" x14ac:dyDescent="0.3">
      <c r="A48" s="6">
        <v>2015</v>
      </c>
      <c r="B48" s="4" t="s">
        <v>556</v>
      </c>
      <c r="C48" s="4" t="s">
        <v>235</v>
      </c>
      <c r="D48" s="4" t="s">
        <v>570</v>
      </c>
      <c r="E48" s="4" t="s">
        <v>258</v>
      </c>
      <c r="F48" s="4" t="s">
        <v>238</v>
      </c>
      <c r="G48" s="4" t="s">
        <v>259</v>
      </c>
      <c r="H48" s="9">
        <v>12.848280873789999</v>
      </c>
      <c r="I48" s="9">
        <v>0</v>
      </c>
      <c r="J48" s="287">
        <v>12.848280873789999</v>
      </c>
      <c r="K48" s="9">
        <v>0.93784859398999998</v>
      </c>
      <c r="L48" s="9">
        <v>4.03038644997</v>
      </c>
      <c r="M48" s="287">
        <v>4.96823504396</v>
      </c>
      <c r="N48" s="9">
        <v>2.2271661588199998</v>
      </c>
      <c r="O48" s="9">
        <v>5.47124121475</v>
      </c>
      <c r="P48" s="9">
        <v>2.2782849629799999</v>
      </c>
      <c r="Q48" s="9">
        <v>1.9080098428600001</v>
      </c>
      <c r="R48" s="9">
        <v>7.3964019601600004</v>
      </c>
      <c r="S48" s="9">
        <v>5.3409666999500001</v>
      </c>
      <c r="T48" s="9">
        <v>11.69468888281</v>
      </c>
      <c r="U48" s="9">
        <v>2.4996470125500001</v>
      </c>
      <c r="V48" s="287">
        <v>38.816406734879997</v>
      </c>
      <c r="W48" s="287">
        <v>56.63292265263</v>
      </c>
      <c r="X48" s="9">
        <v>5.691717734480263</v>
      </c>
      <c r="Y48" s="284">
        <v>62.324640387110264</v>
      </c>
      <c r="Z48" t="str">
        <f>SUBSTITUTE(SUBSTITUTE(SUBSTITUTE(SUBSTITUTE(IF(E48="","",VLOOKUP(E48,Esquemas_NORM!$A$2:$H$126,8,FALSE)),"PROVINCIA ADMINISTRATIVA Y DE PLANIFICACIÓN","PAT"),"PROVINCIA ADMINISTRATIVA Y DE PLANIFICACION","PAT"),"PROVINCIA ADMINISTRATIVA DE PLANIFICACION","PAT"),"PROVINCIA ADMINISTRATIVA Y PLANIFICACION","PAT")</f>
        <v>PAT BIOENERGÉTICA DEL NORTE DE ANTIOQUIA</v>
      </c>
      <c r="AA48" t="str">
        <f>IF($E48="","",INDEX(Esquemas_NORM!$H$2:$K$126,MATCH($E48,Esquemas_NORM!$A$2:$A$126,0),MATCH(AA$4,Esquemas_NORM!$H$1:$K$1,0)))</f>
        <v>A la fecha no ha conformado un EAT Región</v>
      </c>
      <c r="AB48" t="str">
        <f>IF($E48="","",INDEX(Esquemas_NORM!$H$2:$K$126,MATCH($E48,Esquemas_NORM!$A$2:$A$126,0),MATCH(AB$4,Esquemas_NORM!$H$1:$K$1,0)))</f>
        <v>A la fecha no ha conformado un EAT Área Metropolitana</v>
      </c>
      <c r="AC48" t="str">
        <f>IF($E48="","",INDEX(Esquemas_NORM!$H$2:$K$126,MATCH($E48,Esquemas_NORM!$A$2:$A$126,0),MATCH(AC$4,Esquemas_NORM!$H$1:$K$1,0)))</f>
        <v>ASOCIACION DE MUNICIPIOS DEL NORTE ANTIOQUEÑO - AMUNORTE</v>
      </c>
    </row>
    <row r="49" spans="1:29" x14ac:dyDescent="0.3">
      <c r="A49" s="6">
        <v>2015</v>
      </c>
      <c r="B49" s="4" t="s">
        <v>556</v>
      </c>
      <c r="C49" s="4" t="s">
        <v>235</v>
      </c>
      <c r="D49" s="4" t="s">
        <v>569</v>
      </c>
      <c r="E49" s="4" t="s">
        <v>260</v>
      </c>
      <c r="F49" s="4" t="s">
        <v>238</v>
      </c>
      <c r="G49" s="4" t="s">
        <v>261</v>
      </c>
      <c r="H49" s="9">
        <v>3.68200381139</v>
      </c>
      <c r="I49" s="9">
        <v>0</v>
      </c>
      <c r="J49" s="287">
        <v>3.68200381139</v>
      </c>
      <c r="K49" s="9">
        <v>1.6089574177299999</v>
      </c>
      <c r="L49" s="9">
        <v>1.2094483784500001</v>
      </c>
      <c r="M49" s="287">
        <v>2.81840579618</v>
      </c>
      <c r="N49" s="9">
        <v>2.9822713866199999</v>
      </c>
      <c r="O49" s="9">
        <v>5.1502719069399996</v>
      </c>
      <c r="P49" s="9">
        <v>1.2053895826300001</v>
      </c>
      <c r="Q49" s="9">
        <v>0.88128795603999999</v>
      </c>
      <c r="R49" s="9">
        <v>2.7712704278900002</v>
      </c>
      <c r="S49" s="9">
        <v>3.0307659238100002</v>
      </c>
      <c r="T49" s="9">
        <v>5.0192937661599997</v>
      </c>
      <c r="U49" s="9">
        <v>1.0483457671700001</v>
      </c>
      <c r="V49" s="287">
        <v>22.088896717260003</v>
      </c>
      <c r="W49" s="287">
        <v>28.589306324830002</v>
      </c>
      <c r="X49" s="9">
        <v>2.8732803147676256</v>
      </c>
      <c r="Y49" s="284">
        <v>31.462586639597628</v>
      </c>
      <c r="Z49" t="str">
        <f>SUBSTITUTE(SUBSTITUTE(SUBSTITUTE(SUBSTITUTE(IF(E49="","",VLOOKUP(E49,Esquemas_NORM!$A$2:$H$126,8,FALSE)),"PROVINCIA ADMINISTRATIVA Y DE PLANIFICACIÓN","PAT"),"PROVINCIA ADMINISTRATIVA Y DE PLANIFICACION","PAT"),"PROVINCIA ADMINISTRATIVA DE PLANIFICACION","PAT"),"PROVINCIA ADMINISTRATIVA Y PLANIFICACION","PAT")</f>
        <v>PAT BIOENERGÉTICA DEL NORTE DE ANTIOQUIA</v>
      </c>
      <c r="AA49" t="str">
        <f>IF($E49="","",INDEX(Esquemas_NORM!$H$2:$K$126,MATCH($E49,Esquemas_NORM!$A$2:$A$126,0),MATCH(AA$4,Esquemas_NORM!$H$1:$K$1,0)))</f>
        <v>A la fecha no ha conformado un EAT Región</v>
      </c>
      <c r="AB49" t="str">
        <f>IF($E49="","",INDEX(Esquemas_NORM!$H$2:$K$126,MATCH($E49,Esquemas_NORM!$A$2:$A$126,0),MATCH(AB$4,Esquemas_NORM!$H$1:$K$1,0)))</f>
        <v>A la fecha no ha conformado un EAT Área Metropolitana</v>
      </c>
      <c r="AC49" t="str">
        <f>IF($E49="","",INDEX(Esquemas_NORM!$H$2:$K$126,MATCH($E49,Esquemas_NORM!$A$2:$A$126,0),MATCH(AC$4,Esquemas_NORM!$H$1:$K$1,0)))</f>
        <v>ASOCIACION DE MUNICIPIOS DEL NORTE ANTIOQUEÑO - AMUNORTE</v>
      </c>
    </row>
    <row r="50" spans="1:29" x14ac:dyDescent="0.3">
      <c r="A50" s="6">
        <v>2015</v>
      </c>
      <c r="B50" s="4" t="s">
        <v>556</v>
      </c>
      <c r="C50" s="4" t="s">
        <v>235</v>
      </c>
      <c r="D50" s="4" t="s">
        <v>569</v>
      </c>
      <c r="E50" s="4" t="s">
        <v>262</v>
      </c>
      <c r="F50" s="4" t="s">
        <v>238</v>
      </c>
      <c r="G50" s="4" t="s">
        <v>263</v>
      </c>
      <c r="H50" s="9">
        <v>102.80583141552999</v>
      </c>
      <c r="I50" s="9">
        <v>7.2805461699999999E-3</v>
      </c>
      <c r="J50" s="287">
        <v>102.81311196169999</v>
      </c>
      <c r="K50" s="9">
        <v>294.49228659261001</v>
      </c>
      <c r="L50" s="9">
        <v>49.837985077090003</v>
      </c>
      <c r="M50" s="287">
        <v>344.33027166970004</v>
      </c>
      <c r="N50" s="9">
        <v>3.3579676035100001</v>
      </c>
      <c r="O50" s="9">
        <v>64.127393053039995</v>
      </c>
      <c r="P50" s="9">
        <v>8.4961888094999996</v>
      </c>
      <c r="Q50" s="9">
        <v>9.3952620359600001</v>
      </c>
      <c r="R50" s="9">
        <v>25.514439680879999</v>
      </c>
      <c r="S50" s="9">
        <v>48.57571349514</v>
      </c>
      <c r="T50" s="9">
        <v>31.431179699160001</v>
      </c>
      <c r="U50" s="9">
        <v>6.1412700787099999</v>
      </c>
      <c r="V50" s="287">
        <v>197.03941445589999</v>
      </c>
      <c r="W50" s="287">
        <v>644.18279808730006</v>
      </c>
      <c r="X50" s="9">
        <v>64.741611140404686</v>
      </c>
      <c r="Y50" s="284">
        <v>708.9244092277047</v>
      </c>
      <c r="Z50" t="str">
        <f>SUBSTITUTE(SUBSTITUTE(SUBSTITUTE(SUBSTITUTE(IF(E50="","",VLOOKUP(E50,Esquemas_NORM!$A$2:$H$126,8,FALSE)),"PROVINCIA ADMINISTRATIVA Y DE PLANIFICACIÓN","PAT"),"PROVINCIA ADMINISTRATIVA Y DE PLANIFICACION","PAT"),"PROVINCIA ADMINISTRATIVA DE PLANIFICACION","PAT"),"PROVINCIA ADMINISTRATIVA Y PLANIFICACION","PAT")</f>
        <v>PAT DEL RIO GRANDE</v>
      </c>
      <c r="AA50" t="str">
        <f>IF($E50="","",INDEX(Esquemas_NORM!$H$2:$K$126,MATCH($E50,Esquemas_NORM!$A$2:$A$126,0),MATCH(AA$4,Esquemas_NORM!$H$1:$K$1,0)))</f>
        <v>A la fecha no ha conformado un EAT Región</v>
      </c>
      <c r="AB50" t="str">
        <f>IF($E50="","",INDEX(Esquemas_NORM!$H$2:$K$126,MATCH($E50,Esquemas_NORM!$A$2:$A$126,0),MATCH(AB$4,Esquemas_NORM!$H$1:$K$1,0)))</f>
        <v>A la fecha no ha conformado un EAT Área Metropolitana</v>
      </c>
      <c r="AC50" t="str">
        <f>IF($E50="","",INDEX(Esquemas_NORM!$H$2:$K$126,MATCH($E50,Esquemas_NORM!$A$2:$A$126,0),MATCH(AC$4,Esquemas_NORM!$H$1:$K$1,0)))</f>
        <v>A la fecha no ha conformado un EAT asociación - unión</v>
      </c>
    </row>
    <row r="51" spans="1:29" x14ac:dyDescent="0.3">
      <c r="A51" s="6">
        <v>2015</v>
      </c>
      <c r="B51" s="4" t="s">
        <v>556</v>
      </c>
      <c r="C51" s="4" t="s">
        <v>235</v>
      </c>
      <c r="D51" s="4" t="s">
        <v>569</v>
      </c>
      <c r="E51" s="4" t="s">
        <v>264</v>
      </c>
      <c r="F51" s="4" t="s">
        <v>238</v>
      </c>
      <c r="G51" s="4" t="s">
        <v>265</v>
      </c>
      <c r="H51" s="9">
        <v>176.85828038841001</v>
      </c>
      <c r="I51" s="9">
        <v>0.46529746621000001</v>
      </c>
      <c r="J51" s="287">
        <v>177.32357785462</v>
      </c>
      <c r="K51" s="9">
        <v>111.09622822532</v>
      </c>
      <c r="L51" s="9">
        <v>28.319581243849999</v>
      </c>
      <c r="M51" s="287">
        <v>139.41580946917</v>
      </c>
      <c r="N51" s="9">
        <v>31.276732507190001</v>
      </c>
      <c r="O51" s="9">
        <v>81.321953119130001</v>
      </c>
      <c r="P51" s="9">
        <v>10.80663437474</v>
      </c>
      <c r="Q51" s="9">
        <v>10.311098558619999</v>
      </c>
      <c r="R51" s="9">
        <v>25.497480306410001</v>
      </c>
      <c r="S51" s="9">
        <v>48.82551016048</v>
      </c>
      <c r="T51" s="9">
        <v>82.900317553370002</v>
      </c>
      <c r="U51" s="9">
        <v>8.4997208900400008</v>
      </c>
      <c r="V51" s="287">
        <v>299.43944746998005</v>
      </c>
      <c r="W51" s="287">
        <v>616.17883479377008</v>
      </c>
      <c r="X51" s="9">
        <v>61.927158926968829</v>
      </c>
      <c r="Y51" s="284">
        <v>678.10599372073887</v>
      </c>
      <c r="Z51" t="str">
        <f>SUBSTITUTE(SUBSTITUTE(SUBSTITUTE(SUBSTITUTE(IF(E51="","",VLOOKUP(E51,Esquemas_NORM!$A$2:$H$126,8,FALSE)),"PROVINCIA ADMINISTRATIVA Y DE PLANIFICACIÓN","PAT"),"PROVINCIA ADMINISTRATIVA Y DE PLANIFICACION","PAT"),"PROVINCIA ADMINISTRATIVA DE PLANIFICACION","PAT"),"PROVINCIA ADMINISTRATIVA Y PLANIFICACION","PAT")</f>
        <v>PAT DEL RIO GRANDE</v>
      </c>
      <c r="AA51" t="str">
        <f>IF($E51="","",INDEX(Esquemas_NORM!$H$2:$K$126,MATCH($E51,Esquemas_NORM!$A$2:$A$126,0),MATCH(AA$4,Esquemas_NORM!$H$1:$K$1,0)))</f>
        <v>A la fecha no ha conformado un EAT Región</v>
      </c>
      <c r="AB51" t="str">
        <f>IF($E51="","",INDEX(Esquemas_NORM!$H$2:$K$126,MATCH($E51,Esquemas_NORM!$A$2:$A$126,0),MATCH(AB$4,Esquemas_NORM!$H$1:$K$1,0)))</f>
        <v>A la fecha no ha conformado un EAT Área Metropolitana</v>
      </c>
      <c r="AC51" t="str">
        <f>IF($E51="","",INDEX(Esquemas_NORM!$H$2:$K$126,MATCH($E51,Esquemas_NORM!$A$2:$A$126,0),MATCH(AC$4,Esquemas_NORM!$H$1:$K$1,0)))</f>
        <v>A la fecha no ha conformado un EAT asociación - unión</v>
      </c>
    </row>
    <row r="52" spans="1:29" x14ac:dyDescent="0.3">
      <c r="A52" s="6">
        <v>2015</v>
      </c>
      <c r="B52" s="4" t="s">
        <v>556</v>
      </c>
      <c r="C52" s="4" t="s">
        <v>235</v>
      </c>
      <c r="D52" s="4" t="s">
        <v>570</v>
      </c>
      <c r="E52" s="4" t="s">
        <v>266</v>
      </c>
      <c r="F52" s="4" t="s">
        <v>238</v>
      </c>
      <c r="G52" s="4" t="s">
        <v>267</v>
      </c>
      <c r="H52" s="9">
        <v>8.2307411557000005</v>
      </c>
      <c r="I52" s="9">
        <v>0</v>
      </c>
      <c r="J52" s="287">
        <v>8.2307411557000005</v>
      </c>
      <c r="K52" s="9">
        <v>5.1764730318999996</v>
      </c>
      <c r="L52" s="9">
        <v>0.18590669215</v>
      </c>
      <c r="M52" s="287">
        <v>5.3623797240499993</v>
      </c>
      <c r="N52" s="9">
        <v>11.503634958519999</v>
      </c>
      <c r="O52" s="9">
        <v>11.788697406360001</v>
      </c>
      <c r="P52" s="9">
        <v>1.37992036745</v>
      </c>
      <c r="Q52" s="9">
        <v>1.25363231058</v>
      </c>
      <c r="R52" s="9">
        <v>3.67536376848</v>
      </c>
      <c r="S52" s="9">
        <v>5.7690948418900003</v>
      </c>
      <c r="T52" s="9">
        <v>8.3481986722099997</v>
      </c>
      <c r="U52" s="9">
        <v>1.79490131576</v>
      </c>
      <c r="V52" s="287">
        <v>45.513443641250007</v>
      </c>
      <c r="W52" s="287">
        <v>59.10656452100001</v>
      </c>
      <c r="X52" s="9">
        <v>5.9403235035559208</v>
      </c>
      <c r="Y52" s="284">
        <v>65.046888024555926</v>
      </c>
      <c r="Z52" t="str">
        <f>SUBSTITUTE(SUBSTITUTE(SUBSTITUTE(SUBSTITUTE(IF(E52="","",VLOOKUP(E52,Esquemas_NORM!$A$2:$H$126,8,FALSE)),"PROVINCIA ADMINISTRATIVA Y DE PLANIFICACIÓN","PAT"),"PROVINCIA ADMINISTRATIVA Y DE PLANIFICACION","PAT"),"PROVINCIA ADMINISTRATIVA DE PLANIFICACION","PAT"),"PROVINCIA ADMINISTRATIVA Y PLANIFICACION","PAT")</f>
        <v>PAT BIOENERGÉTICA DEL NORTE DE ANTIOQUIA</v>
      </c>
      <c r="AA52" t="str">
        <f>IF($E52="","",INDEX(Esquemas_NORM!$H$2:$K$126,MATCH($E52,Esquemas_NORM!$A$2:$A$126,0),MATCH(AA$4,Esquemas_NORM!$H$1:$K$1,0)))</f>
        <v>A la fecha no ha conformado un EAT Región</v>
      </c>
      <c r="AB52" t="str">
        <f>IF($E52="","",INDEX(Esquemas_NORM!$H$2:$K$126,MATCH($E52,Esquemas_NORM!$A$2:$A$126,0),MATCH(AB$4,Esquemas_NORM!$H$1:$K$1,0)))</f>
        <v>A la fecha no ha conformado un EAT Área Metropolitana</v>
      </c>
      <c r="AC52" t="str">
        <f>IF($E52="","",INDEX(Esquemas_NORM!$H$2:$K$126,MATCH($E52,Esquemas_NORM!$A$2:$A$126,0),MATCH(AC$4,Esquemas_NORM!$H$1:$K$1,0)))</f>
        <v>ASOCIACION DE MUNICIPIOS DEL NORTE ANTIOQUEÑO - AMUNORTE</v>
      </c>
    </row>
    <row r="53" spans="1:29" x14ac:dyDescent="0.3">
      <c r="A53" s="6">
        <v>2015</v>
      </c>
      <c r="B53" s="4" t="s">
        <v>556</v>
      </c>
      <c r="C53" s="4" t="s">
        <v>235</v>
      </c>
      <c r="D53" s="4" t="s">
        <v>568</v>
      </c>
      <c r="E53" s="4" t="s">
        <v>268</v>
      </c>
      <c r="F53" s="4" t="s">
        <v>238</v>
      </c>
      <c r="G53" s="4" t="s">
        <v>269</v>
      </c>
      <c r="H53" s="9">
        <v>10.42812697413</v>
      </c>
      <c r="I53" s="9">
        <v>5.5055018884800004</v>
      </c>
      <c r="J53" s="287">
        <v>15.93362886261</v>
      </c>
      <c r="K53" s="9">
        <v>4.1855994065399997</v>
      </c>
      <c r="L53" s="9">
        <v>5.2642060455099999</v>
      </c>
      <c r="M53" s="287">
        <v>9.4498054520500006</v>
      </c>
      <c r="N53" s="9">
        <v>4.14572977068</v>
      </c>
      <c r="O53" s="9">
        <v>34.530378379719998</v>
      </c>
      <c r="P53" s="9">
        <v>3.0281449821500002</v>
      </c>
      <c r="Q53" s="9">
        <v>2.63210504101</v>
      </c>
      <c r="R53" s="9">
        <v>6.2549605100000001</v>
      </c>
      <c r="S53" s="9">
        <v>11.59569442163</v>
      </c>
      <c r="T53" s="9">
        <v>20.880882675559999</v>
      </c>
      <c r="U53" s="9">
        <v>2.6582008047099999</v>
      </c>
      <c r="V53" s="287">
        <v>85.726096585460013</v>
      </c>
      <c r="W53" s="287">
        <v>111.10953090012001</v>
      </c>
      <c r="X53" s="9">
        <v>11.166721720733882</v>
      </c>
      <c r="Y53" s="284">
        <v>122.27625262085388</v>
      </c>
      <c r="Z53" t="str">
        <f>SUBSTITUTE(SUBSTITUTE(SUBSTITUTE(SUBSTITUTE(IF(E53="","",VLOOKUP(E53,Esquemas_NORM!$A$2:$H$126,8,FALSE)),"PROVINCIA ADMINISTRATIVA Y DE PLANIFICACIÓN","PAT"),"PROVINCIA ADMINISTRATIVA Y DE PLANIFICACION","PAT"),"PROVINCIA ADMINISTRATIVA DE PLANIFICACION","PAT"),"PROVINCIA ADMINISTRATIVA Y PLANIFICACION","PAT")</f>
        <v>PAT BIOENERGÉTICA DEL NORTE DE ANTIOQUIA</v>
      </c>
      <c r="AA53" t="str">
        <f>IF($E53="","",INDEX(Esquemas_NORM!$H$2:$K$126,MATCH($E53,Esquemas_NORM!$A$2:$A$126,0),MATCH(AA$4,Esquemas_NORM!$H$1:$K$1,0)))</f>
        <v>A la fecha no ha conformado un EAT Región</v>
      </c>
      <c r="AB53" t="str">
        <f>IF($E53="","",INDEX(Esquemas_NORM!$H$2:$K$126,MATCH($E53,Esquemas_NORM!$A$2:$A$126,0),MATCH(AB$4,Esquemas_NORM!$H$1:$K$1,0)))</f>
        <v>A la fecha no ha conformado un EAT Área Metropolitana</v>
      </c>
      <c r="AC53" t="str">
        <f>IF($E53="","",INDEX(Esquemas_NORM!$H$2:$K$126,MATCH($E53,Esquemas_NORM!$A$2:$A$126,0),MATCH(AC$4,Esquemas_NORM!$H$1:$K$1,0)))</f>
        <v>A la fecha no ha conformado un EAT asociación - unión</v>
      </c>
    </row>
    <row r="54" spans="1:29" x14ac:dyDescent="0.3">
      <c r="A54" s="6">
        <v>2015</v>
      </c>
      <c r="B54" s="4" t="s">
        <v>556</v>
      </c>
      <c r="C54" s="4" t="s">
        <v>235</v>
      </c>
      <c r="D54" s="4" t="s">
        <v>568</v>
      </c>
      <c r="E54" s="4" t="s">
        <v>270</v>
      </c>
      <c r="F54" s="4" t="s">
        <v>238</v>
      </c>
      <c r="G54" s="4" t="s">
        <v>271</v>
      </c>
      <c r="H54" s="9">
        <v>47.062074581579999</v>
      </c>
      <c r="I54" s="9">
        <v>6.9950359069999996E-2</v>
      </c>
      <c r="J54" s="287">
        <v>47.132024940649998</v>
      </c>
      <c r="K54" s="9">
        <v>75.063613777789996</v>
      </c>
      <c r="L54" s="9">
        <v>31.09215155419</v>
      </c>
      <c r="M54" s="287">
        <v>106.15576533197999</v>
      </c>
      <c r="N54" s="9">
        <v>19.01023714243</v>
      </c>
      <c r="O54" s="9">
        <v>104.52260032756</v>
      </c>
      <c r="P54" s="9">
        <v>14.135589470039999</v>
      </c>
      <c r="Q54" s="9">
        <v>12.97255194585</v>
      </c>
      <c r="R54" s="9">
        <v>29.921487966090002</v>
      </c>
      <c r="S54" s="9">
        <v>44.062298085729999</v>
      </c>
      <c r="T54" s="9">
        <v>71.707150583499995</v>
      </c>
      <c r="U54" s="9">
        <v>10.66633460652</v>
      </c>
      <c r="V54" s="287">
        <v>306.99825012772004</v>
      </c>
      <c r="W54" s="287">
        <v>460.28604040035003</v>
      </c>
      <c r="X54" s="9">
        <v>46.2596330256494</v>
      </c>
      <c r="Y54" s="284">
        <v>506.54567342599944</v>
      </c>
      <c r="Z54" t="str">
        <f>SUBSTITUTE(SUBSTITUTE(SUBSTITUTE(SUBSTITUTE(IF(E54="","",VLOOKUP(E54,Esquemas_NORM!$A$2:$H$126,8,FALSE)),"PROVINCIA ADMINISTRATIVA Y DE PLANIFICACIÓN","PAT"),"PROVINCIA ADMINISTRATIVA Y DE PLANIFICACION","PAT"),"PROVINCIA ADMINISTRATIVA DE PLANIFICACION","PAT"),"PROVINCIA ADMINISTRATIVA Y PLANIFICACION","PAT")</f>
        <v>PAT BIOENERGÉTICA DEL NORTE DE ANTIOQUIA</v>
      </c>
      <c r="AA54" t="str">
        <f>IF($E54="","",INDEX(Esquemas_NORM!$H$2:$K$126,MATCH($E54,Esquemas_NORM!$A$2:$A$126,0),MATCH(AA$4,Esquemas_NORM!$H$1:$K$1,0)))</f>
        <v>A la fecha no ha conformado un EAT Región</v>
      </c>
      <c r="AB54" t="str">
        <f>IF($E54="","",INDEX(Esquemas_NORM!$H$2:$K$126,MATCH($E54,Esquemas_NORM!$A$2:$A$126,0),MATCH(AB$4,Esquemas_NORM!$H$1:$K$1,0)))</f>
        <v>A la fecha no ha conformado un EAT Área Metropolitana</v>
      </c>
      <c r="AC54" t="str">
        <f>IF($E54="","",INDEX(Esquemas_NORM!$H$2:$K$126,MATCH($E54,Esquemas_NORM!$A$2:$A$126,0),MATCH(AC$4,Esquemas_NORM!$H$1:$K$1,0)))</f>
        <v>A la fecha no ha conformado un EAT asociación - unión</v>
      </c>
    </row>
    <row r="55" spans="1:29" x14ac:dyDescent="0.3">
      <c r="A55" s="6">
        <v>2015</v>
      </c>
      <c r="B55" s="4" t="s">
        <v>556</v>
      </c>
      <c r="C55" s="4" t="s">
        <v>272</v>
      </c>
      <c r="D55" s="4" t="s">
        <v>571</v>
      </c>
      <c r="E55" s="4" t="s">
        <v>274</v>
      </c>
      <c r="F55" s="4" t="s">
        <v>275</v>
      </c>
      <c r="G55" s="4" t="s">
        <v>277</v>
      </c>
      <c r="H55" s="9">
        <v>2.60097834356</v>
      </c>
      <c r="I55" s="9">
        <v>0.67234802631000001</v>
      </c>
      <c r="J55" s="287">
        <v>3.2733263698699999</v>
      </c>
      <c r="K55" s="9">
        <v>0.62482408906999998</v>
      </c>
      <c r="L55" s="9">
        <v>1.09740085149</v>
      </c>
      <c r="M55" s="287">
        <v>1.7222249405599999</v>
      </c>
      <c r="N55" s="9">
        <v>0.91606971365000001</v>
      </c>
      <c r="O55" s="9">
        <v>1.8288122550499999</v>
      </c>
      <c r="P55" s="9">
        <v>0.53415436397000005</v>
      </c>
      <c r="Q55" s="9">
        <v>0.34535875386999998</v>
      </c>
      <c r="R55" s="9">
        <v>1.1653053761600001</v>
      </c>
      <c r="S55" s="9">
        <v>2.03461386171</v>
      </c>
      <c r="T55" s="9">
        <v>5.93355135934</v>
      </c>
      <c r="U55" s="9">
        <v>0.44361291076999998</v>
      </c>
      <c r="V55" s="287">
        <v>13.201478594519998</v>
      </c>
      <c r="W55" s="287">
        <v>18.197029904949996</v>
      </c>
      <c r="X55" s="9">
        <v>1.8288365313614674</v>
      </c>
      <c r="Y55" s="284">
        <v>20.025866436311464</v>
      </c>
      <c r="Z55" t="str">
        <f>SUBSTITUTE(SUBSTITUTE(SUBSTITUTE(SUBSTITUTE(IF(E55="","",VLOOKUP(E55,Esquemas_NORM!$A$2:$H$126,8,FALSE)),"PROVINCIA ADMINISTRATIVA Y DE PLANIFICACIÓN","PAT"),"PROVINCIA ADMINISTRATIVA Y DE PLANIFICACION","PAT"),"PROVINCIA ADMINISTRATIVA DE PLANIFICACION","PAT"),"PROVINCIA ADMINISTRATIVA Y PLANIFICACION","PAT")</f>
        <v>PAT AGROINDUSTRIAL DEL OCCIDENTE ANTIOQUEÑO</v>
      </c>
      <c r="AA55" t="str">
        <f>IF($E55="","",INDEX(Esquemas_NORM!$H$2:$K$126,MATCH($E55,Esquemas_NORM!$A$2:$A$126,0),MATCH(AA$4,Esquemas_NORM!$H$1:$K$1,0)))</f>
        <v>Región de Planeación y Gestión de Occidente</v>
      </c>
      <c r="AB55" t="str">
        <f>IF($E55="","",INDEX(Esquemas_NORM!$H$2:$K$126,MATCH($E55,Esquemas_NORM!$A$2:$A$126,0),MATCH(AB$4,Esquemas_NORM!$H$1:$K$1,0)))</f>
        <v>A la fecha no ha conformado un EAT Área Metropolitana</v>
      </c>
      <c r="AC55" t="str">
        <f>IF($E55="","",INDEX(Esquemas_NORM!$H$2:$K$126,MATCH($E55,Esquemas_NORM!$A$2:$A$126,0),MATCH(AC$4,Esquemas_NORM!$H$1:$K$1,0)))</f>
        <v>ASOCIACION DE MUNICIPIOS DEL NORTE ANTIOQUEÑO - AMUNORTE</v>
      </c>
    </row>
    <row r="56" spans="1:29" x14ac:dyDescent="0.3">
      <c r="A56" s="6">
        <v>2015</v>
      </c>
      <c r="B56" s="4" t="s">
        <v>556</v>
      </c>
      <c r="C56" s="4" t="s">
        <v>272</v>
      </c>
      <c r="D56" s="4" t="s">
        <v>572</v>
      </c>
      <c r="E56" s="4" t="s">
        <v>278</v>
      </c>
      <c r="F56" s="4" t="s">
        <v>275</v>
      </c>
      <c r="G56" s="4" t="s">
        <v>280</v>
      </c>
      <c r="H56" s="9">
        <v>17.456241658450001</v>
      </c>
      <c r="I56" s="9">
        <v>0</v>
      </c>
      <c r="J56" s="287">
        <v>17.456241658450001</v>
      </c>
      <c r="K56" s="9">
        <v>1.2630519339299999</v>
      </c>
      <c r="L56" s="9">
        <v>4.9721315743299996</v>
      </c>
      <c r="M56" s="287">
        <v>6.2351835082599996</v>
      </c>
      <c r="N56" s="9">
        <v>1.56729083882</v>
      </c>
      <c r="O56" s="9">
        <v>5.7622662160799996</v>
      </c>
      <c r="P56" s="9">
        <v>1.9971352274500001</v>
      </c>
      <c r="Q56" s="9">
        <v>1.9434429010500001</v>
      </c>
      <c r="R56" s="9">
        <v>4.9846942609899996</v>
      </c>
      <c r="S56" s="9">
        <v>6.6884901131900003</v>
      </c>
      <c r="T56" s="9">
        <v>13.23014166784</v>
      </c>
      <c r="U56" s="9">
        <v>1.76531243518</v>
      </c>
      <c r="V56" s="287">
        <v>37.938773660599999</v>
      </c>
      <c r="W56" s="287">
        <v>61.630198827309997</v>
      </c>
      <c r="X56" s="9">
        <v>6.1939536088678606</v>
      </c>
      <c r="Y56" s="284">
        <v>67.824152436177854</v>
      </c>
      <c r="Z56" t="str">
        <f>SUBSTITUTE(SUBSTITUTE(SUBSTITUTE(SUBSTITUTE(IF(E56="","",VLOOKUP(E56,Esquemas_NORM!$A$2:$H$126,8,FALSE)),"PROVINCIA ADMINISTRATIVA Y DE PLANIFICACIÓN","PAT"),"PROVINCIA ADMINISTRATIVA Y DE PLANIFICACION","PAT"),"PROVINCIA ADMINISTRATIVA DE PLANIFICACION","PAT"),"PROVINCIA ADMINISTRATIVA Y PLANIFICACION","PAT")</f>
        <v>PAT DE PENDERISCO Y SINIFANÁ</v>
      </c>
      <c r="AA56" t="str">
        <f>IF($E56="","",INDEX(Esquemas_NORM!$H$2:$K$126,MATCH($E56,Esquemas_NORM!$A$2:$A$126,0),MATCH(AA$4,Esquemas_NORM!$H$1:$K$1,0)))</f>
        <v>A la fecha no ha conformado un EAT Región</v>
      </c>
      <c r="AB56" t="str">
        <f>IF($E56="","",INDEX(Esquemas_NORM!$H$2:$K$126,MATCH($E56,Esquemas_NORM!$A$2:$A$126,0),MATCH(AB$4,Esquemas_NORM!$H$1:$K$1,0)))</f>
        <v>A la fecha no ha conformado un EAT Área Metropolitana</v>
      </c>
      <c r="AC56" t="str">
        <f>IF($E56="","",INDEX(Esquemas_NORM!$H$2:$K$126,MATCH($E56,Esquemas_NORM!$A$2:$A$126,0),MATCH(AC$4,Esquemas_NORM!$H$1:$K$1,0)))</f>
        <v>ASOCIACION DE MUNICIPIOS DEL OCCIDENTE ANTIOQUEÑO - AMOCCIDENTE</v>
      </c>
    </row>
    <row r="57" spans="1:29" x14ac:dyDescent="0.3">
      <c r="A57" s="6">
        <v>2015</v>
      </c>
      <c r="B57" s="4" t="s">
        <v>556</v>
      </c>
      <c r="C57" s="4" t="s">
        <v>272</v>
      </c>
      <c r="D57" s="4" t="s">
        <v>572</v>
      </c>
      <c r="E57" s="4" t="s">
        <v>281</v>
      </c>
      <c r="F57" s="4" t="s">
        <v>275</v>
      </c>
      <c r="G57" s="4" t="s">
        <v>282</v>
      </c>
      <c r="H57" s="9">
        <v>11.08422746744</v>
      </c>
      <c r="I57" s="9">
        <v>0</v>
      </c>
      <c r="J57" s="287">
        <v>11.08422746744</v>
      </c>
      <c r="K57" s="9">
        <v>1.10964169922</v>
      </c>
      <c r="L57" s="9">
        <v>3.3367501665299999</v>
      </c>
      <c r="M57" s="287">
        <v>4.4463918657499999</v>
      </c>
      <c r="N57" s="9">
        <v>1.7645321542600001</v>
      </c>
      <c r="O57" s="9">
        <v>5.9903995478300001</v>
      </c>
      <c r="P57" s="9">
        <v>1.94632963938</v>
      </c>
      <c r="Q57" s="9">
        <v>1.8508819546499999</v>
      </c>
      <c r="R57" s="9">
        <v>4.8092523908000002</v>
      </c>
      <c r="S57" s="9">
        <v>5.8381464236799996</v>
      </c>
      <c r="T57" s="9">
        <v>12.09007009676</v>
      </c>
      <c r="U57" s="9">
        <v>2.1580233205799999</v>
      </c>
      <c r="V57" s="287">
        <v>36.447635527940001</v>
      </c>
      <c r="W57" s="287">
        <v>51.978254861130004</v>
      </c>
      <c r="X57" s="9">
        <v>5.2239146620617172</v>
      </c>
      <c r="Y57" s="284">
        <v>57.202169523191721</v>
      </c>
      <c r="Z57" t="str">
        <f>SUBSTITUTE(SUBSTITUTE(SUBSTITUTE(SUBSTITUTE(IF(E57="","",VLOOKUP(E57,Esquemas_NORM!$A$2:$H$126,8,FALSE)),"PROVINCIA ADMINISTRATIVA Y DE PLANIFICACIÓN","PAT"),"PROVINCIA ADMINISTRATIVA Y DE PLANIFICACION","PAT"),"PROVINCIA ADMINISTRATIVA DE PLANIFICACION","PAT"),"PROVINCIA ADMINISTRATIVA Y PLANIFICACION","PAT")</f>
        <v>A la fecha no ha conformado un EAT Provincia</v>
      </c>
      <c r="AA57" t="str">
        <f>IF($E57="","",INDEX(Esquemas_NORM!$H$2:$K$126,MATCH($E57,Esquemas_NORM!$A$2:$A$126,0),MATCH(AA$4,Esquemas_NORM!$H$1:$K$1,0)))</f>
        <v>Región de Planeación y Gestión de Occidente</v>
      </c>
      <c r="AB57" t="str">
        <f>IF($E57="","",INDEX(Esquemas_NORM!$H$2:$K$126,MATCH($E57,Esquemas_NORM!$A$2:$A$126,0),MATCH(AB$4,Esquemas_NORM!$H$1:$K$1,0)))</f>
        <v>A la fecha no ha conformado un EAT Área Metropolitana</v>
      </c>
      <c r="AC57" t="str">
        <f>IF($E57="","",INDEX(Esquemas_NORM!$H$2:$K$126,MATCH($E57,Esquemas_NORM!$A$2:$A$126,0),MATCH(AC$4,Esquemas_NORM!$H$1:$K$1,0)))</f>
        <v>ASOCIACION DE MUNICIPIOS DEL OCCIDENTE ANTIOQUEÑO - AMOCCIDENTE</v>
      </c>
    </row>
    <row r="58" spans="1:29" x14ac:dyDescent="0.3">
      <c r="A58" s="6">
        <v>2015</v>
      </c>
      <c r="B58" s="4" t="s">
        <v>556</v>
      </c>
      <c r="C58" s="4" t="s">
        <v>272</v>
      </c>
      <c r="D58" s="4" t="s">
        <v>572</v>
      </c>
      <c r="E58" s="4" t="s">
        <v>283</v>
      </c>
      <c r="F58" s="4" t="s">
        <v>275</v>
      </c>
      <c r="G58" s="4" t="s">
        <v>284</v>
      </c>
      <c r="H58" s="9">
        <v>6.4042739792900001</v>
      </c>
      <c r="I58" s="9">
        <v>12.53266301771</v>
      </c>
      <c r="J58" s="287">
        <v>18.936936997</v>
      </c>
      <c r="K58" s="9">
        <v>3.7436084474500002</v>
      </c>
      <c r="L58" s="9">
        <v>1.2425694200999999</v>
      </c>
      <c r="M58" s="287">
        <v>4.9861778675500004</v>
      </c>
      <c r="N58" s="9">
        <v>5.7087074294900004</v>
      </c>
      <c r="O58" s="9">
        <v>5.6053162541499999</v>
      </c>
      <c r="P58" s="9">
        <v>2.7456507220400002</v>
      </c>
      <c r="Q58" s="9">
        <v>2.04079701592</v>
      </c>
      <c r="R58" s="9">
        <v>9.0151341527</v>
      </c>
      <c r="S58" s="9">
        <v>6.2729470696499998</v>
      </c>
      <c r="T58" s="9">
        <v>10.232708360709999</v>
      </c>
      <c r="U58" s="9">
        <v>2.8190264166099999</v>
      </c>
      <c r="V58" s="287">
        <v>44.44028742127</v>
      </c>
      <c r="W58" s="287">
        <v>68.363402285820001</v>
      </c>
      <c r="X58" s="9">
        <v>6.8706535166139204</v>
      </c>
      <c r="Y58" s="284">
        <v>75.234055802433915</v>
      </c>
      <c r="Z58" t="str">
        <f>SUBSTITUTE(SUBSTITUTE(SUBSTITUTE(SUBSTITUTE(IF(E58="","",VLOOKUP(E58,Esquemas_NORM!$A$2:$H$126,8,FALSE)),"PROVINCIA ADMINISTRATIVA Y DE PLANIFICACIÓN","PAT"),"PROVINCIA ADMINISTRATIVA Y DE PLANIFICACION","PAT"),"PROVINCIA ADMINISTRATIVA DE PLANIFICACION","PAT"),"PROVINCIA ADMINISTRATIVA Y PLANIFICACION","PAT")</f>
        <v>PAT TURÍSTICA Y AGROECOLÓGICA DEL OCCIDENTE ANTIOQUEÑO</v>
      </c>
      <c r="AA58" t="str">
        <f>IF($E58="","",INDEX(Esquemas_NORM!$H$2:$K$126,MATCH($E58,Esquemas_NORM!$A$2:$A$126,0),MATCH(AA$4,Esquemas_NORM!$H$1:$K$1,0)))</f>
        <v>Región de Planeación y Gestión de Occidente</v>
      </c>
      <c r="AB58" t="str">
        <f>IF($E58="","",INDEX(Esquemas_NORM!$H$2:$K$126,MATCH($E58,Esquemas_NORM!$A$2:$A$126,0),MATCH(AB$4,Esquemas_NORM!$H$1:$K$1,0)))</f>
        <v>A la fecha no ha conformado un EAT Área Metropolitana</v>
      </c>
      <c r="AC58" t="str">
        <f>IF($E58="","",INDEX(Esquemas_NORM!$H$2:$K$126,MATCH($E58,Esquemas_NORM!$A$2:$A$126,0),MATCH(AC$4,Esquemas_NORM!$H$1:$K$1,0)))</f>
        <v>ASOCIACION DE MUNICIPIOS DEL OCCIDENTE ANTIOQUEÑO - AMOCCIDENTE</v>
      </c>
    </row>
    <row r="59" spans="1:29" x14ac:dyDescent="0.3">
      <c r="A59" s="6">
        <v>2015</v>
      </c>
      <c r="B59" s="4" t="s">
        <v>556</v>
      </c>
      <c r="C59" s="4" t="s">
        <v>272</v>
      </c>
      <c r="D59" s="4" t="s">
        <v>572</v>
      </c>
      <c r="E59" s="4" t="s">
        <v>285</v>
      </c>
      <c r="F59" s="4" t="s">
        <v>275</v>
      </c>
      <c r="G59" s="4" t="s">
        <v>286</v>
      </c>
      <c r="H59" s="9">
        <v>17.91435994635</v>
      </c>
      <c r="I59" s="9">
        <v>1.4592915389700001</v>
      </c>
      <c r="J59" s="287">
        <v>19.37365148532</v>
      </c>
      <c r="K59" s="9">
        <v>2.4084520448500002</v>
      </c>
      <c r="L59" s="9">
        <v>3.7031066102899999</v>
      </c>
      <c r="M59" s="287">
        <v>6.1115586551399996</v>
      </c>
      <c r="N59" s="9">
        <v>1.71312666949</v>
      </c>
      <c r="O59" s="9">
        <v>9.4628164691199999</v>
      </c>
      <c r="P59" s="9">
        <v>2.3068577287199998</v>
      </c>
      <c r="Q59" s="9">
        <v>2.16767816076</v>
      </c>
      <c r="R59" s="9">
        <v>5.3316128963200002</v>
      </c>
      <c r="S59" s="9">
        <v>7.4376414788799998</v>
      </c>
      <c r="T59" s="9">
        <v>15.30575922761</v>
      </c>
      <c r="U59" s="9">
        <v>1.9180114695499999</v>
      </c>
      <c r="V59" s="287">
        <v>45.643504100450002</v>
      </c>
      <c r="W59" s="287">
        <v>71.12871424091</v>
      </c>
      <c r="X59" s="9">
        <v>7.1485726908180744</v>
      </c>
      <c r="Y59" s="284">
        <v>78.277286931728071</v>
      </c>
      <c r="Z59" t="str">
        <f>SUBSTITUTE(SUBSTITUTE(SUBSTITUTE(SUBSTITUTE(IF(E59="","",VLOOKUP(E59,Esquemas_NORM!$A$2:$H$126,8,FALSE)),"PROVINCIA ADMINISTRATIVA Y DE PLANIFICACIÓN","PAT"),"PROVINCIA ADMINISTRATIVA Y DE PLANIFICACION","PAT"),"PROVINCIA ADMINISTRATIVA DE PLANIFICACION","PAT"),"PROVINCIA ADMINISTRATIVA Y PLANIFICACION","PAT")</f>
        <v>PAT DE PENDERISCO Y SINIFANÁ</v>
      </c>
      <c r="AA59" t="str">
        <f>IF($E59="","",INDEX(Esquemas_NORM!$H$2:$K$126,MATCH($E59,Esquemas_NORM!$A$2:$A$126,0),MATCH(AA$4,Esquemas_NORM!$H$1:$K$1,0)))</f>
        <v>A la fecha no ha conformado un EAT Región</v>
      </c>
      <c r="AB59" t="str">
        <f>IF($E59="","",INDEX(Esquemas_NORM!$H$2:$K$126,MATCH($E59,Esquemas_NORM!$A$2:$A$126,0),MATCH(AB$4,Esquemas_NORM!$H$1:$K$1,0)))</f>
        <v>A la fecha no ha conformado un EAT Área Metropolitana</v>
      </c>
      <c r="AC59" t="str">
        <f>IF($E59="","",INDEX(Esquemas_NORM!$H$2:$K$126,MATCH($E59,Esquemas_NORM!$A$2:$A$126,0),MATCH(AC$4,Esquemas_NORM!$H$1:$K$1,0)))</f>
        <v>ASOCIACION DE MUNICIPIOS DEL OCCIDENTE ANTIOQUEÑO - AMOCCIDENTE</v>
      </c>
    </row>
    <row r="60" spans="1:29" x14ac:dyDescent="0.3">
      <c r="A60" s="6">
        <v>2015</v>
      </c>
      <c r="B60" s="4" t="s">
        <v>556</v>
      </c>
      <c r="C60" s="4" t="s">
        <v>272</v>
      </c>
      <c r="D60" s="4" t="s">
        <v>571</v>
      </c>
      <c r="E60" s="4" t="s">
        <v>287</v>
      </c>
      <c r="F60" s="4" t="s">
        <v>275</v>
      </c>
      <c r="G60" s="4" t="s">
        <v>288</v>
      </c>
      <c r="H60" s="9">
        <v>21.750605868539999</v>
      </c>
      <c r="I60" s="9">
        <v>0.12416596316</v>
      </c>
      <c r="J60" s="287">
        <v>21.874771831699999</v>
      </c>
      <c r="K60" s="9">
        <v>1.30846958356</v>
      </c>
      <c r="L60" s="9">
        <v>8.4661025697299994</v>
      </c>
      <c r="M60" s="287">
        <v>9.7745721532899985</v>
      </c>
      <c r="N60" s="9">
        <v>13.328009871780001</v>
      </c>
      <c r="O60" s="9">
        <v>18.355834482110001</v>
      </c>
      <c r="P60" s="9">
        <v>3.5149017525700001</v>
      </c>
      <c r="Q60" s="9">
        <v>2.63794074187</v>
      </c>
      <c r="R60" s="9">
        <v>9.1157168966699995</v>
      </c>
      <c r="S60" s="9">
        <v>9.0803473754499997</v>
      </c>
      <c r="T60" s="9">
        <v>19.97309494432</v>
      </c>
      <c r="U60" s="9">
        <v>2.5818896969099998</v>
      </c>
      <c r="V60" s="287">
        <v>78.587735761679994</v>
      </c>
      <c r="W60" s="287">
        <v>110.23707974666999</v>
      </c>
      <c r="X60" s="9">
        <v>11.079038700511322</v>
      </c>
      <c r="Y60" s="284">
        <v>121.31611844718131</v>
      </c>
      <c r="Z60" t="str">
        <f>SUBSTITUTE(SUBSTITUTE(SUBSTITUTE(SUBSTITUTE(IF(E60="","",VLOOKUP(E60,Esquemas_NORM!$A$2:$H$126,8,FALSE)),"PROVINCIA ADMINISTRATIVA Y DE PLANIFICACIÓN","PAT"),"PROVINCIA ADMINISTRATIVA Y DE PLANIFICACION","PAT"),"PROVINCIA ADMINISTRATIVA DE PLANIFICACION","PAT"),"PROVINCIA ADMINISTRATIVA Y PLANIFICACION","PAT")</f>
        <v>PAT AGROINDUSTRIAL DEL OCCIDENTE ANTIOQUEÑO</v>
      </c>
      <c r="AA60" t="str">
        <f>IF($E60="","",INDEX(Esquemas_NORM!$H$2:$K$126,MATCH($E60,Esquemas_NORM!$A$2:$A$126,0),MATCH(AA$4,Esquemas_NORM!$H$1:$K$1,0)))</f>
        <v>Región de Planeación y Gestión de Occidente</v>
      </c>
      <c r="AB60" t="str">
        <f>IF($E60="","",INDEX(Esquemas_NORM!$H$2:$K$126,MATCH($E60,Esquemas_NORM!$A$2:$A$126,0),MATCH(AB$4,Esquemas_NORM!$H$1:$K$1,0)))</f>
        <v>A la fecha no ha conformado un EAT Área Metropolitana</v>
      </c>
      <c r="AC60" t="str">
        <f>IF($E60="","",INDEX(Esquemas_NORM!$H$2:$K$126,MATCH($E60,Esquemas_NORM!$A$2:$A$126,0),MATCH(AC$4,Esquemas_NORM!$H$1:$K$1,0)))</f>
        <v>ASOCIACION DE MUNICIPIOS DEL OCCIDENTE ANTIOQUEÑO - AMOCCIDENTE</v>
      </c>
    </row>
    <row r="61" spans="1:29" x14ac:dyDescent="0.3">
      <c r="A61" s="6">
        <v>2015</v>
      </c>
      <c r="B61" s="4" t="s">
        <v>556</v>
      </c>
      <c r="C61" s="4" t="s">
        <v>272</v>
      </c>
      <c r="D61" s="4" t="s">
        <v>571</v>
      </c>
      <c r="E61" s="4" t="s">
        <v>289</v>
      </c>
      <c r="F61" s="4" t="s">
        <v>275</v>
      </c>
      <c r="G61" s="4" t="s">
        <v>290</v>
      </c>
      <c r="H61" s="9">
        <v>85.762326252500003</v>
      </c>
      <c r="I61" s="9">
        <v>1.20591232643</v>
      </c>
      <c r="J61" s="287">
        <v>86.968238578929999</v>
      </c>
      <c r="K61" s="9">
        <v>4.93589208684</v>
      </c>
      <c r="L61" s="9">
        <v>15.96105603955</v>
      </c>
      <c r="M61" s="287">
        <v>20.896948126390001</v>
      </c>
      <c r="N61" s="9">
        <v>6.43044156831</v>
      </c>
      <c r="O61" s="9">
        <v>36.376162721119996</v>
      </c>
      <c r="P61" s="9">
        <v>7.1259250821900002</v>
      </c>
      <c r="Q61" s="9">
        <v>5.8057556312500003</v>
      </c>
      <c r="R61" s="9">
        <v>13.754406528260001</v>
      </c>
      <c r="S61" s="9">
        <v>20.541602534039999</v>
      </c>
      <c r="T61" s="9">
        <v>32.891958060100002</v>
      </c>
      <c r="U61" s="9">
        <v>5.5304251000500004</v>
      </c>
      <c r="V61" s="287">
        <v>128.45667722531999</v>
      </c>
      <c r="W61" s="287">
        <v>236.32186393063998</v>
      </c>
      <c r="X61" s="9">
        <v>23.750802200871853</v>
      </c>
      <c r="Y61" s="284">
        <v>260.07266613151182</v>
      </c>
      <c r="Z61" t="str">
        <f>SUBSTITUTE(SUBSTITUTE(SUBSTITUTE(SUBSTITUTE(IF(E61="","",VLOOKUP(E61,Esquemas_NORM!$A$2:$H$126,8,FALSE)),"PROVINCIA ADMINISTRATIVA Y DE PLANIFICACIÓN","PAT"),"PROVINCIA ADMINISTRATIVA Y DE PLANIFICACION","PAT"),"PROVINCIA ADMINISTRATIVA DE PLANIFICACION","PAT"),"PROVINCIA ADMINISTRATIVA Y PLANIFICACION","PAT")</f>
        <v>PAT AGROINDUSTRIAL DEL OCCIDENTE ANTIOQUEÑO</v>
      </c>
      <c r="AA61" t="str">
        <f>IF($E61="","",INDEX(Esquemas_NORM!$H$2:$K$126,MATCH($E61,Esquemas_NORM!$A$2:$A$126,0),MATCH(AA$4,Esquemas_NORM!$H$1:$K$1,0)))</f>
        <v>Región de Planeación y Gestión de Occidente</v>
      </c>
      <c r="AB61" t="str">
        <f>IF($E61="","",INDEX(Esquemas_NORM!$H$2:$K$126,MATCH($E61,Esquemas_NORM!$A$2:$A$126,0),MATCH(AB$4,Esquemas_NORM!$H$1:$K$1,0)))</f>
        <v>A la fecha no ha conformado un EAT Área Metropolitana</v>
      </c>
      <c r="AC61" t="str">
        <f>IF($E61="","",INDEX(Esquemas_NORM!$H$2:$K$126,MATCH($E61,Esquemas_NORM!$A$2:$A$126,0),MATCH(AC$4,Esquemas_NORM!$H$1:$K$1,0)))</f>
        <v>ASOCIACION DE MUNICIPIOS DEL OCCIDENTE ANTIOQUEÑO - AMOCCIDENTE</v>
      </c>
    </row>
    <row r="62" spans="1:29" x14ac:dyDescent="0.3">
      <c r="A62" s="6">
        <v>2015</v>
      </c>
      <c r="B62" s="4" t="s">
        <v>556</v>
      </c>
      <c r="C62" s="4" t="s">
        <v>272</v>
      </c>
      <c r="D62" s="4" t="s">
        <v>572</v>
      </c>
      <c r="E62" s="4" t="s">
        <v>291</v>
      </c>
      <c r="F62" s="4" t="s">
        <v>275</v>
      </c>
      <c r="G62" s="4" t="s">
        <v>292</v>
      </c>
      <c r="H62" s="9">
        <v>21.33063041522</v>
      </c>
      <c r="I62" s="9">
        <v>2.9841354680000001E-2</v>
      </c>
      <c r="J62" s="287">
        <v>21.360471769899998</v>
      </c>
      <c r="K62" s="9">
        <v>5.7082633454199998</v>
      </c>
      <c r="L62" s="9">
        <v>5.4500573780200003</v>
      </c>
      <c r="M62" s="287">
        <v>11.158320723439999</v>
      </c>
      <c r="N62" s="9">
        <v>2.6322983637899999</v>
      </c>
      <c r="O62" s="9">
        <v>14.487106304279999</v>
      </c>
      <c r="P62" s="9">
        <v>4.4735043332900002</v>
      </c>
      <c r="Q62" s="9">
        <v>3.1243119645899999</v>
      </c>
      <c r="R62" s="9">
        <v>11.411549096470001</v>
      </c>
      <c r="S62" s="9">
        <v>11.44263036719</v>
      </c>
      <c r="T62" s="9">
        <v>20.92009849563</v>
      </c>
      <c r="U62" s="9">
        <v>4.9652165864600004</v>
      </c>
      <c r="V62" s="287">
        <v>73.456715511699997</v>
      </c>
      <c r="W62" s="287">
        <v>105.97550800504</v>
      </c>
      <c r="X62" s="9">
        <v>10.650742537742563</v>
      </c>
      <c r="Y62" s="284">
        <v>116.62625054278256</v>
      </c>
      <c r="Z62" t="str">
        <f>SUBSTITUTE(SUBSTITUTE(SUBSTITUTE(SUBSTITUTE(IF(E62="","",VLOOKUP(E62,Esquemas_NORM!$A$2:$H$126,8,FALSE)),"PROVINCIA ADMINISTRATIVA Y DE PLANIFICACIÓN","PAT"),"PROVINCIA ADMINISTRATIVA Y DE PLANIFICACION","PAT"),"PROVINCIA ADMINISTRATIVA DE PLANIFICACION","PAT"),"PROVINCIA ADMINISTRATIVA Y PLANIFICACION","PAT")</f>
        <v>PAT TURÍSTICA Y AGROECOLÓGICA DEL OCCIDENTE ANTIOQUEÑO</v>
      </c>
      <c r="AA62" t="str">
        <f>IF($E62="","",INDEX(Esquemas_NORM!$H$2:$K$126,MATCH($E62,Esquemas_NORM!$A$2:$A$126,0),MATCH(AA$4,Esquemas_NORM!$H$1:$K$1,0)))</f>
        <v>A la fecha no ha conformado un EAT Región</v>
      </c>
      <c r="AB62" t="str">
        <f>IF($E62="","",INDEX(Esquemas_NORM!$H$2:$K$126,MATCH($E62,Esquemas_NORM!$A$2:$A$126,0),MATCH(AB$4,Esquemas_NORM!$H$1:$K$1,0)))</f>
        <v>A la fecha no ha conformado un EAT Área Metropolitana</v>
      </c>
      <c r="AC62" t="str">
        <f>IF($E62="","",INDEX(Esquemas_NORM!$H$2:$K$126,MATCH($E62,Esquemas_NORM!$A$2:$A$126,0),MATCH(AC$4,Esquemas_NORM!$H$1:$K$1,0)))</f>
        <v>ASOCIACION DE MUNICIPIOS DEL OCCIDENTE ANTIOQUEÑO - AMOCCIDENTE</v>
      </c>
    </row>
    <row r="63" spans="1:29" x14ac:dyDescent="0.3">
      <c r="A63" s="6">
        <v>2015</v>
      </c>
      <c r="B63" s="4" t="s">
        <v>556</v>
      </c>
      <c r="C63" s="4" t="s">
        <v>272</v>
      </c>
      <c r="D63" s="4" t="s">
        <v>571</v>
      </c>
      <c r="E63" s="4" t="s">
        <v>293</v>
      </c>
      <c r="F63" s="4" t="s">
        <v>275</v>
      </c>
      <c r="G63" s="4" t="s">
        <v>294</v>
      </c>
      <c r="H63" s="9">
        <v>21.593615931279999</v>
      </c>
      <c r="I63" s="9">
        <v>6.8978031660100001</v>
      </c>
      <c r="J63" s="287">
        <v>28.491419097289999</v>
      </c>
      <c r="K63" s="9">
        <v>1.74359613734</v>
      </c>
      <c r="L63" s="9">
        <v>16.843844429299999</v>
      </c>
      <c r="M63" s="287">
        <v>18.587440566639998</v>
      </c>
      <c r="N63" s="9">
        <v>11.56077410817</v>
      </c>
      <c r="O63" s="9">
        <v>25.998690154279998</v>
      </c>
      <c r="P63" s="9">
        <v>7.0999717003300002</v>
      </c>
      <c r="Q63" s="9">
        <v>6.2070043954300003</v>
      </c>
      <c r="R63" s="9">
        <v>11.76278601972</v>
      </c>
      <c r="S63" s="9">
        <v>16.37988652756</v>
      </c>
      <c r="T63" s="9">
        <v>32.622812346030003</v>
      </c>
      <c r="U63" s="9">
        <v>6.09042020429</v>
      </c>
      <c r="V63" s="287">
        <v>117.72234545581</v>
      </c>
      <c r="W63" s="287">
        <v>164.80120511973999</v>
      </c>
      <c r="X63" s="9">
        <v>16.562838326343403</v>
      </c>
      <c r="Y63" s="284">
        <v>181.3640434460834</v>
      </c>
      <c r="Z63" t="str">
        <f>SUBSTITUTE(SUBSTITUTE(SUBSTITUTE(SUBSTITUTE(IF(E63="","",VLOOKUP(E63,Esquemas_NORM!$A$2:$H$126,8,FALSE)),"PROVINCIA ADMINISTRATIVA Y DE PLANIFICACIÓN","PAT"),"PROVINCIA ADMINISTRATIVA Y DE PLANIFICACION","PAT"),"PROVINCIA ADMINISTRATIVA DE PLANIFICACION","PAT"),"PROVINCIA ADMINISTRATIVA Y PLANIFICACION","PAT")</f>
        <v>PAT AGROINDUSTRIAL DEL OCCIDENTE ANTIOQUEÑO</v>
      </c>
      <c r="AA63" t="str">
        <f>IF($E63="","",INDEX(Esquemas_NORM!$H$2:$K$126,MATCH($E63,Esquemas_NORM!$A$2:$A$126,0),MATCH(AA$4,Esquemas_NORM!$H$1:$K$1,0)))</f>
        <v>Región de Planeación y Gestión de Occidente</v>
      </c>
      <c r="AB63" t="str">
        <f>IF($E63="","",INDEX(Esquemas_NORM!$H$2:$K$126,MATCH($E63,Esquemas_NORM!$A$2:$A$126,0),MATCH(AB$4,Esquemas_NORM!$H$1:$K$1,0)))</f>
        <v>A la fecha no ha conformado un EAT Área Metropolitana</v>
      </c>
      <c r="AC63" t="str">
        <f>IF($E63="","",INDEX(Esquemas_NORM!$H$2:$K$126,MATCH($E63,Esquemas_NORM!$A$2:$A$126,0),MATCH(AC$4,Esquemas_NORM!$H$1:$K$1,0)))</f>
        <v>ASOCIACION DE MUNICIPIOS DEL OCCIDENTE ANTIOQUEÑO - AMOCCIDENTE</v>
      </c>
    </row>
    <row r="64" spans="1:29" x14ac:dyDescent="0.3">
      <c r="A64" s="6">
        <v>2015</v>
      </c>
      <c r="B64" s="4" t="s">
        <v>556</v>
      </c>
      <c r="C64" s="4" t="s">
        <v>272</v>
      </c>
      <c r="D64" s="4" t="s">
        <v>572</v>
      </c>
      <c r="E64" s="4" t="s">
        <v>295</v>
      </c>
      <c r="F64" s="4" t="s">
        <v>275</v>
      </c>
      <c r="G64" s="4" t="s">
        <v>296</v>
      </c>
      <c r="H64" s="9">
        <v>5.3653661013500002</v>
      </c>
      <c r="I64" s="9">
        <v>0</v>
      </c>
      <c r="J64" s="287">
        <v>5.3653661013500002</v>
      </c>
      <c r="K64" s="9">
        <v>0.81393356042999998</v>
      </c>
      <c r="L64" s="9">
        <v>2.2670216641200001</v>
      </c>
      <c r="M64" s="287">
        <v>3.0809552245500003</v>
      </c>
      <c r="N64" s="9">
        <v>1.7969319718900001</v>
      </c>
      <c r="O64" s="9">
        <v>8.8205340115700004</v>
      </c>
      <c r="P64" s="9">
        <v>1.16246877454</v>
      </c>
      <c r="Q64" s="9">
        <v>0.76977194928000003</v>
      </c>
      <c r="R64" s="9">
        <v>3.4386174201099999</v>
      </c>
      <c r="S64" s="9">
        <v>3.8803863888899999</v>
      </c>
      <c r="T64" s="9">
        <v>7.4664673403700004</v>
      </c>
      <c r="U64" s="9">
        <v>1.0435552507000001</v>
      </c>
      <c r="V64" s="287">
        <v>28.378733107349998</v>
      </c>
      <c r="W64" s="287">
        <v>36.825054433249996</v>
      </c>
      <c r="X64" s="9">
        <v>3.7009888519547411</v>
      </c>
      <c r="Y64" s="284">
        <v>40.526043285204736</v>
      </c>
      <c r="Z64" t="str">
        <f>SUBSTITUTE(SUBSTITUTE(SUBSTITUTE(SUBSTITUTE(IF(E64="","",VLOOKUP(E64,Esquemas_NORM!$A$2:$H$126,8,FALSE)),"PROVINCIA ADMINISTRATIVA Y DE PLANIFICACIÓN","PAT"),"PROVINCIA ADMINISTRATIVA Y DE PLANIFICACION","PAT"),"PROVINCIA ADMINISTRATIVA DE PLANIFICACION","PAT"),"PROVINCIA ADMINISTRATIVA Y PLANIFICACION","PAT")</f>
        <v>PAT TURÍSTICA Y AGROECOLÓGICA DEL OCCIDENTE ANTIOQUEÑO</v>
      </c>
      <c r="AA64" t="str">
        <f>IF($E64="","",INDEX(Esquemas_NORM!$H$2:$K$126,MATCH($E64,Esquemas_NORM!$A$2:$A$126,0),MATCH(AA$4,Esquemas_NORM!$H$1:$K$1,0)))</f>
        <v>A la fecha no ha conformado un EAT Región</v>
      </c>
      <c r="AB64" t="str">
        <f>IF($E64="","",INDEX(Esquemas_NORM!$H$2:$K$126,MATCH($E64,Esquemas_NORM!$A$2:$A$126,0),MATCH(AB$4,Esquemas_NORM!$H$1:$K$1,0)))</f>
        <v>A la fecha no ha conformado un EAT Área Metropolitana</v>
      </c>
      <c r="AC64" t="str">
        <f>IF($E64="","",INDEX(Esquemas_NORM!$H$2:$K$126,MATCH($E64,Esquemas_NORM!$A$2:$A$126,0),MATCH(AC$4,Esquemas_NORM!$H$1:$K$1,0)))</f>
        <v>ASOCIACION DE MUNICIPIOS DEL OCCIDENTE ANTIOQUEÑO - AMOCCIDENTE</v>
      </c>
    </row>
    <row r="65" spans="1:29" x14ac:dyDescent="0.3">
      <c r="A65" s="6">
        <v>2015</v>
      </c>
      <c r="B65" s="4" t="s">
        <v>556</v>
      </c>
      <c r="C65" s="4" t="s">
        <v>272</v>
      </c>
      <c r="D65" s="4" t="s">
        <v>572</v>
      </c>
      <c r="E65" s="4" t="s">
        <v>297</v>
      </c>
      <c r="F65" s="4" t="s">
        <v>275</v>
      </c>
      <c r="G65" s="4" t="s">
        <v>298</v>
      </c>
      <c r="H65" s="9">
        <v>20.249826070409998</v>
      </c>
      <c r="I65" s="9">
        <v>0.38336734568000003</v>
      </c>
      <c r="J65" s="287">
        <v>20.633193416089998</v>
      </c>
      <c r="K65" s="9">
        <v>1.96231527619</v>
      </c>
      <c r="L65" s="9">
        <v>3.5707968320100001</v>
      </c>
      <c r="M65" s="287">
        <v>5.5331121082000001</v>
      </c>
      <c r="N65" s="9">
        <v>1.8367971138900001</v>
      </c>
      <c r="O65" s="9">
        <v>5.1656504600700002</v>
      </c>
      <c r="P65" s="9">
        <v>2.1532656298999999</v>
      </c>
      <c r="Q65" s="9">
        <v>1.75767268808</v>
      </c>
      <c r="R65" s="9">
        <v>5.6570928490099996</v>
      </c>
      <c r="S65" s="9">
        <v>6.5448997658000003</v>
      </c>
      <c r="T65" s="9">
        <v>12.3795685908</v>
      </c>
      <c r="U65" s="9">
        <v>2.2711704051899999</v>
      </c>
      <c r="V65" s="287">
        <v>37.766117502739995</v>
      </c>
      <c r="W65" s="287">
        <v>63.932423027029998</v>
      </c>
      <c r="X65" s="9">
        <v>6.4253315722949482</v>
      </c>
      <c r="Y65" s="284">
        <v>70.357754599324949</v>
      </c>
      <c r="Z65" t="str">
        <f>SUBSTITUTE(SUBSTITUTE(SUBSTITUTE(SUBSTITUTE(IF(E65="","",VLOOKUP(E65,Esquemas_NORM!$A$2:$H$126,8,FALSE)),"PROVINCIA ADMINISTRATIVA Y DE PLANIFICACIÓN","PAT"),"PROVINCIA ADMINISTRATIVA Y DE PLANIFICACION","PAT"),"PROVINCIA ADMINISTRATIVA DE PLANIFICACION","PAT"),"PROVINCIA ADMINISTRATIVA Y PLANIFICACION","PAT")</f>
        <v>PAT TURÍSTICA Y AGROECOLÓGICA DEL OCCIDENTE ANTIOQUEÑO</v>
      </c>
      <c r="AA65" t="str">
        <f>IF($E65="","",INDEX(Esquemas_NORM!$H$2:$K$126,MATCH($E65,Esquemas_NORM!$A$2:$A$126,0),MATCH(AA$4,Esquemas_NORM!$H$1:$K$1,0)))</f>
        <v>Región de Planeación y Gestión de Occidente</v>
      </c>
      <c r="AB65" t="str">
        <f>IF($E65="","",INDEX(Esquemas_NORM!$H$2:$K$126,MATCH($E65,Esquemas_NORM!$A$2:$A$126,0),MATCH(AB$4,Esquemas_NORM!$H$1:$K$1,0)))</f>
        <v>A la fecha no ha conformado un EAT Área Metropolitana</v>
      </c>
      <c r="AC65" t="str">
        <f>IF($E65="","",INDEX(Esquemas_NORM!$H$2:$K$126,MATCH($E65,Esquemas_NORM!$A$2:$A$126,0),MATCH(AC$4,Esquemas_NORM!$H$1:$K$1,0)))</f>
        <v>ASOCIACION DE MUNICIPIOS DEL OCCIDENTE ANTIOQUEÑO - AMOCCIDENTE</v>
      </c>
    </row>
    <row r="66" spans="1:29" x14ac:dyDescent="0.3">
      <c r="A66" s="6">
        <v>2015</v>
      </c>
      <c r="B66" s="4" t="s">
        <v>556</v>
      </c>
      <c r="C66" s="4" t="s">
        <v>272</v>
      </c>
      <c r="D66" s="4" t="s">
        <v>572</v>
      </c>
      <c r="E66" s="4" t="s">
        <v>299</v>
      </c>
      <c r="F66" s="4" t="s">
        <v>275</v>
      </c>
      <c r="G66" s="4" t="s">
        <v>300</v>
      </c>
      <c r="H66" s="9">
        <v>16.294800177940001</v>
      </c>
      <c r="I66" s="9">
        <v>2.6447129749999999E-2</v>
      </c>
      <c r="J66" s="287">
        <v>16.321247307690001</v>
      </c>
      <c r="K66" s="9">
        <v>1.00999420005</v>
      </c>
      <c r="L66" s="9">
        <v>6.1688423648099997</v>
      </c>
      <c r="M66" s="287">
        <v>7.1788365648599992</v>
      </c>
      <c r="N66" s="9">
        <v>2.1763842841400001</v>
      </c>
      <c r="O66" s="9">
        <v>9.8189983455200007</v>
      </c>
      <c r="P66" s="9">
        <v>3.6048488874200002</v>
      </c>
      <c r="Q66" s="9">
        <v>2.9095256855599998</v>
      </c>
      <c r="R66" s="9">
        <v>6.0990752774599999</v>
      </c>
      <c r="S66" s="9">
        <v>8.6741322805400003</v>
      </c>
      <c r="T66" s="9">
        <v>19.70256623745</v>
      </c>
      <c r="U66" s="9">
        <v>2.8876465841800001</v>
      </c>
      <c r="V66" s="287">
        <v>55.873177582269996</v>
      </c>
      <c r="W66" s="287">
        <v>79.373261454819996</v>
      </c>
      <c r="X66" s="9">
        <v>7.9771655550431113</v>
      </c>
      <c r="Y66" s="284">
        <v>87.350427009863111</v>
      </c>
      <c r="Z66" t="str">
        <f>SUBSTITUTE(SUBSTITUTE(SUBSTITUTE(SUBSTITUTE(IF(E66="","",VLOOKUP(E66,Esquemas_NORM!$A$2:$H$126,8,FALSE)),"PROVINCIA ADMINISTRATIVA Y DE PLANIFICACIÓN","PAT"),"PROVINCIA ADMINISTRATIVA Y DE PLANIFICACION","PAT"),"PROVINCIA ADMINISTRATIVA DE PLANIFICACION","PAT"),"PROVINCIA ADMINISTRATIVA Y PLANIFICACION","PAT")</f>
        <v>A la fecha no ha conformado un EAT Provincia</v>
      </c>
      <c r="AA66" t="str">
        <f>IF($E66="","",INDEX(Esquemas_NORM!$H$2:$K$126,MATCH($E66,Esquemas_NORM!$A$2:$A$126,0),MATCH(AA$4,Esquemas_NORM!$H$1:$K$1,0)))</f>
        <v>Región de Planeación y Gestión de Occidente</v>
      </c>
      <c r="AB66" t="str">
        <f>IF($E66="","",INDEX(Esquemas_NORM!$H$2:$K$126,MATCH($E66,Esquemas_NORM!$A$2:$A$126,0),MATCH(AB$4,Esquemas_NORM!$H$1:$K$1,0)))</f>
        <v>A la fecha no ha conformado un EAT Área Metropolitana</v>
      </c>
      <c r="AC66" t="str">
        <f>IF($E66="","",INDEX(Esquemas_NORM!$H$2:$K$126,MATCH($E66,Esquemas_NORM!$A$2:$A$126,0),MATCH(AC$4,Esquemas_NORM!$H$1:$K$1,0)))</f>
        <v>ASOCIACION DE MUNICIPIOS DEL OCCIDENTE ANTIOQUEÑO - AMOCCIDENTE</v>
      </c>
    </row>
    <row r="67" spans="1:29" x14ac:dyDescent="0.3">
      <c r="A67" s="6">
        <v>2015</v>
      </c>
      <c r="B67" s="4" t="s">
        <v>556</v>
      </c>
      <c r="C67" s="4" t="s">
        <v>272</v>
      </c>
      <c r="D67" s="4" t="s">
        <v>572</v>
      </c>
      <c r="E67" s="4" t="s">
        <v>301</v>
      </c>
      <c r="F67" s="4" t="s">
        <v>275</v>
      </c>
      <c r="G67" s="4" t="s">
        <v>302</v>
      </c>
      <c r="H67" s="9">
        <v>4.1638870518099997</v>
      </c>
      <c r="I67" s="9">
        <v>0</v>
      </c>
      <c r="J67" s="287">
        <v>4.1638870518099997</v>
      </c>
      <c r="K67" s="9">
        <v>0.67651053932000005</v>
      </c>
      <c r="L67" s="9">
        <v>1.78262552143</v>
      </c>
      <c r="M67" s="287">
        <v>2.4591360607500001</v>
      </c>
      <c r="N67" s="9">
        <v>3.5095879622599999</v>
      </c>
      <c r="O67" s="9">
        <v>5.3209597219600004</v>
      </c>
      <c r="P67" s="9">
        <v>1.02950248434</v>
      </c>
      <c r="Q67" s="9">
        <v>0.49083323355000003</v>
      </c>
      <c r="R67" s="9">
        <v>2.6917004330699998</v>
      </c>
      <c r="S67" s="9">
        <v>2.9496110925500001</v>
      </c>
      <c r="T67" s="9">
        <v>5.0783582980700004</v>
      </c>
      <c r="U67" s="9">
        <v>0.73257240983000005</v>
      </c>
      <c r="V67" s="287">
        <v>21.80312563563</v>
      </c>
      <c r="W67" s="287">
        <v>28.426148748190002</v>
      </c>
      <c r="X67" s="9">
        <v>2.856882664267725</v>
      </c>
      <c r="Y67" s="284">
        <v>31.283031412457728</v>
      </c>
      <c r="Z67" t="str">
        <f>SUBSTITUTE(SUBSTITUTE(SUBSTITUTE(SUBSTITUTE(IF(E67="","",VLOOKUP(E67,Esquemas_NORM!$A$2:$H$126,8,FALSE)),"PROVINCIA ADMINISTRATIVA Y DE PLANIFICACIÓN","PAT"),"PROVINCIA ADMINISTRATIVA Y DE PLANIFICACION","PAT"),"PROVINCIA ADMINISTRATIVA DE PLANIFICACION","PAT"),"PROVINCIA ADMINISTRATIVA Y PLANIFICACION","PAT")</f>
        <v>PAT TURÍSTICA Y AGROECOLÓGICA DEL OCCIDENTE ANTIOQUEÑO</v>
      </c>
      <c r="AA67" t="str">
        <f>IF($E67="","",INDEX(Esquemas_NORM!$H$2:$K$126,MATCH($E67,Esquemas_NORM!$A$2:$A$126,0),MATCH(AA$4,Esquemas_NORM!$H$1:$K$1,0)))</f>
        <v>Región de Planeación y Gestión de Occidente</v>
      </c>
      <c r="AB67" t="str">
        <f>IF($E67="","",INDEX(Esquemas_NORM!$H$2:$K$126,MATCH($E67,Esquemas_NORM!$A$2:$A$126,0),MATCH(AB$4,Esquemas_NORM!$H$1:$K$1,0)))</f>
        <v>A la fecha no ha conformado un EAT Área Metropolitana</v>
      </c>
      <c r="AC67" t="str">
        <f>IF($E67="","",INDEX(Esquemas_NORM!$H$2:$K$126,MATCH($E67,Esquemas_NORM!$A$2:$A$126,0),MATCH(AC$4,Esquemas_NORM!$H$1:$K$1,0)))</f>
        <v>ASOCIACION DE MUNICIPIOS DEL OCCIDENTE ANTIOQUEÑO - AMOCCIDENTE</v>
      </c>
    </row>
    <row r="68" spans="1:29" x14ac:dyDescent="0.3">
      <c r="A68" s="6">
        <v>2015</v>
      </c>
      <c r="B68" s="4" t="s">
        <v>556</v>
      </c>
      <c r="C68" s="4" t="s">
        <v>272</v>
      </c>
      <c r="D68" s="4" t="s">
        <v>571</v>
      </c>
      <c r="E68" s="4" t="s">
        <v>303</v>
      </c>
      <c r="F68" s="4" t="s">
        <v>275</v>
      </c>
      <c r="G68" s="4" t="s">
        <v>304</v>
      </c>
      <c r="H68" s="9">
        <v>12.011549362349999</v>
      </c>
      <c r="I68" s="9">
        <v>0</v>
      </c>
      <c r="J68" s="287">
        <v>12.011549362349999</v>
      </c>
      <c r="K68" s="9">
        <v>2.6184410007499999</v>
      </c>
      <c r="L68" s="9">
        <v>2.5613247781599999</v>
      </c>
      <c r="M68" s="287">
        <v>5.1797657789099993</v>
      </c>
      <c r="N68" s="9">
        <v>1.49535839527</v>
      </c>
      <c r="O68" s="9">
        <v>6.0916598476399999</v>
      </c>
      <c r="P68" s="9">
        <v>2.3337058156100001</v>
      </c>
      <c r="Q68" s="9">
        <v>1.92924757541</v>
      </c>
      <c r="R68" s="9">
        <v>5.0430640572499996</v>
      </c>
      <c r="S68" s="9">
        <v>7.1431286049200002</v>
      </c>
      <c r="T68" s="9">
        <v>17.08087452318</v>
      </c>
      <c r="U68" s="9">
        <v>1.6521928276</v>
      </c>
      <c r="V68" s="287">
        <v>42.769231646880002</v>
      </c>
      <c r="W68" s="287">
        <v>59.960546788139993</v>
      </c>
      <c r="X68" s="9">
        <v>6.0261503651612394</v>
      </c>
      <c r="Y68" s="284">
        <v>65.986697153301236</v>
      </c>
      <c r="Z68" t="str">
        <f>SUBSTITUTE(SUBSTITUTE(SUBSTITUTE(SUBSTITUTE(IF(E68="","",VLOOKUP(E68,Esquemas_NORM!$A$2:$H$126,8,FALSE)),"PROVINCIA ADMINISTRATIVA Y DE PLANIFICACIÓN","PAT"),"PROVINCIA ADMINISTRATIVA Y DE PLANIFICACION","PAT"),"PROVINCIA ADMINISTRATIVA DE PLANIFICACION","PAT"),"PROVINCIA ADMINISTRATIVA Y PLANIFICACION","PAT")</f>
        <v>PAT AGROINDUSTRIAL DEL OCCIDENTE ANTIOQUEÑO</v>
      </c>
      <c r="AA68" t="str">
        <f>IF($E68="","",INDEX(Esquemas_NORM!$H$2:$K$126,MATCH($E68,Esquemas_NORM!$A$2:$A$126,0),MATCH(AA$4,Esquemas_NORM!$H$1:$K$1,0)))</f>
        <v>Región de Planeación y Gestión de Occidente</v>
      </c>
      <c r="AB68" t="str">
        <f>IF($E68="","",INDEX(Esquemas_NORM!$H$2:$K$126,MATCH($E68,Esquemas_NORM!$A$2:$A$126,0),MATCH(AB$4,Esquemas_NORM!$H$1:$K$1,0)))</f>
        <v>A la fecha no ha conformado un EAT Área Metropolitana</v>
      </c>
      <c r="AC68" t="str">
        <f>IF($E68="","",INDEX(Esquemas_NORM!$H$2:$K$126,MATCH($E68,Esquemas_NORM!$A$2:$A$126,0),MATCH(AC$4,Esquemas_NORM!$H$1:$K$1,0)))</f>
        <v>ASOCIACION DE MUNICIPIOS DEL OCCIDENTE ANTIOQUEÑO - AMOCCIDENTE</v>
      </c>
    </row>
    <row r="69" spans="1:29" x14ac:dyDescent="0.3">
      <c r="A69" s="6">
        <v>2015</v>
      </c>
      <c r="B69" s="4" t="s">
        <v>556</v>
      </c>
      <c r="C69" s="4" t="s">
        <v>272</v>
      </c>
      <c r="D69" s="4" t="s">
        <v>572</v>
      </c>
      <c r="E69" s="4" t="s">
        <v>305</v>
      </c>
      <c r="F69" s="4" t="s">
        <v>275</v>
      </c>
      <c r="G69" s="4" t="s">
        <v>306</v>
      </c>
      <c r="H69" s="9">
        <v>12.61684764538</v>
      </c>
      <c r="I69" s="9">
        <v>0.92203646885000001</v>
      </c>
      <c r="J69" s="287">
        <v>13.538884114230001</v>
      </c>
      <c r="K69" s="9">
        <v>1.5124345877200001</v>
      </c>
      <c r="L69" s="9">
        <v>4.9179021460400003</v>
      </c>
      <c r="M69" s="287">
        <v>6.4303367337600008</v>
      </c>
      <c r="N69" s="9">
        <v>1.5993739630699999</v>
      </c>
      <c r="O69" s="9">
        <v>6.1068246069900001</v>
      </c>
      <c r="P69" s="9">
        <v>3.17790531153</v>
      </c>
      <c r="Q69" s="9">
        <v>2.5898831624200001</v>
      </c>
      <c r="R69" s="9">
        <v>7.2886002315000002</v>
      </c>
      <c r="S69" s="9">
        <v>7.9933734858700003</v>
      </c>
      <c r="T69" s="9">
        <v>20.67603902586</v>
      </c>
      <c r="U69" s="9">
        <v>2.2429169472499999</v>
      </c>
      <c r="V69" s="287">
        <v>51.674916734490004</v>
      </c>
      <c r="W69" s="287">
        <v>71.644137582479999</v>
      </c>
      <c r="X69" s="9">
        <v>7.2003737287392759</v>
      </c>
      <c r="Y69" s="284">
        <v>78.844511311219279</v>
      </c>
      <c r="Z69" t="str">
        <f>SUBSTITUTE(SUBSTITUTE(SUBSTITUTE(SUBSTITUTE(IF(E69="","",VLOOKUP(E69,Esquemas_NORM!$A$2:$H$126,8,FALSE)),"PROVINCIA ADMINISTRATIVA Y DE PLANIFICACIÓN","PAT"),"PROVINCIA ADMINISTRATIVA Y DE PLANIFICACION","PAT"),"PROVINCIA ADMINISTRATIVA DE PLANIFICACION","PAT"),"PROVINCIA ADMINISTRATIVA Y PLANIFICACION","PAT")</f>
        <v>PAT TURÍSTICA Y AGROECOLÓGICA DEL OCCIDENTE ANTIOQUEÑO</v>
      </c>
      <c r="AA69" t="str">
        <f>IF($E69="","",INDEX(Esquemas_NORM!$H$2:$K$126,MATCH($E69,Esquemas_NORM!$A$2:$A$126,0),MATCH(AA$4,Esquemas_NORM!$H$1:$K$1,0)))</f>
        <v>A la fecha no ha conformado un EAT Región</v>
      </c>
      <c r="AB69" t="str">
        <f>IF($E69="","",INDEX(Esquemas_NORM!$H$2:$K$126,MATCH($E69,Esquemas_NORM!$A$2:$A$126,0),MATCH(AB$4,Esquemas_NORM!$H$1:$K$1,0)))</f>
        <v>A la fecha no ha conformado un EAT Área Metropolitana</v>
      </c>
      <c r="AC69" t="str">
        <f>IF($E69="","",INDEX(Esquemas_NORM!$H$2:$K$126,MATCH($E69,Esquemas_NORM!$A$2:$A$126,0),MATCH(AC$4,Esquemas_NORM!$H$1:$K$1,0)))</f>
        <v>ASOCIACION DE MUNICIPIOS DEL OCCIDENTE ANTIOQUEÑO - AMOCCIDENTE</v>
      </c>
    </row>
    <row r="70" spans="1:29" x14ac:dyDescent="0.3">
      <c r="A70" s="6">
        <v>2015</v>
      </c>
      <c r="B70" s="4" t="s">
        <v>556</v>
      </c>
      <c r="C70" s="4" t="s">
        <v>272</v>
      </c>
      <c r="D70" s="4" t="s">
        <v>572</v>
      </c>
      <c r="E70" s="4" t="s">
        <v>307</v>
      </c>
      <c r="F70" s="4" t="s">
        <v>275</v>
      </c>
      <c r="G70" s="4" t="s">
        <v>308</v>
      </c>
      <c r="H70" s="9">
        <v>11.33918044056</v>
      </c>
      <c r="I70" s="9">
        <v>0</v>
      </c>
      <c r="J70" s="287">
        <v>11.33918044056</v>
      </c>
      <c r="K70" s="9">
        <v>2.8130478911300001</v>
      </c>
      <c r="L70" s="9">
        <v>11.59504959261</v>
      </c>
      <c r="M70" s="287">
        <v>14.408097483740001</v>
      </c>
      <c r="N70" s="9">
        <v>10.1789219335</v>
      </c>
      <c r="O70" s="9">
        <v>49.492065289080003</v>
      </c>
      <c r="P70" s="9">
        <v>5.9604656909899996</v>
      </c>
      <c r="Q70" s="9">
        <v>3.9575437670900002</v>
      </c>
      <c r="R70" s="9">
        <v>28.23387896337</v>
      </c>
      <c r="S70" s="9">
        <v>17.371623308539998</v>
      </c>
      <c r="T70" s="9">
        <v>21.159367734060002</v>
      </c>
      <c r="U70" s="9">
        <v>3.7414919487899998</v>
      </c>
      <c r="V70" s="287">
        <v>140.09535863542001</v>
      </c>
      <c r="W70" s="287">
        <v>165.84263655972001</v>
      </c>
      <c r="X70" s="9">
        <v>16.667504190623117</v>
      </c>
      <c r="Y70" s="284">
        <v>182.51014075034311</v>
      </c>
      <c r="Z70" t="str">
        <f>SUBSTITUTE(SUBSTITUTE(SUBSTITUTE(SUBSTITUTE(IF(E70="","",VLOOKUP(E70,Esquemas_NORM!$A$2:$H$126,8,FALSE)),"PROVINCIA ADMINISTRATIVA Y DE PLANIFICACIÓN","PAT"),"PROVINCIA ADMINISTRATIVA Y DE PLANIFICACION","PAT"),"PROVINCIA ADMINISTRATIVA DE PLANIFICACION","PAT"),"PROVINCIA ADMINISTRATIVA Y PLANIFICACION","PAT")</f>
        <v>PAT TURÍSTICA Y AGROECOLÓGICA DEL OCCIDENTE ANTIOQUEÑO</v>
      </c>
      <c r="AA70" t="str">
        <f>IF($E70="","",INDEX(Esquemas_NORM!$H$2:$K$126,MATCH($E70,Esquemas_NORM!$A$2:$A$126,0),MATCH(AA$4,Esquemas_NORM!$H$1:$K$1,0)))</f>
        <v>Región de Planeación y Gestión de Occidente</v>
      </c>
      <c r="AB70" t="str">
        <f>IF($E70="","",INDEX(Esquemas_NORM!$H$2:$K$126,MATCH($E70,Esquemas_NORM!$A$2:$A$126,0),MATCH(AB$4,Esquemas_NORM!$H$1:$K$1,0)))</f>
        <v>A la fecha no ha conformado un EAT Área Metropolitana</v>
      </c>
      <c r="AC70" t="str">
        <f>IF($E70="","",INDEX(Esquemas_NORM!$H$2:$K$126,MATCH($E70,Esquemas_NORM!$A$2:$A$126,0),MATCH(AC$4,Esquemas_NORM!$H$1:$K$1,0)))</f>
        <v>ASOCIACION DE MUNICIPIOS DEL OCCIDENTE ANTIOQUEÑO - AMOCCIDENTE</v>
      </c>
    </row>
    <row r="71" spans="1:29" x14ac:dyDescent="0.3">
      <c r="A71" s="6">
        <v>2015</v>
      </c>
      <c r="B71" s="4" t="s">
        <v>556</v>
      </c>
      <c r="C71" s="4" t="s">
        <v>272</v>
      </c>
      <c r="D71" s="4" t="s">
        <v>572</v>
      </c>
      <c r="E71" s="4" t="s">
        <v>309</v>
      </c>
      <c r="F71" s="4" t="s">
        <v>275</v>
      </c>
      <c r="G71" s="4" t="s">
        <v>310</v>
      </c>
      <c r="H71" s="9">
        <v>44.082643029750002</v>
      </c>
      <c r="I71" s="9">
        <v>9.5086733889999997E-2</v>
      </c>
      <c r="J71" s="287">
        <v>44.177729763640002</v>
      </c>
      <c r="K71" s="9">
        <v>7.7350345639700002</v>
      </c>
      <c r="L71" s="9">
        <v>17.688623160919999</v>
      </c>
      <c r="M71" s="287">
        <v>25.423657724889999</v>
      </c>
      <c r="N71" s="9">
        <v>3.58724916252</v>
      </c>
      <c r="O71" s="9">
        <v>76.897135852969996</v>
      </c>
      <c r="P71" s="9">
        <v>9.3091291401199996</v>
      </c>
      <c r="Q71" s="9">
        <v>6.9952674049199999</v>
      </c>
      <c r="R71" s="9">
        <v>24.488570540329999</v>
      </c>
      <c r="S71" s="9">
        <v>27.737507585039999</v>
      </c>
      <c r="T71" s="9">
        <v>53.132010873740001</v>
      </c>
      <c r="U71" s="9">
        <v>7.6021052280800001</v>
      </c>
      <c r="V71" s="287">
        <v>209.74897578771998</v>
      </c>
      <c r="W71" s="287">
        <v>279.35036327624999</v>
      </c>
      <c r="X71" s="9">
        <v>28.07524920699678</v>
      </c>
      <c r="Y71" s="284">
        <v>307.42561248324677</v>
      </c>
      <c r="Z71" t="str">
        <f>SUBSTITUTE(SUBSTITUTE(SUBSTITUTE(SUBSTITUTE(IF(E71="","",VLOOKUP(E71,Esquemas_NORM!$A$2:$H$126,8,FALSE)),"PROVINCIA ADMINISTRATIVA Y DE PLANIFICACIÓN","PAT"),"PROVINCIA ADMINISTRATIVA Y DE PLANIFICACION","PAT"),"PROVINCIA ADMINISTRATIVA DE PLANIFICACION","PAT"),"PROVINCIA ADMINISTRATIVA Y PLANIFICACION","PAT")</f>
        <v>PAT TURÍSTICA Y AGROECOLÓGICA DEL OCCIDENTE ANTIOQUEÑO</v>
      </c>
      <c r="AA71" t="str">
        <f>IF($E71="","",INDEX(Esquemas_NORM!$H$2:$K$126,MATCH($E71,Esquemas_NORM!$A$2:$A$126,0),MATCH(AA$4,Esquemas_NORM!$H$1:$K$1,0)))</f>
        <v>A la fecha no ha conformado un EAT Región</v>
      </c>
      <c r="AB71" t="str">
        <f>IF($E71="","",INDEX(Esquemas_NORM!$H$2:$K$126,MATCH($E71,Esquemas_NORM!$A$2:$A$126,0),MATCH(AB$4,Esquemas_NORM!$H$1:$K$1,0)))</f>
        <v>A la fecha no ha conformado un EAT Área Metropolitana</v>
      </c>
      <c r="AC71" t="str">
        <f>IF($E71="","",INDEX(Esquemas_NORM!$H$2:$K$126,MATCH($E71,Esquemas_NORM!$A$2:$A$126,0),MATCH(AC$4,Esquemas_NORM!$H$1:$K$1,0)))</f>
        <v>ASOCIACION DE MUNICIPIOS DEL OCCIDENTE ANTIOQUEÑO - AMOCCIDENTE</v>
      </c>
    </row>
    <row r="72" spans="1:29" x14ac:dyDescent="0.3">
      <c r="A72" s="6">
        <v>2015</v>
      </c>
      <c r="B72" s="4" t="s">
        <v>556</v>
      </c>
      <c r="C72" s="4" t="s">
        <v>272</v>
      </c>
      <c r="D72" s="4" t="s">
        <v>572</v>
      </c>
      <c r="E72" s="4" t="s">
        <v>311</v>
      </c>
      <c r="F72" s="4" t="s">
        <v>275</v>
      </c>
      <c r="G72" s="4" t="s">
        <v>312</v>
      </c>
      <c r="H72" s="9">
        <v>15.859531948440001</v>
      </c>
      <c r="I72" s="9">
        <v>0.15205159276999999</v>
      </c>
      <c r="J72" s="287">
        <v>16.011583541210001</v>
      </c>
      <c r="K72" s="9">
        <v>3.8674658727</v>
      </c>
      <c r="L72" s="9">
        <v>9.2056982316700005</v>
      </c>
      <c r="M72" s="287">
        <v>13.073164104370001</v>
      </c>
      <c r="N72" s="9">
        <v>7.4486628343000003</v>
      </c>
      <c r="O72" s="9">
        <v>36.903419744360001</v>
      </c>
      <c r="P72" s="9">
        <v>5.83594723564</v>
      </c>
      <c r="Q72" s="9">
        <v>3.8464347755000001</v>
      </c>
      <c r="R72" s="9">
        <v>18.843605185280001</v>
      </c>
      <c r="S72" s="9">
        <v>16.148695285710001</v>
      </c>
      <c r="T72" s="9">
        <v>23.799766545099999</v>
      </c>
      <c r="U72" s="9">
        <v>4.1639786897800004</v>
      </c>
      <c r="V72" s="287">
        <v>116.99051029567001</v>
      </c>
      <c r="W72" s="287">
        <v>146.07525794125002</v>
      </c>
      <c r="X72" s="9">
        <v>14.680844590924616</v>
      </c>
      <c r="Y72" s="284">
        <v>160.75610253217462</v>
      </c>
      <c r="Z72" t="str">
        <f>SUBSTITUTE(SUBSTITUTE(SUBSTITUTE(SUBSTITUTE(IF(E72="","",VLOOKUP(E72,Esquemas_NORM!$A$2:$H$126,8,FALSE)),"PROVINCIA ADMINISTRATIVA Y DE PLANIFICACIÓN","PAT"),"PROVINCIA ADMINISTRATIVA Y DE PLANIFICACION","PAT"),"PROVINCIA ADMINISTRATIVA DE PLANIFICACION","PAT"),"PROVINCIA ADMINISTRATIVA Y PLANIFICACION","PAT")</f>
        <v>A la fecha no ha conformado un EAT Provincia</v>
      </c>
      <c r="AA72" t="str">
        <f>IF($E72="","",INDEX(Esquemas_NORM!$H$2:$K$126,MATCH($E72,Esquemas_NORM!$A$2:$A$126,0),MATCH(AA$4,Esquemas_NORM!$H$1:$K$1,0)))</f>
        <v>A la fecha no ha conformado un EAT Región</v>
      </c>
      <c r="AB72" t="str">
        <f>IF($E72="","",INDEX(Esquemas_NORM!$H$2:$K$126,MATCH($E72,Esquemas_NORM!$A$2:$A$126,0),MATCH(AB$4,Esquemas_NORM!$H$1:$K$1,0)))</f>
        <v>A la fecha no ha conformado un EAT Área Metropolitana</v>
      </c>
      <c r="AC72" t="str">
        <f>IF($E72="","",INDEX(Esquemas_NORM!$H$2:$K$126,MATCH($E72,Esquemas_NORM!$A$2:$A$126,0),MATCH(AC$4,Esquemas_NORM!$H$1:$K$1,0)))</f>
        <v>ASOCIACION DE MUNICIPIOS DEL OCCIDENTE ANTIOQUEÑO - AMOCCIDENTE</v>
      </c>
    </row>
    <row r="73" spans="1:29" x14ac:dyDescent="0.3">
      <c r="A73" s="6">
        <v>2015</v>
      </c>
      <c r="B73" s="4" t="s">
        <v>556</v>
      </c>
      <c r="C73" s="4" t="s">
        <v>272</v>
      </c>
      <c r="D73" s="4" t="s">
        <v>571</v>
      </c>
      <c r="E73" s="4" t="s">
        <v>313</v>
      </c>
      <c r="F73" s="4" t="s">
        <v>275</v>
      </c>
      <c r="G73" s="4" t="s">
        <v>314</v>
      </c>
      <c r="H73" s="9">
        <v>13.229189022510001</v>
      </c>
      <c r="I73" s="9">
        <v>0.44712505839</v>
      </c>
      <c r="J73" s="287">
        <v>13.676314080900001</v>
      </c>
      <c r="K73" s="9">
        <v>1.83771212813</v>
      </c>
      <c r="L73" s="9">
        <v>3.5686981533200002</v>
      </c>
      <c r="M73" s="287">
        <v>5.4064102814500004</v>
      </c>
      <c r="N73" s="9">
        <v>1.91638078067</v>
      </c>
      <c r="O73" s="9">
        <v>7.2954980985300004</v>
      </c>
      <c r="P73" s="9">
        <v>1.9782378591000001</v>
      </c>
      <c r="Q73" s="9">
        <v>1.4667509641500001</v>
      </c>
      <c r="R73" s="9">
        <v>4.2386076982600001</v>
      </c>
      <c r="S73" s="9">
        <v>5.7117634554499999</v>
      </c>
      <c r="T73" s="9">
        <v>11.937410789239999</v>
      </c>
      <c r="U73" s="9">
        <v>1.5392477499899999</v>
      </c>
      <c r="V73" s="287">
        <v>36.083897395389997</v>
      </c>
      <c r="W73" s="287">
        <v>55.166621757739996</v>
      </c>
      <c r="X73" s="9">
        <v>5.544351672187215</v>
      </c>
      <c r="Y73" s="284">
        <v>60.710973429927208</v>
      </c>
      <c r="Z73" t="str">
        <f>SUBSTITUTE(SUBSTITUTE(SUBSTITUTE(SUBSTITUTE(IF(E73="","",VLOOKUP(E73,Esquemas_NORM!$A$2:$H$126,8,FALSE)),"PROVINCIA ADMINISTRATIVA Y DE PLANIFICACIÓN","PAT"),"PROVINCIA ADMINISTRATIVA Y DE PLANIFICACION","PAT"),"PROVINCIA ADMINISTRATIVA DE PLANIFICACION","PAT"),"PROVINCIA ADMINISTRATIVA Y PLANIFICACION","PAT")</f>
        <v>PAT AGROINDUSTRIAL DEL OCCIDENTE ANTIOQUEÑO</v>
      </c>
      <c r="AA73" t="str">
        <f>IF($E73="","",INDEX(Esquemas_NORM!$H$2:$K$126,MATCH($E73,Esquemas_NORM!$A$2:$A$126,0),MATCH(AA$4,Esquemas_NORM!$H$1:$K$1,0)))</f>
        <v>Región de Planeación y Gestión de Occidente</v>
      </c>
      <c r="AB73" t="str">
        <f>IF($E73="","",INDEX(Esquemas_NORM!$H$2:$K$126,MATCH($E73,Esquemas_NORM!$A$2:$A$126,0),MATCH(AB$4,Esquemas_NORM!$H$1:$K$1,0)))</f>
        <v>A la fecha no ha conformado un EAT Área Metropolitana</v>
      </c>
      <c r="AC73" t="str">
        <f>IF($E73="","",INDEX(Esquemas_NORM!$H$2:$K$126,MATCH($E73,Esquemas_NORM!$A$2:$A$126,0),MATCH(AC$4,Esquemas_NORM!$H$1:$K$1,0)))</f>
        <v>ASOCIACION DE MUNICIPIOS DEL OCCIDENTE ANTIOQUEÑO - AMOCCIDENTE</v>
      </c>
    </row>
    <row r="74" spans="1:29" x14ac:dyDescent="0.3">
      <c r="A74" s="6">
        <v>2015</v>
      </c>
      <c r="B74" s="4" t="s">
        <v>556</v>
      </c>
      <c r="C74" s="4" t="s">
        <v>315</v>
      </c>
      <c r="D74" s="4" t="s">
        <v>573</v>
      </c>
      <c r="E74" s="4" t="s">
        <v>317</v>
      </c>
      <c r="F74" s="4" t="s">
        <v>318</v>
      </c>
      <c r="G74" s="4" t="s">
        <v>319</v>
      </c>
      <c r="H74" s="9">
        <v>45.876301268710002</v>
      </c>
      <c r="I74" s="9">
        <v>2.70142763076</v>
      </c>
      <c r="J74" s="287">
        <v>48.577728899470003</v>
      </c>
      <c r="K74" s="9">
        <v>3.1775324945799999</v>
      </c>
      <c r="L74" s="9">
        <v>12.2880348451</v>
      </c>
      <c r="M74" s="287">
        <v>15.46556733968</v>
      </c>
      <c r="N74" s="9">
        <v>55.066227994809999</v>
      </c>
      <c r="O74" s="9">
        <v>7.3873380536899997</v>
      </c>
      <c r="P74" s="9">
        <v>2.7685436393299998</v>
      </c>
      <c r="Q74" s="9">
        <v>2.1027012689000002</v>
      </c>
      <c r="R74" s="9">
        <v>9.0244298637699991</v>
      </c>
      <c r="S74" s="9">
        <v>18.2250487612</v>
      </c>
      <c r="T74" s="9">
        <v>12.40763854796</v>
      </c>
      <c r="U74" s="9">
        <v>1.92494338062</v>
      </c>
      <c r="V74" s="287">
        <v>108.90687151028</v>
      </c>
      <c r="W74" s="287">
        <v>172.95016774942999</v>
      </c>
      <c r="X74" s="9">
        <v>17.381824755872081</v>
      </c>
      <c r="Y74" s="284">
        <v>190.33199250530208</v>
      </c>
      <c r="Z74" t="str">
        <f>SUBSTITUTE(SUBSTITUTE(SUBSTITUTE(SUBSTITUTE(IF(E74="","",VLOOKUP(E74,Esquemas_NORM!$A$2:$H$126,8,FALSE)),"PROVINCIA ADMINISTRATIVA Y DE PLANIFICACIÓN","PAT"),"PROVINCIA ADMINISTRATIVA Y DE PLANIFICACION","PAT"),"PROVINCIA ADMINISTRATIVA DE PLANIFICACION","PAT"),"PROVINCIA ADMINISTRATIVA Y PLANIFICACION","PAT")</f>
        <v>PAT DE LA PAZ</v>
      </c>
      <c r="AA74" t="str">
        <f>IF($E74="","",INDEX(Esquemas_NORM!$H$2:$K$126,MATCH($E74,Esquemas_NORM!$A$2:$A$126,0),MATCH(AA$4,Esquemas_NORM!$H$1:$K$1,0)))</f>
        <v>A la fecha no ha conformado un EAT Región</v>
      </c>
      <c r="AB74" t="str">
        <f>IF($E74="","",INDEX(Esquemas_NORM!$H$2:$K$126,MATCH($E74,Esquemas_NORM!$A$2:$A$126,0),MATCH(AB$4,Esquemas_NORM!$H$1:$K$1,0)))</f>
        <v>A la fecha no ha conformado un EAT Área Metropolitana</v>
      </c>
      <c r="AC74" t="str">
        <f>IF($E74="","",INDEX(Esquemas_NORM!$H$2:$K$126,MATCH($E74,Esquemas_NORM!$A$2:$A$126,0),MATCH(AC$4,Esquemas_NORM!$H$1:$K$1,0)))</f>
        <v>MUNICIPIOS UNIDOS DEL SUR DE ANTIOQUIA - MUSA</v>
      </c>
    </row>
    <row r="75" spans="1:29" x14ac:dyDescent="0.3">
      <c r="A75" s="6">
        <v>2015</v>
      </c>
      <c r="B75" s="4" t="s">
        <v>556</v>
      </c>
      <c r="C75" s="4" t="s">
        <v>315</v>
      </c>
      <c r="D75" s="4" t="s">
        <v>574</v>
      </c>
      <c r="E75" s="4" t="s">
        <v>320</v>
      </c>
      <c r="F75" s="4" t="s">
        <v>318</v>
      </c>
      <c r="G75" s="4" t="s">
        <v>322</v>
      </c>
      <c r="H75" s="9">
        <v>6.3310005934399998</v>
      </c>
      <c r="I75" s="9">
        <v>0</v>
      </c>
      <c r="J75" s="287">
        <v>6.3310005934399998</v>
      </c>
      <c r="K75" s="9">
        <v>1.17396127818</v>
      </c>
      <c r="L75" s="9">
        <v>2.9828354969999999</v>
      </c>
      <c r="M75" s="287">
        <v>4.1567967751800001</v>
      </c>
      <c r="N75" s="9">
        <v>3.4403333269299998</v>
      </c>
      <c r="O75" s="9">
        <v>4.78057320967</v>
      </c>
      <c r="P75" s="9">
        <v>1.69581670377</v>
      </c>
      <c r="Q75" s="9">
        <v>1.19980933371</v>
      </c>
      <c r="R75" s="9">
        <v>6.4864880227999997</v>
      </c>
      <c r="S75" s="9">
        <v>4.66653051766</v>
      </c>
      <c r="T75" s="9">
        <v>8.6490240027599992</v>
      </c>
      <c r="U75" s="9">
        <v>1.23295414041</v>
      </c>
      <c r="V75" s="287">
        <v>32.151529257710003</v>
      </c>
      <c r="W75" s="287">
        <v>42.639326626330003</v>
      </c>
      <c r="X75" s="9">
        <v>4.2853343987565466</v>
      </c>
      <c r="Y75" s="284">
        <v>46.92466102508655</v>
      </c>
      <c r="Z75" t="str">
        <f>SUBSTITUTE(SUBSTITUTE(SUBSTITUTE(SUBSTITUTE(IF(E75="","",VLOOKUP(E75,Esquemas_NORM!$A$2:$H$126,8,FALSE)),"PROVINCIA ADMINISTRATIVA Y DE PLANIFICACIÓN","PAT"),"PROVINCIA ADMINISTRATIVA Y DE PLANIFICACION","PAT"),"PROVINCIA ADMINISTRATIVA DE PLANIFICACION","PAT"),"PROVINCIA ADMINISTRATIVA Y PLANIFICACION","PAT")</f>
        <v>PAT DEL AGUA, BOSQUES Y EL TURISMO</v>
      </c>
      <c r="AA75" t="str">
        <f>IF($E75="","",INDEX(Esquemas_NORM!$H$2:$K$126,MATCH($E75,Esquemas_NORM!$A$2:$A$126,0),MATCH(AA$4,Esquemas_NORM!$H$1:$K$1,0)))</f>
        <v>A la fecha no ha conformado un EAT Región</v>
      </c>
      <c r="AB75" t="str">
        <f>IF($E75="","",INDEX(Esquemas_NORM!$H$2:$K$126,MATCH($E75,Esquemas_NORM!$A$2:$A$126,0),MATCH(AB$4,Esquemas_NORM!$H$1:$K$1,0)))</f>
        <v>A la fecha no ha conformado un EAT Área Metropolitana</v>
      </c>
      <c r="AC75" t="str">
        <f>IF($E75="","",INDEX(Esquemas_NORM!$H$2:$K$126,MATCH($E75,Esquemas_NORM!$A$2:$A$126,0),MATCH(AC$4,Esquemas_NORM!$H$1:$K$1,0)))</f>
        <v>A la fecha no ha conformado un EAT asociación - unión</v>
      </c>
    </row>
    <row r="76" spans="1:29" x14ac:dyDescent="0.3">
      <c r="A76" s="6">
        <v>2015</v>
      </c>
      <c r="B76" s="4" t="s">
        <v>556</v>
      </c>
      <c r="C76" s="4" t="s">
        <v>315</v>
      </c>
      <c r="D76" s="4" t="s">
        <v>573</v>
      </c>
      <c r="E76" s="4" t="s">
        <v>323</v>
      </c>
      <c r="F76" s="4" t="s">
        <v>318</v>
      </c>
      <c r="G76" s="4" t="s">
        <v>325</v>
      </c>
      <c r="H76" s="9">
        <v>10.15653110777</v>
      </c>
      <c r="I76" s="9">
        <v>0</v>
      </c>
      <c r="J76" s="287">
        <v>10.15653110777</v>
      </c>
      <c r="K76" s="9">
        <v>1.37199008492</v>
      </c>
      <c r="L76" s="9">
        <v>3.5127576865500001</v>
      </c>
      <c r="M76" s="287">
        <v>4.8847477714699998</v>
      </c>
      <c r="N76" s="9">
        <v>2.3095340600499998</v>
      </c>
      <c r="O76" s="9">
        <v>3.6606120530499999</v>
      </c>
      <c r="P76" s="9">
        <v>2.1450120967499999</v>
      </c>
      <c r="Q76" s="9">
        <v>1.8264008969900001</v>
      </c>
      <c r="R76" s="9">
        <v>8.0261901777800002</v>
      </c>
      <c r="S76" s="9">
        <v>5.5665772787099996</v>
      </c>
      <c r="T76" s="9">
        <v>14.089939844210001</v>
      </c>
      <c r="U76" s="9">
        <v>1.6424836055300001</v>
      </c>
      <c r="V76" s="287">
        <v>39.266750013070002</v>
      </c>
      <c r="W76" s="287">
        <v>54.308028892309999</v>
      </c>
      <c r="X76" s="9">
        <v>5.4580614365798006</v>
      </c>
      <c r="Y76" s="284">
        <v>59.766090328889803</v>
      </c>
      <c r="Z76" t="str">
        <f>SUBSTITUTE(SUBSTITUTE(SUBSTITUTE(SUBSTITUTE(IF(E76="","",VLOOKUP(E76,Esquemas_NORM!$A$2:$H$126,8,FALSE)),"PROVINCIA ADMINISTRATIVA Y DE PLANIFICACIÓN","PAT"),"PROVINCIA ADMINISTRATIVA Y DE PLANIFICACION","PAT"),"PROVINCIA ADMINISTRATIVA DE PLANIFICACION","PAT"),"PROVINCIA ADMINISTRATIVA Y PLANIFICACION","PAT")</f>
        <v>PAT DE LA PAZ</v>
      </c>
      <c r="AA76" t="str">
        <f>IF($E76="","",INDEX(Esquemas_NORM!$H$2:$K$126,MATCH($E76,Esquemas_NORM!$A$2:$A$126,0),MATCH(AA$4,Esquemas_NORM!$H$1:$K$1,0)))</f>
        <v>A la fecha no ha conformado un EAT Región</v>
      </c>
      <c r="AB76" t="str">
        <f>IF($E76="","",INDEX(Esquemas_NORM!$H$2:$K$126,MATCH($E76,Esquemas_NORM!$A$2:$A$126,0),MATCH(AB$4,Esquemas_NORM!$H$1:$K$1,0)))</f>
        <v>A la fecha no ha conformado un EAT Área Metropolitana</v>
      </c>
      <c r="AC76" t="str">
        <f>IF($E76="","",INDEX(Esquemas_NORM!$H$2:$K$126,MATCH($E76,Esquemas_NORM!$A$2:$A$126,0),MATCH(AC$4,Esquemas_NORM!$H$1:$K$1,0)))</f>
        <v>MUNICIPIOS UNIDOS DEL SUR DE ANTIOQUIA - MUSA</v>
      </c>
    </row>
    <row r="77" spans="1:29" x14ac:dyDescent="0.3">
      <c r="A77" s="6">
        <v>2015</v>
      </c>
      <c r="B77" s="4" t="s">
        <v>556</v>
      </c>
      <c r="C77" s="4" t="s">
        <v>315</v>
      </c>
      <c r="D77" s="4" t="s">
        <v>575</v>
      </c>
      <c r="E77" s="4" t="s">
        <v>326</v>
      </c>
      <c r="F77" s="4" t="s">
        <v>318</v>
      </c>
      <c r="G77" s="4" t="s">
        <v>327</v>
      </c>
      <c r="H77" s="9">
        <v>14.01874271056</v>
      </c>
      <c r="I77" s="9">
        <v>0</v>
      </c>
      <c r="J77" s="287">
        <v>14.01874271056</v>
      </c>
      <c r="K77" s="9">
        <v>7.8186494586300004</v>
      </c>
      <c r="L77" s="9">
        <v>11.127320069950001</v>
      </c>
      <c r="M77" s="287">
        <v>18.945969528580001</v>
      </c>
      <c r="N77" s="9">
        <v>16.170971915949998</v>
      </c>
      <c r="O77" s="9">
        <v>19.77625938832</v>
      </c>
      <c r="P77" s="9">
        <v>3.6437201891600002</v>
      </c>
      <c r="Q77" s="9">
        <v>2.9839841163099998</v>
      </c>
      <c r="R77" s="9">
        <v>17.719723007860001</v>
      </c>
      <c r="S77" s="9">
        <v>11.08435093428</v>
      </c>
      <c r="T77" s="9">
        <v>19.523704834579998</v>
      </c>
      <c r="U77" s="9">
        <v>3.2864475185200002</v>
      </c>
      <c r="V77" s="287">
        <v>94.189161904979997</v>
      </c>
      <c r="W77" s="287">
        <v>127.15387414412</v>
      </c>
      <c r="X77" s="9">
        <v>12.779209099150233</v>
      </c>
      <c r="Y77" s="284">
        <v>139.93308324327023</v>
      </c>
      <c r="Z77" t="str">
        <f>SUBSTITUTE(SUBSTITUTE(SUBSTITUTE(SUBSTITUTE(IF(E77="","",VLOOKUP(E77,Esquemas_NORM!$A$2:$H$126,8,FALSE)),"PROVINCIA ADMINISTRATIVA Y DE PLANIFICACIÓN","PAT"),"PROVINCIA ADMINISTRATIVA Y DE PLANIFICACION","PAT"),"PROVINCIA ADMINISTRATIVA DE PLANIFICACION","PAT"),"PROVINCIA ADMINISTRATIVA Y PLANIFICACION","PAT")</f>
        <v>PAT DEL AGUA, BOSQUES Y EL TURISMO</v>
      </c>
      <c r="AA77" t="str">
        <f>IF($E77="","",INDEX(Esquemas_NORM!$H$2:$K$126,MATCH($E77,Esquemas_NORM!$A$2:$A$126,0),MATCH(AA$4,Esquemas_NORM!$H$1:$K$1,0)))</f>
        <v>A la fecha no ha conformado un EAT Región</v>
      </c>
      <c r="AB77" t="str">
        <f>IF($E77="","",INDEX(Esquemas_NORM!$H$2:$K$126,MATCH($E77,Esquemas_NORM!$A$2:$A$126,0),MATCH(AB$4,Esquemas_NORM!$H$1:$K$1,0)))</f>
        <v>A la fecha no ha conformado un EAT Área Metropolitana</v>
      </c>
      <c r="AC77" t="str">
        <f>IF($E77="","",INDEX(Esquemas_NORM!$H$2:$K$126,MATCH($E77,Esquemas_NORM!$A$2:$A$126,0),MATCH(AC$4,Esquemas_NORM!$H$1:$K$1,0)))</f>
        <v>A la fecha no ha conformado un EAT asociación - unión</v>
      </c>
    </row>
    <row r="78" spans="1:29" x14ac:dyDescent="0.3">
      <c r="A78" s="6">
        <v>2015</v>
      </c>
      <c r="B78" s="4" t="s">
        <v>556</v>
      </c>
      <c r="C78" s="4" t="s">
        <v>315</v>
      </c>
      <c r="D78" s="4" t="s">
        <v>574</v>
      </c>
      <c r="E78" s="4" t="s">
        <v>328</v>
      </c>
      <c r="F78" s="4" t="s">
        <v>318</v>
      </c>
      <c r="G78" s="4" t="s">
        <v>329</v>
      </c>
      <c r="H78" s="9">
        <v>11.44648105488</v>
      </c>
      <c r="I78" s="9">
        <v>8.8891196466900002</v>
      </c>
      <c r="J78" s="287">
        <v>20.335600701570002</v>
      </c>
      <c r="K78" s="9">
        <v>1.76956291206</v>
      </c>
      <c r="L78" s="9">
        <v>3.5674182216900001</v>
      </c>
      <c r="M78" s="287">
        <v>5.3369811337500002</v>
      </c>
      <c r="N78" s="9">
        <v>11.507528669099999</v>
      </c>
      <c r="O78" s="9">
        <v>2.2937599729399998</v>
      </c>
      <c r="P78" s="9">
        <v>0.85741124139000002</v>
      </c>
      <c r="Q78" s="9">
        <v>0.66106519193000002</v>
      </c>
      <c r="R78" s="9">
        <v>4.7896219994000004</v>
      </c>
      <c r="S78" s="9">
        <v>3.3598473550999999</v>
      </c>
      <c r="T78" s="9">
        <v>4.7780132428300002</v>
      </c>
      <c r="U78" s="9">
        <v>0.70192819375000004</v>
      </c>
      <c r="V78" s="287">
        <v>28.949175866440001</v>
      </c>
      <c r="W78" s="287">
        <v>54.621757701760004</v>
      </c>
      <c r="X78" s="9">
        <v>5.4895917857956924</v>
      </c>
      <c r="Y78" s="284">
        <v>60.1113494875557</v>
      </c>
      <c r="Z78" t="str">
        <f>SUBSTITUTE(SUBSTITUTE(SUBSTITUTE(SUBSTITUTE(IF(E78="","",VLOOKUP(E78,Esquemas_NORM!$A$2:$H$126,8,FALSE)),"PROVINCIA ADMINISTRATIVA Y DE PLANIFICACIÓN","PAT"),"PROVINCIA ADMINISTRATIVA Y DE PLANIFICACION","PAT"),"PROVINCIA ADMINISTRATIVA DE PLANIFICACION","PAT"),"PROVINCIA ADMINISTRATIVA Y PLANIFICACION","PAT")</f>
        <v>PAT DEL AGUA, BOSQUES Y EL TURISMO</v>
      </c>
      <c r="AA78" t="str">
        <f>IF($E78="","",INDEX(Esquemas_NORM!$H$2:$K$126,MATCH($E78,Esquemas_NORM!$A$2:$A$126,0),MATCH(AA$4,Esquemas_NORM!$H$1:$K$1,0)))</f>
        <v>A la fecha no ha conformado un EAT Región</v>
      </c>
      <c r="AB78" t="str">
        <f>IF($E78="","",INDEX(Esquemas_NORM!$H$2:$K$126,MATCH($E78,Esquemas_NORM!$A$2:$A$126,0),MATCH(AB$4,Esquemas_NORM!$H$1:$K$1,0)))</f>
        <v>A la fecha no ha conformado un EAT Área Metropolitana</v>
      </c>
      <c r="AC78" t="str">
        <f>IF($E78="","",INDEX(Esquemas_NORM!$H$2:$K$126,MATCH($E78,Esquemas_NORM!$A$2:$A$126,0),MATCH(AC$4,Esquemas_NORM!$H$1:$K$1,0)))</f>
        <v>A la fecha no ha conformado un EAT asociación - unión</v>
      </c>
    </row>
    <row r="79" spans="1:29" x14ac:dyDescent="0.3">
      <c r="A79" s="6">
        <v>2015</v>
      </c>
      <c r="B79" s="4" t="s">
        <v>556</v>
      </c>
      <c r="C79" s="4" t="s">
        <v>315</v>
      </c>
      <c r="D79" s="4" t="s">
        <v>576</v>
      </c>
      <c r="E79" s="4" t="s">
        <v>330</v>
      </c>
      <c r="F79" s="4" t="s">
        <v>318</v>
      </c>
      <c r="G79" s="4" t="s">
        <v>331</v>
      </c>
      <c r="H79" s="9">
        <v>74.403700619410003</v>
      </c>
      <c r="I79" s="9">
        <v>0</v>
      </c>
      <c r="J79" s="287">
        <v>74.403700619410003</v>
      </c>
      <c r="K79" s="9">
        <v>24.400280949839999</v>
      </c>
      <c r="L79" s="9">
        <v>19.18524572391</v>
      </c>
      <c r="M79" s="287">
        <v>43.585526673749996</v>
      </c>
      <c r="N79" s="9">
        <v>2.7899468131399998</v>
      </c>
      <c r="O79" s="9">
        <v>105.58316748292</v>
      </c>
      <c r="P79" s="9">
        <v>20.611519294450002</v>
      </c>
      <c r="Q79" s="9">
        <v>17.097672292399999</v>
      </c>
      <c r="R79" s="9">
        <v>71.548844393089993</v>
      </c>
      <c r="S79" s="9">
        <v>49.261199228339997</v>
      </c>
      <c r="T79" s="9">
        <v>64.376115435429995</v>
      </c>
      <c r="U79" s="9">
        <v>17.679300336330002</v>
      </c>
      <c r="V79" s="287">
        <v>348.94776527610003</v>
      </c>
      <c r="W79" s="287">
        <v>466.93699256926004</v>
      </c>
      <c r="X79" s="9">
        <v>46.928066520478133</v>
      </c>
      <c r="Y79" s="284">
        <v>513.86505908973822</v>
      </c>
      <c r="Z79" t="str">
        <f>SUBSTITUTE(SUBSTITUTE(SUBSTITUTE(SUBSTITUTE(IF(E79="","",VLOOKUP(E79,Esquemas_NORM!$A$2:$H$126,8,FALSE)),"PROVINCIA ADMINISTRATIVA Y DE PLANIFICACIÓN","PAT"),"PROVINCIA ADMINISTRATIVA Y DE PLANIFICACION","PAT"),"PROVINCIA ADMINISTRATIVA DE PLANIFICACION","PAT"),"PROVINCIA ADMINISTRATIVA Y PLANIFICACION","PAT")</f>
        <v>A la fecha no ha conformado un EAT Provincia</v>
      </c>
      <c r="AA79" t="str">
        <f>IF($E79="","",INDEX(Esquemas_NORM!$H$2:$K$126,MATCH($E79,Esquemas_NORM!$A$2:$A$126,0),MATCH(AA$4,Esquemas_NORM!$H$1:$K$1,0)))</f>
        <v>A la fecha no ha conformado un EAT Región</v>
      </c>
      <c r="AB79" t="str">
        <f>IF($E79="","",INDEX(Esquemas_NORM!$H$2:$K$126,MATCH($E79,Esquemas_NORM!$A$2:$A$126,0),MATCH(AB$4,Esquemas_NORM!$H$1:$K$1,0)))</f>
        <v>A la fecha no ha conformado un EAT Área Metropolitana</v>
      </c>
      <c r="AC79" t="str">
        <f>IF($E79="","",INDEX(Esquemas_NORM!$H$2:$K$126,MATCH($E79,Esquemas_NORM!$A$2:$A$126,0),MATCH(AC$4,Esquemas_NORM!$H$1:$K$1,0)))</f>
        <v>MUNICIPIOS ASOCIADOS DEL ALTIPLANO DEL ORIENTE ANTIOQUEÑO - MASORA</v>
      </c>
    </row>
    <row r="80" spans="1:29" x14ac:dyDescent="0.3">
      <c r="A80" s="6">
        <v>2015</v>
      </c>
      <c r="B80" s="4" t="s">
        <v>556</v>
      </c>
      <c r="C80" s="4" t="s">
        <v>315</v>
      </c>
      <c r="D80" s="4" t="s">
        <v>574</v>
      </c>
      <c r="E80" s="4" t="s">
        <v>332</v>
      </c>
      <c r="F80" s="4" t="s">
        <v>318</v>
      </c>
      <c r="G80" s="4" t="s">
        <v>333</v>
      </c>
      <c r="H80" s="9">
        <v>130.20887092403001</v>
      </c>
      <c r="I80" s="9">
        <v>0</v>
      </c>
      <c r="J80" s="287">
        <v>130.20887092403001</v>
      </c>
      <c r="K80" s="9">
        <v>4.1603260208200004</v>
      </c>
      <c r="L80" s="9">
        <v>21.748123899829999</v>
      </c>
      <c r="M80" s="287">
        <v>25.90844992065</v>
      </c>
      <c r="N80" s="9">
        <v>10.211706521889999</v>
      </c>
      <c r="O80" s="9">
        <v>24.357284382500001</v>
      </c>
      <c r="P80" s="9">
        <v>6.2371718191500003</v>
      </c>
      <c r="Q80" s="9">
        <v>4.3291763661299996</v>
      </c>
      <c r="R80" s="9">
        <v>26.16477559422</v>
      </c>
      <c r="S80" s="9">
        <v>15.52489885544</v>
      </c>
      <c r="T80" s="9">
        <v>24.015830900529998</v>
      </c>
      <c r="U80" s="9">
        <v>7.8476566278700002</v>
      </c>
      <c r="V80" s="287">
        <v>118.68850106773</v>
      </c>
      <c r="W80" s="287">
        <v>274.80582191241001</v>
      </c>
      <c r="X80" s="9">
        <v>27.618514052541379</v>
      </c>
      <c r="Y80" s="284">
        <v>302.42433596495141</v>
      </c>
      <c r="Z80" t="str">
        <f>SUBSTITUTE(SUBSTITUTE(SUBSTITUTE(SUBSTITUTE(IF(E80="","",VLOOKUP(E80,Esquemas_NORM!$A$2:$H$126,8,FALSE)),"PROVINCIA ADMINISTRATIVA Y DE PLANIFICACIÓN","PAT"),"PROVINCIA ADMINISTRATIVA Y DE PLANIFICACION","PAT"),"PROVINCIA ADMINISTRATIVA DE PLANIFICACION","PAT"),"PROVINCIA ADMINISTRATIVA Y PLANIFICACION","PAT")</f>
        <v>PAT DEL AGUA, BOSQUES Y EL TURISMO</v>
      </c>
      <c r="AA80" t="str">
        <f>IF($E80="","",INDEX(Esquemas_NORM!$H$2:$K$126,MATCH($E80,Esquemas_NORM!$A$2:$A$126,0),MATCH(AA$4,Esquemas_NORM!$H$1:$K$1,0)))</f>
        <v>A la fecha no ha conformado un EAT Región</v>
      </c>
      <c r="AB80" t="str">
        <f>IF($E80="","",INDEX(Esquemas_NORM!$H$2:$K$126,MATCH($E80,Esquemas_NORM!$A$2:$A$126,0),MATCH(AB$4,Esquemas_NORM!$H$1:$K$1,0)))</f>
        <v>A la fecha no ha conformado un EAT Área Metropolitana</v>
      </c>
      <c r="AC80" t="str">
        <f>IF($E80="","",INDEX(Esquemas_NORM!$H$2:$K$126,MATCH($E80,Esquemas_NORM!$A$2:$A$126,0),MATCH(AC$4,Esquemas_NORM!$H$1:$K$1,0)))</f>
        <v>A la fecha no ha conformado un EAT asociación - unión</v>
      </c>
    </row>
    <row r="81" spans="1:29" x14ac:dyDescent="0.3">
      <c r="A81" s="6">
        <v>2015</v>
      </c>
      <c r="B81" s="4" t="s">
        <v>556</v>
      </c>
      <c r="C81" s="4" t="s">
        <v>315</v>
      </c>
      <c r="D81" s="4" t="s">
        <v>576</v>
      </c>
      <c r="E81" s="4" t="s">
        <v>334</v>
      </c>
      <c r="F81" s="4" t="s">
        <v>318</v>
      </c>
      <c r="G81" s="4" t="s">
        <v>335</v>
      </c>
      <c r="H81" s="9">
        <v>28.784798670139999</v>
      </c>
      <c r="I81" s="9">
        <v>8.7554211899999998E-2</v>
      </c>
      <c r="J81" s="287">
        <v>28.872352882039998</v>
      </c>
      <c r="K81" s="9">
        <v>23.51201964957</v>
      </c>
      <c r="L81" s="9">
        <v>16.06807018204</v>
      </c>
      <c r="M81" s="287">
        <v>39.580089831609996</v>
      </c>
      <c r="N81" s="9">
        <v>47.263098363689998</v>
      </c>
      <c r="O81" s="9">
        <v>55.252425542769998</v>
      </c>
      <c r="P81" s="9">
        <v>16.761073268680001</v>
      </c>
      <c r="Q81" s="9">
        <v>8.0966514035300001</v>
      </c>
      <c r="R81" s="9">
        <v>54.648289300290003</v>
      </c>
      <c r="S81" s="9">
        <v>32.967338905920002</v>
      </c>
      <c r="T81" s="9">
        <v>35.82435296968</v>
      </c>
      <c r="U81" s="9">
        <v>9.3136723450099996</v>
      </c>
      <c r="V81" s="287">
        <v>260.12690209957003</v>
      </c>
      <c r="W81" s="287">
        <v>328.57934481322002</v>
      </c>
      <c r="X81" s="9">
        <v>33.022856608134795</v>
      </c>
      <c r="Y81" s="284">
        <v>361.60220142135483</v>
      </c>
      <c r="Z81" t="str">
        <f>SUBSTITUTE(SUBSTITUTE(SUBSTITUTE(SUBSTITUTE(IF(E81="","",VLOOKUP(E81,Esquemas_NORM!$A$2:$H$126,8,FALSE)),"PROVINCIA ADMINISTRATIVA Y DE PLANIFICACIÓN","PAT"),"PROVINCIA ADMINISTRATIVA Y DE PLANIFICACION","PAT"),"PROVINCIA ADMINISTRATIVA DE PLANIFICACION","PAT"),"PROVINCIA ADMINISTRATIVA Y PLANIFICACION","PAT")</f>
        <v>A la fecha no ha conformado un EAT Provincia</v>
      </c>
      <c r="AA81" t="str">
        <f>IF($E81="","",INDEX(Esquemas_NORM!$H$2:$K$126,MATCH($E81,Esquemas_NORM!$A$2:$A$126,0),MATCH(AA$4,Esquemas_NORM!$H$1:$K$1,0)))</f>
        <v>A la fecha no ha conformado un EAT Región</v>
      </c>
      <c r="AB81" t="str">
        <f>IF($E81="","",INDEX(Esquemas_NORM!$H$2:$K$126,MATCH($E81,Esquemas_NORM!$A$2:$A$126,0),MATCH(AB$4,Esquemas_NORM!$H$1:$K$1,0)))</f>
        <v>A la fecha no ha conformado un EAT Área Metropolitana</v>
      </c>
      <c r="AC81" t="str">
        <f>IF($E81="","",INDEX(Esquemas_NORM!$H$2:$K$126,MATCH($E81,Esquemas_NORM!$A$2:$A$126,0),MATCH(AC$4,Esquemas_NORM!$H$1:$K$1,0)))</f>
        <v>MUNICIPIOS ASOCIADOS DEL ALTIPLANO DEL ORIENTE ANTIOQUEÑO - MASORA</v>
      </c>
    </row>
    <row r="82" spans="1:29" x14ac:dyDescent="0.3">
      <c r="A82" s="6">
        <v>2015</v>
      </c>
      <c r="B82" s="4" t="s">
        <v>556</v>
      </c>
      <c r="C82" s="4" t="s">
        <v>315</v>
      </c>
      <c r="D82" s="4" t="s">
        <v>576</v>
      </c>
      <c r="E82" s="4" t="s">
        <v>336</v>
      </c>
      <c r="F82" s="4" t="s">
        <v>318</v>
      </c>
      <c r="G82" s="4" t="s">
        <v>338</v>
      </c>
      <c r="H82" s="9">
        <v>82.221824324430003</v>
      </c>
      <c r="I82" s="9">
        <v>0</v>
      </c>
      <c r="J82" s="287">
        <v>82.221824324430003</v>
      </c>
      <c r="K82" s="9">
        <v>24.03680775898</v>
      </c>
      <c r="L82" s="9">
        <v>14.7269482173</v>
      </c>
      <c r="M82" s="287">
        <v>38.763755976280002</v>
      </c>
      <c r="N82" s="9">
        <v>1.76995811051</v>
      </c>
      <c r="O82" s="9">
        <v>69.286589595920006</v>
      </c>
      <c r="P82" s="9">
        <v>11.293652776869999</v>
      </c>
      <c r="Q82" s="9">
        <v>10.557139503449999</v>
      </c>
      <c r="R82" s="9">
        <v>41.076541311760003</v>
      </c>
      <c r="S82" s="9">
        <v>25.088521580089999</v>
      </c>
      <c r="T82" s="9">
        <v>33.07405300816</v>
      </c>
      <c r="U82" s="9">
        <v>8.2306561897599995</v>
      </c>
      <c r="V82" s="287">
        <v>200.37711207652004</v>
      </c>
      <c r="W82" s="287">
        <v>321.36269237723002</v>
      </c>
      <c r="X82" s="9">
        <v>32.297569147606232</v>
      </c>
      <c r="Y82" s="284">
        <v>353.66026152483624</v>
      </c>
      <c r="Z82" t="str">
        <f>SUBSTITUTE(SUBSTITUTE(SUBSTITUTE(SUBSTITUTE(IF(E82="","",VLOOKUP(E82,Esquemas_NORM!$A$2:$H$126,8,FALSE)),"PROVINCIA ADMINISTRATIVA Y DE PLANIFICACIÓN","PAT"),"PROVINCIA ADMINISTRATIVA Y DE PLANIFICACION","PAT"),"PROVINCIA ADMINISTRATIVA DE PLANIFICACION","PAT"),"PROVINCIA ADMINISTRATIVA Y PLANIFICACION","PAT")</f>
        <v>A la fecha no ha conformado un EAT Provincia</v>
      </c>
      <c r="AA82" t="str">
        <f>IF($E82="","",INDEX(Esquemas_NORM!$H$2:$K$126,MATCH($E82,Esquemas_NORM!$A$2:$A$126,0),MATCH(AA$4,Esquemas_NORM!$H$1:$K$1,0)))</f>
        <v>Región de Planeación y Gestión Aeroportuaria de Oriente</v>
      </c>
      <c r="AB82" t="str">
        <f>IF($E82="","",INDEX(Esquemas_NORM!$H$2:$K$126,MATCH($E82,Esquemas_NORM!$A$2:$A$126,0),MATCH(AB$4,Esquemas_NORM!$H$1:$K$1,0)))</f>
        <v>A la fecha no ha conformado un EAT Área Metropolitana</v>
      </c>
      <c r="AC82" t="str">
        <f>IF($E82="","",INDEX(Esquemas_NORM!$H$2:$K$126,MATCH($E82,Esquemas_NORM!$A$2:$A$126,0),MATCH(AC$4,Esquemas_NORM!$H$1:$K$1,0)))</f>
        <v>MUNICIPIOS ASOCIADOS DEL ALTIPLANO DEL ORIENTE ANTIOQUEÑO - MASORA</v>
      </c>
    </row>
    <row r="83" spans="1:29" x14ac:dyDescent="0.3">
      <c r="A83" s="6">
        <v>2015</v>
      </c>
      <c r="B83" s="4" t="s">
        <v>556</v>
      </c>
      <c r="C83" s="4" t="s">
        <v>315</v>
      </c>
      <c r="D83" s="4" t="s">
        <v>574</v>
      </c>
      <c r="E83" s="4" t="s">
        <v>339</v>
      </c>
      <c r="F83" s="4" t="s">
        <v>318</v>
      </c>
      <c r="G83" s="4" t="s">
        <v>340</v>
      </c>
      <c r="H83" s="9">
        <v>5.38576968953</v>
      </c>
      <c r="I83" s="9">
        <v>0</v>
      </c>
      <c r="J83" s="287">
        <v>5.38576968953</v>
      </c>
      <c r="K83" s="9">
        <v>1.1447159923200001</v>
      </c>
      <c r="L83" s="9">
        <v>4.7112569565699998</v>
      </c>
      <c r="M83" s="287">
        <v>5.8559729488899999</v>
      </c>
      <c r="N83" s="9">
        <v>2.0841272210300001</v>
      </c>
      <c r="O83" s="9">
        <v>7.4857802968699998</v>
      </c>
      <c r="P83" s="9">
        <v>2.5442158254699998</v>
      </c>
      <c r="Q83" s="9">
        <v>2.3844962843599999</v>
      </c>
      <c r="R83" s="9">
        <v>17.190974405310001</v>
      </c>
      <c r="S83" s="9">
        <v>8.7326093324399992</v>
      </c>
      <c r="T83" s="9">
        <v>13.14819202536</v>
      </c>
      <c r="U83" s="9">
        <v>2.0178826178699998</v>
      </c>
      <c r="V83" s="287">
        <v>55.588278008710006</v>
      </c>
      <c r="W83" s="287">
        <v>66.830020647129999</v>
      </c>
      <c r="X83" s="9">
        <v>6.7165457104534534</v>
      </c>
      <c r="Y83" s="284">
        <v>73.546566357583458</v>
      </c>
      <c r="Z83" t="str">
        <f>SUBSTITUTE(SUBSTITUTE(SUBSTITUTE(SUBSTITUTE(IF(E83="","",VLOOKUP(E83,Esquemas_NORM!$A$2:$H$126,8,FALSE)),"PROVINCIA ADMINISTRATIVA Y DE PLANIFICACIÓN","PAT"),"PROVINCIA ADMINISTRATIVA Y DE PLANIFICACION","PAT"),"PROVINCIA ADMINISTRATIVA DE PLANIFICACION","PAT"),"PROVINCIA ADMINISTRATIVA Y PLANIFICACION","PAT")</f>
        <v>PAT DEL AGUA, BOSQUES Y EL TURISMO</v>
      </c>
      <c r="AA83" t="str">
        <f>IF($E83="","",INDEX(Esquemas_NORM!$H$2:$K$126,MATCH($E83,Esquemas_NORM!$A$2:$A$126,0),MATCH(AA$4,Esquemas_NORM!$H$1:$K$1,0)))</f>
        <v>A la fecha no ha conformado un EAT Región</v>
      </c>
      <c r="AB83" t="str">
        <f>IF($E83="","",INDEX(Esquemas_NORM!$H$2:$K$126,MATCH($E83,Esquemas_NORM!$A$2:$A$126,0),MATCH(AB$4,Esquemas_NORM!$H$1:$K$1,0)))</f>
        <v>A la fecha no ha conformado un EAT Área Metropolitana</v>
      </c>
      <c r="AC83" t="str">
        <f>IF($E83="","",INDEX(Esquemas_NORM!$H$2:$K$126,MATCH($E83,Esquemas_NORM!$A$2:$A$126,0),MATCH(AC$4,Esquemas_NORM!$H$1:$K$1,0)))</f>
        <v>A la fecha no ha conformado un EAT asociación - unión</v>
      </c>
    </row>
    <row r="84" spans="1:29" x14ac:dyDescent="0.3">
      <c r="A84" s="6">
        <v>2015</v>
      </c>
      <c r="B84" s="4" t="s">
        <v>556</v>
      </c>
      <c r="C84" s="4" t="s">
        <v>315</v>
      </c>
      <c r="D84" s="4" t="s">
        <v>576</v>
      </c>
      <c r="E84" s="4" t="s">
        <v>341</v>
      </c>
      <c r="F84" s="4" t="s">
        <v>318</v>
      </c>
      <c r="G84" s="4" t="s">
        <v>342</v>
      </c>
      <c r="H84" s="9">
        <v>39.6980893928</v>
      </c>
      <c r="I84" s="9">
        <v>0.65833904946999999</v>
      </c>
      <c r="J84" s="287">
        <v>40.356428442270001</v>
      </c>
      <c r="K84" s="9">
        <v>473.73239379704</v>
      </c>
      <c r="L84" s="9">
        <v>138.90526778064</v>
      </c>
      <c r="M84" s="287">
        <v>612.63766157767998</v>
      </c>
      <c r="N84" s="9">
        <v>26.10439559349</v>
      </c>
      <c r="O84" s="9">
        <v>120.07451788645</v>
      </c>
      <c r="P84" s="9">
        <v>19.963676864290001</v>
      </c>
      <c r="Q84" s="9">
        <v>12.559149776869999</v>
      </c>
      <c r="R84" s="9">
        <v>75.797044613940002</v>
      </c>
      <c r="S84" s="9">
        <v>68.489365692899995</v>
      </c>
      <c r="T84" s="9">
        <v>38.981836200959997</v>
      </c>
      <c r="U84" s="9">
        <v>12.578802925470001</v>
      </c>
      <c r="V84" s="287">
        <v>374.54878955436993</v>
      </c>
      <c r="W84" s="287">
        <v>1027.5428795743198</v>
      </c>
      <c r="X84" s="9">
        <v>103.27003722702084</v>
      </c>
      <c r="Y84" s="284">
        <v>1130.8129168013406</v>
      </c>
      <c r="Z84" t="str">
        <f>SUBSTITUTE(SUBSTITUTE(SUBSTITUTE(SUBSTITUTE(IF(E84="","",VLOOKUP(E84,Esquemas_NORM!$A$2:$H$126,8,FALSE)),"PROVINCIA ADMINISTRATIVA Y DE PLANIFICACIÓN","PAT"),"PROVINCIA ADMINISTRATIVA Y DE PLANIFICACION","PAT"),"PROVINCIA ADMINISTRATIVA DE PLANIFICACION","PAT"),"PROVINCIA ADMINISTRATIVA Y PLANIFICACION","PAT")</f>
        <v>A la fecha no ha conformado un EAT Provincia</v>
      </c>
      <c r="AA84" t="str">
        <f>IF($E84="","",INDEX(Esquemas_NORM!$H$2:$K$126,MATCH($E84,Esquemas_NORM!$A$2:$A$126,0),MATCH(AA$4,Esquemas_NORM!$H$1:$K$1,0)))</f>
        <v>A la fecha no ha conformado un EAT Región</v>
      </c>
      <c r="AB84" t="str">
        <f>IF($E84="","",INDEX(Esquemas_NORM!$H$2:$K$126,MATCH($E84,Esquemas_NORM!$A$2:$A$126,0),MATCH(AB$4,Esquemas_NORM!$H$1:$K$1,0)))</f>
        <v>A la fecha no ha conformado un EAT Área Metropolitana</v>
      </c>
      <c r="AC84" t="str">
        <f>IF($E84="","",INDEX(Esquemas_NORM!$H$2:$K$126,MATCH($E84,Esquemas_NORM!$A$2:$A$126,0),MATCH(AC$4,Esquemas_NORM!$H$1:$K$1,0)))</f>
        <v>MUNICIPIOS ASOCIADOS DEL ALTIPLANO DEL ORIENTE ANTIOQUEÑO - MASORA</v>
      </c>
    </row>
    <row r="85" spans="1:29" x14ac:dyDescent="0.3">
      <c r="A85" s="6">
        <v>2015</v>
      </c>
      <c r="B85" s="4" t="s">
        <v>556</v>
      </c>
      <c r="C85" s="4" t="s">
        <v>315</v>
      </c>
      <c r="D85" s="4" t="s">
        <v>574</v>
      </c>
      <c r="E85" s="4" t="s">
        <v>343</v>
      </c>
      <c r="F85" s="4" t="s">
        <v>318</v>
      </c>
      <c r="G85" s="4" t="s">
        <v>344</v>
      </c>
      <c r="H85" s="9">
        <v>2.8973141719500002</v>
      </c>
      <c r="I85" s="9">
        <v>0</v>
      </c>
      <c r="J85" s="287">
        <v>2.8973141719500002</v>
      </c>
      <c r="K85" s="9">
        <v>8.2850802262100007</v>
      </c>
      <c r="L85" s="9">
        <v>11.397612193520001</v>
      </c>
      <c r="M85" s="287">
        <v>19.682692419730003</v>
      </c>
      <c r="N85" s="9">
        <v>8.6874398370500003</v>
      </c>
      <c r="O85" s="9">
        <v>60.609941871140002</v>
      </c>
      <c r="P85" s="9">
        <v>9.6035364199300002</v>
      </c>
      <c r="Q85" s="9">
        <v>4.84894913714</v>
      </c>
      <c r="R85" s="9">
        <v>45.401598674379997</v>
      </c>
      <c r="S85" s="9">
        <v>39.402302930479998</v>
      </c>
      <c r="T85" s="9">
        <v>28.871133812019998</v>
      </c>
      <c r="U85" s="9">
        <v>7.67377853109</v>
      </c>
      <c r="V85" s="287">
        <v>205.09868121322998</v>
      </c>
      <c r="W85" s="287">
        <v>227.67868780490997</v>
      </c>
      <c r="X85" s="9">
        <v>22.882146363713826</v>
      </c>
      <c r="Y85" s="284">
        <v>250.56083416862378</v>
      </c>
      <c r="Z85" t="str">
        <f>SUBSTITUTE(SUBSTITUTE(SUBSTITUTE(SUBSTITUTE(IF(E85="","",VLOOKUP(E85,Esquemas_NORM!$A$2:$H$126,8,FALSE)),"PROVINCIA ADMINISTRATIVA Y DE PLANIFICACIÓN","PAT"),"PROVINCIA ADMINISTRATIVA Y DE PLANIFICACION","PAT"),"PROVINCIA ADMINISTRATIVA DE PLANIFICACION","PAT"),"PROVINCIA ADMINISTRATIVA Y PLANIFICACION","PAT")</f>
        <v>PAT DEL AGUA, BOSQUES Y EL TURISMO</v>
      </c>
      <c r="AA85" t="str">
        <f>IF($E85="","",INDEX(Esquemas_NORM!$H$2:$K$126,MATCH($E85,Esquemas_NORM!$A$2:$A$126,0),MATCH(AA$4,Esquemas_NORM!$H$1:$K$1,0)))</f>
        <v>A la fecha no ha conformado un EAT Región</v>
      </c>
      <c r="AB85" t="str">
        <f>IF($E85="","",INDEX(Esquemas_NORM!$H$2:$K$126,MATCH($E85,Esquemas_NORM!$A$2:$A$126,0),MATCH(AB$4,Esquemas_NORM!$H$1:$K$1,0)))</f>
        <v>A la fecha no ha conformado un EAT Área Metropolitana</v>
      </c>
      <c r="AC85" t="str">
        <f>IF($E85="","",INDEX(Esquemas_NORM!$H$2:$K$126,MATCH($E85,Esquemas_NORM!$A$2:$A$126,0),MATCH(AC$4,Esquemas_NORM!$H$1:$K$1,0)))</f>
        <v>A la fecha no ha conformado un EAT asociación - unión</v>
      </c>
    </row>
    <row r="86" spans="1:29" x14ac:dyDescent="0.3">
      <c r="A86" s="6">
        <v>2015</v>
      </c>
      <c r="B86" s="4" t="s">
        <v>556</v>
      </c>
      <c r="C86" s="4" t="s">
        <v>315</v>
      </c>
      <c r="D86" s="4" t="s">
        <v>576</v>
      </c>
      <c r="E86" s="4" t="s">
        <v>345</v>
      </c>
      <c r="F86" s="4" t="s">
        <v>318</v>
      </c>
      <c r="G86" s="4" t="s">
        <v>346</v>
      </c>
      <c r="H86" s="9">
        <v>24.59672737723</v>
      </c>
      <c r="I86" s="9">
        <v>0</v>
      </c>
      <c r="J86" s="287">
        <v>24.59672737723</v>
      </c>
      <c r="K86" s="9">
        <v>67.484872175760003</v>
      </c>
      <c r="L86" s="9">
        <v>34.408000072029999</v>
      </c>
      <c r="M86" s="287">
        <v>101.89287224779</v>
      </c>
      <c r="N86" s="9">
        <v>31.132668051420001</v>
      </c>
      <c r="O86" s="9">
        <v>131.21112699888999</v>
      </c>
      <c r="P86" s="9">
        <v>30.51328919278</v>
      </c>
      <c r="Q86" s="9">
        <v>30.761161785500001</v>
      </c>
      <c r="R86" s="9">
        <v>99.100696866670006</v>
      </c>
      <c r="S86" s="9">
        <v>53.094207579559999</v>
      </c>
      <c r="T86" s="9">
        <v>53.15795545244</v>
      </c>
      <c r="U86" s="9">
        <v>17.594633002390001</v>
      </c>
      <c r="V86" s="287">
        <v>446.56573892965008</v>
      </c>
      <c r="W86" s="287">
        <v>573.05533855467002</v>
      </c>
      <c r="X86" s="9">
        <v>57.593164550174386</v>
      </c>
      <c r="Y86" s="284">
        <v>630.64850310484439</v>
      </c>
      <c r="Z86" t="str">
        <f>SUBSTITUTE(SUBSTITUTE(SUBSTITUTE(SUBSTITUTE(IF(E86="","",VLOOKUP(E86,Esquemas_NORM!$A$2:$H$126,8,FALSE)),"PROVINCIA ADMINISTRATIVA Y DE PLANIFICACIÓN","PAT"),"PROVINCIA ADMINISTRATIVA Y DE PLANIFICACION","PAT"),"PROVINCIA ADMINISTRATIVA DE PLANIFICACION","PAT"),"PROVINCIA ADMINISTRATIVA Y PLANIFICACION","PAT")</f>
        <v>A la fecha no ha conformado un EAT Provincia</v>
      </c>
      <c r="AA86" t="str">
        <f>IF($E86="","",INDEX(Esquemas_NORM!$H$2:$K$126,MATCH($E86,Esquemas_NORM!$A$2:$A$126,0),MATCH(AA$4,Esquemas_NORM!$H$1:$K$1,0)))</f>
        <v>Región de Planeación y Gestión Aeroportuaria de Oriente</v>
      </c>
      <c r="AB86" t="str">
        <f>IF($E86="","",INDEX(Esquemas_NORM!$H$2:$K$126,MATCH($E86,Esquemas_NORM!$A$2:$A$126,0),MATCH(AB$4,Esquemas_NORM!$H$1:$K$1,0)))</f>
        <v>A la fecha no ha conformado un EAT Área Metropolitana</v>
      </c>
      <c r="AC86" t="str">
        <f>IF($E86="","",INDEX(Esquemas_NORM!$H$2:$K$126,MATCH($E86,Esquemas_NORM!$A$2:$A$126,0),MATCH(AC$4,Esquemas_NORM!$H$1:$K$1,0)))</f>
        <v>MUNICIPIOS ASOCIADOS DEL ALTIPLANO DEL ORIENTE ANTIOQUEÑO - MASORA</v>
      </c>
    </row>
    <row r="87" spans="1:29" x14ac:dyDescent="0.3">
      <c r="A87" s="6">
        <v>2015</v>
      </c>
      <c r="B87" s="4" t="s">
        <v>556</v>
      </c>
      <c r="C87" s="4" t="s">
        <v>315</v>
      </c>
      <c r="D87" s="4" t="s">
        <v>576</v>
      </c>
      <c r="E87" s="4" t="s">
        <v>347</v>
      </c>
      <c r="F87" s="4" t="s">
        <v>318</v>
      </c>
      <c r="G87" s="4" t="s">
        <v>349</v>
      </c>
      <c r="H87" s="9">
        <v>25.384359279640002</v>
      </c>
      <c r="I87" s="9">
        <v>6.7919508789999999E-2</v>
      </c>
      <c r="J87" s="287">
        <v>25.45227878843</v>
      </c>
      <c r="K87" s="9">
        <v>20.896146110410001</v>
      </c>
      <c r="L87" s="9">
        <v>5.4633834058300002</v>
      </c>
      <c r="M87" s="287">
        <v>26.359529516240002</v>
      </c>
      <c r="N87" s="9">
        <v>8.3678865907799995</v>
      </c>
      <c r="O87" s="9">
        <v>47.958712447849997</v>
      </c>
      <c r="P87" s="9">
        <v>8.5192558515499996</v>
      </c>
      <c r="Q87" s="9">
        <v>7.5933255905700001</v>
      </c>
      <c r="R87" s="9">
        <v>23.018273075500002</v>
      </c>
      <c r="S87" s="9">
        <v>19.982030811249999</v>
      </c>
      <c r="T87" s="9">
        <v>24.142330587</v>
      </c>
      <c r="U87" s="9">
        <v>7.1621939434500002</v>
      </c>
      <c r="V87" s="287">
        <v>146.74400889795001</v>
      </c>
      <c r="W87" s="287">
        <v>198.55581720262001</v>
      </c>
      <c r="X87" s="9">
        <v>19.95524181205138</v>
      </c>
      <c r="Y87" s="284">
        <v>218.51105901467139</v>
      </c>
      <c r="Z87" t="str">
        <f>SUBSTITUTE(SUBSTITUTE(SUBSTITUTE(SUBSTITUTE(IF(E87="","",VLOOKUP(E87,Esquemas_NORM!$A$2:$H$126,8,FALSE)),"PROVINCIA ADMINISTRATIVA Y DE PLANIFICACIÓN","PAT"),"PROVINCIA ADMINISTRATIVA Y DE PLANIFICACION","PAT"),"PROVINCIA ADMINISTRATIVA DE PLANIFICACION","PAT"),"PROVINCIA ADMINISTRATIVA Y PLANIFICACION","PAT")</f>
        <v>PAT DE LA PAZ</v>
      </c>
      <c r="AA87" t="str">
        <f>IF($E87="","",INDEX(Esquemas_NORM!$H$2:$K$126,MATCH($E87,Esquemas_NORM!$A$2:$A$126,0),MATCH(AA$4,Esquemas_NORM!$H$1:$K$1,0)))</f>
        <v>Región de Planeación y Gestión Aeroportuaria de Oriente</v>
      </c>
      <c r="AB87" t="str">
        <f>IF($E87="","",INDEX(Esquemas_NORM!$H$2:$K$126,MATCH($E87,Esquemas_NORM!$A$2:$A$126,0),MATCH(AB$4,Esquemas_NORM!$H$1:$K$1,0)))</f>
        <v>A la fecha no ha conformado un EAT Área Metropolitana</v>
      </c>
      <c r="AC87" t="str">
        <f>IF($E87="","",INDEX(Esquemas_NORM!$H$2:$K$126,MATCH($E87,Esquemas_NORM!$A$2:$A$126,0),MATCH(AC$4,Esquemas_NORM!$H$1:$K$1,0)))</f>
        <v>MUNICIPIOS ASOCIADOS DEL ALTIPLANO DEL ORIENTE ANTIOQUEÑO - MASORA</v>
      </c>
    </row>
    <row r="88" spans="1:29" x14ac:dyDescent="0.3">
      <c r="A88" s="6">
        <v>2015</v>
      </c>
      <c r="B88" s="4" t="s">
        <v>556</v>
      </c>
      <c r="C88" s="4" t="s">
        <v>315</v>
      </c>
      <c r="D88" s="4" t="s">
        <v>576</v>
      </c>
      <c r="E88" s="4" t="s">
        <v>350</v>
      </c>
      <c r="F88" s="4" t="s">
        <v>318</v>
      </c>
      <c r="G88" s="4" t="s">
        <v>351</v>
      </c>
      <c r="H88" s="9">
        <v>106.92796881979</v>
      </c>
      <c r="I88" s="9">
        <v>0</v>
      </c>
      <c r="J88" s="287">
        <v>106.92796881979</v>
      </c>
      <c r="K88" s="9">
        <v>179.29404946859</v>
      </c>
      <c r="L88" s="9">
        <v>51.249849207639997</v>
      </c>
      <c r="M88" s="287">
        <v>230.54389867623001</v>
      </c>
      <c r="N88" s="9">
        <v>27.71866339888</v>
      </c>
      <c r="O88" s="9">
        <v>128.42369329849001</v>
      </c>
      <c r="P88" s="9">
        <v>24.704119617620002</v>
      </c>
      <c r="Q88" s="9">
        <v>25.478457926090002</v>
      </c>
      <c r="R88" s="9">
        <v>82.880982114419993</v>
      </c>
      <c r="S88" s="9">
        <v>64.247466123210003</v>
      </c>
      <c r="T88" s="9">
        <v>51.787263795919998</v>
      </c>
      <c r="U88" s="9">
        <v>16.80774508795</v>
      </c>
      <c r="V88" s="287">
        <v>422.04839136258005</v>
      </c>
      <c r="W88" s="287">
        <v>759.52025885859996</v>
      </c>
      <c r="X88" s="9">
        <v>76.333247951176517</v>
      </c>
      <c r="Y88" s="284">
        <v>835.85350680977649</v>
      </c>
      <c r="Z88" t="str">
        <f>SUBSTITUTE(SUBSTITUTE(SUBSTITUTE(SUBSTITUTE(IF(E88="","",VLOOKUP(E88,Esquemas_NORM!$A$2:$H$126,8,FALSE)),"PROVINCIA ADMINISTRATIVA Y DE PLANIFICACIÓN","PAT"),"PROVINCIA ADMINISTRATIVA Y DE PLANIFICACION","PAT"),"PROVINCIA ADMINISTRATIVA DE PLANIFICACION","PAT"),"PROVINCIA ADMINISTRATIVA Y PLANIFICACION","PAT")</f>
        <v>PAT DEL AGUA, BOSQUES Y EL TURISMO</v>
      </c>
      <c r="AA88" t="str">
        <f>IF($E88="","",INDEX(Esquemas_NORM!$H$2:$K$126,MATCH($E88,Esquemas_NORM!$A$2:$A$126,0),MATCH(AA$4,Esquemas_NORM!$H$1:$K$1,0)))</f>
        <v>A la fecha no ha conformado un EAT Región</v>
      </c>
      <c r="AB88" t="str">
        <f>IF($E88="","",INDEX(Esquemas_NORM!$H$2:$K$126,MATCH($E88,Esquemas_NORM!$A$2:$A$126,0),MATCH(AB$4,Esquemas_NORM!$H$1:$K$1,0)))</f>
        <v>A la fecha no ha conformado un EAT Área Metropolitana</v>
      </c>
      <c r="AC88" t="str">
        <f>IF($E88="","",INDEX(Esquemas_NORM!$H$2:$K$126,MATCH($E88,Esquemas_NORM!$A$2:$A$126,0),MATCH(AC$4,Esquemas_NORM!$H$1:$K$1,0)))</f>
        <v>MUNICIPIOS ASOCIADOS DEL ALTIPLANO DEL ORIENTE ANTIOQUEÑO - MASORA</v>
      </c>
    </row>
    <row r="89" spans="1:29" x14ac:dyDescent="0.3">
      <c r="A89" s="6">
        <v>2015</v>
      </c>
      <c r="B89" s="4" t="s">
        <v>556</v>
      </c>
      <c r="C89" s="4" t="s">
        <v>315</v>
      </c>
      <c r="D89" s="4" t="s">
        <v>573</v>
      </c>
      <c r="E89" s="4" t="s">
        <v>352</v>
      </c>
      <c r="F89" s="4" t="s">
        <v>318</v>
      </c>
      <c r="G89" s="4" t="s">
        <v>353</v>
      </c>
      <c r="H89" s="9">
        <v>15.15755190374</v>
      </c>
      <c r="I89" s="9">
        <v>0</v>
      </c>
      <c r="J89" s="287">
        <v>15.15755190374</v>
      </c>
      <c r="K89" s="9">
        <v>1.2258464259799999</v>
      </c>
      <c r="L89" s="9">
        <v>13.893871395110001</v>
      </c>
      <c r="M89" s="287">
        <v>15.119717821090001</v>
      </c>
      <c r="N89" s="9">
        <v>3.63453121499</v>
      </c>
      <c r="O89" s="9">
        <v>11.48340381002</v>
      </c>
      <c r="P89" s="9">
        <v>2.0854646420599998</v>
      </c>
      <c r="Q89" s="9">
        <v>1.87805236464</v>
      </c>
      <c r="R89" s="9">
        <v>8.2442204903899992</v>
      </c>
      <c r="S89" s="9">
        <v>15.159696869919999</v>
      </c>
      <c r="T89" s="9">
        <v>15.06141775745</v>
      </c>
      <c r="U89" s="9">
        <v>1.76344282994</v>
      </c>
      <c r="V89" s="287">
        <v>59.310229979409996</v>
      </c>
      <c r="W89" s="287">
        <v>89.587499704240003</v>
      </c>
      <c r="X89" s="9">
        <v>9.003716159627059</v>
      </c>
      <c r="Y89" s="284">
        <v>98.591215863867063</v>
      </c>
      <c r="Z89" t="str">
        <f>SUBSTITUTE(SUBSTITUTE(SUBSTITUTE(SUBSTITUTE(IF(E89="","",VLOOKUP(E89,Esquemas_NORM!$A$2:$H$126,8,FALSE)),"PROVINCIA ADMINISTRATIVA Y DE PLANIFICACIÓN","PAT"),"PROVINCIA ADMINISTRATIVA Y DE PLANIFICACION","PAT"),"PROVINCIA ADMINISTRATIVA DE PLANIFICACION","PAT"),"PROVINCIA ADMINISTRATIVA Y PLANIFICACION","PAT")</f>
        <v>PAT DE LA PAZ</v>
      </c>
      <c r="AA89" t="str">
        <f>IF($E89="","",INDEX(Esquemas_NORM!$H$2:$K$126,MATCH($E89,Esquemas_NORM!$A$2:$A$126,0),MATCH(AA$4,Esquemas_NORM!$H$1:$K$1,0)))</f>
        <v>A la fecha no ha conformado un EAT Región</v>
      </c>
      <c r="AB89" t="str">
        <f>IF($E89="","",INDEX(Esquemas_NORM!$H$2:$K$126,MATCH($E89,Esquemas_NORM!$A$2:$A$126,0),MATCH(AB$4,Esquemas_NORM!$H$1:$K$1,0)))</f>
        <v>A la fecha no ha conformado un EAT Área Metropolitana</v>
      </c>
      <c r="AC89" t="str">
        <f>IF($E89="","",INDEX(Esquemas_NORM!$H$2:$K$126,MATCH($E89,Esquemas_NORM!$A$2:$A$126,0),MATCH(AC$4,Esquemas_NORM!$H$1:$K$1,0)))</f>
        <v>MUNICIPIOS UNIDOS DEL SUR DE ANTIOQUIA - MUSA</v>
      </c>
    </row>
    <row r="90" spans="1:29" x14ac:dyDescent="0.3">
      <c r="A90" s="6">
        <v>2015</v>
      </c>
      <c r="B90" s="4" t="s">
        <v>556</v>
      </c>
      <c r="C90" s="4" t="s">
        <v>315</v>
      </c>
      <c r="D90" s="4" t="s">
        <v>576</v>
      </c>
      <c r="E90" s="4" t="s">
        <v>354</v>
      </c>
      <c r="F90" s="4" t="s">
        <v>318</v>
      </c>
      <c r="G90" s="4" t="s">
        <v>355</v>
      </c>
      <c r="H90" s="9">
        <v>41.002537596480003</v>
      </c>
      <c r="I90" s="9">
        <v>0.43261670083999998</v>
      </c>
      <c r="J90" s="287">
        <v>41.435154297320004</v>
      </c>
      <c r="K90" s="9">
        <v>1226.5823829625899</v>
      </c>
      <c r="L90" s="9">
        <v>182.54930815789001</v>
      </c>
      <c r="M90" s="287">
        <v>1409.1316911204799</v>
      </c>
      <c r="N90" s="9">
        <v>103.58880136267</v>
      </c>
      <c r="O90" s="9">
        <v>491.52951486153</v>
      </c>
      <c r="P90" s="9">
        <v>63.880484418419996</v>
      </c>
      <c r="Q90" s="9">
        <v>63.721742692799999</v>
      </c>
      <c r="R90" s="9">
        <v>235.93117440412999</v>
      </c>
      <c r="S90" s="9">
        <v>281.82245908517001</v>
      </c>
      <c r="T90" s="9">
        <v>270.26556418909001</v>
      </c>
      <c r="U90" s="9">
        <v>39.86787639109</v>
      </c>
      <c r="V90" s="287">
        <v>1550.6076174049001</v>
      </c>
      <c r="W90" s="287">
        <v>3001.1744628226998</v>
      </c>
      <c r="X90" s="9">
        <v>301.62381021886836</v>
      </c>
      <c r="Y90" s="284">
        <v>3302.7982730415679</v>
      </c>
      <c r="Z90" t="str">
        <f>SUBSTITUTE(SUBSTITUTE(SUBSTITUTE(SUBSTITUTE(IF(E90="","",VLOOKUP(E90,Esquemas_NORM!$A$2:$H$126,8,FALSE)),"PROVINCIA ADMINISTRATIVA Y DE PLANIFICACIÓN","PAT"),"PROVINCIA ADMINISTRATIVA Y DE PLANIFICACION","PAT"),"PROVINCIA ADMINISTRATIVA DE PLANIFICACION","PAT"),"PROVINCIA ADMINISTRATIVA Y PLANIFICACION","PAT")</f>
        <v>A la fecha no ha conformado un EAT Provincia</v>
      </c>
      <c r="AA90" t="str">
        <f>IF($E90="","",INDEX(Esquemas_NORM!$H$2:$K$126,MATCH($E90,Esquemas_NORM!$A$2:$A$126,0),MATCH(AA$4,Esquemas_NORM!$H$1:$K$1,0)))</f>
        <v>Región de Planeación y Gestión Aeroportuaria de Oriente</v>
      </c>
      <c r="AB90" t="str">
        <f>IF($E90="","",INDEX(Esquemas_NORM!$H$2:$K$126,MATCH($E90,Esquemas_NORM!$A$2:$A$126,0),MATCH(AB$4,Esquemas_NORM!$H$1:$K$1,0)))</f>
        <v>A la fecha no ha conformado un EAT Área Metropolitana</v>
      </c>
      <c r="AC90" t="str">
        <f>IF($E90="","",INDEX(Esquemas_NORM!$H$2:$K$126,MATCH($E90,Esquemas_NORM!$A$2:$A$126,0),MATCH(AC$4,Esquemas_NORM!$H$1:$K$1,0)))</f>
        <v>MUNICIPIOS ASOCIADOS DEL ALTIPLANO DEL ORIENTE ANTIOQUEÑO - MASORA</v>
      </c>
    </row>
    <row r="91" spans="1:29" x14ac:dyDescent="0.3">
      <c r="A91" s="6">
        <v>2015</v>
      </c>
      <c r="B91" s="4" t="s">
        <v>556</v>
      </c>
      <c r="C91" s="4" t="s">
        <v>315</v>
      </c>
      <c r="D91" s="4" t="s">
        <v>574</v>
      </c>
      <c r="E91" s="4" t="s">
        <v>356</v>
      </c>
      <c r="F91" s="4" t="s">
        <v>318</v>
      </c>
      <c r="G91" s="4" t="s">
        <v>357</v>
      </c>
      <c r="H91" s="9">
        <v>13.680498062070001</v>
      </c>
      <c r="I91" s="9">
        <v>9.3527895024499994</v>
      </c>
      <c r="J91" s="287">
        <v>23.033287564520002</v>
      </c>
      <c r="K91" s="9">
        <v>38.691855190689999</v>
      </c>
      <c r="L91" s="9">
        <v>9.7922163924499994</v>
      </c>
      <c r="M91" s="287">
        <v>48.48407158314</v>
      </c>
      <c r="N91" s="9">
        <v>444.19991559662998</v>
      </c>
      <c r="O91" s="9">
        <v>14.070167659559999</v>
      </c>
      <c r="P91" s="9">
        <v>2.5142135351200001</v>
      </c>
      <c r="Q91" s="9">
        <v>2.03646977434</v>
      </c>
      <c r="R91" s="9">
        <v>11.37181741292</v>
      </c>
      <c r="S91" s="9">
        <v>13.24726633291</v>
      </c>
      <c r="T91" s="9">
        <v>13.32505280577</v>
      </c>
      <c r="U91" s="9">
        <v>2.274086455</v>
      </c>
      <c r="V91" s="287">
        <v>503.03898957224993</v>
      </c>
      <c r="W91" s="287">
        <v>574.55634871990992</v>
      </c>
      <c r="X91" s="9">
        <v>57.744018960936991</v>
      </c>
      <c r="Y91" s="284">
        <v>632.30036768084688</v>
      </c>
      <c r="Z91" t="str">
        <f>SUBSTITUTE(SUBSTITUTE(SUBSTITUTE(SUBSTITUTE(IF(E91="","",VLOOKUP(E91,Esquemas_NORM!$A$2:$H$126,8,FALSE)),"PROVINCIA ADMINISTRATIVA Y DE PLANIFICACIÓN","PAT"),"PROVINCIA ADMINISTRATIVA Y DE PLANIFICACION","PAT"),"PROVINCIA ADMINISTRATIVA DE PLANIFICACION","PAT"),"PROVINCIA ADMINISTRATIVA Y PLANIFICACION","PAT")</f>
        <v>PAT DEL AGUA, BOSQUES Y EL TURISMO</v>
      </c>
      <c r="AA91" t="str">
        <f>IF($E91="","",INDEX(Esquemas_NORM!$H$2:$K$126,MATCH($E91,Esquemas_NORM!$A$2:$A$126,0),MATCH(AA$4,Esquemas_NORM!$H$1:$K$1,0)))</f>
        <v>A la fecha no ha conformado un EAT Región</v>
      </c>
      <c r="AB91" t="str">
        <f>IF($E91="","",INDEX(Esquemas_NORM!$H$2:$K$126,MATCH($E91,Esquemas_NORM!$A$2:$A$126,0),MATCH(AB$4,Esquemas_NORM!$H$1:$K$1,0)))</f>
        <v>A la fecha no ha conformado un EAT Área Metropolitana</v>
      </c>
      <c r="AC91" t="str">
        <f>IF($E91="","",INDEX(Esquemas_NORM!$H$2:$K$126,MATCH($E91,Esquemas_NORM!$A$2:$A$126,0),MATCH(AC$4,Esquemas_NORM!$H$1:$K$1,0)))</f>
        <v>A la fecha no ha conformado un EAT asociación - unión</v>
      </c>
    </row>
    <row r="92" spans="1:29" x14ac:dyDescent="0.3">
      <c r="A92" s="6">
        <v>2015</v>
      </c>
      <c r="B92" s="4" t="s">
        <v>556</v>
      </c>
      <c r="C92" s="4" t="s">
        <v>315</v>
      </c>
      <c r="D92" s="4" t="s">
        <v>575</v>
      </c>
      <c r="E92" s="4" t="s">
        <v>358</v>
      </c>
      <c r="F92" s="4" t="s">
        <v>318</v>
      </c>
      <c r="G92" s="4" t="s">
        <v>359</v>
      </c>
      <c r="H92" s="9">
        <v>5.3347908003500004</v>
      </c>
      <c r="I92" s="9">
        <v>0.75423068444999997</v>
      </c>
      <c r="J92" s="287">
        <v>6.0890214847999999</v>
      </c>
      <c r="K92" s="9">
        <v>0.92463831280999997</v>
      </c>
      <c r="L92" s="9">
        <v>2.6216539164600001</v>
      </c>
      <c r="M92" s="287">
        <v>3.5462922292700001</v>
      </c>
      <c r="N92" s="9">
        <v>1.0688521125199999</v>
      </c>
      <c r="O92" s="9">
        <v>7.5294250077799996</v>
      </c>
      <c r="P92" s="9">
        <v>1.2993979205799999</v>
      </c>
      <c r="Q92" s="9">
        <v>0.98451459795999996</v>
      </c>
      <c r="R92" s="9">
        <v>5.0754596375599998</v>
      </c>
      <c r="S92" s="9">
        <v>3.98498016997</v>
      </c>
      <c r="T92" s="9">
        <v>8.94545825388</v>
      </c>
      <c r="U92" s="9">
        <v>1.0429032872499999</v>
      </c>
      <c r="V92" s="287">
        <v>29.930990987499996</v>
      </c>
      <c r="W92" s="287">
        <v>39.566304701569997</v>
      </c>
      <c r="X92" s="9">
        <v>3.9764897803190951</v>
      </c>
      <c r="Y92" s="284">
        <v>43.542794481889089</v>
      </c>
      <c r="Z92" t="str">
        <f>SUBSTITUTE(SUBSTITUTE(SUBSTITUTE(SUBSTITUTE(IF(E92="","",VLOOKUP(E92,Esquemas_NORM!$A$2:$H$126,8,FALSE)),"PROVINCIA ADMINISTRATIVA Y DE PLANIFICACIÓN","PAT"),"PROVINCIA ADMINISTRATIVA Y DE PLANIFICACION","PAT"),"PROVINCIA ADMINISTRATIVA DE PLANIFICACION","PAT"),"PROVINCIA ADMINISTRATIVA Y PLANIFICACION","PAT")</f>
        <v>PAT DEL AGUA, BOSQUES Y EL TURISMO</v>
      </c>
      <c r="AA92" t="str">
        <f>IF($E92="","",INDEX(Esquemas_NORM!$H$2:$K$126,MATCH($E92,Esquemas_NORM!$A$2:$A$126,0),MATCH(AA$4,Esquemas_NORM!$H$1:$K$1,0)))</f>
        <v>A la fecha no ha conformado un EAT Región</v>
      </c>
      <c r="AB92" t="str">
        <f>IF($E92="","",INDEX(Esquemas_NORM!$H$2:$K$126,MATCH($E92,Esquemas_NORM!$A$2:$A$126,0),MATCH(AB$4,Esquemas_NORM!$H$1:$K$1,0)))</f>
        <v>A la fecha no ha conformado un EAT Área Metropolitana</v>
      </c>
      <c r="AC92" t="str">
        <f>IF($E92="","",INDEX(Esquemas_NORM!$H$2:$K$126,MATCH($E92,Esquemas_NORM!$A$2:$A$126,0),MATCH(AC$4,Esquemas_NORM!$H$1:$K$1,0)))</f>
        <v>A la fecha no ha conformado un EAT asociación - unión</v>
      </c>
    </row>
    <row r="93" spans="1:29" x14ac:dyDescent="0.3">
      <c r="A93" s="6">
        <v>2015</v>
      </c>
      <c r="B93" s="4" t="s">
        <v>556</v>
      </c>
      <c r="C93" s="4" t="s">
        <v>315</v>
      </c>
      <c r="D93" s="4" t="s">
        <v>575</v>
      </c>
      <c r="E93" s="4" t="s">
        <v>360</v>
      </c>
      <c r="F93" s="4" t="s">
        <v>318</v>
      </c>
      <c r="G93" s="4" t="s">
        <v>361</v>
      </c>
      <c r="H93" s="9">
        <v>4.7462568370199998</v>
      </c>
      <c r="I93" s="9">
        <v>4.7143585328300004</v>
      </c>
      <c r="J93" s="287">
        <v>9.4606153698500002</v>
      </c>
      <c r="K93" s="9">
        <v>4.7379428629399998</v>
      </c>
      <c r="L93" s="9">
        <v>6.37669629092</v>
      </c>
      <c r="M93" s="287">
        <v>11.114639153860001</v>
      </c>
      <c r="N93" s="9">
        <v>3.2584742451299999</v>
      </c>
      <c r="O93" s="9">
        <v>16.76256021531</v>
      </c>
      <c r="P93" s="9">
        <v>3.5700661537</v>
      </c>
      <c r="Q93" s="9">
        <v>2.75585376591</v>
      </c>
      <c r="R93" s="9">
        <v>10.22658261872</v>
      </c>
      <c r="S93" s="9">
        <v>22.707282487370001</v>
      </c>
      <c r="T93" s="9">
        <v>18.17620460549</v>
      </c>
      <c r="U93" s="9">
        <v>3.3421032054399999</v>
      </c>
      <c r="V93" s="287">
        <v>80.799127297070001</v>
      </c>
      <c r="W93" s="287">
        <v>101.37438182078</v>
      </c>
      <c r="X93" s="9">
        <v>10.188320499902483</v>
      </c>
      <c r="Y93" s="284">
        <v>111.56270232068249</v>
      </c>
      <c r="Z93" t="str">
        <f>SUBSTITUTE(SUBSTITUTE(SUBSTITUTE(SUBSTITUTE(IF(E93="","",VLOOKUP(E93,Esquemas_NORM!$A$2:$H$126,8,FALSE)),"PROVINCIA ADMINISTRATIVA Y DE PLANIFICACIÓN","PAT"),"PROVINCIA ADMINISTRATIVA Y DE PLANIFICACION","PAT"),"PROVINCIA ADMINISTRATIVA DE PLANIFICACION","PAT"),"PROVINCIA ADMINISTRATIVA Y PLANIFICACION","PAT")</f>
        <v>PAT DEL AGUA, BOSQUES Y EL TURISMO</v>
      </c>
      <c r="AA93" t="str">
        <f>IF($E93="","",INDEX(Esquemas_NORM!$H$2:$K$126,MATCH($E93,Esquemas_NORM!$A$2:$A$126,0),MATCH(AA$4,Esquemas_NORM!$H$1:$K$1,0)))</f>
        <v>A la fecha no ha conformado un EAT Región</v>
      </c>
      <c r="AB93" t="str">
        <f>IF($E93="","",INDEX(Esquemas_NORM!$H$2:$K$126,MATCH($E93,Esquemas_NORM!$A$2:$A$126,0),MATCH(AB$4,Esquemas_NORM!$H$1:$K$1,0)))</f>
        <v>A la fecha no ha conformado un EAT Área Metropolitana</v>
      </c>
      <c r="AC93" t="str">
        <f>IF($E93="","",INDEX(Esquemas_NORM!$H$2:$K$126,MATCH($E93,Esquemas_NORM!$A$2:$A$126,0),MATCH(AC$4,Esquemas_NORM!$H$1:$K$1,0)))</f>
        <v>A la fecha no ha conformado un EAT asociación - unión</v>
      </c>
    </row>
    <row r="94" spans="1:29" x14ac:dyDescent="0.3">
      <c r="A94" s="6">
        <v>2015</v>
      </c>
      <c r="B94" s="4" t="s">
        <v>556</v>
      </c>
      <c r="C94" s="4" t="s">
        <v>315</v>
      </c>
      <c r="D94" s="4" t="s">
        <v>574</v>
      </c>
      <c r="E94" s="4" t="s">
        <v>362</v>
      </c>
      <c r="F94" s="4" t="s">
        <v>318</v>
      </c>
      <c r="G94" s="4" t="s">
        <v>363</v>
      </c>
      <c r="H94" s="9">
        <v>10.779747265239999</v>
      </c>
      <c r="I94" s="9">
        <v>0</v>
      </c>
      <c r="J94" s="287">
        <v>10.779747265239999</v>
      </c>
      <c r="K94" s="9">
        <v>1.6388915751899999</v>
      </c>
      <c r="L94" s="9">
        <v>13.70257034348</v>
      </c>
      <c r="M94" s="287">
        <v>15.341461918669999</v>
      </c>
      <c r="N94" s="9">
        <v>93.658013016669997</v>
      </c>
      <c r="O94" s="9">
        <v>7.0040969413000003</v>
      </c>
      <c r="P94" s="9">
        <v>1.6857265105100001</v>
      </c>
      <c r="Q94" s="9">
        <v>1.2169826081799999</v>
      </c>
      <c r="R94" s="9">
        <v>7.1874727540899999</v>
      </c>
      <c r="S94" s="9">
        <v>3.8930415796900002</v>
      </c>
      <c r="T94" s="9">
        <v>6.5251036472299999</v>
      </c>
      <c r="U94" s="9">
        <v>1.26874487624</v>
      </c>
      <c r="V94" s="287">
        <v>122.43918193391001</v>
      </c>
      <c r="W94" s="287">
        <v>148.56039111781999</v>
      </c>
      <c r="X94" s="9">
        <v>14.930605258587887</v>
      </c>
      <c r="Y94" s="284">
        <v>163.49099637640788</v>
      </c>
      <c r="Z94" t="str">
        <f>SUBSTITUTE(SUBSTITUTE(SUBSTITUTE(SUBSTITUTE(IF(E94="","",VLOOKUP(E94,Esquemas_NORM!$A$2:$H$126,8,FALSE)),"PROVINCIA ADMINISTRATIVA Y DE PLANIFICACIÓN","PAT"),"PROVINCIA ADMINISTRATIVA Y DE PLANIFICACION","PAT"),"PROVINCIA ADMINISTRATIVA DE PLANIFICACION","PAT"),"PROVINCIA ADMINISTRATIVA Y PLANIFICACION","PAT")</f>
        <v>PAT DEL AGUA, BOSQUES Y EL TURISMO</v>
      </c>
      <c r="AA94" t="str">
        <f>IF($E94="","",INDEX(Esquemas_NORM!$H$2:$K$126,MATCH($E94,Esquemas_NORM!$A$2:$A$126,0),MATCH(AA$4,Esquemas_NORM!$H$1:$K$1,0)))</f>
        <v>A la fecha no ha conformado un EAT Región</v>
      </c>
      <c r="AB94" t="str">
        <f>IF($E94="","",INDEX(Esquemas_NORM!$H$2:$K$126,MATCH($E94,Esquemas_NORM!$A$2:$A$126,0),MATCH(AB$4,Esquemas_NORM!$H$1:$K$1,0)))</f>
        <v>A la fecha no ha conformado un EAT Área Metropolitana</v>
      </c>
      <c r="AC94" t="str">
        <f>IF($E94="","",INDEX(Esquemas_NORM!$H$2:$K$126,MATCH($E94,Esquemas_NORM!$A$2:$A$126,0),MATCH(AC$4,Esquemas_NORM!$H$1:$K$1,0)))</f>
        <v>A la fecha no ha conformado un EAT asociación - unión</v>
      </c>
    </row>
    <row r="95" spans="1:29" x14ac:dyDescent="0.3">
      <c r="A95" s="6">
        <v>2015</v>
      </c>
      <c r="B95" s="4" t="s">
        <v>556</v>
      </c>
      <c r="C95" s="4" t="s">
        <v>315</v>
      </c>
      <c r="D95" s="4" t="s">
        <v>576</v>
      </c>
      <c r="E95" s="4" t="s">
        <v>364</v>
      </c>
      <c r="F95" s="4" t="s">
        <v>318</v>
      </c>
      <c r="G95" s="4" t="s">
        <v>365</v>
      </c>
      <c r="H95" s="9">
        <v>53.740843370009998</v>
      </c>
      <c r="I95" s="9">
        <v>0</v>
      </c>
      <c r="J95" s="287">
        <v>53.740843370009998</v>
      </c>
      <c r="K95" s="9">
        <v>4.14030366166</v>
      </c>
      <c r="L95" s="9">
        <v>11.85249809596</v>
      </c>
      <c r="M95" s="287">
        <v>15.992801757620001</v>
      </c>
      <c r="N95" s="9">
        <v>3.32076022625</v>
      </c>
      <c r="O95" s="9">
        <v>21.64906417589</v>
      </c>
      <c r="P95" s="9">
        <v>6.3126128499999998</v>
      </c>
      <c r="Q95" s="9">
        <v>4.7670736522799997</v>
      </c>
      <c r="R95" s="9">
        <v>28.818442007369999</v>
      </c>
      <c r="S95" s="9">
        <v>15.27117157925</v>
      </c>
      <c r="T95" s="9">
        <v>28.845700396520002</v>
      </c>
      <c r="U95" s="9">
        <v>7.0821452351899996</v>
      </c>
      <c r="V95" s="287">
        <v>116.06697012274999</v>
      </c>
      <c r="W95" s="287">
        <v>185.80061525037999</v>
      </c>
      <c r="X95" s="9">
        <v>18.673319464454732</v>
      </c>
      <c r="Y95" s="284">
        <v>204.47393471483471</v>
      </c>
      <c r="Z95" t="str">
        <f>SUBSTITUTE(SUBSTITUTE(SUBSTITUTE(SUBSTITUTE(IF(E95="","",VLOOKUP(E95,Esquemas_NORM!$A$2:$H$126,8,FALSE)),"PROVINCIA ADMINISTRATIVA Y DE PLANIFICACIÓN","PAT"),"PROVINCIA ADMINISTRATIVA Y DE PLANIFICACION","PAT"),"PROVINCIA ADMINISTRATIVA DE PLANIFICACION","PAT"),"PROVINCIA ADMINISTRATIVA Y PLANIFICACION","PAT")</f>
        <v>PAT DEL AGUA, BOSQUES Y EL TURISMO</v>
      </c>
      <c r="AA95" t="str">
        <f>IF($E95="","",INDEX(Esquemas_NORM!$H$2:$K$126,MATCH($E95,Esquemas_NORM!$A$2:$A$126,0),MATCH(AA$4,Esquemas_NORM!$H$1:$K$1,0)))</f>
        <v>A la fecha no ha conformado un EAT Región</v>
      </c>
      <c r="AB95" t="str">
        <f>IF($E95="","",INDEX(Esquemas_NORM!$H$2:$K$126,MATCH($E95,Esquemas_NORM!$A$2:$A$126,0),MATCH(AB$4,Esquemas_NORM!$H$1:$K$1,0)))</f>
        <v>A la fecha no ha conformado un EAT Área Metropolitana</v>
      </c>
      <c r="AC95" t="str">
        <f>IF($E95="","",INDEX(Esquemas_NORM!$H$2:$K$126,MATCH($E95,Esquemas_NORM!$A$2:$A$126,0),MATCH(AC$4,Esquemas_NORM!$H$1:$K$1,0)))</f>
        <v>MUNICIPIOS ASOCIADOS DEL ALTIPLANO DEL ORIENTE ANTIOQUEÑO - MASORA</v>
      </c>
    </row>
    <row r="96" spans="1:29" x14ac:dyDescent="0.3">
      <c r="A96" s="6">
        <v>2015</v>
      </c>
      <c r="B96" s="4" t="s">
        <v>556</v>
      </c>
      <c r="C96" s="4" t="s">
        <v>315</v>
      </c>
      <c r="D96" s="4" t="s">
        <v>573</v>
      </c>
      <c r="E96" s="4" t="s">
        <v>366</v>
      </c>
      <c r="F96" s="4" t="s">
        <v>318</v>
      </c>
      <c r="G96" s="4" t="s">
        <v>367</v>
      </c>
      <c r="H96" s="9">
        <v>90.169895453980004</v>
      </c>
      <c r="I96" s="9">
        <v>93.118700971129996</v>
      </c>
      <c r="J96" s="287">
        <v>183.28859642511</v>
      </c>
      <c r="K96" s="9">
        <v>329.07271613261997</v>
      </c>
      <c r="L96" s="9">
        <v>17.66014227794</v>
      </c>
      <c r="M96" s="287">
        <v>346.73285841055997</v>
      </c>
      <c r="N96" s="9">
        <v>29.010744045829998</v>
      </c>
      <c r="O96" s="9">
        <v>55.162594298910001</v>
      </c>
      <c r="P96" s="9">
        <v>10.092778372530001</v>
      </c>
      <c r="Q96" s="9">
        <v>9.1221508540799991</v>
      </c>
      <c r="R96" s="9">
        <v>35.489676542860003</v>
      </c>
      <c r="S96" s="9">
        <v>59.434105392509998</v>
      </c>
      <c r="T96" s="9">
        <v>53.604643735430002</v>
      </c>
      <c r="U96" s="9">
        <v>7.0918350178600003</v>
      </c>
      <c r="V96" s="287">
        <v>259.00852826001</v>
      </c>
      <c r="W96" s="287">
        <v>789.02998309567988</v>
      </c>
      <c r="X96" s="9">
        <v>79.299032037728637</v>
      </c>
      <c r="Y96" s="284">
        <v>868.32901513340857</v>
      </c>
      <c r="Z96" t="str">
        <f>SUBSTITUTE(SUBSTITUTE(SUBSTITUTE(SUBSTITUTE(IF(E96="","",VLOOKUP(E96,Esquemas_NORM!$A$2:$H$126,8,FALSE)),"PROVINCIA ADMINISTRATIVA Y DE PLANIFICACIÓN","PAT"),"PROVINCIA ADMINISTRATIVA Y DE PLANIFICACION","PAT"),"PROVINCIA ADMINISTRATIVA DE PLANIFICACION","PAT"),"PROVINCIA ADMINISTRATIVA Y PLANIFICACION","PAT")</f>
        <v>PAT DE LA PAZ</v>
      </c>
      <c r="AA96" t="str">
        <f>IF($E96="","",INDEX(Esquemas_NORM!$H$2:$K$126,MATCH($E96,Esquemas_NORM!$A$2:$A$126,0),MATCH(AA$4,Esquemas_NORM!$H$1:$K$1,0)))</f>
        <v>A la fecha no ha conformado un EAT Región</v>
      </c>
      <c r="AB96" t="str">
        <f>IF($E96="","",INDEX(Esquemas_NORM!$H$2:$K$126,MATCH($E96,Esquemas_NORM!$A$2:$A$126,0),MATCH(AB$4,Esquemas_NORM!$H$1:$K$1,0)))</f>
        <v>A la fecha no ha conformado un EAT Área Metropolitana</v>
      </c>
      <c r="AC96" t="str">
        <f>IF($E96="","",INDEX(Esquemas_NORM!$H$2:$K$126,MATCH($E96,Esquemas_NORM!$A$2:$A$126,0),MATCH(AC$4,Esquemas_NORM!$H$1:$K$1,0)))</f>
        <v>A la fecha no ha conformado un EAT asociación - unión</v>
      </c>
    </row>
    <row r="97" spans="1:29" x14ac:dyDescent="0.3">
      <c r="A97" s="6">
        <v>2015</v>
      </c>
      <c r="B97" s="4" t="s">
        <v>556</v>
      </c>
      <c r="C97" s="4" t="s">
        <v>368</v>
      </c>
      <c r="D97" s="4" t="s">
        <v>577</v>
      </c>
      <c r="E97" s="4" t="s">
        <v>370</v>
      </c>
      <c r="F97" s="4" t="s">
        <v>371</v>
      </c>
      <c r="G97" s="4" t="s">
        <v>372</v>
      </c>
      <c r="H97" s="9">
        <v>47.589018634779997</v>
      </c>
      <c r="I97" s="9">
        <v>5.3938809015400002</v>
      </c>
      <c r="J97" s="287">
        <v>52.982899536319998</v>
      </c>
      <c r="K97" s="9">
        <v>61.739857276899997</v>
      </c>
      <c r="L97" s="9">
        <v>20.908976171550002</v>
      </c>
      <c r="M97" s="287">
        <v>82.648833448450006</v>
      </c>
      <c r="N97" s="9">
        <v>16.314033894350001</v>
      </c>
      <c r="O97" s="9">
        <v>61.84006253135</v>
      </c>
      <c r="P97" s="9">
        <v>10.18307491491</v>
      </c>
      <c r="Q97" s="9">
        <v>7.9480511505100004</v>
      </c>
      <c r="R97" s="9">
        <v>27.880667055060002</v>
      </c>
      <c r="S97" s="9">
        <v>29.464995117939999</v>
      </c>
      <c r="T97" s="9">
        <v>35.542190114509999</v>
      </c>
      <c r="U97" s="9">
        <v>8.2372645699600007</v>
      </c>
      <c r="V97" s="287">
        <v>197.41033934858999</v>
      </c>
      <c r="W97" s="287">
        <v>333.04207233336001</v>
      </c>
      <c r="X97" s="9">
        <v>33.471369313835197</v>
      </c>
      <c r="Y97" s="284">
        <v>366.51344164719524</v>
      </c>
      <c r="Z97" t="str">
        <f>SUBSTITUTE(SUBSTITUTE(SUBSTITUTE(SUBSTITUTE(IF(E97="","",VLOOKUP(E97,Esquemas_NORM!$A$2:$H$126,8,FALSE)),"PROVINCIA ADMINISTRATIVA Y DE PLANIFICACIÓN","PAT"),"PROVINCIA ADMINISTRATIVA Y DE PLANIFICACION","PAT"),"PROVINCIA ADMINISTRATIVA DE PLANIFICACION","PAT"),"PROVINCIA ADMINISTRATIVA Y PLANIFICACION","PAT")</f>
        <v>PAT DE PENDERISCO Y SINIFANÁ</v>
      </c>
      <c r="AA97" t="str">
        <f>IF($E97="","",INDEX(Esquemas_NORM!$H$2:$K$126,MATCH($E97,Esquemas_NORM!$A$2:$A$126,0),MATCH(AA$4,Esquemas_NORM!$H$1:$K$1,0)))</f>
        <v>A la fecha no ha conformado un EAT Región</v>
      </c>
      <c r="AB97" t="str">
        <f>IF($E97="","",INDEX(Esquemas_NORM!$H$2:$K$126,MATCH($E97,Esquemas_NORM!$A$2:$A$126,0),MATCH(AB$4,Esquemas_NORM!$H$1:$K$1,0)))</f>
        <v>A la fecha no ha conformado un EAT Área Metropolitana</v>
      </c>
      <c r="AC97" t="str">
        <f>IF($E97="","",INDEX(Esquemas_NORM!$H$2:$K$126,MATCH($E97,Esquemas_NORM!$A$2:$A$126,0),MATCH(AC$4,Esquemas_NORM!$H$1:$K$1,0)))</f>
        <v>A la fecha no ha conformado un EAT asociación - unión</v>
      </c>
    </row>
    <row r="98" spans="1:29" x14ac:dyDescent="0.3">
      <c r="A98" s="6">
        <v>2015</v>
      </c>
      <c r="B98" s="4" t="s">
        <v>556</v>
      </c>
      <c r="C98" s="4" t="s">
        <v>368</v>
      </c>
      <c r="D98" s="4" t="s">
        <v>578</v>
      </c>
      <c r="E98" s="4" t="s">
        <v>373</v>
      </c>
      <c r="F98" s="4" t="s">
        <v>371</v>
      </c>
      <c r="G98" s="4" t="s">
        <v>375</v>
      </c>
      <c r="H98" s="9">
        <v>100.43598124572</v>
      </c>
      <c r="I98" s="9">
        <v>9.1289881802899995</v>
      </c>
      <c r="J98" s="287">
        <v>109.56496942600999</v>
      </c>
      <c r="K98" s="9">
        <v>103.9672579401</v>
      </c>
      <c r="L98" s="9">
        <v>109.44134864016</v>
      </c>
      <c r="M98" s="287">
        <v>213.40860658026</v>
      </c>
      <c r="N98" s="9">
        <v>32.183850726190002</v>
      </c>
      <c r="O98" s="9">
        <v>112.47284208014</v>
      </c>
      <c r="P98" s="9">
        <v>15.79129749516</v>
      </c>
      <c r="Q98" s="9">
        <v>21.151709844239999</v>
      </c>
      <c r="R98" s="9">
        <v>34.31235584078</v>
      </c>
      <c r="S98" s="9">
        <v>65.265732693060002</v>
      </c>
      <c r="T98" s="9">
        <v>76.586736839539995</v>
      </c>
      <c r="U98" s="9">
        <v>12.48162959846</v>
      </c>
      <c r="V98" s="287">
        <v>370.24615511756997</v>
      </c>
      <c r="W98" s="287">
        <v>693.21973112383989</v>
      </c>
      <c r="X98" s="9">
        <v>69.669917297588398</v>
      </c>
      <c r="Y98" s="284">
        <v>762.88964842142832</v>
      </c>
      <c r="Z98" t="str">
        <f>SUBSTITUTE(SUBSTITUTE(SUBSTITUTE(SUBSTITUTE(IF(E98="","",VLOOKUP(E98,Esquemas_NORM!$A$2:$H$126,8,FALSE)),"PROVINCIA ADMINISTRATIVA Y DE PLANIFICACIÓN","PAT"),"PROVINCIA ADMINISTRATIVA Y DE PLANIFICACION","PAT"),"PROVINCIA ADMINISTRATIVA DE PLANIFICACION","PAT"),"PROVINCIA ADMINISTRATIVA Y PLANIFICACION","PAT")</f>
        <v>PAT SAN JUAN</v>
      </c>
      <c r="AA98" t="str">
        <f>IF($E98="","",INDEX(Esquemas_NORM!$H$2:$K$126,MATCH($E98,Esquemas_NORM!$A$2:$A$126,0),MATCH(AA$4,Esquemas_NORM!$H$1:$K$1,0)))</f>
        <v>A la fecha no ha conformado un EAT Región</v>
      </c>
      <c r="AB98" t="str">
        <f>IF($E98="","",INDEX(Esquemas_NORM!$H$2:$K$126,MATCH($E98,Esquemas_NORM!$A$2:$A$126,0),MATCH(AB$4,Esquemas_NORM!$H$1:$K$1,0)))</f>
        <v>A la fecha no ha conformado un EAT Área Metropolitana</v>
      </c>
      <c r="AC98" t="str">
        <f>IF($E98="","",INDEX(Esquemas_NORM!$H$2:$K$126,MATCH($E98,Esquemas_NORM!$A$2:$A$126,0),MATCH(AC$4,Esquemas_NORM!$H$1:$K$1,0)))</f>
        <v>A la fecha no ha conformado un EAT asociación - unión</v>
      </c>
    </row>
    <row r="99" spans="1:29" x14ac:dyDescent="0.3">
      <c r="A99" s="6">
        <v>2015</v>
      </c>
      <c r="B99" s="4" t="s">
        <v>556</v>
      </c>
      <c r="C99" s="4" t="s">
        <v>368</v>
      </c>
      <c r="D99" s="4" t="s">
        <v>577</v>
      </c>
      <c r="E99" s="4" t="s">
        <v>376</v>
      </c>
      <c r="F99" s="4" t="s">
        <v>371</v>
      </c>
      <c r="G99" s="4" t="s">
        <v>377</v>
      </c>
      <c r="H99" s="9">
        <v>20.81010265215</v>
      </c>
      <c r="I99" s="9">
        <v>2.7307143459999999E-2</v>
      </c>
      <c r="J99" s="287">
        <v>20.83740979561</v>
      </c>
      <c r="K99" s="9">
        <v>4.7415889060099996</v>
      </c>
      <c r="L99" s="9">
        <v>0.96149774741000005</v>
      </c>
      <c r="M99" s="287">
        <v>5.7030866534199998</v>
      </c>
      <c r="N99" s="9">
        <v>2.2039256044100002</v>
      </c>
      <c r="O99" s="9">
        <v>11.52037561631</v>
      </c>
      <c r="P99" s="9">
        <v>1.2273349438700001</v>
      </c>
      <c r="Q99" s="9">
        <v>1.01978545953</v>
      </c>
      <c r="R99" s="9">
        <v>3.3764808121100001</v>
      </c>
      <c r="S99" s="9">
        <v>5.3795507549400003</v>
      </c>
      <c r="T99" s="9">
        <v>9.2909298757700007</v>
      </c>
      <c r="U99" s="9">
        <v>1.5282473706899999</v>
      </c>
      <c r="V99" s="287">
        <v>35.54663043763</v>
      </c>
      <c r="W99" s="287">
        <v>62.087126886660002</v>
      </c>
      <c r="X99" s="9">
        <v>6.2398757583352937</v>
      </c>
      <c r="Y99" s="284">
        <v>68.327002644995289</v>
      </c>
      <c r="Z99" t="str">
        <f>SUBSTITUTE(SUBSTITUTE(SUBSTITUTE(SUBSTITUTE(IF(E99="","",VLOOKUP(E99,Esquemas_NORM!$A$2:$H$126,8,FALSE)),"PROVINCIA ADMINISTRATIVA Y DE PLANIFICACIÓN","PAT"),"PROVINCIA ADMINISTRATIVA Y DE PLANIFICACION","PAT"),"PROVINCIA ADMINISTRATIVA DE PLANIFICACION","PAT"),"PROVINCIA ADMINISTRATIVA Y PLANIFICACION","PAT")</f>
        <v>PAT DE PENDERISCO Y SINIFANÁ</v>
      </c>
      <c r="AA99" t="str">
        <f>IF($E99="","",INDEX(Esquemas_NORM!$H$2:$K$126,MATCH($E99,Esquemas_NORM!$A$2:$A$126,0),MATCH(AA$4,Esquemas_NORM!$H$1:$K$1,0)))</f>
        <v>A la fecha no ha conformado un EAT Región</v>
      </c>
      <c r="AB99" t="str">
        <f>IF($E99="","",INDEX(Esquemas_NORM!$H$2:$K$126,MATCH($E99,Esquemas_NORM!$A$2:$A$126,0),MATCH(AB$4,Esquemas_NORM!$H$1:$K$1,0)))</f>
        <v>A la fecha no ha conformado un EAT Área Metropolitana</v>
      </c>
      <c r="AC99" t="str">
        <f>IF($E99="","",INDEX(Esquemas_NORM!$H$2:$K$126,MATCH($E99,Esquemas_NORM!$A$2:$A$126,0),MATCH(AC$4,Esquemas_NORM!$H$1:$K$1,0)))</f>
        <v>A la fecha no ha conformado un EAT asociación - unión</v>
      </c>
    </row>
    <row r="100" spans="1:29" x14ac:dyDescent="0.3">
      <c r="A100" s="6">
        <v>2015</v>
      </c>
      <c r="B100" s="4" t="s">
        <v>556</v>
      </c>
      <c r="C100" s="4" t="s">
        <v>368</v>
      </c>
      <c r="D100" s="4" t="s">
        <v>578</v>
      </c>
      <c r="E100" s="4" t="s">
        <v>378</v>
      </c>
      <c r="F100" s="4" t="s">
        <v>371</v>
      </c>
      <c r="G100" s="4" t="s">
        <v>379</v>
      </c>
      <c r="H100" s="9">
        <v>51.690785557449999</v>
      </c>
      <c r="I100" s="9">
        <v>0</v>
      </c>
      <c r="J100" s="287">
        <v>51.690785557449999</v>
      </c>
      <c r="K100" s="9">
        <v>5.6144673200500002</v>
      </c>
      <c r="L100" s="9">
        <v>5.5352140458700001</v>
      </c>
      <c r="M100" s="287">
        <v>11.149681365919999</v>
      </c>
      <c r="N100" s="9">
        <v>2.5257955919600001</v>
      </c>
      <c r="O100" s="9">
        <v>15.84511191426</v>
      </c>
      <c r="P100" s="9">
        <v>3.2885430201000001</v>
      </c>
      <c r="Q100" s="9">
        <v>2.8173978541700002</v>
      </c>
      <c r="R100" s="9">
        <v>7.66513921604</v>
      </c>
      <c r="S100" s="9">
        <v>9.5288766853899993</v>
      </c>
      <c r="T100" s="9">
        <v>16.223040307600002</v>
      </c>
      <c r="U100" s="9">
        <v>2.7068956001100002</v>
      </c>
      <c r="V100" s="287">
        <v>60.600800189630007</v>
      </c>
      <c r="W100" s="287">
        <v>123.44126711300001</v>
      </c>
      <c r="X100" s="9">
        <v>12.406084946446587</v>
      </c>
      <c r="Y100" s="284">
        <v>135.84735205944659</v>
      </c>
      <c r="Z100" t="str">
        <f>SUBSTITUTE(SUBSTITUTE(SUBSTITUTE(SUBSTITUTE(IF(E100="","",VLOOKUP(E100,Esquemas_NORM!$A$2:$H$126,8,FALSE)),"PROVINCIA ADMINISTRATIVA Y DE PLANIFICACIÓN","PAT"),"PROVINCIA ADMINISTRATIVA Y DE PLANIFICACION","PAT"),"PROVINCIA ADMINISTRATIVA DE PLANIFICACION","PAT"),"PROVINCIA ADMINISTRATIVA Y PLANIFICACION","PAT")</f>
        <v>PAT SAN JUAN</v>
      </c>
      <c r="AA100" t="str">
        <f>IF($E100="","",INDEX(Esquemas_NORM!$H$2:$K$126,MATCH($E100,Esquemas_NORM!$A$2:$A$126,0),MATCH(AA$4,Esquemas_NORM!$H$1:$K$1,0)))</f>
        <v>A la fecha no ha conformado un EAT Región</v>
      </c>
      <c r="AB100" t="str">
        <f>IF($E100="","",INDEX(Esquemas_NORM!$H$2:$K$126,MATCH($E100,Esquemas_NORM!$A$2:$A$126,0),MATCH(AB$4,Esquemas_NORM!$H$1:$K$1,0)))</f>
        <v>A la fecha no ha conformado un EAT Área Metropolitana</v>
      </c>
      <c r="AC100" t="str">
        <f>IF($E100="","",INDEX(Esquemas_NORM!$H$2:$K$126,MATCH($E100,Esquemas_NORM!$A$2:$A$126,0),MATCH(AC$4,Esquemas_NORM!$H$1:$K$1,0)))</f>
        <v>A la fecha no ha conformado un EAT asociación - unión</v>
      </c>
    </row>
    <row r="101" spans="1:29" x14ac:dyDescent="0.3">
      <c r="A101" s="6">
        <v>2015</v>
      </c>
      <c r="B101" s="4" t="s">
        <v>556</v>
      </c>
      <c r="C101" s="4" t="s">
        <v>368</v>
      </c>
      <c r="D101" s="4" t="s">
        <v>579</v>
      </c>
      <c r="E101" s="4" t="s">
        <v>380</v>
      </c>
      <c r="F101" s="4" t="s">
        <v>371</v>
      </c>
      <c r="G101" s="4" t="s">
        <v>381</v>
      </c>
      <c r="H101" s="9">
        <v>66.127364330500001</v>
      </c>
      <c r="I101" s="9">
        <v>0</v>
      </c>
      <c r="J101" s="287">
        <v>66.127364330500001</v>
      </c>
      <c r="K101" s="9">
        <v>8.9136612170199996</v>
      </c>
      <c r="L101" s="9">
        <v>6.0616257963000004</v>
      </c>
      <c r="M101" s="287">
        <v>14.975287013319999</v>
      </c>
      <c r="N101" s="9">
        <v>5.3847972126099997</v>
      </c>
      <c r="O101" s="9">
        <v>16.157753775429999</v>
      </c>
      <c r="P101" s="9">
        <v>5.2394421648499998</v>
      </c>
      <c r="Q101" s="9">
        <v>4.1229505104799999</v>
      </c>
      <c r="R101" s="9">
        <v>12.32411343805</v>
      </c>
      <c r="S101" s="9">
        <v>13.96068160918</v>
      </c>
      <c r="T101" s="9">
        <v>29.70592590047</v>
      </c>
      <c r="U101" s="9">
        <v>3.9890528176900002</v>
      </c>
      <c r="V101" s="287">
        <v>90.884717428759998</v>
      </c>
      <c r="W101" s="287">
        <v>171.98736877258</v>
      </c>
      <c r="X101" s="9">
        <v>17.285061605493389</v>
      </c>
      <c r="Y101" s="284">
        <v>189.27243037807338</v>
      </c>
      <c r="Z101" t="str">
        <f>SUBSTITUTE(SUBSTITUTE(SUBSTITUTE(SUBSTITUTE(IF(E101="","",VLOOKUP(E101,Esquemas_NORM!$A$2:$H$126,8,FALSE)),"PROVINCIA ADMINISTRATIVA Y DE PLANIFICACIÓN","PAT"),"PROVINCIA ADMINISTRATIVA Y DE PLANIFICACION","PAT"),"PROVINCIA ADMINISTRATIVA DE PLANIFICACION","PAT"),"PROVINCIA ADMINISTRATIVA Y PLANIFICACION","PAT")</f>
        <v>PAT DE PENDERISCO Y SINIFANÁ</v>
      </c>
      <c r="AA101" t="str">
        <f>IF($E101="","",INDEX(Esquemas_NORM!$H$2:$K$126,MATCH($E101,Esquemas_NORM!$A$2:$A$126,0),MATCH(AA$4,Esquemas_NORM!$H$1:$K$1,0)))</f>
        <v>A la fecha no ha conformado un EAT Región</v>
      </c>
      <c r="AB101" t="str">
        <f>IF($E101="","",INDEX(Esquemas_NORM!$H$2:$K$126,MATCH($E101,Esquemas_NORM!$A$2:$A$126,0),MATCH(AB$4,Esquemas_NORM!$H$1:$K$1,0)))</f>
        <v>A la fecha no ha conformado un EAT Área Metropolitana</v>
      </c>
      <c r="AC101" t="str">
        <f>IF($E101="","",INDEX(Esquemas_NORM!$H$2:$K$126,MATCH($E101,Esquemas_NORM!$A$2:$A$126,0),MATCH(AC$4,Esquemas_NORM!$H$1:$K$1,0)))</f>
        <v>A la fecha no ha conformado un EAT asociación - unión</v>
      </c>
    </row>
    <row r="102" spans="1:29" x14ac:dyDescent="0.3">
      <c r="A102" s="6">
        <v>2015</v>
      </c>
      <c r="B102" s="4" t="s">
        <v>556</v>
      </c>
      <c r="C102" s="4" t="s">
        <v>368</v>
      </c>
      <c r="D102" s="4" t="s">
        <v>580</v>
      </c>
      <c r="E102" s="4" t="s">
        <v>382</v>
      </c>
      <c r="F102" s="4" t="s">
        <v>371</v>
      </c>
      <c r="G102" s="4" t="s">
        <v>384</v>
      </c>
      <c r="H102" s="9">
        <v>26.169008421320001</v>
      </c>
      <c r="I102" s="9">
        <v>0</v>
      </c>
      <c r="J102" s="287">
        <v>26.169008421320001</v>
      </c>
      <c r="K102" s="9">
        <v>1.1623816605899999</v>
      </c>
      <c r="L102" s="9">
        <v>5.2207137266199997</v>
      </c>
      <c r="M102" s="287">
        <v>6.38309538721</v>
      </c>
      <c r="N102" s="9">
        <v>1.6924073124800001</v>
      </c>
      <c r="O102" s="9">
        <v>7.4215448842300002</v>
      </c>
      <c r="P102" s="9">
        <v>1.6783703222599999</v>
      </c>
      <c r="Q102" s="9">
        <v>1.65887403526</v>
      </c>
      <c r="R102" s="9">
        <v>3.8582128384700001</v>
      </c>
      <c r="S102" s="9">
        <v>6.5844319306900001</v>
      </c>
      <c r="T102" s="9">
        <v>11.40973253085</v>
      </c>
      <c r="U102" s="9">
        <v>1.37349152306</v>
      </c>
      <c r="V102" s="287">
        <v>35.677065377299996</v>
      </c>
      <c r="W102" s="287">
        <v>68.229169185829988</v>
      </c>
      <c r="X102" s="9">
        <v>6.8571628316978721</v>
      </c>
      <c r="Y102" s="284">
        <v>75.086332017527866</v>
      </c>
      <c r="Z102" t="str">
        <f>SUBSTITUTE(SUBSTITUTE(SUBSTITUTE(SUBSTITUTE(IF(E102="","",VLOOKUP(E102,Esquemas_NORM!$A$2:$H$126,8,FALSE)),"PROVINCIA ADMINISTRATIVA Y DE PLANIFICACIÓN","PAT"),"PROVINCIA ADMINISTRATIVA Y DE PLANIFICACION","PAT"),"PROVINCIA ADMINISTRATIVA DE PLANIFICACION","PAT"),"PROVINCIA ADMINISTRATIVA Y PLANIFICACION","PAT")</f>
        <v>PAT CARTAMA</v>
      </c>
      <c r="AA102" t="str">
        <f>IF($E102="","",INDEX(Esquemas_NORM!$H$2:$K$126,MATCH($E102,Esquemas_NORM!$A$2:$A$126,0),MATCH(AA$4,Esquemas_NORM!$H$1:$K$1,0)))</f>
        <v>A la fecha no ha conformado un EAT Región</v>
      </c>
      <c r="AB102" t="str">
        <f>IF($E102="","",INDEX(Esquemas_NORM!$H$2:$K$126,MATCH($E102,Esquemas_NORM!$A$2:$A$126,0),MATCH(AB$4,Esquemas_NORM!$H$1:$K$1,0)))</f>
        <v>A la fecha no ha conformado un EAT Área Metropolitana</v>
      </c>
      <c r="AC102" t="str">
        <f>IF($E102="","",INDEX(Esquemas_NORM!$H$2:$K$126,MATCH($E102,Esquemas_NORM!$A$2:$A$126,0),MATCH(AC$4,Esquemas_NORM!$H$1:$K$1,0)))</f>
        <v>A la fecha no ha conformado un EAT asociación - unión</v>
      </c>
    </row>
    <row r="103" spans="1:29" x14ac:dyDescent="0.3">
      <c r="A103" s="6">
        <v>2015</v>
      </c>
      <c r="B103" s="4" t="s">
        <v>556</v>
      </c>
      <c r="C103" s="4" t="s">
        <v>368</v>
      </c>
      <c r="D103" s="4" t="s">
        <v>578</v>
      </c>
      <c r="E103" s="4" t="s">
        <v>385</v>
      </c>
      <c r="F103" s="4" t="s">
        <v>371</v>
      </c>
      <c r="G103" s="4" t="s">
        <v>386</v>
      </c>
      <c r="H103" s="9">
        <v>76.251288711040004</v>
      </c>
      <c r="I103" s="9">
        <v>0</v>
      </c>
      <c r="J103" s="287">
        <v>76.251288711040004</v>
      </c>
      <c r="K103" s="9">
        <v>12.41540064882</v>
      </c>
      <c r="L103" s="9">
        <v>14.81690331784</v>
      </c>
      <c r="M103" s="287">
        <v>27.232303966659998</v>
      </c>
      <c r="N103" s="9">
        <v>7.6258627702600004</v>
      </c>
      <c r="O103" s="9">
        <v>61.85175308809</v>
      </c>
      <c r="P103" s="9">
        <v>9.2951014155300005</v>
      </c>
      <c r="Q103" s="9">
        <v>11.042866848019999</v>
      </c>
      <c r="R103" s="9">
        <v>22.204642240790001</v>
      </c>
      <c r="S103" s="9">
        <v>26.287644905499999</v>
      </c>
      <c r="T103" s="9">
        <v>46.891646468179999</v>
      </c>
      <c r="U103" s="9">
        <v>6.5262956243700003</v>
      </c>
      <c r="V103" s="287">
        <v>191.72581336074001</v>
      </c>
      <c r="W103" s="287">
        <v>295.20940603844002</v>
      </c>
      <c r="X103" s="9">
        <v>29.669113530322086</v>
      </c>
      <c r="Y103" s="284">
        <v>324.8785195687621</v>
      </c>
      <c r="Z103" t="str">
        <f>SUBSTITUTE(SUBSTITUTE(SUBSTITUTE(SUBSTITUTE(IF(E103="","",VLOOKUP(E103,Esquemas_NORM!$A$2:$H$126,8,FALSE)),"PROVINCIA ADMINISTRATIVA Y DE PLANIFICACIÓN","PAT"),"PROVINCIA ADMINISTRATIVA Y DE PLANIFICACION","PAT"),"PROVINCIA ADMINISTRATIVA DE PLANIFICACION","PAT"),"PROVINCIA ADMINISTRATIVA Y PLANIFICACION","PAT")</f>
        <v>PAT SAN JUAN</v>
      </c>
      <c r="AA103" t="str">
        <f>IF($E103="","",INDEX(Esquemas_NORM!$H$2:$K$126,MATCH($E103,Esquemas_NORM!$A$2:$A$126,0),MATCH(AA$4,Esquemas_NORM!$H$1:$K$1,0)))</f>
        <v>A la fecha no ha conformado un EAT Región</v>
      </c>
      <c r="AB103" t="str">
        <f>IF($E103="","",INDEX(Esquemas_NORM!$H$2:$K$126,MATCH($E103,Esquemas_NORM!$A$2:$A$126,0),MATCH(AB$4,Esquemas_NORM!$H$1:$K$1,0)))</f>
        <v>A la fecha no ha conformado un EAT Área Metropolitana</v>
      </c>
      <c r="AC103" t="str">
        <f>IF($E103="","",INDEX(Esquemas_NORM!$H$2:$K$126,MATCH($E103,Esquemas_NORM!$A$2:$A$126,0),MATCH(AC$4,Esquemas_NORM!$H$1:$K$1,0)))</f>
        <v>A la fecha no ha conformado un EAT asociación - unión</v>
      </c>
    </row>
    <row r="104" spans="1:29" x14ac:dyDescent="0.3">
      <c r="A104" s="6">
        <v>2015</v>
      </c>
      <c r="B104" s="4" t="s">
        <v>556</v>
      </c>
      <c r="C104" s="4" t="s">
        <v>368</v>
      </c>
      <c r="D104" s="4" t="s">
        <v>579</v>
      </c>
      <c r="E104" s="4" t="s">
        <v>387</v>
      </c>
      <c r="F104" s="4" t="s">
        <v>371</v>
      </c>
      <c r="G104" s="4" t="s">
        <v>388</v>
      </c>
      <c r="H104" s="9">
        <v>72.268878711629995</v>
      </c>
      <c r="I104" s="9">
        <v>0</v>
      </c>
      <c r="J104" s="287">
        <v>72.268878711629995</v>
      </c>
      <c r="K104" s="9">
        <v>11.01840298448</v>
      </c>
      <c r="L104" s="9">
        <v>9.1215735012000003</v>
      </c>
      <c r="M104" s="287">
        <v>20.139976485680002</v>
      </c>
      <c r="N104" s="9">
        <v>6.4186539099499997</v>
      </c>
      <c r="O104" s="9">
        <v>28.788155771429999</v>
      </c>
      <c r="P104" s="9">
        <v>7.2873155412799999</v>
      </c>
      <c r="Q104" s="9">
        <v>6.54030892815</v>
      </c>
      <c r="R104" s="9">
        <v>15.718994490209999</v>
      </c>
      <c r="S104" s="9">
        <v>18.819861123559999</v>
      </c>
      <c r="T104" s="9">
        <v>33.35357178057</v>
      </c>
      <c r="U104" s="9">
        <v>5.9876097318500001</v>
      </c>
      <c r="V104" s="287">
        <v>122.91447127699999</v>
      </c>
      <c r="W104" s="287">
        <v>215.32332647430997</v>
      </c>
      <c r="X104" s="9">
        <v>21.640408768214538</v>
      </c>
      <c r="Y104" s="284">
        <v>236.96373524252451</v>
      </c>
      <c r="Z104" t="str">
        <f>SUBSTITUTE(SUBSTITUTE(SUBSTITUTE(SUBSTITUTE(IF(E104="","",VLOOKUP(E104,Esquemas_NORM!$A$2:$H$126,8,FALSE)),"PROVINCIA ADMINISTRATIVA Y DE PLANIFICACIÓN","PAT"),"PROVINCIA ADMINISTRATIVA Y DE PLANIFICACION","PAT"),"PROVINCIA ADMINISTRATIVA DE PLANIFICACION","PAT"),"PROVINCIA ADMINISTRATIVA Y PLANIFICACION","PAT")</f>
        <v>PAT DE PENDERISCO Y SINIFANÁ</v>
      </c>
      <c r="AA104" t="str">
        <f>IF($E104="","",INDEX(Esquemas_NORM!$H$2:$K$126,MATCH($E104,Esquemas_NORM!$A$2:$A$126,0),MATCH(AA$4,Esquemas_NORM!$H$1:$K$1,0)))</f>
        <v>A la fecha no ha conformado un EAT Región</v>
      </c>
      <c r="AB104" t="str">
        <f>IF($E104="","",INDEX(Esquemas_NORM!$H$2:$K$126,MATCH($E104,Esquemas_NORM!$A$2:$A$126,0),MATCH(AB$4,Esquemas_NORM!$H$1:$K$1,0)))</f>
        <v>A la fecha no ha conformado un EAT Área Metropolitana</v>
      </c>
      <c r="AC104" t="str">
        <f>IF($E104="","",INDEX(Esquemas_NORM!$H$2:$K$126,MATCH($E104,Esquemas_NORM!$A$2:$A$126,0),MATCH(AC$4,Esquemas_NORM!$H$1:$K$1,0)))</f>
        <v>A la fecha no ha conformado un EAT asociación - unión</v>
      </c>
    </row>
    <row r="105" spans="1:29" x14ac:dyDescent="0.3">
      <c r="A105" s="6">
        <v>2015</v>
      </c>
      <c r="B105" s="4" t="s">
        <v>556</v>
      </c>
      <c r="C105" s="4" t="s">
        <v>368</v>
      </c>
      <c r="D105" s="4" t="s">
        <v>577</v>
      </c>
      <c r="E105" s="4" t="s">
        <v>389</v>
      </c>
      <c r="F105" s="4" t="s">
        <v>371</v>
      </c>
      <c r="G105" s="4" t="s">
        <v>390</v>
      </c>
      <c r="H105" s="9">
        <v>86.948645813539997</v>
      </c>
      <c r="I105" s="9">
        <v>1.45740215749</v>
      </c>
      <c r="J105" s="287">
        <v>88.406047971029992</v>
      </c>
      <c r="K105" s="9">
        <v>8.5218112446400003</v>
      </c>
      <c r="L105" s="9">
        <v>16.013172680570001</v>
      </c>
      <c r="M105" s="287">
        <v>24.53498392521</v>
      </c>
      <c r="N105" s="9">
        <v>8.6283553571499993</v>
      </c>
      <c r="O105" s="9">
        <v>42.147323265410002</v>
      </c>
      <c r="P105" s="9">
        <v>9.1303295145199996</v>
      </c>
      <c r="Q105" s="9">
        <v>7.8623833377199999</v>
      </c>
      <c r="R105" s="9">
        <v>23.65133609507</v>
      </c>
      <c r="S105" s="9">
        <v>25.124121036950001</v>
      </c>
      <c r="T105" s="9">
        <v>37.692747881739997</v>
      </c>
      <c r="U105" s="9">
        <v>8.5625664797700001</v>
      </c>
      <c r="V105" s="287">
        <v>162.79916296832999</v>
      </c>
      <c r="W105" s="287">
        <v>275.74019486456996</v>
      </c>
      <c r="X105" s="9">
        <v>27.712420332721589</v>
      </c>
      <c r="Y105" s="284">
        <v>303.45261519729155</v>
      </c>
      <c r="Z105" t="str">
        <f>SUBSTITUTE(SUBSTITUTE(SUBSTITUTE(SUBSTITUTE(IF(E105="","",VLOOKUP(E105,Esquemas_NORM!$A$2:$H$126,8,FALSE)),"PROVINCIA ADMINISTRATIVA Y DE PLANIFICACIÓN","PAT"),"PROVINCIA ADMINISTRATIVA Y DE PLANIFICACION","PAT"),"PROVINCIA ADMINISTRATIVA DE PLANIFICACION","PAT"),"PROVINCIA ADMINISTRATIVA Y PLANIFICACION","PAT")</f>
        <v>PAT CARTAMA</v>
      </c>
      <c r="AA105" t="str">
        <f>IF($E105="","",INDEX(Esquemas_NORM!$H$2:$K$126,MATCH($E105,Esquemas_NORM!$A$2:$A$126,0),MATCH(AA$4,Esquemas_NORM!$H$1:$K$1,0)))</f>
        <v>A la fecha no ha conformado un EAT Región</v>
      </c>
      <c r="AB105" t="str">
        <f>IF($E105="","",INDEX(Esquemas_NORM!$H$2:$K$126,MATCH($E105,Esquemas_NORM!$A$2:$A$126,0),MATCH(AB$4,Esquemas_NORM!$H$1:$K$1,0)))</f>
        <v>A la fecha no ha conformado un EAT Área Metropolitana</v>
      </c>
      <c r="AC105" t="str">
        <f>IF($E105="","",INDEX(Esquemas_NORM!$H$2:$K$126,MATCH($E105,Esquemas_NORM!$A$2:$A$126,0),MATCH(AC$4,Esquemas_NORM!$H$1:$K$1,0)))</f>
        <v>A la fecha no ha conformado un EAT asociación - unión</v>
      </c>
    </row>
    <row r="106" spans="1:29" x14ac:dyDescent="0.3">
      <c r="A106" s="6">
        <v>2015</v>
      </c>
      <c r="B106" s="4" t="s">
        <v>556</v>
      </c>
      <c r="C106" s="4" t="s">
        <v>368</v>
      </c>
      <c r="D106" s="4" t="s">
        <v>578</v>
      </c>
      <c r="E106" s="4" t="s">
        <v>391</v>
      </c>
      <c r="F106" s="4" t="s">
        <v>371</v>
      </c>
      <c r="G106" s="4" t="s">
        <v>392</v>
      </c>
      <c r="H106" s="9">
        <v>16.813549402220001</v>
      </c>
      <c r="I106" s="9">
        <v>0</v>
      </c>
      <c r="J106" s="287">
        <v>16.813549402220001</v>
      </c>
      <c r="K106" s="9">
        <v>4.2971690001000002</v>
      </c>
      <c r="L106" s="9">
        <v>4.9917934280300003</v>
      </c>
      <c r="M106" s="287">
        <v>9.2889624281300005</v>
      </c>
      <c r="N106" s="9">
        <v>4.1240448051599996</v>
      </c>
      <c r="O106" s="9">
        <v>21.37037519583</v>
      </c>
      <c r="P106" s="9">
        <v>3.4581038803499999</v>
      </c>
      <c r="Q106" s="9">
        <v>2.33040143783</v>
      </c>
      <c r="R106" s="9">
        <v>10.41806858524</v>
      </c>
      <c r="S106" s="9">
        <v>12.531781033570001</v>
      </c>
      <c r="T106" s="9">
        <v>18.418710040050001</v>
      </c>
      <c r="U106" s="9">
        <v>2.9264499007799998</v>
      </c>
      <c r="V106" s="287">
        <v>75.577934878809998</v>
      </c>
      <c r="W106" s="287">
        <v>101.68044670916001</v>
      </c>
      <c r="X106" s="9">
        <v>10.219080610304296</v>
      </c>
      <c r="Y106" s="284">
        <v>111.89952731946431</v>
      </c>
      <c r="Z106" t="str">
        <f>SUBSTITUTE(SUBSTITUTE(SUBSTITUTE(SUBSTITUTE(IF(E106="","",VLOOKUP(E106,Esquemas_NORM!$A$2:$H$126,8,FALSE)),"PROVINCIA ADMINISTRATIVA Y DE PLANIFICACIÓN","PAT"),"PROVINCIA ADMINISTRATIVA Y DE PLANIFICACION","PAT"),"PROVINCIA ADMINISTRATIVA DE PLANIFICACION","PAT"),"PROVINCIA ADMINISTRATIVA Y PLANIFICACION","PAT")</f>
        <v>PAT SAN JUAN</v>
      </c>
      <c r="AA106" t="str">
        <f>IF($E106="","",INDEX(Esquemas_NORM!$H$2:$K$126,MATCH($E106,Esquemas_NORM!$A$2:$A$126,0),MATCH(AA$4,Esquemas_NORM!$H$1:$K$1,0)))</f>
        <v>A la fecha no ha conformado un EAT Región</v>
      </c>
      <c r="AB106" t="str">
        <f>IF($E106="","",INDEX(Esquemas_NORM!$H$2:$K$126,MATCH($E106,Esquemas_NORM!$A$2:$A$126,0),MATCH(AB$4,Esquemas_NORM!$H$1:$K$1,0)))</f>
        <v>A la fecha no ha conformado un EAT Área Metropolitana</v>
      </c>
      <c r="AC106" t="str">
        <f>IF($E106="","",INDEX(Esquemas_NORM!$H$2:$K$126,MATCH($E106,Esquemas_NORM!$A$2:$A$126,0),MATCH(AC$4,Esquemas_NORM!$H$1:$K$1,0)))</f>
        <v>A la fecha no ha conformado un EAT asociación - unión</v>
      </c>
    </row>
    <row r="107" spans="1:29" x14ac:dyDescent="0.3">
      <c r="A107" s="6">
        <v>2015</v>
      </c>
      <c r="B107" s="4" t="s">
        <v>556</v>
      </c>
      <c r="C107" s="4" t="s">
        <v>368</v>
      </c>
      <c r="D107" s="4" t="s">
        <v>578</v>
      </c>
      <c r="E107" s="4" t="s">
        <v>393</v>
      </c>
      <c r="F107" s="4" t="s">
        <v>371</v>
      </c>
      <c r="G107" s="4" t="s">
        <v>394</v>
      </c>
      <c r="H107" s="9">
        <v>42.825485450439999</v>
      </c>
      <c r="I107" s="9">
        <v>3.5733845681699998</v>
      </c>
      <c r="J107" s="287">
        <v>46.398870018609998</v>
      </c>
      <c r="K107" s="9">
        <v>6.4286244636500003</v>
      </c>
      <c r="L107" s="9">
        <v>9.1877054703199992</v>
      </c>
      <c r="M107" s="287">
        <v>15.61632993397</v>
      </c>
      <c r="N107" s="9">
        <v>4.0996114017999998</v>
      </c>
      <c r="O107" s="9">
        <v>28.23752914652</v>
      </c>
      <c r="P107" s="9">
        <v>5.0727852269999998</v>
      </c>
      <c r="Q107" s="9">
        <v>4.4366871297300001</v>
      </c>
      <c r="R107" s="9">
        <v>15.86207928945</v>
      </c>
      <c r="S107" s="9">
        <v>14.02259679548</v>
      </c>
      <c r="T107" s="9">
        <v>24.43771064357</v>
      </c>
      <c r="U107" s="9">
        <v>3.5513731550599998</v>
      </c>
      <c r="V107" s="287">
        <v>99.720372788610007</v>
      </c>
      <c r="W107" s="287">
        <v>161.73557274119003</v>
      </c>
      <c r="X107" s="9">
        <v>16.25473637152669</v>
      </c>
      <c r="Y107" s="284">
        <v>177.99030911271672</v>
      </c>
      <c r="Z107" t="str">
        <f>SUBSTITUTE(SUBSTITUTE(SUBSTITUTE(SUBSTITUTE(IF(E107="","",VLOOKUP(E107,Esquemas_NORM!$A$2:$H$126,8,FALSE)),"PROVINCIA ADMINISTRATIVA Y DE PLANIFICACIÓN","PAT"),"PROVINCIA ADMINISTRATIVA Y DE PLANIFICACION","PAT"),"PROVINCIA ADMINISTRATIVA DE PLANIFICACION","PAT"),"PROVINCIA ADMINISTRATIVA Y PLANIFICACION","PAT")</f>
        <v>PAT SAN JUAN</v>
      </c>
      <c r="AA107" t="str">
        <f>IF($E107="","",INDEX(Esquemas_NORM!$H$2:$K$126,MATCH($E107,Esquemas_NORM!$A$2:$A$126,0),MATCH(AA$4,Esquemas_NORM!$H$1:$K$1,0)))</f>
        <v>A la fecha no ha conformado un EAT Región</v>
      </c>
      <c r="AB107" t="str">
        <f>IF($E107="","",INDEX(Esquemas_NORM!$H$2:$K$126,MATCH($E107,Esquemas_NORM!$A$2:$A$126,0),MATCH(AB$4,Esquemas_NORM!$H$1:$K$1,0)))</f>
        <v>A la fecha no ha conformado un EAT Área Metropolitana</v>
      </c>
      <c r="AC107" t="str">
        <f>IF($E107="","",INDEX(Esquemas_NORM!$H$2:$K$126,MATCH($E107,Esquemas_NORM!$A$2:$A$126,0),MATCH(AC$4,Esquemas_NORM!$H$1:$K$1,0)))</f>
        <v>A la fecha no ha conformado un EAT asociación - unión</v>
      </c>
    </row>
    <row r="108" spans="1:29" x14ac:dyDescent="0.3">
      <c r="A108" s="6">
        <v>2015</v>
      </c>
      <c r="B108" s="4" t="s">
        <v>556</v>
      </c>
      <c r="C108" s="4" t="s">
        <v>368</v>
      </c>
      <c r="D108" s="4" t="s">
        <v>580</v>
      </c>
      <c r="E108" s="4" t="s">
        <v>395</v>
      </c>
      <c r="F108" s="4" t="s">
        <v>371</v>
      </c>
      <c r="G108" s="4" t="s">
        <v>396</v>
      </c>
      <c r="H108" s="9">
        <v>48.564741333870003</v>
      </c>
      <c r="I108" s="9">
        <v>0</v>
      </c>
      <c r="J108" s="287">
        <v>48.564741333870003</v>
      </c>
      <c r="K108" s="9">
        <v>2.3676750850100001</v>
      </c>
      <c r="L108" s="9">
        <v>11.798536780519999</v>
      </c>
      <c r="M108" s="287">
        <v>14.166211865529998</v>
      </c>
      <c r="N108" s="9">
        <v>16.61538964687</v>
      </c>
      <c r="O108" s="9">
        <v>21.120481700909998</v>
      </c>
      <c r="P108" s="9">
        <v>4.46650431623</v>
      </c>
      <c r="Q108" s="9">
        <v>3.23409693847</v>
      </c>
      <c r="R108" s="9">
        <v>11.59843061338</v>
      </c>
      <c r="S108" s="9">
        <v>11.392912079109999</v>
      </c>
      <c r="T108" s="9">
        <v>16.842566041809999</v>
      </c>
      <c r="U108" s="9">
        <v>2.7836909405900001</v>
      </c>
      <c r="V108" s="287">
        <v>88.054072277370011</v>
      </c>
      <c r="W108" s="287">
        <v>150.78502547677002</v>
      </c>
      <c r="X108" s="9">
        <v>15.154185293678113</v>
      </c>
      <c r="Y108" s="284">
        <v>165.93921077044814</v>
      </c>
      <c r="Z108" t="str">
        <f>SUBSTITUTE(SUBSTITUTE(SUBSTITUTE(SUBSTITUTE(IF(E108="","",VLOOKUP(E108,Esquemas_NORM!$A$2:$H$126,8,FALSE)),"PROVINCIA ADMINISTRATIVA Y DE PLANIFICACIÓN","PAT"),"PROVINCIA ADMINISTRATIVA Y DE PLANIFICACION","PAT"),"PROVINCIA ADMINISTRATIVA DE PLANIFICACION","PAT"),"PROVINCIA ADMINISTRATIVA Y PLANIFICACION","PAT")</f>
        <v>PAT CARTAMA</v>
      </c>
      <c r="AA108" t="str">
        <f>IF($E108="","",INDEX(Esquemas_NORM!$H$2:$K$126,MATCH($E108,Esquemas_NORM!$A$2:$A$126,0),MATCH(AA$4,Esquemas_NORM!$H$1:$K$1,0)))</f>
        <v>A la fecha no ha conformado un EAT Región</v>
      </c>
      <c r="AB108" t="str">
        <f>IF($E108="","",INDEX(Esquemas_NORM!$H$2:$K$126,MATCH($E108,Esquemas_NORM!$A$2:$A$126,0),MATCH(AB$4,Esquemas_NORM!$H$1:$K$1,0)))</f>
        <v>A la fecha no ha conformado un EAT Área Metropolitana</v>
      </c>
      <c r="AC108" t="str">
        <f>IF($E108="","",INDEX(Esquemas_NORM!$H$2:$K$126,MATCH($E108,Esquemas_NORM!$A$2:$A$126,0),MATCH(AC$4,Esquemas_NORM!$H$1:$K$1,0)))</f>
        <v>A la fecha no ha conformado un EAT asociación - unión</v>
      </c>
    </row>
    <row r="109" spans="1:29" x14ac:dyDescent="0.3">
      <c r="A109" s="6">
        <v>2015</v>
      </c>
      <c r="B109" s="4" t="s">
        <v>556</v>
      </c>
      <c r="C109" s="4" t="s">
        <v>368</v>
      </c>
      <c r="D109" s="4" t="s">
        <v>580</v>
      </c>
      <c r="E109" s="4" t="s">
        <v>397</v>
      </c>
      <c r="F109" s="4" t="s">
        <v>371</v>
      </c>
      <c r="G109" s="4" t="s">
        <v>398</v>
      </c>
      <c r="H109" s="9">
        <v>10.23384010306</v>
      </c>
      <c r="I109" s="9">
        <v>1.8004895239999999E-2</v>
      </c>
      <c r="J109" s="287">
        <v>10.251844998300001</v>
      </c>
      <c r="K109" s="9">
        <v>9.8595446633500003</v>
      </c>
      <c r="L109" s="9">
        <v>36.201633005940003</v>
      </c>
      <c r="M109" s="287">
        <v>46.061177669290004</v>
      </c>
      <c r="N109" s="9">
        <v>4.5126284816400002</v>
      </c>
      <c r="O109" s="9">
        <v>34.193545403009999</v>
      </c>
      <c r="P109" s="9">
        <v>2.5365928065699999</v>
      </c>
      <c r="Q109" s="9">
        <v>1.63551734218</v>
      </c>
      <c r="R109" s="9">
        <v>6.2527150196600001</v>
      </c>
      <c r="S109" s="9">
        <v>10.10718064994</v>
      </c>
      <c r="T109" s="9">
        <v>11.000708473910001</v>
      </c>
      <c r="U109" s="9">
        <v>2.0198966851</v>
      </c>
      <c r="V109" s="287">
        <v>72.258784862009989</v>
      </c>
      <c r="W109" s="287">
        <v>128.57180752959999</v>
      </c>
      <c r="X109" s="9">
        <v>12.921714133651383</v>
      </c>
      <c r="Y109" s="284">
        <v>141.49352166325139</v>
      </c>
      <c r="Z109" t="str">
        <f>SUBSTITUTE(SUBSTITUTE(SUBSTITUTE(SUBSTITUTE(IF(E109="","",VLOOKUP(E109,Esquemas_NORM!$A$2:$H$126,8,FALSE)),"PROVINCIA ADMINISTRATIVA Y DE PLANIFICACIÓN","PAT"),"PROVINCIA ADMINISTRATIVA Y DE PLANIFICACION","PAT"),"PROVINCIA ADMINISTRATIVA DE PLANIFICACION","PAT"),"PROVINCIA ADMINISTRATIVA Y PLANIFICACION","PAT")</f>
        <v>PAT CARTAMA</v>
      </c>
      <c r="AA109" t="str">
        <f>IF($E109="","",INDEX(Esquemas_NORM!$H$2:$K$126,MATCH($E109,Esquemas_NORM!$A$2:$A$126,0),MATCH(AA$4,Esquemas_NORM!$H$1:$K$1,0)))</f>
        <v>A la fecha no ha conformado un EAT Región</v>
      </c>
      <c r="AB109" t="str">
        <f>IF($E109="","",INDEX(Esquemas_NORM!$H$2:$K$126,MATCH($E109,Esquemas_NORM!$A$2:$A$126,0),MATCH(AB$4,Esquemas_NORM!$H$1:$K$1,0)))</f>
        <v>A la fecha no ha conformado un EAT Área Metropolitana</v>
      </c>
      <c r="AC109" t="str">
        <f>IF($E109="","",INDEX(Esquemas_NORM!$H$2:$K$126,MATCH($E109,Esquemas_NORM!$A$2:$A$126,0),MATCH(AC$4,Esquemas_NORM!$H$1:$K$1,0)))</f>
        <v>A la fecha no ha conformado un EAT asociación - unión</v>
      </c>
    </row>
    <row r="110" spans="1:29" x14ac:dyDescent="0.3">
      <c r="A110" s="6">
        <v>2015</v>
      </c>
      <c r="B110" s="4" t="s">
        <v>556</v>
      </c>
      <c r="C110" s="4" t="s">
        <v>368</v>
      </c>
      <c r="D110" s="4" t="s">
        <v>580</v>
      </c>
      <c r="E110" s="4" t="s">
        <v>399</v>
      </c>
      <c r="F110" s="4" t="s">
        <v>371</v>
      </c>
      <c r="G110" s="4" t="s">
        <v>400</v>
      </c>
      <c r="H110" s="9">
        <v>17.23960644788</v>
      </c>
      <c r="I110" s="9">
        <v>0</v>
      </c>
      <c r="J110" s="287">
        <v>17.23960644788</v>
      </c>
      <c r="K110" s="9">
        <v>49.434957046539999</v>
      </c>
      <c r="L110" s="9">
        <v>17.211741884529999</v>
      </c>
      <c r="M110" s="287">
        <v>66.646698931070006</v>
      </c>
      <c r="N110" s="9">
        <v>3.0123906103300002</v>
      </c>
      <c r="O110" s="9">
        <v>7.4861646482999999</v>
      </c>
      <c r="P110" s="9">
        <v>2.00284886698</v>
      </c>
      <c r="Q110" s="9">
        <v>1.7003804482</v>
      </c>
      <c r="R110" s="9">
        <v>6.5430777317600004</v>
      </c>
      <c r="S110" s="9">
        <v>11.42857790525</v>
      </c>
      <c r="T110" s="9">
        <v>13.18919909427</v>
      </c>
      <c r="U110" s="9">
        <v>2.14154266761</v>
      </c>
      <c r="V110" s="287">
        <v>47.504181972700003</v>
      </c>
      <c r="W110" s="287">
        <v>131.39048735164999</v>
      </c>
      <c r="X110" s="9">
        <v>13.204996881202911</v>
      </c>
      <c r="Y110" s="284">
        <v>144.5954842328529</v>
      </c>
      <c r="Z110" t="str">
        <f>SUBSTITUTE(SUBSTITUTE(SUBSTITUTE(SUBSTITUTE(IF(E110="","",VLOOKUP(E110,Esquemas_NORM!$A$2:$H$126,8,FALSE)),"PROVINCIA ADMINISTRATIVA Y DE PLANIFICACIÓN","PAT"),"PROVINCIA ADMINISTRATIVA Y DE PLANIFICACION","PAT"),"PROVINCIA ADMINISTRATIVA DE PLANIFICACION","PAT"),"PROVINCIA ADMINISTRATIVA Y PLANIFICACION","PAT")</f>
        <v>PAT CARTAMA</v>
      </c>
      <c r="AA110" t="str">
        <f>IF($E110="","",INDEX(Esquemas_NORM!$H$2:$K$126,MATCH($E110,Esquemas_NORM!$A$2:$A$126,0),MATCH(AA$4,Esquemas_NORM!$H$1:$K$1,0)))</f>
        <v>A la fecha no ha conformado un EAT Región</v>
      </c>
      <c r="AB110" t="str">
        <f>IF($E110="","",INDEX(Esquemas_NORM!$H$2:$K$126,MATCH($E110,Esquemas_NORM!$A$2:$A$126,0),MATCH(AB$4,Esquemas_NORM!$H$1:$K$1,0)))</f>
        <v>A la fecha no ha conformado un EAT Área Metropolitana</v>
      </c>
      <c r="AC110" t="str">
        <f>IF($E110="","",INDEX(Esquemas_NORM!$H$2:$K$126,MATCH($E110,Esquemas_NORM!$A$2:$A$126,0),MATCH(AC$4,Esquemas_NORM!$H$1:$K$1,0)))</f>
        <v>A la fecha no ha conformado un EAT asociación - unión</v>
      </c>
    </row>
    <row r="111" spans="1:29" x14ac:dyDescent="0.3">
      <c r="A111" s="6">
        <v>2015</v>
      </c>
      <c r="B111" s="4" t="s">
        <v>556</v>
      </c>
      <c r="C111" s="4" t="s">
        <v>368</v>
      </c>
      <c r="D111" s="4" t="s">
        <v>580</v>
      </c>
      <c r="E111" s="4" t="s">
        <v>401</v>
      </c>
      <c r="F111" s="4" t="s">
        <v>371</v>
      </c>
      <c r="G111" s="4" t="s">
        <v>402</v>
      </c>
      <c r="H111" s="9">
        <v>16.437391364589999</v>
      </c>
      <c r="I111" s="9">
        <v>0</v>
      </c>
      <c r="J111" s="287">
        <v>16.437391364589999</v>
      </c>
      <c r="K111" s="9">
        <v>1.8610771452599999</v>
      </c>
      <c r="L111" s="9">
        <v>6.8278149710699996</v>
      </c>
      <c r="M111" s="287">
        <v>8.688892116329999</v>
      </c>
      <c r="N111" s="9">
        <v>4.6479845634499997</v>
      </c>
      <c r="O111" s="9">
        <v>7.9904678844000001</v>
      </c>
      <c r="P111" s="9">
        <v>3.31089161958</v>
      </c>
      <c r="Q111" s="9">
        <v>2.4445828187299998</v>
      </c>
      <c r="R111" s="9">
        <v>6.6797431880399998</v>
      </c>
      <c r="S111" s="9">
        <v>7.5325124261000003</v>
      </c>
      <c r="T111" s="9">
        <v>14.83112423619</v>
      </c>
      <c r="U111" s="9">
        <v>1.70999878779</v>
      </c>
      <c r="V111" s="287">
        <v>49.14730552428</v>
      </c>
      <c r="W111" s="287">
        <v>74.273589005199995</v>
      </c>
      <c r="X111" s="9">
        <v>7.4646386579313599</v>
      </c>
      <c r="Y111" s="284">
        <v>81.738227663131354</v>
      </c>
      <c r="Z111" t="str">
        <f>SUBSTITUTE(SUBSTITUTE(SUBSTITUTE(SUBSTITUTE(IF(E111="","",VLOOKUP(E111,Esquemas_NORM!$A$2:$H$126,8,FALSE)),"PROVINCIA ADMINISTRATIVA Y DE PLANIFICACIÓN","PAT"),"PROVINCIA ADMINISTRATIVA Y DE PLANIFICACION","PAT"),"PROVINCIA ADMINISTRATIVA DE PLANIFICACION","PAT"),"PROVINCIA ADMINISTRATIVA Y PLANIFICACION","PAT")</f>
        <v>PAT CARTAMA</v>
      </c>
      <c r="AA111" t="str">
        <f>IF($E111="","",INDEX(Esquemas_NORM!$H$2:$K$126,MATCH($E111,Esquemas_NORM!$A$2:$A$126,0),MATCH(AA$4,Esquemas_NORM!$H$1:$K$1,0)))</f>
        <v>A la fecha no ha conformado un EAT Región</v>
      </c>
      <c r="AB111" t="str">
        <f>IF($E111="","",INDEX(Esquemas_NORM!$H$2:$K$126,MATCH($E111,Esquemas_NORM!$A$2:$A$126,0),MATCH(AB$4,Esquemas_NORM!$H$1:$K$1,0)))</f>
        <v>A la fecha no ha conformado un EAT Área Metropolitana</v>
      </c>
      <c r="AC111" t="str">
        <f>IF($E111="","",INDEX(Esquemas_NORM!$H$2:$K$126,MATCH($E111,Esquemas_NORM!$A$2:$A$126,0),MATCH(AC$4,Esquemas_NORM!$H$1:$K$1,0)))</f>
        <v>A la fecha no ha conformado un EAT asociación - unión</v>
      </c>
    </row>
    <row r="112" spans="1:29" x14ac:dyDescent="0.3">
      <c r="A112" s="6">
        <v>2015</v>
      </c>
      <c r="B112" s="4" t="s">
        <v>556</v>
      </c>
      <c r="C112" s="4" t="s">
        <v>368</v>
      </c>
      <c r="D112" s="4" t="s">
        <v>579</v>
      </c>
      <c r="E112" s="4" t="s">
        <v>403</v>
      </c>
      <c r="F112" s="4" t="s">
        <v>371</v>
      </c>
      <c r="G112" s="4" t="s">
        <v>404</v>
      </c>
      <c r="H112" s="9">
        <v>58.630033010989997</v>
      </c>
      <c r="I112" s="9">
        <v>0.23875270249</v>
      </c>
      <c r="J112" s="287">
        <v>58.868785713479994</v>
      </c>
      <c r="K112" s="9">
        <v>3.9701073576399999</v>
      </c>
      <c r="L112" s="9">
        <v>11.16168355534</v>
      </c>
      <c r="M112" s="287">
        <v>15.13179091298</v>
      </c>
      <c r="N112" s="9">
        <v>5.5484043979599997</v>
      </c>
      <c r="O112" s="9">
        <v>30.973951763919999</v>
      </c>
      <c r="P112" s="9">
        <v>4.9412025327400002</v>
      </c>
      <c r="Q112" s="9">
        <v>4.2928253771699998</v>
      </c>
      <c r="R112" s="9">
        <v>10.537599242000001</v>
      </c>
      <c r="S112" s="9">
        <v>13.60778656892</v>
      </c>
      <c r="T112" s="9">
        <v>23.389843129620001</v>
      </c>
      <c r="U112" s="9">
        <v>4.6350866908699997</v>
      </c>
      <c r="V112" s="287">
        <v>97.926699703200001</v>
      </c>
      <c r="W112" s="287">
        <v>171.92727632966</v>
      </c>
      <c r="X112" s="9">
        <v>17.279022199315222</v>
      </c>
      <c r="Y112" s="284">
        <v>189.20629852897522</v>
      </c>
      <c r="Z112" t="str">
        <f>SUBSTITUTE(SUBSTITUTE(SUBSTITUTE(SUBSTITUTE(IF(E112="","",VLOOKUP(E112,Esquemas_NORM!$A$2:$H$126,8,FALSE)),"PROVINCIA ADMINISTRATIVA Y DE PLANIFICACIÓN","PAT"),"PROVINCIA ADMINISTRATIVA Y DE PLANIFICACION","PAT"),"PROVINCIA ADMINISTRATIVA DE PLANIFICACION","PAT"),"PROVINCIA ADMINISTRATIVA Y PLANIFICACION","PAT")</f>
        <v>PAT SAN JUAN</v>
      </c>
      <c r="AA112" t="str">
        <f>IF($E112="","",INDEX(Esquemas_NORM!$H$2:$K$126,MATCH($E112,Esquemas_NORM!$A$2:$A$126,0),MATCH(AA$4,Esquemas_NORM!$H$1:$K$1,0)))</f>
        <v>A la fecha no ha conformado un EAT Región</v>
      </c>
      <c r="AB112" t="str">
        <f>IF($E112="","",INDEX(Esquemas_NORM!$H$2:$K$126,MATCH($E112,Esquemas_NORM!$A$2:$A$126,0),MATCH(AB$4,Esquemas_NORM!$H$1:$K$1,0)))</f>
        <v>A la fecha no ha conformado un EAT Área Metropolitana</v>
      </c>
      <c r="AC112" t="str">
        <f>IF($E112="","",INDEX(Esquemas_NORM!$H$2:$K$126,MATCH($E112,Esquemas_NORM!$A$2:$A$126,0),MATCH(AC$4,Esquemas_NORM!$H$1:$K$1,0)))</f>
        <v>A la fecha no ha conformado un EAT asociación - unión</v>
      </c>
    </row>
    <row r="113" spans="1:29" x14ac:dyDescent="0.3">
      <c r="A113" s="6">
        <v>2015</v>
      </c>
      <c r="B113" s="4" t="s">
        <v>556</v>
      </c>
      <c r="C113" s="4" t="s">
        <v>368</v>
      </c>
      <c r="D113" s="4" t="s">
        <v>580</v>
      </c>
      <c r="E113" s="4" t="s">
        <v>405</v>
      </c>
      <c r="F113" s="4" t="s">
        <v>371</v>
      </c>
      <c r="G113" s="4" t="s">
        <v>406</v>
      </c>
      <c r="H113" s="9">
        <v>71.431587744119994</v>
      </c>
      <c r="I113" s="9">
        <v>0</v>
      </c>
      <c r="J113" s="287">
        <v>71.431587744119994</v>
      </c>
      <c r="K113" s="9">
        <v>11.591683965010001</v>
      </c>
      <c r="L113" s="9">
        <v>11.384882661980001</v>
      </c>
      <c r="M113" s="287">
        <v>22.97656662699</v>
      </c>
      <c r="N113" s="9">
        <v>5.8254262354200002</v>
      </c>
      <c r="O113" s="9">
        <v>38.789658172769997</v>
      </c>
      <c r="P113" s="9">
        <v>9.1407335412199995</v>
      </c>
      <c r="Q113" s="9">
        <v>7.7837496557100003</v>
      </c>
      <c r="R113" s="9">
        <v>28.585533269550002</v>
      </c>
      <c r="S113" s="9">
        <v>21.746219102409999</v>
      </c>
      <c r="T113" s="9">
        <v>36.80678434368</v>
      </c>
      <c r="U113" s="9">
        <v>7.8981159344999998</v>
      </c>
      <c r="V113" s="287">
        <v>156.57622025525998</v>
      </c>
      <c r="W113" s="287">
        <v>250.98437462636997</v>
      </c>
      <c r="X113" s="9">
        <v>25.224412748410248</v>
      </c>
      <c r="Y113" s="284">
        <v>276.20878737478023</v>
      </c>
      <c r="Z113" t="str">
        <f>SUBSTITUTE(SUBSTITUTE(SUBSTITUTE(SUBSTITUTE(IF(E113="","",VLOOKUP(E113,Esquemas_NORM!$A$2:$H$126,8,FALSE)),"PROVINCIA ADMINISTRATIVA Y DE PLANIFICACIÓN","PAT"),"PROVINCIA ADMINISTRATIVA Y DE PLANIFICACION","PAT"),"PROVINCIA ADMINISTRATIVA DE PLANIFICACION","PAT"),"PROVINCIA ADMINISTRATIVA Y PLANIFICACION","PAT")</f>
        <v>PAT CARTAMA</v>
      </c>
      <c r="AA113" t="str">
        <f>IF($E113="","",INDEX(Esquemas_NORM!$H$2:$K$126,MATCH($E113,Esquemas_NORM!$A$2:$A$126,0),MATCH(AA$4,Esquemas_NORM!$H$1:$K$1,0)))</f>
        <v>A la fecha no ha conformado un EAT Región</v>
      </c>
      <c r="AB113" t="str">
        <f>IF($E113="","",INDEX(Esquemas_NORM!$H$2:$K$126,MATCH($E113,Esquemas_NORM!$A$2:$A$126,0),MATCH(AB$4,Esquemas_NORM!$H$1:$K$1,0)))</f>
        <v>A la fecha no ha conformado un EAT Área Metropolitana</v>
      </c>
      <c r="AC113" t="str">
        <f>IF($E113="","",INDEX(Esquemas_NORM!$H$2:$K$126,MATCH($E113,Esquemas_NORM!$A$2:$A$126,0),MATCH(AC$4,Esquemas_NORM!$H$1:$K$1,0)))</f>
        <v>A la fecha no ha conformado un EAT asociación - unión</v>
      </c>
    </row>
    <row r="114" spans="1:29" x14ac:dyDescent="0.3">
      <c r="A114" s="6">
        <v>2015</v>
      </c>
      <c r="B114" s="4" t="s">
        <v>556</v>
      </c>
      <c r="C114" s="4" t="s">
        <v>368</v>
      </c>
      <c r="D114" s="4" t="s">
        <v>580</v>
      </c>
      <c r="E114" s="4" t="s">
        <v>407</v>
      </c>
      <c r="F114" s="4" t="s">
        <v>371</v>
      </c>
      <c r="G114" s="4" t="s">
        <v>408</v>
      </c>
      <c r="H114" s="9">
        <v>53.990244015119998</v>
      </c>
      <c r="I114" s="9">
        <v>0.38638468863999997</v>
      </c>
      <c r="J114" s="287">
        <v>54.376628703759998</v>
      </c>
      <c r="K114" s="9">
        <v>4.6633673936599997</v>
      </c>
      <c r="L114" s="9">
        <v>11.9999957949</v>
      </c>
      <c r="M114" s="287">
        <v>16.663363188559998</v>
      </c>
      <c r="N114" s="9">
        <v>6.1393795683199999</v>
      </c>
      <c r="O114" s="9">
        <v>22.618116910480001</v>
      </c>
      <c r="P114" s="9">
        <v>6.1039844223799999</v>
      </c>
      <c r="Q114" s="9">
        <v>5.0526964115400004</v>
      </c>
      <c r="R114" s="9">
        <v>15.252478213250001</v>
      </c>
      <c r="S114" s="9">
        <v>15.50813293096</v>
      </c>
      <c r="T114" s="9">
        <v>28.987747324859999</v>
      </c>
      <c r="U114" s="9">
        <v>4.6766133874799998</v>
      </c>
      <c r="V114" s="287">
        <v>104.33914916927</v>
      </c>
      <c r="W114" s="287">
        <v>175.37914106158999</v>
      </c>
      <c r="X114" s="9">
        <v>17.625941249071985</v>
      </c>
      <c r="Y114" s="284">
        <v>193.00508231066198</v>
      </c>
      <c r="Z114" t="str">
        <f>SUBSTITUTE(SUBSTITUTE(SUBSTITUTE(SUBSTITUTE(IF(E114="","",VLOOKUP(E114,Esquemas_NORM!$A$2:$H$126,8,FALSE)),"PROVINCIA ADMINISTRATIVA Y DE PLANIFICACIÓN","PAT"),"PROVINCIA ADMINISTRATIVA Y DE PLANIFICACION","PAT"),"PROVINCIA ADMINISTRATIVA DE PLANIFICACION","PAT"),"PROVINCIA ADMINISTRATIVA Y PLANIFICACION","PAT")</f>
        <v>PAT CARTAMA</v>
      </c>
      <c r="AA114" t="str">
        <f>IF($E114="","",INDEX(Esquemas_NORM!$H$2:$K$126,MATCH($E114,Esquemas_NORM!$A$2:$A$126,0),MATCH(AA$4,Esquemas_NORM!$H$1:$K$1,0)))</f>
        <v>A la fecha no ha conformado un EAT Región</v>
      </c>
      <c r="AB114" t="str">
        <f>IF($E114="","",INDEX(Esquemas_NORM!$H$2:$K$126,MATCH($E114,Esquemas_NORM!$A$2:$A$126,0),MATCH(AB$4,Esquemas_NORM!$H$1:$K$1,0)))</f>
        <v>A la fecha no ha conformado un EAT Área Metropolitana</v>
      </c>
      <c r="AC114" t="str">
        <f>IF($E114="","",INDEX(Esquemas_NORM!$H$2:$K$126,MATCH($E114,Esquemas_NORM!$A$2:$A$126,0),MATCH(AC$4,Esquemas_NORM!$H$1:$K$1,0)))</f>
        <v>A la fecha no ha conformado un EAT asociación - unión</v>
      </c>
    </row>
    <row r="115" spans="1:29" x14ac:dyDescent="0.3">
      <c r="A115" s="6">
        <v>2015</v>
      </c>
      <c r="B115" s="4" t="s">
        <v>556</v>
      </c>
      <c r="C115" s="4" t="s">
        <v>368</v>
      </c>
      <c r="D115" s="4" t="s">
        <v>580</v>
      </c>
      <c r="E115" s="4" t="s">
        <v>409</v>
      </c>
      <c r="F115" s="4" t="s">
        <v>371</v>
      </c>
      <c r="G115" s="4" t="s">
        <v>410</v>
      </c>
      <c r="H115" s="9">
        <v>29.28053633627</v>
      </c>
      <c r="I115" s="9">
        <v>0</v>
      </c>
      <c r="J115" s="287">
        <v>29.28053633627</v>
      </c>
      <c r="K115" s="9">
        <v>1.4318372055499999</v>
      </c>
      <c r="L115" s="9">
        <v>5.8152066296099996</v>
      </c>
      <c r="M115" s="287">
        <v>7.2470438351599995</v>
      </c>
      <c r="N115" s="9">
        <v>2.2878376062900001</v>
      </c>
      <c r="O115" s="9">
        <v>12.67742024811</v>
      </c>
      <c r="P115" s="9">
        <v>2.02025867009</v>
      </c>
      <c r="Q115" s="9">
        <v>1.9230341472200001</v>
      </c>
      <c r="R115" s="9">
        <v>5.4553112564499999</v>
      </c>
      <c r="S115" s="9">
        <v>7.3206691900000003</v>
      </c>
      <c r="T115" s="9">
        <v>12.60796612195</v>
      </c>
      <c r="U115" s="9">
        <v>1.7227768696000001</v>
      </c>
      <c r="V115" s="287">
        <v>46.015274109709999</v>
      </c>
      <c r="W115" s="287">
        <v>82.542854281139995</v>
      </c>
      <c r="X115" s="9">
        <v>8.2957157349695123</v>
      </c>
      <c r="Y115" s="284">
        <v>90.838570016109514</v>
      </c>
      <c r="Z115" t="str">
        <f>SUBSTITUTE(SUBSTITUTE(SUBSTITUTE(SUBSTITUTE(IF(E115="","",VLOOKUP(E115,Esquemas_NORM!$A$2:$H$126,8,FALSE)),"PROVINCIA ADMINISTRATIVA Y DE PLANIFICACIÓN","PAT"),"PROVINCIA ADMINISTRATIVA Y DE PLANIFICACION","PAT"),"PROVINCIA ADMINISTRATIVA DE PLANIFICACION","PAT"),"PROVINCIA ADMINISTRATIVA Y PLANIFICACION","PAT")</f>
        <v>PAT CARTAMA</v>
      </c>
      <c r="AA115" t="str">
        <f>IF($E115="","",INDEX(Esquemas_NORM!$H$2:$K$126,MATCH($E115,Esquemas_NORM!$A$2:$A$126,0),MATCH(AA$4,Esquemas_NORM!$H$1:$K$1,0)))</f>
        <v>A la fecha no ha conformado un EAT Región</v>
      </c>
      <c r="AB115" t="str">
        <f>IF($E115="","",INDEX(Esquemas_NORM!$H$2:$K$126,MATCH($E115,Esquemas_NORM!$A$2:$A$126,0),MATCH(AB$4,Esquemas_NORM!$H$1:$K$1,0)))</f>
        <v>A la fecha no ha conformado un EAT Área Metropolitana</v>
      </c>
      <c r="AC115" t="str">
        <f>IF($E115="","",INDEX(Esquemas_NORM!$H$2:$K$126,MATCH($E115,Esquemas_NORM!$A$2:$A$126,0),MATCH(AC$4,Esquemas_NORM!$H$1:$K$1,0)))</f>
        <v>A la fecha no ha conformado un EAT asociación - unión</v>
      </c>
    </row>
    <row r="116" spans="1:29" x14ac:dyDescent="0.3">
      <c r="A116" s="6">
        <v>2015</v>
      </c>
      <c r="B116" s="4" t="s">
        <v>556</v>
      </c>
      <c r="C116" s="4" t="s">
        <v>368</v>
      </c>
      <c r="D116" s="4" t="s">
        <v>577</v>
      </c>
      <c r="E116" s="4" t="s">
        <v>411</v>
      </c>
      <c r="F116" s="4" t="s">
        <v>371</v>
      </c>
      <c r="G116" s="4" t="s">
        <v>412</v>
      </c>
      <c r="H116" s="9">
        <v>19.664816001209999</v>
      </c>
      <c r="I116" s="9">
        <v>1.86511823072</v>
      </c>
      <c r="J116" s="287">
        <v>21.52993423193</v>
      </c>
      <c r="K116" s="9">
        <v>3.34290945506</v>
      </c>
      <c r="L116" s="9">
        <v>4.9169876296300004</v>
      </c>
      <c r="M116" s="287">
        <v>8.2598970846899995</v>
      </c>
      <c r="N116" s="9">
        <v>3.7453439615200002</v>
      </c>
      <c r="O116" s="9">
        <v>19.943589005789999</v>
      </c>
      <c r="P116" s="9">
        <v>2.9657494894699998</v>
      </c>
      <c r="Q116" s="9">
        <v>2.0730605978700001</v>
      </c>
      <c r="R116" s="9">
        <v>8.1369888533099992</v>
      </c>
      <c r="S116" s="9">
        <v>9.3896470923600006</v>
      </c>
      <c r="T116" s="9">
        <v>16.218001824160002</v>
      </c>
      <c r="U116" s="9">
        <v>2.97816485876</v>
      </c>
      <c r="V116" s="287">
        <v>65.450545683239994</v>
      </c>
      <c r="W116" s="287">
        <v>95.24037699985999</v>
      </c>
      <c r="X116" s="9">
        <v>9.571841208580123</v>
      </c>
      <c r="Y116" s="284">
        <v>104.81221820844011</v>
      </c>
      <c r="Z116" t="str">
        <f>SUBSTITUTE(SUBSTITUTE(SUBSTITUTE(SUBSTITUTE(IF(E116="","",VLOOKUP(E116,Esquemas_NORM!$A$2:$H$126,8,FALSE)),"PROVINCIA ADMINISTRATIVA Y DE PLANIFICACIÓN","PAT"),"PROVINCIA ADMINISTRATIVA Y DE PLANIFICACION","PAT"),"PROVINCIA ADMINISTRATIVA DE PLANIFICACION","PAT"),"PROVINCIA ADMINISTRATIVA Y PLANIFICACION","PAT")</f>
        <v>PAT DE PENDERISCO Y SINIFANÁ</v>
      </c>
      <c r="AA116" t="str">
        <f>IF($E116="","",INDEX(Esquemas_NORM!$H$2:$K$126,MATCH($E116,Esquemas_NORM!$A$2:$A$126,0),MATCH(AA$4,Esquemas_NORM!$H$1:$K$1,0)))</f>
        <v>A la fecha no ha conformado un EAT Región</v>
      </c>
      <c r="AB116" t="str">
        <f>IF($E116="","",INDEX(Esquemas_NORM!$H$2:$K$126,MATCH($E116,Esquemas_NORM!$A$2:$A$126,0),MATCH(AB$4,Esquemas_NORM!$H$1:$K$1,0)))</f>
        <v>A la fecha no ha conformado un EAT Área Metropolitana</v>
      </c>
      <c r="AC116" t="str">
        <f>IF($E116="","",INDEX(Esquemas_NORM!$H$2:$K$126,MATCH($E116,Esquemas_NORM!$A$2:$A$126,0),MATCH(AC$4,Esquemas_NORM!$H$1:$K$1,0)))</f>
        <v>A la fecha no ha conformado un EAT asociación - unión</v>
      </c>
    </row>
    <row r="117" spans="1:29" x14ac:dyDescent="0.3">
      <c r="A117" s="6">
        <v>2015</v>
      </c>
      <c r="B117" s="4" t="s">
        <v>556</v>
      </c>
      <c r="C117" s="4" t="s">
        <v>368</v>
      </c>
      <c r="D117" s="4" t="s">
        <v>579</v>
      </c>
      <c r="E117" s="4" t="s">
        <v>413</v>
      </c>
      <c r="F117" s="4" t="s">
        <v>371</v>
      </c>
      <c r="G117" s="4" t="s">
        <v>414</v>
      </c>
      <c r="H117" s="9">
        <v>123.69398801154</v>
      </c>
      <c r="I117" s="9">
        <v>5.6090796483199998</v>
      </c>
      <c r="J117" s="287">
        <v>129.30306765986001</v>
      </c>
      <c r="K117" s="9">
        <v>23.1456335383</v>
      </c>
      <c r="L117" s="9">
        <v>14.014186673419999</v>
      </c>
      <c r="M117" s="287">
        <v>37.159820211720003</v>
      </c>
      <c r="N117" s="9">
        <v>9.3351269376499992</v>
      </c>
      <c r="O117" s="9">
        <v>39.3946675599</v>
      </c>
      <c r="P117" s="9">
        <v>9.8272352915599992</v>
      </c>
      <c r="Q117" s="9">
        <v>9.5517270647999997</v>
      </c>
      <c r="R117" s="9">
        <v>20.505864122950001</v>
      </c>
      <c r="S117" s="9">
        <v>28.42588413799</v>
      </c>
      <c r="T117" s="9">
        <v>53.15228007436</v>
      </c>
      <c r="U117" s="9">
        <v>8.3564315709900008</v>
      </c>
      <c r="V117" s="287">
        <v>178.54921676020001</v>
      </c>
      <c r="W117" s="287">
        <v>345.01210463178001</v>
      </c>
      <c r="X117" s="9">
        <v>34.67438059992908</v>
      </c>
      <c r="Y117" s="284">
        <v>379.68648523170907</v>
      </c>
      <c r="Z117" t="str">
        <f>SUBSTITUTE(SUBSTITUTE(SUBSTITUTE(SUBSTITUTE(IF(E117="","",VLOOKUP(E117,Esquemas_NORM!$A$2:$H$126,8,FALSE)),"PROVINCIA ADMINISTRATIVA Y DE PLANIFICACIÓN","PAT"),"PROVINCIA ADMINISTRATIVA Y DE PLANIFICACION","PAT"),"PROVINCIA ADMINISTRATIVA DE PLANIFICACION","PAT"),"PROVINCIA ADMINISTRATIVA Y PLANIFICACION","PAT")</f>
        <v>PAT DE PENDERISCO Y SINIFANÁ</v>
      </c>
      <c r="AA117" t="str">
        <f>IF($E117="","",INDEX(Esquemas_NORM!$H$2:$K$126,MATCH($E117,Esquemas_NORM!$A$2:$A$126,0),MATCH(AA$4,Esquemas_NORM!$H$1:$K$1,0)))</f>
        <v>A la fecha no ha conformado un EAT Región</v>
      </c>
      <c r="AB117" t="str">
        <f>IF($E117="","",INDEX(Esquemas_NORM!$H$2:$K$126,MATCH($E117,Esquemas_NORM!$A$2:$A$126,0),MATCH(AB$4,Esquemas_NORM!$H$1:$K$1,0)))</f>
        <v>A la fecha no ha conformado un EAT Área Metropolitana</v>
      </c>
      <c r="AC117" t="str">
        <f>IF($E117="","",INDEX(Esquemas_NORM!$H$2:$K$126,MATCH($E117,Esquemas_NORM!$A$2:$A$126,0),MATCH(AC$4,Esquemas_NORM!$H$1:$K$1,0)))</f>
        <v>A la fecha no ha conformado un EAT asociación - unión</v>
      </c>
    </row>
    <row r="118" spans="1:29" x14ac:dyDescent="0.3">
      <c r="A118" s="6">
        <v>2015</v>
      </c>
      <c r="B118" s="4" t="s">
        <v>556</v>
      </c>
      <c r="C118" s="4" t="s">
        <v>368</v>
      </c>
      <c r="D118" s="4" t="s">
        <v>580</v>
      </c>
      <c r="E118" s="4" t="s">
        <v>415</v>
      </c>
      <c r="F118" s="4" t="s">
        <v>371</v>
      </c>
      <c r="G118" s="4" t="s">
        <v>416</v>
      </c>
      <c r="H118" s="9">
        <v>22.929105761900001</v>
      </c>
      <c r="I118" s="9">
        <v>0.74841275506000005</v>
      </c>
      <c r="J118" s="287">
        <v>23.677518516959999</v>
      </c>
      <c r="K118" s="9">
        <v>1.6883826529999999</v>
      </c>
      <c r="L118" s="9">
        <v>4.7799492770500001</v>
      </c>
      <c r="M118" s="287">
        <v>6.4683319300499997</v>
      </c>
      <c r="N118" s="9">
        <v>1.78362805677</v>
      </c>
      <c r="O118" s="9">
        <v>8.9887402578500009</v>
      </c>
      <c r="P118" s="9">
        <v>2.3126486472300001</v>
      </c>
      <c r="Q118" s="9">
        <v>1.8671201052199999</v>
      </c>
      <c r="R118" s="9">
        <v>7.4475613543900003</v>
      </c>
      <c r="S118" s="9">
        <v>6.7315734577099997</v>
      </c>
      <c r="T118" s="9">
        <v>11.986549533830001</v>
      </c>
      <c r="U118" s="9">
        <v>2.2843680066199998</v>
      </c>
      <c r="V118" s="287">
        <v>43.402189419620001</v>
      </c>
      <c r="W118" s="287">
        <v>73.548039866630006</v>
      </c>
      <c r="X118" s="9">
        <v>7.3917195729588991</v>
      </c>
      <c r="Y118" s="284">
        <v>80.939759439588912</v>
      </c>
      <c r="Z118" t="str">
        <f>SUBSTITUTE(SUBSTITUTE(SUBSTITUTE(SUBSTITUTE(IF(E118="","",VLOOKUP(E118,Esquemas_NORM!$A$2:$H$126,8,FALSE)),"PROVINCIA ADMINISTRATIVA Y DE PLANIFICACIÓN","PAT"),"PROVINCIA ADMINISTRATIVA Y DE PLANIFICACION","PAT"),"PROVINCIA ADMINISTRATIVA DE PLANIFICACION","PAT"),"PROVINCIA ADMINISTRATIVA Y PLANIFICACION","PAT")</f>
        <v>PAT CARTAMA</v>
      </c>
      <c r="AA118" t="str">
        <f>IF($E118="","",INDEX(Esquemas_NORM!$H$2:$K$126,MATCH($E118,Esquemas_NORM!$A$2:$A$126,0),MATCH(AA$4,Esquemas_NORM!$H$1:$K$1,0)))</f>
        <v>A la fecha no ha conformado un EAT Región</v>
      </c>
      <c r="AB118" t="str">
        <f>IF($E118="","",INDEX(Esquemas_NORM!$H$2:$K$126,MATCH($E118,Esquemas_NORM!$A$2:$A$126,0),MATCH(AB$4,Esquemas_NORM!$H$1:$K$1,0)))</f>
        <v>A la fecha no ha conformado un EAT Área Metropolitana</v>
      </c>
      <c r="AC118" t="str">
        <f>IF($E118="","",INDEX(Esquemas_NORM!$H$2:$K$126,MATCH($E118,Esquemas_NORM!$A$2:$A$126,0),MATCH(AC$4,Esquemas_NORM!$H$1:$K$1,0)))</f>
        <v>A la fecha no ha conformado un EAT asociación - unión</v>
      </c>
    </row>
    <row r="119" spans="1:29" x14ac:dyDescent="0.3">
      <c r="A119" s="6">
        <v>2015</v>
      </c>
      <c r="B119" s="4" t="s">
        <v>556</v>
      </c>
      <c r="C119" s="4" t="s">
        <v>368</v>
      </c>
      <c r="D119" s="4" t="s">
        <v>577</v>
      </c>
      <c r="E119" s="4" t="s">
        <v>417</v>
      </c>
      <c r="F119" s="4" t="s">
        <v>371</v>
      </c>
      <c r="G119" s="4" t="s">
        <v>418</v>
      </c>
      <c r="H119" s="9">
        <v>31.17412627593</v>
      </c>
      <c r="I119" s="9">
        <v>1.8775846735199999</v>
      </c>
      <c r="J119" s="287">
        <v>33.051710949449998</v>
      </c>
      <c r="K119" s="9">
        <v>6.8982589127400002</v>
      </c>
      <c r="L119" s="9">
        <v>6.8260355479400001</v>
      </c>
      <c r="M119" s="287">
        <v>13.724294460679999</v>
      </c>
      <c r="N119" s="9">
        <v>7.4135834522900002</v>
      </c>
      <c r="O119" s="9">
        <v>23.941051949599998</v>
      </c>
      <c r="P119" s="9">
        <v>4.9121745304799997</v>
      </c>
      <c r="Q119" s="9">
        <v>3.5326348566500001</v>
      </c>
      <c r="R119" s="9">
        <v>14.762648653199999</v>
      </c>
      <c r="S119" s="9">
        <v>14.310828454899999</v>
      </c>
      <c r="T119" s="9">
        <v>22.661731456809999</v>
      </c>
      <c r="U119" s="9">
        <v>3.93857636699</v>
      </c>
      <c r="V119" s="287">
        <v>95.473229720920017</v>
      </c>
      <c r="W119" s="287">
        <v>142.24923513105</v>
      </c>
      <c r="X119" s="9">
        <v>14.296321934113958</v>
      </c>
      <c r="Y119" s="284">
        <v>156.54555706516396</v>
      </c>
      <c r="Z119" t="str">
        <f>SUBSTITUTE(SUBSTITUTE(SUBSTITUTE(SUBSTITUTE(IF(E119="","",VLOOKUP(E119,Esquemas_NORM!$A$2:$H$126,8,FALSE)),"PROVINCIA ADMINISTRATIVA Y DE PLANIFICACIÓN","PAT"),"PROVINCIA ADMINISTRATIVA Y DE PLANIFICACION","PAT"),"PROVINCIA ADMINISTRATIVA DE PLANIFICACION","PAT"),"PROVINCIA ADMINISTRATIVA Y PLANIFICACION","PAT")</f>
        <v>PAT CARTAMA</v>
      </c>
      <c r="AA119" t="str">
        <f>IF($E119="","",INDEX(Esquemas_NORM!$H$2:$K$126,MATCH($E119,Esquemas_NORM!$A$2:$A$126,0),MATCH(AA$4,Esquemas_NORM!$H$1:$K$1,0)))</f>
        <v>A la fecha no ha conformado un EAT Región</v>
      </c>
      <c r="AB119" t="str">
        <f>IF($E119="","",INDEX(Esquemas_NORM!$H$2:$K$126,MATCH($E119,Esquemas_NORM!$A$2:$A$126,0),MATCH(AB$4,Esquemas_NORM!$H$1:$K$1,0)))</f>
        <v>A la fecha no ha conformado un EAT Área Metropolitana</v>
      </c>
      <c r="AC119" t="str">
        <f>IF($E119="","",INDEX(Esquemas_NORM!$H$2:$K$126,MATCH($E119,Esquemas_NORM!$A$2:$A$126,0),MATCH(AC$4,Esquemas_NORM!$H$1:$K$1,0)))</f>
        <v>A la fecha no ha conformado un EAT asociación - unión</v>
      </c>
    </row>
    <row r="120" spans="1:29" x14ac:dyDescent="0.3">
      <c r="A120" s="6">
        <v>2015</v>
      </c>
      <c r="B120" s="4" t="s">
        <v>556</v>
      </c>
      <c r="C120" s="4" t="s">
        <v>419</v>
      </c>
      <c r="D120" s="4" t="s">
        <v>581</v>
      </c>
      <c r="E120" s="4" t="s">
        <v>421</v>
      </c>
      <c r="F120" s="4" t="s">
        <v>422</v>
      </c>
      <c r="G120" s="4" t="s">
        <v>424</v>
      </c>
      <c r="H120" s="9">
        <v>458.60780037838998</v>
      </c>
      <c r="I120" s="9">
        <v>0.53342708347000001</v>
      </c>
      <c r="J120" s="287">
        <v>459.14122746185996</v>
      </c>
      <c r="K120" s="9">
        <v>60.280389515129997</v>
      </c>
      <c r="L120" s="9">
        <v>102.29201244521001</v>
      </c>
      <c r="M120" s="287">
        <v>162.57240196034002</v>
      </c>
      <c r="N120" s="9">
        <v>68.10044310488</v>
      </c>
      <c r="O120" s="9">
        <v>467.39675501792999</v>
      </c>
      <c r="P120" s="9">
        <v>50.943531515079997</v>
      </c>
      <c r="Q120" s="9">
        <v>54.840190390510003</v>
      </c>
      <c r="R120" s="9">
        <v>111.87908132682</v>
      </c>
      <c r="S120" s="9">
        <v>176.48386110632001</v>
      </c>
      <c r="T120" s="9">
        <v>263.01777119603997</v>
      </c>
      <c r="U120" s="9">
        <v>32.005993388329998</v>
      </c>
      <c r="V120" s="287">
        <v>1224.6676270459097</v>
      </c>
      <c r="W120" s="287">
        <v>1846.3812564681095</v>
      </c>
      <c r="X120" s="9">
        <v>185.56487021716617</v>
      </c>
      <c r="Y120" s="284">
        <v>2031.9461266852757</v>
      </c>
      <c r="Z120" t="str">
        <f>SUBSTITUTE(SUBSTITUTE(SUBSTITUTE(SUBSTITUTE(IF(E120="","",VLOOKUP(E120,Esquemas_NORM!$A$2:$H$126,8,FALSE)),"PROVINCIA ADMINISTRATIVA Y DE PLANIFICACIÓN","PAT"),"PROVINCIA ADMINISTRATIVA Y DE PLANIFICACION","PAT"),"PROVINCIA ADMINISTRATIVA DE PLANIFICACION","PAT"),"PROVINCIA ADMINISTRATIVA Y PLANIFICACION","PAT")</f>
        <v>A la fecha no ha conformado un EAT Provincia</v>
      </c>
      <c r="AA120" t="str">
        <f>IF($E120="","",INDEX(Esquemas_NORM!$H$2:$K$126,MATCH($E120,Esquemas_NORM!$A$2:$A$126,0),MATCH(AA$4,Esquemas_NORM!$H$1:$K$1,0)))</f>
        <v>Región de Planeación y Gestión de Urabá - RPG (Acuerdo de Voluntades)</v>
      </c>
      <c r="AB120" t="str">
        <f>IF($E120="","",INDEX(Esquemas_NORM!$H$2:$K$126,MATCH($E120,Esquemas_NORM!$A$2:$A$126,0),MATCH(AB$4,Esquemas_NORM!$H$1:$K$1,0)))</f>
        <v>A la fecha no ha conformado un EAT Área Metropolitana</v>
      </c>
      <c r="AC120" t="str">
        <f>IF($E120="","",INDEX(Esquemas_NORM!$H$2:$K$126,MATCH($E120,Esquemas_NORM!$A$2:$A$126,0),MATCH(AC$4,Esquemas_NORM!$H$1:$K$1,0)))</f>
        <v>ASOCIACIÓN DE MUNICIPIOS DEL URABÁ ANTIOQUEÑO - ASOMURA</v>
      </c>
    </row>
    <row r="121" spans="1:29" x14ac:dyDescent="0.3">
      <c r="A121" s="6">
        <v>2015</v>
      </c>
      <c r="B121" s="4" t="s">
        <v>556</v>
      </c>
      <c r="C121" s="4" t="s">
        <v>419</v>
      </c>
      <c r="D121" s="4" t="s">
        <v>582</v>
      </c>
      <c r="E121" s="4" t="s">
        <v>425</v>
      </c>
      <c r="F121" s="4" t="s">
        <v>422</v>
      </c>
      <c r="G121" s="4" t="s">
        <v>426</v>
      </c>
      <c r="H121" s="9">
        <v>48.07807049086</v>
      </c>
      <c r="I121" s="9">
        <v>0</v>
      </c>
      <c r="J121" s="287">
        <v>48.07807049086</v>
      </c>
      <c r="K121" s="9">
        <v>1.72199952588</v>
      </c>
      <c r="L121" s="9">
        <v>20.14596704329</v>
      </c>
      <c r="M121" s="287">
        <v>21.867966569170001</v>
      </c>
      <c r="N121" s="9">
        <v>9.0640414377000003</v>
      </c>
      <c r="O121" s="9">
        <v>26.64190806449</v>
      </c>
      <c r="P121" s="9">
        <v>9.7127616769500005</v>
      </c>
      <c r="Q121" s="9">
        <v>8.3421650094899995</v>
      </c>
      <c r="R121" s="9">
        <v>16.17122994715</v>
      </c>
      <c r="S121" s="9">
        <v>26.319558230270001</v>
      </c>
      <c r="T121" s="9">
        <v>69.797685608470005</v>
      </c>
      <c r="U121" s="9">
        <v>8.8847358030599999</v>
      </c>
      <c r="V121" s="287">
        <v>174.93408577758001</v>
      </c>
      <c r="W121" s="287">
        <v>244.88012283761</v>
      </c>
      <c r="X121" s="9">
        <v>24.610923694082992</v>
      </c>
      <c r="Y121" s="284">
        <v>269.49104653169297</v>
      </c>
      <c r="Z121" t="str">
        <f>SUBSTITUTE(SUBSTITUTE(SUBSTITUTE(SUBSTITUTE(IF(E121="","",VLOOKUP(E121,Esquemas_NORM!$A$2:$H$126,8,FALSE)),"PROVINCIA ADMINISTRATIVA Y DE PLANIFICACIÓN","PAT"),"PROVINCIA ADMINISTRATIVA Y DE PLANIFICACION","PAT"),"PROVINCIA ADMINISTRATIVA DE PLANIFICACION","PAT"),"PROVINCIA ADMINISTRATIVA Y PLANIFICACION","PAT")</f>
        <v>A la fecha no ha conformado un EAT Provincia</v>
      </c>
      <c r="AA121" t="str">
        <f>IF($E121="","",INDEX(Esquemas_NORM!$H$2:$K$126,MATCH($E121,Esquemas_NORM!$A$2:$A$126,0),MATCH(AA$4,Esquemas_NORM!$H$1:$K$1,0)))</f>
        <v>Región de Planeación y Gestión de Urabá - RPG (Acuerdo de Voluntades)</v>
      </c>
      <c r="AB121" t="str">
        <f>IF($E121="","",INDEX(Esquemas_NORM!$H$2:$K$126,MATCH($E121,Esquemas_NORM!$A$2:$A$126,0),MATCH(AB$4,Esquemas_NORM!$H$1:$K$1,0)))</f>
        <v>A la fecha no ha conformado un EAT Área Metropolitana</v>
      </c>
      <c r="AC121" t="str">
        <f>IF($E121="","",INDEX(Esquemas_NORM!$H$2:$K$126,MATCH($E121,Esquemas_NORM!$A$2:$A$126,0),MATCH(AC$4,Esquemas_NORM!$H$1:$K$1,0)))</f>
        <v>ASOCIACIÓN DE MUNICIPIOS DEL URABÁ ANTIOQUEÑO - ASOMURA /ASOCIACIÓN DE MUNICIPIOS DEL URABÁ NORTE-ASOURANOR</v>
      </c>
    </row>
    <row r="122" spans="1:29" x14ac:dyDescent="0.3">
      <c r="A122" s="6">
        <v>2015</v>
      </c>
      <c r="B122" s="4" t="s">
        <v>556</v>
      </c>
      <c r="C122" s="4" t="s">
        <v>419</v>
      </c>
      <c r="D122" s="4" t="s">
        <v>581</v>
      </c>
      <c r="E122" s="4" t="s">
        <v>427</v>
      </c>
      <c r="F122" s="4" t="s">
        <v>422</v>
      </c>
      <c r="G122" s="4" t="s">
        <v>428</v>
      </c>
      <c r="H122" s="9">
        <v>616.54598386889995</v>
      </c>
      <c r="I122" s="9">
        <v>0.10429033215</v>
      </c>
      <c r="J122" s="287">
        <v>616.65027420104991</v>
      </c>
      <c r="K122" s="9">
        <v>30.56199816609</v>
      </c>
      <c r="L122" s="9">
        <v>57.529144791939999</v>
      </c>
      <c r="M122" s="287">
        <v>88.091142958029991</v>
      </c>
      <c r="N122" s="9">
        <v>22.257666580359999</v>
      </c>
      <c r="O122" s="9">
        <v>117.47763329515</v>
      </c>
      <c r="P122" s="9">
        <v>14.85649627724</v>
      </c>
      <c r="Q122" s="9">
        <v>10.06132009317</v>
      </c>
      <c r="R122" s="9">
        <v>23.544372408569998</v>
      </c>
      <c r="S122" s="9">
        <v>51.598004199370003</v>
      </c>
      <c r="T122" s="9">
        <v>64.930841252229996</v>
      </c>
      <c r="U122" s="9">
        <v>10.25603321675</v>
      </c>
      <c r="V122" s="287">
        <v>314.98236732283999</v>
      </c>
      <c r="W122" s="287">
        <v>1019.7237844819199</v>
      </c>
      <c r="X122" s="9">
        <v>102.4842031199945</v>
      </c>
      <c r="Y122" s="284">
        <v>1122.2079876019143</v>
      </c>
      <c r="Z122" t="str">
        <f>SUBSTITUTE(SUBSTITUTE(SUBSTITUTE(SUBSTITUTE(IF(E122="","",VLOOKUP(E122,Esquemas_NORM!$A$2:$H$126,8,FALSE)),"PROVINCIA ADMINISTRATIVA Y DE PLANIFICACIÓN","PAT"),"PROVINCIA ADMINISTRATIVA Y DE PLANIFICACION","PAT"),"PROVINCIA ADMINISTRATIVA DE PLANIFICACION","PAT"),"PROVINCIA ADMINISTRATIVA Y PLANIFICACION","PAT")</f>
        <v>A la fecha no ha conformado un EAT Provincia</v>
      </c>
      <c r="AA122" t="str">
        <f>IF($E122="","",INDEX(Esquemas_NORM!$H$2:$K$126,MATCH($E122,Esquemas_NORM!$A$2:$A$126,0),MATCH(AA$4,Esquemas_NORM!$H$1:$K$1,0)))</f>
        <v>Región de Planeación y Gestión de Urabá - RPG (Acuerdo de Voluntades)</v>
      </c>
      <c r="AB122" t="str">
        <f>IF($E122="","",INDEX(Esquemas_NORM!$H$2:$K$126,MATCH($E122,Esquemas_NORM!$A$2:$A$126,0),MATCH(AB$4,Esquemas_NORM!$H$1:$K$1,0)))</f>
        <v>A la fecha no ha conformado un EAT Área Metropolitana</v>
      </c>
      <c r="AC122" t="str">
        <f>IF($E122="","",INDEX(Esquemas_NORM!$H$2:$K$126,MATCH($E122,Esquemas_NORM!$A$2:$A$126,0),MATCH(AC$4,Esquemas_NORM!$H$1:$K$1,0)))</f>
        <v>ASOCIACIÓN DE MUNICIPIOS DEL URABÁ ANTIOQUEÑO - ASOMURA / ASOCIACIÓN DE MUNICIPIOS DEL CHOCÓ Y URABÁ - ASUMUCUR</v>
      </c>
    </row>
    <row r="123" spans="1:29" x14ac:dyDescent="0.3">
      <c r="A123" s="6">
        <v>2015</v>
      </c>
      <c r="B123" s="4" t="s">
        <v>556</v>
      </c>
      <c r="C123" s="4" t="s">
        <v>419</v>
      </c>
      <c r="D123" s="4" t="s">
        <v>581</v>
      </c>
      <c r="E123" s="4" t="s">
        <v>429</v>
      </c>
      <c r="F123" s="4" t="s">
        <v>422</v>
      </c>
      <c r="G123" s="4" t="s">
        <v>430</v>
      </c>
      <c r="H123" s="9">
        <v>261.23202851130998</v>
      </c>
      <c r="I123" s="9">
        <v>0</v>
      </c>
      <c r="J123" s="287">
        <v>261.23202851130998</v>
      </c>
      <c r="K123" s="9">
        <v>26.977823300570002</v>
      </c>
      <c r="L123" s="9">
        <v>39.133235708210002</v>
      </c>
      <c r="M123" s="287">
        <v>66.111059008780003</v>
      </c>
      <c r="N123" s="9">
        <v>20.37144710019</v>
      </c>
      <c r="O123" s="9">
        <v>142.95334853361999</v>
      </c>
      <c r="P123" s="9">
        <v>21.086732921749999</v>
      </c>
      <c r="Q123" s="9">
        <v>19.167599549089999</v>
      </c>
      <c r="R123" s="9">
        <v>34.605463421419998</v>
      </c>
      <c r="S123" s="9">
        <v>58.547947407019997</v>
      </c>
      <c r="T123" s="9">
        <v>90.409413032900005</v>
      </c>
      <c r="U123" s="9">
        <v>12.9245356421</v>
      </c>
      <c r="V123" s="287">
        <v>400.06648760808997</v>
      </c>
      <c r="W123" s="287">
        <v>727.40957512817999</v>
      </c>
      <c r="X123" s="9">
        <v>73.106062429167352</v>
      </c>
      <c r="Y123" s="284">
        <v>800.5156375573473</v>
      </c>
      <c r="Z123" t="str">
        <f>SUBSTITUTE(SUBSTITUTE(SUBSTITUTE(SUBSTITUTE(IF(E123="","",VLOOKUP(E123,Esquemas_NORM!$A$2:$H$126,8,FALSE)),"PROVINCIA ADMINISTRATIVA Y DE PLANIFICACIÓN","PAT"),"PROVINCIA ADMINISTRATIVA Y DE PLANIFICACION","PAT"),"PROVINCIA ADMINISTRATIVA DE PLANIFICACION","PAT"),"PROVINCIA ADMINISTRATIVA Y PLANIFICACION","PAT")</f>
        <v>A la fecha no ha conformado un EAT Provincia</v>
      </c>
      <c r="AA123" t="str">
        <f>IF($E123="","",INDEX(Esquemas_NORM!$H$2:$K$126,MATCH($E123,Esquemas_NORM!$A$2:$A$126,0),MATCH(AA$4,Esquemas_NORM!$H$1:$K$1,0)))</f>
        <v>Región de Planeación y Gestión de Urabá - RPG (Acuerdo de Voluntades)</v>
      </c>
      <c r="AB123" t="str">
        <f>IF($E123="","",INDEX(Esquemas_NORM!$H$2:$K$126,MATCH($E123,Esquemas_NORM!$A$2:$A$126,0),MATCH(AB$4,Esquemas_NORM!$H$1:$K$1,0)))</f>
        <v>A la fecha no ha conformado un EAT Área Metropolitana</v>
      </c>
      <c r="AC123" t="str">
        <f>IF($E123="","",INDEX(Esquemas_NORM!$H$2:$K$126,MATCH($E123,Esquemas_NORM!$A$2:$A$126,0),MATCH(AC$4,Esquemas_NORM!$H$1:$K$1,0)))</f>
        <v>ASOCIACIÓN DE MUNICIPIOS DEL URABÁ ANTIOQUEÑO - ASOMURA</v>
      </c>
    </row>
    <row r="124" spans="1:29" x14ac:dyDescent="0.3">
      <c r="A124" s="6">
        <v>2015</v>
      </c>
      <c r="B124" s="4" t="s">
        <v>556</v>
      </c>
      <c r="C124" s="4" t="s">
        <v>419</v>
      </c>
      <c r="D124" s="4" t="s">
        <v>583</v>
      </c>
      <c r="E124" s="4" t="s">
        <v>431</v>
      </c>
      <c r="F124" s="4" t="s">
        <v>422</v>
      </c>
      <c r="G124" s="4" t="s">
        <v>432</v>
      </c>
      <c r="H124" s="9">
        <v>3.2652510160600001</v>
      </c>
      <c r="I124" s="9">
        <v>0</v>
      </c>
      <c r="J124" s="287">
        <v>3.2652510160600001</v>
      </c>
      <c r="K124" s="9">
        <v>0.38935881823000001</v>
      </c>
      <c r="L124" s="9">
        <v>2.4461605258799999</v>
      </c>
      <c r="M124" s="287">
        <v>2.8355193441099997</v>
      </c>
      <c r="N124" s="9">
        <v>1.43874127603</v>
      </c>
      <c r="O124" s="9">
        <v>1.80100976373</v>
      </c>
      <c r="P124" s="9">
        <v>1.8654178963400001</v>
      </c>
      <c r="Q124" s="9">
        <v>0.88265104802000005</v>
      </c>
      <c r="R124" s="9">
        <v>2.8010115314299999</v>
      </c>
      <c r="S124" s="9">
        <v>4.7860419297499996</v>
      </c>
      <c r="T124" s="9">
        <v>13.255149361619999</v>
      </c>
      <c r="U124" s="9">
        <v>0.96069391503000001</v>
      </c>
      <c r="V124" s="287">
        <v>27.790716721949998</v>
      </c>
      <c r="W124" s="287">
        <v>33.891487082120001</v>
      </c>
      <c r="X124" s="9">
        <v>3.4061596865921211</v>
      </c>
      <c r="Y124" s="284">
        <v>37.29764676871212</v>
      </c>
      <c r="Z124" t="str">
        <f>SUBSTITUTE(SUBSTITUTE(SUBSTITUTE(SUBSTITUTE(IF(E124="","",VLOOKUP(E124,Esquemas_NORM!$A$2:$H$126,8,FALSE)),"PROVINCIA ADMINISTRATIVA Y DE PLANIFICACIÓN","PAT"),"PROVINCIA ADMINISTRATIVA Y DE PLANIFICACION","PAT"),"PROVINCIA ADMINISTRATIVA DE PLANIFICACION","PAT"),"PROVINCIA ADMINISTRATIVA Y PLANIFICACION","PAT")</f>
        <v>A la fecha no ha conformado un EAT Provincia</v>
      </c>
      <c r="AA124" t="str">
        <f>IF($E124="","",INDEX(Esquemas_NORM!$H$2:$K$126,MATCH($E124,Esquemas_NORM!$A$2:$A$126,0),MATCH(AA$4,Esquemas_NORM!$H$1:$K$1,0)))</f>
        <v>Región de Planeación y Gestión de Urabá - RPG (Acuerdo de Voluntades)</v>
      </c>
      <c r="AB124" t="str">
        <f>IF($E124="","",INDEX(Esquemas_NORM!$H$2:$K$126,MATCH($E124,Esquemas_NORM!$A$2:$A$126,0),MATCH(AB$4,Esquemas_NORM!$H$1:$K$1,0)))</f>
        <v>A la fecha no ha conformado un EAT Área Metropolitana</v>
      </c>
      <c r="AC124" t="str">
        <f>IF($E124="","",INDEX(Esquemas_NORM!$H$2:$K$126,MATCH($E124,Esquemas_NORM!$A$2:$A$126,0),MATCH(AC$4,Esquemas_NORM!$H$1:$K$1,0)))</f>
        <v>ASOCIACION DE MUNICIPIOS DE LA CUENCA DEL ATRATO Y DARIEN ASOATRATO / ASOCIACIÓN DE MUNICIPIOS DEL CHOCÓ Y URABÁ - ASUMUCUR</v>
      </c>
    </row>
    <row r="125" spans="1:29" x14ac:dyDescent="0.3">
      <c r="A125" s="6">
        <v>2015</v>
      </c>
      <c r="B125" s="4" t="s">
        <v>556</v>
      </c>
      <c r="C125" s="4" t="s">
        <v>419</v>
      </c>
      <c r="D125" s="4" t="s">
        <v>581</v>
      </c>
      <c r="E125" s="4" t="s">
        <v>433</v>
      </c>
      <c r="F125" s="4" t="s">
        <v>422</v>
      </c>
      <c r="G125" s="4" t="s">
        <v>434</v>
      </c>
      <c r="H125" s="9">
        <v>26.980061402090001</v>
      </c>
      <c r="I125" s="9">
        <v>1.4737822867999999</v>
      </c>
      <c r="J125" s="287">
        <v>28.45384368889</v>
      </c>
      <c r="K125" s="9">
        <v>1.5299413796800001</v>
      </c>
      <c r="L125" s="9">
        <v>8.9548060210999996</v>
      </c>
      <c r="M125" s="287">
        <v>10.48474740078</v>
      </c>
      <c r="N125" s="9">
        <v>6.3683092052800001</v>
      </c>
      <c r="O125" s="9">
        <v>16.478159343350001</v>
      </c>
      <c r="P125" s="9">
        <v>3.9214773190700001</v>
      </c>
      <c r="Q125" s="9">
        <v>3.35394245626</v>
      </c>
      <c r="R125" s="9">
        <v>7.49238136593</v>
      </c>
      <c r="S125" s="9">
        <v>11.75614577274</v>
      </c>
      <c r="T125" s="9">
        <v>32.203706031000003</v>
      </c>
      <c r="U125" s="9">
        <v>2.3196360358999999</v>
      </c>
      <c r="V125" s="287">
        <v>83.893757529530006</v>
      </c>
      <c r="W125" s="287">
        <v>122.8323486192</v>
      </c>
      <c r="X125" s="9">
        <v>12.344887465760884</v>
      </c>
      <c r="Y125" s="284">
        <v>135.1772360849609</v>
      </c>
      <c r="Z125" t="str">
        <f>SUBSTITUTE(SUBSTITUTE(SUBSTITUTE(SUBSTITUTE(IF(E125="","",VLOOKUP(E125,Esquemas_NORM!$A$2:$H$126,8,FALSE)),"PROVINCIA ADMINISTRATIVA Y DE PLANIFICACIÓN","PAT"),"PROVINCIA ADMINISTRATIVA Y DE PLANIFICACION","PAT"),"PROVINCIA ADMINISTRATIVA DE PLANIFICACION","PAT"),"PROVINCIA ADMINISTRATIVA Y PLANIFICACION","PAT")</f>
        <v>A la fecha no ha conformado un EAT Provincia</v>
      </c>
      <c r="AA125" t="str">
        <f>IF($E125="","",INDEX(Esquemas_NORM!$H$2:$K$126,MATCH($E125,Esquemas_NORM!$A$2:$A$126,0),MATCH(AA$4,Esquemas_NORM!$H$1:$K$1,0)))</f>
        <v>Región de Planeación y Gestión de Urabá - RPG (Acuerdo de Voluntades)</v>
      </c>
      <c r="AB125" t="str">
        <f>IF($E125="","",INDEX(Esquemas_NORM!$H$2:$K$126,MATCH($E125,Esquemas_NORM!$A$2:$A$126,0),MATCH(AB$4,Esquemas_NORM!$H$1:$K$1,0)))</f>
        <v>A la fecha no ha conformado un EAT Área Metropolitana</v>
      </c>
      <c r="AC125" t="str">
        <f>IF($E125="","",INDEX(Esquemas_NORM!$H$2:$K$126,MATCH($E125,Esquemas_NORM!$A$2:$A$126,0),MATCH(AC$4,Esquemas_NORM!$H$1:$K$1,0)))</f>
        <v>ASOCIACIÓN DE MUNICIPIOS DEL URABÁ ANTIOQUEÑO - ASOMURA / ASOCIACIÓN DE MUNICIPIOS DEL CHOCÓ Y URABÁ - ASUMUCUR</v>
      </c>
    </row>
    <row r="126" spans="1:29" x14ac:dyDescent="0.3">
      <c r="A126" s="6">
        <v>2015</v>
      </c>
      <c r="B126" s="4" t="s">
        <v>556</v>
      </c>
      <c r="C126" s="4" t="s">
        <v>419</v>
      </c>
      <c r="D126" s="4" t="s">
        <v>582</v>
      </c>
      <c r="E126" s="4" t="s">
        <v>435</v>
      </c>
      <c r="F126" s="4" t="s">
        <v>422</v>
      </c>
      <c r="G126" s="4" t="s">
        <v>436</v>
      </c>
      <c r="H126" s="9">
        <v>66.522350855499994</v>
      </c>
      <c r="I126" s="9">
        <v>0</v>
      </c>
      <c r="J126" s="287">
        <v>66.522350855499994</v>
      </c>
      <c r="K126" s="9">
        <v>2.62536757107</v>
      </c>
      <c r="L126" s="9">
        <v>31.20361206079</v>
      </c>
      <c r="M126" s="287">
        <v>33.828979631860001</v>
      </c>
      <c r="N126" s="9">
        <v>24.706156519059999</v>
      </c>
      <c r="O126" s="9">
        <v>71.399650828899993</v>
      </c>
      <c r="P126" s="9">
        <v>11.535979526209999</v>
      </c>
      <c r="Q126" s="9">
        <v>10.17147117174</v>
      </c>
      <c r="R126" s="9">
        <v>20.968719796550001</v>
      </c>
      <c r="S126" s="9">
        <v>38.871584284999997</v>
      </c>
      <c r="T126" s="9">
        <v>88.943565560229999</v>
      </c>
      <c r="U126" s="9">
        <v>9.4260519606699997</v>
      </c>
      <c r="V126" s="287">
        <v>276.02317964835999</v>
      </c>
      <c r="W126" s="287">
        <v>376.37451013572002</v>
      </c>
      <c r="X126" s="9">
        <v>37.826362719894504</v>
      </c>
      <c r="Y126" s="284">
        <v>414.20087285561453</v>
      </c>
      <c r="Z126" t="str">
        <f>SUBSTITUTE(SUBSTITUTE(SUBSTITUTE(SUBSTITUTE(IF(E126="","",VLOOKUP(E126,Esquemas_NORM!$A$2:$H$126,8,FALSE)),"PROVINCIA ADMINISTRATIVA Y DE PLANIFICACIÓN","PAT"),"PROVINCIA ADMINISTRATIVA Y DE PLANIFICACION","PAT"),"PROVINCIA ADMINISTRATIVA DE PLANIFICACION","PAT"),"PROVINCIA ADMINISTRATIVA Y PLANIFICACION","PAT")</f>
        <v>A la fecha no ha conformado un EAT Provincia</v>
      </c>
      <c r="AA126" t="str">
        <f>IF($E126="","",INDEX(Esquemas_NORM!$H$2:$K$126,MATCH($E126,Esquemas_NORM!$A$2:$A$126,0),MATCH(AA$4,Esquemas_NORM!$H$1:$K$1,0)))</f>
        <v>Región de Planeación y Gestión de Urabá - RPG (Acuerdo de Voluntades)</v>
      </c>
      <c r="AB126" t="str">
        <f>IF($E126="","",INDEX(Esquemas_NORM!$H$2:$K$126,MATCH($E126,Esquemas_NORM!$A$2:$A$126,0),MATCH(AB$4,Esquemas_NORM!$H$1:$K$1,0)))</f>
        <v>A la fecha no ha conformado un EAT Área Metropolitana</v>
      </c>
      <c r="AC126" t="str">
        <f>IF($E126="","",INDEX(Esquemas_NORM!$H$2:$K$126,MATCH($E126,Esquemas_NORM!$A$2:$A$126,0),MATCH(AC$4,Esquemas_NORM!$H$1:$K$1,0)))</f>
        <v>ASOCIACIÓN DE MUNICIPIOS DEL URABÁ NORTE-ASOURANOR</v>
      </c>
    </row>
    <row r="127" spans="1:29" x14ac:dyDescent="0.3">
      <c r="A127" s="6">
        <v>2015</v>
      </c>
      <c r="B127" s="4" t="s">
        <v>556</v>
      </c>
      <c r="C127" s="4" t="s">
        <v>419</v>
      </c>
      <c r="D127" s="4" t="s">
        <v>582</v>
      </c>
      <c r="E127" s="4" t="s">
        <v>437</v>
      </c>
      <c r="F127" s="4" t="s">
        <v>422</v>
      </c>
      <c r="G127" s="4" t="s">
        <v>438</v>
      </c>
      <c r="H127" s="9">
        <v>45.90165364085</v>
      </c>
      <c r="I127" s="9">
        <v>0</v>
      </c>
      <c r="J127" s="287">
        <v>45.90165364085</v>
      </c>
      <c r="K127" s="9">
        <v>1.83023606209</v>
      </c>
      <c r="L127" s="9">
        <v>12.54682774822</v>
      </c>
      <c r="M127" s="287">
        <v>14.37706381031</v>
      </c>
      <c r="N127" s="9">
        <v>9.35648051057</v>
      </c>
      <c r="O127" s="9">
        <v>21.752215596589998</v>
      </c>
      <c r="P127" s="9">
        <v>5.6571949343699997</v>
      </c>
      <c r="Q127" s="9">
        <v>4.6882764811199999</v>
      </c>
      <c r="R127" s="9">
        <v>5.69271136401</v>
      </c>
      <c r="S127" s="9">
        <v>15.909383579169999</v>
      </c>
      <c r="T127" s="9">
        <v>39.832130787250001</v>
      </c>
      <c r="U127" s="9">
        <v>3.3861459487999999</v>
      </c>
      <c r="V127" s="287">
        <v>106.27453920188</v>
      </c>
      <c r="W127" s="287">
        <v>166.55325665304002</v>
      </c>
      <c r="X127" s="9">
        <v>16.738922877817661</v>
      </c>
      <c r="Y127" s="284">
        <v>183.29217953085768</v>
      </c>
      <c r="Z127" t="str">
        <f>SUBSTITUTE(SUBSTITUTE(SUBSTITUTE(SUBSTITUTE(IF(E127="","",VLOOKUP(E127,Esquemas_NORM!$A$2:$H$126,8,FALSE)),"PROVINCIA ADMINISTRATIVA Y DE PLANIFICACIÓN","PAT"),"PROVINCIA ADMINISTRATIVA Y DE PLANIFICACION","PAT"),"PROVINCIA ADMINISTRATIVA DE PLANIFICACION","PAT"),"PROVINCIA ADMINISTRATIVA Y PLANIFICACION","PAT")</f>
        <v>A la fecha no ha conformado un EAT Provincia</v>
      </c>
      <c r="AA127" t="str">
        <f>IF($E127="","",INDEX(Esquemas_NORM!$H$2:$K$126,MATCH($E127,Esquemas_NORM!$A$2:$A$126,0),MATCH(AA$4,Esquemas_NORM!$H$1:$K$1,0)))</f>
        <v>Región de Planeación y Gestión de Urabá - RPG (Acuerdo de Voluntades)</v>
      </c>
      <c r="AB127" t="str">
        <f>IF($E127="","",INDEX(Esquemas_NORM!$H$2:$K$126,MATCH($E127,Esquemas_NORM!$A$2:$A$126,0),MATCH(AB$4,Esquemas_NORM!$H$1:$K$1,0)))</f>
        <v>A la fecha no ha conformado un EAT Área Metropolitana</v>
      </c>
      <c r="AC127" t="str">
        <f>IF($E127="","",INDEX(Esquemas_NORM!$H$2:$K$126,MATCH($E127,Esquemas_NORM!$A$2:$A$126,0),MATCH(AC$4,Esquemas_NORM!$H$1:$K$1,0)))</f>
        <v>ASOCIACIÓN DE MUNICIPIOS DEL URABÁ ANTIOQUEÑO - ASOMURA / ASOCIACIÓN DE MUNICIPIOS DEL CHOCÓ Y URABÁ - ASUMUCUR</v>
      </c>
    </row>
    <row r="128" spans="1:29" x14ac:dyDescent="0.3">
      <c r="A128" s="6">
        <v>2015</v>
      </c>
      <c r="B128" s="4" t="s">
        <v>556</v>
      </c>
      <c r="C128" s="4" t="s">
        <v>419</v>
      </c>
      <c r="D128" s="4" t="s">
        <v>582</v>
      </c>
      <c r="E128" s="4" t="s">
        <v>439</v>
      </c>
      <c r="F128" s="4" t="s">
        <v>422</v>
      </c>
      <c r="G128" s="4" t="s">
        <v>440</v>
      </c>
      <c r="H128" s="9">
        <v>50.81387710397</v>
      </c>
      <c r="I128" s="9">
        <v>0</v>
      </c>
      <c r="J128" s="287">
        <v>50.81387710397</v>
      </c>
      <c r="K128" s="9">
        <v>2.49319513397</v>
      </c>
      <c r="L128" s="9">
        <v>18.658653090569999</v>
      </c>
      <c r="M128" s="287">
        <v>21.15184822454</v>
      </c>
      <c r="N128" s="9">
        <v>3.9226416528199999</v>
      </c>
      <c r="O128" s="9">
        <v>37.52530719768</v>
      </c>
      <c r="P128" s="9">
        <v>10.2209820912</v>
      </c>
      <c r="Q128" s="9">
        <v>8.4967893342600007</v>
      </c>
      <c r="R128" s="9">
        <v>13.838052724460001</v>
      </c>
      <c r="S128" s="9">
        <v>27.891379820419999</v>
      </c>
      <c r="T128" s="9">
        <v>67.00499606708</v>
      </c>
      <c r="U128" s="9">
        <v>5.7869423150800001</v>
      </c>
      <c r="V128" s="287">
        <v>174.68709120300002</v>
      </c>
      <c r="W128" s="287">
        <v>246.65281653151004</v>
      </c>
      <c r="X128" s="9">
        <v>24.789082822426384</v>
      </c>
      <c r="Y128" s="284">
        <v>271.44189935393644</v>
      </c>
      <c r="Z128" t="str">
        <f>SUBSTITUTE(SUBSTITUTE(SUBSTITUTE(SUBSTITUTE(IF(E128="","",VLOOKUP(E128,Esquemas_NORM!$A$2:$H$126,8,FALSE)),"PROVINCIA ADMINISTRATIVA Y DE PLANIFICACIÓN","PAT"),"PROVINCIA ADMINISTRATIVA Y DE PLANIFICACION","PAT"),"PROVINCIA ADMINISTRATIVA DE PLANIFICACION","PAT"),"PROVINCIA ADMINISTRATIVA Y PLANIFICACION","PAT")</f>
        <v>A la fecha no ha conformado un EAT Provincia</v>
      </c>
      <c r="AA128" t="str">
        <f>IF($E128="","",INDEX(Esquemas_NORM!$H$2:$K$126,MATCH($E128,Esquemas_NORM!$A$2:$A$126,0),MATCH(AA$4,Esquemas_NORM!$H$1:$K$1,0)))</f>
        <v>Región de Planeación y Gestión de Urabá - RPG (Acuerdo de Voluntades)</v>
      </c>
      <c r="AB128" t="str">
        <f>IF($E128="","",INDEX(Esquemas_NORM!$H$2:$K$126,MATCH($E128,Esquemas_NORM!$A$2:$A$126,0),MATCH(AB$4,Esquemas_NORM!$H$1:$K$1,0)))</f>
        <v>A la fecha no ha conformado un EAT Área Metropolitana</v>
      </c>
      <c r="AC128" t="str">
        <f>IF($E128="","",INDEX(Esquemas_NORM!$H$2:$K$126,MATCH($E128,Esquemas_NORM!$A$2:$A$126,0),MATCH(AC$4,Esquemas_NORM!$H$1:$K$1,0)))</f>
        <v>ASOCIACIÓN DE MUNICIPIOS DEL URABÁ NORTE-ASOURANOR</v>
      </c>
    </row>
    <row r="129" spans="1:29" x14ac:dyDescent="0.3">
      <c r="A129" s="6">
        <v>2015</v>
      </c>
      <c r="B129" s="4" t="s">
        <v>556</v>
      </c>
      <c r="C129" s="4" t="s">
        <v>419</v>
      </c>
      <c r="D129" s="4" t="s">
        <v>581</v>
      </c>
      <c r="E129" s="4" t="s">
        <v>441</v>
      </c>
      <c r="F129" s="4" t="s">
        <v>422</v>
      </c>
      <c r="G129" s="4" t="s">
        <v>584</v>
      </c>
      <c r="H129" s="9">
        <v>721.39146756450998</v>
      </c>
      <c r="I129" s="9">
        <v>2.7980699151000001</v>
      </c>
      <c r="J129" s="287">
        <v>724.18953747960995</v>
      </c>
      <c r="K129" s="9">
        <v>32.603946202389999</v>
      </c>
      <c r="L129" s="9">
        <v>134.14048507366999</v>
      </c>
      <c r="M129" s="287">
        <v>166.74443127606</v>
      </c>
      <c r="N129" s="9">
        <v>62.789959840000002</v>
      </c>
      <c r="O129" s="9">
        <v>211.88143450299</v>
      </c>
      <c r="P129" s="9">
        <v>47.722437125040003</v>
      </c>
      <c r="Q129" s="9">
        <v>38.842400160719997</v>
      </c>
      <c r="R129" s="9">
        <v>72.318774910439998</v>
      </c>
      <c r="S129" s="9">
        <v>165.80232552852999</v>
      </c>
      <c r="T129" s="9">
        <v>379.85331688456</v>
      </c>
      <c r="U129" s="9">
        <v>30.715386927419999</v>
      </c>
      <c r="V129" s="287">
        <v>1009.9260358797001</v>
      </c>
      <c r="W129" s="287">
        <v>1900.8600046353699</v>
      </c>
      <c r="X129" s="9">
        <v>191.04008926951082</v>
      </c>
      <c r="Y129" s="284">
        <v>2091.9000939048806</v>
      </c>
      <c r="Z129" t="str">
        <f>SUBSTITUTE(SUBSTITUTE(SUBSTITUTE(SUBSTITUTE(IF(E129="","",VLOOKUP(E129,Esquemas_NORM!$A$2:$H$126,8,FALSE)),"PROVINCIA ADMINISTRATIVA Y DE PLANIFICACIÓN","PAT"),"PROVINCIA ADMINISTRATIVA Y DE PLANIFICACION","PAT"),"PROVINCIA ADMINISTRATIVA DE PLANIFICACION","PAT"),"PROVINCIA ADMINISTRATIVA Y PLANIFICACION","PAT")</f>
        <v>A la fecha no ha conformado un EAT Provincia</v>
      </c>
      <c r="AA129" t="str">
        <f>IF($E129="","",INDEX(Esquemas_NORM!$H$2:$K$126,MATCH($E129,Esquemas_NORM!$A$2:$A$126,0),MATCH(AA$4,Esquemas_NORM!$H$1:$K$1,0)))</f>
        <v>Región de Planeación y Gestión de Urabá - RPG (Acuerdo de Voluntades)</v>
      </c>
      <c r="AB129" t="str">
        <f>IF($E129="","",INDEX(Esquemas_NORM!$H$2:$K$126,MATCH($E129,Esquemas_NORM!$A$2:$A$126,0),MATCH(AB$4,Esquemas_NORM!$H$1:$K$1,0)))</f>
        <v>A la fecha no ha conformado un EAT Área Metropolitana</v>
      </c>
      <c r="AC129" t="str">
        <f>IF($E129="","",INDEX(Esquemas_NORM!$H$2:$K$126,MATCH($E129,Esquemas_NORM!$A$2:$A$126,0),MATCH(AC$4,Esquemas_NORM!$H$1:$K$1,0)))</f>
        <v>ASOCIACIÓN DE MUNICIPIOS DEL URABÁ ANTIOQUEÑO - ASOMURA</v>
      </c>
    </row>
    <row r="130" spans="1:29" ht="15" thickBot="1" x14ac:dyDescent="0.35">
      <c r="A130" s="508">
        <v>2015</v>
      </c>
      <c r="B130" s="499" t="s">
        <v>556</v>
      </c>
      <c r="C130" s="499" t="s">
        <v>419</v>
      </c>
      <c r="D130" s="499" t="s">
        <v>583</v>
      </c>
      <c r="E130" s="499" t="s">
        <v>443</v>
      </c>
      <c r="F130" s="499" t="s">
        <v>422</v>
      </c>
      <c r="G130" s="499" t="s">
        <v>444</v>
      </c>
      <c r="H130" s="509">
        <v>8.4137292794499992</v>
      </c>
      <c r="I130" s="509">
        <v>0</v>
      </c>
      <c r="J130" s="510">
        <v>8.4137292794499992</v>
      </c>
      <c r="K130" s="509">
        <v>0</v>
      </c>
      <c r="L130" s="509">
        <v>4.0698619992199996</v>
      </c>
      <c r="M130" s="510">
        <v>4.0698619992199996</v>
      </c>
      <c r="N130" s="509">
        <v>2.7573857369399999</v>
      </c>
      <c r="O130" s="509">
        <v>3.6051848551900001</v>
      </c>
      <c r="P130" s="509">
        <v>2.36933852614</v>
      </c>
      <c r="Q130" s="509">
        <v>1.6446857054999999</v>
      </c>
      <c r="R130" s="509">
        <v>4.1314577157599999</v>
      </c>
      <c r="S130" s="509">
        <v>4.7893288031400001</v>
      </c>
      <c r="T130" s="509">
        <v>15.04939950727</v>
      </c>
      <c r="U130" s="509">
        <v>1.8145703433</v>
      </c>
      <c r="V130" s="510">
        <v>36.161351193240002</v>
      </c>
      <c r="W130" s="510">
        <v>48.644942471909999</v>
      </c>
      <c r="X130" s="509">
        <v>4.8889103509355278</v>
      </c>
      <c r="Y130" s="511">
        <v>53.533852822845525</v>
      </c>
      <c r="Z130" t="str">
        <f>SUBSTITUTE(SUBSTITUTE(SUBSTITUTE(SUBSTITUTE(IF(E130="","",VLOOKUP(E130,Esquemas_NORM!$A$2:$H$126,8,FALSE)),"PROVINCIA ADMINISTRATIVA Y DE PLANIFICACIÓN","PAT"),"PROVINCIA ADMINISTRATIVA Y DE PLANIFICACION","PAT"),"PROVINCIA ADMINISTRATIVA DE PLANIFICACION","PAT"),"PROVINCIA ADMINISTRATIVA Y PLANIFICACION","PAT")</f>
        <v>A la fecha no ha conformado un EAT Provincia</v>
      </c>
      <c r="AA130" t="str">
        <f>IF($E130="","",INDEX(Esquemas_NORM!$H$2:$K$126,MATCH($E130,Esquemas_NORM!$A$2:$A$126,0),MATCH(AA$4,Esquemas_NORM!$H$1:$K$1,0)))</f>
        <v>Región de Planeación y Gestión de Urabá - RPG (Acuerdo de Voluntades)</v>
      </c>
      <c r="AB130" t="str">
        <f>IF($E130="","",INDEX(Esquemas_NORM!$H$2:$K$126,MATCH($E130,Esquemas_NORM!$A$2:$A$126,0),MATCH(AB$4,Esquemas_NORM!$H$1:$K$1,0)))</f>
        <v>A la fecha no ha conformado un EAT Área Metropolitana</v>
      </c>
      <c r="AC130" t="str">
        <f>IF($E130="","",INDEX(Esquemas_NORM!$H$2:$K$126,MATCH($E130,Esquemas_NORM!$A$2:$A$126,0),MATCH(AC$4,Esquemas_NORM!$H$1:$K$1,0)))</f>
        <v>ASOCIACION DE MUNICIPIOS DE LA CUENCA DEL ATRATO Y DARIEN ASOATRATO</v>
      </c>
    </row>
    <row r="131" spans="1:29" ht="15" thickBot="1" x14ac:dyDescent="0.35">
      <c r="A131" s="506">
        <v>2016</v>
      </c>
      <c r="B131" s="498" t="s">
        <v>556</v>
      </c>
      <c r="C131" s="500"/>
      <c r="D131" s="500"/>
      <c r="E131" s="498"/>
      <c r="F131" s="500"/>
      <c r="G131" s="498" t="s">
        <v>557</v>
      </c>
      <c r="H131" s="507">
        <v>7413.7796575374041</v>
      </c>
      <c r="I131" s="507">
        <v>2826.5357626022242</v>
      </c>
      <c r="J131" s="332">
        <v>10240.315420139628</v>
      </c>
      <c r="K131" s="507">
        <v>21031.586564243509</v>
      </c>
      <c r="L131" s="507">
        <v>9481.6540978370285</v>
      </c>
      <c r="M131" s="332">
        <v>30513.240662080538</v>
      </c>
      <c r="N131" s="507">
        <v>5442.5682680242826</v>
      </c>
      <c r="O131" s="507">
        <v>21461.502240182061</v>
      </c>
      <c r="P131" s="507">
        <v>3594.3737961676056</v>
      </c>
      <c r="Q131" s="507">
        <v>5491.5633547059606</v>
      </c>
      <c r="R131" s="507">
        <v>10794.725592223855</v>
      </c>
      <c r="S131" s="507">
        <v>11010.786020329992</v>
      </c>
      <c r="T131" s="507">
        <v>13796.385116041554</v>
      </c>
      <c r="U131" s="507">
        <v>2917.7457252876743</v>
      </c>
      <c r="V131" s="332">
        <v>74509.650112962991</v>
      </c>
      <c r="W131" s="332">
        <v>115263.20619518316</v>
      </c>
      <c r="X131" s="507">
        <v>10758.437877343251</v>
      </c>
      <c r="Y131" s="333">
        <v>126021.64407252641</v>
      </c>
      <c r="Z131" t="str">
        <f>SUBSTITUTE(SUBSTITUTE(SUBSTITUTE(SUBSTITUTE(IF(E131="","",VLOOKUP(E131,Esquemas_NORM!$A$2:$H$126,8,FALSE)),"PROVINCIA ADMINISTRATIVA Y DE PLANIFICACIÓN","PAT"),"PROVINCIA ADMINISTRATIVA Y DE PLANIFICACION","PAT"),"PROVINCIA ADMINISTRATIVA DE PLANIFICACION","PAT"),"PROVINCIA ADMINISTRATIVA Y PLANIFICACION","PAT")</f>
        <v/>
      </c>
      <c r="AA131" t="str">
        <f>IF($E131="","",INDEX(Esquemas_NORM!$H$2:$K$126,MATCH($E131,Esquemas_NORM!$A$2:$A$126,0),MATCH(AA$4,Esquemas_NORM!$H$1:$K$1,0)))</f>
        <v/>
      </c>
      <c r="AB131" t="str">
        <f>IF($E131="","",INDEX(Esquemas_NORM!$H$2:$K$126,MATCH($E131,Esquemas_NORM!$A$2:$A$126,0),MATCH(AB$4,Esquemas_NORM!$H$1:$K$1,0)))</f>
        <v/>
      </c>
      <c r="AC131" t="str">
        <f>IF($E131="","",INDEX(Esquemas_NORM!$H$2:$K$126,MATCH($E131,Esquemas_NORM!$A$2:$A$126,0),MATCH(AC$4,Esquemas_NORM!$H$1:$K$1,0)))</f>
        <v/>
      </c>
    </row>
    <row r="132" spans="1:29" x14ac:dyDescent="0.3">
      <c r="A132" s="512">
        <v>2016</v>
      </c>
      <c r="B132" s="501" t="s">
        <v>556</v>
      </c>
      <c r="C132" s="501" t="s">
        <v>144</v>
      </c>
      <c r="D132" s="501" t="s">
        <v>558</v>
      </c>
      <c r="E132" s="501" t="s">
        <v>147</v>
      </c>
      <c r="F132" s="501" t="s">
        <v>148</v>
      </c>
      <c r="G132" s="501" t="s">
        <v>559</v>
      </c>
      <c r="H132" s="513">
        <v>138.46719180190999</v>
      </c>
      <c r="I132" s="513">
        <v>3.3372304172399998</v>
      </c>
      <c r="J132" s="514">
        <v>141.80442221914998</v>
      </c>
      <c r="K132" s="513">
        <v>7192.8311032326101</v>
      </c>
      <c r="L132" s="513">
        <v>5066.8216481659501</v>
      </c>
      <c r="M132" s="514">
        <v>12259.65275139856</v>
      </c>
      <c r="N132" s="513">
        <v>1804.8665080870301</v>
      </c>
      <c r="O132" s="513">
        <v>10042.22450641588</v>
      </c>
      <c r="P132" s="513">
        <v>1731.46136360434</v>
      </c>
      <c r="Q132" s="513">
        <v>3920.1332098620601</v>
      </c>
      <c r="R132" s="513">
        <v>5292.3075547417002</v>
      </c>
      <c r="S132" s="513">
        <v>5134.8758565566404</v>
      </c>
      <c r="T132" s="513">
        <v>7345.1165445571596</v>
      </c>
      <c r="U132" s="513">
        <v>1375.3187196220999</v>
      </c>
      <c r="V132" s="514">
        <v>36646.304263446909</v>
      </c>
      <c r="W132" s="514">
        <v>49047.761437064619</v>
      </c>
      <c r="X132" s="513">
        <v>4578.0202708386951</v>
      </c>
      <c r="Y132" s="515">
        <v>53625.781707903312</v>
      </c>
      <c r="Z132" t="str">
        <f>SUBSTITUTE(SUBSTITUTE(SUBSTITUTE(SUBSTITUTE(IF(E132="","",VLOOKUP(E132,Esquemas_NORM!$A$2:$H$126,8,FALSE)),"PROVINCIA ADMINISTRATIVA Y DE PLANIFICACIÓN","PAT"),"PROVINCIA ADMINISTRATIVA Y DE PLANIFICACION","PAT"),"PROVINCIA ADMINISTRATIVA DE PLANIFICACION","PAT"),"PROVINCIA ADMINISTRATIVA Y PLANIFICACION","PAT")</f>
        <v>A la fecha no ha conformado un EAT Provincia</v>
      </c>
      <c r="AA132" t="str">
        <f>IF($E132="","",INDEX(Esquemas_NORM!$H$2:$K$126,MATCH($E132,Esquemas_NORM!$A$2:$A$126,0),MATCH(AA$4,Esquemas_NORM!$H$1:$K$1,0)))</f>
        <v>A la fecha no ha conformado un EAT Región</v>
      </c>
      <c r="AB132" t="str">
        <f>IF($E132="","",INDEX(Esquemas_NORM!$H$2:$K$126,MATCH($E132,Esquemas_NORM!$A$2:$A$126,0),MATCH(AB$4,Esquemas_NORM!$H$1:$K$1,0)))</f>
        <v>Área Metropolitana del Valle de Aburrá</v>
      </c>
      <c r="AC132" t="str">
        <f>IF($E132="","",INDEX(Esquemas_NORM!$H$2:$K$126,MATCH($E132,Esquemas_NORM!$A$2:$A$126,0),MATCH(AC$4,Esquemas_NORM!$H$1:$K$1,0)))</f>
        <v>A la fecha no ha conformado un EAT asociación - unión</v>
      </c>
    </row>
    <row r="133" spans="1:29" x14ac:dyDescent="0.3">
      <c r="A133" s="6">
        <v>2016</v>
      </c>
      <c r="B133" s="4" t="s">
        <v>556</v>
      </c>
      <c r="C133" s="4" t="s">
        <v>144</v>
      </c>
      <c r="D133" s="4" t="s">
        <v>560</v>
      </c>
      <c r="E133" s="4" t="s">
        <v>152</v>
      </c>
      <c r="F133" s="4" t="s">
        <v>148</v>
      </c>
      <c r="G133" s="4" t="s">
        <v>153</v>
      </c>
      <c r="H133" s="9">
        <v>97.466058755299997</v>
      </c>
      <c r="I133" s="9">
        <v>15.06309257363</v>
      </c>
      <c r="J133" s="287">
        <v>112.52915132893</v>
      </c>
      <c r="K133" s="9">
        <v>330.33506977810998</v>
      </c>
      <c r="L133" s="9">
        <v>39.80664963665</v>
      </c>
      <c r="M133" s="287">
        <v>370.14171941475996</v>
      </c>
      <c r="N133" s="9">
        <v>48.534764850190001</v>
      </c>
      <c r="O133" s="9">
        <v>42.339156538259999</v>
      </c>
      <c r="P133" s="9">
        <v>7.37066558267</v>
      </c>
      <c r="Q133" s="9">
        <v>4.4482547047200001</v>
      </c>
      <c r="R133" s="9">
        <v>23.32957026415</v>
      </c>
      <c r="S133" s="9">
        <v>45.05794755694</v>
      </c>
      <c r="T133" s="9">
        <v>170.69118879960001</v>
      </c>
      <c r="U133" s="9">
        <v>6.0798819338700003</v>
      </c>
      <c r="V133" s="287">
        <v>347.85143023040001</v>
      </c>
      <c r="W133" s="287">
        <v>830.52230097408994</v>
      </c>
      <c r="X133" s="9">
        <v>77.51929584230821</v>
      </c>
      <c r="Y133" s="284">
        <v>908.04159681639817</v>
      </c>
      <c r="Z133" t="str">
        <f>SUBSTITUTE(SUBSTITUTE(SUBSTITUTE(SUBSTITUTE(IF(E133="","",VLOOKUP(E133,Esquemas_NORM!$A$2:$H$126,8,FALSE)),"PROVINCIA ADMINISTRATIVA Y DE PLANIFICACIÓN","PAT"),"PROVINCIA ADMINISTRATIVA Y DE PLANIFICACION","PAT"),"PROVINCIA ADMINISTRATIVA DE PLANIFICACION","PAT"),"PROVINCIA ADMINISTRATIVA Y PLANIFICACION","PAT")</f>
        <v>A la fecha no ha conformado un EAT Provincia</v>
      </c>
      <c r="AA133" t="str">
        <f>IF($E133="","",INDEX(Esquemas_NORM!$H$2:$K$126,MATCH($E133,Esquemas_NORM!$A$2:$A$126,0),MATCH(AA$4,Esquemas_NORM!$H$1:$K$1,0)))</f>
        <v>A la fecha no ha conformado un EAT Región</v>
      </c>
      <c r="AB133" t="str">
        <f>IF($E133="","",INDEX(Esquemas_NORM!$H$2:$K$126,MATCH($E133,Esquemas_NORM!$A$2:$A$126,0),MATCH(AB$4,Esquemas_NORM!$H$1:$K$1,0)))</f>
        <v>Área Metropolitana del Valle de Aburrá</v>
      </c>
      <c r="AC133" t="str">
        <f>IF($E133="","",INDEX(Esquemas_NORM!$H$2:$K$126,MATCH($E133,Esquemas_NORM!$A$2:$A$126,0),MATCH(AC$4,Esquemas_NORM!$H$1:$K$1,0)))</f>
        <v>A la fecha no ha conformado un EAT asociación - unión</v>
      </c>
    </row>
    <row r="134" spans="1:29" x14ac:dyDescent="0.3">
      <c r="A134" s="6">
        <v>2016</v>
      </c>
      <c r="B134" s="4" t="s">
        <v>556</v>
      </c>
      <c r="C134" s="4" t="s">
        <v>144</v>
      </c>
      <c r="D134" s="4" t="s">
        <v>560</v>
      </c>
      <c r="E134" s="4" t="s">
        <v>155</v>
      </c>
      <c r="F134" s="4" t="s">
        <v>148</v>
      </c>
      <c r="G134" s="4" t="s">
        <v>156</v>
      </c>
      <c r="H134" s="9">
        <v>28.306347929009998</v>
      </c>
      <c r="I134" s="9">
        <v>0.80617346329999995</v>
      </c>
      <c r="J134" s="287">
        <v>29.112521392309997</v>
      </c>
      <c r="K134" s="9">
        <v>617.05228847177</v>
      </c>
      <c r="L134" s="9">
        <v>457.07469153263997</v>
      </c>
      <c r="M134" s="287">
        <v>1074.1269800044099</v>
      </c>
      <c r="N134" s="9">
        <v>226.37737763583999</v>
      </c>
      <c r="O134" s="9">
        <v>1364.68608661844</v>
      </c>
      <c r="P134" s="9">
        <v>143.53769118899001</v>
      </c>
      <c r="Q134" s="9">
        <v>181.91160333436</v>
      </c>
      <c r="R134" s="9">
        <v>682.20473025360002</v>
      </c>
      <c r="S134" s="9">
        <v>483.58354023454001</v>
      </c>
      <c r="T134" s="9">
        <v>462.47285625819001</v>
      </c>
      <c r="U134" s="9">
        <v>196.52478260706999</v>
      </c>
      <c r="V134" s="287">
        <v>3741.2986681310299</v>
      </c>
      <c r="W134" s="287">
        <v>4844.5381695277492</v>
      </c>
      <c r="X134" s="9">
        <v>452.17953466455032</v>
      </c>
      <c r="Y134" s="284">
        <v>5296.7177041922996</v>
      </c>
      <c r="Z134" t="str">
        <f>SUBSTITUTE(SUBSTITUTE(SUBSTITUTE(SUBSTITUTE(IF(E134="","",VLOOKUP(E134,Esquemas_NORM!$A$2:$H$126,8,FALSE)),"PROVINCIA ADMINISTRATIVA Y DE PLANIFICACIÓN","PAT"),"PROVINCIA ADMINISTRATIVA Y DE PLANIFICACION","PAT"),"PROVINCIA ADMINISTRATIVA DE PLANIFICACION","PAT"),"PROVINCIA ADMINISTRATIVA Y PLANIFICACION","PAT")</f>
        <v>A la fecha no ha conformado un EAT Provincia</v>
      </c>
      <c r="AA134" t="str">
        <f>IF($E134="","",INDEX(Esquemas_NORM!$H$2:$K$126,MATCH($E134,Esquemas_NORM!$A$2:$A$126,0),MATCH(AA$4,Esquemas_NORM!$H$1:$K$1,0)))</f>
        <v>A la fecha no ha conformado un EAT Región</v>
      </c>
      <c r="AB134" t="str">
        <f>IF($E134="","",INDEX(Esquemas_NORM!$H$2:$K$126,MATCH($E134,Esquemas_NORM!$A$2:$A$126,0),MATCH(AB$4,Esquemas_NORM!$H$1:$K$1,0)))</f>
        <v>Área Metropolitana del Valle de Aburrá</v>
      </c>
      <c r="AC134" t="str">
        <f>IF($E134="","",INDEX(Esquemas_NORM!$H$2:$K$126,MATCH($E134,Esquemas_NORM!$A$2:$A$126,0),MATCH(AC$4,Esquemas_NORM!$H$1:$K$1,0)))</f>
        <v>A la fecha no ha conformado un EAT asociación - unión</v>
      </c>
    </row>
    <row r="135" spans="1:29" x14ac:dyDescent="0.3">
      <c r="A135" s="6">
        <v>2016</v>
      </c>
      <c r="B135" s="4" t="s">
        <v>556</v>
      </c>
      <c r="C135" s="4" t="s">
        <v>144</v>
      </c>
      <c r="D135" s="4" t="s">
        <v>561</v>
      </c>
      <c r="E135" s="4" t="s">
        <v>158</v>
      </c>
      <c r="F135" s="4" t="s">
        <v>148</v>
      </c>
      <c r="G135" s="4" t="s">
        <v>159</v>
      </c>
      <c r="H135" s="9">
        <v>57.17559358191</v>
      </c>
      <c r="I135" s="9">
        <v>0</v>
      </c>
      <c r="J135" s="287">
        <v>57.17559358191</v>
      </c>
      <c r="K135" s="9">
        <v>241.83063404621001</v>
      </c>
      <c r="L135" s="9">
        <v>51.268518936500001</v>
      </c>
      <c r="M135" s="287">
        <v>293.09915298271</v>
      </c>
      <c r="N135" s="9">
        <v>22.379332289659999</v>
      </c>
      <c r="O135" s="9">
        <v>219.28655840526</v>
      </c>
      <c r="P135" s="9">
        <v>119.44425456413001</v>
      </c>
      <c r="Q135" s="9">
        <v>21.393858188999999</v>
      </c>
      <c r="R135" s="9">
        <v>76.457577284430002</v>
      </c>
      <c r="S135" s="9">
        <v>65.214493211060002</v>
      </c>
      <c r="T135" s="9">
        <v>78.572040865909997</v>
      </c>
      <c r="U135" s="9">
        <v>15.86707019668</v>
      </c>
      <c r="V135" s="287">
        <v>618.61518500612999</v>
      </c>
      <c r="W135" s="287">
        <v>968.88993157075004</v>
      </c>
      <c r="X135" s="9">
        <v>90.43425463226572</v>
      </c>
      <c r="Y135" s="284">
        <v>1059.3241862030159</v>
      </c>
      <c r="Z135" t="str">
        <f>SUBSTITUTE(SUBSTITUTE(SUBSTITUTE(SUBSTITUTE(IF(E135="","",VLOOKUP(E135,Esquemas_NORM!$A$2:$H$126,8,FALSE)),"PROVINCIA ADMINISTRATIVA Y DE PLANIFICACIÓN","PAT"),"PROVINCIA ADMINISTRATIVA Y DE PLANIFICACION","PAT"),"PROVINCIA ADMINISTRATIVA DE PLANIFICACION","PAT"),"PROVINCIA ADMINISTRATIVA Y PLANIFICACION","PAT")</f>
        <v>A la fecha no ha conformado un EAT Provincia</v>
      </c>
      <c r="AA135" t="str">
        <f>IF($E135="","",INDEX(Esquemas_NORM!$H$2:$K$126,MATCH($E135,Esquemas_NORM!$A$2:$A$126,0),MATCH(AA$4,Esquemas_NORM!$H$1:$K$1,0)))</f>
        <v>A la fecha no ha conformado un EAT Región</v>
      </c>
      <c r="AB135" t="str">
        <f>IF($E135="","",INDEX(Esquemas_NORM!$H$2:$K$126,MATCH($E135,Esquemas_NORM!$A$2:$A$126,0),MATCH(AB$4,Esquemas_NORM!$H$1:$K$1,0)))</f>
        <v>Área Metropolitana del Valle de Aburrá</v>
      </c>
      <c r="AC135" t="str">
        <f>IF($E135="","",INDEX(Esquemas_NORM!$H$2:$K$126,MATCH($E135,Esquemas_NORM!$A$2:$A$126,0),MATCH(AC$4,Esquemas_NORM!$H$1:$K$1,0)))</f>
        <v>A la fecha no ha conformado un EAT asociación - unión</v>
      </c>
    </row>
    <row r="136" spans="1:29" x14ac:dyDescent="0.3">
      <c r="A136" s="6">
        <v>2016</v>
      </c>
      <c r="B136" s="4" t="s">
        <v>556</v>
      </c>
      <c r="C136" s="4" t="s">
        <v>144</v>
      </c>
      <c r="D136" s="4" t="s">
        <v>560</v>
      </c>
      <c r="E136" s="4" t="s">
        <v>160</v>
      </c>
      <c r="F136" s="4" t="s">
        <v>148</v>
      </c>
      <c r="G136" s="4" t="s">
        <v>161</v>
      </c>
      <c r="H136" s="9">
        <v>8.7436622907999997</v>
      </c>
      <c r="I136" s="9">
        <v>2.2227230300000001E-3</v>
      </c>
      <c r="J136" s="287">
        <v>8.7458850138299997</v>
      </c>
      <c r="K136" s="9">
        <v>403.55793559928998</v>
      </c>
      <c r="L136" s="9">
        <v>134.42853614374999</v>
      </c>
      <c r="M136" s="287">
        <v>537.98647174303994</v>
      </c>
      <c r="N136" s="9">
        <v>32.158976188300002</v>
      </c>
      <c r="O136" s="9">
        <v>136.82728857454001</v>
      </c>
      <c r="P136" s="9">
        <v>33.296414021309999</v>
      </c>
      <c r="Q136" s="9">
        <v>16.829090055159998</v>
      </c>
      <c r="R136" s="9">
        <v>86.742947820379996</v>
      </c>
      <c r="S136" s="9">
        <v>82.494150974519997</v>
      </c>
      <c r="T136" s="9">
        <v>188.36472014376</v>
      </c>
      <c r="U136" s="9">
        <v>17.947631421779999</v>
      </c>
      <c r="V136" s="287">
        <v>594.66121919974989</v>
      </c>
      <c r="W136" s="287">
        <v>1141.3935759566198</v>
      </c>
      <c r="X136" s="9">
        <v>106.53540089570325</v>
      </c>
      <c r="Y136" s="284">
        <v>1247.9289768523231</v>
      </c>
      <c r="Z136" t="str">
        <f>SUBSTITUTE(SUBSTITUTE(SUBSTITUTE(SUBSTITUTE(IF(E136="","",VLOOKUP(E136,Esquemas_NORM!$A$2:$H$126,8,FALSE)),"PROVINCIA ADMINISTRATIVA Y DE PLANIFICACIÓN","PAT"),"PROVINCIA ADMINISTRATIVA Y DE PLANIFICACION","PAT"),"PROVINCIA ADMINISTRATIVA DE PLANIFICACION","PAT"),"PROVINCIA ADMINISTRATIVA Y PLANIFICACION","PAT")</f>
        <v>A la fecha no ha conformado un EAT Provincia</v>
      </c>
      <c r="AA136" t="str">
        <f>IF($E136="","",INDEX(Esquemas_NORM!$H$2:$K$126,MATCH($E136,Esquemas_NORM!$A$2:$A$126,0),MATCH(AA$4,Esquemas_NORM!$H$1:$K$1,0)))</f>
        <v>A la fecha no ha conformado un EAT Región</v>
      </c>
      <c r="AB136" t="str">
        <f>IF($E136="","",INDEX(Esquemas_NORM!$H$2:$K$126,MATCH($E136,Esquemas_NORM!$A$2:$A$126,0),MATCH(AB$4,Esquemas_NORM!$H$1:$K$1,0)))</f>
        <v>Área Metropolitana del Valle de Aburrá</v>
      </c>
      <c r="AC136" t="str">
        <f>IF($E136="","",INDEX(Esquemas_NORM!$H$2:$K$126,MATCH($E136,Esquemas_NORM!$A$2:$A$126,0),MATCH(AC$4,Esquemas_NORM!$H$1:$K$1,0)))</f>
        <v>A la fecha no ha conformado un EAT asociación - unión</v>
      </c>
    </row>
    <row r="137" spans="1:29" x14ac:dyDescent="0.3">
      <c r="A137" s="6">
        <v>2016</v>
      </c>
      <c r="B137" s="4" t="s">
        <v>556</v>
      </c>
      <c r="C137" s="4" t="s">
        <v>144</v>
      </c>
      <c r="D137" s="4" t="s">
        <v>561</v>
      </c>
      <c r="E137" s="4" t="s">
        <v>163</v>
      </c>
      <c r="F137" s="4" t="s">
        <v>148</v>
      </c>
      <c r="G137" s="4" t="s">
        <v>164</v>
      </c>
      <c r="H137" s="9">
        <v>16.362171695619999</v>
      </c>
      <c r="I137" s="9">
        <v>0</v>
      </c>
      <c r="J137" s="287">
        <v>16.362171695619999</v>
      </c>
      <c r="K137" s="9">
        <v>2380.7802800485001</v>
      </c>
      <c r="L137" s="9">
        <v>581.35816760590001</v>
      </c>
      <c r="M137" s="287">
        <v>2962.1384476543999</v>
      </c>
      <c r="N137" s="9">
        <v>340.64689811890997</v>
      </c>
      <c r="O137" s="9">
        <v>1685.2580483798899</v>
      </c>
      <c r="P137" s="9">
        <v>317.55481673269998</v>
      </c>
      <c r="Q137" s="9">
        <v>250.77113426892001</v>
      </c>
      <c r="R137" s="9">
        <v>1168.6000131855401</v>
      </c>
      <c r="S137" s="9">
        <v>1012.7970034674699</v>
      </c>
      <c r="T137" s="9">
        <v>508.62366675058001</v>
      </c>
      <c r="U137" s="9">
        <v>361.33731792242997</v>
      </c>
      <c r="V137" s="287">
        <v>5645.5888988264396</v>
      </c>
      <c r="W137" s="287">
        <v>8624.089518176459</v>
      </c>
      <c r="X137" s="9">
        <v>804.95532262771883</v>
      </c>
      <c r="Y137" s="284">
        <v>9429.0448408041775</v>
      </c>
      <c r="Z137" t="str">
        <f>SUBSTITUTE(SUBSTITUTE(SUBSTITUTE(SUBSTITUTE(IF(E137="","",VLOOKUP(E137,Esquemas_NORM!$A$2:$H$126,8,FALSE)),"PROVINCIA ADMINISTRATIVA Y DE PLANIFICACIÓN","PAT"),"PROVINCIA ADMINISTRATIVA Y DE PLANIFICACION","PAT"),"PROVINCIA ADMINISTRATIVA DE PLANIFICACION","PAT"),"PROVINCIA ADMINISTRATIVA Y PLANIFICACION","PAT")</f>
        <v>A la fecha no ha conformado un EAT Provincia</v>
      </c>
      <c r="AA137" t="str">
        <f>IF($E137="","",INDEX(Esquemas_NORM!$H$2:$K$126,MATCH($E137,Esquemas_NORM!$A$2:$A$126,0),MATCH(AA$4,Esquemas_NORM!$H$1:$K$1,0)))</f>
        <v>A la fecha no ha conformado un EAT Región</v>
      </c>
      <c r="AB137" t="str">
        <f>IF($E137="","",INDEX(Esquemas_NORM!$H$2:$K$126,MATCH($E137,Esquemas_NORM!$A$2:$A$126,0),MATCH(AB$4,Esquemas_NORM!$H$1:$K$1,0)))</f>
        <v>Área Metropolitana del Valle de Aburrá</v>
      </c>
      <c r="AC137" t="str">
        <f>IF($E137="","",INDEX(Esquemas_NORM!$H$2:$K$126,MATCH($E137,Esquemas_NORM!$A$2:$A$126,0),MATCH(AC$4,Esquemas_NORM!$H$1:$K$1,0)))</f>
        <v>A la fecha no ha conformado un EAT asociación - unión</v>
      </c>
    </row>
    <row r="138" spans="1:29" x14ac:dyDescent="0.3">
      <c r="A138" s="6">
        <v>2016</v>
      </c>
      <c r="B138" s="4" t="s">
        <v>556</v>
      </c>
      <c r="C138" s="4" t="s">
        <v>144</v>
      </c>
      <c r="D138" s="4" t="s">
        <v>560</v>
      </c>
      <c r="E138" s="4" t="s">
        <v>166</v>
      </c>
      <c r="F138" s="4" t="s">
        <v>148</v>
      </c>
      <c r="G138" s="4" t="s">
        <v>167</v>
      </c>
      <c r="H138" s="9">
        <v>37.250351118940003</v>
      </c>
      <c r="I138" s="9">
        <v>2.3919074515499998</v>
      </c>
      <c r="J138" s="287">
        <v>39.64225857049</v>
      </c>
      <c r="K138" s="9">
        <v>1146.54905958986</v>
      </c>
      <c r="L138" s="9">
        <v>129.20206401863001</v>
      </c>
      <c r="M138" s="287">
        <v>1275.7511236084899</v>
      </c>
      <c r="N138" s="9">
        <v>23.496086248849998</v>
      </c>
      <c r="O138" s="9">
        <v>151.63585415077</v>
      </c>
      <c r="P138" s="9">
        <v>68.304618454899995</v>
      </c>
      <c r="Q138" s="9">
        <v>8.8325619706200005</v>
      </c>
      <c r="R138" s="9">
        <v>37.502929284490001</v>
      </c>
      <c r="S138" s="9">
        <v>99.118758930230001</v>
      </c>
      <c r="T138" s="9">
        <v>159.85214179882001</v>
      </c>
      <c r="U138" s="9">
        <v>8.4118788136799996</v>
      </c>
      <c r="V138" s="287">
        <v>557.15482965236004</v>
      </c>
      <c r="W138" s="287">
        <v>1872.5482118313398</v>
      </c>
      <c r="X138" s="9">
        <v>174.7799169771796</v>
      </c>
      <c r="Y138" s="284">
        <v>2047.3281288085195</v>
      </c>
      <c r="Z138" t="str">
        <f>SUBSTITUTE(SUBSTITUTE(SUBSTITUTE(SUBSTITUTE(IF(E138="","",VLOOKUP(E138,Esquemas_NORM!$A$2:$H$126,8,FALSE)),"PROVINCIA ADMINISTRATIVA Y DE PLANIFICACIÓN","PAT"),"PROVINCIA ADMINISTRATIVA Y DE PLANIFICACION","PAT"),"PROVINCIA ADMINISTRATIVA DE PLANIFICACION","PAT"),"PROVINCIA ADMINISTRATIVA Y PLANIFICACION","PAT")</f>
        <v>A la fecha no ha conformado un EAT Provincia</v>
      </c>
      <c r="AA138" t="str">
        <f>IF($E138="","",INDEX(Esquemas_NORM!$H$2:$K$126,MATCH($E138,Esquemas_NORM!$A$2:$A$126,0),MATCH(AA$4,Esquemas_NORM!$H$1:$K$1,0)))</f>
        <v>A la fecha no ha conformado un EAT Región</v>
      </c>
      <c r="AB138" t="str">
        <f>IF($E138="","",INDEX(Esquemas_NORM!$H$2:$K$126,MATCH($E138,Esquemas_NORM!$A$2:$A$126,0),MATCH(AB$4,Esquemas_NORM!$H$1:$K$1,0)))</f>
        <v>Área Metropolitana del Valle de Aburrá</v>
      </c>
      <c r="AC138" t="str">
        <f>IF($E138="","",INDEX(Esquemas_NORM!$H$2:$K$126,MATCH($E138,Esquemas_NORM!$A$2:$A$126,0),MATCH(AC$4,Esquemas_NORM!$H$1:$K$1,0)))</f>
        <v>A la fecha no ha conformado un EAT asociación - unión</v>
      </c>
    </row>
    <row r="139" spans="1:29" x14ac:dyDescent="0.3">
      <c r="A139" s="6">
        <v>2016</v>
      </c>
      <c r="B139" s="4" t="s">
        <v>556</v>
      </c>
      <c r="C139" s="4" t="s">
        <v>144</v>
      </c>
      <c r="D139" s="4" t="s">
        <v>561</v>
      </c>
      <c r="E139" s="4" t="s">
        <v>169</v>
      </c>
      <c r="F139" s="4" t="s">
        <v>148</v>
      </c>
      <c r="G139" s="4" t="s">
        <v>170</v>
      </c>
      <c r="H139" s="9">
        <v>0.22425599049</v>
      </c>
      <c r="I139" s="9">
        <v>0.28759897001000001</v>
      </c>
      <c r="J139" s="287">
        <v>0.51185496050000001</v>
      </c>
      <c r="K139" s="9">
        <v>2587.8474400254499</v>
      </c>
      <c r="L139" s="9">
        <v>501.12471766215998</v>
      </c>
      <c r="M139" s="287">
        <v>3088.97215768761</v>
      </c>
      <c r="N139" s="9">
        <v>341.70237608064002</v>
      </c>
      <c r="O139" s="9">
        <v>1389.1474499211799</v>
      </c>
      <c r="P139" s="9">
        <v>140.71812555842001</v>
      </c>
      <c r="Q139" s="9">
        <v>249.33042764922999</v>
      </c>
      <c r="R139" s="9">
        <v>710.21108845971003</v>
      </c>
      <c r="S139" s="9">
        <v>778.16625492723995</v>
      </c>
      <c r="T139" s="9">
        <v>289.64109650018997</v>
      </c>
      <c r="U139" s="9">
        <v>151.92130032562</v>
      </c>
      <c r="V139" s="287">
        <v>4050.8381194222302</v>
      </c>
      <c r="W139" s="287">
        <v>7140.3221320703406</v>
      </c>
      <c r="X139" s="9">
        <v>666.46343284964678</v>
      </c>
      <c r="Y139" s="284">
        <v>7806.7855649199873</v>
      </c>
      <c r="Z139" t="str">
        <f>SUBSTITUTE(SUBSTITUTE(SUBSTITUTE(SUBSTITUTE(IF(E139="","",VLOOKUP(E139,Esquemas_NORM!$A$2:$H$126,8,FALSE)),"PROVINCIA ADMINISTRATIVA Y DE PLANIFICACIÓN","PAT"),"PROVINCIA ADMINISTRATIVA Y DE PLANIFICACION","PAT"),"PROVINCIA ADMINISTRATIVA DE PLANIFICACION","PAT"),"PROVINCIA ADMINISTRATIVA Y PLANIFICACION","PAT")</f>
        <v>A la fecha no ha conformado un EAT Provincia</v>
      </c>
      <c r="AA139" t="str">
        <f>IF($E139="","",INDEX(Esquemas_NORM!$H$2:$K$126,MATCH($E139,Esquemas_NORM!$A$2:$A$126,0),MATCH(AA$4,Esquemas_NORM!$H$1:$K$1,0)))</f>
        <v>A la fecha no ha conformado un EAT Región</v>
      </c>
      <c r="AB139" t="str">
        <f>IF($E139="","",INDEX(Esquemas_NORM!$H$2:$K$126,MATCH($E139,Esquemas_NORM!$A$2:$A$126,0),MATCH(AB$4,Esquemas_NORM!$H$1:$K$1,0)))</f>
        <v>Área Metropolitana del Valle de Aburrá</v>
      </c>
      <c r="AC139" t="str">
        <f>IF($E139="","",INDEX(Esquemas_NORM!$H$2:$K$126,MATCH($E139,Esquemas_NORM!$A$2:$A$126,0),MATCH(AC$4,Esquemas_NORM!$H$1:$K$1,0)))</f>
        <v>A la fecha no ha conformado un EAT asociación - unión</v>
      </c>
    </row>
    <row r="140" spans="1:29" x14ac:dyDescent="0.3">
      <c r="A140" s="6">
        <v>2016</v>
      </c>
      <c r="B140" s="4" t="s">
        <v>556</v>
      </c>
      <c r="C140" s="4" t="s">
        <v>144</v>
      </c>
      <c r="D140" s="4" t="s">
        <v>561</v>
      </c>
      <c r="E140" s="4" t="s">
        <v>172</v>
      </c>
      <c r="F140" s="4" t="s">
        <v>148</v>
      </c>
      <c r="G140" s="4" t="s">
        <v>173</v>
      </c>
      <c r="H140" s="9">
        <v>6.0459079986899997</v>
      </c>
      <c r="I140" s="9">
        <v>0</v>
      </c>
      <c r="J140" s="287">
        <v>6.0459079986899997</v>
      </c>
      <c r="K140" s="9">
        <v>636.49110259409997</v>
      </c>
      <c r="L140" s="9">
        <v>119.49008165183</v>
      </c>
      <c r="M140" s="287">
        <v>755.98118424592997</v>
      </c>
      <c r="N140" s="9">
        <v>58.612329058589999</v>
      </c>
      <c r="O140" s="9">
        <v>237.21800313938999</v>
      </c>
      <c r="P140" s="9">
        <v>62.47190990683</v>
      </c>
      <c r="Q140" s="9">
        <v>15.53217447297</v>
      </c>
      <c r="R140" s="9">
        <v>101.70918813535999</v>
      </c>
      <c r="S140" s="9">
        <v>118.64092196263999</v>
      </c>
      <c r="T140" s="9">
        <v>95.998858876750006</v>
      </c>
      <c r="U140" s="9">
        <v>25.43394980127</v>
      </c>
      <c r="V140" s="287">
        <v>715.61733535380006</v>
      </c>
      <c r="W140" s="287">
        <v>1477.64442759842</v>
      </c>
      <c r="X140" s="9">
        <v>137.92038503770715</v>
      </c>
      <c r="Y140" s="284">
        <v>1615.564812636127</v>
      </c>
      <c r="Z140" t="str">
        <f>SUBSTITUTE(SUBSTITUTE(SUBSTITUTE(SUBSTITUTE(IF(E140="","",VLOOKUP(E140,Esquemas_NORM!$A$2:$H$126,8,FALSE)),"PROVINCIA ADMINISTRATIVA Y DE PLANIFICACIÓN","PAT"),"PROVINCIA ADMINISTRATIVA Y DE PLANIFICACION","PAT"),"PROVINCIA ADMINISTRATIVA DE PLANIFICACION","PAT"),"PROVINCIA ADMINISTRATIVA Y PLANIFICACION","PAT")</f>
        <v>A la fecha no ha conformado un EAT Provincia</v>
      </c>
      <c r="AA140" t="str">
        <f>IF($E140="","",INDEX(Esquemas_NORM!$H$2:$K$126,MATCH($E140,Esquemas_NORM!$A$2:$A$126,0),MATCH(AA$4,Esquemas_NORM!$H$1:$K$1,0)))</f>
        <v>A la fecha no ha conformado un EAT Región</v>
      </c>
      <c r="AB140" t="str">
        <f>IF($E140="","",INDEX(Esquemas_NORM!$H$2:$K$126,MATCH($E140,Esquemas_NORM!$A$2:$A$126,0),MATCH(AB$4,Esquemas_NORM!$H$1:$K$1,0)))</f>
        <v>Área Metropolitana del Valle de Aburrá</v>
      </c>
      <c r="AC140" t="str">
        <f>IF($E140="","",INDEX(Esquemas_NORM!$H$2:$K$126,MATCH($E140,Esquemas_NORM!$A$2:$A$126,0),MATCH(AC$4,Esquemas_NORM!$H$1:$K$1,0)))</f>
        <v>A la fecha no ha conformado un EAT asociación - unión</v>
      </c>
    </row>
    <row r="141" spans="1:29" x14ac:dyDescent="0.3">
      <c r="A141" s="6">
        <v>2016</v>
      </c>
      <c r="B141" s="4" t="s">
        <v>556</v>
      </c>
      <c r="C141" s="4" t="s">
        <v>144</v>
      </c>
      <c r="D141" s="4" t="s">
        <v>561</v>
      </c>
      <c r="E141" s="4" t="s">
        <v>174</v>
      </c>
      <c r="F141" s="4" t="s">
        <v>148</v>
      </c>
      <c r="G141" s="4" t="s">
        <v>175</v>
      </c>
      <c r="H141" s="9">
        <v>8.1951231463499994</v>
      </c>
      <c r="I141" s="9">
        <v>0</v>
      </c>
      <c r="J141" s="287">
        <v>8.1951231463499994</v>
      </c>
      <c r="K141" s="9">
        <v>1206.71621334462</v>
      </c>
      <c r="L141" s="9">
        <v>183.73813662628999</v>
      </c>
      <c r="M141" s="287">
        <v>1390.45434997091</v>
      </c>
      <c r="N141" s="9">
        <v>108.28639922403001</v>
      </c>
      <c r="O141" s="9">
        <v>387.05071460408999</v>
      </c>
      <c r="P141" s="9">
        <v>61.091370766019999</v>
      </c>
      <c r="Q141" s="9">
        <v>54.920929089749997</v>
      </c>
      <c r="R141" s="9">
        <v>311.90666988594</v>
      </c>
      <c r="S141" s="9">
        <v>294.17747946129998</v>
      </c>
      <c r="T141" s="9">
        <v>323.84086642798002</v>
      </c>
      <c r="U141" s="9">
        <v>60.933574677800003</v>
      </c>
      <c r="V141" s="287">
        <v>1602.2080041369097</v>
      </c>
      <c r="W141" s="287">
        <v>3000.8574772541697</v>
      </c>
      <c r="X141" s="9">
        <v>280.09405441256303</v>
      </c>
      <c r="Y141" s="284">
        <v>3280.9515316667325</v>
      </c>
      <c r="Z141" t="str">
        <f>SUBSTITUTE(SUBSTITUTE(SUBSTITUTE(SUBSTITUTE(IF(E141="","",VLOOKUP(E141,Esquemas_NORM!$A$2:$H$126,8,FALSE)),"PROVINCIA ADMINISTRATIVA Y DE PLANIFICACIÓN","PAT"),"PROVINCIA ADMINISTRATIVA Y DE PLANIFICACION","PAT"),"PROVINCIA ADMINISTRATIVA DE PLANIFICACION","PAT"),"PROVINCIA ADMINISTRATIVA Y PLANIFICACION","PAT")</f>
        <v>A la fecha no ha conformado un EAT Provincia</v>
      </c>
      <c r="AA141" t="str">
        <f>IF($E141="","",INDEX(Esquemas_NORM!$H$2:$K$126,MATCH($E141,Esquemas_NORM!$A$2:$A$126,0),MATCH(AA$4,Esquemas_NORM!$H$1:$K$1,0)))</f>
        <v>A la fecha no ha conformado un EAT Región</v>
      </c>
      <c r="AB141" t="str">
        <f>IF($E141="","",INDEX(Esquemas_NORM!$H$2:$K$126,MATCH($E141,Esquemas_NORM!$A$2:$A$126,0),MATCH(AB$4,Esquemas_NORM!$H$1:$K$1,0)))</f>
        <v>Área Metropolitana del Valle de Aburrá</v>
      </c>
      <c r="AC141" t="str">
        <f>IF($E141="","",INDEX(Esquemas_NORM!$H$2:$K$126,MATCH($E141,Esquemas_NORM!$A$2:$A$126,0),MATCH(AC$4,Esquemas_NORM!$H$1:$K$1,0)))</f>
        <v>A la fecha no ha conformado un EAT asociación - unión</v>
      </c>
    </row>
    <row r="142" spans="1:29" x14ac:dyDescent="0.3">
      <c r="A142" s="6">
        <v>2016</v>
      </c>
      <c r="B142" s="4" t="s">
        <v>556</v>
      </c>
      <c r="C142" s="4" t="s">
        <v>176</v>
      </c>
      <c r="D142" s="4" t="s">
        <v>562</v>
      </c>
      <c r="E142" s="4" t="s">
        <v>179</v>
      </c>
      <c r="F142" s="4" t="s">
        <v>180</v>
      </c>
      <c r="G142" s="4" t="s">
        <v>182</v>
      </c>
      <c r="H142" s="9">
        <v>59.699506804149998</v>
      </c>
      <c r="I142" s="9">
        <v>123.13268729284</v>
      </c>
      <c r="J142" s="287">
        <v>182.83219409699001</v>
      </c>
      <c r="K142" s="9">
        <v>26.14616103478</v>
      </c>
      <c r="L142" s="9">
        <v>0.40828627985999999</v>
      </c>
      <c r="M142" s="287">
        <v>26.554447314640001</v>
      </c>
      <c r="N142" s="9">
        <v>34.913274489480003</v>
      </c>
      <c r="O142" s="9">
        <v>33.940001052230002</v>
      </c>
      <c r="P142" s="9">
        <v>5.9195138105599998</v>
      </c>
      <c r="Q142" s="9">
        <v>3.5935189319999998</v>
      </c>
      <c r="R142" s="9">
        <v>6.5100994108299997</v>
      </c>
      <c r="S142" s="9">
        <v>32.206675957400002</v>
      </c>
      <c r="T142" s="9">
        <v>96.615311534770001</v>
      </c>
      <c r="U142" s="9">
        <v>3.3588376021999999</v>
      </c>
      <c r="V142" s="287">
        <v>217.05723278946999</v>
      </c>
      <c r="W142" s="287">
        <v>426.44387420110002</v>
      </c>
      <c r="X142" s="9">
        <v>39.803421058760257</v>
      </c>
      <c r="Y142" s="284">
        <v>466.24729525986027</v>
      </c>
      <c r="Z142" t="str">
        <f>SUBSTITUTE(SUBSTITUTE(SUBSTITUTE(SUBSTITUTE(IF(E142="","",VLOOKUP(E142,Esquemas_NORM!$A$2:$H$126,8,FALSE)),"PROVINCIA ADMINISTRATIVA Y DE PLANIFICACIÓN","PAT"),"PROVINCIA ADMINISTRATIVA Y DE PLANIFICACION","PAT"),"PROVINCIA ADMINISTRATIVA DE PLANIFICACION","PAT"),"PROVINCIA ADMINISTRATIVA Y PLANIFICACION","PAT")</f>
        <v>A la fecha no ha conformado un EAT Provincia</v>
      </c>
      <c r="AA142" t="str">
        <f>IF($E142="","",INDEX(Esquemas_NORM!$H$2:$K$126,MATCH($E142,Esquemas_NORM!$A$2:$A$126,0),MATCH(AA$4,Esquemas_NORM!$H$1:$K$1,0)))</f>
        <v>Región de Planeación y Gestión del Bajo Cauca</v>
      </c>
      <c r="AB142" t="str">
        <f>IF($E142="","",INDEX(Esquemas_NORM!$H$2:$K$126,MATCH($E142,Esquemas_NORM!$A$2:$A$126,0),MATCH(AB$4,Esquemas_NORM!$H$1:$K$1,0)))</f>
        <v>A la fecha no ha conformado un EAT Área Metropolitana</v>
      </c>
      <c r="AC142" t="str">
        <f>IF($E142="","",INDEX(Esquemas_NORM!$H$2:$K$126,MATCH($E142,Esquemas_NORM!$A$2:$A$126,0),MATCH(AC$4,Esquemas_NORM!$H$1:$K$1,0)))</f>
        <v>A la fecha no ha conformado un EAT asociación - unión</v>
      </c>
    </row>
    <row r="143" spans="1:29" x14ac:dyDescent="0.3">
      <c r="A143" s="6">
        <v>2016</v>
      </c>
      <c r="B143" s="4" t="s">
        <v>556</v>
      </c>
      <c r="C143" s="4" t="s">
        <v>176</v>
      </c>
      <c r="D143" s="4" t="s">
        <v>562</v>
      </c>
      <c r="E143" s="4" t="s">
        <v>184</v>
      </c>
      <c r="F143" s="4" t="s">
        <v>180</v>
      </c>
      <c r="G143" s="4" t="s">
        <v>185</v>
      </c>
      <c r="H143" s="9">
        <v>33.144595735380001</v>
      </c>
      <c r="I143" s="9">
        <v>53.08561859409</v>
      </c>
      <c r="J143" s="287">
        <v>86.230214329470002</v>
      </c>
      <c r="K143" s="9">
        <v>45.74422292453</v>
      </c>
      <c r="L143" s="9">
        <v>28.67831691684</v>
      </c>
      <c r="M143" s="287">
        <v>74.422539841369996</v>
      </c>
      <c r="N143" s="9">
        <v>37.786826881609997</v>
      </c>
      <c r="O143" s="9">
        <v>364.04675863829999</v>
      </c>
      <c r="P143" s="9">
        <v>26.68271133687</v>
      </c>
      <c r="Q143" s="9">
        <v>23.16951681978</v>
      </c>
      <c r="R143" s="9">
        <v>43.719969076129999</v>
      </c>
      <c r="S143" s="9">
        <v>88.720215503039995</v>
      </c>
      <c r="T143" s="9">
        <v>115.82193501204</v>
      </c>
      <c r="U143" s="9">
        <v>15.62507899823</v>
      </c>
      <c r="V143" s="287">
        <v>715.57301226599998</v>
      </c>
      <c r="W143" s="287">
        <v>876.22576643683999</v>
      </c>
      <c r="X143" s="9">
        <v>81.785166194114609</v>
      </c>
      <c r="Y143" s="284">
        <v>958.01093263095458</v>
      </c>
      <c r="Z143" t="str">
        <f>SUBSTITUTE(SUBSTITUTE(SUBSTITUTE(SUBSTITUTE(IF(E143="","",VLOOKUP(E143,Esquemas_NORM!$A$2:$H$126,8,FALSE)),"PROVINCIA ADMINISTRATIVA Y DE PLANIFICACIÓN","PAT"),"PROVINCIA ADMINISTRATIVA Y DE PLANIFICACION","PAT"),"PROVINCIA ADMINISTRATIVA DE PLANIFICACION","PAT"),"PROVINCIA ADMINISTRATIVA Y PLANIFICACION","PAT")</f>
        <v>A la fecha no ha conformado un EAT Provincia</v>
      </c>
      <c r="AA143" t="str">
        <f>IF($E143="","",INDEX(Esquemas_NORM!$H$2:$K$126,MATCH($E143,Esquemas_NORM!$A$2:$A$126,0),MATCH(AA$4,Esquemas_NORM!$H$1:$K$1,0)))</f>
        <v>Región de Planeación y Gestión del Bajo Cauca</v>
      </c>
      <c r="AB143" t="str">
        <f>IF($E143="","",INDEX(Esquemas_NORM!$H$2:$K$126,MATCH($E143,Esquemas_NORM!$A$2:$A$126,0),MATCH(AB$4,Esquemas_NORM!$H$1:$K$1,0)))</f>
        <v>A la fecha no ha conformado un EAT Área Metropolitana</v>
      </c>
      <c r="AC143" t="str">
        <f>IF($E143="","",INDEX(Esquemas_NORM!$H$2:$K$126,MATCH($E143,Esquemas_NORM!$A$2:$A$126,0),MATCH(AC$4,Esquemas_NORM!$H$1:$K$1,0)))</f>
        <v>A la fecha no ha conformado un EAT asociación - unión</v>
      </c>
    </row>
    <row r="144" spans="1:29" x14ac:dyDescent="0.3">
      <c r="A144" s="6">
        <v>2016</v>
      </c>
      <c r="B144" s="4" t="s">
        <v>556</v>
      </c>
      <c r="C144" s="4" t="s">
        <v>176</v>
      </c>
      <c r="D144" s="4" t="s">
        <v>562</v>
      </c>
      <c r="E144" s="4" t="s">
        <v>187</v>
      </c>
      <c r="F144" s="4" t="s">
        <v>180</v>
      </c>
      <c r="G144" s="4" t="s">
        <v>188</v>
      </c>
      <c r="H144" s="9">
        <v>23.25064465905</v>
      </c>
      <c r="I144" s="9">
        <v>685.49916656978996</v>
      </c>
      <c r="J144" s="287">
        <v>708.74981122883992</v>
      </c>
      <c r="K144" s="9">
        <v>23.74563419839</v>
      </c>
      <c r="L144" s="9">
        <v>10.22215031625</v>
      </c>
      <c r="M144" s="287">
        <v>33.967784514640002</v>
      </c>
      <c r="N144" s="9">
        <v>23.314284245109999</v>
      </c>
      <c r="O144" s="9">
        <v>103.70716556635</v>
      </c>
      <c r="P144" s="9">
        <v>14.923315537580001</v>
      </c>
      <c r="Q144" s="9">
        <v>10.95474241138</v>
      </c>
      <c r="R144" s="9">
        <v>18.035655044870001</v>
      </c>
      <c r="S144" s="9">
        <v>92.242622511950003</v>
      </c>
      <c r="T144" s="9">
        <v>57.838337801340003</v>
      </c>
      <c r="U144" s="9">
        <v>8.5757743408499998</v>
      </c>
      <c r="V144" s="287">
        <v>329.59189745943002</v>
      </c>
      <c r="W144" s="287">
        <v>1072.3094932029098</v>
      </c>
      <c r="X144" s="9">
        <v>100.08723033781817</v>
      </c>
      <c r="Y144" s="284">
        <v>1172.3967235407281</v>
      </c>
      <c r="Z144" t="str">
        <f>SUBSTITUTE(SUBSTITUTE(SUBSTITUTE(SUBSTITUTE(IF(E144="","",VLOOKUP(E144,Esquemas_NORM!$A$2:$H$126,8,FALSE)),"PROVINCIA ADMINISTRATIVA Y DE PLANIFICACIÓN","PAT"),"PROVINCIA ADMINISTRATIVA Y DE PLANIFICACION","PAT"),"PROVINCIA ADMINISTRATIVA DE PLANIFICACION","PAT"),"PROVINCIA ADMINISTRATIVA Y PLANIFICACION","PAT")</f>
        <v>A la fecha no ha conformado un EAT Provincia</v>
      </c>
      <c r="AA144" t="str">
        <f>IF($E144="","",INDEX(Esquemas_NORM!$H$2:$K$126,MATCH($E144,Esquemas_NORM!$A$2:$A$126,0),MATCH(AA$4,Esquemas_NORM!$H$1:$K$1,0)))</f>
        <v>Región de Planeación y Gestión del Bajo Cauca</v>
      </c>
      <c r="AB144" t="str">
        <f>IF($E144="","",INDEX(Esquemas_NORM!$H$2:$K$126,MATCH($E144,Esquemas_NORM!$A$2:$A$126,0),MATCH(AB$4,Esquemas_NORM!$H$1:$K$1,0)))</f>
        <v>A la fecha no ha conformado un EAT Área Metropolitana</v>
      </c>
      <c r="AC144" t="str">
        <f>IF($E144="","",INDEX(Esquemas_NORM!$H$2:$K$126,MATCH($E144,Esquemas_NORM!$A$2:$A$126,0),MATCH(AC$4,Esquemas_NORM!$H$1:$K$1,0)))</f>
        <v>A la fecha no ha conformado un EAT asociación - unión</v>
      </c>
    </row>
    <row r="145" spans="1:29" x14ac:dyDescent="0.3">
      <c r="A145" s="6">
        <v>2016</v>
      </c>
      <c r="B145" s="4" t="s">
        <v>556</v>
      </c>
      <c r="C145" s="4" t="s">
        <v>176</v>
      </c>
      <c r="D145" s="4" t="s">
        <v>562</v>
      </c>
      <c r="E145" s="4" t="s">
        <v>189</v>
      </c>
      <c r="F145" s="4" t="s">
        <v>180</v>
      </c>
      <c r="G145" s="4" t="s">
        <v>190</v>
      </c>
      <c r="H145" s="9">
        <v>30.231007513969999</v>
      </c>
      <c r="I145" s="9">
        <v>127.69604035153</v>
      </c>
      <c r="J145" s="287">
        <v>157.92704786550001</v>
      </c>
      <c r="K145" s="9">
        <v>6.5978749464600002</v>
      </c>
      <c r="L145" s="9">
        <v>11.014861309640001</v>
      </c>
      <c r="M145" s="287">
        <v>17.6127362561</v>
      </c>
      <c r="N145" s="9">
        <v>7.94504785066</v>
      </c>
      <c r="O145" s="9">
        <v>37.124206834429998</v>
      </c>
      <c r="P145" s="9">
        <v>5.8519536783900001</v>
      </c>
      <c r="Q145" s="9">
        <v>4.2908610685399999</v>
      </c>
      <c r="R145" s="9">
        <v>8.3891675746299992</v>
      </c>
      <c r="S145" s="9">
        <v>27.56114217639</v>
      </c>
      <c r="T145" s="9">
        <v>48.646923775829997</v>
      </c>
      <c r="U145" s="9">
        <v>4.0839417085800003</v>
      </c>
      <c r="V145" s="287">
        <v>143.89324466745001</v>
      </c>
      <c r="W145" s="287">
        <v>319.43302878905001</v>
      </c>
      <c r="X145" s="9">
        <v>29.815242085000058</v>
      </c>
      <c r="Y145" s="284">
        <v>349.24827087405009</v>
      </c>
      <c r="Z145" t="str">
        <f>SUBSTITUTE(SUBSTITUTE(SUBSTITUTE(SUBSTITUTE(IF(E145="","",VLOOKUP(E145,Esquemas_NORM!$A$2:$H$126,8,FALSE)),"PROVINCIA ADMINISTRATIVA Y DE PLANIFICACIÓN","PAT"),"PROVINCIA ADMINISTRATIVA Y DE PLANIFICACION","PAT"),"PROVINCIA ADMINISTRATIVA DE PLANIFICACION","PAT"),"PROVINCIA ADMINISTRATIVA Y PLANIFICACION","PAT")</f>
        <v>A la fecha no ha conformado un EAT Provincia</v>
      </c>
      <c r="AA145" t="str">
        <f>IF($E145="","",INDEX(Esquemas_NORM!$H$2:$K$126,MATCH($E145,Esquemas_NORM!$A$2:$A$126,0),MATCH(AA$4,Esquemas_NORM!$H$1:$K$1,0)))</f>
        <v>Región de Planeación y Gestión del Bajo Cauca</v>
      </c>
      <c r="AB145" t="str">
        <f>IF($E145="","",INDEX(Esquemas_NORM!$H$2:$K$126,MATCH($E145,Esquemas_NORM!$A$2:$A$126,0),MATCH(AB$4,Esquemas_NORM!$H$1:$K$1,0)))</f>
        <v>A la fecha no ha conformado un EAT Área Metropolitana</v>
      </c>
      <c r="AC145" t="str">
        <f>IF($E145="","",INDEX(Esquemas_NORM!$H$2:$K$126,MATCH($E145,Esquemas_NORM!$A$2:$A$126,0),MATCH(AC$4,Esquemas_NORM!$H$1:$K$1,0)))</f>
        <v>A la fecha no ha conformado un EAT asociación - unión</v>
      </c>
    </row>
    <row r="146" spans="1:29" x14ac:dyDescent="0.3">
      <c r="A146" s="6">
        <v>2016</v>
      </c>
      <c r="B146" s="4" t="s">
        <v>556</v>
      </c>
      <c r="C146" s="4" t="s">
        <v>176</v>
      </c>
      <c r="D146" s="4" t="s">
        <v>562</v>
      </c>
      <c r="E146" s="4" t="s">
        <v>191</v>
      </c>
      <c r="F146" s="4" t="s">
        <v>180</v>
      </c>
      <c r="G146" s="4" t="s">
        <v>192</v>
      </c>
      <c r="H146" s="9">
        <v>32.712119617470002</v>
      </c>
      <c r="I146" s="9">
        <v>77.596064452690001</v>
      </c>
      <c r="J146" s="287">
        <v>110.30818407016</v>
      </c>
      <c r="K146" s="9">
        <v>2.08336278671</v>
      </c>
      <c r="L146" s="9">
        <v>17.943702141959999</v>
      </c>
      <c r="M146" s="287">
        <v>20.027064928670001</v>
      </c>
      <c r="N146" s="9">
        <v>10.41302784841</v>
      </c>
      <c r="O146" s="9">
        <v>47.104730332370004</v>
      </c>
      <c r="P146" s="9">
        <v>9.5646149169899992</v>
      </c>
      <c r="Q146" s="9">
        <v>7.3998566849399996</v>
      </c>
      <c r="R146" s="9">
        <v>13.33854597957</v>
      </c>
      <c r="S146" s="9">
        <v>30.502838591700002</v>
      </c>
      <c r="T146" s="9">
        <v>61.377231285240001</v>
      </c>
      <c r="U146" s="9">
        <v>5.3272968781500003</v>
      </c>
      <c r="V146" s="287">
        <v>185.02814251737001</v>
      </c>
      <c r="W146" s="287">
        <v>315.36339151620001</v>
      </c>
      <c r="X146" s="9">
        <v>29.435390255171942</v>
      </c>
      <c r="Y146" s="284">
        <v>344.79878177137198</v>
      </c>
      <c r="Z146" t="str">
        <f>SUBSTITUTE(SUBSTITUTE(SUBSTITUTE(SUBSTITUTE(IF(E146="","",VLOOKUP(E146,Esquemas_NORM!$A$2:$H$126,8,FALSE)),"PROVINCIA ADMINISTRATIVA Y DE PLANIFICACIÓN","PAT"),"PROVINCIA ADMINISTRATIVA Y DE PLANIFICACION","PAT"),"PROVINCIA ADMINISTRATIVA DE PLANIFICACION","PAT"),"PROVINCIA ADMINISTRATIVA Y PLANIFICACION","PAT")</f>
        <v>A la fecha no ha conformado un EAT Provincia</v>
      </c>
      <c r="AA146" t="str">
        <f>IF($E146="","",INDEX(Esquemas_NORM!$H$2:$K$126,MATCH($E146,Esquemas_NORM!$A$2:$A$126,0),MATCH(AA$4,Esquemas_NORM!$H$1:$K$1,0)))</f>
        <v>Región de Planeación y Gestión del Bajo Cauca</v>
      </c>
      <c r="AB146" t="str">
        <f>IF($E146="","",INDEX(Esquemas_NORM!$H$2:$K$126,MATCH($E146,Esquemas_NORM!$A$2:$A$126,0),MATCH(AB$4,Esquemas_NORM!$H$1:$K$1,0)))</f>
        <v>A la fecha no ha conformado un EAT Área Metropolitana</v>
      </c>
      <c r="AC146" t="str">
        <f>IF($E146="","",INDEX(Esquemas_NORM!$H$2:$K$126,MATCH($E146,Esquemas_NORM!$A$2:$A$126,0),MATCH(AC$4,Esquemas_NORM!$H$1:$K$1,0)))</f>
        <v>A la fecha no ha conformado un EAT asociación - unión</v>
      </c>
    </row>
    <row r="147" spans="1:29" x14ac:dyDescent="0.3">
      <c r="A147" s="6">
        <v>2016</v>
      </c>
      <c r="B147" s="4" t="s">
        <v>556</v>
      </c>
      <c r="C147" s="4" t="s">
        <v>176</v>
      </c>
      <c r="D147" s="4" t="s">
        <v>562</v>
      </c>
      <c r="E147" s="4" t="s">
        <v>193</v>
      </c>
      <c r="F147" s="4" t="s">
        <v>180</v>
      </c>
      <c r="G147" s="4" t="s">
        <v>194</v>
      </c>
      <c r="H147" s="9">
        <v>23.477591966830001</v>
      </c>
      <c r="I147" s="9">
        <v>292.33064436260003</v>
      </c>
      <c r="J147" s="287">
        <v>315.80823632943003</v>
      </c>
      <c r="K147" s="9">
        <v>3.3142447595800002</v>
      </c>
      <c r="L147" s="9">
        <v>14.19726543094</v>
      </c>
      <c r="M147" s="287">
        <v>17.511510190519999</v>
      </c>
      <c r="N147" s="9">
        <v>9.6174805118299993</v>
      </c>
      <c r="O147" s="9">
        <v>56.713174502409998</v>
      </c>
      <c r="P147" s="9">
        <v>6.9239943545599996</v>
      </c>
      <c r="Q147" s="9">
        <v>4.7195138412800004</v>
      </c>
      <c r="R147" s="9">
        <v>11.99104812943</v>
      </c>
      <c r="S147" s="9">
        <v>42.58903877641</v>
      </c>
      <c r="T147" s="9">
        <v>19.416920654710001</v>
      </c>
      <c r="U147" s="9">
        <v>5.3160730889799996</v>
      </c>
      <c r="V147" s="287">
        <v>157.28724385960999</v>
      </c>
      <c r="W147" s="287">
        <v>490.60699037955999</v>
      </c>
      <c r="X147" s="9">
        <v>45.792278407220415</v>
      </c>
      <c r="Y147" s="284">
        <v>536.39926878678045</v>
      </c>
      <c r="Z147" t="str">
        <f>SUBSTITUTE(SUBSTITUTE(SUBSTITUTE(SUBSTITUTE(IF(E147="","",VLOOKUP(E147,Esquemas_NORM!$A$2:$H$126,8,FALSE)),"PROVINCIA ADMINISTRATIVA Y DE PLANIFICACIÓN","PAT"),"PROVINCIA ADMINISTRATIVA Y DE PLANIFICACION","PAT"),"PROVINCIA ADMINISTRATIVA DE PLANIFICACION","PAT"),"PROVINCIA ADMINISTRATIVA Y PLANIFICACION","PAT")</f>
        <v>A la fecha no ha conformado un EAT Provincia</v>
      </c>
      <c r="AA147" t="str">
        <f>IF($E147="","",INDEX(Esquemas_NORM!$H$2:$K$126,MATCH($E147,Esquemas_NORM!$A$2:$A$126,0),MATCH(AA$4,Esquemas_NORM!$H$1:$K$1,0)))</f>
        <v>Región de Planeación y Gestión del Bajo Cauca</v>
      </c>
      <c r="AB147" t="str">
        <f>IF($E147="","",INDEX(Esquemas_NORM!$H$2:$K$126,MATCH($E147,Esquemas_NORM!$A$2:$A$126,0),MATCH(AB$4,Esquemas_NORM!$H$1:$K$1,0)))</f>
        <v>A la fecha no ha conformado un EAT Área Metropolitana</v>
      </c>
      <c r="AC147" t="str">
        <f>IF($E147="","",INDEX(Esquemas_NORM!$H$2:$K$126,MATCH($E147,Esquemas_NORM!$A$2:$A$126,0),MATCH(AC$4,Esquemas_NORM!$H$1:$K$1,0)))</f>
        <v>A la fecha no ha conformado un EAT asociación - unión</v>
      </c>
    </row>
    <row r="148" spans="1:29" x14ac:dyDescent="0.3">
      <c r="A148" s="6">
        <v>2016</v>
      </c>
      <c r="B148" s="4" t="s">
        <v>556</v>
      </c>
      <c r="C148" s="4" t="s">
        <v>195</v>
      </c>
      <c r="D148" s="4" t="s">
        <v>563</v>
      </c>
      <c r="E148" s="4" t="s">
        <v>197</v>
      </c>
      <c r="F148" s="4" t="s">
        <v>198</v>
      </c>
      <c r="G148" s="4" t="s">
        <v>200</v>
      </c>
      <c r="H148" s="9">
        <v>8.6056477174299992</v>
      </c>
      <c r="I148" s="9">
        <v>5.7363992935099999</v>
      </c>
      <c r="J148" s="287">
        <v>14.34204701094</v>
      </c>
      <c r="K148" s="9">
        <v>2.18043233124</v>
      </c>
      <c r="L148" s="9">
        <v>2.0821768818600002</v>
      </c>
      <c r="M148" s="287">
        <v>4.2626092131000002</v>
      </c>
      <c r="N148" s="9">
        <v>2.7350343491100002</v>
      </c>
      <c r="O148" s="9">
        <v>4.84004899439</v>
      </c>
      <c r="P148" s="9">
        <v>6.11328092745</v>
      </c>
      <c r="Q148" s="9">
        <v>0.94643459529999996</v>
      </c>
      <c r="R148" s="9">
        <v>2.8696343947999998</v>
      </c>
      <c r="S148" s="9">
        <v>4.2800642267300004</v>
      </c>
      <c r="T148" s="9">
        <v>12.28946651561</v>
      </c>
      <c r="U148" s="9">
        <v>1.31208989501</v>
      </c>
      <c r="V148" s="287">
        <v>35.3860538984</v>
      </c>
      <c r="W148" s="287">
        <v>53.990710122439999</v>
      </c>
      <c r="X148" s="9">
        <v>5.0393852468608058</v>
      </c>
      <c r="Y148" s="284">
        <v>59.030095369300803</v>
      </c>
      <c r="Z148" t="str">
        <f>SUBSTITUTE(SUBSTITUTE(SUBSTITUTE(SUBSTITUTE(IF(E148="","",VLOOKUP(E148,Esquemas_NORM!$A$2:$H$126,8,FALSE)),"PROVINCIA ADMINISTRATIVA Y DE PLANIFICACIÓN","PAT"),"PROVINCIA ADMINISTRATIVA Y DE PLANIFICACION","PAT"),"PROVINCIA ADMINISTRATIVA DE PLANIFICACION","PAT"),"PROVINCIA ADMINISTRATIVA Y PLANIFICACION","PAT")</f>
        <v>A la fecha no ha conformado un EAT Provincia</v>
      </c>
      <c r="AA148" t="str">
        <f>IF($E148="","",INDEX(Esquemas_NORM!$H$2:$K$126,MATCH($E148,Esquemas_NORM!$A$2:$A$126,0),MATCH(AA$4,Esquemas_NORM!$H$1:$K$1,0)))</f>
        <v>A la fecha no ha conformado un EAT Región</v>
      </c>
      <c r="AB148" t="str">
        <f>IF($E148="","",INDEX(Esquemas_NORM!$H$2:$K$126,MATCH($E148,Esquemas_NORM!$A$2:$A$126,0),MATCH(AB$4,Esquemas_NORM!$H$1:$K$1,0)))</f>
        <v>A la fecha no ha conformado un EAT Área Metropolitana</v>
      </c>
      <c r="AC148" t="str">
        <f>IF($E148="","",INDEX(Esquemas_NORM!$H$2:$K$126,MATCH($E148,Esquemas_NORM!$A$2:$A$126,0),MATCH(AC$4,Esquemas_NORM!$H$1:$K$1,0)))</f>
        <v>ASOCIACIÓN DE MUNICIPIOS DEL MAGDALENA MEDIO ANTIOQUEÑO - AMMA</v>
      </c>
    </row>
    <row r="149" spans="1:29" x14ac:dyDescent="0.3">
      <c r="A149" s="6">
        <v>2016</v>
      </c>
      <c r="B149" s="4" t="s">
        <v>556</v>
      </c>
      <c r="C149" s="4" t="s">
        <v>195</v>
      </c>
      <c r="D149" s="4" t="s">
        <v>563</v>
      </c>
      <c r="E149" s="4" t="s">
        <v>201</v>
      </c>
      <c r="F149" s="4" t="s">
        <v>198</v>
      </c>
      <c r="G149" s="4" t="s">
        <v>202</v>
      </c>
      <c r="H149" s="9">
        <v>20.596132863209998</v>
      </c>
      <c r="I149" s="9">
        <v>5.9789716926800001</v>
      </c>
      <c r="J149" s="287">
        <v>26.57510455589</v>
      </c>
      <c r="K149" s="9">
        <v>4.6242405724799998</v>
      </c>
      <c r="L149" s="9">
        <v>3.0209615061599999</v>
      </c>
      <c r="M149" s="287">
        <v>7.6452020786399997</v>
      </c>
      <c r="N149" s="9">
        <v>1.2296675314600001</v>
      </c>
      <c r="O149" s="9">
        <v>7.6538176682900003</v>
      </c>
      <c r="P149" s="9">
        <v>1.3506443724499999</v>
      </c>
      <c r="Q149" s="9">
        <v>0.79963027345000004</v>
      </c>
      <c r="R149" s="9">
        <v>2.65163491738</v>
      </c>
      <c r="S149" s="9">
        <v>6.2518012695499996</v>
      </c>
      <c r="T149" s="9">
        <v>36.838987118399999</v>
      </c>
      <c r="U149" s="9">
        <v>0.93698719500000005</v>
      </c>
      <c r="V149" s="287">
        <v>57.713170345980004</v>
      </c>
      <c r="W149" s="287">
        <v>91.933476980509994</v>
      </c>
      <c r="X149" s="9">
        <v>8.5808874626288407</v>
      </c>
      <c r="Y149" s="284">
        <v>100.51436444313883</v>
      </c>
      <c r="Z149" t="str">
        <f>SUBSTITUTE(SUBSTITUTE(SUBSTITUTE(SUBSTITUTE(IF(E149="","",VLOOKUP(E149,Esquemas_NORM!$A$2:$H$126,8,FALSE)),"PROVINCIA ADMINISTRATIVA Y DE PLANIFICACIÓN","PAT"),"PROVINCIA ADMINISTRATIVA Y DE PLANIFICACION","PAT"),"PROVINCIA ADMINISTRATIVA DE PLANIFICACION","PAT"),"PROVINCIA ADMINISTRATIVA Y PLANIFICACION","PAT")</f>
        <v>A la fecha no ha conformado un EAT Provincia</v>
      </c>
      <c r="AA149" t="str">
        <f>IF($E149="","",INDEX(Esquemas_NORM!$H$2:$K$126,MATCH($E149,Esquemas_NORM!$A$2:$A$126,0),MATCH(AA$4,Esquemas_NORM!$H$1:$K$1,0)))</f>
        <v>A la fecha no ha conformado un EAT Región</v>
      </c>
      <c r="AB149" t="str">
        <f>IF($E149="","",INDEX(Esquemas_NORM!$H$2:$K$126,MATCH($E149,Esquemas_NORM!$A$2:$A$126,0),MATCH(AB$4,Esquemas_NORM!$H$1:$K$1,0)))</f>
        <v>A la fecha no ha conformado un EAT Área Metropolitana</v>
      </c>
      <c r="AC149" t="str">
        <f>IF($E149="","",INDEX(Esquemas_NORM!$H$2:$K$126,MATCH($E149,Esquemas_NORM!$A$2:$A$126,0),MATCH(AC$4,Esquemas_NORM!$H$1:$K$1,0)))</f>
        <v>ASOCIACIÓN DE MUNICIPIOS DEL MAGDALENA MEDIO ANTIOQUEÑO - AMMA</v>
      </c>
    </row>
    <row r="150" spans="1:29" x14ac:dyDescent="0.3">
      <c r="A150" s="6">
        <v>2016</v>
      </c>
      <c r="B150" s="4" t="s">
        <v>556</v>
      </c>
      <c r="C150" s="4" t="s">
        <v>195</v>
      </c>
      <c r="D150" s="4" t="s">
        <v>564</v>
      </c>
      <c r="E150" s="4" t="s">
        <v>203</v>
      </c>
      <c r="F150" s="4" t="s">
        <v>198</v>
      </c>
      <c r="G150" s="4" t="s">
        <v>204</v>
      </c>
      <c r="H150" s="9">
        <v>32.291848306299997</v>
      </c>
      <c r="I150" s="9">
        <v>12.486987319720001</v>
      </c>
      <c r="J150" s="287">
        <v>44.778835626019998</v>
      </c>
      <c r="K150" s="9">
        <v>43.776586942880002</v>
      </c>
      <c r="L150" s="9">
        <v>10.01286342881</v>
      </c>
      <c r="M150" s="287">
        <v>53.789450371690002</v>
      </c>
      <c r="N150" s="9">
        <v>42.846504018979999</v>
      </c>
      <c r="O150" s="9">
        <v>148.15152572938999</v>
      </c>
      <c r="P150" s="9">
        <v>13.211876007640001</v>
      </c>
      <c r="Q150" s="9">
        <v>18.295187886579999</v>
      </c>
      <c r="R150" s="9">
        <v>41.055319459800003</v>
      </c>
      <c r="S150" s="9">
        <v>52.853902374550003</v>
      </c>
      <c r="T150" s="9">
        <v>67.739094427560005</v>
      </c>
      <c r="U150" s="9">
        <v>15.43213086484</v>
      </c>
      <c r="V150" s="287">
        <v>399.58554076934001</v>
      </c>
      <c r="W150" s="287">
        <v>498.15382676705002</v>
      </c>
      <c r="X150" s="9">
        <v>46.496685070156417</v>
      </c>
      <c r="Y150" s="284">
        <v>544.65051183720641</v>
      </c>
      <c r="Z150" t="str">
        <f>SUBSTITUTE(SUBSTITUTE(SUBSTITUTE(SUBSTITUTE(IF(E150="","",VLOOKUP(E150,Esquemas_NORM!$A$2:$H$126,8,FALSE)),"PROVINCIA ADMINISTRATIVA Y DE PLANIFICACIÓN","PAT"),"PROVINCIA ADMINISTRATIVA Y DE PLANIFICACION","PAT"),"PROVINCIA ADMINISTRATIVA DE PLANIFICACION","PAT"),"PROVINCIA ADMINISTRATIVA Y PLANIFICACION","PAT")</f>
        <v>A la fecha no ha conformado un EAT Provincia</v>
      </c>
      <c r="AA150" t="str">
        <f>IF($E150="","",INDEX(Esquemas_NORM!$H$2:$K$126,MATCH($E150,Esquemas_NORM!$A$2:$A$126,0),MATCH(AA$4,Esquemas_NORM!$H$1:$K$1,0)))</f>
        <v>A la fecha no ha conformado un EAT Región</v>
      </c>
      <c r="AB150" t="str">
        <f>IF($E150="","",INDEX(Esquemas_NORM!$H$2:$K$126,MATCH($E150,Esquemas_NORM!$A$2:$A$126,0),MATCH(AB$4,Esquemas_NORM!$H$1:$K$1,0)))</f>
        <v>A la fecha no ha conformado un EAT Área Metropolitana</v>
      </c>
      <c r="AC150" t="str">
        <f>IF($E150="","",INDEX(Esquemas_NORM!$H$2:$K$126,MATCH($E150,Esquemas_NORM!$A$2:$A$126,0),MATCH(AC$4,Esquemas_NORM!$H$1:$K$1,0)))</f>
        <v>ASOCIACIÓN DE MUNICIPIOS DEL MAGDALENA MEDIO ANTIOQUEÑO - AMMA</v>
      </c>
    </row>
    <row r="151" spans="1:29" x14ac:dyDescent="0.3">
      <c r="A151" s="6">
        <v>2016</v>
      </c>
      <c r="B151" s="4" t="s">
        <v>556</v>
      </c>
      <c r="C151" s="4" t="s">
        <v>195</v>
      </c>
      <c r="D151" s="4" t="s">
        <v>564</v>
      </c>
      <c r="E151" s="4" t="s">
        <v>205</v>
      </c>
      <c r="F151" s="4" t="s">
        <v>198</v>
      </c>
      <c r="G151" s="4" t="s">
        <v>206</v>
      </c>
      <c r="H151" s="9">
        <v>18.989387096560002</v>
      </c>
      <c r="I151" s="9">
        <v>81.013189922579997</v>
      </c>
      <c r="J151" s="287">
        <v>100.00257701914001</v>
      </c>
      <c r="K151" s="9">
        <v>46.062760350429997</v>
      </c>
      <c r="L151" s="9">
        <v>2.7176405418399998</v>
      </c>
      <c r="M151" s="287">
        <v>48.780400892269995</v>
      </c>
      <c r="N151" s="9">
        <v>40.130825837739998</v>
      </c>
      <c r="O151" s="9">
        <v>36.563784481029998</v>
      </c>
      <c r="P151" s="9">
        <v>8.4054762381200003</v>
      </c>
      <c r="Q151" s="9">
        <v>6.3198537933800001</v>
      </c>
      <c r="R151" s="9">
        <v>19.860040741460001</v>
      </c>
      <c r="S151" s="9">
        <v>50.332003052099999</v>
      </c>
      <c r="T151" s="9">
        <v>64.063939866270005</v>
      </c>
      <c r="U151" s="9">
        <v>6.4152387654099998</v>
      </c>
      <c r="V151" s="287">
        <v>232.09116277551001</v>
      </c>
      <c r="W151" s="287">
        <v>380.87414068692004</v>
      </c>
      <c r="X151" s="9">
        <v>35.550032980434715</v>
      </c>
      <c r="Y151" s="284">
        <v>416.42417366735475</v>
      </c>
      <c r="Z151" t="str">
        <f>SUBSTITUTE(SUBSTITUTE(SUBSTITUTE(SUBSTITUTE(IF(E151="","",VLOOKUP(E151,Esquemas_NORM!$A$2:$H$126,8,FALSE)),"PROVINCIA ADMINISTRATIVA Y DE PLANIFICACIÓN","PAT"),"PROVINCIA ADMINISTRATIVA Y DE PLANIFICACION","PAT"),"PROVINCIA ADMINISTRATIVA DE PLANIFICACION","PAT"),"PROVINCIA ADMINISTRATIVA Y PLANIFICACION","PAT")</f>
        <v>A la fecha no ha conformado un EAT Provincia</v>
      </c>
      <c r="AA151" t="str">
        <f>IF($E151="","",INDEX(Esquemas_NORM!$H$2:$K$126,MATCH($E151,Esquemas_NORM!$A$2:$A$126,0),MATCH(AA$4,Esquemas_NORM!$H$1:$K$1,0)))</f>
        <v>A la fecha no ha conformado un EAT Región</v>
      </c>
      <c r="AB151" t="str">
        <f>IF($E151="","",INDEX(Esquemas_NORM!$H$2:$K$126,MATCH($E151,Esquemas_NORM!$A$2:$A$126,0),MATCH(AB$4,Esquemas_NORM!$H$1:$K$1,0)))</f>
        <v>A la fecha no ha conformado un EAT Área Metropolitana</v>
      </c>
      <c r="AC151" t="str">
        <f>IF($E151="","",INDEX(Esquemas_NORM!$H$2:$K$126,MATCH($E151,Esquemas_NORM!$A$2:$A$126,0),MATCH(AC$4,Esquemas_NORM!$H$1:$K$1,0)))</f>
        <v>ASOCIACIÓN DE MUNICIPIOS DEL MAGDALENA MEDIO ANTIOQUEÑO - AMMA</v>
      </c>
    </row>
    <row r="152" spans="1:29" x14ac:dyDescent="0.3">
      <c r="A152" s="6">
        <v>2016</v>
      </c>
      <c r="B152" s="4" t="s">
        <v>556</v>
      </c>
      <c r="C152" s="4" t="s">
        <v>195</v>
      </c>
      <c r="D152" s="4" t="s">
        <v>564</v>
      </c>
      <c r="E152" s="4" t="s">
        <v>207</v>
      </c>
      <c r="F152" s="4" t="s">
        <v>198</v>
      </c>
      <c r="G152" s="4" t="s">
        <v>208</v>
      </c>
      <c r="H152" s="9">
        <v>16.098418802219999</v>
      </c>
      <c r="I152" s="9">
        <v>18.054418000169999</v>
      </c>
      <c r="J152" s="287">
        <v>34.152836802389999</v>
      </c>
      <c r="K152" s="9">
        <v>5.8703338542300001</v>
      </c>
      <c r="L152" s="9">
        <v>7.5361720600500002</v>
      </c>
      <c r="M152" s="287">
        <v>13.40650591428</v>
      </c>
      <c r="N152" s="9">
        <v>9.7148739897700001</v>
      </c>
      <c r="O152" s="9">
        <v>49.722530441000004</v>
      </c>
      <c r="P152" s="9">
        <v>3.6972500963299999</v>
      </c>
      <c r="Q152" s="9">
        <v>2.5463702044000001</v>
      </c>
      <c r="R152" s="9">
        <v>13.23328114107</v>
      </c>
      <c r="S152" s="9">
        <v>14.5806133875</v>
      </c>
      <c r="T152" s="9">
        <v>23.400267719289999</v>
      </c>
      <c r="U152" s="9">
        <v>3.06099412832</v>
      </c>
      <c r="V152" s="287">
        <v>119.95618110768</v>
      </c>
      <c r="W152" s="287">
        <v>167.51552382435</v>
      </c>
      <c r="X152" s="9">
        <v>15.635565034546676</v>
      </c>
      <c r="Y152" s="284">
        <v>183.15108885889668</v>
      </c>
      <c r="Z152" t="str">
        <f>SUBSTITUTE(SUBSTITUTE(SUBSTITUTE(SUBSTITUTE(IF(E152="","",VLOOKUP(E152,Esquemas_NORM!$A$2:$H$126,8,FALSE)),"PROVINCIA ADMINISTRATIVA Y DE PLANIFICACIÓN","PAT"),"PROVINCIA ADMINISTRATIVA Y DE PLANIFICACION","PAT"),"PROVINCIA ADMINISTRATIVA DE PLANIFICACION","PAT"),"PROVINCIA ADMINISTRATIVA Y PLANIFICACION","PAT")</f>
        <v>A la fecha no ha conformado un EAT Provincia</v>
      </c>
      <c r="AA152" t="str">
        <f>IF($E152="","",INDEX(Esquemas_NORM!$H$2:$K$126,MATCH($E152,Esquemas_NORM!$A$2:$A$126,0),MATCH(AA$4,Esquemas_NORM!$H$1:$K$1,0)))</f>
        <v>A la fecha no ha conformado un EAT Región</v>
      </c>
      <c r="AB152" t="str">
        <f>IF($E152="","",INDEX(Esquemas_NORM!$H$2:$K$126,MATCH($E152,Esquemas_NORM!$A$2:$A$126,0),MATCH(AB$4,Esquemas_NORM!$H$1:$K$1,0)))</f>
        <v>A la fecha no ha conformado un EAT Área Metropolitana</v>
      </c>
      <c r="AC152" t="str">
        <f>IF($E152="","",INDEX(Esquemas_NORM!$H$2:$K$126,MATCH($E152,Esquemas_NORM!$A$2:$A$126,0),MATCH(AC$4,Esquemas_NORM!$H$1:$K$1,0)))</f>
        <v>ASOCIACIÓN DE MUNICIPIOS DEL MAGDALENA MEDIO ANTIOQUEÑO - AMMA</v>
      </c>
    </row>
    <row r="153" spans="1:29" x14ac:dyDescent="0.3">
      <c r="A153" s="6">
        <v>2016</v>
      </c>
      <c r="B153" s="4" t="s">
        <v>556</v>
      </c>
      <c r="C153" s="4" t="s">
        <v>195</v>
      </c>
      <c r="D153" s="4" t="s">
        <v>564</v>
      </c>
      <c r="E153" s="4" t="s">
        <v>209</v>
      </c>
      <c r="F153" s="4" t="s">
        <v>198</v>
      </c>
      <c r="G153" s="4" t="s">
        <v>210</v>
      </c>
      <c r="H153" s="9">
        <v>26.97529358413</v>
      </c>
      <c r="I153" s="9">
        <v>506.20159547557</v>
      </c>
      <c r="J153" s="287">
        <v>533.17688905969999</v>
      </c>
      <c r="K153" s="9">
        <v>0.48457333030999999</v>
      </c>
      <c r="L153" s="9">
        <v>15.09227409262</v>
      </c>
      <c r="M153" s="287">
        <v>15.576847422930001</v>
      </c>
      <c r="N153" s="9">
        <v>8.9178684419100005</v>
      </c>
      <c r="O153" s="9">
        <v>15.498739009039999</v>
      </c>
      <c r="P153" s="9">
        <v>4.3072955218000004</v>
      </c>
      <c r="Q153" s="9">
        <v>2.2820762783499999</v>
      </c>
      <c r="R153" s="9">
        <v>9.3438549008299994</v>
      </c>
      <c r="S153" s="9">
        <v>48.402488177830001</v>
      </c>
      <c r="T153" s="9">
        <v>28.159821859080001</v>
      </c>
      <c r="U153" s="9">
        <v>3.7874252857199999</v>
      </c>
      <c r="V153" s="287">
        <v>120.69956947456001</v>
      </c>
      <c r="W153" s="287">
        <v>669.45330595718997</v>
      </c>
      <c r="X153" s="9">
        <v>62.485436954997326</v>
      </c>
      <c r="Y153" s="284">
        <v>731.93874291218731</v>
      </c>
      <c r="Z153" t="str">
        <f>SUBSTITUTE(SUBSTITUTE(SUBSTITUTE(SUBSTITUTE(IF(E153="","",VLOOKUP(E153,Esquemas_NORM!$A$2:$H$126,8,FALSE)),"PROVINCIA ADMINISTRATIVA Y DE PLANIFICACIÓN","PAT"),"PROVINCIA ADMINISTRATIVA Y DE PLANIFICACION","PAT"),"PROVINCIA ADMINISTRATIVA DE PLANIFICACION","PAT"),"PROVINCIA ADMINISTRATIVA Y PLANIFICACION","PAT")</f>
        <v>A la fecha no ha conformado un EAT Provincia</v>
      </c>
      <c r="AA153" t="str">
        <f>IF($E153="","",INDEX(Esquemas_NORM!$H$2:$K$126,MATCH($E153,Esquemas_NORM!$A$2:$A$126,0),MATCH(AA$4,Esquemas_NORM!$H$1:$K$1,0)))</f>
        <v>A la fecha no ha conformado un EAT Región</v>
      </c>
      <c r="AB153" t="str">
        <f>IF($E153="","",INDEX(Esquemas_NORM!$H$2:$K$126,MATCH($E153,Esquemas_NORM!$A$2:$A$126,0),MATCH(AB$4,Esquemas_NORM!$H$1:$K$1,0)))</f>
        <v>A la fecha no ha conformado un EAT Área Metropolitana</v>
      </c>
      <c r="AC153" t="str">
        <f>IF($E153="","",INDEX(Esquemas_NORM!$H$2:$K$126,MATCH($E153,Esquemas_NORM!$A$2:$A$126,0),MATCH(AC$4,Esquemas_NORM!$H$1:$K$1,0)))</f>
        <v>ASOCIACIÓN DE MUNICIPIOS DEL MAGDALENA MEDIO ANTIOQUEÑO - AMMA</v>
      </c>
    </row>
    <row r="154" spans="1:29" x14ac:dyDescent="0.3">
      <c r="A154" s="6">
        <v>2016</v>
      </c>
      <c r="B154" s="4" t="s">
        <v>556</v>
      </c>
      <c r="C154" s="4" t="s">
        <v>211</v>
      </c>
      <c r="D154" s="4" t="s">
        <v>565</v>
      </c>
      <c r="E154" s="4" t="s">
        <v>213</v>
      </c>
      <c r="F154" s="4" t="s">
        <v>214</v>
      </c>
      <c r="G154" s="4" t="s">
        <v>215</v>
      </c>
      <c r="H154" s="9">
        <v>31.546957360179999</v>
      </c>
      <c r="I154" s="9">
        <v>52.320295531299998</v>
      </c>
      <c r="J154" s="287">
        <v>83.867252891479993</v>
      </c>
      <c r="K154" s="9">
        <v>17.36703291369</v>
      </c>
      <c r="L154" s="9">
        <v>35.412593625150002</v>
      </c>
      <c r="M154" s="287">
        <v>52.779626538840006</v>
      </c>
      <c r="N154" s="9">
        <v>338.04919762937999</v>
      </c>
      <c r="O154" s="9">
        <v>44.053197064309998</v>
      </c>
      <c r="P154" s="9">
        <v>9.1602472335900007</v>
      </c>
      <c r="Q154" s="9">
        <v>11.09592364619</v>
      </c>
      <c r="R154" s="9">
        <v>21.14799117003</v>
      </c>
      <c r="S154" s="9">
        <v>54.014214257490003</v>
      </c>
      <c r="T154" s="9">
        <v>41.145838755120003</v>
      </c>
      <c r="U154" s="9">
        <v>8.56879117083</v>
      </c>
      <c r="V154" s="287">
        <v>527.23540092693997</v>
      </c>
      <c r="W154" s="287">
        <v>663.88228035726002</v>
      </c>
      <c r="X154" s="9">
        <v>61.965448531765659</v>
      </c>
      <c r="Y154" s="284">
        <v>725.84772888902569</v>
      </c>
      <c r="Z154" t="str">
        <f>SUBSTITUTE(SUBSTITUTE(SUBSTITUTE(SUBSTITUTE(IF(E154="","",VLOOKUP(E154,Esquemas_NORM!$A$2:$H$126,8,FALSE)),"PROVINCIA ADMINISTRATIVA Y DE PLANIFICACIÓN","PAT"),"PROVINCIA ADMINISTRATIVA Y DE PLANIFICACION","PAT"),"PROVINCIA ADMINISTRATIVA DE PLANIFICACION","PAT"),"PROVINCIA ADMINISTRATIVA Y PLANIFICACION","PAT")</f>
        <v>PAT MINERO AGROECOLOGICA</v>
      </c>
      <c r="AA154" t="str">
        <f>IF($E154="","",INDEX(Esquemas_NORM!$H$2:$K$126,MATCH($E154,Esquemas_NORM!$A$2:$A$126,0),MATCH(AA$4,Esquemas_NORM!$H$1:$K$1,0)))</f>
        <v>A la fecha no ha conformado un EAT Región</v>
      </c>
      <c r="AB154" t="str">
        <f>IF($E154="","",INDEX(Esquemas_NORM!$H$2:$K$126,MATCH($E154,Esquemas_NORM!$A$2:$A$126,0),MATCH(AB$4,Esquemas_NORM!$H$1:$K$1,0)))</f>
        <v>A la fecha no ha conformado un EAT Área Metropolitana</v>
      </c>
      <c r="AC154" t="str">
        <f>IF($E154="","",INDEX(Esquemas_NORM!$H$2:$K$126,MATCH($E154,Esquemas_NORM!$A$2:$A$126,0),MATCH(AC$4,Esquemas_NORM!$H$1:$K$1,0)))</f>
        <v>A la fecha no ha conformado un EAT asociación - unión</v>
      </c>
    </row>
    <row r="155" spans="1:29" x14ac:dyDescent="0.3">
      <c r="A155" s="6">
        <v>2016</v>
      </c>
      <c r="B155" s="4" t="s">
        <v>556</v>
      </c>
      <c r="C155" s="4" t="s">
        <v>211</v>
      </c>
      <c r="D155" s="4" t="s">
        <v>566</v>
      </c>
      <c r="E155" s="4" t="s">
        <v>216</v>
      </c>
      <c r="F155" s="4" t="s">
        <v>214</v>
      </c>
      <c r="G155" s="4" t="s">
        <v>217</v>
      </c>
      <c r="H155" s="9">
        <v>19.773936972009999</v>
      </c>
      <c r="I155" s="9">
        <v>63.205101639790001</v>
      </c>
      <c r="J155" s="287">
        <v>82.979038611800007</v>
      </c>
      <c r="K155" s="9">
        <v>2.3424157729799999</v>
      </c>
      <c r="L155" s="9">
        <v>8.6500737220299992</v>
      </c>
      <c r="M155" s="287">
        <v>10.992489495009998</v>
      </c>
      <c r="N155" s="9">
        <v>61.564536325799999</v>
      </c>
      <c r="O155" s="9">
        <v>9.8283004910600003</v>
      </c>
      <c r="P155" s="9">
        <v>2.4518875525900001</v>
      </c>
      <c r="Q155" s="9">
        <v>1.44646872617</v>
      </c>
      <c r="R155" s="9">
        <v>3.8910482637900001</v>
      </c>
      <c r="S155" s="9">
        <v>11.02694742003</v>
      </c>
      <c r="T155" s="9">
        <v>13.38013096023</v>
      </c>
      <c r="U155" s="9">
        <v>2.0072443289300002</v>
      </c>
      <c r="V155" s="287">
        <v>105.59656406859999</v>
      </c>
      <c r="W155" s="287">
        <v>199.56809217540999</v>
      </c>
      <c r="X155" s="9">
        <v>18.62728786439661</v>
      </c>
      <c r="Y155" s="284">
        <v>218.19538003980659</v>
      </c>
      <c r="Z155" t="str">
        <f>SUBSTITUTE(SUBSTITUTE(SUBSTITUTE(SUBSTITUTE(IF(E155="","",VLOOKUP(E155,Esquemas_NORM!$A$2:$H$126,8,FALSE)),"PROVINCIA ADMINISTRATIVA Y DE PLANIFICACIÓN","PAT"),"PROVINCIA ADMINISTRATIVA Y DE PLANIFICACION","PAT"),"PROVINCIA ADMINISTRATIVA DE PLANIFICACION","PAT"),"PROVINCIA ADMINISTRATIVA Y PLANIFICACION","PAT")</f>
        <v>PAT BIOENERGÉTICA DEL NORTE DE ANTIOQUIA</v>
      </c>
      <c r="AA155" t="str">
        <f>IF($E155="","",INDEX(Esquemas_NORM!$H$2:$K$126,MATCH($E155,Esquemas_NORM!$A$2:$A$126,0),MATCH(AA$4,Esquemas_NORM!$H$1:$K$1,0)))</f>
        <v>A la fecha no ha conformado un EAT Región</v>
      </c>
      <c r="AB155" t="str">
        <f>IF($E155="","",INDEX(Esquemas_NORM!$H$2:$K$126,MATCH($E155,Esquemas_NORM!$A$2:$A$126,0),MATCH(AB$4,Esquemas_NORM!$H$1:$K$1,0)))</f>
        <v>A la fecha no ha conformado un EAT Área Metropolitana</v>
      </c>
      <c r="AC155" t="str">
        <f>IF($E155="","",INDEX(Esquemas_NORM!$H$2:$K$126,MATCH($E155,Esquemas_NORM!$A$2:$A$126,0),MATCH(AC$4,Esquemas_NORM!$H$1:$K$1,0)))</f>
        <v>A la fecha no ha conformado un EAT asociación - unión</v>
      </c>
    </row>
    <row r="156" spans="1:29" x14ac:dyDescent="0.3">
      <c r="A156" s="6">
        <v>2016</v>
      </c>
      <c r="B156" s="4" t="s">
        <v>556</v>
      </c>
      <c r="C156" s="4" t="s">
        <v>211</v>
      </c>
      <c r="D156" s="4" t="s">
        <v>563</v>
      </c>
      <c r="E156" s="4" t="s">
        <v>218</v>
      </c>
      <c r="F156" s="4" t="s">
        <v>214</v>
      </c>
      <c r="G156" s="4" t="s">
        <v>219</v>
      </c>
      <c r="H156" s="9">
        <v>4.1598404433600003</v>
      </c>
      <c r="I156" s="9">
        <v>0</v>
      </c>
      <c r="J156" s="287">
        <v>4.1598404433600003</v>
      </c>
      <c r="K156" s="9">
        <v>6.7803629107400001</v>
      </c>
      <c r="L156" s="9">
        <v>2.85808172029</v>
      </c>
      <c r="M156" s="287">
        <v>9.6384446310299996</v>
      </c>
      <c r="N156" s="9">
        <v>5.7957548160999997</v>
      </c>
      <c r="O156" s="9">
        <v>19.90078464806</v>
      </c>
      <c r="P156" s="9">
        <v>2.4014051812499999</v>
      </c>
      <c r="Q156" s="9">
        <v>2.2806285604499998</v>
      </c>
      <c r="R156" s="9">
        <v>8.1106012031900008</v>
      </c>
      <c r="S156" s="9">
        <v>10.07851343105</v>
      </c>
      <c r="T156" s="9">
        <v>33.381497128230002</v>
      </c>
      <c r="U156" s="9">
        <v>1.9163585624299999</v>
      </c>
      <c r="V156" s="287">
        <v>83.865543530760007</v>
      </c>
      <c r="W156" s="287">
        <v>97.663828605150002</v>
      </c>
      <c r="X156" s="9">
        <v>9.115747059237103</v>
      </c>
      <c r="Y156" s="284">
        <v>106.77957566438711</v>
      </c>
      <c r="Z156" t="str">
        <f>SUBSTITUTE(SUBSTITUTE(SUBSTITUTE(SUBSTITUTE(IF(E156="","",VLOOKUP(E156,Esquemas_NORM!$A$2:$H$126,8,FALSE)),"PROVINCIA ADMINISTRATIVA Y DE PLANIFICACIÓN","PAT"),"PROVINCIA ADMINISTRATIVA Y DE PLANIFICACION","PAT"),"PROVINCIA ADMINISTRATIVA DE PLANIFICACION","PAT"),"PROVINCIA ADMINISTRATIVA Y PLANIFICACION","PAT")</f>
        <v>A la fecha no ha conformado un EAT Provincia</v>
      </c>
      <c r="AA156" t="str">
        <f>IF($E156="","",INDEX(Esquemas_NORM!$H$2:$K$126,MATCH($E156,Esquemas_NORM!$A$2:$A$126,0),MATCH(AA$4,Esquemas_NORM!$H$1:$K$1,0)))</f>
        <v>A la fecha no ha conformado un EAT Región</v>
      </c>
      <c r="AB156" t="str">
        <f>IF($E156="","",INDEX(Esquemas_NORM!$H$2:$K$126,MATCH($E156,Esquemas_NORM!$A$2:$A$126,0),MATCH(AB$4,Esquemas_NORM!$H$1:$K$1,0)))</f>
        <v>A la fecha no ha conformado un EAT Área Metropolitana</v>
      </c>
      <c r="AC156" t="str">
        <f>IF($E156="","",INDEX(Esquemas_NORM!$H$2:$K$126,MATCH($E156,Esquemas_NORM!$A$2:$A$126,0),MATCH(AC$4,Esquemas_NORM!$H$1:$K$1,0)))</f>
        <v>A la fecha no ha conformado un EAT asociación - unión</v>
      </c>
    </row>
    <row r="157" spans="1:29" x14ac:dyDescent="0.3">
      <c r="A157" s="6">
        <v>2016</v>
      </c>
      <c r="B157" s="4" t="s">
        <v>556</v>
      </c>
      <c r="C157" s="4" t="s">
        <v>211</v>
      </c>
      <c r="D157" s="4" t="s">
        <v>567</v>
      </c>
      <c r="E157" s="4" t="s">
        <v>220</v>
      </c>
      <c r="F157" s="4" t="s">
        <v>214</v>
      </c>
      <c r="G157" s="4" t="s">
        <v>222</v>
      </c>
      <c r="H157" s="9">
        <v>51.292907314490002</v>
      </c>
      <c r="I157" s="9">
        <v>229.6305124774</v>
      </c>
      <c r="J157" s="287">
        <v>280.92341979189001</v>
      </c>
      <c r="K157" s="9">
        <v>11.37841953627</v>
      </c>
      <c r="L157" s="9">
        <v>8.9301351904700006</v>
      </c>
      <c r="M157" s="287">
        <v>20.308554726739999</v>
      </c>
      <c r="N157" s="9">
        <v>8.4610880722400008</v>
      </c>
      <c r="O157" s="9">
        <v>55.070416800110003</v>
      </c>
      <c r="P157" s="9">
        <v>7.16442788136</v>
      </c>
      <c r="Q157" s="9">
        <v>4.5804301403699998</v>
      </c>
      <c r="R157" s="9">
        <v>16.409486006769999</v>
      </c>
      <c r="S157" s="9">
        <v>34.27546434736</v>
      </c>
      <c r="T157" s="9">
        <v>32.383927153279998</v>
      </c>
      <c r="U157" s="9">
        <v>5.7709843150499998</v>
      </c>
      <c r="V157" s="287">
        <v>164.11622471653999</v>
      </c>
      <c r="W157" s="287">
        <v>465.34819923517</v>
      </c>
      <c r="X157" s="9">
        <v>43.434673197749568</v>
      </c>
      <c r="Y157" s="284">
        <v>508.78287243291959</v>
      </c>
      <c r="Z157" t="str">
        <f>SUBSTITUTE(SUBSTITUTE(SUBSTITUTE(SUBSTITUTE(IF(E157="","",VLOOKUP(E157,Esquemas_NORM!$A$2:$H$126,8,FALSE)),"PROVINCIA ADMINISTRATIVA Y DE PLANIFICACIÓN","PAT"),"PROVINCIA ADMINISTRATIVA Y DE PLANIFICACION","PAT"),"PROVINCIA ADMINISTRATIVA DE PLANIFICACION","PAT"),"PROVINCIA ADMINISTRATIVA Y PLANIFICACION","PAT")</f>
        <v>PAT MINERO AGROECOLOGICA</v>
      </c>
      <c r="AA157" t="str">
        <f>IF($E157="","",INDEX(Esquemas_NORM!$H$2:$K$126,MATCH($E157,Esquemas_NORM!$A$2:$A$126,0),MATCH(AA$4,Esquemas_NORM!$H$1:$K$1,0)))</f>
        <v>A la fecha no ha conformado un EAT Región</v>
      </c>
      <c r="AB157" t="str">
        <f>IF($E157="","",INDEX(Esquemas_NORM!$H$2:$K$126,MATCH($E157,Esquemas_NORM!$A$2:$A$126,0),MATCH(AB$4,Esquemas_NORM!$H$1:$K$1,0)))</f>
        <v>A la fecha no ha conformado un EAT Área Metropolitana</v>
      </c>
      <c r="AC157" t="str">
        <f>IF($E157="","",INDEX(Esquemas_NORM!$H$2:$K$126,MATCH($E157,Esquemas_NORM!$A$2:$A$126,0),MATCH(AC$4,Esquemas_NORM!$H$1:$K$1,0)))</f>
        <v>A la fecha no ha conformado un EAT asociación - unión</v>
      </c>
    </row>
    <row r="158" spans="1:29" x14ac:dyDescent="0.3">
      <c r="A158" s="6">
        <v>2016</v>
      </c>
      <c r="B158" s="4" t="s">
        <v>556</v>
      </c>
      <c r="C158" s="4" t="s">
        <v>211</v>
      </c>
      <c r="D158" s="4" t="s">
        <v>563</v>
      </c>
      <c r="E158" s="4" t="s">
        <v>223</v>
      </c>
      <c r="F158" s="4" t="s">
        <v>214</v>
      </c>
      <c r="G158" s="4" t="s">
        <v>224</v>
      </c>
      <c r="H158" s="9">
        <v>32.36932537189</v>
      </c>
      <c r="I158" s="9">
        <v>13.74167804468</v>
      </c>
      <c r="J158" s="287">
        <v>46.11100341657</v>
      </c>
      <c r="K158" s="9">
        <v>3.7988458765300002</v>
      </c>
      <c r="L158" s="9">
        <v>13.6765942776</v>
      </c>
      <c r="M158" s="287">
        <v>17.475440154129998</v>
      </c>
      <c r="N158" s="9">
        <v>7.4162873576599999</v>
      </c>
      <c r="O158" s="9">
        <v>34.71968943772</v>
      </c>
      <c r="P158" s="9">
        <v>8.57212261958</v>
      </c>
      <c r="Q158" s="9">
        <v>5.9964747819199999</v>
      </c>
      <c r="R158" s="9">
        <v>16.557404337689999</v>
      </c>
      <c r="S158" s="9">
        <v>17.628318922999998</v>
      </c>
      <c r="T158" s="9">
        <v>24.711067011040001</v>
      </c>
      <c r="U158" s="9">
        <v>7.07982549845</v>
      </c>
      <c r="V158" s="287">
        <v>122.68118996706001</v>
      </c>
      <c r="W158" s="287">
        <v>186.26763353775999</v>
      </c>
      <c r="X158" s="9">
        <v>17.385849570957152</v>
      </c>
      <c r="Y158" s="284">
        <v>203.65348310871715</v>
      </c>
      <c r="Z158" t="str">
        <f>SUBSTITUTE(SUBSTITUTE(SUBSTITUTE(SUBSTITUTE(IF(E158="","",VLOOKUP(E158,Esquemas_NORM!$A$2:$H$126,8,FALSE)),"PROVINCIA ADMINISTRATIVA Y DE PLANIFICACIÓN","PAT"),"PROVINCIA ADMINISTRATIVA Y DE PLANIFICACION","PAT"),"PROVINCIA ADMINISTRATIVA DE PLANIFICACION","PAT"),"PROVINCIA ADMINISTRATIVA Y PLANIFICACION","PAT")</f>
        <v>A la fecha no ha conformado un EAT Provincia</v>
      </c>
      <c r="AA158" t="str">
        <f>IF($E158="","",INDEX(Esquemas_NORM!$H$2:$K$126,MATCH($E158,Esquemas_NORM!$A$2:$A$126,0),MATCH(AA$4,Esquemas_NORM!$H$1:$K$1,0)))</f>
        <v>A la fecha no ha conformado un EAT Región</v>
      </c>
      <c r="AB158" t="str">
        <f>IF($E158="","",INDEX(Esquemas_NORM!$H$2:$K$126,MATCH($E158,Esquemas_NORM!$A$2:$A$126,0),MATCH(AB$4,Esquemas_NORM!$H$1:$K$1,0)))</f>
        <v>A la fecha no ha conformado un EAT Área Metropolitana</v>
      </c>
      <c r="AC158" t="str">
        <f>IF($E158="","",INDEX(Esquemas_NORM!$H$2:$K$126,MATCH($E158,Esquemas_NORM!$A$2:$A$126,0),MATCH(AC$4,Esquemas_NORM!$H$1:$K$1,0)))</f>
        <v>A la fecha no ha conformado un EAT asociación - unión</v>
      </c>
    </row>
    <row r="159" spans="1:29" x14ac:dyDescent="0.3">
      <c r="A159" s="6">
        <v>2016</v>
      </c>
      <c r="B159" s="4" t="s">
        <v>556</v>
      </c>
      <c r="C159" s="4" t="s">
        <v>211</v>
      </c>
      <c r="D159" s="4" t="s">
        <v>563</v>
      </c>
      <c r="E159" s="4" t="s">
        <v>225</v>
      </c>
      <c r="F159" s="4" t="s">
        <v>214</v>
      </c>
      <c r="G159" s="4" t="s">
        <v>226</v>
      </c>
      <c r="H159" s="9">
        <v>67.883473487819998</v>
      </c>
      <c r="I159" s="9">
        <v>5.3826474504400004</v>
      </c>
      <c r="J159" s="287">
        <v>73.266120938260002</v>
      </c>
      <c r="K159" s="9">
        <v>5.3506913055899998</v>
      </c>
      <c r="L159" s="9">
        <v>9.4462988049399996</v>
      </c>
      <c r="M159" s="287">
        <v>14.79699011053</v>
      </c>
      <c r="N159" s="9">
        <v>2.7855119500400001</v>
      </c>
      <c r="O159" s="9">
        <v>17.112662698409999</v>
      </c>
      <c r="P159" s="9">
        <v>2.35212515019</v>
      </c>
      <c r="Q159" s="9">
        <v>1.5534001655</v>
      </c>
      <c r="R159" s="9">
        <v>6.3394912992699997</v>
      </c>
      <c r="S159" s="9">
        <v>9.7866404894199999</v>
      </c>
      <c r="T159" s="9">
        <v>32.013984826650002</v>
      </c>
      <c r="U159" s="9">
        <v>2.2806034406900002</v>
      </c>
      <c r="V159" s="287">
        <v>74.224420020170001</v>
      </c>
      <c r="W159" s="287">
        <v>162.28753106895999</v>
      </c>
      <c r="X159" s="9">
        <v>15.147594613286836</v>
      </c>
      <c r="Y159" s="284">
        <v>177.43512568224682</v>
      </c>
      <c r="Z159" t="str">
        <f>SUBSTITUTE(SUBSTITUTE(SUBSTITUTE(SUBSTITUTE(IF(E159="","",VLOOKUP(E159,Esquemas_NORM!$A$2:$H$126,8,FALSE)),"PROVINCIA ADMINISTRATIVA Y DE PLANIFICACIÓN","PAT"),"PROVINCIA ADMINISTRATIVA Y DE PLANIFICACION","PAT"),"PROVINCIA ADMINISTRATIVA DE PLANIFICACION","PAT"),"PROVINCIA ADMINISTRATIVA Y PLANIFICACION","PAT")</f>
        <v>A la fecha no ha conformado un EAT Provincia</v>
      </c>
      <c r="AA159" t="str">
        <f>IF($E159="","",INDEX(Esquemas_NORM!$H$2:$K$126,MATCH($E159,Esquemas_NORM!$A$2:$A$126,0),MATCH(AA$4,Esquemas_NORM!$H$1:$K$1,0)))</f>
        <v>A la fecha no ha conformado un EAT Región</v>
      </c>
      <c r="AB159" t="str">
        <f>IF($E159="","",INDEX(Esquemas_NORM!$H$2:$K$126,MATCH($E159,Esquemas_NORM!$A$2:$A$126,0),MATCH(AB$4,Esquemas_NORM!$H$1:$K$1,0)))</f>
        <v>A la fecha no ha conformado un EAT Área Metropolitana</v>
      </c>
      <c r="AC159" t="str">
        <f>IF($E159="","",INDEX(Esquemas_NORM!$H$2:$K$126,MATCH($E159,Esquemas_NORM!$A$2:$A$126,0),MATCH(AC$4,Esquemas_NORM!$H$1:$K$1,0)))</f>
        <v>A la fecha no ha conformado un EAT asociación - unión</v>
      </c>
    </row>
    <row r="160" spans="1:29" x14ac:dyDescent="0.3">
      <c r="A160" s="6">
        <v>2016</v>
      </c>
      <c r="B160" s="4" t="s">
        <v>556</v>
      </c>
      <c r="C160" s="4" t="s">
        <v>211</v>
      </c>
      <c r="D160" s="4" t="s">
        <v>567</v>
      </c>
      <c r="E160" s="4" t="s">
        <v>227</v>
      </c>
      <c r="F160" s="4" t="s">
        <v>214</v>
      </c>
      <c r="G160" s="4" t="s">
        <v>228</v>
      </c>
      <c r="H160" s="9">
        <v>15.57907998268</v>
      </c>
      <c r="I160" s="9">
        <v>231.53043598619999</v>
      </c>
      <c r="J160" s="287">
        <v>247.10951596887998</v>
      </c>
      <c r="K160" s="9">
        <v>24.575530822499999</v>
      </c>
      <c r="L160" s="9">
        <v>3.6671621892299999</v>
      </c>
      <c r="M160" s="287">
        <v>28.242693011729997</v>
      </c>
      <c r="N160" s="9">
        <v>25.977270618679999</v>
      </c>
      <c r="O160" s="9">
        <v>92.775383469369999</v>
      </c>
      <c r="P160" s="9">
        <v>10.495385303260001</v>
      </c>
      <c r="Q160" s="9">
        <v>8.9272858084000006</v>
      </c>
      <c r="R160" s="9">
        <v>39.820015345119998</v>
      </c>
      <c r="S160" s="9">
        <v>50.560144688400001</v>
      </c>
      <c r="T160" s="9">
        <v>31.62766466491</v>
      </c>
      <c r="U160" s="9">
        <v>10.82557390297</v>
      </c>
      <c r="V160" s="287">
        <v>271.00872380111002</v>
      </c>
      <c r="W160" s="287">
        <v>546.36093278172007</v>
      </c>
      <c r="X160" s="9">
        <v>50.996240239868918</v>
      </c>
      <c r="Y160" s="284">
        <v>597.35717302158901</v>
      </c>
      <c r="Z160" t="str">
        <f>SUBSTITUTE(SUBSTITUTE(SUBSTITUTE(SUBSTITUTE(IF(E160="","",VLOOKUP(E160,Esquemas_NORM!$A$2:$H$126,8,FALSE)),"PROVINCIA ADMINISTRATIVA Y DE PLANIFICACIÓN","PAT"),"PROVINCIA ADMINISTRATIVA Y DE PLANIFICACION","PAT"),"PROVINCIA ADMINISTRATIVA DE PLANIFICACION","PAT"),"PROVINCIA ADMINISTRATIVA Y PLANIFICACION","PAT")</f>
        <v>PAT MINERO AGROECOLOGICA</v>
      </c>
      <c r="AA160" t="str">
        <f>IF($E160="","",INDEX(Esquemas_NORM!$H$2:$K$126,MATCH($E160,Esquemas_NORM!$A$2:$A$126,0),MATCH(AA$4,Esquemas_NORM!$H$1:$K$1,0)))</f>
        <v>A la fecha no ha conformado un EAT Región</v>
      </c>
      <c r="AB160" t="str">
        <f>IF($E160="","",INDEX(Esquemas_NORM!$H$2:$K$126,MATCH($E160,Esquemas_NORM!$A$2:$A$126,0),MATCH(AB$4,Esquemas_NORM!$H$1:$K$1,0)))</f>
        <v>A la fecha no ha conformado un EAT Área Metropolitana</v>
      </c>
      <c r="AC160" t="str">
        <f>IF($E160="","",INDEX(Esquemas_NORM!$H$2:$K$126,MATCH($E160,Esquemas_NORM!$A$2:$A$126,0),MATCH(AC$4,Esquemas_NORM!$H$1:$K$1,0)))</f>
        <v>A la fecha no ha conformado un EAT asociación - unión</v>
      </c>
    </row>
    <row r="161" spans="1:29" x14ac:dyDescent="0.3">
      <c r="A161" s="6">
        <v>2016</v>
      </c>
      <c r="B161" s="4" t="s">
        <v>556</v>
      </c>
      <c r="C161" s="4" t="s">
        <v>211</v>
      </c>
      <c r="D161" s="4" t="s">
        <v>565</v>
      </c>
      <c r="E161" s="4" t="s">
        <v>229</v>
      </c>
      <c r="F161" s="4" t="s">
        <v>214</v>
      </c>
      <c r="G161" s="4" t="s">
        <v>230</v>
      </c>
      <c r="H161" s="9">
        <v>20.915359191779999</v>
      </c>
      <c r="I161" s="9">
        <v>10.137320194400001</v>
      </c>
      <c r="J161" s="287">
        <v>31.052679386179999</v>
      </c>
      <c r="K161" s="9">
        <v>1.1788156374100001</v>
      </c>
      <c r="L161" s="9">
        <v>9.1270251949300008</v>
      </c>
      <c r="M161" s="287">
        <v>10.305840832340001</v>
      </c>
      <c r="N161" s="9">
        <v>3.3919860169799998</v>
      </c>
      <c r="O161" s="9">
        <v>27.75524914444</v>
      </c>
      <c r="P161" s="9">
        <v>8.4137639355099996</v>
      </c>
      <c r="Q161" s="9">
        <v>3.7909521597800002</v>
      </c>
      <c r="R161" s="9">
        <v>7.7412703484499996</v>
      </c>
      <c r="S161" s="9">
        <v>11.26055958477</v>
      </c>
      <c r="T161" s="9">
        <v>14.694089079399999</v>
      </c>
      <c r="U161" s="9">
        <v>3.3684365544100001</v>
      </c>
      <c r="V161" s="287">
        <v>80.416306823739987</v>
      </c>
      <c r="W161" s="287">
        <v>121.77482704225999</v>
      </c>
      <c r="X161" s="9">
        <v>11.366219585632631</v>
      </c>
      <c r="Y161" s="284">
        <v>133.14104662789262</v>
      </c>
      <c r="Z161" t="str">
        <f>SUBSTITUTE(SUBSTITUTE(SUBSTITUTE(SUBSTITUTE(IF(E161="","",VLOOKUP(E161,Esquemas_NORM!$A$2:$H$126,8,FALSE)),"PROVINCIA ADMINISTRATIVA Y DE PLANIFICACIÓN","PAT"),"PROVINCIA ADMINISTRATIVA Y DE PLANIFICACION","PAT"),"PROVINCIA ADMINISTRATIVA DE PLANIFICACION","PAT"),"PROVINCIA ADMINISTRATIVA Y PLANIFICACION","PAT")</f>
        <v>PAT MINERO AGROECOLOGICA</v>
      </c>
      <c r="AA161" t="str">
        <f>IF($E161="","",INDEX(Esquemas_NORM!$H$2:$K$126,MATCH($E161,Esquemas_NORM!$A$2:$A$126,0),MATCH(AA$4,Esquemas_NORM!$H$1:$K$1,0)))</f>
        <v>A la fecha no ha conformado un EAT Región</v>
      </c>
      <c r="AB161" t="str">
        <f>IF($E161="","",INDEX(Esquemas_NORM!$H$2:$K$126,MATCH($E161,Esquemas_NORM!$A$2:$A$126,0),MATCH(AB$4,Esquemas_NORM!$H$1:$K$1,0)))</f>
        <v>A la fecha no ha conformado un EAT Área Metropolitana</v>
      </c>
      <c r="AC161" t="str">
        <f>IF($E161="","",INDEX(Esquemas_NORM!$H$2:$K$126,MATCH($E161,Esquemas_NORM!$A$2:$A$126,0),MATCH(AC$4,Esquemas_NORM!$H$1:$K$1,0)))</f>
        <v>A la fecha no ha conformado un EAT asociación - unión</v>
      </c>
    </row>
    <row r="162" spans="1:29" x14ac:dyDescent="0.3">
      <c r="A162" s="6">
        <v>2016</v>
      </c>
      <c r="B162" s="4" t="s">
        <v>556</v>
      </c>
      <c r="C162" s="4" t="s">
        <v>211</v>
      </c>
      <c r="D162" s="4" t="s">
        <v>565</v>
      </c>
      <c r="E162" s="4" t="s">
        <v>231</v>
      </c>
      <c r="F162" s="4" t="s">
        <v>214</v>
      </c>
      <c r="G162" s="4" t="s">
        <v>232</v>
      </c>
      <c r="H162" s="9">
        <v>11.272770447239999</v>
      </c>
      <c r="I162" s="9">
        <v>0.83832922732000004</v>
      </c>
      <c r="J162" s="287">
        <v>12.111099674559998</v>
      </c>
      <c r="K162" s="9">
        <v>2.7873488706999998</v>
      </c>
      <c r="L162" s="9">
        <v>2.7514302042900001</v>
      </c>
      <c r="M162" s="287">
        <v>5.5387790749899999</v>
      </c>
      <c r="N162" s="9">
        <v>0.90544378163000006</v>
      </c>
      <c r="O162" s="9">
        <v>6.1160240270299999</v>
      </c>
      <c r="P162" s="9">
        <v>2.5610245472100002</v>
      </c>
      <c r="Q162" s="9">
        <v>0.77268024376</v>
      </c>
      <c r="R162" s="9">
        <v>2.14205385093</v>
      </c>
      <c r="S162" s="9">
        <v>5.4923408009900001</v>
      </c>
      <c r="T162" s="9">
        <v>28.93369475223</v>
      </c>
      <c r="U162" s="9">
        <v>1.18244989488</v>
      </c>
      <c r="V162" s="287">
        <v>48.105711898659997</v>
      </c>
      <c r="W162" s="287">
        <v>65.755590648209989</v>
      </c>
      <c r="X162" s="9">
        <v>6.1374957406498813</v>
      </c>
      <c r="Y162" s="284">
        <v>71.893086388859871</v>
      </c>
      <c r="Z162" t="str">
        <f>SUBSTITUTE(SUBSTITUTE(SUBSTITUTE(SUBSTITUTE(IF(E162="","",VLOOKUP(E162,Esquemas_NORM!$A$2:$H$126,8,FALSE)),"PROVINCIA ADMINISTRATIVA Y DE PLANIFICACIÓN","PAT"),"PROVINCIA ADMINISTRATIVA Y DE PLANIFICACION","PAT"),"PROVINCIA ADMINISTRATIVA DE PLANIFICACION","PAT"),"PROVINCIA ADMINISTRATIVA Y PLANIFICACION","PAT")</f>
        <v>PAT MINERO AGROECOLOGICA</v>
      </c>
      <c r="AA162" t="str">
        <f>IF($E162="","",INDEX(Esquemas_NORM!$H$2:$K$126,MATCH($E162,Esquemas_NORM!$A$2:$A$126,0),MATCH(AA$4,Esquemas_NORM!$H$1:$K$1,0)))</f>
        <v>A la fecha no ha conformado un EAT Región</v>
      </c>
      <c r="AB162" t="str">
        <f>IF($E162="","",INDEX(Esquemas_NORM!$H$2:$K$126,MATCH($E162,Esquemas_NORM!$A$2:$A$126,0),MATCH(AB$4,Esquemas_NORM!$H$1:$K$1,0)))</f>
        <v>A la fecha no ha conformado un EAT Área Metropolitana</v>
      </c>
      <c r="AC162" t="str">
        <f>IF($E162="","",INDEX(Esquemas_NORM!$H$2:$K$126,MATCH($E162,Esquemas_NORM!$A$2:$A$126,0),MATCH(AC$4,Esquemas_NORM!$H$1:$K$1,0)))</f>
        <v>A la fecha no ha conformado un EAT asociación - unión</v>
      </c>
    </row>
    <row r="163" spans="1:29" x14ac:dyDescent="0.3">
      <c r="A163" s="6">
        <v>2016</v>
      </c>
      <c r="B163" s="4" t="s">
        <v>556</v>
      </c>
      <c r="C163" s="4" t="s">
        <v>211</v>
      </c>
      <c r="D163" s="4" t="s">
        <v>565</v>
      </c>
      <c r="E163" s="4" t="s">
        <v>233</v>
      </c>
      <c r="F163" s="4" t="s">
        <v>214</v>
      </c>
      <c r="G163" s="4" t="s">
        <v>234</v>
      </c>
      <c r="H163" s="9">
        <v>40.99660520618</v>
      </c>
      <c r="I163" s="9">
        <v>0</v>
      </c>
      <c r="J163" s="287">
        <v>40.99660520618</v>
      </c>
      <c r="K163" s="9">
        <v>5.3128772149500003</v>
      </c>
      <c r="L163" s="9">
        <v>16.330969078140001</v>
      </c>
      <c r="M163" s="287">
        <v>21.64384629309</v>
      </c>
      <c r="N163" s="9">
        <v>3.5371139025399998</v>
      </c>
      <c r="O163" s="9">
        <v>45.104881422109997</v>
      </c>
      <c r="P163" s="9">
        <v>6.2996869780100004</v>
      </c>
      <c r="Q163" s="9">
        <v>4.7400728189999999</v>
      </c>
      <c r="R163" s="9">
        <v>12.55823046421</v>
      </c>
      <c r="S163" s="9">
        <v>16.96679240221</v>
      </c>
      <c r="T163" s="9">
        <v>33.014098465469999</v>
      </c>
      <c r="U163" s="9">
        <v>5.0272655204600003</v>
      </c>
      <c r="V163" s="287">
        <v>127.24814197401001</v>
      </c>
      <c r="W163" s="287">
        <v>189.88859347328</v>
      </c>
      <c r="X163" s="9">
        <v>17.723822752582784</v>
      </c>
      <c r="Y163" s="284">
        <v>207.61241622586277</v>
      </c>
      <c r="Z163" t="str">
        <f>SUBSTITUTE(SUBSTITUTE(SUBSTITUTE(SUBSTITUTE(IF(E163="","",VLOOKUP(E163,Esquemas_NORM!$A$2:$H$126,8,FALSE)),"PROVINCIA ADMINISTRATIVA Y DE PLANIFICACIÓN","PAT"),"PROVINCIA ADMINISTRATIVA Y DE PLANIFICACION","PAT"),"PROVINCIA ADMINISTRATIVA DE PLANIFICACION","PAT"),"PROVINCIA ADMINISTRATIVA Y PLANIFICACION","PAT")</f>
        <v>PAT MINERO AGROECOLOGICA</v>
      </c>
      <c r="AA163" t="str">
        <f>IF($E163="","",INDEX(Esquemas_NORM!$H$2:$K$126,MATCH($E163,Esquemas_NORM!$A$2:$A$126,0),MATCH(AA$4,Esquemas_NORM!$H$1:$K$1,0)))</f>
        <v>A la fecha no ha conformado un EAT Región</v>
      </c>
      <c r="AB163" t="str">
        <f>IF($E163="","",INDEX(Esquemas_NORM!$H$2:$K$126,MATCH($E163,Esquemas_NORM!$A$2:$A$126,0),MATCH(AB$4,Esquemas_NORM!$H$1:$K$1,0)))</f>
        <v>A la fecha no ha conformado un EAT Área Metropolitana</v>
      </c>
      <c r="AC163" t="str">
        <f>IF($E163="","",INDEX(Esquemas_NORM!$H$2:$K$126,MATCH($E163,Esquemas_NORM!$A$2:$A$126,0),MATCH(AC$4,Esquemas_NORM!$H$1:$K$1,0)))</f>
        <v>A la fecha no ha conformado un EAT asociación - unión</v>
      </c>
    </row>
    <row r="164" spans="1:29" x14ac:dyDescent="0.3">
      <c r="A164" s="6">
        <v>2016</v>
      </c>
      <c r="B164" s="4" t="s">
        <v>556</v>
      </c>
      <c r="C164" s="4" t="s">
        <v>235</v>
      </c>
      <c r="D164" s="4" t="s">
        <v>568</v>
      </c>
      <c r="E164" s="4" t="s">
        <v>237</v>
      </c>
      <c r="F164" s="4" t="s">
        <v>238</v>
      </c>
      <c r="G164" s="4" t="s">
        <v>239</v>
      </c>
      <c r="H164" s="9">
        <v>32.75257351258</v>
      </c>
      <c r="I164" s="9">
        <v>0</v>
      </c>
      <c r="J164" s="287">
        <v>32.75257351258</v>
      </c>
      <c r="K164" s="9">
        <v>4.4618363910200003</v>
      </c>
      <c r="L164" s="9">
        <v>13.46781952361</v>
      </c>
      <c r="M164" s="287">
        <v>17.929655914630001</v>
      </c>
      <c r="N164" s="9">
        <v>54.402356489810003</v>
      </c>
      <c r="O164" s="9">
        <v>4.3527408232599996</v>
      </c>
      <c r="P164" s="9">
        <v>0.99901655878999995</v>
      </c>
      <c r="Q164" s="9">
        <v>0.69384573389000004</v>
      </c>
      <c r="R164" s="9">
        <v>1.8109238539600001</v>
      </c>
      <c r="S164" s="9">
        <v>5.8858089102099997</v>
      </c>
      <c r="T164" s="9">
        <v>3.5874592879699998</v>
      </c>
      <c r="U164" s="9">
        <v>0.76638600208999996</v>
      </c>
      <c r="V164" s="287">
        <v>72.498537659980002</v>
      </c>
      <c r="W164" s="287">
        <v>123.18076708719001</v>
      </c>
      <c r="X164" s="9">
        <v>11.497447226538297</v>
      </c>
      <c r="Y164" s="284">
        <v>134.67821431372829</v>
      </c>
      <c r="Z164" t="str">
        <f>SUBSTITUTE(SUBSTITUTE(SUBSTITUTE(SUBSTITUTE(IF(E164="","",VLOOKUP(E164,Esquemas_NORM!$A$2:$H$126,8,FALSE)),"PROVINCIA ADMINISTRATIVA Y DE PLANIFICACIÓN","PAT"),"PROVINCIA ADMINISTRATIVA Y DE PLANIFICACION","PAT"),"PROVINCIA ADMINISTRATIVA DE PLANIFICACION","PAT"),"PROVINCIA ADMINISTRATIVA Y PLANIFICACION","PAT")</f>
        <v>PAT BIOENERGÉTICA DEL NORTE DE ANTIOQUIA</v>
      </c>
      <c r="AA164" t="str">
        <f>IF($E164="","",INDEX(Esquemas_NORM!$H$2:$K$126,MATCH($E164,Esquemas_NORM!$A$2:$A$126,0),MATCH(AA$4,Esquemas_NORM!$H$1:$K$1,0)))</f>
        <v>A la fecha no ha conformado un EAT Región</v>
      </c>
      <c r="AB164" t="str">
        <f>IF($E164="","",INDEX(Esquemas_NORM!$H$2:$K$126,MATCH($E164,Esquemas_NORM!$A$2:$A$126,0),MATCH(AB$4,Esquemas_NORM!$H$1:$K$1,0)))</f>
        <v>A la fecha no ha conformado un EAT Área Metropolitana</v>
      </c>
      <c r="AC164" t="str">
        <f>IF($E164="","",INDEX(Esquemas_NORM!$H$2:$K$126,MATCH($E164,Esquemas_NORM!$A$2:$A$126,0),MATCH(AC$4,Esquemas_NORM!$H$1:$K$1,0)))</f>
        <v>ASOCIACION DE MUNICIPIOS DEL NORTE ANTIOQUEÑO - AMUNORTE</v>
      </c>
    </row>
    <row r="165" spans="1:29" x14ac:dyDescent="0.3">
      <c r="A165" s="6">
        <v>2016</v>
      </c>
      <c r="B165" s="4" t="s">
        <v>556</v>
      </c>
      <c r="C165" s="4" t="s">
        <v>235</v>
      </c>
      <c r="D165" s="4" t="s">
        <v>569</v>
      </c>
      <c r="E165" s="4" t="s">
        <v>240</v>
      </c>
      <c r="F165" s="4" t="s">
        <v>238</v>
      </c>
      <c r="G165" s="4" t="s">
        <v>241</v>
      </c>
      <c r="H165" s="9">
        <v>16.145488632599999</v>
      </c>
      <c r="I165" s="9">
        <v>1.2448924599999999E-3</v>
      </c>
      <c r="J165" s="287">
        <v>16.14673352506</v>
      </c>
      <c r="K165" s="9">
        <v>4.1959487954899997</v>
      </c>
      <c r="L165" s="9">
        <v>1.4637459446400001</v>
      </c>
      <c r="M165" s="287">
        <v>5.65969474013</v>
      </c>
      <c r="N165" s="9">
        <v>1.7772866626999999</v>
      </c>
      <c r="O165" s="9">
        <v>9.3915323330699998</v>
      </c>
      <c r="P165" s="9">
        <v>2.0296405230899999</v>
      </c>
      <c r="Q165" s="9">
        <v>0.85880383314999997</v>
      </c>
      <c r="R165" s="9">
        <v>4.7880588512699997</v>
      </c>
      <c r="S165" s="9">
        <v>5.0305378473899998</v>
      </c>
      <c r="T165" s="9">
        <v>18.319853859830001</v>
      </c>
      <c r="U165" s="9">
        <v>1.2615461425700001</v>
      </c>
      <c r="V165" s="287">
        <v>43.457260053070002</v>
      </c>
      <c r="W165" s="287">
        <v>65.263688318259995</v>
      </c>
      <c r="X165" s="9">
        <v>6.0915825578298053</v>
      </c>
      <c r="Y165" s="284">
        <v>71.355270876089804</v>
      </c>
      <c r="Z165" t="str">
        <f>SUBSTITUTE(SUBSTITUTE(SUBSTITUTE(SUBSTITUTE(IF(E165="","",VLOOKUP(E165,Esquemas_NORM!$A$2:$H$126,8,FALSE)),"PROVINCIA ADMINISTRATIVA Y DE PLANIFICACIÓN","PAT"),"PROVINCIA ADMINISTRATIVA Y DE PLANIFICACION","PAT"),"PROVINCIA ADMINISTRATIVA DE PLANIFICACION","PAT"),"PROVINCIA ADMINISTRATIVA Y PLANIFICACION","PAT")</f>
        <v>PAT DEL RIO GRANDE</v>
      </c>
      <c r="AA165" t="str">
        <f>IF($E165="","",INDEX(Esquemas_NORM!$H$2:$K$126,MATCH($E165,Esquemas_NORM!$A$2:$A$126,0),MATCH(AA$4,Esquemas_NORM!$H$1:$K$1,0)))</f>
        <v>A la fecha no ha conformado un EAT Región</v>
      </c>
      <c r="AB165" t="str">
        <f>IF($E165="","",INDEX(Esquemas_NORM!$H$2:$K$126,MATCH($E165,Esquemas_NORM!$A$2:$A$126,0),MATCH(AB$4,Esquemas_NORM!$H$1:$K$1,0)))</f>
        <v>A la fecha no ha conformado un EAT Área Metropolitana</v>
      </c>
      <c r="AC165" t="str">
        <f>IF($E165="","",INDEX(Esquemas_NORM!$H$2:$K$126,MATCH($E165,Esquemas_NORM!$A$2:$A$126,0),MATCH(AC$4,Esquemas_NORM!$H$1:$K$1,0)))</f>
        <v>A la fecha no ha conformado un EAT asociación - unión</v>
      </c>
    </row>
    <row r="166" spans="1:29" x14ac:dyDescent="0.3">
      <c r="A166" s="6">
        <v>2016</v>
      </c>
      <c r="B166" s="4" t="s">
        <v>556</v>
      </c>
      <c r="C166" s="4" t="s">
        <v>235</v>
      </c>
      <c r="D166" s="4" t="s">
        <v>568</v>
      </c>
      <c r="E166" s="4" t="s">
        <v>242</v>
      </c>
      <c r="F166" s="4" t="s">
        <v>238</v>
      </c>
      <c r="G166" s="4" t="s">
        <v>243</v>
      </c>
      <c r="H166" s="9">
        <v>10.017445044940001</v>
      </c>
      <c r="I166" s="9">
        <v>0.83343003767000001</v>
      </c>
      <c r="J166" s="287">
        <v>10.850875082610001</v>
      </c>
      <c r="K166" s="9">
        <v>0.35586818646000001</v>
      </c>
      <c r="L166" s="9">
        <v>4.6884769974599996</v>
      </c>
      <c r="M166" s="287">
        <v>5.04434518392</v>
      </c>
      <c r="N166" s="9">
        <v>1.1787693299999999</v>
      </c>
      <c r="O166" s="9">
        <v>5.4725710589499998</v>
      </c>
      <c r="P166" s="9">
        <v>2.4796895293899999</v>
      </c>
      <c r="Q166" s="9">
        <v>1.5582047919699999</v>
      </c>
      <c r="R166" s="9">
        <v>3.5925435161300001</v>
      </c>
      <c r="S166" s="9">
        <v>5.6464915867199998</v>
      </c>
      <c r="T166" s="9">
        <v>21.145825424190001</v>
      </c>
      <c r="U166" s="9">
        <v>2.12920014565</v>
      </c>
      <c r="V166" s="287">
        <v>43.203295383000004</v>
      </c>
      <c r="W166" s="287">
        <v>59.098515649530007</v>
      </c>
      <c r="X166" s="9">
        <v>5.5161376318294808</v>
      </c>
      <c r="Y166" s="284">
        <v>64.614653281359494</v>
      </c>
      <c r="Z166" t="str">
        <f>SUBSTITUTE(SUBSTITUTE(SUBSTITUTE(SUBSTITUTE(IF(E166="","",VLOOKUP(E166,Esquemas_NORM!$A$2:$H$126,8,FALSE)),"PROVINCIA ADMINISTRATIVA Y DE PLANIFICACIÓN","PAT"),"PROVINCIA ADMINISTRATIVA Y DE PLANIFICACION","PAT"),"PROVINCIA ADMINISTRATIVA DE PLANIFICACION","PAT"),"PROVINCIA ADMINISTRATIVA Y PLANIFICACION","PAT")</f>
        <v>PAT BIOENERGÉTICA DEL NORTE DE ANTIOQUIA</v>
      </c>
      <c r="AA166" t="str">
        <f>IF($E166="","",INDEX(Esquemas_NORM!$H$2:$K$126,MATCH($E166,Esquemas_NORM!$A$2:$A$126,0),MATCH(AA$4,Esquemas_NORM!$H$1:$K$1,0)))</f>
        <v>A la fecha no ha conformado un EAT Región</v>
      </c>
      <c r="AB166" t="str">
        <f>IF($E166="","",INDEX(Esquemas_NORM!$H$2:$K$126,MATCH($E166,Esquemas_NORM!$A$2:$A$126,0),MATCH(AB$4,Esquemas_NORM!$H$1:$K$1,0)))</f>
        <v>A la fecha no ha conformado un EAT Área Metropolitana</v>
      </c>
      <c r="AC166" t="str">
        <f>IF($E166="","",INDEX(Esquemas_NORM!$H$2:$K$126,MATCH($E166,Esquemas_NORM!$A$2:$A$126,0),MATCH(AC$4,Esquemas_NORM!$H$1:$K$1,0)))</f>
        <v>ASOCIACION DE MUNICIPIOS DEL NORTE ANTIOQUEÑO - AMUNORTE</v>
      </c>
    </row>
    <row r="167" spans="1:29" x14ac:dyDescent="0.3">
      <c r="A167" s="6">
        <v>2016</v>
      </c>
      <c r="B167" s="4" t="s">
        <v>556</v>
      </c>
      <c r="C167" s="4" t="s">
        <v>235</v>
      </c>
      <c r="D167" s="4" t="s">
        <v>568</v>
      </c>
      <c r="E167" s="4" t="s">
        <v>244</v>
      </c>
      <c r="F167" s="4" t="s">
        <v>238</v>
      </c>
      <c r="G167" s="4" t="s">
        <v>245</v>
      </c>
      <c r="H167" s="9">
        <v>4.9951928515899997</v>
      </c>
      <c r="I167" s="9">
        <v>0</v>
      </c>
      <c r="J167" s="287">
        <v>4.9951928515899997</v>
      </c>
      <c r="K167" s="9">
        <v>4.6042086441299999</v>
      </c>
      <c r="L167" s="9">
        <v>1.0578424501200001</v>
      </c>
      <c r="M167" s="287">
        <v>5.6620510942499997</v>
      </c>
      <c r="N167" s="9">
        <v>2.8234774062299999</v>
      </c>
      <c r="O167" s="9">
        <v>11.38534697337</v>
      </c>
      <c r="P167" s="9">
        <v>3.3593484519099999</v>
      </c>
      <c r="Q167" s="9">
        <v>2.3277375792699999</v>
      </c>
      <c r="R167" s="9">
        <v>5.1879322615400003</v>
      </c>
      <c r="S167" s="9">
        <v>6.8045108818999998</v>
      </c>
      <c r="T167" s="9">
        <v>14.818781046510001</v>
      </c>
      <c r="U167" s="9">
        <v>2.3755141793200001</v>
      </c>
      <c r="V167" s="287">
        <v>49.08264878005</v>
      </c>
      <c r="W167" s="287">
        <v>59.739892725889995</v>
      </c>
      <c r="X167" s="9">
        <v>5.576002489487049</v>
      </c>
      <c r="Y167" s="284">
        <v>65.31589521537704</v>
      </c>
      <c r="Z167" t="str">
        <f>SUBSTITUTE(SUBSTITUTE(SUBSTITUTE(SUBSTITUTE(IF(E167="","",VLOOKUP(E167,Esquemas_NORM!$A$2:$H$126,8,FALSE)),"PROVINCIA ADMINISTRATIVA Y DE PLANIFICACIÓN","PAT"),"PROVINCIA ADMINISTRATIVA Y DE PLANIFICACION","PAT"),"PROVINCIA ADMINISTRATIVA DE PLANIFICACION","PAT"),"PROVINCIA ADMINISTRATIVA Y PLANIFICACION","PAT")</f>
        <v>PAT BIOENERGÉTICA DEL NORTE DE ANTIOQUIA</v>
      </c>
      <c r="AA167" t="str">
        <f>IF($E167="","",INDEX(Esquemas_NORM!$H$2:$K$126,MATCH($E167,Esquemas_NORM!$A$2:$A$126,0),MATCH(AA$4,Esquemas_NORM!$H$1:$K$1,0)))</f>
        <v>A la fecha no ha conformado un EAT Región</v>
      </c>
      <c r="AB167" t="str">
        <f>IF($E167="","",INDEX(Esquemas_NORM!$H$2:$K$126,MATCH($E167,Esquemas_NORM!$A$2:$A$126,0),MATCH(AB$4,Esquemas_NORM!$H$1:$K$1,0)))</f>
        <v>A la fecha no ha conformado un EAT Área Metropolitana</v>
      </c>
      <c r="AC167" t="str">
        <f>IF($E167="","",INDEX(Esquemas_NORM!$H$2:$K$126,MATCH($E167,Esquemas_NORM!$A$2:$A$126,0),MATCH(AC$4,Esquemas_NORM!$H$1:$K$1,0)))</f>
        <v>ASOCIACION DE MUNICIPIOS DEL NORTE ANTIOQUEÑO - AMUNORTE</v>
      </c>
    </row>
    <row r="168" spans="1:29" x14ac:dyDescent="0.3">
      <c r="A168" s="6">
        <v>2016</v>
      </c>
      <c r="B168" s="4" t="s">
        <v>556</v>
      </c>
      <c r="C168" s="4" t="s">
        <v>235</v>
      </c>
      <c r="D168" s="4" t="s">
        <v>566</v>
      </c>
      <c r="E168" s="4" t="s">
        <v>246</v>
      </c>
      <c r="F168" s="4" t="s">
        <v>238</v>
      </c>
      <c r="G168" s="4" t="s">
        <v>247</v>
      </c>
      <c r="H168" s="9">
        <v>4.9828188294600002</v>
      </c>
      <c r="I168" s="9">
        <v>0</v>
      </c>
      <c r="J168" s="287">
        <v>4.9828188294600002</v>
      </c>
      <c r="K168" s="9">
        <v>0.35121706553999998</v>
      </c>
      <c r="L168" s="9">
        <v>2.9187465172399998</v>
      </c>
      <c r="M168" s="287">
        <v>3.26996358278</v>
      </c>
      <c r="N168" s="9">
        <v>9.9708938907100002</v>
      </c>
      <c r="O168" s="9">
        <v>2.4357626257899998</v>
      </c>
      <c r="P168" s="9">
        <v>0.66592546293999999</v>
      </c>
      <c r="Q168" s="9">
        <v>0.27981870456000002</v>
      </c>
      <c r="R168" s="9">
        <v>1.77617981136</v>
      </c>
      <c r="S168" s="9">
        <v>2.9996150749699999</v>
      </c>
      <c r="T168" s="9">
        <v>10.52832857079</v>
      </c>
      <c r="U168" s="9">
        <v>0.81022294263000005</v>
      </c>
      <c r="V168" s="287">
        <v>29.466747083750001</v>
      </c>
      <c r="W168" s="287">
        <v>37.719529495990002</v>
      </c>
      <c r="X168" s="9">
        <v>3.5206656854406448</v>
      </c>
      <c r="Y168" s="284">
        <v>41.24019518143065</v>
      </c>
      <c r="Z168" t="str">
        <f>SUBSTITUTE(SUBSTITUTE(SUBSTITUTE(SUBSTITUTE(IF(E168="","",VLOOKUP(E168,Esquemas_NORM!$A$2:$H$126,8,FALSE)),"PROVINCIA ADMINISTRATIVA Y DE PLANIFICACIÓN","PAT"),"PROVINCIA ADMINISTRATIVA Y DE PLANIFICACION","PAT"),"PROVINCIA ADMINISTRATIVA DE PLANIFICACION","PAT"),"PROVINCIA ADMINISTRATIVA Y PLANIFICACION","PAT")</f>
        <v>PAT BIOENERGÉTICA DEL NORTE DE ANTIOQUIA</v>
      </c>
      <c r="AA168" t="str">
        <f>IF($E168="","",INDEX(Esquemas_NORM!$H$2:$K$126,MATCH($E168,Esquemas_NORM!$A$2:$A$126,0),MATCH(AA$4,Esquemas_NORM!$H$1:$K$1,0)))</f>
        <v>A la fecha no ha conformado un EAT Región</v>
      </c>
      <c r="AB168" t="str">
        <f>IF($E168="","",INDEX(Esquemas_NORM!$H$2:$K$126,MATCH($E168,Esquemas_NORM!$A$2:$A$126,0),MATCH(AB$4,Esquemas_NORM!$H$1:$K$1,0)))</f>
        <v>A la fecha no ha conformado un EAT Área Metropolitana</v>
      </c>
      <c r="AC168" t="str">
        <f>IF($E168="","",INDEX(Esquemas_NORM!$H$2:$K$126,MATCH($E168,Esquemas_NORM!$A$2:$A$126,0),MATCH(AC$4,Esquemas_NORM!$H$1:$K$1,0)))</f>
        <v>A la fecha no ha conformado un EAT asociación - unión</v>
      </c>
    </row>
    <row r="169" spans="1:29" x14ac:dyDescent="0.3">
      <c r="A169" s="6">
        <v>2016</v>
      </c>
      <c r="B169" s="4" t="s">
        <v>556</v>
      </c>
      <c r="C169" s="4" t="s">
        <v>235</v>
      </c>
      <c r="D169" s="4" t="s">
        <v>569</v>
      </c>
      <c r="E169" s="4" t="s">
        <v>248</v>
      </c>
      <c r="F169" s="4" t="s">
        <v>238</v>
      </c>
      <c r="G169" s="4" t="s">
        <v>249</v>
      </c>
      <c r="H169" s="9">
        <v>141.38911217592999</v>
      </c>
      <c r="I169" s="9">
        <v>1.9049337099999999E-3</v>
      </c>
      <c r="J169" s="287">
        <v>141.39101710963999</v>
      </c>
      <c r="K169" s="9">
        <v>36.888376640419999</v>
      </c>
      <c r="L169" s="9">
        <v>6.34316626723</v>
      </c>
      <c r="M169" s="287">
        <v>43.231542907649995</v>
      </c>
      <c r="N169" s="9">
        <v>19.84985688714</v>
      </c>
      <c r="O169" s="9">
        <v>55.139499062749998</v>
      </c>
      <c r="P169" s="9">
        <v>6.6382493046600004</v>
      </c>
      <c r="Q169" s="9">
        <v>11.31150636341</v>
      </c>
      <c r="R169" s="9">
        <v>23.235536462660001</v>
      </c>
      <c r="S169" s="9">
        <v>26.686611704250002</v>
      </c>
      <c r="T169" s="9">
        <v>21.916084210080001</v>
      </c>
      <c r="U169" s="9">
        <v>8.3371907275500003</v>
      </c>
      <c r="V169" s="287">
        <v>173.1145347225</v>
      </c>
      <c r="W169" s="287">
        <v>357.73709473979</v>
      </c>
      <c r="X169" s="9">
        <v>33.390467237741156</v>
      </c>
      <c r="Y169" s="284">
        <v>391.12756197753117</v>
      </c>
      <c r="Z169" t="str">
        <f>SUBSTITUTE(SUBSTITUTE(SUBSTITUTE(SUBSTITUTE(IF(E169="","",VLOOKUP(E169,Esquemas_NORM!$A$2:$H$126,8,FALSE)),"PROVINCIA ADMINISTRATIVA Y DE PLANIFICACIÓN","PAT"),"PROVINCIA ADMINISTRATIVA Y DE PLANIFICACION","PAT"),"PROVINCIA ADMINISTRATIVA DE PLANIFICACION","PAT"),"PROVINCIA ADMINISTRATIVA Y PLANIFICACION","PAT")</f>
        <v>PAT DEL RIO GRANDE</v>
      </c>
      <c r="AA169" t="str">
        <f>IF($E169="","",INDEX(Esquemas_NORM!$H$2:$K$126,MATCH($E169,Esquemas_NORM!$A$2:$A$126,0),MATCH(AA$4,Esquemas_NORM!$H$1:$K$1,0)))</f>
        <v>A la fecha no ha conformado un EAT Región</v>
      </c>
      <c r="AB169" t="str">
        <f>IF($E169="","",INDEX(Esquemas_NORM!$H$2:$K$126,MATCH($E169,Esquemas_NORM!$A$2:$A$126,0),MATCH(AB$4,Esquemas_NORM!$H$1:$K$1,0)))</f>
        <v>A la fecha no ha conformado un EAT Área Metropolitana</v>
      </c>
      <c r="AC169" t="str">
        <f>IF($E169="","",INDEX(Esquemas_NORM!$H$2:$K$126,MATCH($E169,Esquemas_NORM!$A$2:$A$126,0),MATCH(AC$4,Esquemas_NORM!$H$1:$K$1,0)))</f>
        <v>ASOCIACION DE MUNICIPIOS DEL NORTE ANTIOQUEÑO - AMUNORTE</v>
      </c>
    </row>
    <row r="170" spans="1:29" x14ac:dyDescent="0.3">
      <c r="A170" s="6">
        <v>2016</v>
      </c>
      <c r="B170" s="4" t="s">
        <v>556</v>
      </c>
      <c r="C170" s="4" t="s">
        <v>235</v>
      </c>
      <c r="D170" s="4" t="s">
        <v>569</v>
      </c>
      <c r="E170" s="4" t="s">
        <v>250</v>
      </c>
      <c r="F170" s="4" t="s">
        <v>238</v>
      </c>
      <c r="G170" s="4" t="s">
        <v>251</v>
      </c>
      <c r="H170" s="9">
        <v>46.404861592190002</v>
      </c>
      <c r="I170" s="9">
        <v>0</v>
      </c>
      <c r="J170" s="287">
        <v>46.404861592190002</v>
      </c>
      <c r="K170" s="9">
        <v>119.68535185256999</v>
      </c>
      <c r="L170" s="9">
        <v>51.970605640419997</v>
      </c>
      <c r="M170" s="287">
        <v>171.65595749298998</v>
      </c>
      <c r="N170" s="9">
        <v>5.9060981164199999</v>
      </c>
      <c r="O170" s="9">
        <v>31.891098568739999</v>
      </c>
      <c r="P170" s="9">
        <v>2.8217312050799999</v>
      </c>
      <c r="Q170" s="9">
        <v>3.7499343614799998</v>
      </c>
      <c r="R170" s="9">
        <v>9.4809498297099992</v>
      </c>
      <c r="S170" s="9">
        <v>19.666795378650001</v>
      </c>
      <c r="T170" s="9">
        <v>16.205841871050001</v>
      </c>
      <c r="U170" s="9">
        <v>4.2509374376700002</v>
      </c>
      <c r="V170" s="287">
        <v>93.973386768799998</v>
      </c>
      <c r="W170" s="287">
        <v>312.03420585397998</v>
      </c>
      <c r="X170" s="9">
        <v>29.124650702504159</v>
      </c>
      <c r="Y170" s="284">
        <v>341.15885655648412</v>
      </c>
      <c r="Z170" t="str">
        <f>SUBSTITUTE(SUBSTITUTE(SUBSTITUTE(SUBSTITUTE(IF(E170="","",VLOOKUP(E170,Esquemas_NORM!$A$2:$H$126,8,FALSE)),"PROVINCIA ADMINISTRATIVA Y DE PLANIFICACIÓN","PAT"),"PROVINCIA ADMINISTRATIVA Y DE PLANIFICACION","PAT"),"PROVINCIA ADMINISTRATIVA DE PLANIFICACION","PAT"),"PROVINCIA ADMINISTRATIVA Y PLANIFICACION","PAT")</f>
        <v>PAT DEL RIO GRANDE</v>
      </c>
      <c r="AA170" t="str">
        <f>IF($E170="","",INDEX(Esquemas_NORM!$H$2:$K$126,MATCH($E170,Esquemas_NORM!$A$2:$A$126,0),MATCH(AA$4,Esquemas_NORM!$H$1:$K$1,0)))</f>
        <v>A la fecha no ha conformado un EAT Región</v>
      </c>
      <c r="AB170" t="str">
        <f>IF($E170="","",INDEX(Esquemas_NORM!$H$2:$K$126,MATCH($E170,Esquemas_NORM!$A$2:$A$126,0),MATCH(AB$4,Esquemas_NORM!$H$1:$K$1,0)))</f>
        <v>A la fecha no ha conformado un EAT Área Metropolitana</v>
      </c>
      <c r="AC170" t="str">
        <f>IF($E170="","",INDEX(Esquemas_NORM!$H$2:$K$126,MATCH($E170,Esquemas_NORM!$A$2:$A$126,0),MATCH(AC$4,Esquemas_NORM!$H$1:$K$1,0)))</f>
        <v>A la fecha no ha conformado un EAT asociación - unión</v>
      </c>
    </row>
    <row r="171" spans="1:29" x14ac:dyDescent="0.3">
      <c r="A171" s="6">
        <v>2016</v>
      </c>
      <c r="B171" s="4" t="s">
        <v>556</v>
      </c>
      <c r="C171" s="4" t="s">
        <v>235</v>
      </c>
      <c r="D171" s="4" t="s">
        <v>566</v>
      </c>
      <c r="E171" s="4" t="s">
        <v>252</v>
      </c>
      <c r="F171" s="4" t="s">
        <v>238</v>
      </c>
      <c r="G171" s="4" t="s">
        <v>253</v>
      </c>
      <c r="H171" s="9">
        <v>17.01193331348</v>
      </c>
      <c r="I171" s="9">
        <v>0.28463403390999997</v>
      </c>
      <c r="J171" s="287">
        <v>17.296567347389999</v>
      </c>
      <c r="K171" s="9">
        <v>13.54931014266</v>
      </c>
      <c r="L171" s="9">
        <v>10.658251343230001</v>
      </c>
      <c r="M171" s="287">
        <v>24.20756148589</v>
      </c>
      <c r="N171" s="9">
        <v>144.09729418594</v>
      </c>
      <c r="O171" s="9">
        <v>18.252477136789999</v>
      </c>
      <c r="P171" s="9">
        <v>9.1800253404400003</v>
      </c>
      <c r="Q171" s="9">
        <v>1.9866475181000001</v>
      </c>
      <c r="R171" s="9">
        <v>8.6603360235799993</v>
      </c>
      <c r="S171" s="9">
        <v>20.542906687799999</v>
      </c>
      <c r="T171" s="9">
        <v>24.522465189169999</v>
      </c>
      <c r="U171" s="9">
        <v>3.6955476283599999</v>
      </c>
      <c r="V171" s="287">
        <v>230.93769971017997</v>
      </c>
      <c r="W171" s="287">
        <v>272.44182854345996</v>
      </c>
      <c r="X171" s="9">
        <v>25.429177135772985</v>
      </c>
      <c r="Y171" s="284">
        <v>297.87100567923295</v>
      </c>
      <c r="Z171" t="str">
        <f>SUBSTITUTE(SUBSTITUTE(SUBSTITUTE(SUBSTITUTE(IF(E171="","",VLOOKUP(E171,Esquemas_NORM!$A$2:$H$126,8,FALSE)),"PROVINCIA ADMINISTRATIVA Y DE PLANIFICACIÓN","PAT"),"PROVINCIA ADMINISTRATIVA Y DE PLANIFICACION","PAT"),"PROVINCIA ADMINISTRATIVA DE PLANIFICACION","PAT"),"PROVINCIA ADMINISTRATIVA Y PLANIFICACION","PAT")</f>
        <v>PAT BIOENERGÉTICA DEL NORTE DE ANTIOQUIA</v>
      </c>
      <c r="AA171" t="str">
        <f>IF($E171="","",INDEX(Esquemas_NORM!$H$2:$K$126,MATCH($E171,Esquemas_NORM!$A$2:$A$126,0),MATCH(AA$4,Esquemas_NORM!$H$1:$K$1,0)))</f>
        <v>A la fecha no ha conformado un EAT Región</v>
      </c>
      <c r="AB171" t="str">
        <f>IF($E171="","",INDEX(Esquemas_NORM!$H$2:$K$126,MATCH($E171,Esquemas_NORM!$A$2:$A$126,0),MATCH(AB$4,Esquemas_NORM!$H$1:$K$1,0)))</f>
        <v>A la fecha no ha conformado un EAT Área Metropolitana</v>
      </c>
      <c r="AC171" t="str">
        <f>IF($E171="","",INDEX(Esquemas_NORM!$H$2:$K$126,MATCH($E171,Esquemas_NORM!$A$2:$A$126,0),MATCH(AC$4,Esquemas_NORM!$H$1:$K$1,0)))</f>
        <v>ASOCIACION DE MUNICIPIOS DEL NORTE ANTIOQUEÑO - AMUNORTE</v>
      </c>
    </row>
    <row r="172" spans="1:29" x14ac:dyDescent="0.3">
      <c r="A172" s="6">
        <v>2016</v>
      </c>
      <c r="B172" s="4" t="s">
        <v>556</v>
      </c>
      <c r="C172" s="4" t="s">
        <v>235</v>
      </c>
      <c r="D172" s="4" t="s">
        <v>566</v>
      </c>
      <c r="E172" s="4" t="s">
        <v>254</v>
      </c>
      <c r="F172" s="4" t="s">
        <v>238</v>
      </c>
      <c r="G172" s="4" t="s">
        <v>255</v>
      </c>
      <c r="H172" s="9">
        <v>6.8195641078699998</v>
      </c>
      <c r="I172" s="9">
        <v>0</v>
      </c>
      <c r="J172" s="287">
        <v>6.8195641078699998</v>
      </c>
      <c r="K172" s="9">
        <v>1.2345202908299999</v>
      </c>
      <c r="L172" s="9">
        <v>3.8344353993500002</v>
      </c>
      <c r="M172" s="287">
        <v>5.0689556901800001</v>
      </c>
      <c r="N172" s="9">
        <v>24.277354494219999</v>
      </c>
      <c r="O172" s="9">
        <v>1.5429203890600001</v>
      </c>
      <c r="P172" s="9">
        <v>0.49100314781999999</v>
      </c>
      <c r="Q172" s="9">
        <v>0.35888321503999998</v>
      </c>
      <c r="R172" s="9">
        <v>0.79515550466999996</v>
      </c>
      <c r="S172" s="9">
        <v>3.11137420251</v>
      </c>
      <c r="T172" s="9">
        <v>9.2740674648999999</v>
      </c>
      <c r="U172" s="9">
        <v>0.51187042063999999</v>
      </c>
      <c r="V172" s="287">
        <v>40.362628838859997</v>
      </c>
      <c r="W172" s="287">
        <v>52.251148636909996</v>
      </c>
      <c r="X172" s="9">
        <v>4.8770180457925481</v>
      </c>
      <c r="Y172" s="284">
        <v>57.128166682702542</v>
      </c>
      <c r="Z172" t="str">
        <f>SUBSTITUTE(SUBSTITUTE(SUBSTITUTE(SUBSTITUTE(IF(E172="","",VLOOKUP(E172,Esquemas_NORM!$A$2:$H$126,8,FALSE)),"PROVINCIA ADMINISTRATIVA Y DE PLANIFICACIÓN","PAT"),"PROVINCIA ADMINISTRATIVA Y DE PLANIFICACION","PAT"),"PROVINCIA ADMINISTRATIVA DE PLANIFICACION","PAT"),"PROVINCIA ADMINISTRATIVA Y PLANIFICACION","PAT")</f>
        <v>PAT BIOENERGÉTICA DEL NORTE DE ANTIOQUIA</v>
      </c>
      <c r="AA172" t="str">
        <f>IF($E172="","",INDEX(Esquemas_NORM!$H$2:$K$126,MATCH($E172,Esquemas_NORM!$A$2:$A$126,0),MATCH(AA$4,Esquemas_NORM!$H$1:$K$1,0)))</f>
        <v>A la fecha no ha conformado un EAT Región</v>
      </c>
      <c r="AB172" t="str">
        <f>IF($E172="","",INDEX(Esquemas_NORM!$H$2:$K$126,MATCH($E172,Esquemas_NORM!$A$2:$A$126,0),MATCH(AB$4,Esquemas_NORM!$H$1:$K$1,0)))</f>
        <v>A la fecha no ha conformado un EAT Área Metropolitana</v>
      </c>
      <c r="AC172" t="str">
        <f>IF($E172="","",INDEX(Esquemas_NORM!$H$2:$K$126,MATCH($E172,Esquemas_NORM!$A$2:$A$126,0),MATCH(AC$4,Esquemas_NORM!$H$1:$K$1,0)))</f>
        <v>A la fecha no ha conformado un EAT asociación - unión</v>
      </c>
    </row>
    <row r="173" spans="1:29" x14ac:dyDescent="0.3">
      <c r="A173" s="6">
        <v>2016</v>
      </c>
      <c r="B173" s="4" t="s">
        <v>556</v>
      </c>
      <c r="C173" s="4" t="s">
        <v>235</v>
      </c>
      <c r="D173" s="4" t="s">
        <v>570</v>
      </c>
      <c r="E173" s="4" t="s">
        <v>256</v>
      </c>
      <c r="F173" s="4" t="s">
        <v>238</v>
      </c>
      <c r="G173" s="4" t="s">
        <v>257</v>
      </c>
      <c r="H173" s="9">
        <v>38.093381704770003</v>
      </c>
      <c r="I173" s="9">
        <v>5.8186458303300004</v>
      </c>
      <c r="J173" s="287">
        <v>43.912027535100002</v>
      </c>
      <c r="K173" s="9">
        <v>9.36958645166</v>
      </c>
      <c r="L173" s="9">
        <v>10.20109679914</v>
      </c>
      <c r="M173" s="287">
        <v>19.570683250800002</v>
      </c>
      <c r="N173" s="9">
        <v>9.6310375299400004</v>
      </c>
      <c r="O173" s="9">
        <v>32.058454289860002</v>
      </c>
      <c r="P173" s="9">
        <v>17.725584842570001</v>
      </c>
      <c r="Q173" s="9">
        <v>8.9419376180200008</v>
      </c>
      <c r="R173" s="9">
        <v>22.609815677810001</v>
      </c>
      <c r="S173" s="9">
        <v>20.541091271799999</v>
      </c>
      <c r="T173" s="9">
        <v>27.484051122059999</v>
      </c>
      <c r="U173" s="9">
        <v>7.0093447076300004</v>
      </c>
      <c r="V173" s="287">
        <v>146.00131705969</v>
      </c>
      <c r="W173" s="287">
        <v>209.48402784559002</v>
      </c>
      <c r="X173" s="9">
        <v>19.552821531408384</v>
      </c>
      <c r="Y173" s="284">
        <v>229.03684937699842</v>
      </c>
      <c r="Z173" t="str">
        <f>SUBSTITUTE(SUBSTITUTE(SUBSTITUTE(SUBSTITUTE(IF(E173="","",VLOOKUP(E173,Esquemas_NORM!$A$2:$H$126,8,FALSE)),"PROVINCIA ADMINISTRATIVA Y DE PLANIFICACIÓN","PAT"),"PROVINCIA ADMINISTRATIVA Y DE PLANIFICACION","PAT"),"PROVINCIA ADMINISTRATIVA DE PLANIFICACION","PAT"),"PROVINCIA ADMINISTRATIVA Y PLANIFICACION","PAT")</f>
        <v>PAT BIOENERGÉTICA DEL NORTE DE ANTIOQUIA</v>
      </c>
      <c r="AA173" t="str">
        <f>IF($E173="","",INDEX(Esquemas_NORM!$H$2:$K$126,MATCH($E173,Esquemas_NORM!$A$2:$A$126,0),MATCH(AA$4,Esquemas_NORM!$H$1:$K$1,0)))</f>
        <v>A la fecha no ha conformado un EAT Región</v>
      </c>
      <c r="AB173" t="str">
        <f>IF($E173="","",INDEX(Esquemas_NORM!$H$2:$K$126,MATCH($E173,Esquemas_NORM!$A$2:$A$126,0),MATCH(AB$4,Esquemas_NORM!$H$1:$K$1,0)))</f>
        <v>A la fecha no ha conformado un EAT Área Metropolitana</v>
      </c>
      <c r="AC173" t="str">
        <f>IF($E173="","",INDEX(Esquemas_NORM!$H$2:$K$126,MATCH($E173,Esquemas_NORM!$A$2:$A$126,0),MATCH(AC$4,Esquemas_NORM!$H$1:$K$1,0)))</f>
        <v>ASOCIACION DE MUNICIPIOS DEL NORTE ANTIOQUEÑO - AMUNORTE</v>
      </c>
    </row>
    <row r="174" spans="1:29" x14ac:dyDescent="0.3">
      <c r="A174" s="6">
        <v>2016</v>
      </c>
      <c r="B174" s="4" t="s">
        <v>556</v>
      </c>
      <c r="C174" s="4" t="s">
        <v>235</v>
      </c>
      <c r="D174" s="4" t="s">
        <v>570</v>
      </c>
      <c r="E174" s="4" t="s">
        <v>258</v>
      </c>
      <c r="F174" s="4" t="s">
        <v>238</v>
      </c>
      <c r="G174" s="4" t="s">
        <v>259</v>
      </c>
      <c r="H174" s="9">
        <v>14.02974393975</v>
      </c>
      <c r="I174" s="9">
        <v>0</v>
      </c>
      <c r="J174" s="287">
        <v>14.02974393975</v>
      </c>
      <c r="K174" s="9">
        <v>0.94019973234999998</v>
      </c>
      <c r="L174" s="9">
        <v>4.7300092153</v>
      </c>
      <c r="M174" s="287">
        <v>5.6702089476499999</v>
      </c>
      <c r="N174" s="9">
        <v>1.5895438045300001</v>
      </c>
      <c r="O174" s="9">
        <v>7.7403146492600001</v>
      </c>
      <c r="P174" s="9">
        <v>4.6953505191199998</v>
      </c>
      <c r="Q174" s="9">
        <v>1.5885638253800001</v>
      </c>
      <c r="R174" s="9">
        <v>9.4844133061600004</v>
      </c>
      <c r="S174" s="9">
        <v>5.8383133964500002</v>
      </c>
      <c r="T174" s="9">
        <v>11.71439306033</v>
      </c>
      <c r="U174" s="9">
        <v>3.4198384095500001</v>
      </c>
      <c r="V174" s="287">
        <v>46.070730970780005</v>
      </c>
      <c r="W174" s="287">
        <v>65.770683858180007</v>
      </c>
      <c r="X174" s="9">
        <v>6.1389045107783673</v>
      </c>
      <c r="Y174" s="284">
        <v>71.909588368958367</v>
      </c>
      <c r="Z174" t="str">
        <f>SUBSTITUTE(SUBSTITUTE(SUBSTITUTE(SUBSTITUTE(IF(E174="","",VLOOKUP(E174,Esquemas_NORM!$A$2:$H$126,8,FALSE)),"PROVINCIA ADMINISTRATIVA Y DE PLANIFICACIÓN","PAT"),"PROVINCIA ADMINISTRATIVA Y DE PLANIFICACION","PAT"),"PROVINCIA ADMINISTRATIVA DE PLANIFICACION","PAT"),"PROVINCIA ADMINISTRATIVA Y PLANIFICACION","PAT")</f>
        <v>PAT BIOENERGÉTICA DEL NORTE DE ANTIOQUIA</v>
      </c>
      <c r="AA174" t="str">
        <f>IF($E174="","",INDEX(Esquemas_NORM!$H$2:$K$126,MATCH($E174,Esquemas_NORM!$A$2:$A$126,0),MATCH(AA$4,Esquemas_NORM!$H$1:$K$1,0)))</f>
        <v>A la fecha no ha conformado un EAT Región</v>
      </c>
      <c r="AB174" t="str">
        <f>IF($E174="","",INDEX(Esquemas_NORM!$H$2:$K$126,MATCH($E174,Esquemas_NORM!$A$2:$A$126,0),MATCH(AB$4,Esquemas_NORM!$H$1:$K$1,0)))</f>
        <v>A la fecha no ha conformado un EAT Área Metropolitana</v>
      </c>
      <c r="AC174" t="str">
        <f>IF($E174="","",INDEX(Esquemas_NORM!$H$2:$K$126,MATCH($E174,Esquemas_NORM!$A$2:$A$126,0),MATCH(AC$4,Esquemas_NORM!$H$1:$K$1,0)))</f>
        <v>ASOCIACION DE MUNICIPIOS DEL NORTE ANTIOQUEÑO - AMUNORTE</v>
      </c>
    </row>
    <row r="175" spans="1:29" x14ac:dyDescent="0.3">
      <c r="A175" s="6">
        <v>2016</v>
      </c>
      <c r="B175" s="4" t="s">
        <v>556</v>
      </c>
      <c r="C175" s="4" t="s">
        <v>235</v>
      </c>
      <c r="D175" s="4" t="s">
        <v>569</v>
      </c>
      <c r="E175" s="4" t="s">
        <v>260</v>
      </c>
      <c r="F175" s="4" t="s">
        <v>238</v>
      </c>
      <c r="G175" s="4" t="s">
        <v>261</v>
      </c>
      <c r="H175" s="9">
        <v>3.7923997879</v>
      </c>
      <c r="I175" s="9">
        <v>0</v>
      </c>
      <c r="J175" s="287">
        <v>3.7923997879</v>
      </c>
      <c r="K175" s="9">
        <v>1.51225489078</v>
      </c>
      <c r="L175" s="9">
        <v>1.4044544139999999</v>
      </c>
      <c r="M175" s="287">
        <v>2.9167093047799999</v>
      </c>
      <c r="N175" s="9">
        <v>0.83330717750000005</v>
      </c>
      <c r="O175" s="9">
        <v>2.8118684462500001</v>
      </c>
      <c r="P175" s="9">
        <v>0.65838367927999997</v>
      </c>
      <c r="Q175" s="9">
        <v>0.43789059213999998</v>
      </c>
      <c r="R175" s="9">
        <v>1.4133583834900001</v>
      </c>
      <c r="S175" s="9">
        <v>2.8993009455999998</v>
      </c>
      <c r="T175" s="9">
        <v>15.28501165154</v>
      </c>
      <c r="U175" s="9">
        <v>0.57084935157000005</v>
      </c>
      <c r="V175" s="287">
        <v>24.90997022737</v>
      </c>
      <c r="W175" s="287">
        <v>31.619079320049998</v>
      </c>
      <c r="X175" s="9">
        <v>2.9512618278857672</v>
      </c>
      <c r="Y175" s="284">
        <v>34.570341147935764</v>
      </c>
      <c r="Z175" t="str">
        <f>SUBSTITUTE(SUBSTITUTE(SUBSTITUTE(SUBSTITUTE(IF(E175="","",VLOOKUP(E175,Esquemas_NORM!$A$2:$H$126,8,FALSE)),"PROVINCIA ADMINISTRATIVA Y DE PLANIFICACIÓN","PAT"),"PROVINCIA ADMINISTRATIVA Y DE PLANIFICACION","PAT"),"PROVINCIA ADMINISTRATIVA DE PLANIFICACION","PAT"),"PROVINCIA ADMINISTRATIVA Y PLANIFICACION","PAT")</f>
        <v>PAT BIOENERGÉTICA DEL NORTE DE ANTIOQUIA</v>
      </c>
      <c r="AA175" t="str">
        <f>IF($E175="","",INDEX(Esquemas_NORM!$H$2:$K$126,MATCH($E175,Esquemas_NORM!$A$2:$A$126,0),MATCH(AA$4,Esquemas_NORM!$H$1:$K$1,0)))</f>
        <v>A la fecha no ha conformado un EAT Región</v>
      </c>
      <c r="AB175" t="str">
        <f>IF($E175="","",INDEX(Esquemas_NORM!$H$2:$K$126,MATCH($E175,Esquemas_NORM!$A$2:$A$126,0),MATCH(AB$4,Esquemas_NORM!$H$1:$K$1,0)))</f>
        <v>A la fecha no ha conformado un EAT Área Metropolitana</v>
      </c>
      <c r="AC175" t="str">
        <f>IF($E175="","",INDEX(Esquemas_NORM!$H$2:$K$126,MATCH($E175,Esquemas_NORM!$A$2:$A$126,0),MATCH(AC$4,Esquemas_NORM!$H$1:$K$1,0)))</f>
        <v>ASOCIACION DE MUNICIPIOS DEL NORTE ANTIOQUEÑO - AMUNORTE</v>
      </c>
    </row>
    <row r="176" spans="1:29" x14ac:dyDescent="0.3">
      <c r="A176" s="6">
        <v>2016</v>
      </c>
      <c r="B176" s="4" t="s">
        <v>556</v>
      </c>
      <c r="C176" s="4" t="s">
        <v>235</v>
      </c>
      <c r="D176" s="4" t="s">
        <v>569</v>
      </c>
      <c r="E176" s="4" t="s">
        <v>262</v>
      </c>
      <c r="F176" s="4" t="s">
        <v>238</v>
      </c>
      <c r="G176" s="4" t="s">
        <v>263</v>
      </c>
      <c r="H176" s="9">
        <v>98.384866555070005</v>
      </c>
      <c r="I176" s="9">
        <v>6.5379845099999999E-3</v>
      </c>
      <c r="J176" s="287">
        <v>98.391404539580009</v>
      </c>
      <c r="K176" s="9">
        <v>386.57033597572001</v>
      </c>
      <c r="L176" s="9">
        <v>73.955737627950001</v>
      </c>
      <c r="M176" s="287">
        <v>460.52607360367</v>
      </c>
      <c r="N176" s="9">
        <v>15.657917175610001</v>
      </c>
      <c r="O176" s="9">
        <v>57.81732713697</v>
      </c>
      <c r="P176" s="9">
        <v>8.0449215359499995</v>
      </c>
      <c r="Q176" s="9">
        <v>8.6809808005099995</v>
      </c>
      <c r="R176" s="9">
        <v>22.588851979699999</v>
      </c>
      <c r="S176" s="9">
        <v>48.460550541480004</v>
      </c>
      <c r="T176" s="9">
        <v>38.653486986330002</v>
      </c>
      <c r="U176" s="9">
        <v>5.8144264219600004</v>
      </c>
      <c r="V176" s="287">
        <v>205.71846257850999</v>
      </c>
      <c r="W176" s="287">
        <v>764.63594072175999</v>
      </c>
      <c r="X176" s="9">
        <v>71.369594327505212</v>
      </c>
      <c r="Y176" s="284">
        <v>836.00553504926518</v>
      </c>
      <c r="Z176" t="str">
        <f>SUBSTITUTE(SUBSTITUTE(SUBSTITUTE(SUBSTITUTE(IF(E176="","",VLOOKUP(E176,Esquemas_NORM!$A$2:$H$126,8,FALSE)),"PROVINCIA ADMINISTRATIVA Y DE PLANIFICACIÓN","PAT"),"PROVINCIA ADMINISTRATIVA Y DE PLANIFICACION","PAT"),"PROVINCIA ADMINISTRATIVA DE PLANIFICACION","PAT"),"PROVINCIA ADMINISTRATIVA Y PLANIFICACION","PAT")</f>
        <v>PAT DEL RIO GRANDE</v>
      </c>
      <c r="AA176" t="str">
        <f>IF($E176="","",INDEX(Esquemas_NORM!$H$2:$K$126,MATCH($E176,Esquemas_NORM!$A$2:$A$126,0),MATCH(AA$4,Esquemas_NORM!$H$1:$K$1,0)))</f>
        <v>A la fecha no ha conformado un EAT Región</v>
      </c>
      <c r="AB176" t="str">
        <f>IF($E176="","",INDEX(Esquemas_NORM!$H$2:$K$126,MATCH($E176,Esquemas_NORM!$A$2:$A$126,0),MATCH(AB$4,Esquemas_NORM!$H$1:$K$1,0)))</f>
        <v>A la fecha no ha conformado un EAT Área Metropolitana</v>
      </c>
      <c r="AC176" t="str">
        <f>IF($E176="","",INDEX(Esquemas_NORM!$H$2:$K$126,MATCH($E176,Esquemas_NORM!$A$2:$A$126,0),MATCH(AC$4,Esquemas_NORM!$H$1:$K$1,0)))</f>
        <v>A la fecha no ha conformado un EAT asociación - unión</v>
      </c>
    </row>
    <row r="177" spans="1:29" x14ac:dyDescent="0.3">
      <c r="A177" s="6">
        <v>2016</v>
      </c>
      <c r="B177" s="4" t="s">
        <v>556</v>
      </c>
      <c r="C177" s="4" t="s">
        <v>235</v>
      </c>
      <c r="D177" s="4" t="s">
        <v>569</v>
      </c>
      <c r="E177" s="4" t="s">
        <v>264</v>
      </c>
      <c r="F177" s="4" t="s">
        <v>238</v>
      </c>
      <c r="G177" s="4" t="s">
        <v>265</v>
      </c>
      <c r="H177" s="9">
        <v>268.87884812228998</v>
      </c>
      <c r="I177" s="9">
        <v>2.2959463049400002</v>
      </c>
      <c r="J177" s="287">
        <v>271.17479442722998</v>
      </c>
      <c r="K177" s="9">
        <v>124.74324561308001</v>
      </c>
      <c r="L177" s="9">
        <v>33.857221455420003</v>
      </c>
      <c r="M177" s="287">
        <v>158.6004670685</v>
      </c>
      <c r="N177" s="9">
        <v>24.41615761249</v>
      </c>
      <c r="O177" s="9">
        <v>90.291874023130006</v>
      </c>
      <c r="P177" s="9">
        <v>12.66567525947</v>
      </c>
      <c r="Q177" s="9">
        <v>10.994172647319999</v>
      </c>
      <c r="R177" s="9">
        <v>28.051139001349998</v>
      </c>
      <c r="S177" s="9">
        <v>50.930859451010001</v>
      </c>
      <c r="T177" s="9">
        <v>100.77472453714</v>
      </c>
      <c r="U177" s="9">
        <v>9.9689230159599997</v>
      </c>
      <c r="V177" s="287">
        <v>328.09352554787</v>
      </c>
      <c r="W177" s="287">
        <v>757.86878704359992</v>
      </c>
      <c r="X177" s="9">
        <v>70.737961694174317</v>
      </c>
      <c r="Y177" s="284">
        <v>828.6067487377743</v>
      </c>
      <c r="Z177" t="str">
        <f>SUBSTITUTE(SUBSTITUTE(SUBSTITUTE(SUBSTITUTE(IF(E177="","",VLOOKUP(E177,Esquemas_NORM!$A$2:$H$126,8,FALSE)),"PROVINCIA ADMINISTRATIVA Y DE PLANIFICACIÓN","PAT"),"PROVINCIA ADMINISTRATIVA Y DE PLANIFICACION","PAT"),"PROVINCIA ADMINISTRATIVA DE PLANIFICACION","PAT"),"PROVINCIA ADMINISTRATIVA Y PLANIFICACION","PAT")</f>
        <v>PAT DEL RIO GRANDE</v>
      </c>
      <c r="AA177" t="str">
        <f>IF($E177="","",INDEX(Esquemas_NORM!$H$2:$K$126,MATCH($E177,Esquemas_NORM!$A$2:$A$126,0),MATCH(AA$4,Esquemas_NORM!$H$1:$K$1,0)))</f>
        <v>A la fecha no ha conformado un EAT Región</v>
      </c>
      <c r="AB177" t="str">
        <f>IF($E177="","",INDEX(Esquemas_NORM!$H$2:$K$126,MATCH($E177,Esquemas_NORM!$A$2:$A$126,0),MATCH(AB$4,Esquemas_NORM!$H$1:$K$1,0)))</f>
        <v>A la fecha no ha conformado un EAT Área Metropolitana</v>
      </c>
      <c r="AC177" t="str">
        <f>IF($E177="","",INDEX(Esquemas_NORM!$H$2:$K$126,MATCH($E177,Esquemas_NORM!$A$2:$A$126,0),MATCH(AC$4,Esquemas_NORM!$H$1:$K$1,0)))</f>
        <v>A la fecha no ha conformado un EAT asociación - unión</v>
      </c>
    </row>
    <row r="178" spans="1:29" x14ac:dyDescent="0.3">
      <c r="A178" s="6">
        <v>2016</v>
      </c>
      <c r="B178" s="4" t="s">
        <v>556</v>
      </c>
      <c r="C178" s="4" t="s">
        <v>235</v>
      </c>
      <c r="D178" s="4" t="s">
        <v>570</v>
      </c>
      <c r="E178" s="4" t="s">
        <v>266</v>
      </c>
      <c r="F178" s="4" t="s">
        <v>238</v>
      </c>
      <c r="G178" s="4" t="s">
        <v>267</v>
      </c>
      <c r="H178" s="9">
        <v>9.1684613976300007</v>
      </c>
      <c r="I178" s="9">
        <v>0</v>
      </c>
      <c r="J178" s="287">
        <v>9.1684613976300007</v>
      </c>
      <c r="K178" s="9">
        <v>5.3025128024399999</v>
      </c>
      <c r="L178" s="9">
        <v>0.14035534398999999</v>
      </c>
      <c r="M178" s="287">
        <v>5.4428681464299995</v>
      </c>
      <c r="N178" s="9">
        <v>8.5629042331700003</v>
      </c>
      <c r="O178" s="9">
        <v>7.6649886609899998</v>
      </c>
      <c r="P178" s="9">
        <v>1.8355769512</v>
      </c>
      <c r="Q178" s="9">
        <v>0.84175635065999999</v>
      </c>
      <c r="R178" s="9">
        <v>2.4459513698899999</v>
      </c>
      <c r="S178" s="9">
        <v>5.1955214664999998</v>
      </c>
      <c r="T178" s="9">
        <v>19.188795453459999</v>
      </c>
      <c r="U178" s="9">
        <v>1.2703581906100001</v>
      </c>
      <c r="V178" s="287">
        <v>47.005852676479996</v>
      </c>
      <c r="W178" s="287">
        <v>61.617182220540002</v>
      </c>
      <c r="X178" s="9">
        <v>5.7512249483495204</v>
      </c>
      <c r="Y178" s="284">
        <v>67.368407168889519</v>
      </c>
      <c r="Z178" t="str">
        <f>SUBSTITUTE(SUBSTITUTE(SUBSTITUTE(SUBSTITUTE(IF(E178="","",VLOOKUP(E178,Esquemas_NORM!$A$2:$H$126,8,FALSE)),"PROVINCIA ADMINISTRATIVA Y DE PLANIFICACIÓN","PAT"),"PROVINCIA ADMINISTRATIVA Y DE PLANIFICACION","PAT"),"PROVINCIA ADMINISTRATIVA DE PLANIFICACION","PAT"),"PROVINCIA ADMINISTRATIVA Y PLANIFICACION","PAT")</f>
        <v>PAT BIOENERGÉTICA DEL NORTE DE ANTIOQUIA</v>
      </c>
      <c r="AA178" t="str">
        <f>IF($E178="","",INDEX(Esquemas_NORM!$H$2:$K$126,MATCH($E178,Esquemas_NORM!$A$2:$A$126,0),MATCH(AA$4,Esquemas_NORM!$H$1:$K$1,0)))</f>
        <v>A la fecha no ha conformado un EAT Región</v>
      </c>
      <c r="AB178" t="str">
        <f>IF($E178="","",INDEX(Esquemas_NORM!$H$2:$K$126,MATCH($E178,Esquemas_NORM!$A$2:$A$126,0),MATCH(AB$4,Esquemas_NORM!$H$1:$K$1,0)))</f>
        <v>A la fecha no ha conformado un EAT Área Metropolitana</v>
      </c>
      <c r="AC178" t="str">
        <f>IF($E178="","",INDEX(Esquemas_NORM!$H$2:$K$126,MATCH($E178,Esquemas_NORM!$A$2:$A$126,0),MATCH(AC$4,Esquemas_NORM!$H$1:$K$1,0)))</f>
        <v>ASOCIACION DE MUNICIPIOS DEL NORTE ANTIOQUEÑO - AMUNORTE</v>
      </c>
    </row>
    <row r="179" spans="1:29" x14ac:dyDescent="0.3">
      <c r="A179" s="6">
        <v>2016</v>
      </c>
      <c r="B179" s="4" t="s">
        <v>556</v>
      </c>
      <c r="C179" s="4" t="s">
        <v>235</v>
      </c>
      <c r="D179" s="4" t="s">
        <v>568</v>
      </c>
      <c r="E179" s="4" t="s">
        <v>268</v>
      </c>
      <c r="F179" s="4" t="s">
        <v>238</v>
      </c>
      <c r="G179" s="4" t="s">
        <v>269</v>
      </c>
      <c r="H179" s="9">
        <v>11.847644315369999</v>
      </c>
      <c r="I179" s="9">
        <v>5.1165542890899998</v>
      </c>
      <c r="J179" s="287">
        <v>16.964198604459998</v>
      </c>
      <c r="K179" s="9">
        <v>3.7302831375499999</v>
      </c>
      <c r="L179" s="9">
        <v>6.0516804227599996</v>
      </c>
      <c r="M179" s="287">
        <v>9.7819635603100004</v>
      </c>
      <c r="N179" s="9">
        <v>2.5312038616799999</v>
      </c>
      <c r="O179" s="9">
        <v>22.45086576924</v>
      </c>
      <c r="P179" s="9">
        <v>2.30388322635</v>
      </c>
      <c r="Q179" s="9">
        <v>1.84837187824</v>
      </c>
      <c r="R179" s="9">
        <v>4.34265455231</v>
      </c>
      <c r="S179" s="9">
        <v>10.527089656859999</v>
      </c>
      <c r="T179" s="9">
        <v>44.326842034919999</v>
      </c>
      <c r="U179" s="9">
        <v>1.9689916441399999</v>
      </c>
      <c r="V179" s="287">
        <v>90.299902623739996</v>
      </c>
      <c r="W179" s="287">
        <v>117.04606478850999</v>
      </c>
      <c r="X179" s="9">
        <v>10.924846344133815</v>
      </c>
      <c r="Y179" s="284">
        <v>127.97091113264381</v>
      </c>
      <c r="Z179" t="str">
        <f>SUBSTITUTE(SUBSTITUTE(SUBSTITUTE(SUBSTITUTE(IF(E179="","",VLOOKUP(E179,Esquemas_NORM!$A$2:$H$126,8,FALSE)),"PROVINCIA ADMINISTRATIVA Y DE PLANIFICACIÓN","PAT"),"PROVINCIA ADMINISTRATIVA Y DE PLANIFICACION","PAT"),"PROVINCIA ADMINISTRATIVA DE PLANIFICACION","PAT"),"PROVINCIA ADMINISTRATIVA Y PLANIFICACION","PAT")</f>
        <v>PAT BIOENERGÉTICA DEL NORTE DE ANTIOQUIA</v>
      </c>
      <c r="AA179" t="str">
        <f>IF($E179="","",INDEX(Esquemas_NORM!$H$2:$K$126,MATCH($E179,Esquemas_NORM!$A$2:$A$126,0),MATCH(AA$4,Esquemas_NORM!$H$1:$K$1,0)))</f>
        <v>A la fecha no ha conformado un EAT Región</v>
      </c>
      <c r="AB179" t="str">
        <f>IF($E179="","",INDEX(Esquemas_NORM!$H$2:$K$126,MATCH($E179,Esquemas_NORM!$A$2:$A$126,0),MATCH(AB$4,Esquemas_NORM!$H$1:$K$1,0)))</f>
        <v>A la fecha no ha conformado un EAT Área Metropolitana</v>
      </c>
      <c r="AC179" t="str">
        <f>IF($E179="","",INDEX(Esquemas_NORM!$H$2:$K$126,MATCH($E179,Esquemas_NORM!$A$2:$A$126,0),MATCH(AC$4,Esquemas_NORM!$H$1:$K$1,0)))</f>
        <v>A la fecha no ha conformado un EAT asociación - unión</v>
      </c>
    </row>
    <row r="180" spans="1:29" x14ac:dyDescent="0.3">
      <c r="A180" s="6">
        <v>2016</v>
      </c>
      <c r="B180" s="4" t="s">
        <v>556</v>
      </c>
      <c r="C180" s="4" t="s">
        <v>235</v>
      </c>
      <c r="D180" s="4" t="s">
        <v>568</v>
      </c>
      <c r="E180" s="4" t="s">
        <v>270</v>
      </c>
      <c r="F180" s="4" t="s">
        <v>238</v>
      </c>
      <c r="G180" s="4" t="s">
        <v>271</v>
      </c>
      <c r="H180" s="9">
        <v>48.382187028120001</v>
      </c>
      <c r="I180" s="9">
        <v>0.1006150658</v>
      </c>
      <c r="J180" s="287">
        <v>48.48280209392</v>
      </c>
      <c r="K180" s="9">
        <v>85.319848862149996</v>
      </c>
      <c r="L180" s="9">
        <v>33.296886668859997</v>
      </c>
      <c r="M180" s="287">
        <v>118.61673553100999</v>
      </c>
      <c r="N180" s="9">
        <v>24.54132904463</v>
      </c>
      <c r="O180" s="9">
        <v>136.13297476395999</v>
      </c>
      <c r="P180" s="9">
        <v>12.13215143997</v>
      </c>
      <c r="Q180" s="9">
        <v>17.65376718249</v>
      </c>
      <c r="R180" s="9">
        <v>39.501510325840002</v>
      </c>
      <c r="S180" s="9">
        <v>47.683206819170003</v>
      </c>
      <c r="T180" s="9">
        <v>34.474140196059999</v>
      </c>
      <c r="U180" s="9">
        <v>15.06183791578</v>
      </c>
      <c r="V180" s="287">
        <v>327.18091768789998</v>
      </c>
      <c r="W180" s="287">
        <v>494.28045531282999</v>
      </c>
      <c r="X180" s="9">
        <v>46.135152300575342</v>
      </c>
      <c r="Y180" s="284">
        <v>540.41560761340531</v>
      </c>
      <c r="Z180" t="str">
        <f>SUBSTITUTE(SUBSTITUTE(SUBSTITUTE(SUBSTITUTE(IF(E180="","",VLOOKUP(E180,Esquemas_NORM!$A$2:$H$126,8,FALSE)),"PROVINCIA ADMINISTRATIVA Y DE PLANIFICACIÓN","PAT"),"PROVINCIA ADMINISTRATIVA Y DE PLANIFICACION","PAT"),"PROVINCIA ADMINISTRATIVA DE PLANIFICACION","PAT"),"PROVINCIA ADMINISTRATIVA Y PLANIFICACION","PAT")</f>
        <v>PAT BIOENERGÉTICA DEL NORTE DE ANTIOQUIA</v>
      </c>
      <c r="AA180" t="str">
        <f>IF($E180="","",INDEX(Esquemas_NORM!$H$2:$K$126,MATCH($E180,Esquemas_NORM!$A$2:$A$126,0),MATCH(AA$4,Esquemas_NORM!$H$1:$K$1,0)))</f>
        <v>A la fecha no ha conformado un EAT Región</v>
      </c>
      <c r="AB180" t="str">
        <f>IF($E180="","",INDEX(Esquemas_NORM!$H$2:$K$126,MATCH($E180,Esquemas_NORM!$A$2:$A$126,0),MATCH(AB$4,Esquemas_NORM!$H$1:$K$1,0)))</f>
        <v>A la fecha no ha conformado un EAT Área Metropolitana</v>
      </c>
      <c r="AC180" t="str">
        <f>IF($E180="","",INDEX(Esquemas_NORM!$H$2:$K$126,MATCH($E180,Esquemas_NORM!$A$2:$A$126,0),MATCH(AC$4,Esquemas_NORM!$H$1:$K$1,0)))</f>
        <v>A la fecha no ha conformado un EAT asociación - unión</v>
      </c>
    </row>
    <row r="181" spans="1:29" x14ac:dyDescent="0.3">
      <c r="A181" s="6">
        <v>2016</v>
      </c>
      <c r="B181" s="4" t="s">
        <v>556</v>
      </c>
      <c r="C181" s="4" t="s">
        <v>272</v>
      </c>
      <c r="D181" s="4" t="s">
        <v>571</v>
      </c>
      <c r="E181" s="4" t="s">
        <v>274</v>
      </c>
      <c r="F181" s="4" t="s">
        <v>275</v>
      </c>
      <c r="G181" s="4" t="s">
        <v>277</v>
      </c>
      <c r="H181" s="9">
        <v>4.2286607747199998</v>
      </c>
      <c r="I181" s="9">
        <v>0</v>
      </c>
      <c r="J181" s="287">
        <v>4.2286607747199998</v>
      </c>
      <c r="K181" s="9">
        <v>0.78106227195</v>
      </c>
      <c r="L181" s="9">
        <v>1.03460080869</v>
      </c>
      <c r="M181" s="287">
        <v>1.81566308064</v>
      </c>
      <c r="N181" s="9">
        <v>1.80895799626</v>
      </c>
      <c r="O181" s="9">
        <v>1.15246135435</v>
      </c>
      <c r="P181" s="9">
        <v>0.36503013900999998</v>
      </c>
      <c r="Q181" s="9">
        <v>0.23331520331</v>
      </c>
      <c r="R181" s="9">
        <v>0.69974112877000005</v>
      </c>
      <c r="S181" s="9">
        <v>1.58969301534</v>
      </c>
      <c r="T181" s="9">
        <v>7.9913071867800003</v>
      </c>
      <c r="U181" s="9">
        <v>0.28686700316000002</v>
      </c>
      <c r="V181" s="287">
        <v>14.127373026980001</v>
      </c>
      <c r="W181" s="287">
        <v>20.171696882340001</v>
      </c>
      <c r="X181" s="9">
        <v>1.8827859726711418</v>
      </c>
      <c r="Y181" s="284">
        <v>22.054482855011141</v>
      </c>
      <c r="Z181" t="str">
        <f>SUBSTITUTE(SUBSTITUTE(SUBSTITUTE(SUBSTITUTE(IF(E181="","",VLOOKUP(E181,Esquemas_NORM!$A$2:$H$126,8,FALSE)),"PROVINCIA ADMINISTRATIVA Y DE PLANIFICACIÓN","PAT"),"PROVINCIA ADMINISTRATIVA Y DE PLANIFICACION","PAT"),"PROVINCIA ADMINISTRATIVA DE PLANIFICACION","PAT"),"PROVINCIA ADMINISTRATIVA Y PLANIFICACION","PAT")</f>
        <v>PAT AGROINDUSTRIAL DEL OCCIDENTE ANTIOQUEÑO</v>
      </c>
      <c r="AA181" t="str">
        <f>IF($E181="","",INDEX(Esquemas_NORM!$H$2:$K$126,MATCH($E181,Esquemas_NORM!$A$2:$A$126,0),MATCH(AA$4,Esquemas_NORM!$H$1:$K$1,0)))</f>
        <v>Región de Planeación y Gestión de Occidente</v>
      </c>
      <c r="AB181" t="str">
        <f>IF($E181="","",INDEX(Esquemas_NORM!$H$2:$K$126,MATCH($E181,Esquemas_NORM!$A$2:$A$126,0),MATCH(AB$4,Esquemas_NORM!$H$1:$K$1,0)))</f>
        <v>A la fecha no ha conformado un EAT Área Metropolitana</v>
      </c>
      <c r="AC181" t="str">
        <f>IF($E181="","",INDEX(Esquemas_NORM!$H$2:$K$126,MATCH($E181,Esquemas_NORM!$A$2:$A$126,0),MATCH(AC$4,Esquemas_NORM!$H$1:$K$1,0)))</f>
        <v>ASOCIACION DE MUNICIPIOS DEL NORTE ANTIOQUEÑO - AMUNORTE</v>
      </c>
    </row>
    <row r="182" spans="1:29" x14ac:dyDescent="0.3">
      <c r="A182" s="6">
        <v>2016</v>
      </c>
      <c r="B182" s="4" t="s">
        <v>556</v>
      </c>
      <c r="C182" s="4" t="s">
        <v>272</v>
      </c>
      <c r="D182" s="4" t="s">
        <v>572</v>
      </c>
      <c r="E182" s="4" t="s">
        <v>278</v>
      </c>
      <c r="F182" s="4" t="s">
        <v>275</v>
      </c>
      <c r="G182" s="4" t="s">
        <v>280</v>
      </c>
      <c r="H182" s="9">
        <v>24.96614807532</v>
      </c>
      <c r="I182" s="9">
        <v>0</v>
      </c>
      <c r="J182" s="287">
        <v>24.96614807532</v>
      </c>
      <c r="K182" s="9">
        <v>1.39935474928</v>
      </c>
      <c r="L182" s="9">
        <v>5.0894038293400001</v>
      </c>
      <c r="M182" s="287">
        <v>6.4887585786200006</v>
      </c>
      <c r="N182" s="9">
        <v>1.3751892964300001</v>
      </c>
      <c r="O182" s="9">
        <v>6.7377228469499997</v>
      </c>
      <c r="P182" s="9">
        <v>3.1552517407899998</v>
      </c>
      <c r="Q182" s="9">
        <v>1.94994013929</v>
      </c>
      <c r="R182" s="9">
        <v>5.0349188308299997</v>
      </c>
      <c r="S182" s="9">
        <v>7.0596434651199997</v>
      </c>
      <c r="T182" s="9">
        <v>10.976688535339999</v>
      </c>
      <c r="U182" s="9">
        <v>1.8967722637</v>
      </c>
      <c r="V182" s="287">
        <v>38.186127118450003</v>
      </c>
      <c r="W182" s="287">
        <v>69.641033772390003</v>
      </c>
      <c r="X182" s="9">
        <v>6.5001552558329045</v>
      </c>
      <c r="Y182" s="284">
        <v>76.141189028222911</v>
      </c>
      <c r="Z182" t="str">
        <f>SUBSTITUTE(SUBSTITUTE(SUBSTITUTE(SUBSTITUTE(IF(E182="","",VLOOKUP(E182,Esquemas_NORM!$A$2:$H$126,8,FALSE)),"PROVINCIA ADMINISTRATIVA Y DE PLANIFICACIÓN","PAT"),"PROVINCIA ADMINISTRATIVA Y DE PLANIFICACION","PAT"),"PROVINCIA ADMINISTRATIVA DE PLANIFICACION","PAT"),"PROVINCIA ADMINISTRATIVA Y PLANIFICACION","PAT")</f>
        <v>PAT DE PENDERISCO Y SINIFANÁ</v>
      </c>
      <c r="AA182" t="str">
        <f>IF($E182="","",INDEX(Esquemas_NORM!$H$2:$K$126,MATCH($E182,Esquemas_NORM!$A$2:$A$126,0),MATCH(AA$4,Esquemas_NORM!$H$1:$K$1,0)))</f>
        <v>A la fecha no ha conformado un EAT Región</v>
      </c>
      <c r="AB182" t="str">
        <f>IF($E182="","",INDEX(Esquemas_NORM!$H$2:$K$126,MATCH($E182,Esquemas_NORM!$A$2:$A$126,0),MATCH(AB$4,Esquemas_NORM!$H$1:$K$1,0)))</f>
        <v>A la fecha no ha conformado un EAT Área Metropolitana</v>
      </c>
      <c r="AC182" t="str">
        <f>IF($E182="","",INDEX(Esquemas_NORM!$H$2:$K$126,MATCH($E182,Esquemas_NORM!$A$2:$A$126,0),MATCH(AC$4,Esquemas_NORM!$H$1:$K$1,0)))</f>
        <v>ASOCIACION DE MUNICIPIOS DEL OCCIDENTE ANTIOQUEÑO - AMOCCIDENTE</v>
      </c>
    </row>
    <row r="183" spans="1:29" x14ac:dyDescent="0.3">
      <c r="A183" s="6">
        <v>2016</v>
      </c>
      <c r="B183" s="4" t="s">
        <v>556</v>
      </c>
      <c r="C183" s="4" t="s">
        <v>272</v>
      </c>
      <c r="D183" s="4" t="s">
        <v>572</v>
      </c>
      <c r="E183" s="4" t="s">
        <v>281</v>
      </c>
      <c r="F183" s="4" t="s">
        <v>275</v>
      </c>
      <c r="G183" s="4" t="s">
        <v>282</v>
      </c>
      <c r="H183" s="9">
        <v>11.809152581519999</v>
      </c>
      <c r="I183" s="9">
        <v>0</v>
      </c>
      <c r="J183" s="287">
        <v>11.809152581519999</v>
      </c>
      <c r="K183" s="9">
        <v>1.0256784190699999</v>
      </c>
      <c r="L183" s="9">
        <v>3.7011779695499998</v>
      </c>
      <c r="M183" s="287">
        <v>4.7268563886199999</v>
      </c>
      <c r="N183" s="9">
        <v>1.0153010448999999</v>
      </c>
      <c r="O183" s="9">
        <v>5.3307931859600002</v>
      </c>
      <c r="P183" s="9">
        <v>2.6857610845100002</v>
      </c>
      <c r="Q183" s="9">
        <v>2.22981618172</v>
      </c>
      <c r="R183" s="9">
        <v>4.2618331289500002</v>
      </c>
      <c r="S183" s="9">
        <v>5.4867346382599997</v>
      </c>
      <c r="T183" s="9">
        <v>15.80797097314</v>
      </c>
      <c r="U183" s="9">
        <v>2.0796248782800002</v>
      </c>
      <c r="V183" s="287">
        <v>38.89783511572</v>
      </c>
      <c r="W183" s="287">
        <v>55.433844085860002</v>
      </c>
      <c r="X183" s="9">
        <v>5.1740844939704855</v>
      </c>
      <c r="Y183" s="284">
        <v>60.607928579830485</v>
      </c>
      <c r="Z183" t="str">
        <f>SUBSTITUTE(SUBSTITUTE(SUBSTITUTE(SUBSTITUTE(IF(E183="","",VLOOKUP(E183,Esquemas_NORM!$A$2:$H$126,8,FALSE)),"PROVINCIA ADMINISTRATIVA Y DE PLANIFICACIÓN","PAT"),"PROVINCIA ADMINISTRATIVA Y DE PLANIFICACION","PAT"),"PROVINCIA ADMINISTRATIVA DE PLANIFICACION","PAT"),"PROVINCIA ADMINISTRATIVA Y PLANIFICACION","PAT")</f>
        <v>A la fecha no ha conformado un EAT Provincia</v>
      </c>
      <c r="AA183" t="str">
        <f>IF($E183="","",INDEX(Esquemas_NORM!$H$2:$K$126,MATCH($E183,Esquemas_NORM!$A$2:$A$126,0),MATCH(AA$4,Esquemas_NORM!$H$1:$K$1,0)))</f>
        <v>Región de Planeación y Gestión de Occidente</v>
      </c>
      <c r="AB183" t="str">
        <f>IF($E183="","",INDEX(Esquemas_NORM!$H$2:$K$126,MATCH($E183,Esquemas_NORM!$A$2:$A$126,0),MATCH(AB$4,Esquemas_NORM!$H$1:$K$1,0)))</f>
        <v>A la fecha no ha conformado un EAT Área Metropolitana</v>
      </c>
      <c r="AC183" t="str">
        <f>IF($E183="","",INDEX(Esquemas_NORM!$H$2:$K$126,MATCH($E183,Esquemas_NORM!$A$2:$A$126,0),MATCH(AC$4,Esquemas_NORM!$H$1:$K$1,0)))</f>
        <v>ASOCIACION DE MUNICIPIOS DEL OCCIDENTE ANTIOQUEÑO - AMOCCIDENTE</v>
      </c>
    </row>
    <row r="184" spans="1:29" x14ac:dyDescent="0.3">
      <c r="A184" s="6">
        <v>2016</v>
      </c>
      <c r="B184" s="4" t="s">
        <v>556</v>
      </c>
      <c r="C184" s="4" t="s">
        <v>272</v>
      </c>
      <c r="D184" s="4" t="s">
        <v>572</v>
      </c>
      <c r="E184" s="4" t="s">
        <v>283</v>
      </c>
      <c r="F184" s="4" t="s">
        <v>275</v>
      </c>
      <c r="G184" s="4" t="s">
        <v>284</v>
      </c>
      <c r="H184" s="9">
        <v>7.5058365382799996</v>
      </c>
      <c r="I184" s="9">
        <v>36.368264577520002</v>
      </c>
      <c r="J184" s="287">
        <v>43.874101115800002</v>
      </c>
      <c r="K184" s="9">
        <v>3.22097902384</v>
      </c>
      <c r="L184" s="9">
        <v>2.1529706813799998</v>
      </c>
      <c r="M184" s="287">
        <v>5.3739497052199994</v>
      </c>
      <c r="N184" s="9">
        <v>4.0251405553700002</v>
      </c>
      <c r="O184" s="9">
        <v>6.4430001611099996</v>
      </c>
      <c r="P184" s="9">
        <v>3.8253543475999998</v>
      </c>
      <c r="Q184" s="9">
        <v>1.7139058116500001</v>
      </c>
      <c r="R184" s="9">
        <v>7.9138669193100002</v>
      </c>
      <c r="S184" s="9">
        <v>8.0560871417200008</v>
      </c>
      <c r="T184" s="9">
        <v>13.00035401928</v>
      </c>
      <c r="U184" s="9">
        <v>2.6316514390100001</v>
      </c>
      <c r="V184" s="287">
        <v>47.609360395050004</v>
      </c>
      <c r="W184" s="287">
        <v>96.857411216070005</v>
      </c>
      <c r="X184" s="9">
        <v>9.040477667826428</v>
      </c>
      <c r="Y184" s="284">
        <v>105.89788888389643</v>
      </c>
      <c r="Z184" t="str">
        <f>SUBSTITUTE(SUBSTITUTE(SUBSTITUTE(SUBSTITUTE(IF(E184="","",VLOOKUP(E184,Esquemas_NORM!$A$2:$H$126,8,FALSE)),"PROVINCIA ADMINISTRATIVA Y DE PLANIFICACIÓN","PAT"),"PROVINCIA ADMINISTRATIVA Y DE PLANIFICACION","PAT"),"PROVINCIA ADMINISTRATIVA DE PLANIFICACION","PAT"),"PROVINCIA ADMINISTRATIVA Y PLANIFICACION","PAT")</f>
        <v>PAT TURÍSTICA Y AGROECOLÓGICA DEL OCCIDENTE ANTIOQUEÑO</v>
      </c>
      <c r="AA184" t="str">
        <f>IF($E184="","",INDEX(Esquemas_NORM!$H$2:$K$126,MATCH($E184,Esquemas_NORM!$A$2:$A$126,0),MATCH(AA$4,Esquemas_NORM!$H$1:$K$1,0)))</f>
        <v>Región de Planeación y Gestión de Occidente</v>
      </c>
      <c r="AB184" t="str">
        <f>IF($E184="","",INDEX(Esquemas_NORM!$H$2:$K$126,MATCH($E184,Esquemas_NORM!$A$2:$A$126,0),MATCH(AB$4,Esquemas_NORM!$H$1:$K$1,0)))</f>
        <v>A la fecha no ha conformado un EAT Área Metropolitana</v>
      </c>
      <c r="AC184" t="str">
        <f>IF($E184="","",INDEX(Esquemas_NORM!$H$2:$K$126,MATCH($E184,Esquemas_NORM!$A$2:$A$126,0),MATCH(AC$4,Esquemas_NORM!$H$1:$K$1,0)))</f>
        <v>ASOCIACION DE MUNICIPIOS DEL OCCIDENTE ANTIOQUEÑO - AMOCCIDENTE</v>
      </c>
    </row>
    <row r="185" spans="1:29" x14ac:dyDescent="0.3">
      <c r="A185" s="6">
        <v>2016</v>
      </c>
      <c r="B185" s="4" t="s">
        <v>556</v>
      </c>
      <c r="C185" s="4" t="s">
        <v>272</v>
      </c>
      <c r="D185" s="4" t="s">
        <v>572</v>
      </c>
      <c r="E185" s="4" t="s">
        <v>285</v>
      </c>
      <c r="F185" s="4" t="s">
        <v>275</v>
      </c>
      <c r="G185" s="4" t="s">
        <v>286</v>
      </c>
      <c r="H185" s="9">
        <v>22.969395787090001</v>
      </c>
      <c r="I185" s="9">
        <v>1.3301962918500001</v>
      </c>
      <c r="J185" s="287">
        <v>24.299592078940002</v>
      </c>
      <c r="K185" s="9">
        <v>2.41413698157</v>
      </c>
      <c r="L185" s="9">
        <v>4.3496069459799998</v>
      </c>
      <c r="M185" s="287">
        <v>6.7637439275499993</v>
      </c>
      <c r="N185" s="9">
        <v>0.61494490756999998</v>
      </c>
      <c r="O185" s="9">
        <v>6.5924676812799996</v>
      </c>
      <c r="P185" s="9">
        <v>1.9039141499700001</v>
      </c>
      <c r="Q185" s="9">
        <v>1.6097541536</v>
      </c>
      <c r="R185" s="9">
        <v>3.9357547556700001</v>
      </c>
      <c r="S185" s="9">
        <v>6.570434219</v>
      </c>
      <c r="T185" s="9">
        <v>25.887089682149998</v>
      </c>
      <c r="U185" s="9">
        <v>1.51001480035</v>
      </c>
      <c r="V185" s="287">
        <v>48.624374349589992</v>
      </c>
      <c r="W185" s="287">
        <v>79.687710356080004</v>
      </c>
      <c r="X185" s="9">
        <v>7.4378920190864193</v>
      </c>
      <c r="Y185" s="284">
        <v>87.125602375166423</v>
      </c>
      <c r="Z185" t="str">
        <f>SUBSTITUTE(SUBSTITUTE(SUBSTITUTE(SUBSTITUTE(IF(E185="","",VLOOKUP(E185,Esquemas_NORM!$A$2:$H$126,8,FALSE)),"PROVINCIA ADMINISTRATIVA Y DE PLANIFICACIÓN","PAT"),"PROVINCIA ADMINISTRATIVA Y DE PLANIFICACION","PAT"),"PROVINCIA ADMINISTRATIVA DE PLANIFICACION","PAT"),"PROVINCIA ADMINISTRATIVA Y PLANIFICACION","PAT")</f>
        <v>PAT DE PENDERISCO Y SINIFANÁ</v>
      </c>
      <c r="AA185" t="str">
        <f>IF($E185="","",INDEX(Esquemas_NORM!$H$2:$K$126,MATCH($E185,Esquemas_NORM!$A$2:$A$126,0),MATCH(AA$4,Esquemas_NORM!$H$1:$K$1,0)))</f>
        <v>A la fecha no ha conformado un EAT Región</v>
      </c>
      <c r="AB185" t="str">
        <f>IF($E185="","",INDEX(Esquemas_NORM!$H$2:$K$126,MATCH($E185,Esquemas_NORM!$A$2:$A$126,0),MATCH(AB$4,Esquemas_NORM!$H$1:$K$1,0)))</f>
        <v>A la fecha no ha conformado un EAT Área Metropolitana</v>
      </c>
      <c r="AC185" t="str">
        <f>IF($E185="","",INDEX(Esquemas_NORM!$H$2:$K$126,MATCH($E185,Esquemas_NORM!$A$2:$A$126,0),MATCH(AC$4,Esquemas_NORM!$H$1:$K$1,0)))</f>
        <v>ASOCIACION DE MUNICIPIOS DEL OCCIDENTE ANTIOQUEÑO - AMOCCIDENTE</v>
      </c>
    </row>
    <row r="186" spans="1:29" x14ac:dyDescent="0.3">
      <c r="A186" s="6">
        <v>2016</v>
      </c>
      <c r="B186" s="4" t="s">
        <v>556</v>
      </c>
      <c r="C186" s="4" t="s">
        <v>272</v>
      </c>
      <c r="D186" s="4" t="s">
        <v>571</v>
      </c>
      <c r="E186" s="4" t="s">
        <v>287</v>
      </c>
      <c r="F186" s="4" t="s">
        <v>275</v>
      </c>
      <c r="G186" s="4" t="s">
        <v>288</v>
      </c>
      <c r="H186" s="9">
        <v>20.695280854930001</v>
      </c>
      <c r="I186" s="9">
        <v>17.85822559212</v>
      </c>
      <c r="J186" s="287">
        <v>38.553506447049998</v>
      </c>
      <c r="K186" s="9">
        <v>1.3302753542100001</v>
      </c>
      <c r="L186" s="9">
        <v>9.9108217533299996</v>
      </c>
      <c r="M186" s="287">
        <v>11.24109710754</v>
      </c>
      <c r="N186" s="9">
        <v>8.5290043465299998</v>
      </c>
      <c r="O186" s="9">
        <v>23.142667952179998</v>
      </c>
      <c r="P186" s="9">
        <v>4.0599582599900002</v>
      </c>
      <c r="Q186" s="9">
        <v>3.1975680509300002</v>
      </c>
      <c r="R186" s="9">
        <v>10.96741482214</v>
      </c>
      <c r="S186" s="9">
        <v>12.53577126585</v>
      </c>
      <c r="T186" s="9">
        <v>29.276376079510001</v>
      </c>
      <c r="U186" s="9">
        <v>3.3398314467399999</v>
      </c>
      <c r="V186" s="287">
        <v>95.048592223870003</v>
      </c>
      <c r="W186" s="287">
        <v>144.84319577846</v>
      </c>
      <c r="X186" s="9">
        <v>13.519375134334744</v>
      </c>
      <c r="Y186" s="284">
        <v>158.36257091279475</v>
      </c>
      <c r="Z186" t="str">
        <f>SUBSTITUTE(SUBSTITUTE(SUBSTITUTE(SUBSTITUTE(IF(E186="","",VLOOKUP(E186,Esquemas_NORM!$A$2:$H$126,8,FALSE)),"PROVINCIA ADMINISTRATIVA Y DE PLANIFICACIÓN","PAT"),"PROVINCIA ADMINISTRATIVA Y DE PLANIFICACION","PAT"),"PROVINCIA ADMINISTRATIVA DE PLANIFICACION","PAT"),"PROVINCIA ADMINISTRATIVA Y PLANIFICACION","PAT")</f>
        <v>PAT AGROINDUSTRIAL DEL OCCIDENTE ANTIOQUEÑO</v>
      </c>
      <c r="AA186" t="str">
        <f>IF($E186="","",INDEX(Esquemas_NORM!$H$2:$K$126,MATCH($E186,Esquemas_NORM!$A$2:$A$126,0),MATCH(AA$4,Esquemas_NORM!$H$1:$K$1,0)))</f>
        <v>Región de Planeación y Gestión de Occidente</v>
      </c>
      <c r="AB186" t="str">
        <f>IF($E186="","",INDEX(Esquemas_NORM!$H$2:$K$126,MATCH($E186,Esquemas_NORM!$A$2:$A$126,0),MATCH(AB$4,Esquemas_NORM!$H$1:$K$1,0)))</f>
        <v>A la fecha no ha conformado un EAT Área Metropolitana</v>
      </c>
      <c r="AC186" t="str">
        <f>IF($E186="","",INDEX(Esquemas_NORM!$H$2:$K$126,MATCH($E186,Esquemas_NORM!$A$2:$A$126,0),MATCH(AC$4,Esquemas_NORM!$H$1:$K$1,0)))</f>
        <v>ASOCIACION DE MUNICIPIOS DEL OCCIDENTE ANTIOQUEÑO - AMOCCIDENTE</v>
      </c>
    </row>
    <row r="187" spans="1:29" x14ac:dyDescent="0.3">
      <c r="A187" s="6">
        <v>2016</v>
      </c>
      <c r="B187" s="4" t="s">
        <v>556</v>
      </c>
      <c r="C187" s="4" t="s">
        <v>272</v>
      </c>
      <c r="D187" s="4" t="s">
        <v>571</v>
      </c>
      <c r="E187" s="4" t="s">
        <v>289</v>
      </c>
      <c r="F187" s="4" t="s">
        <v>275</v>
      </c>
      <c r="G187" s="4" t="s">
        <v>290</v>
      </c>
      <c r="H187" s="9">
        <v>72.166519586250004</v>
      </c>
      <c r="I187" s="9">
        <v>5.5636640270000003E-2</v>
      </c>
      <c r="J187" s="287">
        <v>72.222156226519999</v>
      </c>
      <c r="K187" s="9">
        <v>4.2001420306900004</v>
      </c>
      <c r="L187" s="9">
        <v>15.43277497127</v>
      </c>
      <c r="M187" s="287">
        <v>19.632917001959999</v>
      </c>
      <c r="N187" s="9">
        <v>5.0364207319499998</v>
      </c>
      <c r="O187" s="9">
        <v>43.383696040019998</v>
      </c>
      <c r="P187" s="9">
        <v>7.8336193295200003</v>
      </c>
      <c r="Q187" s="9">
        <v>6.7689987451700002</v>
      </c>
      <c r="R187" s="9">
        <v>15.391081861</v>
      </c>
      <c r="S187" s="9">
        <v>18.71216118301</v>
      </c>
      <c r="T187" s="9">
        <v>29.470318511239999</v>
      </c>
      <c r="U187" s="9">
        <v>6.6246419183900001</v>
      </c>
      <c r="V187" s="287">
        <v>133.22093832030001</v>
      </c>
      <c r="W187" s="287">
        <v>225.07601154878</v>
      </c>
      <c r="X187" s="9">
        <v>21.008146206050995</v>
      </c>
      <c r="Y187" s="284">
        <v>246.08415775483098</v>
      </c>
      <c r="Z187" t="str">
        <f>SUBSTITUTE(SUBSTITUTE(SUBSTITUTE(SUBSTITUTE(IF(E187="","",VLOOKUP(E187,Esquemas_NORM!$A$2:$H$126,8,FALSE)),"PROVINCIA ADMINISTRATIVA Y DE PLANIFICACIÓN","PAT"),"PROVINCIA ADMINISTRATIVA Y DE PLANIFICACION","PAT"),"PROVINCIA ADMINISTRATIVA DE PLANIFICACION","PAT"),"PROVINCIA ADMINISTRATIVA Y PLANIFICACION","PAT")</f>
        <v>PAT AGROINDUSTRIAL DEL OCCIDENTE ANTIOQUEÑO</v>
      </c>
      <c r="AA187" t="str">
        <f>IF($E187="","",INDEX(Esquemas_NORM!$H$2:$K$126,MATCH($E187,Esquemas_NORM!$A$2:$A$126,0),MATCH(AA$4,Esquemas_NORM!$H$1:$K$1,0)))</f>
        <v>Región de Planeación y Gestión de Occidente</v>
      </c>
      <c r="AB187" t="str">
        <f>IF($E187="","",INDEX(Esquemas_NORM!$H$2:$K$126,MATCH($E187,Esquemas_NORM!$A$2:$A$126,0),MATCH(AB$4,Esquemas_NORM!$H$1:$K$1,0)))</f>
        <v>A la fecha no ha conformado un EAT Área Metropolitana</v>
      </c>
      <c r="AC187" t="str">
        <f>IF($E187="","",INDEX(Esquemas_NORM!$H$2:$K$126,MATCH($E187,Esquemas_NORM!$A$2:$A$126,0),MATCH(AC$4,Esquemas_NORM!$H$1:$K$1,0)))</f>
        <v>ASOCIACION DE MUNICIPIOS DEL OCCIDENTE ANTIOQUEÑO - AMOCCIDENTE</v>
      </c>
    </row>
    <row r="188" spans="1:29" x14ac:dyDescent="0.3">
      <c r="A188" s="6">
        <v>2016</v>
      </c>
      <c r="B188" s="4" t="s">
        <v>556</v>
      </c>
      <c r="C188" s="4" t="s">
        <v>272</v>
      </c>
      <c r="D188" s="4" t="s">
        <v>572</v>
      </c>
      <c r="E188" s="4" t="s">
        <v>291</v>
      </c>
      <c r="F188" s="4" t="s">
        <v>275</v>
      </c>
      <c r="G188" s="4" t="s">
        <v>292</v>
      </c>
      <c r="H188" s="9">
        <v>62.513794744690003</v>
      </c>
      <c r="I188" s="9">
        <v>0</v>
      </c>
      <c r="J188" s="287">
        <v>62.513794744690003</v>
      </c>
      <c r="K188" s="9">
        <v>6.6010201149599999</v>
      </c>
      <c r="L188" s="9">
        <v>7.7028757022000001</v>
      </c>
      <c r="M188" s="287">
        <v>14.303895817160001</v>
      </c>
      <c r="N188" s="9">
        <v>2.502959997</v>
      </c>
      <c r="O188" s="9">
        <v>12.06225811371</v>
      </c>
      <c r="P188" s="9">
        <v>3.6618234514400001</v>
      </c>
      <c r="Q188" s="9">
        <v>2.6098527585200002</v>
      </c>
      <c r="R188" s="9">
        <v>9.4417054915499996</v>
      </c>
      <c r="S188" s="9">
        <v>11.07789303527</v>
      </c>
      <c r="T188" s="9">
        <v>31.597492233370001</v>
      </c>
      <c r="U188" s="9">
        <v>4.4508054295599999</v>
      </c>
      <c r="V188" s="287">
        <v>77.40479051042</v>
      </c>
      <c r="W188" s="287">
        <v>154.22248107227</v>
      </c>
      <c r="X188" s="9">
        <v>14.394818925090872</v>
      </c>
      <c r="Y188" s="284">
        <v>168.61729999736087</v>
      </c>
      <c r="Z188" t="str">
        <f>SUBSTITUTE(SUBSTITUTE(SUBSTITUTE(SUBSTITUTE(IF(E188="","",VLOOKUP(E188,Esquemas_NORM!$A$2:$H$126,8,FALSE)),"PROVINCIA ADMINISTRATIVA Y DE PLANIFICACIÓN","PAT"),"PROVINCIA ADMINISTRATIVA Y DE PLANIFICACION","PAT"),"PROVINCIA ADMINISTRATIVA DE PLANIFICACION","PAT"),"PROVINCIA ADMINISTRATIVA Y PLANIFICACION","PAT")</f>
        <v>PAT TURÍSTICA Y AGROECOLÓGICA DEL OCCIDENTE ANTIOQUEÑO</v>
      </c>
      <c r="AA188" t="str">
        <f>IF($E188="","",INDEX(Esquemas_NORM!$H$2:$K$126,MATCH($E188,Esquemas_NORM!$A$2:$A$126,0),MATCH(AA$4,Esquemas_NORM!$H$1:$K$1,0)))</f>
        <v>A la fecha no ha conformado un EAT Región</v>
      </c>
      <c r="AB188" t="str">
        <f>IF($E188="","",INDEX(Esquemas_NORM!$H$2:$K$126,MATCH($E188,Esquemas_NORM!$A$2:$A$126,0),MATCH(AB$4,Esquemas_NORM!$H$1:$K$1,0)))</f>
        <v>A la fecha no ha conformado un EAT Área Metropolitana</v>
      </c>
      <c r="AC188" t="str">
        <f>IF($E188="","",INDEX(Esquemas_NORM!$H$2:$K$126,MATCH($E188,Esquemas_NORM!$A$2:$A$126,0),MATCH(AC$4,Esquemas_NORM!$H$1:$K$1,0)))</f>
        <v>ASOCIACION DE MUNICIPIOS DEL OCCIDENTE ANTIOQUEÑO - AMOCCIDENTE</v>
      </c>
    </row>
    <row r="189" spans="1:29" x14ac:dyDescent="0.3">
      <c r="A189" s="6">
        <v>2016</v>
      </c>
      <c r="B189" s="4" t="s">
        <v>556</v>
      </c>
      <c r="C189" s="4" t="s">
        <v>272</v>
      </c>
      <c r="D189" s="4" t="s">
        <v>571</v>
      </c>
      <c r="E189" s="4" t="s">
        <v>293</v>
      </c>
      <c r="F189" s="4" t="s">
        <v>275</v>
      </c>
      <c r="G189" s="4" t="s">
        <v>294</v>
      </c>
      <c r="H189" s="9">
        <v>30.20889072464</v>
      </c>
      <c r="I189" s="9">
        <v>6.8632360330899997</v>
      </c>
      <c r="J189" s="287">
        <v>37.072126757729997</v>
      </c>
      <c r="K189" s="9">
        <v>1.1971349281599999</v>
      </c>
      <c r="L189" s="9">
        <v>15.43439850717</v>
      </c>
      <c r="M189" s="287">
        <v>16.631533435329999</v>
      </c>
      <c r="N189" s="9">
        <v>12.694880865589999</v>
      </c>
      <c r="O189" s="9">
        <v>24.47113642519</v>
      </c>
      <c r="P189" s="9">
        <v>5.5619133727700003</v>
      </c>
      <c r="Q189" s="9">
        <v>5.4757800637300003</v>
      </c>
      <c r="R189" s="9">
        <v>10.09433287519</v>
      </c>
      <c r="S189" s="9">
        <v>14.403267016839999</v>
      </c>
      <c r="T189" s="9">
        <v>43.090049812159997</v>
      </c>
      <c r="U189" s="9">
        <v>5.5904267048699996</v>
      </c>
      <c r="V189" s="287">
        <v>121.38178713633999</v>
      </c>
      <c r="W189" s="287">
        <v>175.08544732939998</v>
      </c>
      <c r="X189" s="9">
        <v>16.342126603091817</v>
      </c>
      <c r="Y189" s="284">
        <v>191.42757393249181</v>
      </c>
      <c r="Z189" t="str">
        <f>SUBSTITUTE(SUBSTITUTE(SUBSTITUTE(SUBSTITUTE(IF(E189="","",VLOOKUP(E189,Esquemas_NORM!$A$2:$H$126,8,FALSE)),"PROVINCIA ADMINISTRATIVA Y DE PLANIFICACIÓN","PAT"),"PROVINCIA ADMINISTRATIVA Y DE PLANIFICACION","PAT"),"PROVINCIA ADMINISTRATIVA DE PLANIFICACION","PAT"),"PROVINCIA ADMINISTRATIVA Y PLANIFICACION","PAT")</f>
        <v>PAT AGROINDUSTRIAL DEL OCCIDENTE ANTIOQUEÑO</v>
      </c>
      <c r="AA189" t="str">
        <f>IF($E189="","",INDEX(Esquemas_NORM!$H$2:$K$126,MATCH($E189,Esquemas_NORM!$A$2:$A$126,0),MATCH(AA$4,Esquemas_NORM!$H$1:$K$1,0)))</f>
        <v>Región de Planeación y Gestión de Occidente</v>
      </c>
      <c r="AB189" t="str">
        <f>IF($E189="","",INDEX(Esquemas_NORM!$H$2:$K$126,MATCH($E189,Esquemas_NORM!$A$2:$A$126,0),MATCH(AB$4,Esquemas_NORM!$H$1:$K$1,0)))</f>
        <v>A la fecha no ha conformado un EAT Área Metropolitana</v>
      </c>
      <c r="AC189" t="str">
        <f>IF($E189="","",INDEX(Esquemas_NORM!$H$2:$K$126,MATCH($E189,Esquemas_NORM!$A$2:$A$126,0),MATCH(AC$4,Esquemas_NORM!$H$1:$K$1,0)))</f>
        <v>ASOCIACION DE MUNICIPIOS DEL OCCIDENTE ANTIOQUEÑO - AMOCCIDENTE</v>
      </c>
    </row>
    <row r="190" spans="1:29" x14ac:dyDescent="0.3">
      <c r="A190" s="6">
        <v>2016</v>
      </c>
      <c r="B190" s="4" t="s">
        <v>556</v>
      </c>
      <c r="C190" s="4" t="s">
        <v>272</v>
      </c>
      <c r="D190" s="4" t="s">
        <v>572</v>
      </c>
      <c r="E190" s="4" t="s">
        <v>295</v>
      </c>
      <c r="F190" s="4" t="s">
        <v>275</v>
      </c>
      <c r="G190" s="4" t="s">
        <v>296</v>
      </c>
      <c r="H190" s="9">
        <v>7.7389794692800002</v>
      </c>
      <c r="I190" s="9">
        <v>0</v>
      </c>
      <c r="J190" s="287">
        <v>7.7389794692800002</v>
      </c>
      <c r="K190" s="9">
        <v>0.69322981389000005</v>
      </c>
      <c r="L190" s="9">
        <v>2.84306075772</v>
      </c>
      <c r="M190" s="287">
        <v>3.5362905716099999</v>
      </c>
      <c r="N190" s="9">
        <v>0.90451463997000003</v>
      </c>
      <c r="O190" s="9">
        <v>8.3465306525600003</v>
      </c>
      <c r="P190" s="9">
        <v>1.4069825229299999</v>
      </c>
      <c r="Q190" s="9">
        <v>0.81371966841999999</v>
      </c>
      <c r="R190" s="9">
        <v>3.5291972891699999</v>
      </c>
      <c r="S190" s="9">
        <v>4.0159375923500003</v>
      </c>
      <c r="T190" s="9">
        <v>10.502793380050001</v>
      </c>
      <c r="U190" s="9">
        <v>1.1395873079100001</v>
      </c>
      <c r="V190" s="287">
        <v>30.659263053359997</v>
      </c>
      <c r="W190" s="287">
        <v>41.93453309425</v>
      </c>
      <c r="X190" s="9">
        <v>3.9140857182627244</v>
      </c>
      <c r="Y190" s="284">
        <v>45.848618812512726</v>
      </c>
      <c r="Z190" t="str">
        <f>SUBSTITUTE(SUBSTITUTE(SUBSTITUTE(SUBSTITUTE(IF(E190="","",VLOOKUP(E190,Esquemas_NORM!$A$2:$H$126,8,FALSE)),"PROVINCIA ADMINISTRATIVA Y DE PLANIFICACIÓN","PAT"),"PROVINCIA ADMINISTRATIVA Y DE PLANIFICACION","PAT"),"PROVINCIA ADMINISTRATIVA DE PLANIFICACION","PAT"),"PROVINCIA ADMINISTRATIVA Y PLANIFICACION","PAT")</f>
        <v>PAT TURÍSTICA Y AGROECOLÓGICA DEL OCCIDENTE ANTIOQUEÑO</v>
      </c>
      <c r="AA190" t="str">
        <f>IF($E190="","",INDEX(Esquemas_NORM!$H$2:$K$126,MATCH($E190,Esquemas_NORM!$A$2:$A$126,0),MATCH(AA$4,Esquemas_NORM!$H$1:$K$1,0)))</f>
        <v>A la fecha no ha conformado un EAT Región</v>
      </c>
      <c r="AB190" t="str">
        <f>IF($E190="","",INDEX(Esquemas_NORM!$H$2:$K$126,MATCH($E190,Esquemas_NORM!$A$2:$A$126,0),MATCH(AB$4,Esquemas_NORM!$H$1:$K$1,0)))</f>
        <v>A la fecha no ha conformado un EAT Área Metropolitana</v>
      </c>
      <c r="AC190" t="str">
        <f>IF($E190="","",INDEX(Esquemas_NORM!$H$2:$K$126,MATCH($E190,Esquemas_NORM!$A$2:$A$126,0),MATCH(AC$4,Esquemas_NORM!$H$1:$K$1,0)))</f>
        <v>ASOCIACION DE MUNICIPIOS DEL OCCIDENTE ANTIOQUEÑO - AMOCCIDENTE</v>
      </c>
    </row>
    <row r="191" spans="1:29" x14ac:dyDescent="0.3">
      <c r="A191" s="6">
        <v>2016</v>
      </c>
      <c r="B191" s="4" t="s">
        <v>556</v>
      </c>
      <c r="C191" s="4" t="s">
        <v>272</v>
      </c>
      <c r="D191" s="4" t="s">
        <v>572</v>
      </c>
      <c r="E191" s="4" t="s">
        <v>297</v>
      </c>
      <c r="F191" s="4" t="s">
        <v>275</v>
      </c>
      <c r="G191" s="4" t="s">
        <v>298</v>
      </c>
      <c r="H191" s="9">
        <v>12.838434189339999</v>
      </c>
      <c r="I191" s="9">
        <v>0.1677461422</v>
      </c>
      <c r="J191" s="287">
        <v>13.00618033154</v>
      </c>
      <c r="K191" s="9">
        <v>1.28859251542</v>
      </c>
      <c r="L191" s="9">
        <v>3.1906836307700002</v>
      </c>
      <c r="M191" s="287">
        <v>4.4792761461900001</v>
      </c>
      <c r="N191" s="9">
        <v>1.1531902308099999</v>
      </c>
      <c r="O191" s="9">
        <v>3.8022968968300002</v>
      </c>
      <c r="P191" s="9">
        <v>2.2379774399099999</v>
      </c>
      <c r="Q191" s="9">
        <v>1.1885948072400001</v>
      </c>
      <c r="R191" s="9">
        <v>3.85831154743</v>
      </c>
      <c r="S191" s="9">
        <v>4.4768497329299999</v>
      </c>
      <c r="T191" s="9">
        <v>16.061251288859999</v>
      </c>
      <c r="U191" s="9">
        <v>1.6539202392400001</v>
      </c>
      <c r="V191" s="287">
        <v>34.432392183250002</v>
      </c>
      <c r="W191" s="287">
        <v>51.917848660980006</v>
      </c>
      <c r="X191" s="9">
        <v>4.845908490505817</v>
      </c>
      <c r="Y191" s="284">
        <v>56.763757151485819</v>
      </c>
      <c r="Z191" t="str">
        <f>SUBSTITUTE(SUBSTITUTE(SUBSTITUTE(SUBSTITUTE(IF(E191="","",VLOOKUP(E191,Esquemas_NORM!$A$2:$H$126,8,FALSE)),"PROVINCIA ADMINISTRATIVA Y DE PLANIFICACIÓN","PAT"),"PROVINCIA ADMINISTRATIVA Y DE PLANIFICACION","PAT"),"PROVINCIA ADMINISTRATIVA DE PLANIFICACION","PAT"),"PROVINCIA ADMINISTRATIVA Y PLANIFICACION","PAT")</f>
        <v>PAT TURÍSTICA Y AGROECOLÓGICA DEL OCCIDENTE ANTIOQUEÑO</v>
      </c>
      <c r="AA191" t="str">
        <f>IF($E191="","",INDEX(Esquemas_NORM!$H$2:$K$126,MATCH($E191,Esquemas_NORM!$A$2:$A$126,0),MATCH(AA$4,Esquemas_NORM!$H$1:$K$1,0)))</f>
        <v>Región de Planeación y Gestión de Occidente</v>
      </c>
      <c r="AB191" t="str">
        <f>IF($E191="","",INDEX(Esquemas_NORM!$H$2:$K$126,MATCH($E191,Esquemas_NORM!$A$2:$A$126,0),MATCH(AB$4,Esquemas_NORM!$H$1:$K$1,0)))</f>
        <v>A la fecha no ha conformado un EAT Área Metropolitana</v>
      </c>
      <c r="AC191" t="str">
        <f>IF($E191="","",INDEX(Esquemas_NORM!$H$2:$K$126,MATCH($E191,Esquemas_NORM!$A$2:$A$126,0),MATCH(AC$4,Esquemas_NORM!$H$1:$K$1,0)))</f>
        <v>ASOCIACION DE MUNICIPIOS DEL OCCIDENTE ANTIOQUEÑO - AMOCCIDENTE</v>
      </c>
    </row>
    <row r="192" spans="1:29" x14ac:dyDescent="0.3">
      <c r="A192" s="6">
        <v>2016</v>
      </c>
      <c r="B192" s="4" t="s">
        <v>556</v>
      </c>
      <c r="C192" s="4" t="s">
        <v>272</v>
      </c>
      <c r="D192" s="4" t="s">
        <v>572</v>
      </c>
      <c r="E192" s="4" t="s">
        <v>299</v>
      </c>
      <c r="F192" s="4" t="s">
        <v>275</v>
      </c>
      <c r="G192" s="4" t="s">
        <v>300</v>
      </c>
      <c r="H192" s="9">
        <v>19.442421930470001</v>
      </c>
      <c r="I192" s="9">
        <v>0.71195645150999998</v>
      </c>
      <c r="J192" s="287">
        <v>20.154378381980003</v>
      </c>
      <c r="K192" s="9">
        <v>0.85027548792999996</v>
      </c>
      <c r="L192" s="9">
        <v>6.6012970647999998</v>
      </c>
      <c r="M192" s="287">
        <v>7.4515725527300001</v>
      </c>
      <c r="N192" s="9">
        <v>2.9606215622800001</v>
      </c>
      <c r="O192" s="9">
        <v>11.82401336653</v>
      </c>
      <c r="P192" s="9">
        <v>4.1531961817400003</v>
      </c>
      <c r="Q192" s="9">
        <v>3.5453106108000001</v>
      </c>
      <c r="R192" s="9">
        <v>7.2360520235800001</v>
      </c>
      <c r="S192" s="9">
        <v>9.4541240464699996</v>
      </c>
      <c r="T192" s="9">
        <v>14.86281789595</v>
      </c>
      <c r="U192" s="9">
        <v>3.6934851795200001</v>
      </c>
      <c r="V192" s="287">
        <v>57.729620866870007</v>
      </c>
      <c r="W192" s="287">
        <v>85.335571801580016</v>
      </c>
      <c r="X192" s="9">
        <v>7.9650521468224369</v>
      </c>
      <c r="Y192" s="284">
        <v>93.30062394840246</v>
      </c>
      <c r="Z192" t="str">
        <f>SUBSTITUTE(SUBSTITUTE(SUBSTITUTE(SUBSTITUTE(IF(E192="","",VLOOKUP(E192,Esquemas_NORM!$A$2:$H$126,8,FALSE)),"PROVINCIA ADMINISTRATIVA Y DE PLANIFICACIÓN","PAT"),"PROVINCIA ADMINISTRATIVA Y DE PLANIFICACION","PAT"),"PROVINCIA ADMINISTRATIVA DE PLANIFICACION","PAT"),"PROVINCIA ADMINISTRATIVA Y PLANIFICACION","PAT")</f>
        <v>A la fecha no ha conformado un EAT Provincia</v>
      </c>
      <c r="AA192" t="str">
        <f>IF($E192="","",INDEX(Esquemas_NORM!$H$2:$K$126,MATCH($E192,Esquemas_NORM!$A$2:$A$126,0),MATCH(AA$4,Esquemas_NORM!$H$1:$K$1,0)))</f>
        <v>Región de Planeación y Gestión de Occidente</v>
      </c>
      <c r="AB192" t="str">
        <f>IF($E192="","",INDEX(Esquemas_NORM!$H$2:$K$126,MATCH($E192,Esquemas_NORM!$A$2:$A$126,0),MATCH(AB$4,Esquemas_NORM!$H$1:$K$1,0)))</f>
        <v>A la fecha no ha conformado un EAT Área Metropolitana</v>
      </c>
      <c r="AC192" t="str">
        <f>IF($E192="","",INDEX(Esquemas_NORM!$H$2:$K$126,MATCH($E192,Esquemas_NORM!$A$2:$A$126,0),MATCH(AC$4,Esquemas_NORM!$H$1:$K$1,0)))</f>
        <v>ASOCIACION DE MUNICIPIOS DEL OCCIDENTE ANTIOQUEÑO - AMOCCIDENTE</v>
      </c>
    </row>
    <row r="193" spans="1:29" x14ac:dyDescent="0.3">
      <c r="A193" s="6">
        <v>2016</v>
      </c>
      <c r="B193" s="4" t="s">
        <v>556</v>
      </c>
      <c r="C193" s="4" t="s">
        <v>272</v>
      </c>
      <c r="D193" s="4" t="s">
        <v>572</v>
      </c>
      <c r="E193" s="4" t="s">
        <v>301</v>
      </c>
      <c r="F193" s="4" t="s">
        <v>275</v>
      </c>
      <c r="G193" s="4" t="s">
        <v>302</v>
      </c>
      <c r="H193" s="9">
        <v>5.2204228830100003</v>
      </c>
      <c r="I193" s="9">
        <v>9.5936130699999997E-3</v>
      </c>
      <c r="J193" s="287">
        <v>5.2300164960800002</v>
      </c>
      <c r="K193" s="9">
        <v>0.62641534560000001</v>
      </c>
      <c r="L193" s="9">
        <v>2.1594587574599999</v>
      </c>
      <c r="M193" s="287">
        <v>2.7858741030599998</v>
      </c>
      <c r="N193" s="9">
        <v>1.0253918848700001</v>
      </c>
      <c r="O193" s="9">
        <v>3.9437334370300001</v>
      </c>
      <c r="P193" s="9">
        <v>0.77631770955000001</v>
      </c>
      <c r="Q193" s="9">
        <v>0.33586293270000001</v>
      </c>
      <c r="R193" s="9">
        <v>1.6978215712</v>
      </c>
      <c r="S193" s="9">
        <v>2.89686556357</v>
      </c>
      <c r="T193" s="9">
        <v>13.28836829894</v>
      </c>
      <c r="U193" s="9">
        <v>0.49904467942000003</v>
      </c>
      <c r="V193" s="287">
        <v>24.463406077279998</v>
      </c>
      <c r="W193" s="287">
        <v>32.479296676419999</v>
      </c>
      <c r="X193" s="9">
        <v>3.0315528009977895</v>
      </c>
      <c r="Y193" s="284">
        <v>35.510849477417786</v>
      </c>
      <c r="Z193" t="str">
        <f>SUBSTITUTE(SUBSTITUTE(SUBSTITUTE(SUBSTITUTE(IF(E193="","",VLOOKUP(E193,Esquemas_NORM!$A$2:$H$126,8,FALSE)),"PROVINCIA ADMINISTRATIVA Y DE PLANIFICACIÓN","PAT"),"PROVINCIA ADMINISTRATIVA Y DE PLANIFICACION","PAT"),"PROVINCIA ADMINISTRATIVA DE PLANIFICACION","PAT"),"PROVINCIA ADMINISTRATIVA Y PLANIFICACION","PAT")</f>
        <v>PAT TURÍSTICA Y AGROECOLÓGICA DEL OCCIDENTE ANTIOQUEÑO</v>
      </c>
      <c r="AA193" t="str">
        <f>IF($E193="","",INDEX(Esquemas_NORM!$H$2:$K$126,MATCH($E193,Esquemas_NORM!$A$2:$A$126,0),MATCH(AA$4,Esquemas_NORM!$H$1:$K$1,0)))</f>
        <v>Región de Planeación y Gestión de Occidente</v>
      </c>
      <c r="AB193" t="str">
        <f>IF($E193="","",INDEX(Esquemas_NORM!$H$2:$K$126,MATCH($E193,Esquemas_NORM!$A$2:$A$126,0),MATCH(AB$4,Esquemas_NORM!$H$1:$K$1,0)))</f>
        <v>A la fecha no ha conformado un EAT Área Metropolitana</v>
      </c>
      <c r="AC193" t="str">
        <f>IF($E193="","",INDEX(Esquemas_NORM!$H$2:$K$126,MATCH($E193,Esquemas_NORM!$A$2:$A$126,0),MATCH(AC$4,Esquemas_NORM!$H$1:$K$1,0)))</f>
        <v>ASOCIACION DE MUNICIPIOS DEL OCCIDENTE ANTIOQUEÑO - AMOCCIDENTE</v>
      </c>
    </row>
    <row r="194" spans="1:29" x14ac:dyDescent="0.3">
      <c r="A194" s="6">
        <v>2016</v>
      </c>
      <c r="B194" s="4" t="s">
        <v>556</v>
      </c>
      <c r="C194" s="4" t="s">
        <v>272</v>
      </c>
      <c r="D194" s="4" t="s">
        <v>571</v>
      </c>
      <c r="E194" s="4" t="s">
        <v>303</v>
      </c>
      <c r="F194" s="4" t="s">
        <v>275</v>
      </c>
      <c r="G194" s="4" t="s">
        <v>304</v>
      </c>
      <c r="H194" s="9">
        <v>14.12292982544</v>
      </c>
      <c r="I194" s="9">
        <v>0</v>
      </c>
      <c r="J194" s="287">
        <v>14.12292982544</v>
      </c>
      <c r="K194" s="9">
        <v>2.6393298003600001</v>
      </c>
      <c r="L194" s="9">
        <v>2.96898535495</v>
      </c>
      <c r="M194" s="287">
        <v>5.6083151553100006</v>
      </c>
      <c r="N194" s="9">
        <v>0.69783980996999995</v>
      </c>
      <c r="O194" s="9">
        <v>6.0563734669500002</v>
      </c>
      <c r="P194" s="9">
        <v>2.3685630506000002</v>
      </c>
      <c r="Q194" s="9">
        <v>1.56653858215</v>
      </c>
      <c r="R194" s="9">
        <v>3.9889843566900001</v>
      </c>
      <c r="S194" s="9">
        <v>5.9424957976500004</v>
      </c>
      <c r="T194" s="9">
        <v>23.62762005498</v>
      </c>
      <c r="U194" s="9">
        <v>1.38491278216</v>
      </c>
      <c r="V194" s="287">
        <v>45.633327901150004</v>
      </c>
      <c r="W194" s="287">
        <v>65.364572881900003</v>
      </c>
      <c r="X194" s="9">
        <v>6.1009989218761467</v>
      </c>
      <c r="Y194" s="284">
        <v>71.465571803776143</v>
      </c>
      <c r="Z194" t="str">
        <f>SUBSTITUTE(SUBSTITUTE(SUBSTITUTE(SUBSTITUTE(IF(E194="","",VLOOKUP(E194,Esquemas_NORM!$A$2:$H$126,8,FALSE)),"PROVINCIA ADMINISTRATIVA Y DE PLANIFICACIÓN","PAT"),"PROVINCIA ADMINISTRATIVA Y DE PLANIFICACION","PAT"),"PROVINCIA ADMINISTRATIVA DE PLANIFICACION","PAT"),"PROVINCIA ADMINISTRATIVA Y PLANIFICACION","PAT")</f>
        <v>PAT AGROINDUSTRIAL DEL OCCIDENTE ANTIOQUEÑO</v>
      </c>
      <c r="AA194" t="str">
        <f>IF($E194="","",INDEX(Esquemas_NORM!$H$2:$K$126,MATCH($E194,Esquemas_NORM!$A$2:$A$126,0),MATCH(AA$4,Esquemas_NORM!$H$1:$K$1,0)))</f>
        <v>Región de Planeación y Gestión de Occidente</v>
      </c>
      <c r="AB194" t="str">
        <f>IF($E194="","",INDEX(Esquemas_NORM!$H$2:$K$126,MATCH($E194,Esquemas_NORM!$A$2:$A$126,0),MATCH(AB$4,Esquemas_NORM!$H$1:$K$1,0)))</f>
        <v>A la fecha no ha conformado un EAT Área Metropolitana</v>
      </c>
      <c r="AC194" t="str">
        <f>IF($E194="","",INDEX(Esquemas_NORM!$H$2:$K$126,MATCH($E194,Esquemas_NORM!$A$2:$A$126,0),MATCH(AC$4,Esquemas_NORM!$H$1:$K$1,0)))</f>
        <v>ASOCIACION DE MUNICIPIOS DEL OCCIDENTE ANTIOQUEÑO - AMOCCIDENTE</v>
      </c>
    </row>
    <row r="195" spans="1:29" x14ac:dyDescent="0.3">
      <c r="A195" s="6">
        <v>2016</v>
      </c>
      <c r="B195" s="4" t="s">
        <v>556</v>
      </c>
      <c r="C195" s="4" t="s">
        <v>272</v>
      </c>
      <c r="D195" s="4" t="s">
        <v>572</v>
      </c>
      <c r="E195" s="4" t="s">
        <v>305</v>
      </c>
      <c r="F195" s="4" t="s">
        <v>275</v>
      </c>
      <c r="G195" s="4" t="s">
        <v>306</v>
      </c>
      <c r="H195" s="9">
        <v>15.050759908370001</v>
      </c>
      <c r="I195" s="9">
        <v>1.0263424191599999</v>
      </c>
      <c r="J195" s="287">
        <v>16.07710232753</v>
      </c>
      <c r="K195" s="9">
        <v>1.0498555837300001</v>
      </c>
      <c r="L195" s="9">
        <v>5.2841299345500001</v>
      </c>
      <c r="M195" s="287">
        <v>6.3339855182800004</v>
      </c>
      <c r="N195" s="9">
        <v>1.4143997338800001</v>
      </c>
      <c r="O195" s="9">
        <v>5.5795098673899997</v>
      </c>
      <c r="P195" s="9">
        <v>3.0528751574899999</v>
      </c>
      <c r="Q195" s="9">
        <v>2.3233422199899998</v>
      </c>
      <c r="R195" s="9">
        <v>6.4114179921999996</v>
      </c>
      <c r="S195" s="9">
        <v>6.8234564684199999</v>
      </c>
      <c r="T195" s="9">
        <v>22.537391502879998</v>
      </c>
      <c r="U195" s="9">
        <v>2.0968323197399998</v>
      </c>
      <c r="V195" s="287">
        <v>50.239225261990001</v>
      </c>
      <c r="W195" s="287">
        <v>72.650313107800002</v>
      </c>
      <c r="X195" s="9">
        <v>6.7810353896987996</v>
      </c>
      <c r="Y195" s="284">
        <v>79.431348497498803</v>
      </c>
      <c r="Z195" t="str">
        <f>SUBSTITUTE(SUBSTITUTE(SUBSTITUTE(SUBSTITUTE(IF(E195="","",VLOOKUP(E195,Esquemas_NORM!$A$2:$H$126,8,FALSE)),"PROVINCIA ADMINISTRATIVA Y DE PLANIFICACIÓN","PAT"),"PROVINCIA ADMINISTRATIVA Y DE PLANIFICACION","PAT"),"PROVINCIA ADMINISTRATIVA DE PLANIFICACION","PAT"),"PROVINCIA ADMINISTRATIVA Y PLANIFICACION","PAT")</f>
        <v>PAT TURÍSTICA Y AGROECOLÓGICA DEL OCCIDENTE ANTIOQUEÑO</v>
      </c>
      <c r="AA195" t="str">
        <f>IF($E195="","",INDEX(Esquemas_NORM!$H$2:$K$126,MATCH($E195,Esquemas_NORM!$A$2:$A$126,0),MATCH(AA$4,Esquemas_NORM!$H$1:$K$1,0)))</f>
        <v>A la fecha no ha conformado un EAT Región</v>
      </c>
      <c r="AB195" t="str">
        <f>IF($E195="","",INDEX(Esquemas_NORM!$H$2:$K$126,MATCH($E195,Esquemas_NORM!$A$2:$A$126,0),MATCH(AB$4,Esquemas_NORM!$H$1:$K$1,0)))</f>
        <v>A la fecha no ha conformado un EAT Área Metropolitana</v>
      </c>
      <c r="AC195" t="str">
        <f>IF($E195="","",INDEX(Esquemas_NORM!$H$2:$K$126,MATCH($E195,Esquemas_NORM!$A$2:$A$126,0),MATCH(AC$4,Esquemas_NORM!$H$1:$K$1,0)))</f>
        <v>ASOCIACION DE MUNICIPIOS DEL OCCIDENTE ANTIOQUEÑO - AMOCCIDENTE</v>
      </c>
    </row>
    <row r="196" spans="1:29" x14ac:dyDescent="0.3">
      <c r="A196" s="6">
        <v>2016</v>
      </c>
      <c r="B196" s="4" t="s">
        <v>556</v>
      </c>
      <c r="C196" s="4" t="s">
        <v>272</v>
      </c>
      <c r="D196" s="4" t="s">
        <v>572</v>
      </c>
      <c r="E196" s="4" t="s">
        <v>307</v>
      </c>
      <c r="F196" s="4" t="s">
        <v>275</v>
      </c>
      <c r="G196" s="4" t="s">
        <v>308</v>
      </c>
      <c r="H196" s="9">
        <v>14.62505974059</v>
      </c>
      <c r="I196" s="9">
        <v>0</v>
      </c>
      <c r="J196" s="287">
        <v>14.62505974059</v>
      </c>
      <c r="K196" s="9">
        <v>2.1930131447600001</v>
      </c>
      <c r="L196" s="9">
        <v>11.78981939392</v>
      </c>
      <c r="M196" s="287">
        <v>13.98283253868</v>
      </c>
      <c r="N196" s="9">
        <v>7.8042377691800002</v>
      </c>
      <c r="O196" s="9">
        <v>34.99962542718</v>
      </c>
      <c r="P196" s="9">
        <v>3.1273444167200002</v>
      </c>
      <c r="Q196" s="9">
        <v>2.6927104953400001</v>
      </c>
      <c r="R196" s="9">
        <v>19.505604445589999</v>
      </c>
      <c r="S196" s="9">
        <v>14.668368031809999</v>
      </c>
      <c r="T196" s="9">
        <v>47.970001882539997</v>
      </c>
      <c r="U196" s="9">
        <v>2.76074706577</v>
      </c>
      <c r="V196" s="287">
        <v>133.52863953413001</v>
      </c>
      <c r="W196" s="287">
        <v>162.13653181340001</v>
      </c>
      <c r="X196" s="9">
        <v>15.133500643808736</v>
      </c>
      <c r="Y196" s="284">
        <v>177.27003245720874</v>
      </c>
      <c r="Z196" t="str">
        <f>SUBSTITUTE(SUBSTITUTE(SUBSTITUTE(SUBSTITUTE(IF(E196="","",VLOOKUP(E196,Esquemas_NORM!$A$2:$H$126,8,FALSE)),"PROVINCIA ADMINISTRATIVA Y DE PLANIFICACIÓN","PAT"),"PROVINCIA ADMINISTRATIVA Y DE PLANIFICACION","PAT"),"PROVINCIA ADMINISTRATIVA DE PLANIFICACION","PAT"),"PROVINCIA ADMINISTRATIVA Y PLANIFICACION","PAT")</f>
        <v>PAT TURÍSTICA Y AGROECOLÓGICA DEL OCCIDENTE ANTIOQUEÑO</v>
      </c>
      <c r="AA196" t="str">
        <f>IF($E196="","",INDEX(Esquemas_NORM!$H$2:$K$126,MATCH($E196,Esquemas_NORM!$A$2:$A$126,0),MATCH(AA$4,Esquemas_NORM!$H$1:$K$1,0)))</f>
        <v>Región de Planeación y Gestión de Occidente</v>
      </c>
      <c r="AB196" t="str">
        <f>IF($E196="","",INDEX(Esquemas_NORM!$H$2:$K$126,MATCH($E196,Esquemas_NORM!$A$2:$A$126,0),MATCH(AB$4,Esquemas_NORM!$H$1:$K$1,0)))</f>
        <v>A la fecha no ha conformado un EAT Área Metropolitana</v>
      </c>
      <c r="AC196" t="str">
        <f>IF($E196="","",INDEX(Esquemas_NORM!$H$2:$K$126,MATCH($E196,Esquemas_NORM!$A$2:$A$126,0),MATCH(AC$4,Esquemas_NORM!$H$1:$K$1,0)))</f>
        <v>ASOCIACION DE MUNICIPIOS DEL OCCIDENTE ANTIOQUEÑO - AMOCCIDENTE</v>
      </c>
    </row>
    <row r="197" spans="1:29" x14ac:dyDescent="0.3">
      <c r="A197" s="6">
        <v>2016</v>
      </c>
      <c r="B197" s="4" t="s">
        <v>556</v>
      </c>
      <c r="C197" s="4" t="s">
        <v>272</v>
      </c>
      <c r="D197" s="4" t="s">
        <v>572</v>
      </c>
      <c r="E197" s="4" t="s">
        <v>309</v>
      </c>
      <c r="F197" s="4" t="s">
        <v>275</v>
      </c>
      <c r="G197" s="4" t="s">
        <v>310</v>
      </c>
      <c r="H197" s="9">
        <v>23.625860654850001</v>
      </c>
      <c r="I197" s="9">
        <v>1.08983337985</v>
      </c>
      <c r="J197" s="287">
        <v>24.7156940347</v>
      </c>
      <c r="K197" s="9">
        <v>5.7702913812899999</v>
      </c>
      <c r="L197" s="9">
        <v>16.83031779101</v>
      </c>
      <c r="M197" s="287">
        <v>22.6006091723</v>
      </c>
      <c r="N197" s="9">
        <v>18.31262689802</v>
      </c>
      <c r="O197" s="9">
        <v>92.263710445469997</v>
      </c>
      <c r="P197" s="9">
        <v>8.4305174589400007</v>
      </c>
      <c r="Q197" s="9">
        <v>5.7581085529599996</v>
      </c>
      <c r="R197" s="9">
        <v>29.037386099679999</v>
      </c>
      <c r="S197" s="9">
        <v>26.526229648939999</v>
      </c>
      <c r="T197" s="9">
        <v>30.72695039181</v>
      </c>
      <c r="U197" s="9">
        <v>9.6338569015900006</v>
      </c>
      <c r="V197" s="287">
        <v>220.68938639740998</v>
      </c>
      <c r="W197" s="287">
        <v>268.00568960441001</v>
      </c>
      <c r="X197" s="9">
        <v>25.015116771096373</v>
      </c>
      <c r="Y197" s="284">
        <v>293.02080637550637</v>
      </c>
      <c r="Z197" t="str">
        <f>SUBSTITUTE(SUBSTITUTE(SUBSTITUTE(SUBSTITUTE(IF(E197="","",VLOOKUP(E197,Esquemas_NORM!$A$2:$H$126,8,FALSE)),"PROVINCIA ADMINISTRATIVA Y DE PLANIFICACIÓN","PAT"),"PROVINCIA ADMINISTRATIVA Y DE PLANIFICACION","PAT"),"PROVINCIA ADMINISTRATIVA DE PLANIFICACION","PAT"),"PROVINCIA ADMINISTRATIVA Y PLANIFICACION","PAT")</f>
        <v>PAT TURÍSTICA Y AGROECOLÓGICA DEL OCCIDENTE ANTIOQUEÑO</v>
      </c>
      <c r="AA197" t="str">
        <f>IF($E197="","",INDEX(Esquemas_NORM!$H$2:$K$126,MATCH($E197,Esquemas_NORM!$A$2:$A$126,0),MATCH(AA$4,Esquemas_NORM!$H$1:$K$1,0)))</f>
        <v>A la fecha no ha conformado un EAT Región</v>
      </c>
      <c r="AB197" t="str">
        <f>IF($E197="","",INDEX(Esquemas_NORM!$H$2:$K$126,MATCH($E197,Esquemas_NORM!$A$2:$A$126,0),MATCH(AB$4,Esquemas_NORM!$H$1:$K$1,0)))</f>
        <v>A la fecha no ha conformado un EAT Área Metropolitana</v>
      </c>
      <c r="AC197" t="str">
        <f>IF($E197="","",INDEX(Esquemas_NORM!$H$2:$K$126,MATCH($E197,Esquemas_NORM!$A$2:$A$126,0),MATCH(AC$4,Esquemas_NORM!$H$1:$K$1,0)))</f>
        <v>ASOCIACION DE MUNICIPIOS DEL OCCIDENTE ANTIOQUEÑO - AMOCCIDENTE</v>
      </c>
    </row>
    <row r="198" spans="1:29" x14ac:dyDescent="0.3">
      <c r="A198" s="6">
        <v>2016</v>
      </c>
      <c r="B198" s="4" t="s">
        <v>556</v>
      </c>
      <c r="C198" s="4" t="s">
        <v>272</v>
      </c>
      <c r="D198" s="4" t="s">
        <v>572</v>
      </c>
      <c r="E198" s="4" t="s">
        <v>311</v>
      </c>
      <c r="F198" s="4" t="s">
        <v>275</v>
      </c>
      <c r="G198" s="4" t="s">
        <v>312</v>
      </c>
      <c r="H198" s="9">
        <v>18.004336277410001</v>
      </c>
      <c r="I198" s="9">
        <v>0.40795530814999997</v>
      </c>
      <c r="J198" s="287">
        <v>18.412291585560002</v>
      </c>
      <c r="K198" s="9">
        <v>3.7393716474000001</v>
      </c>
      <c r="L198" s="9">
        <v>8.6220315588300007</v>
      </c>
      <c r="M198" s="287">
        <v>12.361403206230001</v>
      </c>
      <c r="N198" s="9">
        <v>6.6594196480100001</v>
      </c>
      <c r="O198" s="9">
        <v>35.338462467360003</v>
      </c>
      <c r="P198" s="9">
        <v>9.3721261437199992</v>
      </c>
      <c r="Q198" s="9">
        <v>3.6808627876100002</v>
      </c>
      <c r="R198" s="9">
        <v>18.11171996357</v>
      </c>
      <c r="S198" s="9">
        <v>13.47852927411</v>
      </c>
      <c r="T198" s="9">
        <v>18.973722093749998</v>
      </c>
      <c r="U198" s="9">
        <v>4.3028824052900001</v>
      </c>
      <c r="V198" s="287">
        <v>109.91772478342001</v>
      </c>
      <c r="W198" s="287">
        <v>140.69141957521003</v>
      </c>
      <c r="X198" s="9">
        <v>13.131856620507419</v>
      </c>
      <c r="Y198" s="284">
        <v>153.82327619571745</v>
      </c>
      <c r="Z198" t="str">
        <f>SUBSTITUTE(SUBSTITUTE(SUBSTITUTE(SUBSTITUTE(IF(E198="","",VLOOKUP(E198,Esquemas_NORM!$A$2:$H$126,8,FALSE)),"PROVINCIA ADMINISTRATIVA Y DE PLANIFICACIÓN","PAT"),"PROVINCIA ADMINISTRATIVA Y DE PLANIFICACION","PAT"),"PROVINCIA ADMINISTRATIVA DE PLANIFICACION","PAT"),"PROVINCIA ADMINISTRATIVA Y PLANIFICACION","PAT")</f>
        <v>A la fecha no ha conformado un EAT Provincia</v>
      </c>
      <c r="AA198" t="str">
        <f>IF($E198="","",INDEX(Esquemas_NORM!$H$2:$K$126,MATCH($E198,Esquemas_NORM!$A$2:$A$126,0),MATCH(AA$4,Esquemas_NORM!$H$1:$K$1,0)))</f>
        <v>A la fecha no ha conformado un EAT Región</v>
      </c>
      <c r="AB198" t="str">
        <f>IF($E198="","",INDEX(Esquemas_NORM!$H$2:$K$126,MATCH($E198,Esquemas_NORM!$A$2:$A$126,0),MATCH(AB$4,Esquemas_NORM!$H$1:$K$1,0)))</f>
        <v>A la fecha no ha conformado un EAT Área Metropolitana</v>
      </c>
      <c r="AC198" t="str">
        <f>IF($E198="","",INDEX(Esquemas_NORM!$H$2:$K$126,MATCH($E198,Esquemas_NORM!$A$2:$A$126,0),MATCH(AC$4,Esquemas_NORM!$H$1:$K$1,0)))</f>
        <v>ASOCIACION DE MUNICIPIOS DEL OCCIDENTE ANTIOQUEÑO - AMOCCIDENTE</v>
      </c>
    </row>
    <row r="199" spans="1:29" x14ac:dyDescent="0.3">
      <c r="A199" s="6">
        <v>2016</v>
      </c>
      <c r="B199" s="4" t="s">
        <v>556</v>
      </c>
      <c r="C199" s="4" t="s">
        <v>272</v>
      </c>
      <c r="D199" s="4" t="s">
        <v>571</v>
      </c>
      <c r="E199" s="4" t="s">
        <v>313</v>
      </c>
      <c r="F199" s="4" t="s">
        <v>275</v>
      </c>
      <c r="G199" s="4" t="s">
        <v>314</v>
      </c>
      <c r="H199" s="9">
        <v>14.89589394898</v>
      </c>
      <c r="I199" s="9">
        <v>0</v>
      </c>
      <c r="J199" s="287">
        <v>14.89589394898</v>
      </c>
      <c r="K199" s="9">
        <v>1.5889669748299999</v>
      </c>
      <c r="L199" s="9">
        <v>3.8080212764899999</v>
      </c>
      <c r="M199" s="287">
        <v>5.3969882513199998</v>
      </c>
      <c r="N199" s="9">
        <v>1.16026741636</v>
      </c>
      <c r="O199" s="9">
        <v>4.51637979794</v>
      </c>
      <c r="P199" s="9">
        <v>2.3855410502500001</v>
      </c>
      <c r="Q199" s="9">
        <v>0.85526237877</v>
      </c>
      <c r="R199" s="9">
        <v>2.4300158163700001</v>
      </c>
      <c r="S199" s="9">
        <v>4.5711579804799998</v>
      </c>
      <c r="T199" s="9">
        <v>21.333235376369998</v>
      </c>
      <c r="U199" s="9">
        <v>0.93558807782999998</v>
      </c>
      <c r="V199" s="287">
        <v>38.187447894369996</v>
      </c>
      <c r="W199" s="287">
        <v>58.480330094669995</v>
      </c>
      <c r="X199" s="9">
        <v>5.4584374245544582</v>
      </c>
      <c r="Y199" s="284">
        <v>63.938767519224456</v>
      </c>
      <c r="Z199" t="str">
        <f>SUBSTITUTE(SUBSTITUTE(SUBSTITUTE(SUBSTITUTE(IF(E199="","",VLOOKUP(E199,Esquemas_NORM!$A$2:$H$126,8,FALSE)),"PROVINCIA ADMINISTRATIVA Y DE PLANIFICACIÓN","PAT"),"PROVINCIA ADMINISTRATIVA Y DE PLANIFICACION","PAT"),"PROVINCIA ADMINISTRATIVA DE PLANIFICACION","PAT"),"PROVINCIA ADMINISTRATIVA Y PLANIFICACION","PAT")</f>
        <v>PAT AGROINDUSTRIAL DEL OCCIDENTE ANTIOQUEÑO</v>
      </c>
      <c r="AA199" t="str">
        <f>IF($E199="","",INDEX(Esquemas_NORM!$H$2:$K$126,MATCH($E199,Esquemas_NORM!$A$2:$A$126,0),MATCH(AA$4,Esquemas_NORM!$H$1:$K$1,0)))</f>
        <v>Región de Planeación y Gestión de Occidente</v>
      </c>
      <c r="AB199" t="str">
        <f>IF($E199="","",INDEX(Esquemas_NORM!$H$2:$K$126,MATCH($E199,Esquemas_NORM!$A$2:$A$126,0),MATCH(AB$4,Esquemas_NORM!$H$1:$K$1,0)))</f>
        <v>A la fecha no ha conformado un EAT Área Metropolitana</v>
      </c>
      <c r="AC199" t="str">
        <f>IF($E199="","",INDEX(Esquemas_NORM!$H$2:$K$126,MATCH($E199,Esquemas_NORM!$A$2:$A$126,0),MATCH(AC$4,Esquemas_NORM!$H$1:$K$1,0)))</f>
        <v>ASOCIACION DE MUNICIPIOS DEL OCCIDENTE ANTIOQUEÑO - AMOCCIDENTE</v>
      </c>
    </row>
    <row r="200" spans="1:29" x14ac:dyDescent="0.3">
      <c r="A200" s="6">
        <v>2016</v>
      </c>
      <c r="B200" s="4" t="s">
        <v>556</v>
      </c>
      <c r="C200" s="4" t="s">
        <v>315</v>
      </c>
      <c r="D200" s="4" t="s">
        <v>573</v>
      </c>
      <c r="E200" s="4" t="s">
        <v>317</v>
      </c>
      <c r="F200" s="4" t="s">
        <v>318</v>
      </c>
      <c r="G200" s="4" t="s">
        <v>319</v>
      </c>
      <c r="H200" s="9">
        <v>66.960100902700006</v>
      </c>
      <c r="I200" s="9">
        <v>1.4684284324400001</v>
      </c>
      <c r="J200" s="287">
        <v>68.428529335140013</v>
      </c>
      <c r="K200" s="9">
        <v>3.29150939688</v>
      </c>
      <c r="L200" s="9">
        <v>14.298645186170001</v>
      </c>
      <c r="M200" s="287">
        <v>17.590154583050001</v>
      </c>
      <c r="N200" s="9">
        <v>4.5404503580600002</v>
      </c>
      <c r="O200" s="9">
        <v>25.401748908639998</v>
      </c>
      <c r="P200" s="9">
        <v>9.4624476134800002</v>
      </c>
      <c r="Q200" s="9">
        <v>6.6630522471800004</v>
      </c>
      <c r="R200" s="9">
        <v>27.900714397080002</v>
      </c>
      <c r="S200" s="9">
        <v>15.910751261150001</v>
      </c>
      <c r="T200" s="9">
        <v>20.01776081189</v>
      </c>
      <c r="U200" s="9">
        <v>6.3960810645199997</v>
      </c>
      <c r="V200" s="287">
        <v>116.293006662</v>
      </c>
      <c r="W200" s="287">
        <v>202.31169058019</v>
      </c>
      <c r="X200" s="9">
        <v>18.883369869833771</v>
      </c>
      <c r="Y200" s="284">
        <v>221.19506045002379</v>
      </c>
      <c r="Z200" t="str">
        <f>SUBSTITUTE(SUBSTITUTE(SUBSTITUTE(SUBSTITUTE(IF(E200="","",VLOOKUP(E200,Esquemas_NORM!$A$2:$H$126,8,FALSE)),"PROVINCIA ADMINISTRATIVA Y DE PLANIFICACIÓN","PAT"),"PROVINCIA ADMINISTRATIVA Y DE PLANIFICACION","PAT"),"PROVINCIA ADMINISTRATIVA DE PLANIFICACION","PAT"),"PROVINCIA ADMINISTRATIVA Y PLANIFICACION","PAT")</f>
        <v>PAT DE LA PAZ</v>
      </c>
      <c r="AA200" t="str">
        <f>IF($E200="","",INDEX(Esquemas_NORM!$H$2:$K$126,MATCH($E200,Esquemas_NORM!$A$2:$A$126,0),MATCH(AA$4,Esquemas_NORM!$H$1:$K$1,0)))</f>
        <v>A la fecha no ha conformado un EAT Región</v>
      </c>
      <c r="AB200" t="str">
        <f>IF($E200="","",INDEX(Esquemas_NORM!$H$2:$K$126,MATCH($E200,Esquemas_NORM!$A$2:$A$126,0),MATCH(AB$4,Esquemas_NORM!$H$1:$K$1,0)))</f>
        <v>A la fecha no ha conformado un EAT Área Metropolitana</v>
      </c>
      <c r="AC200" t="str">
        <f>IF($E200="","",INDEX(Esquemas_NORM!$H$2:$K$126,MATCH($E200,Esquemas_NORM!$A$2:$A$126,0),MATCH(AC$4,Esquemas_NORM!$H$1:$K$1,0)))</f>
        <v>MUNICIPIOS UNIDOS DEL SUR DE ANTIOQUIA - MUSA</v>
      </c>
    </row>
    <row r="201" spans="1:29" x14ac:dyDescent="0.3">
      <c r="A201" s="6">
        <v>2016</v>
      </c>
      <c r="B201" s="4" t="s">
        <v>556</v>
      </c>
      <c r="C201" s="4" t="s">
        <v>315</v>
      </c>
      <c r="D201" s="4" t="s">
        <v>574</v>
      </c>
      <c r="E201" s="4" t="s">
        <v>320</v>
      </c>
      <c r="F201" s="4" t="s">
        <v>318</v>
      </c>
      <c r="G201" s="4" t="s">
        <v>322</v>
      </c>
      <c r="H201" s="9">
        <v>7.4804717154100002</v>
      </c>
      <c r="I201" s="9">
        <v>0</v>
      </c>
      <c r="J201" s="287">
        <v>7.4804717154100002</v>
      </c>
      <c r="K201" s="9">
        <v>1.40688544884</v>
      </c>
      <c r="L201" s="9">
        <v>2.8431208840300002</v>
      </c>
      <c r="M201" s="287">
        <v>4.25000633287</v>
      </c>
      <c r="N201" s="9">
        <v>1.06808578166</v>
      </c>
      <c r="O201" s="9">
        <v>5.23774052012</v>
      </c>
      <c r="P201" s="9">
        <v>1.5799505489100001</v>
      </c>
      <c r="Q201" s="9">
        <v>1.05994717771</v>
      </c>
      <c r="R201" s="9">
        <v>5.6990931810200003</v>
      </c>
      <c r="S201" s="9">
        <v>4.3304345517999998</v>
      </c>
      <c r="T201" s="9">
        <v>14.69899329988</v>
      </c>
      <c r="U201" s="9">
        <v>1.15574322823</v>
      </c>
      <c r="V201" s="287">
        <v>34.829988289330004</v>
      </c>
      <c r="W201" s="287">
        <v>46.560466337610002</v>
      </c>
      <c r="X201" s="9">
        <v>4.345861104929714</v>
      </c>
      <c r="Y201" s="284">
        <v>50.90632744253972</v>
      </c>
      <c r="Z201" t="str">
        <f>SUBSTITUTE(SUBSTITUTE(SUBSTITUTE(SUBSTITUTE(IF(E201="","",VLOOKUP(E201,Esquemas_NORM!$A$2:$H$126,8,FALSE)),"PROVINCIA ADMINISTRATIVA Y DE PLANIFICACIÓN","PAT"),"PROVINCIA ADMINISTRATIVA Y DE PLANIFICACION","PAT"),"PROVINCIA ADMINISTRATIVA DE PLANIFICACION","PAT"),"PROVINCIA ADMINISTRATIVA Y PLANIFICACION","PAT")</f>
        <v>PAT DEL AGUA, BOSQUES Y EL TURISMO</v>
      </c>
      <c r="AA201" t="str">
        <f>IF($E201="","",INDEX(Esquemas_NORM!$H$2:$K$126,MATCH($E201,Esquemas_NORM!$A$2:$A$126,0),MATCH(AA$4,Esquemas_NORM!$H$1:$K$1,0)))</f>
        <v>A la fecha no ha conformado un EAT Región</v>
      </c>
      <c r="AB201" t="str">
        <f>IF($E201="","",INDEX(Esquemas_NORM!$H$2:$K$126,MATCH($E201,Esquemas_NORM!$A$2:$A$126,0),MATCH(AB$4,Esquemas_NORM!$H$1:$K$1,0)))</f>
        <v>A la fecha no ha conformado un EAT Área Metropolitana</v>
      </c>
      <c r="AC201" t="str">
        <f>IF($E201="","",INDEX(Esquemas_NORM!$H$2:$K$126,MATCH($E201,Esquemas_NORM!$A$2:$A$126,0),MATCH(AC$4,Esquemas_NORM!$H$1:$K$1,0)))</f>
        <v>A la fecha no ha conformado un EAT asociación - unión</v>
      </c>
    </row>
    <row r="202" spans="1:29" x14ac:dyDescent="0.3">
      <c r="A202" s="6">
        <v>2016</v>
      </c>
      <c r="B202" s="4" t="s">
        <v>556</v>
      </c>
      <c r="C202" s="4" t="s">
        <v>315</v>
      </c>
      <c r="D202" s="4" t="s">
        <v>573</v>
      </c>
      <c r="E202" s="4" t="s">
        <v>323</v>
      </c>
      <c r="F202" s="4" t="s">
        <v>318</v>
      </c>
      <c r="G202" s="4" t="s">
        <v>325</v>
      </c>
      <c r="H202" s="9">
        <v>13.939791946190001</v>
      </c>
      <c r="I202" s="9">
        <v>0</v>
      </c>
      <c r="J202" s="287">
        <v>13.939791946190001</v>
      </c>
      <c r="K202" s="9">
        <v>1.3231212835499999</v>
      </c>
      <c r="L202" s="9">
        <v>3.8941947699299999</v>
      </c>
      <c r="M202" s="287">
        <v>5.2173160534799994</v>
      </c>
      <c r="N202" s="9">
        <v>0.98927965746000002</v>
      </c>
      <c r="O202" s="9">
        <v>3.49503301771</v>
      </c>
      <c r="P202" s="9">
        <v>1.9030892832399999</v>
      </c>
      <c r="Q202" s="9">
        <v>1.44229935709</v>
      </c>
      <c r="R202" s="9">
        <v>6.2603057153400004</v>
      </c>
      <c r="S202" s="9">
        <v>4.9543114939399997</v>
      </c>
      <c r="T202" s="9">
        <v>20.104518951069998</v>
      </c>
      <c r="U202" s="9">
        <v>1.35613459911</v>
      </c>
      <c r="V202" s="287">
        <v>40.504972074960001</v>
      </c>
      <c r="W202" s="287">
        <v>59.662080074629998</v>
      </c>
      <c r="X202" s="9">
        <v>5.5687396117442658</v>
      </c>
      <c r="Y202" s="284">
        <v>65.230819686374261</v>
      </c>
      <c r="Z202" t="str">
        <f>SUBSTITUTE(SUBSTITUTE(SUBSTITUTE(SUBSTITUTE(IF(E202="","",VLOOKUP(E202,Esquemas_NORM!$A$2:$H$126,8,FALSE)),"PROVINCIA ADMINISTRATIVA Y DE PLANIFICACIÓN","PAT"),"PROVINCIA ADMINISTRATIVA Y DE PLANIFICACION","PAT"),"PROVINCIA ADMINISTRATIVA DE PLANIFICACION","PAT"),"PROVINCIA ADMINISTRATIVA Y PLANIFICACION","PAT")</f>
        <v>PAT DE LA PAZ</v>
      </c>
      <c r="AA202" t="str">
        <f>IF($E202="","",INDEX(Esquemas_NORM!$H$2:$K$126,MATCH($E202,Esquemas_NORM!$A$2:$A$126,0),MATCH(AA$4,Esquemas_NORM!$H$1:$K$1,0)))</f>
        <v>A la fecha no ha conformado un EAT Región</v>
      </c>
      <c r="AB202" t="str">
        <f>IF($E202="","",INDEX(Esquemas_NORM!$H$2:$K$126,MATCH($E202,Esquemas_NORM!$A$2:$A$126,0),MATCH(AB$4,Esquemas_NORM!$H$1:$K$1,0)))</f>
        <v>A la fecha no ha conformado un EAT Área Metropolitana</v>
      </c>
      <c r="AC202" t="str">
        <f>IF($E202="","",INDEX(Esquemas_NORM!$H$2:$K$126,MATCH($E202,Esquemas_NORM!$A$2:$A$126,0),MATCH(AC$4,Esquemas_NORM!$H$1:$K$1,0)))</f>
        <v>MUNICIPIOS UNIDOS DEL SUR DE ANTIOQUIA - MUSA</v>
      </c>
    </row>
    <row r="203" spans="1:29" x14ac:dyDescent="0.3">
      <c r="A203" s="6">
        <v>2016</v>
      </c>
      <c r="B203" s="4" t="s">
        <v>556</v>
      </c>
      <c r="C203" s="4" t="s">
        <v>315</v>
      </c>
      <c r="D203" s="4" t="s">
        <v>575</v>
      </c>
      <c r="E203" s="4" t="s">
        <v>326</v>
      </c>
      <c r="F203" s="4" t="s">
        <v>318</v>
      </c>
      <c r="G203" s="4" t="s">
        <v>327</v>
      </c>
      <c r="H203" s="9">
        <v>16.924605189409998</v>
      </c>
      <c r="I203" s="9">
        <v>0</v>
      </c>
      <c r="J203" s="287">
        <v>16.924605189409998</v>
      </c>
      <c r="K203" s="9">
        <v>9.1735316046800008</v>
      </c>
      <c r="L203" s="9">
        <v>7.4105117846099997</v>
      </c>
      <c r="M203" s="287">
        <v>16.584043389290002</v>
      </c>
      <c r="N203" s="9">
        <v>19.12207901863</v>
      </c>
      <c r="O203" s="9">
        <v>25.867966279859999</v>
      </c>
      <c r="P203" s="9">
        <v>7.5078597060599996</v>
      </c>
      <c r="Q203" s="9">
        <v>3.63468256702</v>
      </c>
      <c r="R203" s="9">
        <v>20.955576944840001</v>
      </c>
      <c r="S203" s="9">
        <v>12.48020343722</v>
      </c>
      <c r="T203" s="9">
        <v>13.582809689799999</v>
      </c>
      <c r="U203" s="9">
        <v>4.1109689445899997</v>
      </c>
      <c r="V203" s="287">
        <v>107.26214658802</v>
      </c>
      <c r="W203" s="287">
        <v>140.77079516672001</v>
      </c>
      <c r="X203" s="9">
        <v>13.139265379972301</v>
      </c>
      <c r="Y203" s="284">
        <v>153.91006054669231</v>
      </c>
      <c r="Z203" t="str">
        <f>SUBSTITUTE(SUBSTITUTE(SUBSTITUTE(SUBSTITUTE(IF(E203="","",VLOOKUP(E203,Esquemas_NORM!$A$2:$H$126,8,FALSE)),"PROVINCIA ADMINISTRATIVA Y DE PLANIFICACIÓN","PAT"),"PROVINCIA ADMINISTRATIVA Y DE PLANIFICACION","PAT"),"PROVINCIA ADMINISTRATIVA DE PLANIFICACION","PAT"),"PROVINCIA ADMINISTRATIVA Y PLANIFICACION","PAT")</f>
        <v>PAT DEL AGUA, BOSQUES Y EL TURISMO</v>
      </c>
      <c r="AA203" t="str">
        <f>IF($E203="","",INDEX(Esquemas_NORM!$H$2:$K$126,MATCH($E203,Esquemas_NORM!$A$2:$A$126,0),MATCH(AA$4,Esquemas_NORM!$H$1:$K$1,0)))</f>
        <v>A la fecha no ha conformado un EAT Región</v>
      </c>
      <c r="AB203" t="str">
        <f>IF($E203="","",INDEX(Esquemas_NORM!$H$2:$K$126,MATCH($E203,Esquemas_NORM!$A$2:$A$126,0),MATCH(AB$4,Esquemas_NORM!$H$1:$K$1,0)))</f>
        <v>A la fecha no ha conformado un EAT Área Metropolitana</v>
      </c>
      <c r="AC203" t="str">
        <f>IF($E203="","",INDEX(Esquemas_NORM!$H$2:$K$126,MATCH($E203,Esquemas_NORM!$A$2:$A$126,0),MATCH(AC$4,Esquemas_NORM!$H$1:$K$1,0)))</f>
        <v>A la fecha no ha conformado un EAT asociación - unión</v>
      </c>
    </row>
    <row r="204" spans="1:29" x14ac:dyDescent="0.3">
      <c r="A204" s="6">
        <v>2016</v>
      </c>
      <c r="B204" s="4" t="s">
        <v>556</v>
      </c>
      <c r="C204" s="4" t="s">
        <v>315</v>
      </c>
      <c r="D204" s="4" t="s">
        <v>574</v>
      </c>
      <c r="E204" s="4" t="s">
        <v>328</v>
      </c>
      <c r="F204" s="4" t="s">
        <v>318</v>
      </c>
      <c r="G204" s="4" t="s">
        <v>329</v>
      </c>
      <c r="H204" s="9">
        <v>15.22583874467</v>
      </c>
      <c r="I204" s="9">
        <v>0</v>
      </c>
      <c r="J204" s="287">
        <v>15.22583874467</v>
      </c>
      <c r="K204" s="9">
        <v>1.56252264452</v>
      </c>
      <c r="L204" s="9">
        <v>3.7801775594000002</v>
      </c>
      <c r="M204" s="287">
        <v>5.3427002039199998</v>
      </c>
      <c r="N204" s="9">
        <v>0.45650294758999999</v>
      </c>
      <c r="O204" s="9">
        <v>1.9269786230499999</v>
      </c>
      <c r="P204" s="9">
        <v>0.74581454192999996</v>
      </c>
      <c r="Q204" s="9">
        <v>0.48581556504000001</v>
      </c>
      <c r="R204" s="9">
        <v>3.49542480712</v>
      </c>
      <c r="S204" s="9">
        <v>4.5538703718500004</v>
      </c>
      <c r="T204" s="9">
        <v>22.09476253795</v>
      </c>
      <c r="U204" s="9">
        <v>0.55065335331999998</v>
      </c>
      <c r="V204" s="287">
        <v>34.309822747850006</v>
      </c>
      <c r="W204" s="287">
        <v>54.87836169644001</v>
      </c>
      <c r="X204" s="9">
        <v>5.1222368751527494</v>
      </c>
      <c r="Y204" s="284">
        <v>60.000598571592761</v>
      </c>
      <c r="Z204" t="str">
        <f>SUBSTITUTE(SUBSTITUTE(SUBSTITUTE(SUBSTITUTE(IF(E204="","",VLOOKUP(E204,Esquemas_NORM!$A$2:$H$126,8,FALSE)),"PROVINCIA ADMINISTRATIVA Y DE PLANIFICACIÓN","PAT"),"PROVINCIA ADMINISTRATIVA Y DE PLANIFICACION","PAT"),"PROVINCIA ADMINISTRATIVA DE PLANIFICACION","PAT"),"PROVINCIA ADMINISTRATIVA Y PLANIFICACION","PAT")</f>
        <v>PAT DEL AGUA, BOSQUES Y EL TURISMO</v>
      </c>
      <c r="AA204" t="str">
        <f>IF($E204="","",INDEX(Esquemas_NORM!$H$2:$K$126,MATCH($E204,Esquemas_NORM!$A$2:$A$126,0),MATCH(AA$4,Esquemas_NORM!$H$1:$K$1,0)))</f>
        <v>A la fecha no ha conformado un EAT Región</v>
      </c>
      <c r="AB204" t="str">
        <f>IF($E204="","",INDEX(Esquemas_NORM!$H$2:$K$126,MATCH($E204,Esquemas_NORM!$A$2:$A$126,0),MATCH(AB$4,Esquemas_NORM!$H$1:$K$1,0)))</f>
        <v>A la fecha no ha conformado un EAT Área Metropolitana</v>
      </c>
      <c r="AC204" t="str">
        <f>IF($E204="","",INDEX(Esquemas_NORM!$H$2:$K$126,MATCH($E204,Esquemas_NORM!$A$2:$A$126,0),MATCH(AC$4,Esquemas_NORM!$H$1:$K$1,0)))</f>
        <v>A la fecha no ha conformado un EAT asociación - unión</v>
      </c>
    </row>
    <row r="205" spans="1:29" x14ac:dyDescent="0.3">
      <c r="A205" s="6">
        <v>2016</v>
      </c>
      <c r="B205" s="4" t="s">
        <v>556</v>
      </c>
      <c r="C205" s="4" t="s">
        <v>315</v>
      </c>
      <c r="D205" s="4" t="s">
        <v>576</v>
      </c>
      <c r="E205" s="4" t="s">
        <v>330</v>
      </c>
      <c r="F205" s="4" t="s">
        <v>318</v>
      </c>
      <c r="G205" s="4" t="s">
        <v>331</v>
      </c>
      <c r="H205" s="9">
        <v>115.67691223955001</v>
      </c>
      <c r="I205" s="9">
        <v>0</v>
      </c>
      <c r="J205" s="287">
        <v>115.67691223955001</v>
      </c>
      <c r="K205" s="9">
        <v>26.997990528519999</v>
      </c>
      <c r="L205" s="9">
        <v>23.385731059339999</v>
      </c>
      <c r="M205" s="287">
        <v>50.383721587859995</v>
      </c>
      <c r="N205" s="9">
        <v>18.606140508109998</v>
      </c>
      <c r="O205" s="9">
        <v>132.33154475885999</v>
      </c>
      <c r="P205" s="9">
        <v>16.237715814760001</v>
      </c>
      <c r="Q205" s="9">
        <v>19.221187624470002</v>
      </c>
      <c r="R205" s="9">
        <v>80.070651201320004</v>
      </c>
      <c r="S205" s="9">
        <v>47.351084545760003</v>
      </c>
      <c r="T205" s="9">
        <v>59.448119691540001</v>
      </c>
      <c r="U205" s="9">
        <v>21.15452559425</v>
      </c>
      <c r="V205" s="287">
        <v>394.42096973907002</v>
      </c>
      <c r="W205" s="287">
        <v>560.48160356648009</v>
      </c>
      <c r="X205" s="9">
        <v>52.314235499845275</v>
      </c>
      <c r="Y205" s="284">
        <v>612.79583906632536</v>
      </c>
      <c r="Z205" t="str">
        <f>SUBSTITUTE(SUBSTITUTE(SUBSTITUTE(SUBSTITUTE(IF(E205="","",VLOOKUP(E205,Esquemas_NORM!$A$2:$H$126,8,FALSE)),"PROVINCIA ADMINISTRATIVA Y DE PLANIFICACIÓN","PAT"),"PROVINCIA ADMINISTRATIVA Y DE PLANIFICACION","PAT"),"PROVINCIA ADMINISTRATIVA DE PLANIFICACION","PAT"),"PROVINCIA ADMINISTRATIVA Y PLANIFICACION","PAT")</f>
        <v>A la fecha no ha conformado un EAT Provincia</v>
      </c>
      <c r="AA205" t="str">
        <f>IF($E205="","",INDEX(Esquemas_NORM!$H$2:$K$126,MATCH($E205,Esquemas_NORM!$A$2:$A$126,0),MATCH(AA$4,Esquemas_NORM!$H$1:$K$1,0)))</f>
        <v>A la fecha no ha conformado un EAT Región</v>
      </c>
      <c r="AB205" t="str">
        <f>IF($E205="","",INDEX(Esquemas_NORM!$H$2:$K$126,MATCH($E205,Esquemas_NORM!$A$2:$A$126,0),MATCH(AB$4,Esquemas_NORM!$H$1:$K$1,0)))</f>
        <v>A la fecha no ha conformado un EAT Área Metropolitana</v>
      </c>
      <c r="AC205" t="str">
        <f>IF($E205="","",INDEX(Esquemas_NORM!$H$2:$K$126,MATCH($E205,Esquemas_NORM!$A$2:$A$126,0),MATCH(AC$4,Esquemas_NORM!$H$1:$K$1,0)))</f>
        <v>MUNICIPIOS ASOCIADOS DEL ALTIPLANO DEL ORIENTE ANTIOQUEÑO - MASORA</v>
      </c>
    </row>
    <row r="206" spans="1:29" x14ac:dyDescent="0.3">
      <c r="A206" s="6">
        <v>2016</v>
      </c>
      <c r="B206" s="4" t="s">
        <v>556</v>
      </c>
      <c r="C206" s="4" t="s">
        <v>315</v>
      </c>
      <c r="D206" s="4" t="s">
        <v>574</v>
      </c>
      <c r="E206" s="4" t="s">
        <v>332</v>
      </c>
      <c r="F206" s="4" t="s">
        <v>318</v>
      </c>
      <c r="G206" s="4" t="s">
        <v>333</v>
      </c>
      <c r="H206" s="9">
        <v>185.54209395612</v>
      </c>
      <c r="I206" s="9">
        <v>0</v>
      </c>
      <c r="J206" s="287">
        <v>185.54209395612</v>
      </c>
      <c r="K206" s="9">
        <v>4.4354847930499997</v>
      </c>
      <c r="L206" s="9">
        <v>26.523873009199999</v>
      </c>
      <c r="M206" s="287">
        <v>30.959357802249997</v>
      </c>
      <c r="N206" s="9">
        <v>5.1320250355699999</v>
      </c>
      <c r="O206" s="9">
        <v>31.124518821950002</v>
      </c>
      <c r="P206" s="9">
        <v>7.3075916404200001</v>
      </c>
      <c r="Q206" s="9">
        <v>2.6708456941300001</v>
      </c>
      <c r="R206" s="9">
        <v>27.657970443010001</v>
      </c>
      <c r="S206" s="9">
        <v>16.364011090439998</v>
      </c>
      <c r="T206" s="9">
        <v>25.57410356762</v>
      </c>
      <c r="U206" s="9">
        <v>8.9363866455200007</v>
      </c>
      <c r="V206" s="287">
        <v>124.76745293866001</v>
      </c>
      <c r="W206" s="287">
        <v>341.26890469703005</v>
      </c>
      <c r="X206" s="9">
        <v>31.853359210155592</v>
      </c>
      <c r="Y206" s="284">
        <v>373.12226390718564</v>
      </c>
      <c r="Z206" t="str">
        <f>SUBSTITUTE(SUBSTITUTE(SUBSTITUTE(SUBSTITUTE(IF(E206="","",VLOOKUP(E206,Esquemas_NORM!$A$2:$H$126,8,FALSE)),"PROVINCIA ADMINISTRATIVA Y DE PLANIFICACIÓN","PAT"),"PROVINCIA ADMINISTRATIVA Y DE PLANIFICACION","PAT"),"PROVINCIA ADMINISTRATIVA DE PLANIFICACION","PAT"),"PROVINCIA ADMINISTRATIVA Y PLANIFICACION","PAT")</f>
        <v>PAT DEL AGUA, BOSQUES Y EL TURISMO</v>
      </c>
      <c r="AA206" t="str">
        <f>IF($E206="","",INDEX(Esquemas_NORM!$H$2:$K$126,MATCH($E206,Esquemas_NORM!$A$2:$A$126,0),MATCH(AA$4,Esquemas_NORM!$H$1:$K$1,0)))</f>
        <v>A la fecha no ha conformado un EAT Región</v>
      </c>
      <c r="AB206" t="str">
        <f>IF($E206="","",INDEX(Esquemas_NORM!$H$2:$K$126,MATCH($E206,Esquemas_NORM!$A$2:$A$126,0),MATCH(AB$4,Esquemas_NORM!$H$1:$K$1,0)))</f>
        <v>A la fecha no ha conformado un EAT Área Metropolitana</v>
      </c>
      <c r="AC206" t="str">
        <f>IF($E206="","",INDEX(Esquemas_NORM!$H$2:$K$126,MATCH($E206,Esquemas_NORM!$A$2:$A$126,0),MATCH(AC$4,Esquemas_NORM!$H$1:$K$1,0)))</f>
        <v>A la fecha no ha conformado un EAT asociación - unión</v>
      </c>
    </row>
    <row r="207" spans="1:29" x14ac:dyDescent="0.3">
      <c r="A207" s="6">
        <v>2016</v>
      </c>
      <c r="B207" s="4" t="s">
        <v>556</v>
      </c>
      <c r="C207" s="4" t="s">
        <v>315</v>
      </c>
      <c r="D207" s="4" t="s">
        <v>576</v>
      </c>
      <c r="E207" s="4" t="s">
        <v>334</v>
      </c>
      <c r="F207" s="4" t="s">
        <v>318</v>
      </c>
      <c r="G207" s="4" t="s">
        <v>335</v>
      </c>
      <c r="H207" s="9">
        <v>36.759276795040002</v>
      </c>
      <c r="I207" s="9">
        <v>1.178139181E-2</v>
      </c>
      <c r="J207" s="287">
        <v>36.771058186849999</v>
      </c>
      <c r="K207" s="9">
        <v>23.815587625469998</v>
      </c>
      <c r="L207" s="9">
        <v>18.83847337001</v>
      </c>
      <c r="M207" s="287">
        <v>42.654060995479995</v>
      </c>
      <c r="N207" s="9">
        <v>19.083888463089998</v>
      </c>
      <c r="O207" s="9">
        <v>72.143725822779999</v>
      </c>
      <c r="P207" s="9">
        <v>10.05268144877</v>
      </c>
      <c r="Q207" s="9">
        <v>3.4628006286600002</v>
      </c>
      <c r="R207" s="9">
        <v>61.263959881550001</v>
      </c>
      <c r="S207" s="9">
        <v>38.268393689429999</v>
      </c>
      <c r="T207" s="9">
        <v>63.002363173889997</v>
      </c>
      <c r="U207" s="9">
        <v>11.20207366046</v>
      </c>
      <c r="V207" s="287">
        <v>278.47988676862997</v>
      </c>
      <c r="W207" s="287">
        <v>357.90500595095995</v>
      </c>
      <c r="X207" s="9">
        <v>33.406139735456335</v>
      </c>
      <c r="Y207" s="284">
        <v>391.3111456864163</v>
      </c>
      <c r="Z207" t="str">
        <f>SUBSTITUTE(SUBSTITUTE(SUBSTITUTE(SUBSTITUTE(IF(E207="","",VLOOKUP(E207,Esquemas_NORM!$A$2:$H$126,8,FALSE)),"PROVINCIA ADMINISTRATIVA Y DE PLANIFICACIÓN","PAT"),"PROVINCIA ADMINISTRATIVA Y DE PLANIFICACION","PAT"),"PROVINCIA ADMINISTRATIVA DE PLANIFICACION","PAT"),"PROVINCIA ADMINISTRATIVA Y PLANIFICACION","PAT")</f>
        <v>A la fecha no ha conformado un EAT Provincia</v>
      </c>
      <c r="AA207" t="str">
        <f>IF($E207="","",INDEX(Esquemas_NORM!$H$2:$K$126,MATCH($E207,Esquemas_NORM!$A$2:$A$126,0),MATCH(AA$4,Esquemas_NORM!$H$1:$K$1,0)))</f>
        <v>A la fecha no ha conformado un EAT Región</v>
      </c>
      <c r="AB207" t="str">
        <f>IF($E207="","",INDEX(Esquemas_NORM!$H$2:$K$126,MATCH($E207,Esquemas_NORM!$A$2:$A$126,0),MATCH(AB$4,Esquemas_NORM!$H$1:$K$1,0)))</f>
        <v>A la fecha no ha conformado un EAT Área Metropolitana</v>
      </c>
      <c r="AC207" t="str">
        <f>IF($E207="","",INDEX(Esquemas_NORM!$H$2:$K$126,MATCH($E207,Esquemas_NORM!$A$2:$A$126,0),MATCH(AC$4,Esquemas_NORM!$H$1:$K$1,0)))</f>
        <v>MUNICIPIOS ASOCIADOS DEL ALTIPLANO DEL ORIENTE ANTIOQUEÑO - MASORA</v>
      </c>
    </row>
    <row r="208" spans="1:29" x14ac:dyDescent="0.3">
      <c r="A208" s="6">
        <v>2016</v>
      </c>
      <c r="B208" s="4" t="s">
        <v>556</v>
      </c>
      <c r="C208" s="4" t="s">
        <v>315</v>
      </c>
      <c r="D208" s="4" t="s">
        <v>576</v>
      </c>
      <c r="E208" s="4" t="s">
        <v>336</v>
      </c>
      <c r="F208" s="4" t="s">
        <v>318</v>
      </c>
      <c r="G208" s="4" t="s">
        <v>338</v>
      </c>
      <c r="H208" s="9">
        <v>121.79843766995999</v>
      </c>
      <c r="I208" s="9">
        <v>0</v>
      </c>
      <c r="J208" s="287">
        <v>121.79843766995999</v>
      </c>
      <c r="K208" s="9">
        <v>25.246186007129999</v>
      </c>
      <c r="L208" s="9">
        <v>17.735976312849999</v>
      </c>
      <c r="M208" s="287">
        <v>42.982162319979999</v>
      </c>
      <c r="N208" s="9">
        <v>8.9038034276100007</v>
      </c>
      <c r="O208" s="9">
        <v>83.596076403050006</v>
      </c>
      <c r="P208" s="9">
        <v>8.8329773641500005</v>
      </c>
      <c r="Q208" s="9">
        <v>12.010290603150001</v>
      </c>
      <c r="R208" s="9">
        <v>45.480791705279998</v>
      </c>
      <c r="S208" s="9">
        <v>26.08223135807</v>
      </c>
      <c r="T208" s="9">
        <v>22.778104885720001</v>
      </c>
      <c r="U208" s="9">
        <v>9.7178981663300004</v>
      </c>
      <c r="V208" s="287">
        <v>217.40217391336003</v>
      </c>
      <c r="W208" s="287">
        <v>382.18277390330002</v>
      </c>
      <c r="X208" s="9">
        <v>35.672178195920154</v>
      </c>
      <c r="Y208" s="284">
        <v>417.85495209922016</v>
      </c>
      <c r="Z208" t="str">
        <f>SUBSTITUTE(SUBSTITUTE(SUBSTITUTE(SUBSTITUTE(IF(E208="","",VLOOKUP(E208,Esquemas_NORM!$A$2:$H$126,8,FALSE)),"PROVINCIA ADMINISTRATIVA Y DE PLANIFICACIÓN","PAT"),"PROVINCIA ADMINISTRATIVA Y DE PLANIFICACION","PAT"),"PROVINCIA ADMINISTRATIVA DE PLANIFICACION","PAT"),"PROVINCIA ADMINISTRATIVA Y PLANIFICACION","PAT")</f>
        <v>A la fecha no ha conformado un EAT Provincia</v>
      </c>
      <c r="AA208" t="str">
        <f>IF($E208="","",INDEX(Esquemas_NORM!$H$2:$K$126,MATCH($E208,Esquemas_NORM!$A$2:$A$126,0),MATCH(AA$4,Esquemas_NORM!$H$1:$K$1,0)))</f>
        <v>Región de Planeación y Gestión Aeroportuaria de Oriente</v>
      </c>
      <c r="AB208" t="str">
        <f>IF($E208="","",INDEX(Esquemas_NORM!$H$2:$K$126,MATCH($E208,Esquemas_NORM!$A$2:$A$126,0),MATCH(AB$4,Esquemas_NORM!$H$1:$K$1,0)))</f>
        <v>A la fecha no ha conformado un EAT Área Metropolitana</v>
      </c>
      <c r="AC208" t="str">
        <f>IF($E208="","",INDEX(Esquemas_NORM!$H$2:$K$126,MATCH($E208,Esquemas_NORM!$A$2:$A$126,0),MATCH(AC$4,Esquemas_NORM!$H$1:$K$1,0)))</f>
        <v>MUNICIPIOS ASOCIADOS DEL ALTIPLANO DEL ORIENTE ANTIOQUEÑO - MASORA</v>
      </c>
    </row>
    <row r="209" spans="1:29" x14ac:dyDescent="0.3">
      <c r="A209" s="6">
        <v>2016</v>
      </c>
      <c r="B209" s="4" t="s">
        <v>556</v>
      </c>
      <c r="C209" s="4" t="s">
        <v>315</v>
      </c>
      <c r="D209" s="4" t="s">
        <v>574</v>
      </c>
      <c r="E209" s="4" t="s">
        <v>339</v>
      </c>
      <c r="F209" s="4" t="s">
        <v>318</v>
      </c>
      <c r="G209" s="4" t="s">
        <v>340</v>
      </c>
      <c r="H209" s="9">
        <v>7.9799498151600003</v>
      </c>
      <c r="I209" s="9">
        <v>0</v>
      </c>
      <c r="J209" s="287">
        <v>7.9799498151600003</v>
      </c>
      <c r="K209" s="9">
        <v>4.1153948281600004</v>
      </c>
      <c r="L209" s="9">
        <v>2.0208494907299999</v>
      </c>
      <c r="M209" s="287">
        <v>6.1362443188900002</v>
      </c>
      <c r="N209" s="9">
        <v>1.53265788886</v>
      </c>
      <c r="O209" s="9">
        <v>5.7449082374399998</v>
      </c>
      <c r="P209" s="9">
        <v>2.2321620490299998</v>
      </c>
      <c r="Q209" s="9">
        <v>1.7081454458100001</v>
      </c>
      <c r="R209" s="9">
        <v>11.89316614274</v>
      </c>
      <c r="S209" s="9">
        <v>8.2174055845199998</v>
      </c>
      <c r="T209" s="9">
        <v>24.060059476380001</v>
      </c>
      <c r="U209" s="9">
        <v>1.4781194093800001</v>
      </c>
      <c r="V209" s="287">
        <v>56.86662423416</v>
      </c>
      <c r="W209" s="287">
        <v>70.982818368210005</v>
      </c>
      <c r="X209" s="9">
        <v>6.6253947550237111</v>
      </c>
      <c r="Y209" s="284">
        <v>77.60821312323371</v>
      </c>
      <c r="Z209" t="str">
        <f>SUBSTITUTE(SUBSTITUTE(SUBSTITUTE(SUBSTITUTE(IF(E209="","",VLOOKUP(E209,Esquemas_NORM!$A$2:$H$126,8,FALSE)),"PROVINCIA ADMINISTRATIVA Y DE PLANIFICACIÓN","PAT"),"PROVINCIA ADMINISTRATIVA Y DE PLANIFICACION","PAT"),"PROVINCIA ADMINISTRATIVA DE PLANIFICACION","PAT"),"PROVINCIA ADMINISTRATIVA Y PLANIFICACION","PAT")</f>
        <v>PAT DEL AGUA, BOSQUES Y EL TURISMO</v>
      </c>
      <c r="AA209" t="str">
        <f>IF($E209="","",INDEX(Esquemas_NORM!$H$2:$K$126,MATCH($E209,Esquemas_NORM!$A$2:$A$126,0),MATCH(AA$4,Esquemas_NORM!$H$1:$K$1,0)))</f>
        <v>A la fecha no ha conformado un EAT Región</v>
      </c>
      <c r="AB209" t="str">
        <f>IF($E209="","",INDEX(Esquemas_NORM!$H$2:$K$126,MATCH($E209,Esquemas_NORM!$A$2:$A$126,0),MATCH(AB$4,Esquemas_NORM!$H$1:$K$1,0)))</f>
        <v>A la fecha no ha conformado un EAT Área Metropolitana</v>
      </c>
      <c r="AC209" t="str">
        <f>IF($E209="","",INDEX(Esquemas_NORM!$H$2:$K$126,MATCH($E209,Esquemas_NORM!$A$2:$A$126,0),MATCH(AC$4,Esquemas_NORM!$H$1:$K$1,0)))</f>
        <v>A la fecha no ha conformado un EAT asociación - unión</v>
      </c>
    </row>
    <row r="210" spans="1:29" x14ac:dyDescent="0.3">
      <c r="A210" s="6">
        <v>2016</v>
      </c>
      <c r="B210" s="4" t="s">
        <v>556</v>
      </c>
      <c r="C210" s="4" t="s">
        <v>315</v>
      </c>
      <c r="D210" s="4" t="s">
        <v>576</v>
      </c>
      <c r="E210" s="4" t="s">
        <v>341</v>
      </c>
      <c r="F210" s="4" t="s">
        <v>318</v>
      </c>
      <c r="G210" s="4" t="s">
        <v>342</v>
      </c>
      <c r="H210" s="9">
        <v>62.149969426319998</v>
      </c>
      <c r="I210" s="9">
        <v>0</v>
      </c>
      <c r="J210" s="287">
        <v>62.149969426319998</v>
      </c>
      <c r="K210" s="9">
        <v>575.26967234563995</v>
      </c>
      <c r="L210" s="9">
        <v>167.52346843533999</v>
      </c>
      <c r="M210" s="287">
        <v>742.79314078097991</v>
      </c>
      <c r="N210" s="9">
        <v>29.851202460650001</v>
      </c>
      <c r="O210" s="9">
        <v>141.48790834617</v>
      </c>
      <c r="P210" s="9">
        <v>13.354824335050001</v>
      </c>
      <c r="Q210" s="9">
        <v>14.61069201798</v>
      </c>
      <c r="R210" s="9">
        <v>84.889229434750007</v>
      </c>
      <c r="S210" s="9">
        <v>79.750180078430006</v>
      </c>
      <c r="T210" s="9">
        <v>26.513109370190001</v>
      </c>
      <c r="U210" s="9">
        <v>15.212658224549999</v>
      </c>
      <c r="V210" s="287">
        <v>405.66980426777002</v>
      </c>
      <c r="W210" s="287">
        <v>1210.6129144750701</v>
      </c>
      <c r="X210" s="9">
        <v>112.99619595722295</v>
      </c>
      <c r="Y210" s="284">
        <v>1323.6091104322929</v>
      </c>
      <c r="Z210" t="str">
        <f>SUBSTITUTE(SUBSTITUTE(SUBSTITUTE(SUBSTITUTE(IF(E210="","",VLOOKUP(E210,Esquemas_NORM!$A$2:$H$126,8,FALSE)),"PROVINCIA ADMINISTRATIVA Y DE PLANIFICACIÓN","PAT"),"PROVINCIA ADMINISTRATIVA Y DE PLANIFICACION","PAT"),"PROVINCIA ADMINISTRATIVA DE PLANIFICACION","PAT"),"PROVINCIA ADMINISTRATIVA Y PLANIFICACION","PAT")</f>
        <v>A la fecha no ha conformado un EAT Provincia</v>
      </c>
      <c r="AA210" t="str">
        <f>IF($E210="","",INDEX(Esquemas_NORM!$H$2:$K$126,MATCH($E210,Esquemas_NORM!$A$2:$A$126,0),MATCH(AA$4,Esquemas_NORM!$H$1:$K$1,0)))</f>
        <v>A la fecha no ha conformado un EAT Región</v>
      </c>
      <c r="AB210" t="str">
        <f>IF($E210="","",INDEX(Esquemas_NORM!$H$2:$K$126,MATCH($E210,Esquemas_NORM!$A$2:$A$126,0),MATCH(AB$4,Esquemas_NORM!$H$1:$K$1,0)))</f>
        <v>A la fecha no ha conformado un EAT Área Metropolitana</v>
      </c>
      <c r="AC210" t="str">
        <f>IF($E210="","",INDEX(Esquemas_NORM!$H$2:$K$126,MATCH($E210,Esquemas_NORM!$A$2:$A$126,0),MATCH(AC$4,Esquemas_NORM!$H$1:$K$1,0)))</f>
        <v>MUNICIPIOS ASOCIADOS DEL ALTIPLANO DEL ORIENTE ANTIOQUEÑO - MASORA</v>
      </c>
    </row>
    <row r="211" spans="1:29" x14ac:dyDescent="0.3">
      <c r="A211" s="6">
        <v>2016</v>
      </c>
      <c r="B211" s="4" t="s">
        <v>556</v>
      </c>
      <c r="C211" s="4" t="s">
        <v>315</v>
      </c>
      <c r="D211" s="4" t="s">
        <v>574</v>
      </c>
      <c r="E211" s="4" t="s">
        <v>343</v>
      </c>
      <c r="F211" s="4" t="s">
        <v>318</v>
      </c>
      <c r="G211" s="4" t="s">
        <v>344</v>
      </c>
      <c r="H211" s="9">
        <v>4.6198080245100002</v>
      </c>
      <c r="I211" s="9">
        <v>0</v>
      </c>
      <c r="J211" s="287">
        <v>4.6198080245100002</v>
      </c>
      <c r="K211" s="9">
        <v>2.71528825105</v>
      </c>
      <c r="L211" s="9">
        <v>22.586716746640001</v>
      </c>
      <c r="M211" s="287">
        <v>25.302004997690002</v>
      </c>
      <c r="N211" s="9">
        <v>7.8849166452099997</v>
      </c>
      <c r="O211" s="9">
        <v>62.859291173259997</v>
      </c>
      <c r="P211" s="9">
        <v>6.9469334599800003</v>
      </c>
      <c r="Q211" s="9">
        <v>4.0606380421099999</v>
      </c>
      <c r="R211" s="9">
        <v>37.180607159460003</v>
      </c>
      <c r="S211" s="9">
        <v>43.356405816280002</v>
      </c>
      <c r="T211" s="9">
        <v>96.899305843760004</v>
      </c>
      <c r="U211" s="9">
        <v>6.7827747551700002</v>
      </c>
      <c r="V211" s="287">
        <v>265.97087289523</v>
      </c>
      <c r="W211" s="287">
        <v>295.89268591743001</v>
      </c>
      <c r="X211" s="9">
        <v>27.618033411393789</v>
      </c>
      <c r="Y211" s="284">
        <v>323.51071932882382</v>
      </c>
      <c r="Z211" t="str">
        <f>SUBSTITUTE(SUBSTITUTE(SUBSTITUTE(SUBSTITUTE(IF(E211="","",VLOOKUP(E211,Esquemas_NORM!$A$2:$H$126,8,FALSE)),"PROVINCIA ADMINISTRATIVA Y DE PLANIFICACIÓN","PAT"),"PROVINCIA ADMINISTRATIVA Y DE PLANIFICACION","PAT"),"PROVINCIA ADMINISTRATIVA DE PLANIFICACION","PAT"),"PROVINCIA ADMINISTRATIVA Y PLANIFICACION","PAT")</f>
        <v>PAT DEL AGUA, BOSQUES Y EL TURISMO</v>
      </c>
      <c r="AA211" t="str">
        <f>IF($E211="","",INDEX(Esquemas_NORM!$H$2:$K$126,MATCH($E211,Esquemas_NORM!$A$2:$A$126,0),MATCH(AA$4,Esquemas_NORM!$H$1:$K$1,0)))</f>
        <v>A la fecha no ha conformado un EAT Región</v>
      </c>
      <c r="AB211" t="str">
        <f>IF($E211="","",INDEX(Esquemas_NORM!$H$2:$K$126,MATCH($E211,Esquemas_NORM!$A$2:$A$126,0),MATCH(AB$4,Esquemas_NORM!$H$1:$K$1,0)))</f>
        <v>A la fecha no ha conformado un EAT Área Metropolitana</v>
      </c>
      <c r="AC211" t="str">
        <f>IF($E211="","",INDEX(Esquemas_NORM!$H$2:$K$126,MATCH($E211,Esquemas_NORM!$A$2:$A$126,0),MATCH(AC$4,Esquemas_NORM!$H$1:$K$1,0)))</f>
        <v>A la fecha no ha conformado un EAT asociación - unión</v>
      </c>
    </row>
    <row r="212" spans="1:29" x14ac:dyDescent="0.3">
      <c r="A212" s="6">
        <v>2016</v>
      </c>
      <c r="B212" s="4" t="s">
        <v>556</v>
      </c>
      <c r="C212" s="4" t="s">
        <v>315</v>
      </c>
      <c r="D212" s="4" t="s">
        <v>576</v>
      </c>
      <c r="E212" s="4" t="s">
        <v>345</v>
      </c>
      <c r="F212" s="4" t="s">
        <v>318</v>
      </c>
      <c r="G212" s="4" t="s">
        <v>346</v>
      </c>
      <c r="H212" s="9">
        <v>37.710013063769999</v>
      </c>
      <c r="I212" s="9">
        <v>0</v>
      </c>
      <c r="J212" s="287">
        <v>37.710013063769999</v>
      </c>
      <c r="K212" s="9">
        <v>57.157323578970001</v>
      </c>
      <c r="L212" s="9">
        <v>32.30750884263</v>
      </c>
      <c r="M212" s="287">
        <v>89.464832421599993</v>
      </c>
      <c r="N212" s="9">
        <v>38.656812522839999</v>
      </c>
      <c r="O212" s="9">
        <v>165.76175594428</v>
      </c>
      <c r="P212" s="9">
        <v>17.879125148429999</v>
      </c>
      <c r="Q212" s="9">
        <v>23.970464386949999</v>
      </c>
      <c r="R212" s="9">
        <v>116.8212874817</v>
      </c>
      <c r="S212" s="9">
        <v>55.777452146690003</v>
      </c>
      <c r="T212" s="9">
        <v>48.144724494050003</v>
      </c>
      <c r="U212" s="9">
        <v>22.257424722549999</v>
      </c>
      <c r="V212" s="287">
        <v>489.26904684749002</v>
      </c>
      <c r="W212" s="287">
        <v>616.44389233286006</v>
      </c>
      <c r="X212" s="9">
        <v>57.537643966798079</v>
      </c>
      <c r="Y212" s="284">
        <v>673.98153629965816</v>
      </c>
      <c r="Z212" t="str">
        <f>SUBSTITUTE(SUBSTITUTE(SUBSTITUTE(SUBSTITUTE(IF(E212="","",VLOOKUP(E212,Esquemas_NORM!$A$2:$H$126,8,FALSE)),"PROVINCIA ADMINISTRATIVA Y DE PLANIFICACIÓN","PAT"),"PROVINCIA ADMINISTRATIVA Y DE PLANIFICACION","PAT"),"PROVINCIA ADMINISTRATIVA DE PLANIFICACION","PAT"),"PROVINCIA ADMINISTRATIVA Y PLANIFICACION","PAT")</f>
        <v>A la fecha no ha conformado un EAT Provincia</v>
      </c>
      <c r="AA212" t="str">
        <f>IF($E212="","",INDEX(Esquemas_NORM!$H$2:$K$126,MATCH($E212,Esquemas_NORM!$A$2:$A$126,0),MATCH(AA$4,Esquemas_NORM!$H$1:$K$1,0)))</f>
        <v>Región de Planeación y Gestión Aeroportuaria de Oriente</v>
      </c>
      <c r="AB212" t="str">
        <f>IF($E212="","",INDEX(Esquemas_NORM!$H$2:$K$126,MATCH($E212,Esquemas_NORM!$A$2:$A$126,0),MATCH(AB$4,Esquemas_NORM!$H$1:$K$1,0)))</f>
        <v>A la fecha no ha conformado un EAT Área Metropolitana</v>
      </c>
      <c r="AC212" t="str">
        <f>IF($E212="","",INDEX(Esquemas_NORM!$H$2:$K$126,MATCH($E212,Esquemas_NORM!$A$2:$A$126,0),MATCH(AC$4,Esquemas_NORM!$H$1:$K$1,0)))</f>
        <v>MUNICIPIOS ASOCIADOS DEL ALTIPLANO DEL ORIENTE ANTIOQUEÑO - MASORA</v>
      </c>
    </row>
    <row r="213" spans="1:29" x14ac:dyDescent="0.3">
      <c r="A213" s="6">
        <v>2016</v>
      </c>
      <c r="B213" s="4" t="s">
        <v>556</v>
      </c>
      <c r="C213" s="4" t="s">
        <v>315</v>
      </c>
      <c r="D213" s="4" t="s">
        <v>576</v>
      </c>
      <c r="E213" s="4" t="s">
        <v>347</v>
      </c>
      <c r="F213" s="4" t="s">
        <v>318</v>
      </c>
      <c r="G213" s="4" t="s">
        <v>349</v>
      </c>
      <c r="H213" s="9">
        <v>22.386227349910001</v>
      </c>
      <c r="I213" s="9">
        <v>8.9525371849999993E-2</v>
      </c>
      <c r="J213" s="287">
        <v>22.475752721760003</v>
      </c>
      <c r="K213" s="9">
        <v>19.671103073489999</v>
      </c>
      <c r="L213" s="9">
        <v>5.9354727866300001</v>
      </c>
      <c r="M213" s="287">
        <v>25.60657586012</v>
      </c>
      <c r="N213" s="9">
        <v>7.5763501822699997</v>
      </c>
      <c r="O213" s="9">
        <v>43.450156097819999</v>
      </c>
      <c r="P213" s="9">
        <v>5.3873491588800002</v>
      </c>
      <c r="Q213" s="9">
        <v>6.6705874320899996</v>
      </c>
      <c r="R213" s="9">
        <v>19.573492154219998</v>
      </c>
      <c r="S213" s="9">
        <v>18.281651108049999</v>
      </c>
      <c r="T213" s="9">
        <v>45.169485116289998</v>
      </c>
      <c r="U213" s="9">
        <v>6.5308744342100002</v>
      </c>
      <c r="V213" s="287">
        <v>152.63994568383001</v>
      </c>
      <c r="W213" s="287">
        <v>200.72227426570998</v>
      </c>
      <c r="X213" s="9">
        <v>18.735016919707036</v>
      </c>
      <c r="Y213" s="284">
        <v>219.45729118541703</v>
      </c>
      <c r="Z213" t="str">
        <f>SUBSTITUTE(SUBSTITUTE(SUBSTITUTE(SUBSTITUTE(IF(E213="","",VLOOKUP(E213,Esquemas_NORM!$A$2:$H$126,8,FALSE)),"PROVINCIA ADMINISTRATIVA Y DE PLANIFICACIÓN","PAT"),"PROVINCIA ADMINISTRATIVA Y DE PLANIFICACION","PAT"),"PROVINCIA ADMINISTRATIVA DE PLANIFICACION","PAT"),"PROVINCIA ADMINISTRATIVA Y PLANIFICACION","PAT")</f>
        <v>PAT DE LA PAZ</v>
      </c>
      <c r="AA213" t="str">
        <f>IF($E213="","",INDEX(Esquemas_NORM!$H$2:$K$126,MATCH($E213,Esquemas_NORM!$A$2:$A$126,0),MATCH(AA$4,Esquemas_NORM!$H$1:$K$1,0)))</f>
        <v>Región de Planeación y Gestión Aeroportuaria de Oriente</v>
      </c>
      <c r="AB213" t="str">
        <f>IF($E213="","",INDEX(Esquemas_NORM!$H$2:$K$126,MATCH($E213,Esquemas_NORM!$A$2:$A$126,0),MATCH(AB$4,Esquemas_NORM!$H$1:$K$1,0)))</f>
        <v>A la fecha no ha conformado un EAT Área Metropolitana</v>
      </c>
      <c r="AC213" t="str">
        <f>IF($E213="","",INDEX(Esquemas_NORM!$H$2:$K$126,MATCH($E213,Esquemas_NORM!$A$2:$A$126,0),MATCH(AC$4,Esquemas_NORM!$H$1:$K$1,0)))</f>
        <v>MUNICIPIOS ASOCIADOS DEL ALTIPLANO DEL ORIENTE ANTIOQUEÑO - MASORA</v>
      </c>
    </row>
    <row r="214" spans="1:29" x14ac:dyDescent="0.3">
      <c r="A214" s="6">
        <v>2016</v>
      </c>
      <c r="B214" s="4" t="s">
        <v>556</v>
      </c>
      <c r="C214" s="4" t="s">
        <v>315</v>
      </c>
      <c r="D214" s="4" t="s">
        <v>576</v>
      </c>
      <c r="E214" s="4" t="s">
        <v>350</v>
      </c>
      <c r="F214" s="4" t="s">
        <v>318</v>
      </c>
      <c r="G214" s="4" t="s">
        <v>351</v>
      </c>
      <c r="H214" s="9">
        <v>151.45145633256999</v>
      </c>
      <c r="I214" s="9">
        <v>0</v>
      </c>
      <c r="J214" s="287">
        <v>151.45145633256999</v>
      </c>
      <c r="K214" s="9">
        <v>215.38313879755</v>
      </c>
      <c r="L214" s="9">
        <v>59.851618032689998</v>
      </c>
      <c r="M214" s="287">
        <v>275.23475683024003</v>
      </c>
      <c r="N214" s="9">
        <v>29.876613283849998</v>
      </c>
      <c r="O214" s="9">
        <v>160.87074572001001</v>
      </c>
      <c r="P214" s="9">
        <v>25.452445584469999</v>
      </c>
      <c r="Q214" s="9">
        <v>28.967525001639999</v>
      </c>
      <c r="R214" s="9">
        <v>93.204173815619995</v>
      </c>
      <c r="S214" s="9">
        <v>66.079211689399997</v>
      </c>
      <c r="T214" s="9">
        <v>34.715981737050001</v>
      </c>
      <c r="U214" s="9">
        <v>20.40008601637</v>
      </c>
      <c r="V214" s="287">
        <v>459.56678284840996</v>
      </c>
      <c r="W214" s="287">
        <v>886.25299601121992</v>
      </c>
      <c r="X214" s="9">
        <v>82.721087812256926</v>
      </c>
      <c r="Y214" s="284">
        <v>968.9740838234768</v>
      </c>
      <c r="Z214" t="str">
        <f>SUBSTITUTE(SUBSTITUTE(SUBSTITUTE(SUBSTITUTE(IF(E214="","",VLOOKUP(E214,Esquemas_NORM!$A$2:$H$126,8,FALSE)),"PROVINCIA ADMINISTRATIVA Y DE PLANIFICACIÓN","PAT"),"PROVINCIA ADMINISTRATIVA Y DE PLANIFICACION","PAT"),"PROVINCIA ADMINISTRATIVA DE PLANIFICACION","PAT"),"PROVINCIA ADMINISTRATIVA Y PLANIFICACION","PAT")</f>
        <v>PAT DEL AGUA, BOSQUES Y EL TURISMO</v>
      </c>
      <c r="AA214" t="str">
        <f>IF($E214="","",INDEX(Esquemas_NORM!$H$2:$K$126,MATCH($E214,Esquemas_NORM!$A$2:$A$126,0),MATCH(AA$4,Esquemas_NORM!$H$1:$K$1,0)))</f>
        <v>A la fecha no ha conformado un EAT Región</v>
      </c>
      <c r="AB214" t="str">
        <f>IF($E214="","",INDEX(Esquemas_NORM!$H$2:$K$126,MATCH($E214,Esquemas_NORM!$A$2:$A$126,0),MATCH(AB$4,Esquemas_NORM!$H$1:$K$1,0)))</f>
        <v>A la fecha no ha conformado un EAT Área Metropolitana</v>
      </c>
      <c r="AC214" t="str">
        <f>IF($E214="","",INDEX(Esquemas_NORM!$H$2:$K$126,MATCH($E214,Esquemas_NORM!$A$2:$A$126,0),MATCH(AC$4,Esquemas_NORM!$H$1:$K$1,0)))</f>
        <v>MUNICIPIOS ASOCIADOS DEL ALTIPLANO DEL ORIENTE ANTIOQUEÑO - MASORA</v>
      </c>
    </row>
    <row r="215" spans="1:29" x14ac:dyDescent="0.3">
      <c r="A215" s="6">
        <v>2016</v>
      </c>
      <c r="B215" s="4" t="s">
        <v>556</v>
      </c>
      <c r="C215" s="4" t="s">
        <v>315</v>
      </c>
      <c r="D215" s="4" t="s">
        <v>573</v>
      </c>
      <c r="E215" s="4" t="s">
        <v>352</v>
      </c>
      <c r="F215" s="4" t="s">
        <v>318</v>
      </c>
      <c r="G215" s="4" t="s">
        <v>353</v>
      </c>
      <c r="H215" s="9">
        <v>18.607815792850001</v>
      </c>
      <c r="I215" s="9">
        <v>0.33774693839999997</v>
      </c>
      <c r="J215" s="287">
        <v>18.94556273125</v>
      </c>
      <c r="K215" s="9">
        <v>0.84320859464999998</v>
      </c>
      <c r="L215" s="9">
        <v>11.30973354969</v>
      </c>
      <c r="M215" s="287">
        <v>12.152942144339999</v>
      </c>
      <c r="N215" s="9">
        <v>0.23217225615000001</v>
      </c>
      <c r="O215" s="9">
        <v>2.7206112229300001</v>
      </c>
      <c r="P215" s="9">
        <v>2.25392365082</v>
      </c>
      <c r="Q215" s="9">
        <v>0.46344816775999997</v>
      </c>
      <c r="R215" s="9">
        <v>1.99600689661</v>
      </c>
      <c r="S215" s="9">
        <v>8.7827824580700007</v>
      </c>
      <c r="T215" s="9">
        <v>43.414640787250001</v>
      </c>
      <c r="U215" s="9">
        <v>0.45629902917999998</v>
      </c>
      <c r="V215" s="287">
        <v>60.319884468769999</v>
      </c>
      <c r="W215" s="287">
        <v>91.418389344360008</v>
      </c>
      <c r="X215" s="9">
        <v>8.5328102095512239</v>
      </c>
      <c r="Y215" s="284">
        <v>99.951199553911238</v>
      </c>
      <c r="Z215" t="str">
        <f>SUBSTITUTE(SUBSTITUTE(SUBSTITUTE(SUBSTITUTE(IF(E215="","",VLOOKUP(E215,Esquemas_NORM!$A$2:$H$126,8,FALSE)),"PROVINCIA ADMINISTRATIVA Y DE PLANIFICACIÓN","PAT"),"PROVINCIA ADMINISTRATIVA Y DE PLANIFICACION","PAT"),"PROVINCIA ADMINISTRATIVA DE PLANIFICACION","PAT"),"PROVINCIA ADMINISTRATIVA Y PLANIFICACION","PAT")</f>
        <v>PAT DE LA PAZ</v>
      </c>
      <c r="AA215" t="str">
        <f>IF($E215="","",INDEX(Esquemas_NORM!$H$2:$K$126,MATCH($E215,Esquemas_NORM!$A$2:$A$126,0),MATCH(AA$4,Esquemas_NORM!$H$1:$K$1,0)))</f>
        <v>A la fecha no ha conformado un EAT Región</v>
      </c>
      <c r="AB215" t="str">
        <f>IF($E215="","",INDEX(Esquemas_NORM!$H$2:$K$126,MATCH($E215,Esquemas_NORM!$A$2:$A$126,0),MATCH(AB$4,Esquemas_NORM!$H$1:$K$1,0)))</f>
        <v>A la fecha no ha conformado un EAT Área Metropolitana</v>
      </c>
      <c r="AC215" t="str">
        <f>IF($E215="","",INDEX(Esquemas_NORM!$H$2:$K$126,MATCH($E215,Esquemas_NORM!$A$2:$A$126,0),MATCH(AC$4,Esquemas_NORM!$H$1:$K$1,0)))</f>
        <v>MUNICIPIOS UNIDOS DEL SUR DE ANTIOQUIA - MUSA</v>
      </c>
    </row>
    <row r="216" spans="1:29" x14ac:dyDescent="0.3">
      <c r="A216" s="6">
        <v>2016</v>
      </c>
      <c r="B216" s="4" t="s">
        <v>556</v>
      </c>
      <c r="C216" s="4" t="s">
        <v>315</v>
      </c>
      <c r="D216" s="4" t="s">
        <v>576</v>
      </c>
      <c r="E216" s="4" t="s">
        <v>354</v>
      </c>
      <c r="F216" s="4" t="s">
        <v>318</v>
      </c>
      <c r="G216" s="4" t="s">
        <v>355</v>
      </c>
      <c r="H216" s="9">
        <v>47.495561059400004</v>
      </c>
      <c r="I216" s="9">
        <v>0.1516859955</v>
      </c>
      <c r="J216" s="287">
        <v>47.647247054900006</v>
      </c>
      <c r="K216" s="9">
        <v>1304.4607383018499</v>
      </c>
      <c r="L216" s="9">
        <v>198.80256194578001</v>
      </c>
      <c r="M216" s="287">
        <v>1503.26330024763</v>
      </c>
      <c r="N216" s="9">
        <v>98.952323245860001</v>
      </c>
      <c r="O216" s="9">
        <v>518.41869253454001</v>
      </c>
      <c r="P216" s="9">
        <v>29.569327575700001</v>
      </c>
      <c r="Q216" s="9">
        <v>62.421588001750003</v>
      </c>
      <c r="R216" s="9">
        <v>226.48738499789999</v>
      </c>
      <c r="S216" s="9">
        <v>235.28861284182</v>
      </c>
      <c r="T216" s="9">
        <v>157.50473472239</v>
      </c>
      <c r="U216" s="9">
        <v>41.246104074590001</v>
      </c>
      <c r="V216" s="287">
        <v>1369.8887679945499</v>
      </c>
      <c r="W216" s="287">
        <v>2920.7993152970798</v>
      </c>
      <c r="X216" s="9">
        <v>272.62158517956777</v>
      </c>
      <c r="Y216" s="284">
        <v>3193.4209004766476</v>
      </c>
      <c r="Z216" t="str">
        <f>SUBSTITUTE(SUBSTITUTE(SUBSTITUTE(SUBSTITUTE(IF(E216="","",VLOOKUP(E216,Esquemas_NORM!$A$2:$H$126,8,FALSE)),"PROVINCIA ADMINISTRATIVA Y DE PLANIFICACIÓN","PAT"),"PROVINCIA ADMINISTRATIVA Y DE PLANIFICACION","PAT"),"PROVINCIA ADMINISTRATIVA DE PLANIFICACION","PAT"),"PROVINCIA ADMINISTRATIVA Y PLANIFICACION","PAT")</f>
        <v>A la fecha no ha conformado un EAT Provincia</v>
      </c>
      <c r="AA216" t="str">
        <f>IF($E216="","",INDEX(Esquemas_NORM!$H$2:$K$126,MATCH($E216,Esquemas_NORM!$A$2:$A$126,0),MATCH(AA$4,Esquemas_NORM!$H$1:$K$1,0)))</f>
        <v>Región de Planeación y Gestión Aeroportuaria de Oriente</v>
      </c>
      <c r="AB216" t="str">
        <f>IF($E216="","",INDEX(Esquemas_NORM!$H$2:$K$126,MATCH($E216,Esquemas_NORM!$A$2:$A$126,0),MATCH(AB$4,Esquemas_NORM!$H$1:$K$1,0)))</f>
        <v>A la fecha no ha conformado un EAT Área Metropolitana</v>
      </c>
      <c r="AC216" t="str">
        <f>IF($E216="","",INDEX(Esquemas_NORM!$H$2:$K$126,MATCH($E216,Esquemas_NORM!$A$2:$A$126,0),MATCH(AC$4,Esquemas_NORM!$H$1:$K$1,0)))</f>
        <v>MUNICIPIOS ASOCIADOS DEL ALTIPLANO DEL ORIENTE ANTIOQUEÑO - MASORA</v>
      </c>
    </row>
    <row r="217" spans="1:29" x14ac:dyDescent="0.3">
      <c r="A217" s="6">
        <v>2016</v>
      </c>
      <c r="B217" s="4" t="s">
        <v>556</v>
      </c>
      <c r="C217" s="4" t="s">
        <v>315</v>
      </c>
      <c r="D217" s="4" t="s">
        <v>574</v>
      </c>
      <c r="E217" s="4" t="s">
        <v>356</v>
      </c>
      <c r="F217" s="4" t="s">
        <v>318</v>
      </c>
      <c r="G217" s="4" t="s">
        <v>357</v>
      </c>
      <c r="H217" s="9">
        <v>17.63038870654</v>
      </c>
      <c r="I217" s="9">
        <v>17.14716635832</v>
      </c>
      <c r="J217" s="287">
        <v>34.777555064859996</v>
      </c>
      <c r="K217" s="9">
        <v>46.503205027660002</v>
      </c>
      <c r="L217" s="9">
        <v>9.2862053168899994</v>
      </c>
      <c r="M217" s="287">
        <v>55.789410344549999</v>
      </c>
      <c r="N217" s="9">
        <v>490.94283273133999</v>
      </c>
      <c r="O217" s="9">
        <v>20.183406461560001</v>
      </c>
      <c r="P217" s="9">
        <v>12.50382961313</v>
      </c>
      <c r="Q217" s="9">
        <v>2.7727687585099998</v>
      </c>
      <c r="R217" s="9">
        <v>15.041299621609999</v>
      </c>
      <c r="S217" s="9">
        <v>18.393580178160001</v>
      </c>
      <c r="T217" s="9">
        <v>17.5740873857</v>
      </c>
      <c r="U217" s="9">
        <v>3.2282879746200002</v>
      </c>
      <c r="V217" s="287">
        <v>580.64009272463011</v>
      </c>
      <c r="W217" s="287">
        <v>671.20705813404015</v>
      </c>
      <c r="X217" s="9">
        <v>62.649128686751439</v>
      </c>
      <c r="Y217" s="284">
        <v>733.85618682079155</v>
      </c>
      <c r="Z217" t="str">
        <f>SUBSTITUTE(SUBSTITUTE(SUBSTITUTE(SUBSTITUTE(IF(E217="","",VLOOKUP(E217,Esquemas_NORM!$A$2:$H$126,8,FALSE)),"PROVINCIA ADMINISTRATIVA Y DE PLANIFICACIÓN","PAT"),"PROVINCIA ADMINISTRATIVA Y DE PLANIFICACION","PAT"),"PROVINCIA ADMINISTRATIVA DE PLANIFICACION","PAT"),"PROVINCIA ADMINISTRATIVA Y PLANIFICACION","PAT")</f>
        <v>PAT DEL AGUA, BOSQUES Y EL TURISMO</v>
      </c>
      <c r="AA217" t="str">
        <f>IF($E217="","",INDEX(Esquemas_NORM!$H$2:$K$126,MATCH($E217,Esquemas_NORM!$A$2:$A$126,0),MATCH(AA$4,Esquemas_NORM!$H$1:$K$1,0)))</f>
        <v>A la fecha no ha conformado un EAT Región</v>
      </c>
      <c r="AB217" t="str">
        <f>IF($E217="","",INDEX(Esquemas_NORM!$H$2:$K$126,MATCH($E217,Esquemas_NORM!$A$2:$A$126,0),MATCH(AB$4,Esquemas_NORM!$H$1:$K$1,0)))</f>
        <v>A la fecha no ha conformado un EAT Área Metropolitana</v>
      </c>
      <c r="AC217" t="str">
        <f>IF($E217="","",INDEX(Esquemas_NORM!$H$2:$K$126,MATCH($E217,Esquemas_NORM!$A$2:$A$126,0),MATCH(AC$4,Esquemas_NORM!$H$1:$K$1,0)))</f>
        <v>A la fecha no ha conformado un EAT asociación - unión</v>
      </c>
    </row>
    <row r="218" spans="1:29" x14ac:dyDescent="0.3">
      <c r="A218" s="6">
        <v>2016</v>
      </c>
      <c r="B218" s="4" t="s">
        <v>556</v>
      </c>
      <c r="C218" s="4" t="s">
        <v>315</v>
      </c>
      <c r="D218" s="4" t="s">
        <v>575</v>
      </c>
      <c r="E218" s="4" t="s">
        <v>358</v>
      </c>
      <c r="F218" s="4" t="s">
        <v>318</v>
      </c>
      <c r="G218" s="4" t="s">
        <v>359</v>
      </c>
      <c r="H218" s="9">
        <v>6.0541245988199996</v>
      </c>
      <c r="I218" s="9">
        <v>2.2612449789300002</v>
      </c>
      <c r="J218" s="287">
        <v>8.3153695777499994</v>
      </c>
      <c r="K218" s="9">
        <v>1.3539101546400001</v>
      </c>
      <c r="L218" s="9">
        <v>4.5269861481099998</v>
      </c>
      <c r="M218" s="287">
        <v>5.8808963027500001</v>
      </c>
      <c r="N218" s="9">
        <v>0.57289628238000001</v>
      </c>
      <c r="O218" s="9">
        <v>6.7662532135399998</v>
      </c>
      <c r="P218" s="9">
        <v>16.704057465959998</v>
      </c>
      <c r="Q218" s="9">
        <v>0.98097272564000004</v>
      </c>
      <c r="R218" s="9">
        <v>5.0087193363000004</v>
      </c>
      <c r="S218" s="9">
        <v>5.4096322543699999</v>
      </c>
      <c r="T218" s="9">
        <v>19.346825464310001</v>
      </c>
      <c r="U218" s="9">
        <v>1.0936610150199999</v>
      </c>
      <c r="V218" s="287">
        <v>55.883017757520001</v>
      </c>
      <c r="W218" s="287">
        <v>70.079283638020001</v>
      </c>
      <c r="X218" s="9">
        <v>6.5410606246006742</v>
      </c>
      <c r="Y218" s="284">
        <v>76.620344262620677</v>
      </c>
      <c r="Z218" t="str">
        <f>SUBSTITUTE(SUBSTITUTE(SUBSTITUTE(SUBSTITUTE(IF(E218="","",VLOOKUP(E218,Esquemas_NORM!$A$2:$H$126,8,FALSE)),"PROVINCIA ADMINISTRATIVA Y DE PLANIFICACIÓN","PAT"),"PROVINCIA ADMINISTRATIVA Y DE PLANIFICACION","PAT"),"PROVINCIA ADMINISTRATIVA DE PLANIFICACION","PAT"),"PROVINCIA ADMINISTRATIVA Y PLANIFICACION","PAT")</f>
        <v>PAT DEL AGUA, BOSQUES Y EL TURISMO</v>
      </c>
      <c r="AA218" t="str">
        <f>IF($E218="","",INDEX(Esquemas_NORM!$H$2:$K$126,MATCH($E218,Esquemas_NORM!$A$2:$A$126,0),MATCH(AA$4,Esquemas_NORM!$H$1:$K$1,0)))</f>
        <v>A la fecha no ha conformado un EAT Región</v>
      </c>
      <c r="AB218" t="str">
        <f>IF($E218="","",INDEX(Esquemas_NORM!$H$2:$K$126,MATCH($E218,Esquemas_NORM!$A$2:$A$126,0),MATCH(AB$4,Esquemas_NORM!$H$1:$K$1,0)))</f>
        <v>A la fecha no ha conformado un EAT Área Metropolitana</v>
      </c>
      <c r="AC218" t="str">
        <f>IF($E218="","",INDEX(Esquemas_NORM!$H$2:$K$126,MATCH($E218,Esquemas_NORM!$A$2:$A$126,0),MATCH(AC$4,Esquemas_NORM!$H$1:$K$1,0)))</f>
        <v>A la fecha no ha conformado un EAT asociación - unión</v>
      </c>
    </row>
    <row r="219" spans="1:29" x14ac:dyDescent="0.3">
      <c r="A219" s="6">
        <v>2016</v>
      </c>
      <c r="B219" s="4" t="s">
        <v>556</v>
      </c>
      <c r="C219" s="4" t="s">
        <v>315</v>
      </c>
      <c r="D219" s="4" t="s">
        <v>575</v>
      </c>
      <c r="E219" s="4" t="s">
        <v>360</v>
      </c>
      <c r="F219" s="4" t="s">
        <v>318</v>
      </c>
      <c r="G219" s="4" t="s">
        <v>361</v>
      </c>
      <c r="H219" s="9">
        <v>11.26043513113</v>
      </c>
      <c r="I219" s="9">
        <v>5.3685815671599997</v>
      </c>
      <c r="J219" s="287">
        <v>16.629016698290002</v>
      </c>
      <c r="K219" s="9">
        <v>2.28488973272</v>
      </c>
      <c r="L219" s="9">
        <v>7.7089811740399998</v>
      </c>
      <c r="M219" s="287">
        <v>9.9938709067599998</v>
      </c>
      <c r="N219" s="9">
        <v>2.7208274377400001</v>
      </c>
      <c r="O219" s="9">
        <v>19.029571707940001</v>
      </c>
      <c r="P219" s="9">
        <v>6.2893211539299996</v>
      </c>
      <c r="Q219" s="9">
        <v>2.7443177525500002</v>
      </c>
      <c r="R219" s="9">
        <v>9.9377918806699999</v>
      </c>
      <c r="S219" s="9">
        <v>18.460854255019999</v>
      </c>
      <c r="T219" s="9">
        <v>19.116189138509998</v>
      </c>
      <c r="U219" s="9">
        <v>3.4614641375500002</v>
      </c>
      <c r="V219" s="287">
        <v>81.760337463909991</v>
      </c>
      <c r="W219" s="287">
        <v>108.38322506895999</v>
      </c>
      <c r="X219" s="9">
        <v>10.116274154963151</v>
      </c>
      <c r="Y219" s="284">
        <v>118.49949922392314</v>
      </c>
      <c r="Z219" t="str">
        <f>SUBSTITUTE(SUBSTITUTE(SUBSTITUTE(SUBSTITUTE(IF(E219="","",VLOOKUP(E219,Esquemas_NORM!$A$2:$H$126,8,FALSE)),"PROVINCIA ADMINISTRATIVA Y DE PLANIFICACIÓN","PAT"),"PROVINCIA ADMINISTRATIVA Y DE PLANIFICACION","PAT"),"PROVINCIA ADMINISTRATIVA DE PLANIFICACION","PAT"),"PROVINCIA ADMINISTRATIVA Y PLANIFICACION","PAT")</f>
        <v>PAT DEL AGUA, BOSQUES Y EL TURISMO</v>
      </c>
      <c r="AA219" t="str">
        <f>IF($E219="","",INDEX(Esquemas_NORM!$H$2:$K$126,MATCH($E219,Esquemas_NORM!$A$2:$A$126,0),MATCH(AA$4,Esquemas_NORM!$H$1:$K$1,0)))</f>
        <v>A la fecha no ha conformado un EAT Región</v>
      </c>
      <c r="AB219" t="str">
        <f>IF($E219="","",INDEX(Esquemas_NORM!$H$2:$K$126,MATCH($E219,Esquemas_NORM!$A$2:$A$126,0),MATCH(AB$4,Esquemas_NORM!$H$1:$K$1,0)))</f>
        <v>A la fecha no ha conformado un EAT Área Metropolitana</v>
      </c>
      <c r="AC219" t="str">
        <f>IF($E219="","",INDEX(Esquemas_NORM!$H$2:$K$126,MATCH($E219,Esquemas_NORM!$A$2:$A$126,0),MATCH(AC$4,Esquemas_NORM!$H$1:$K$1,0)))</f>
        <v>A la fecha no ha conformado un EAT asociación - unión</v>
      </c>
    </row>
    <row r="220" spans="1:29" x14ac:dyDescent="0.3">
      <c r="A220" s="6">
        <v>2016</v>
      </c>
      <c r="B220" s="4" t="s">
        <v>556</v>
      </c>
      <c r="C220" s="4" t="s">
        <v>315</v>
      </c>
      <c r="D220" s="4" t="s">
        <v>574</v>
      </c>
      <c r="E220" s="4" t="s">
        <v>362</v>
      </c>
      <c r="F220" s="4" t="s">
        <v>318</v>
      </c>
      <c r="G220" s="4" t="s">
        <v>363</v>
      </c>
      <c r="H220" s="9">
        <v>11.734423072249999</v>
      </c>
      <c r="I220" s="9">
        <v>0</v>
      </c>
      <c r="J220" s="287">
        <v>11.734423072249999</v>
      </c>
      <c r="K220" s="9">
        <v>1.56293768151</v>
      </c>
      <c r="L220" s="9">
        <v>15.13168610706</v>
      </c>
      <c r="M220" s="287">
        <v>16.694623788569999</v>
      </c>
      <c r="N220" s="9">
        <v>96.786355522760005</v>
      </c>
      <c r="O220" s="9">
        <v>11.00825077861</v>
      </c>
      <c r="P220" s="9">
        <v>8.1207233324200008</v>
      </c>
      <c r="Q220" s="9">
        <v>1.68984661194</v>
      </c>
      <c r="R220" s="9">
        <v>9.8445414523999997</v>
      </c>
      <c r="S220" s="9">
        <v>6.0117027407799997</v>
      </c>
      <c r="T220" s="9">
        <v>14.85515459636</v>
      </c>
      <c r="U220" s="9">
        <v>1.8756437675099999</v>
      </c>
      <c r="V220" s="287">
        <v>150.19221880278002</v>
      </c>
      <c r="W220" s="287">
        <v>178.62126566360001</v>
      </c>
      <c r="X220" s="9">
        <v>16.672152837392538</v>
      </c>
      <c r="Y220" s="284">
        <v>195.29341850099254</v>
      </c>
      <c r="Z220" t="str">
        <f>SUBSTITUTE(SUBSTITUTE(SUBSTITUTE(SUBSTITUTE(IF(E220="","",VLOOKUP(E220,Esquemas_NORM!$A$2:$H$126,8,FALSE)),"PROVINCIA ADMINISTRATIVA Y DE PLANIFICACIÓN","PAT"),"PROVINCIA ADMINISTRATIVA Y DE PLANIFICACION","PAT"),"PROVINCIA ADMINISTRATIVA DE PLANIFICACION","PAT"),"PROVINCIA ADMINISTRATIVA Y PLANIFICACION","PAT")</f>
        <v>PAT DEL AGUA, BOSQUES Y EL TURISMO</v>
      </c>
      <c r="AA220" t="str">
        <f>IF($E220="","",INDEX(Esquemas_NORM!$H$2:$K$126,MATCH($E220,Esquemas_NORM!$A$2:$A$126,0),MATCH(AA$4,Esquemas_NORM!$H$1:$K$1,0)))</f>
        <v>A la fecha no ha conformado un EAT Región</v>
      </c>
      <c r="AB220" t="str">
        <f>IF($E220="","",INDEX(Esquemas_NORM!$H$2:$K$126,MATCH($E220,Esquemas_NORM!$A$2:$A$126,0),MATCH(AB$4,Esquemas_NORM!$H$1:$K$1,0)))</f>
        <v>A la fecha no ha conformado un EAT Área Metropolitana</v>
      </c>
      <c r="AC220" t="str">
        <f>IF($E220="","",INDEX(Esquemas_NORM!$H$2:$K$126,MATCH($E220,Esquemas_NORM!$A$2:$A$126,0),MATCH(AC$4,Esquemas_NORM!$H$1:$K$1,0)))</f>
        <v>A la fecha no ha conformado un EAT asociación - unión</v>
      </c>
    </row>
    <row r="221" spans="1:29" x14ac:dyDescent="0.3">
      <c r="A221" s="6">
        <v>2016</v>
      </c>
      <c r="B221" s="4" t="s">
        <v>556</v>
      </c>
      <c r="C221" s="4" t="s">
        <v>315</v>
      </c>
      <c r="D221" s="4" t="s">
        <v>576</v>
      </c>
      <c r="E221" s="4" t="s">
        <v>364</v>
      </c>
      <c r="F221" s="4" t="s">
        <v>318</v>
      </c>
      <c r="G221" s="4" t="s">
        <v>365</v>
      </c>
      <c r="H221" s="9">
        <v>78.361234790989997</v>
      </c>
      <c r="I221" s="9">
        <v>0</v>
      </c>
      <c r="J221" s="287">
        <v>78.361234790989997</v>
      </c>
      <c r="K221" s="9">
        <v>4.5315908330200001</v>
      </c>
      <c r="L221" s="9">
        <v>14.08067418217</v>
      </c>
      <c r="M221" s="287">
        <v>18.612265015190001</v>
      </c>
      <c r="N221" s="9">
        <v>1.9904354342999999</v>
      </c>
      <c r="O221" s="9">
        <v>15.39795787792</v>
      </c>
      <c r="P221" s="9">
        <v>35.814243307719998</v>
      </c>
      <c r="Q221" s="9">
        <v>1.43479560902</v>
      </c>
      <c r="R221" s="9">
        <v>17.664595049359999</v>
      </c>
      <c r="S221" s="9">
        <v>11.071284911599999</v>
      </c>
      <c r="T221" s="9">
        <v>32.799700619249997</v>
      </c>
      <c r="U221" s="9">
        <v>4.66562175364</v>
      </c>
      <c r="V221" s="287">
        <v>120.83863456280999</v>
      </c>
      <c r="W221" s="287">
        <v>217.81213436898997</v>
      </c>
      <c r="X221" s="9">
        <v>20.330150391366008</v>
      </c>
      <c r="Y221" s="284">
        <v>238.14228476035598</v>
      </c>
      <c r="Z221" t="str">
        <f>SUBSTITUTE(SUBSTITUTE(SUBSTITUTE(SUBSTITUTE(IF(E221="","",VLOOKUP(E221,Esquemas_NORM!$A$2:$H$126,8,FALSE)),"PROVINCIA ADMINISTRATIVA Y DE PLANIFICACIÓN","PAT"),"PROVINCIA ADMINISTRATIVA Y DE PLANIFICACION","PAT"),"PROVINCIA ADMINISTRATIVA DE PLANIFICACION","PAT"),"PROVINCIA ADMINISTRATIVA Y PLANIFICACION","PAT")</f>
        <v>PAT DEL AGUA, BOSQUES Y EL TURISMO</v>
      </c>
      <c r="AA221" t="str">
        <f>IF($E221="","",INDEX(Esquemas_NORM!$H$2:$K$126,MATCH($E221,Esquemas_NORM!$A$2:$A$126,0),MATCH(AA$4,Esquemas_NORM!$H$1:$K$1,0)))</f>
        <v>A la fecha no ha conformado un EAT Región</v>
      </c>
      <c r="AB221" t="str">
        <f>IF($E221="","",INDEX(Esquemas_NORM!$H$2:$K$126,MATCH($E221,Esquemas_NORM!$A$2:$A$126,0),MATCH(AB$4,Esquemas_NORM!$H$1:$K$1,0)))</f>
        <v>A la fecha no ha conformado un EAT Área Metropolitana</v>
      </c>
      <c r="AC221" t="str">
        <f>IF($E221="","",INDEX(Esquemas_NORM!$H$2:$K$126,MATCH($E221,Esquemas_NORM!$A$2:$A$126,0),MATCH(AC$4,Esquemas_NORM!$H$1:$K$1,0)))</f>
        <v>MUNICIPIOS ASOCIADOS DEL ALTIPLANO DEL ORIENTE ANTIOQUEÑO - MASORA</v>
      </c>
    </row>
    <row r="222" spans="1:29" x14ac:dyDescent="0.3">
      <c r="A222" s="6">
        <v>2016</v>
      </c>
      <c r="B222" s="4" t="s">
        <v>556</v>
      </c>
      <c r="C222" s="4" t="s">
        <v>315</v>
      </c>
      <c r="D222" s="4" t="s">
        <v>573</v>
      </c>
      <c r="E222" s="4" t="s">
        <v>366</v>
      </c>
      <c r="F222" s="4" t="s">
        <v>318</v>
      </c>
      <c r="G222" s="4" t="s">
        <v>367</v>
      </c>
      <c r="H222" s="9">
        <v>114.27211017246</v>
      </c>
      <c r="I222" s="9">
        <v>15.34640897845</v>
      </c>
      <c r="J222" s="287">
        <v>129.61851915091</v>
      </c>
      <c r="K222" s="9">
        <v>334.25910021600998</v>
      </c>
      <c r="L222" s="9">
        <v>15.01865195641</v>
      </c>
      <c r="M222" s="287">
        <v>349.27775217241998</v>
      </c>
      <c r="N222" s="9">
        <v>30.248119698059998</v>
      </c>
      <c r="O222" s="9">
        <v>61.650218206920002</v>
      </c>
      <c r="P222" s="9">
        <v>10.127505374669999</v>
      </c>
      <c r="Q222" s="9">
        <v>10.17120850145</v>
      </c>
      <c r="R222" s="9">
        <v>38.182864769230001</v>
      </c>
      <c r="S222" s="9">
        <v>55.08696506199</v>
      </c>
      <c r="T222" s="9">
        <v>45.07369422272</v>
      </c>
      <c r="U222" s="9">
        <v>8.1406349449800004</v>
      </c>
      <c r="V222" s="287">
        <v>258.68121078001997</v>
      </c>
      <c r="W222" s="287">
        <v>737.57748210334989</v>
      </c>
      <c r="X222" s="9">
        <v>68.84401174385259</v>
      </c>
      <c r="Y222" s="284">
        <v>806.42149384720244</v>
      </c>
      <c r="Z222" t="str">
        <f>SUBSTITUTE(SUBSTITUTE(SUBSTITUTE(SUBSTITUTE(IF(E222="","",VLOOKUP(E222,Esquemas_NORM!$A$2:$H$126,8,FALSE)),"PROVINCIA ADMINISTRATIVA Y DE PLANIFICACIÓN","PAT"),"PROVINCIA ADMINISTRATIVA Y DE PLANIFICACION","PAT"),"PROVINCIA ADMINISTRATIVA DE PLANIFICACION","PAT"),"PROVINCIA ADMINISTRATIVA Y PLANIFICACION","PAT")</f>
        <v>PAT DE LA PAZ</v>
      </c>
      <c r="AA222" t="str">
        <f>IF($E222="","",INDEX(Esquemas_NORM!$H$2:$K$126,MATCH($E222,Esquemas_NORM!$A$2:$A$126,0),MATCH(AA$4,Esquemas_NORM!$H$1:$K$1,0)))</f>
        <v>A la fecha no ha conformado un EAT Región</v>
      </c>
      <c r="AB222" t="str">
        <f>IF($E222="","",INDEX(Esquemas_NORM!$H$2:$K$126,MATCH($E222,Esquemas_NORM!$A$2:$A$126,0),MATCH(AB$4,Esquemas_NORM!$H$1:$K$1,0)))</f>
        <v>A la fecha no ha conformado un EAT Área Metropolitana</v>
      </c>
      <c r="AC222" t="str">
        <f>IF($E222="","",INDEX(Esquemas_NORM!$H$2:$K$126,MATCH($E222,Esquemas_NORM!$A$2:$A$126,0),MATCH(AC$4,Esquemas_NORM!$H$1:$K$1,0)))</f>
        <v>A la fecha no ha conformado un EAT asociación - unión</v>
      </c>
    </row>
    <row r="223" spans="1:29" x14ac:dyDescent="0.3">
      <c r="A223" s="6">
        <v>2016</v>
      </c>
      <c r="B223" s="4" t="s">
        <v>556</v>
      </c>
      <c r="C223" s="4" t="s">
        <v>368</v>
      </c>
      <c r="D223" s="4" t="s">
        <v>577</v>
      </c>
      <c r="E223" s="4" t="s">
        <v>370</v>
      </c>
      <c r="F223" s="4" t="s">
        <v>371</v>
      </c>
      <c r="G223" s="4" t="s">
        <v>372</v>
      </c>
      <c r="H223" s="9">
        <v>54.557700024440003</v>
      </c>
      <c r="I223" s="9">
        <v>1.5866007633799999</v>
      </c>
      <c r="J223" s="287">
        <v>56.144300787820001</v>
      </c>
      <c r="K223" s="9">
        <v>71.784719432649993</v>
      </c>
      <c r="L223" s="9">
        <v>23.814979438000002</v>
      </c>
      <c r="M223" s="287">
        <v>95.599698870650002</v>
      </c>
      <c r="N223" s="9">
        <v>14.060570701270001</v>
      </c>
      <c r="O223" s="9">
        <v>53.595450127189999</v>
      </c>
      <c r="P223" s="9">
        <v>10.0415312239</v>
      </c>
      <c r="Q223" s="9">
        <v>7.3203924635200002</v>
      </c>
      <c r="R223" s="9">
        <v>25.671981768030001</v>
      </c>
      <c r="S223" s="9">
        <v>28.60098205753</v>
      </c>
      <c r="T223" s="9">
        <v>58.863596172939999</v>
      </c>
      <c r="U223" s="9">
        <v>8.1910366734599993</v>
      </c>
      <c r="V223" s="287">
        <v>206.34554118783996</v>
      </c>
      <c r="W223" s="287">
        <v>358.08954084630994</v>
      </c>
      <c r="X223" s="9">
        <v>33.423363854697364</v>
      </c>
      <c r="Y223" s="284">
        <v>391.5129047010073</v>
      </c>
      <c r="Z223" t="str">
        <f>SUBSTITUTE(SUBSTITUTE(SUBSTITUTE(SUBSTITUTE(IF(E223="","",VLOOKUP(E223,Esquemas_NORM!$A$2:$H$126,8,FALSE)),"PROVINCIA ADMINISTRATIVA Y DE PLANIFICACIÓN","PAT"),"PROVINCIA ADMINISTRATIVA Y DE PLANIFICACION","PAT"),"PROVINCIA ADMINISTRATIVA DE PLANIFICACION","PAT"),"PROVINCIA ADMINISTRATIVA Y PLANIFICACION","PAT")</f>
        <v>PAT DE PENDERISCO Y SINIFANÁ</v>
      </c>
      <c r="AA223" t="str">
        <f>IF($E223="","",INDEX(Esquemas_NORM!$H$2:$K$126,MATCH($E223,Esquemas_NORM!$A$2:$A$126,0),MATCH(AA$4,Esquemas_NORM!$H$1:$K$1,0)))</f>
        <v>A la fecha no ha conformado un EAT Región</v>
      </c>
      <c r="AB223" t="str">
        <f>IF($E223="","",INDEX(Esquemas_NORM!$H$2:$K$126,MATCH($E223,Esquemas_NORM!$A$2:$A$126,0),MATCH(AB$4,Esquemas_NORM!$H$1:$K$1,0)))</f>
        <v>A la fecha no ha conformado un EAT Área Metropolitana</v>
      </c>
      <c r="AC223" t="str">
        <f>IF($E223="","",INDEX(Esquemas_NORM!$H$2:$K$126,MATCH($E223,Esquemas_NORM!$A$2:$A$126,0),MATCH(AC$4,Esquemas_NORM!$H$1:$K$1,0)))</f>
        <v>A la fecha no ha conformado un EAT asociación - unión</v>
      </c>
    </row>
    <row r="224" spans="1:29" x14ac:dyDescent="0.3">
      <c r="A224" s="6">
        <v>2016</v>
      </c>
      <c r="B224" s="4" t="s">
        <v>556</v>
      </c>
      <c r="C224" s="4" t="s">
        <v>368</v>
      </c>
      <c r="D224" s="4" t="s">
        <v>578</v>
      </c>
      <c r="E224" s="4" t="s">
        <v>373</v>
      </c>
      <c r="F224" s="4" t="s">
        <v>371</v>
      </c>
      <c r="G224" s="4" t="s">
        <v>375</v>
      </c>
      <c r="H224" s="9">
        <v>100.00789947571</v>
      </c>
      <c r="I224" s="9">
        <v>44.010061489480002</v>
      </c>
      <c r="J224" s="287">
        <v>144.01796096519001</v>
      </c>
      <c r="K224" s="9">
        <v>88.963968952269994</v>
      </c>
      <c r="L224" s="9">
        <v>117.58724455952</v>
      </c>
      <c r="M224" s="287">
        <v>206.55121351179</v>
      </c>
      <c r="N224" s="9">
        <v>11.722409949119999</v>
      </c>
      <c r="O224" s="9">
        <v>116.18694089528</v>
      </c>
      <c r="P224" s="9">
        <v>12.58737859002</v>
      </c>
      <c r="Q224" s="9">
        <v>23.445714412329998</v>
      </c>
      <c r="R224" s="9">
        <v>35.462258247919998</v>
      </c>
      <c r="S224" s="9">
        <v>55.246336185639997</v>
      </c>
      <c r="T224" s="9">
        <v>40.230946347370001</v>
      </c>
      <c r="U224" s="9">
        <v>13.778423845520001</v>
      </c>
      <c r="V224" s="287">
        <v>308.66040847319999</v>
      </c>
      <c r="W224" s="287">
        <v>659.22958295017997</v>
      </c>
      <c r="X224" s="9">
        <v>61.531175031403436</v>
      </c>
      <c r="Y224" s="284">
        <v>720.76075798158342</v>
      </c>
      <c r="Z224" t="str">
        <f>SUBSTITUTE(SUBSTITUTE(SUBSTITUTE(SUBSTITUTE(IF(E224="","",VLOOKUP(E224,Esquemas_NORM!$A$2:$H$126,8,FALSE)),"PROVINCIA ADMINISTRATIVA Y DE PLANIFICACIÓN","PAT"),"PROVINCIA ADMINISTRATIVA Y DE PLANIFICACION","PAT"),"PROVINCIA ADMINISTRATIVA DE PLANIFICACION","PAT"),"PROVINCIA ADMINISTRATIVA Y PLANIFICACION","PAT")</f>
        <v>PAT SAN JUAN</v>
      </c>
      <c r="AA224" t="str">
        <f>IF($E224="","",INDEX(Esquemas_NORM!$H$2:$K$126,MATCH($E224,Esquemas_NORM!$A$2:$A$126,0),MATCH(AA$4,Esquemas_NORM!$H$1:$K$1,0)))</f>
        <v>A la fecha no ha conformado un EAT Región</v>
      </c>
      <c r="AB224" t="str">
        <f>IF($E224="","",INDEX(Esquemas_NORM!$H$2:$K$126,MATCH($E224,Esquemas_NORM!$A$2:$A$126,0),MATCH(AB$4,Esquemas_NORM!$H$1:$K$1,0)))</f>
        <v>A la fecha no ha conformado un EAT Área Metropolitana</v>
      </c>
      <c r="AC224" t="str">
        <f>IF($E224="","",INDEX(Esquemas_NORM!$H$2:$K$126,MATCH($E224,Esquemas_NORM!$A$2:$A$126,0),MATCH(AC$4,Esquemas_NORM!$H$1:$K$1,0)))</f>
        <v>A la fecha no ha conformado un EAT asociación - unión</v>
      </c>
    </row>
    <row r="225" spans="1:29" x14ac:dyDescent="0.3">
      <c r="A225" s="6">
        <v>2016</v>
      </c>
      <c r="B225" s="4" t="s">
        <v>556</v>
      </c>
      <c r="C225" s="4" t="s">
        <v>368</v>
      </c>
      <c r="D225" s="4" t="s">
        <v>577</v>
      </c>
      <c r="E225" s="4" t="s">
        <v>376</v>
      </c>
      <c r="F225" s="4" t="s">
        <v>371</v>
      </c>
      <c r="G225" s="4" t="s">
        <v>377</v>
      </c>
      <c r="H225" s="9">
        <v>24.532822313960001</v>
      </c>
      <c r="I225" s="9">
        <v>9.0102661060000006E-2</v>
      </c>
      <c r="J225" s="287">
        <v>24.622924975020002</v>
      </c>
      <c r="K225" s="9">
        <v>4.8172981859000004</v>
      </c>
      <c r="L225" s="9">
        <v>1.13781534006</v>
      </c>
      <c r="M225" s="287">
        <v>5.9551135259599999</v>
      </c>
      <c r="N225" s="9">
        <v>1.4269001514099999</v>
      </c>
      <c r="O225" s="9">
        <v>9.3213914982499997</v>
      </c>
      <c r="P225" s="9">
        <v>2.86616719481</v>
      </c>
      <c r="Q225" s="9">
        <v>0.88984928259999996</v>
      </c>
      <c r="R225" s="9">
        <v>2.8582329227800001</v>
      </c>
      <c r="S225" s="9">
        <v>4.6973892065599996</v>
      </c>
      <c r="T225" s="9">
        <v>13.19156689948</v>
      </c>
      <c r="U225" s="9">
        <v>1.3984886834000001</v>
      </c>
      <c r="V225" s="287">
        <v>36.649985839289997</v>
      </c>
      <c r="W225" s="287">
        <v>67.228024340269997</v>
      </c>
      <c r="X225" s="9">
        <v>6.2749297660192145</v>
      </c>
      <c r="Y225" s="284">
        <v>73.502954106289209</v>
      </c>
      <c r="Z225" t="str">
        <f>SUBSTITUTE(SUBSTITUTE(SUBSTITUTE(SUBSTITUTE(IF(E225="","",VLOOKUP(E225,Esquemas_NORM!$A$2:$H$126,8,FALSE)),"PROVINCIA ADMINISTRATIVA Y DE PLANIFICACIÓN","PAT"),"PROVINCIA ADMINISTRATIVA Y DE PLANIFICACION","PAT"),"PROVINCIA ADMINISTRATIVA DE PLANIFICACION","PAT"),"PROVINCIA ADMINISTRATIVA Y PLANIFICACION","PAT")</f>
        <v>PAT DE PENDERISCO Y SINIFANÁ</v>
      </c>
      <c r="AA225" t="str">
        <f>IF($E225="","",INDEX(Esquemas_NORM!$H$2:$K$126,MATCH($E225,Esquemas_NORM!$A$2:$A$126,0),MATCH(AA$4,Esquemas_NORM!$H$1:$K$1,0)))</f>
        <v>A la fecha no ha conformado un EAT Región</v>
      </c>
      <c r="AB225" t="str">
        <f>IF($E225="","",INDEX(Esquemas_NORM!$H$2:$K$126,MATCH($E225,Esquemas_NORM!$A$2:$A$126,0),MATCH(AB$4,Esquemas_NORM!$H$1:$K$1,0)))</f>
        <v>A la fecha no ha conformado un EAT Área Metropolitana</v>
      </c>
      <c r="AC225" t="str">
        <f>IF($E225="","",INDEX(Esquemas_NORM!$H$2:$K$126,MATCH($E225,Esquemas_NORM!$A$2:$A$126,0),MATCH(AC$4,Esquemas_NORM!$H$1:$K$1,0)))</f>
        <v>A la fecha no ha conformado un EAT asociación - unión</v>
      </c>
    </row>
    <row r="226" spans="1:29" x14ac:dyDescent="0.3">
      <c r="A226" s="6">
        <v>2016</v>
      </c>
      <c r="B226" s="4" t="s">
        <v>556</v>
      </c>
      <c r="C226" s="4" t="s">
        <v>368</v>
      </c>
      <c r="D226" s="4" t="s">
        <v>578</v>
      </c>
      <c r="E226" s="4" t="s">
        <v>378</v>
      </c>
      <c r="F226" s="4" t="s">
        <v>371</v>
      </c>
      <c r="G226" s="4" t="s">
        <v>379</v>
      </c>
      <c r="H226" s="9">
        <v>64.486192534859995</v>
      </c>
      <c r="I226" s="9">
        <v>0</v>
      </c>
      <c r="J226" s="287">
        <v>64.486192534859995</v>
      </c>
      <c r="K226" s="9">
        <v>5.7325198268199999</v>
      </c>
      <c r="L226" s="9">
        <v>7.2725968895299999</v>
      </c>
      <c r="M226" s="287">
        <v>13.005116716349999</v>
      </c>
      <c r="N226" s="9">
        <v>3.7674602614400001</v>
      </c>
      <c r="O226" s="9">
        <v>13.4945910481</v>
      </c>
      <c r="P226" s="9">
        <v>4.0957836490000004</v>
      </c>
      <c r="Q226" s="9">
        <v>2.3327457158599998</v>
      </c>
      <c r="R226" s="9">
        <v>6.3715571307300003</v>
      </c>
      <c r="S226" s="9">
        <v>9.8460582124999991</v>
      </c>
      <c r="T226" s="9">
        <v>29.013964544589999</v>
      </c>
      <c r="U226" s="9">
        <v>2.4214923962700001</v>
      </c>
      <c r="V226" s="287">
        <v>71.343652958489997</v>
      </c>
      <c r="W226" s="287">
        <v>148.8349622097</v>
      </c>
      <c r="X226" s="9">
        <v>13.891958655023544</v>
      </c>
      <c r="Y226" s="284">
        <v>162.72692086472352</v>
      </c>
      <c r="Z226" t="str">
        <f>SUBSTITUTE(SUBSTITUTE(SUBSTITUTE(SUBSTITUTE(IF(E226="","",VLOOKUP(E226,Esquemas_NORM!$A$2:$H$126,8,FALSE)),"PROVINCIA ADMINISTRATIVA Y DE PLANIFICACIÓN","PAT"),"PROVINCIA ADMINISTRATIVA Y DE PLANIFICACION","PAT"),"PROVINCIA ADMINISTRATIVA DE PLANIFICACION","PAT"),"PROVINCIA ADMINISTRATIVA Y PLANIFICACION","PAT")</f>
        <v>PAT SAN JUAN</v>
      </c>
      <c r="AA226" t="str">
        <f>IF($E226="","",INDEX(Esquemas_NORM!$H$2:$K$126,MATCH($E226,Esquemas_NORM!$A$2:$A$126,0),MATCH(AA$4,Esquemas_NORM!$H$1:$K$1,0)))</f>
        <v>A la fecha no ha conformado un EAT Región</v>
      </c>
      <c r="AB226" t="str">
        <f>IF($E226="","",INDEX(Esquemas_NORM!$H$2:$K$126,MATCH($E226,Esquemas_NORM!$A$2:$A$126,0),MATCH(AB$4,Esquemas_NORM!$H$1:$K$1,0)))</f>
        <v>A la fecha no ha conformado un EAT Área Metropolitana</v>
      </c>
      <c r="AC226" t="str">
        <f>IF($E226="","",INDEX(Esquemas_NORM!$H$2:$K$126,MATCH($E226,Esquemas_NORM!$A$2:$A$126,0),MATCH(AC$4,Esquemas_NORM!$H$1:$K$1,0)))</f>
        <v>A la fecha no ha conformado un EAT asociación - unión</v>
      </c>
    </row>
    <row r="227" spans="1:29" x14ac:dyDescent="0.3">
      <c r="A227" s="6">
        <v>2016</v>
      </c>
      <c r="B227" s="4" t="s">
        <v>556</v>
      </c>
      <c r="C227" s="4" t="s">
        <v>368</v>
      </c>
      <c r="D227" s="4" t="s">
        <v>579</v>
      </c>
      <c r="E227" s="4" t="s">
        <v>380</v>
      </c>
      <c r="F227" s="4" t="s">
        <v>371</v>
      </c>
      <c r="G227" s="4" t="s">
        <v>381</v>
      </c>
      <c r="H227" s="9">
        <v>83.158661551980003</v>
      </c>
      <c r="I227" s="9">
        <v>0</v>
      </c>
      <c r="J227" s="287">
        <v>83.158661551980003</v>
      </c>
      <c r="K227" s="9">
        <v>7.9619821605899999</v>
      </c>
      <c r="L227" s="9">
        <v>8.7854434535399992</v>
      </c>
      <c r="M227" s="287">
        <v>16.747425614129998</v>
      </c>
      <c r="N227" s="9">
        <v>4.7741842014199998</v>
      </c>
      <c r="O227" s="9">
        <v>22.803357311679999</v>
      </c>
      <c r="P227" s="9">
        <v>7.0928262893399996</v>
      </c>
      <c r="Q227" s="9">
        <v>5.2310511266499997</v>
      </c>
      <c r="R227" s="9">
        <v>15.52470630737</v>
      </c>
      <c r="S227" s="9">
        <v>13.86576581023</v>
      </c>
      <c r="T227" s="9">
        <v>20.041413458729998</v>
      </c>
      <c r="U227" s="9">
        <v>5.3436652319200002</v>
      </c>
      <c r="V227" s="287">
        <v>94.676969737339988</v>
      </c>
      <c r="W227" s="287">
        <v>194.58305690344997</v>
      </c>
      <c r="X227" s="9">
        <v>18.161994610260479</v>
      </c>
      <c r="Y227" s="284">
        <v>212.74505151371045</v>
      </c>
      <c r="Z227" t="str">
        <f>SUBSTITUTE(SUBSTITUTE(SUBSTITUTE(SUBSTITUTE(IF(E227="","",VLOOKUP(E227,Esquemas_NORM!$A$2:$H$126,8,FALSE)),"PROVINCIA ADMINISTRATIVA Y DE PLANIFICACIÓN","PAT"),"PROVINCIA ADMINISTRATIVA Y DE PLANIFICACION","PAT"),"PROVINCIA ADMINISTRATIVA DE PLANIFICACION","PAT"),"PROVINCIA ADMINISTRATIVA Y PLANIFICACION","PAT")</f>
        <v>PAT DE PENDERISCO Y SINIFANÁ</v>
      </c>
      <c r="AA227" t="str">
        <f>IF($E227="","",INDEX(Esquemas_NORM!$H$2:$K$126,MATCH($E227,Esquemas_NORM!$A$2:$A$126,0),MATCH(AA$4,Esquemas_NORM!$H$1:$K$1,0)))</f>
        <v>A la fecha no ha conformado un EAT Región</v>
      </c>
      <c r="AB227" t="str">
        <f>IF($E227="","",INDEX(Esquemas_NORM!$H$2:$K$126,MATCH($E227,Esquemas_NORM!$A$2:$A$126,0),MATCH(AB$4,Esquemas_NORM!$H$1:$K$1,0)))</f>
        <v>A la fecha no ha conformado un EAT Área Metropolitana</v>
      </c>
      <c r="AC227" t="str">
        <f>IF($E227="","",INDEX(Esquemas_NORM!$H$2:$K$126,MATCH($E227,Esquemas_NORM!$A$2:$A$126,0),MATCH(AC$4,Esquemas_NORM!$H$1:$K$1,0)))</f>
        <v>A la fecha no ha conformado un EAT asociación - unión</v>
      </c>
    </row>
    <row r="228" spans="1:29" x14ac:dyDescent="0.3">
      <c r="A228" s="6">
        <v>2016</v>
      </c>
      <c r="B228" s="4" t="s">
        <v>556</v>
      </c>
      <c r="C228" s="4" t="s">
        <v>368</v>
      </c>
      <c r="D228" s="4" t="s">
        <v>580</v>
      </c>
      <c r="E228" s="4" t="s">
        <v>382</v>
      </c>
      <c r="F228" s="4" t="s">
        <v>371</v>
      </c>
      <c r="G228" s="4" t="s">
        <v>384</v>
      </c>
      <c r="H228" s="9">
        <v>18.757533155960001</v>
      </c>
      <c r="I228" s="9">
        <v>0</v>
      </c>
      <c r="J228" s="287">
        <v>18.757533155960001</v>
      </c>
      <c r="K228" s="9">
        <v>0.73194971433</v>
      </c>
      <c r="L228" s="9">
        <v>4.8118098957199997</v>
      </c>
      <c r="M228" s="287">
        <v>5.5437596100499995</v>
      </c>
      <c r="N228" s="9">
        <v>0.89795758397000003</v>
      </c>
      <c r="O228" s="9">
        <v>3.2871706557199998</v>
      </c>
      <c r="P228" s="9">
        <v>2.9525719957000001</v>
      </c>
      <c r="Q228" s="9">
        <v>0.70669074265999998</v>
      </c>
      <c r="R228" s="9">
        <v>1.6501915245700001</v>
      </c>
      <c r="S228" s="9">
        <v>4.5512942092099999</v>
      </c>
      <c r="T228" s="9">
        <v>22.242600132580002</v>
      </c>
      <c r="U228" s="9">
        <v>0.62731271471000005</v>
      </c>
      <c r="V228" s="287">
        <v>36.91578955912</v>
      </c>
      <c r="W228" s="287">
        <v>61.217082325130008</v>
      </c>
      <c r="X228" s="9">
        <v>5.7138804217510826</v>
      </c>
      <c r="Y228" s="284">
        <v>66.930962746881093</v>
      </c>
      <c r="Z228" t="str">
        <f>SUBSTITUTE(SUBSTITUTE(SUBSTITUTE(SUBSTITUTE(IF(E228="","",VLOOKUP(E228,Esquemas_NORM!$A$2:$H$126,8,FALSE)),"PROVINCIA ADMINISTRATIVA Y DE PLANIFICACIÓN","PAT"),"PROVINCIA ADMINISTRATIVA Y DE PLANIFICACION","PAT"),"PROVINCIA ADMINISTRATIVA DE PLANIFICACION","PAT"),"PROVINCIA ADMINISTRATIVA Y PLANIFICACION","PAT")</f>
        <v>PAT CARTAMA</v>
      </c>
      <c r="AA228" t="str">
        <f>IF($E228="","",INDEX(Esquemas_NORM!$H$2:$K$126,MATCH($E228,Esquemas_NORM!$A$2:$A$126,0),MATCH(AA$4,Esquemas_NORM!$H$1:$K$1,0)))</f>
        <v>A la fecha no ha conformado un EAT Región</v>
      </c>
      <c r="AB228" t="str">
        <f>IF($E228="","",INDEX(Esquemas_NORM!$H$2:$K$126,MATCH($E228,Esquemas_NORM!$A$2:$A$126,0),MATCH(AB$4,Esquemas_NORM!$H$1:$K$1,0)))</f>
        <v>A la fecha no ha conformado un EAT Área Metropolitana</v>
      </c>
      <c r="AC228" t="str">
        <f>IF($E228="","",INDEX(Esquemas_NORM!$H$2:$K$126,MATCH($E228,Esquemas_NORM!$A$2:$A$126,0),MATCH(AC$4,Esquemas_NORM!$H$1:$K$1,0)))</f>
        <v>A la fecha no ha conformado un EAT asociación - unión</v>
      </c>
    </row>
    <row r="229" spans="1:29" x14ac:dyDescent="0.3">
      <c r="A229" s="6">
        <v>2016</v>
      </c>
      <c r="B229" s="4" t="s">
        <v>556</v>
      </c>
      <c r="C229" s="4" t="s">
        <v>368</v>
      </c>
      <c r="D229" s="4" t="s">
        <v>578</v>
      </c>
      <c r="E229" s="4" t="s">
        <v>385</v>
      </c>
      <c r="F229" s="4" t="s">
        <v>371</v>
      </c>
      <c r="G229" s="4" t="s">
        <v>386</v>
      </c>
      <c r="H229" s="9">
        <v>91.484390509340002</v>
      </c>
      <c r="I229" s="9">
        <v>0</v>
      </c>
      <c r="J229" s="287">
        <v>91.484390509340002</v>
      </c>
      <c r="K229" s="9">
        <v>10.355253546569999</v>
      </c>
      <c r="L229" s="9">
        <v>16.542108037799998</v>
      </c>
      <c r="M229" s="287">
        <v>26.897361584369996</v>
      </c>
      <c r="N229" s="9">
        <v>8.92708238184</v>
      </c>
      <c r="O229" s="9">
        <v>67.332091796399993</v>
      </c>
      <c r="P229" s="9">
        <v>7.6918296855000001</v>
      </c>
      <c r="Q229" s="9">
        <v>11.980474226209999</v>
      </c>
      <c r="R229" s="9">
        <v>24.033411872399999</v>
      </c>
      <c r="S229" s="9">
        <v>24.836994932570001</v>
      </c>
      <c r="T229" s="9">
        <v>43.977346577619997</v>
      </c>
      <c r="U229" s="9">
        <v>7.5433047902399997</v>
      </c>
      <c r="V229" s="287">
        <v>196.32253626278001</v>
      </c>
      <c r="W229" s="287">
        <v>314.70428835649</v>
      </c>
      <c r="X229" s="9">
        <v>29.373870880203746</v>
      </c>
      <c r="Y229" s="284">
        <v>344.07815923669375</v>
      </c>
      <c r="Z229" t="str">
        <f>SUBSTITUTE(SUBSTITUTE(SUBSTITUTE(SUBSTITUTE(IF(E229="","",VLOOKUP(E229,Esquemas_NORM!$A$2:$H$126,8,FALSE)),"PROVINCIA ADMINISTRATIVA Y DE PLANIFICACIÓN","PAT"),"PROVINCIA ADMINISTRATIVA Y DE PLANIFICACION","PAT"),"PROVINCIA ADMINISTRATIVA DE PLANIFICACION","PAT"),"PROVINCIA ADMINISTRATIVA Y PLANIFICACION","PAT")</f>
        <v>PAT SAN JUAN</v>
      </c>
      <c r="AA229" t="str">
        <f>IF($E229="","",INDEX(Esquemas_NORM!$H$2:$K$126,MATCH($E229,Esquemas_NORM!$A$2:$A$126,0),MATCH(AA$4,Esquemas_NORM!$H$1:$K$1,0)))</f>
        <v>A la fecha no ha conformado un EAT Región</v>
      </c>
      <c r="AB229" t="str">
        <f>IF($E229="","",INDEX(Esquemas_NORM!$H$2:$K$126,MATCH($E229,Esquemas_NORM!$A$2:$A$126,0),MATCH(AB$4,Esquemas_NORM!$H$1:$K$1,0)))</f>
        <v>A la fecha no ha conformado un EAT Área Metropolitana</v>
      </c>
      <c r="AC229" t="str">
        <f>IF($E229="","",INDEX(Esquemas_NORM!$H$2:$K$126,MATCH($E229,Esquemas_NORM!$A$2:$A$126,0),MATCH(AC$4,Esquemas_NORM!$H$1:$K$1,0)))</f>
        <v>A la fecha no ha conformado un EAT asociación - unión</v>
      </c>
    </row>
    <row r="230" spans="1:29" x14ac:dyDescent="0.3">
      <c r="A230" s="6">
        <v>2016</v>
      </c>
      <c r="B230" s="4" t="s">
        <v>556</v>
      </c>
      <c r="C230" s="4" t="s">
        <v>368</v>
      </c>
      <c r="D230" s="4" t="s">
        <v>579</v>
      </c>
      <c r="E230" s="4" t="s">
        <v>387</v>
      </c>
      <c r="F230" s="4" t="s">
        <v>371</v>
      </c>
      <c r="G230" s="4" t="s">
        <v>388</v>
      </c>
      <c r="H230" s="9">
        <v>97.778712379980007</v>
      </c>
      <c r="I230" s="9">
        <v>0</v>
      </c>
      <c r="J230" s="287">
        <v>97.778712379980007</v>
      </c>
      <c r="K230" s="9">
        <v>9.1079790097999993</v>
      </c>
      <c r="L230" s="9">
        <v>11.02357497979</v>
      </c>
      <c r="M230" s="287">
        <v>20.13155398959</v>
      </c>
      <c r="N230" s="9">
        <v>4.3009102836500004</v>
      </c>
      <c r="O230" s="9">
        <v>25.73751317112</v>
      </c>
      <c r="P230" s="9">
        <v>9.2262741847100003</v>
      </c>
      <c r="Q230" s="9">
        <v>5.4735712113800004</v>
      </c>
      <c r="R230" s="9">
        <v>13.195059015609999</v>
      </c>
      <c r="S230" s="9">
        <v>14.499880156570001</v>
      </c>
      <c r="T230" s="9">
        <v>28.775852264379999</v>
      </c>
      <c r="U230" s="9">
        <v>5.40536372567</v>
      </c>
      <c r="V230" s="287">
        <v>106.61442401309002</v>
      </c>
      <c r="W230" s="287">
        <v>224.52469038266003</v>
      </c>
      <c r="X230" s="9">
        <v>20.956686987518822</v>
      </c>
      <c r="Y230" s="284">
        <v>245.48137737017885</v>
      </c>
      <c r="Z230" t="str">
        <f>SUBSTITUTE(SUBSTITUTE(SUBSTITUTE(SUBSTITUTE(IF(E230="","",VLOOKUP(E230,Esquemas_NORM!$A$2:$H$126,8,FALSE)),"PROVINCIA ADMINISTRATIVA Y DE PLANIFICACIÓN","PAT"),"PROVINCIA ADMINISTRATIVA Y DE PLANIFICACION","PAT"),"PROVINCIA ADMINISTRATIVA DE PLANIFICACION","PAT"),"PROVINCIA ADMINISTRATIVA Y PLANIFICACION","PAT")</f>
        <v>PAT DE PENDERISCO Y SINIFANÁ</v>
      </c>
      <c r="AA230" t="str">
        <f>IF($E230="","",INDEX(Esquemas_NORM!$H$2:$K$126,MATCH($E230,Esquemas_NORM!$A$2:$A$126,0),MATCH(AA$4,Esquemas_NORM!$H$1:$K$1,0)))</f>
        <v>A la fecha no ha conformado un EAT Región</v>
      </c>
      <c r="AB230" t="str">
        <f>IF($E230="","",INDEX(Esquemas_NORM!$H$2:$K$126,MATCH($E230,Esquemas_NORM!$A$2:$A$126,0),MATCH(AB$4,Esquemas_NORM!$H$1:$K$1,0)))</f>
        <v>A la fecha no ha conformado un EAT Área Metropolitana</v>
      </c>
      <c r="AC230" t="str">
        <f>IF($E230="","",INDEX(Esquemas_NORM!$H$2:$K$126,MATCH($E230,Esquemas_NORM!$A$2:$A$126,0),MATCH(AC$4,Esquemas_NORM!$H$1:$K$1,0)))</f>
        <v>A la fecha no ha conformado un EAT asociación - unión</v>
      </c>
    </row>
    <row r="231" spans="1:29" x14ac:dyDescent="0.3">
      <c r="A231" s="6">
        <v>2016</v>
      </c>
      <c r="B231" s="4" t="s">
        <v>556</v>
      </c>
      <c r="C231" s="4" t="s">
        <v>368</v>
      </c>
      <c r="D231" s="4" t="s">
        <v>577</v>
      </c>
      <c r="E231" s="4" t="s">
        <v>389</v>
      </c>
      <c r="F231" s="4" t="s">
        <v>371</v>
      </c>
      <c r="G231" s="4" t="s">
        <v>390</v>
      </c>
      <c r="H231" s="9">
        <v>103.43238123131999</v>
      </c>
      <c r="I231" s="9">
        <v>0.98204441652999996</v>
      </c>
      <c r="J231" s="287">
        <v>104.41442564785</v>
      </c>
      <c r="K231" s="9">
        <v>7.5879545933500001</v>
      </c>
      <c r="L231" s="9">
        <v>16.868789850439999</v>
      </c>
      <c r="M231" s="287">
        <v>24.456744443790001</v>
      </c>
      <c r="N231" s="9">
        <v>7.7833364508900003</v>
      </c>
      <c r="O231" s="9">
        <v>45.383086237279997</v>
      </c>
      <c r="P231" s="9">
        <v>7.6499382594099998</v>
      </c>
      <c r="Q231" s="9">
        <v>8.1333672825299992</v>
      </c>
      <c r="R231" s="9">
        <v>23.326575474910001</v>
      </c>
      <c r="S231" s="9">
        <v>21.658933005310001</v>
      </c>
      <c r="T231" s="9">
        <v>27.175557922159999</v>
      </c>
      <c r="U231" s="9">
        <v>9.1751662862399996</v>
      </c>
      <c r="V231" s="287">
        <v>150.28596091873001</v>
      </c>
      <c r="W231" s="287">
        <v>279.15713101036999</v>
      </c>
      <c r="X231" s="9">
        <v>26.055970080385116</v>
      </c>
      <c r="Y231" s="284">
        <v>305.21310109075512</v>
      </c>
      <c r="Z231" t="str">
        <f>SUBSTITUTE(SUBSTITUTE(SUBSTITUTE(SUBSTITUTE(IF(E231="","",VLOOKUP(E231,Esquemas_NORM!$A$2:$H$126,8,FALSE)),"PROVINCIA ADMINISTRATIVA Y DE PLANIFICACIÓN","PAT"),"PROVINCIA ADMINISTRATIVA Y DE PLANIFICACION","PAT"),"PROVINCIA ADMINISTRATIVA DE PLANIFICACION","PAT"),"PROVINCIA ADMINISTRATIVA Y PLANIFICACION","PAT")</f>
        <v>PAT CARTAMA</v>
      </c>
      <c r="AA231" t="str">
        <f>IF($E231="","",INDEX(Esquemas_NORM!$H$2:$K$126,MATCH($E231,Esquemas_NORM!$A$2:$A$126,0),MATCH(AA$4,Esquemas_NORM!$H$1:$K$1,0)))</f>
        <v>A la fecha no ha conformado un EAT Región</v>
      </c>
      <c r="AB231" t="str">
        <f>IF($E231="","",INDEX(Esquemas_NORM!$H$2:$K$126,MATCH($E231,Esquemas_NORM!$A$2:$A$126,0),MATCH(AB$4,Esquemas_NORM!$H$1:$K$1,0)))</f>
        <v>A la fecha no ha conformado un EAT Área Metropolitana</v>
      </c>
      <c r="AC231" t="str">
        <f>IF($E231="","",INDEX(Esquemas_NORM!$H$2:$K$126,MATCH($E231,Esquemas_NORM!$A$2:$A$126,0),MATCH(AC$4,Esquemas_NORM!$H$1:$K$1,0)))</f>
        <v>A la fecha no ha conformado un EAT asociación - unión</v>
      </c>
    </row>
    <row r="232" spans="1:29" x14ac:dyDescent="0.3">
      <c r="A232" s="6">
        <v>2016</v>
      </c>
      <c r="B232" s="4" t="s">
        <v>556</v>
      </c>
      <c r="C232" s="4" t="s">
        <v>368</v>
      </c>
      <c r="D232" s="4" t="s">
        <v>578</v>
      </c>
      <c r="E232" s="4" t="s">
        <v>391</v>
      </c>
      <c r="F232" s="4" t="s">
        <v>371</v>
      </c>
      <c r="G232" s="4" t="s">
        <v>392</v>
      </c>
      <c r="H232" s="9">
        <v>17.631736248399999</v>
      </c>
      <c r="I232" s="9">
        <v>0</v>
      </c>
      <c r="J232" s="287">
        <v>17.631736248399999</v>
      </c>
      <c r="K232" s="9">
        <v>2.5377268001200002</v>
      </c>
      <c r="L232" s="9">
        <v>3.0063270989299999</v>
      </c>
      <c r="M232" s="287">
        <v>5.5440538990500006</v>
      </c>
      <c r="N232" s="9">
        <v>1.38972710021</v>
      </c>
      <c r="O232" s="9">
        <v>6.9202286928300003</v>
      </c>
      <c r="P232" s="9">
        <v>2.0070847172300001</v>
      </c>
      <c r="Q232" s="9">
        <v>0.75508204836000004</v>
      </c>
      <c r="R232" s="9">
        <v>3.34423748671</v>
      </c>
      <c r="S232" s="9">
        <v>4.3855071991000001</v>
      </c>
      <c r="T232" s="9">
        <v>17.465457799319999</v>
      </c>
      <c r="U232" s="9">
        <v>1.0043580915600001</v>
      </c>
      <c r="V232" s="287">
        <v>37.271683135319996</v>
      </c>
      <c r="W232" s="287">
        <v>60.447473282769991</v>
      </c>
      <c r="X232" s="9">
        <v>5.6420466480300933</v>
      </c>
      <c r="Y232" s="284">
        <v>66.08951993080008</v>
      </c>
      <c r="Z232" t="str">
        <f>SUBSTITUTE(SUBSTITUTE(SUBSTITUTE(SUBSTITUTE(IF(E232="","",VLOOKUP(E232,Esquemas_NORM!$A$2:$H$126,8,FALSE)),"PROVINCIA ADMINISTRATIVA Y DE PLANIFICACIÓN","PAT"),"PROVINCIA ADMINISTRATIVA Y DE PLANIFICACION","PAT"),"PROVINCIA ADMINISTRATIVA DE PLANIFICACION","PAT"),"PROVINCIA ADMINISTRATIVA Y PLANIFICACION","PAT")</f>
        <v>PAT SAN JUAN</v>
      </c>
      <c r="AA232" t="str">
        <f>IF($E232="","",INDEX(Esquemas_NORM!$H$2:$K$126,MATCH($E232,Esquemas_NORM!$A$2:$A$126,0),MATCH(AA$4,Esquemas_NORM!$H$1:$K$1,0)))</f>
        <v>A la fecha no ha conformado un EAT Región</v>
      </c>
      <c r="AB232" t="str">
        <f>IF($E232="","",INDEX(Esquemas_NORM!$H$2:$K$126,MATCH($E232,Esquemas_NORM!$A$2:$A$126,0),MATCH(AB$4,Esquemas_NORM!$H$1:$K$1,0)))</f>
        <v>A la fecha no ha conformado un EAT Área Metropolitana</v>
      </c>
      <c r="AC232" t="str">
        <f>IF($E232="","",INDEX(Esquemas_NORM!$H$2:$K$126,MATCH($E232,Esquemas_NORM!$A$2:$A$126,0),MATCH(AC$4,Esquemas_NORM!$H$1:$K$1,0)))</f>
        <v>A la fecha no ha conformado un EAT asociación - unión</v>
      </c>
    </row>
    <row r="233" spans="1:29" x14ac:dyDescent="0.3">
      <c r="A233" s="6">
        <v>2016</v>
      </c>
      <c r="B233" s="4" t="s">
        <v>556</v>
      </c>
      <c r="C233" s="4" t="s">
        <v>368</v>
      </c>
      <c r="D233" s="4" t="s">
        <v>578</v>
      </c>
      <c r="E233" s="4" t="s">
        <v>393</v>
      </c>
      <c r="F233" s="4" t="s">
        <v>371</v>
      </c>
      <c r="G233" s="4" t="s">
        <v>394</v>
      </c>
      <c r="H233" s="9">
        <v>45.360379648699997</v>
      </c>
      <c r="I233" s="9">
        <v>3.9399100590799998</v>
      </c>
      <c r="J233" s="287">
        <v>49.300289707779996</v>
      </c>
      <c r="K233" s="9">
        <v>5.9931502837600004</v>
      </c>
      <c r="L233" s="9">
        <v>9.7751521179999994</v>
      </c>
      <c r="M233" s="287">
        <v>15.76830240176</v>
      </c>
      <c r="N233" s="9">
        <v>4.8139610275400004</v>
      </c>
      <c r="O233" s="9">
        <v>33.625241289740003</v>
      </c>
      <c r="P233" s="9">
        <v>5.2853093992</v>
      </c>
      <c r="Q233" s="9">
        <v>5.1105668710399996</v>
      </c>
      <c r="R233" s="9">
        <v>17.86807935098</v>
      </c>
      <c r="S233" s="9">
        <v>14.85492823235</v>
      </c>
      <c r="T233" s="9">
        <v>24.370327571000001</v>
      </c>
      <c r="U233" s="9">
        <v>4.2842047731199999</v>
      </c>
      <c r="V233" s="287">
        <v>110.21261851497002</v>
      </c>
      <c r="W233" s="287">
        <v>175.28121062451001</v>
      </c>
      <c r="X233" s="9">
        <v>16.36039875878075</v>
      </c>
      <c r="Y233" s="284">
        <v>191.64160938329076</v>
      </c>
      <c r="Z233" t="str">
        <f>SUBSTITUTE(SUBSTITUTE(SUBSTITUTE(SUBSTITUTE(IF(E233="","",VLOOKUP(E233,Esquemas_NORM!$A$2:$H$126,8,FALSE)),"PROVINCIA ADMINISTRATIVA Y DE PLANIFICACIÓN","PAT"),"PROVINCIA ADMINISTRATIVA Y DE PLANIFICACION","PAT"),"PROVINCIA ADMINISTRATIVA DE PLANIFICACION","PAT"),"PROVINCIA ADMINISTRATIVA Y PLANIFICACION","PAT")</f>
        <v>PAT SAN JUAN</v>
      </c>
      <c r="AA233" t="str">
        <f>IF($E233="","",INDEX(Esquemas_NORM!$H$2:$K$126,MATCH($E233,Esquemas_NORM!$A$2:$A$126,0),MATCH(AA$4,Esquemas_NORM!$H$1:$K$1,0)))</f>
        <v>A la fecha no ha conformado un EAT Región</v>
      </c>
      <c r="AB233" t="str">
        <f>IF($E233="","",INDEX(Esquemas_NORM!$H$2:$K$126,MATCH($E233,Esquemas_NORM!$A$2:$A$126,0),MATCH(AB$4,Esquemas_NORM!$H$1:$K$1,0)))</f>
        <v>A la fecha no ha conformado un EAT Área Metropolitana</v>
      </c>
      <c r="AC233" t="str">
        <f>IF($E233="","",INDEX(Esquemas_NORM!$H$2:$K$126,MATCH($E233,Esquemas_NORM!$A$2:$A$126,0),MATCH(AC$4,Esquemas_NORM!$H$1:$K$1,0)))</f>
        <v>A la fecha no ha conformado un EAT asociación - unión</v>
      </c>
    </row>
    <row r="234" spans="1:29" x14ac:dyDescent="0.3">
      <c r="A234" s="6">
        <v>2016</v>
      </c>
      <c r="B234" s="4" t="s">
        <v>556</v>
      </c>
      <c r="C234" s="4" t="s">
        <v>368</v>
      </c>
      <c r="D234" s="4" t="s">
        <v>580</v>
      </c>
      <c r="E234" s="4" t="s">
        <v>395</v>
      </c>
      <c r="F234" s="4" t="s">
        <v>371</v>
      </c>
      <c r="G234" s="4" t="s">
        <v>396</v>
      </c>
      <c r="H234" s="9">
        <v>51.268442426340002</v>
      </c>
      <c r="I234" s="9">
        <v>0</v>
      </c>
      <c r="J234" s="287">
        <v>51.268442426340002</v>
      </c>
      <c r="K234" s="9">
        <v>1.9154286061400001</v>
      </c>
      <c r="L234" s="9">
        <v>13.07707649386</v>
      </c>
      <c r="M234" s="287">
        <v>14.992505100000001</v>
      </c>
      <c r="N234" s="9">
        <v>18.68959389658</v>
      </c>
      <c r="O234" s="9">
        <v>24.933591334749998</v>
      </c>
      <c r="P234" s="9">
        <v>4.6226688151499999</v>
      </c>
      <c r="Q234" s="9">
        <v>3.7054928066000001</v>
      </c>
      <c r="R234" s="9">
        <v>13.151053528069999</v>
      </c>
      <c r="S234" s="9">
        <v>12.2070704526</v>
      </c>
      <c r="T234" s="9">
        <v>20.554074082210001</v>
      </c>
      <c r="U234" s="9">
        <v>3.4024007389699999</v>
      </c>
      <c r="V234" s="287">
        <v>101.26594565493001</v>
      </c>
      <c r="W234" s="287">
        <v>167.52689318127</v>
      </c>
      <c r="X234" s="9">
        <v>15.636626227647412</v>
      </c>
      <c r="Y234" s="284">
        <v>183.16351940891741</v>
      </c>
      <c r="Z234" t="str">
        <f>SUBSTITUTE(SUBSTITUTE(SUBSTITUTE(SUBSTITUTE(IF(E234="","",VLOOKUP(E234,Esquemas_NORM!$A$2:$H$126,8,FALSE)),"PROVINCIA ADMINISTRATIVA Y DE PLANIFICACIÓN","PAT"),"PROVINCIA ADMINISTRATIVA Y DE PLANIFICACION","PAT"),"PROVINCIA ADMINISTRATIVA DE PLANIFICACION","PAT"),"PROVINCIA ADMINISTRATIVA Y PLANIFICACION","PAT")</f>
        <v>PAT CARTAMA</v>
      </c>
      <c r="AA234" t="str">
        <f>IF($E234="","",INDEX(Esquemas_NORM!$H$2:$K$126,MATCH($E234,Esquemas_NORM!$A$2:$A$126,0),MATCH(AA$4,Esquemas_NORM!$H$1:$K$1,0)))</f>
        <v>A la fecha no ha conformado un EAT Región</v>
      </c>
      <c r="AB234" t="str">
        <f>IF($E234="","",INDEX(Esquemas_NORM!$H$2:$K$126,MATCH($E234,Esquemas_NORM!$A$2:$A$126,0),MATCH(AB$4,Esquemas_NORM!$H$1:$K$1,0)))</f>
        <v>A la fecha no ha conformado un EAT Área Metropolitana</v>
      </c>
      <c r="AC234" t="str">
        <f>IF($E234="","",INDEX(Esquemas_NORM!$H$2:$K$126,MATCH($E234,Esquemas_NORM!$A$2:$A$126,0),MATCH(AC$4,Esquemas_NORM!$H$1:$K$1,0)))</f>
        <v>A la fecha no ha conformado un EAT asociación - unión</v>
      </c>
    </row>
    <row r="235" spans="1:29" x14ac:dyDescent="0.3">
      <c r="A235" s="6">
        <v>2016</v>
      </c>
      <c r="B235" s="4" t="s">
        <v>556</v>
      </c>
      <c r="C235" s="4" t="s">
        <v>368</v>
      </c>
      <c r="D235" s="4" t="s">
        <v>580</v>
      </c>
      <c r="E235" s="4" t="s">
        <v>397</v>
      </c>
      <c r="F235" s="4" t="s">
        <v>371</v>
      </c>
      <c r="G235" s="4" t="s">
        <v>398</v>
      </c>
      <c r="H235" s="9">
        <v>4.7364186122299996</v>
      </c>
      <c r="I235" s="9">
        <v>0</v>
      </c>
      <c r="J235" s="287">
        <v>4.7364186122299996</v>
      </c>
      <c r="K235" s="9">
        <v>7.9648971818099996</v>
      </c>
      <c r="L235" s="9">
        <v>38.680231092630002</v>
      </c>
      <c r="M235" s="287">
        <v>46.645128274440005</v>
      </c>
      <c r="N235" s="9">
        <v>4.7569759429399996</v>
      </c>
      <c r="O235" s="9">
        <v>43.522047452060001</v>
      </c>
      <c r="P235" s="9">
        <v>3.3868767176199999</v>
      </c>
      <c r="Q235" s="9">
        <v>2.0551706892600001</v>
      </c>
      <c r="R235" s="9">
        <v>7.6300586420199998</v>
      </c>
      <c r="S235" s="9">
        <v>12.26461643252</v>
      </c>
      <c r="T235" s="9">
        <v>17.86858702184</v>
      </c>
      <c r="U235" s="9">
        <v>2.6271420935999998</v>
      </c>
      <c r="V235" s="287">
        <v>94.111474991860007</v>
      </c>
      <c r="W235" s="287">
        <v>145.49302187853002</v>
      </c>
      <c r="X235" s="9">
        <v>13.580028607017359</v>
      </c>
      <c r="Y235" s="284">
        <v>159.07305048554738</v>
      </c>
      <c r="Z235" t="str">
        <f>SUBSTITUTE(SUBSTITUTE(SUBSTITUTE(SUBSTITUTE(IF(E235="","",VLOOKUP(E235,Esquemas_NORM!$A$2:$H$126,8,FALSE)),"PROVINCIA ADMINISTRATIVA Y DE PLANIFICACIÓN","PAT"),"PROVINCIA ADMINISTRATIVA Y DE PLANIFICACION","PAT"),"PROVINCIA ADMINISTRATIVA DE PLANIFICACION","PAT"),"PROVINCIA ADMINISTRATIVA Y PLANIFICACION","PAT")</f>
        <v>PAT CARTAMA</v>
      </c>
      <c r="AA235" t="str">
        <f>IF($E235="","",INDEX(Esquemas_NORM!$H$2:$K$126,MATCH($E235,Esquemas_NORM!$A$2:$A$126,0),MATCH(AA$4,Esquemas_NORM!$H$1:$K$1,0)))</f>
        <v>A la fecha no ha conformado un EAT Región</v>
      </c>
      <c r="AB235" t="str">
        <f>IF($E235="","",INDEX(Esquemas_NORM!$H$2:$K$126,MATCH($E235,Esquemas_NORM!$A$2:$A$126,0),MATCH(AB$4,Esquemas_NORM!$H$1:$K$1,0)))</f>
        <v>A la fecha no ha conformado un EAT Área Metropolitana</v>
      </c>
      <c r="AC235" t="str">
        <f>IF($E235="","",INDEX(Esquemas_NORM!$H$2:$K$126,MATCH($E235,Esquemas_NORM!$A$2:$A$126,0),MATCH(AC$4,Esquemas_NORM!$H$1:$K$1,0)))</f>
        <v>A la fecha no ha conformado un EAT asociación - unión</v>
      </c>
    </row>
    <row r="236" spans="1:29" x14ac:dyDescent="0.3">
      <c r="A236" s="6">
        <v>2016</v>
      </c>
      <c r="B236" s="4" t="s">
        <v>556</v>
      </c>
      <c r="C236" s="4" t="s">
        <v>368</v>
      </c>
      <c r="D236" s="4" t="s">
        <v>580</v>
      </c>
      <c r="E236" s="4" t="s">
        <v>399</v>
      </c>
      <c r="F236" s="4" t="s">
        <v>371</v>
      </c>
      <c r="G236" s="4" t="s">
        <v>400</v>
      </c>
      <c r="H236" s="9">
        <v>17.241055226770001</v>
      </c>
      <c r="I236" s="9">
        <v>0</v>
      </c>
      <c r="J236" s="287">
        <v>17.241055226770001</v>
      </c>
      <c r="K236" s="9">
        <v>41.028222505610003</v>
      </c>
      <c r="L236" s="9">
        <v>14.41235916832</v>
      </c>
      <c r="M236" s="287">
        <v>55.440581673930005</v>
      </c>
      <c r="N236" s="9">
        <v>1.47390650756</v>
      </c>
      <c r="O236" s="9">
        <v>6.8489693808099998</v>
      </c>
      <c r="P236" s="9">
        <v>3.6029259260400002</v>
      </c>
      <c r="Q236" s="9">
        <v>1.31109758246</v>
      </c>
      <c r="R236" s="9">
        <v>4.80252396755</v>
      </c>
      <c r="S236" s="9">
        <v>7.8100353342700002</v>
      </c>
      <c r="T236" s="9">
        <v>16.701896705429998</v>
      </c>
      <c r="U236" s="9">
        <v>1.67729864736</v>
      </c>
      <c r="V236" s="287">
        <v>44.22865405148</v>
      </c>
      <c r="W236" s="287">
        <v>116.91029095218001</v>
      </c>
      <c r="X236" s="9">
        <v>10.912173484927539</v>
      </c>
      <c r="Y236" s="284">
        <v>127.82246443710754</v>
      </c>
      <c r="Z236" t="str">
        <f>SUBSTITUTE(SUBSTITUTE(SUBSTITUTE(SUBSTITUTE(IF(E236="","",VLOOKUP(E236,Esquemas_NORM!$A$2:$H$126,8,FALSE)),"PROVINCIA ADMINISTRATIVA Y DE PLANIFICACIÓN","PAT"),"PROVINCIA ADMINISTRATIVA Y DE PLANIFICACION","PAT"),"PROVINCIA ADMINISTRATIVA DE PLANIFICACION","PAT"),"PROVINCIA ADMINISTRATIVA Y PLANIFICACION","PAT")</f>
        <v>PAT CARTAMA</v>
      </c>
      <c r="AA236" t="str">
        <f>IF($E236="","",INDEX(Esquemas_NORM!$H$2:$K$126,MATCH($E236,Esquemas_NORM!$A$2:$A$126,0),MATCH(AA$4,Esquemas_NORM!$H$1:$K$1,0)))</f>
        <v>A la fecha no ha conformado un EAT Región</v>
      </c>
      <c r="AB236" t="str">
        <f>IF($E236="","",INDEX(Esquemas_NORM!$H$2:$K$126,MATCH($E236,Esquemas_NORM!$A$2:$A$126,0),MATCH(AB$4,Esquemas_NORM!$H$1:$K$1,0)))</f>
        <v>A la fecha no ha conformado un EAT Área Metropolitana</v>
      </c>
      <c r="AC236" t="str">
        <f>IF($E236="","",INDEX(Esquemas_NORM!$H$2:$K$126,MATCH($E236,Esquemas_NORM!$A$2:$A$126,0),MATCH(AC$4,Esquemas_NORM!$H$1:$K$1,0)))</f>
        <v>A la fecha no ha conformado un EAT asociación - unión</v>
      </c>
    </row>
    <row r="237" spans="1:29" x14ac:dyDescent="0.3">
      <c r="A237" s="6">
        <v>2016</v>
      </c>
      <c r="B237" s="4" t="s">
        <v>556</v>
      </c>
      <c r="C237" s="4" t="s">
        <v>368</v>
      </c>
      <c r="D237" s="4" t="s">
        <v>580</v>
      </c>
      <c r="E237" s="4" t="s">
        <v>401</v>
      </c>
      <c r="F237" s="4" t="s">
        <v>371</v>
      </c>
      <c r="G237" s="4" t="s">
        <v>402</v>
      </c>
      <c r="H237" s="9">
        <v>18.14827889167</v>
      </c>
      <c r="I237" s="9">
        <v>0</v>
      </c>
      <c r="J237" s="287">
        <v>18.14827889167</v>
      </c>
      <c r="K237" s="9">
        <v>1.31944945182</v>
      </c>
      <c r="L237" s="9">
        <v>6.6014034873199998</v>
      </c>
      <c r="M237" s="287">
        <v>7.9208529391399995</v>
      </c>
      <c r="N237" s="9">
        <v>1.63925256447</v>
      </c>
      <c r="O237" s="9">
        <v>6.5417721665200004</v>
      </c>
      <c r="P237" s="9">
        <v>2.5685165518400002</v>
      </c>
      <c r="Q237" s="9">
        <v>1.9058839323800001</v>
      </c>
      <c r="R237" s="9">
        <v>5.25818293713</v>
      </c>
      <c r="S237" s="9">
        <v>6.6700244460500002</v>
      </c>
      <c r="T237" s="9">
        <v>25.913441047189998</v>
      </c>
      <c r="U237" s="9">
        <v>1.43643051919</v>
      </c>
      <c r="V237" s="287">
        <v>51.93350416477</v>
      </c>
      <c r="W237" s="287">
        <v>78.002635995579993</v>
      </c>
      <c r="X237" s="9">
        <v>7.2806105376445069</v>
      </c>
      <c r="Y237" s="284">
        <v>85.283246533224499</v>
      </c>
      <c r="Z237" t="str">
        <f>SUBSTITUTE(SUBSTITUTE(SUBSTITUTE(SUBSTITUTE(IF(E237="","",VLOOKUP(E237,Esquemas_NORM!$A$2:$H$126,8,FALSE)),"PROVINCIA ADMINISTRATIVA Y DE PLANIFICACIÓN","PAT"),"PROVINCIA ADMINISTRATIVA Y DE PLANIFICACION","PAT"),"PROVINCIA ADMINISTRATIVA DE PLANIFICACION","PAT"),"PROVINCIA ADMINISTRATIVA Y PLANIFICACION","PAT")</f>
        <v>PAT CARTAMA</v>
      </c>
      <c r="AA237" t="str">
        <f>IF($E237="","",INDEX(Esquemas_NORM!$H$2:$K$126,MATCH($E237,Esquemas_NORM!$A$2:$A$126,0),MATCH(AA$4,Esquemas_NORM!$H$1:$K$1,0)))</f>
        <v>A la fecha no ha conformado un EAT Región</v>
      </c>
      <c r="AB237" t="str">
        <f>IF($E237="","",INDEX(Esquemas_NORM!$H$2:$K$126,MATCH($E237,Esquemas_NORM!$A$2:$A$126,0),MATCH(AB$4,Esquemas_NORM!$H$1:$K$1,0)))</f>
        <v>A la fecha no ha conformado un EAT Área Metropolitana</v>
      </c>
      <c r="AC237" t="str">
        <f>IF($E237="","",INDEX(Esquemas_NORM!$H$2:$K$126,MATCH($E237,Esquemas_NORM!$A$2:$A$126,0),MATCH(AC$4,Esquemas_NORM!$H$1:$K$1,0)))</f>
        <v>A la fecha no ha conformado un EAT asociación - unión</v>
      </c>
    </row>
    <row r="238" spans="1:29" x14ac:dyDescent="0.3">
      <c r="A238" s="6">
        <v>2016</v>
      </c>
      <c r="B238" s="4" t="s">
        <v>556</v>
      </c>
      <c r="C238" s="4" t="s">
        <v>368</v>
      </c>
      <c r="D238" s="4" t="s">
        <v>579</v>
      </c>
      <c r="E238" s="4" t="s">
        <v>403</v>
      </c>
      <c r="F238" s="4" t="s">
        <v>371</v>
      </c>
      <c r="G238" s="4" t="s">
        <v>404</v>
      </c>
      <c r="H238" s="9">
        <v>79.349719706779993</v>
      </c>
      <c r="I238" s="9">
        <v>0.26823345315000002</v>
      </c>
      <c r="J238" s="287">
        <v>79.617953159929996</v>
      </c>
      <c r="K238" s="9">
        <v>3.8413729660799998</v>
      </c>
      <c r="L238" s="9">
        <v>14.49424331254</v>
      </c>
      <c r="M238" s="287">
        <v>18.335616278620002</v>
      </c>
      <c r="N238" s="9">
        <v>13.205304192810001</v>
      </c>
      <c r="O238" s="9">
        <v>30.419238191609999</v>
      </c>
      <c r="P238" s="9">
        <v>5.9566452635399996</v>
      </c>
      <c r="Q238" s="9">
        <v>4.1441664302100003</v>
      </c>
      <c r="R238" s="9">
        <v>9.97585288324</v>
      </c>
      <c r="S238" s="9">
        <v>14.16996993898</v>
      </c>
      <c r="T238" s="9">
        <v>31.982277190910001</v>
      </c>
      <c r="U238" s="9">
        <v>4.6962842564300002</v>
      </c>
      <c r="V238" s="287">
        <v>114.54973834773</v>
      </c>
      <c r="W238" s="287">
        <v>212.50330778628</v>
      </c>
      <c r="X238" s="9">
        <v>19.834635101821672</v>
      </c>
      <c r="Y238" s="284">
        <v>232.33794288810168</v>
      </c>
      <c r="Z238" t="str">
        <f>SUBSTITUTE(SUBSTITUTE(SUBSTITUTE(SUBSTITUTE(IF(E238="","",VLOOKUP(E238,Esquemas_NORM!$A$2:$H$126,8,FALSE)),"PROVINCIA ADMINISTRATIVA Y DE PLANIFICACIÓN","PAT"),"PROVINCIA ADMINISTRATIVA Y DE PLANIFICACION","PAT"),"PROVINCIA ADMINISTRATIVA DE PLANIFICACION","PAT"),"PROVINCIA ADMINISTRATIVA Y PLANIFICACION","PAT")</f>
        <v>PAT SAN JUAN</v>
      </c>
      <c r="AA238" t="str">
        <f>IF($E238="","",INDEX(Esquemas_NORM!$H$2:$K$126,MATCH($E238,Esquemas_NORM!$A$2:$A$126,0),MATCH(AA$4,Esquemas_NORM!$H$1:$K$1,0)))</f>
        <v>A la fecha no ha conformado un EAT Región</v>
      </c>
      <c r="AB238" t="str">
        <f>IF($E238="","",INDEX(Esquemas_NORM!$H$2:$K$126,MATCH($E238,Esquemas_NORM!$A$2:$A$126,0),MATCH(AB$4,Esquemas_NORM!$H$1:$K$1,0)))</f>
        <v>A la fecha no ha conformado un EAT Área Metropolitana</v>
      </c>
      <c r="AC238" t="str">
        <f>IF($E238="","",INDEX(Esquemas_NORM!$H$2:$K$126,MATCH($E238,Esquemas_NORM!$A$2:$A$126,0),MATCH(AC$4,Esquemas_NORM!$H$1:$K$1,0)))</f>
        <v>A la fecha no ha conformado un EAT asociación - unión</v>
      </c>
    </row>
    <row r="239" spans="1:29" x14ac:dyDescent="0.3">
      <c r="A239" s="6">
        <v>2016</v>
      </c>
      <c r="B239" s="4" t="s">
        <v>556</v>
      </c>
      <c r="C239" s="4" t="s">
        <v>368</v>
      </c>
      <c r="D239" s="4" t="s">
        <v>580</v>
      </c>
      <c r="E239" s="4" t="s">
        <v>405</v>
      </c>
      <c r="F239" s="4" t="s">
        <v>371</v>
      </c>
      <c r="G239" s="4" t="s">
        <v>406</v>
      </c>
      <c r="H239" s="9">
        <v>82.578392509419999</v>
      </c>
      <c r="I239" s="9">
        <v>3.14013620863</v>
      </c>
      <c r="J239" s="287">
        <v>85.718528718049996</v>
      </c>
      <c r="K239" s="9">
        <v>11.154382174809999</v>
      </c>
      <c r="L239" s="9">
        <v>12.331770357350001</v>
      </c>
      <c r="M239" s="287">
        <v>23.486152532159998</v>
      </c>
      <c r="N239" s="9">
        <v>6.0949390455900003</v>
      </c>
      <c r="O239" s="9">
        <v>42.959382602950001</v>
      </c>
      <c r="P239" s="9">
        <v>8.2185796475400004</v>
      </c>
      <c r="Q239" s="9">
        <v>7.8930143993300002</v>
      </c>
      <c r="R239" s="9">
        <v>28.71693126996</v>
      </c>
      <c r="S239" s="9">
        <v>20.98330862025</v>
      </c>
      <c r="T239" s="9">
        <v>35.740908230839999</v>
      </c>
      <c r="U239" s="9">
        <v>8.55354145001</v>
      </c>
      <c r="V239" s="287">
        <v>159.16060526646999</v>
      </c>
      <c r="W239" s="287">
        <v>268.36528651667999</v>
      </c>
      <c r="X239" s="9">
        <v>25.048680829988257</v>
      </c>
      <c r="Y239" s="284">
        <v>293.41396734666824</v>
      </c>
      <c r="Z239" t="str">
        <f>SUBSTITUTE(SUBSTITUTE(SUBSTITUTE(SUBSTITUTE(IF(E239="","",VLOOKUP(E239,Esquemas_NORM!$A$2:$H$126,8,FALSE)),"PROVINCIA ADMINISTRATIVA Y DE PLANIFICACIÓN","PAT"),"PROVINCIA ADMINISTRATIVA Y DE PLANIFICACION","PAT"),"PROVINCIA ADMINISTRATIVA DE PLANIFICACION","PAT"),"PROVINCIA ADMINISTRATIVA Y PLANIFICACION","PAT")</f>
        <v>PAT CARTAMA</v>
      </c>
      <c r="AA239" t="str">
        <f>IF($E239="","",INDEX(Esquemas_NORM!$H$2:$K$126,MATCH($E239,Esquemas_NORM!$A$2:$A$126,0),MATCH(AA$4,Esquemas_NORM!$H$1:$K$1,0)))</f>
        <v>A la fecha no ha conformado un EAT Región</v>
      </c>
      <c r="AB239" t="str">
        <f>IF($E239="","",INDEX(Esquemas_NORM!$H$2:$K$126,MATCH($E239,Esquemas_NORM!$A$2:$A$126,0),MATCH(AB$4,Esquemas_NORM!$H$1:$K$1,0)))</f>
        <v>A la fecha no ha conformado un EAT Área Metropolitana</v>
      </c>
      <c r="AC239" t="str">
        <f>IF($E239="","",INDEX(Esquemas_NORM!$H$2:$K$126,MATCH($E239,Esquemas_NORM!$A$2:$A$126,0),MATCH(AC$4,Esquemas_NORM!$H$1:$K$1,0)))</f>
        <v>A la fecha no ha conformado un EAT asociación - unión</v>
      </c>
    </row>
    <row r="240" spans="1:29" x14ac:dyDescent="0.3">
      <c r="A240" s="6">
        <v>2016</v>
      </c>
      <c r="B240" s="4" t="s">
        <v>556</v>
      </c>
      <c r="C240" s="4" t="s">
        <v>368</v>
      </c>
      <c r="D240" s="4" t="s">
        <v>580</v>
      </c>
      <c r="E240" s="4" t="s">
        <v>407</v>
      </c>
      <c r="F240" s="4" t="s">
        <v>371</v>
      </c>
      <c r="G240" s="4" t="s">
        <v>408</v>
      </c>
      <c r="H240" s="9">
        <v>77.406547859900002</v>
      </c>
      <c r="I240" s="9">
        <v>0.34489123271</v>
      </c>
      <c r="J240" s="287">
        <v>77.751439092609999</v>
      </c>
      <c r="K240" s="9">
        <v>5.0302877268500001</v>
      </c>
      <c r="L240" s="9">
        <v>12.94263398551</v>
      </c>
      <c r="M240" s="287">
        <v>17.972921712359998</v>
      </c>
      <c r="N240" s="9">
        <v>6.1087229500099998</v>
      </c>
      <c r="O240" s="9">
        <v>27.809645801790001</v>
      </c>
      <c r="P240" s="9">
        <v>5.6425776150600004</v>
      </c>
      <c r="Q240" s="9">
        <v>5.9345546118600003</v>
      </c>
      <c r="R240" s="9">
        <v>17.631591660689999</v>
      </c>
      <c r="S240" s="9">
        <v>15.33201701358</v>
      </c>
      <c r="T240" s="9">
        <v>20.320424969729999</v>
      </c>
      <c r="U240" s="9">
        <v>5.7887842107800003</v>
      </c>
      <c r="V240" s="287">
        <v>104.5683188335</v>
      </c>
      <c r="W240" s="287">
        <v>200.29267963847002</v>
      </c>
      <c r="X240" s="9">
        <v>18.694919413634963</v>
      </c>
      <c r="Y240" s="284">
        <v>218.987599052105</v>
      </c>
      <c r="Z240" t="str">
        <f>SUBSTITUTE(SUBSTITUTE(SUBSTITUTE(SUBSTITUTE(IF(E240="","",VLOOKUP(E240,Esquemas_NORM!$A$2:$H$126,8,FALSE)),"PROVINCIA ADMINISTRATIVA Y DE PLANIFICACIÓN","PAT"),"PROVINCIA ADMINISTRATIVA Y DE PLANIFICACION","PAT"),"PROVINCIA ADMINISTRATIVA DE PLANIFICACION","PAT"),"PROVINCIA ADMINISTRATIVA Y PLANIFICACION","PAT")</f>
        <v>PAT CARTAMA</v>
      </c>
      <c r="AA240" t="str">
        <f>IF($E240="","",INDEX(Esquemas_NORM!$H$2:$K$126,MATCH($E240,Esquemas_NORM!$A$2:$A$126,0),MATCH(AA$4,Esquemas_NORM!$H$1:$K$1,0)))</f>
        <v>A la fecha no ha conformado un EAT Región</v>
      </c>
      <c r="AB240" t="str">
        <f>IF($E240="","",INDEX(Esquemas_NORM!$H$2:$K$126,MATCH($E240,Esquemas_NORM!$A$2:$A$126,0),MATCH(AB$4,Esquemas_NORM!$H$1:$K$1,0)))</f>
        <v>A la fecha no ha conformado un EAT Área Metropolitana</v>
      </c>
      <c r="AC240" t="str">
        <f>IF($E240="","",INDEX(Esquemas_NORM!$H$2:$K$126,MATCH($E240,Esquemas_NORM!$A$2:$A$126,0),MATCH(AC$4,Esquemas_NORM!$H$1:$K$1,0)))</f>
        <v>A la fecha no ha conformado un EAT asociación - unión</v>
      </c>
    </row>
    <row r="241" spans="1:29" x14ac:dyDescent="0.3">
      <c r="A241" s="6">
        <v>2016</v>
      </c>
      <c r="B241" s="4" t="s">
        <v>556</v>
      </c>
      <c r="C241" s="4" t="s">
        <v>368</v>
      </c>
      <c r="D241" s="4" t="s">
        <v>580</v>
      </c>
      <c r="E241" s="4" t="s">
        <v>409</v>
      </c>
      <c r="F241" s="4" t="s">
        <v>371</v>
      </c>
      <c r="G241" s="4" t="s">
        <v>410</v>
      </c>
      <c r="H241" s="9">
        <v>35.842783020410003</v>
      </c>
      <c r="I241" s="9">
        <v>0</v>
      </c>
      <c r="J241" s="287">
        <v>35.842783020410003</v>
      </c>
      <c r="K241" s="9">
        <v>1.18414659932</v>
      </c>
      <c r="L241" s="9">
        <v>6.6398627972200002</v>
      </c>
      <c r="M241" s="287">
        <v>7.8240093965400002</v>
      </c>
      <c r="N241" s="9">
        <v>1.9340972085599999</v>
      </c>
      <c r="O241" s="9">
        <v>10.61180931635</v>
      </c>
      <c r="P241" s="9">
        <v>2.12690267798</v>
      </c>
      <c r="Q241" s="9">
        <v>1.6490224441100001</v>
      </c>
      <c r="R241" s="9">
        <v>4.7288223010100001</v>
      </c>
      <c r="S241" s="9">
        <v>6.4814311063999996</v>
      </c>
      <c r="T241" s="9">
        <v>17.61008515795</v>
      </c>
      <c r="U241" s="9">
        <v>1.5911427839100001</v>
      </c>
      <c r="V241" s="287">
        <v>46.733312996270001</v>
      </c>
      <c r="W241" s="287">
        <v>90.400105413220004</v>
      </c>
      <c r="X241" s="9">
        <v>8.4377656174680613</v>
      </c>
      <c r="Y241" s="284">
        <v>98.837871030688063</v>
      </c>
      <c r="Z241" t="str">
        <f>SUBSTITUTE(SUBSTITUTE(SUBSTITUTE(SUBSTITUTE(IF(E241="","",VLOOKUP(E241,Esquemas_NORM!$A$2:$H$126,8,FALSE)),"PROVINCIA ADMINISTRATIVA Y DE PLANIFICACIÓN","PAT"),"PROVINCIA ADMINISTRATIVA Y DE PLANIFICACION","PAT"),"PROVINCIA ADMINISTRATIVA DE PLANIFICACION","PAT"),"PROVINCIA ADMINISTRATIVA Y PLANIFICACION","PAT")</f>
        <v>PAT CARTAMA</v>
      </c>
      <c r="AA241" t="str">
        <f>IF($E241="","",INDEX(Esquemas_NORM!$H$2:$K$126,MATCH($E241,Esquemas_NORM!$A$2:$A$126,0),MATCH(AA$4,Esquemas_NORM!$H$1:$K$1,0)))</f>
        <v>A la fecha no ha conformado un EAT Región</v>
      </c>
      <c r="AB241" t="str">
        <f>IF($E241="","",INDEX(Esquemas_NORM!$H$2:$K$126,MATCH($E241,Esquemas_NORM!$A$2:$A$126,0),MATCH(AB$4,Esquemas_NORM!$H$1:$K$1,0)))</f>
        <v>A la fecha no ha conformado un EAT Área Metropolitana</v>
      </c>
      <c r="AC241" t="str">
        <f>IF($E241="","",INDEX(Esquemas_NORM!$H$2:$K$126,MATCH($E241,Esquemas_NORM!$A$2:$A$126,0),MATCH(AC$4,Esquemas_NORM!$H$1:$K$1,0)))</f>
        <v>A la fecha no ha conformado un EAT asociación - unión</v>
      </c>
    </row>
    <row r="242" spans="1:29" x14ac:dyDescent="0.3">
      <c r="A242" s="6">
        <v>2016</v>
      </c>
      <c r="B242" s="4" t="s">
        <v>556</v>
      </c>
      <c r="C242" s="4" t="s">
        <v>368</v>
      </c>
      <c r="D242" s="4" t="s">
        <v>577</v>
      </c>
      <c r="E242" s="4" t="s">
        <v>411</v>
      </c>
      <c r="F242" s="4" t="s">
        <v>371</v>
      </c>
      <c r="G242" s="4" t="s">
        <v>412</v>
      </c>
      <c r="H242" s="9">
        <v>28.939601333039999</v>
      </c>
      <c r="I242" s="9">
        <v>3.0514912354299999</v>
      </c>
      <c r="J242" s="287">
        <v>31.991092568469998</v>
      </c>
      <c r="K242" s="9">
        <v>3.5445074503399998</v>
      </c>
      <c r="L242" s="9">
        <v>5.0756225550999998</v>
      </c>
      <c r="M242" s="287">
        <v>8.6201300054400001</v>
      </c>
      <c r="N242" s="9">
        <v>2.2401206132000002</v>
      </c>
      <c r="O242" s="9">
        <v>13.553455110390001</v>
      </c>
      <c r="P242" s="9">
        <v>3.5657766368099999</v>
      </c>
      <c r="Q242" s="9">
        <v>1.3870788004900001</v>
      </c>
      <c r="R242" s="9">
        <v>5.53480729238</v>
      </c>
      <c r="S242" s="9">
        <v>8.5596277133399994</v>
      </c>
      <c r="T242" s="9">
        <v>32.17145679923</v>
      </c>
      <c r="U242" s="9">
        <v>2.1786510152399998</v>
      </c>
      <c r="V242" s="287">
        <v>69.190973981079992</v>
      </c>
      <c r="W242" s="287">
        <v>109.80219655498999</v>
      </c>
      <c r="X242" s="9">
        <v>10.2487181246026</v>
      </c>
      <c r="Y242" s="284">
        <v>120.05091467959259</v>
      </c>
      <c r="Z242" t="str">
        <f>SUBSTITUTE(SUBSTITUTE(SUBSTITUTE(SUBSTITUTE(IF(E242="","",VLOOKUP(E242,Esquemas_NORM!$A$2:$H$126,8,FALSE)),"PROVINCIA ADMINISTRATIVA Y DE PLANIFICACIÓN","PAT"),"PROVINCIA ADMINISTRATIVA Y DE PLANIFICACION","PAT"),"PROVINCIA ADMINISTRATIVA DE PLANIFICACION","PAT"),"PROVINCIA ADMINISTRATIVA Y PLANIFICACION","PAT")</f>
        <v>PAT DE PENDERISCO Y SINIFANÁ</v>
      </c>
      <c r="AA242" t="str">
        <f>IF($E242="","",INDEX(Esquemas_NORM!$H$2:$K$126,MATCH($E242,Esquemas_NORM!$A$2:$A$126,0),MATCH(AA$4,Esquemas_NORM!$H$1:$K$1,0)))</f>
        <v>A la fecha no ha conformado un EAT Región</v>
      </c>
      <c r="AB242" t="str">
        <f>IF($E242="","",INDEX(Esquemas_NORM!$H$2:$K$126,MATCH($E242,Esquemas_NORM!$A$2:$A$126,0),MATCH(AB$4,Esquemas_NORM!$H$1:$K$1,0)))</f>
        <v>A la fecha no ha conformado un EAT Área Metropolitana</v>
      </c>
      <c r="AC242" t="str">
        <f>IF($E242="","",INDEX(Esquemas_NORM!$H$2:$K$126,MATCH($E242,Esquemas_NORM!$A$2:$A$126,0),MATCH(AC$4,Esquemas_NORM!$H$1:$K$1,0)))</f>
        <v>A la fecha no ha conformado un EAT asociación - unión</v>
      </c>
    </row>
    <row r="243" spans="1:29" x14ac:dyDescent="0.3">
      <c r="A243" s="6">
        <v>2016</v>
      </c>
      <c r="B243" s="4" t="s">
        <v>556</v>
      </c>
      <c r="C243" s="4" t="s">
        <v>368</v>
      </c>
      <c r="D243" s="4" t="s">
        <v>579</v>
      </c>
      <c r="E243" s="4" t="s">
        <v>413</v>
      </c>
      <c r="F243" s="4" t="s">
        <v>371</v>
      </c>
      <c r="G243" s="4" t="s">
        <v>414</v>
      </c>
      <c r="H243" s="9">
        <v>125.3380634998</v>
      </c>
      <c r="I243" s="9">
        <v>9.6528204675799998</v>
      </c>
      <c r="J243" s="287">
        <v>134.99088396738</v>
      </c>
      <c r="K243" s="9">
        <v>22.178157605220001</v>
      </c>
      <c r="L243" s="9">
        <v>15.03861225372</v>
      </c>
      <c r="M243" s="287">
        <v>37.216769858939998</v>
      </c>
      <c r="N243" s="9">
        <v>9.8075210319000004</v>
      </c>
      <c r="O243" s="9">
        <v>53.035799308169999</v>
      </c>
      <c r="P243" s="9">
        <v>12.45209994595</v>
      </c>
      <c r="Q243" s="9">
        <v>12.082763813010001</v>
      </c>
      <c r="R243" s="9">
        <v>25.404177467890001</v>
      </c>
      <c r="S243" s="9">
        <v>29.61022074884</v>
      </c>
      <c r="T243" s="9">
        <v>40.630151601190001</v>
      </c>
      <c r="U243" s="9">
        <v>11.05486274628</v>
      </c>
      <c r="V243" s="287">
        <v>194.07759666323</v>
      </c>
      <c r="W243" s="287">
        <v>366.28525048954998</v>
      </c>
      <c r="X243" s="9">
        <v>34.18833505381204</v>
      </c>
      <c r="Y243" s="284">
        <v>400.47358554336199</v>
      </c>
      <c r="Z243" t="str">
        <f>SUBSTITUTE(SUBSTITUTE(SUBSTITUTE(SUBSTITUTE(IF(E243="","",VLOOKUP(E243,Esquemas_NORM!$A$2:$H$126,8,FALSE)),"PROVINCIA ADMINISTRATIVA Y DE PLANIFICACIÓN","PAT"),"PROVINCIA ADMINISTRATIVA Y DE PLANIFICACION","PAT"),"PROVINCIA ADMINISTRATIVA DE PLANIFICACION","PAT"),"PROVINCIA ADMINISTRATIVA Y PLANIFICACION","PAT")</f>
        <v>PAT DE PENDERISCO Y SINIFANÁ</v>
      </c>
      <c r="AA243" t="str">
        <f>IF($E243="","",INDEX(Esquemas_NORM!$H$2:$K$126,MATCH($E243,Esquemas_NORM!$A$2:$A$126,0),MATCH(AA$4,Esquemas_NORM!$H$1:$K$1,0)))</f>
        <v>A la fecha no ha conformado un EAT Región</v>
      </c>
      <c r="AB243" t="str">
        <f>IF($E243="","",INDEX(Esquemas_NORM!$H$2:$K$126,MATCH($E243,Esquemas_NORM!$A$2:$A$126,0),MATCH(AB$4,Esquemas_NORM!$H$1:$K$1,0)))</f>
        <v>A la fecha no ha conformado un EAT Área Metropolitana</v>
      </c>
      <c r="AC243" t="str">
        <f>IF($E243="","",INDEX(Esquemas_NORM!$H$2:$K$126,MATCH($E243,Esquemas_NORM!$A$2:$A$126,0),MATCH(AC$4,Esquemas_NORM!$H$1:$K$1,0)))</f>
        <v>A la fecha no ha conformado un EAT asociación - unión</v>
      </c>
    </row>
    <row r="244" spans="1:29" x14ac:dyDescent="0.3">
      <c r="A244" s="6">
        <v>2016</v>
      </c>
      <c r="B244" s="4" t="s">
        <v>556</v>
      </c>
      <c r="C244" s="4" t="s">
        <v>368</v>
      </c>
      <c r="D244" s="4" t="s">
        <v>580</v>
      </c>
      <c r="E244" s="4" t="s">
        <v>415</v>
      </c>
      <c r="F244" s="4" t="s">
        <v>371</v>
      </c>
      <c r="G244" s="4" t="s">
        <v>416</v>
      </c>
      <c r="H244" s="9">
        <v>34.38525498437</v>
      </c>
      <c r="I244" s="9">
        <v>14.57933544436</v>
      </c>
      <c r="J244" s="287">
        <v>48.964590428729998</v>
      </c>
      <c r="K244" s="9">
        <v>1.85298669172</v>
      </c>
      <c r="L244" s="9">
        <v>6.4152307185900002</v>
      </c>
      <c r="M244" s="287">
        <v>8.268217410310001</v>
      </c>
      <c r="N244" s="9">
        <v>1.48554504094</v>
      </c>
      <c r="O244" s="9">
        <v>8.4424249659299999</v>
      </c>
      <c r="P244" s="9">
        <v>2.24741449834</v>
      </c>
      <c r="Q244" s="9">
        <v>1.6417131649000001</v>
      </c>
      <c r="R244" s="9">
        <v>6.7892980912600001</v>
      </c>
      <c r="S244" s="9">
        <v>8.4771527477700008</v>
      </c>
      <c r="T244" s="9">
        <v>20.037733725319999</v>
      </c>
      <c r="U244" s="9">
        <v>2.2189837317699999</v>
      </c>
      <c r="V244" s="287">
        <v>51.34026596623</v>
      </c>
      <c r="W244" s="287">
        <v>108.57307380527</v>
      </c>
      <c r="X244" s="9">
        <v>10.133994257530183</v>
      </c>
      <c r="Y244" s="284">
        <v>118.70706806280018</v>
      </c>
      <c r="Z244" t="str">
        <f>SUBSTITUTE(SUBSTITUTE(SUBSTITUTE(SUBSTITUTE(IF(E244="","",VLOOKUP(E244,Esquemas_NORM!$A$2:$H$126,8,FALSE)),"PROVINCIA ADMINISTRATIVA Y DE PLANIFICACIÓN","PAT"),"PROVINCIA ADMINISTRATIVA Y DE PLANIFICACION","PAT"),"PROVINCIA ADMINISTRATIVA DE PLANIFICACION","PAT"),"PROVINCIA ADMINISTRATIVA Y PLANIFICACION","PAT")</f>
        <v>PAT CARTAMA</v>
      </c>
      <c r="AA244" t="str">
        <f>IF($E244="","",INDEX(Esquemas_NORM!$H$2:$K$126,MATCH($E244,Esquemas_NORM!$A$2:$A$126,0),MATCH(AA$4,Esquemas_NORM!$H$1:$K$1,0)))</f>
        <v>A la fecha no ha conformado un EAT Región</v>
      </c>
      <c r="AB244" t="str">
        <f>IF($E244="","",INDEX(Esquemas_NORM!$H$2:$K$126,MATCH($E244,Esquemas_NORM!$A$2:$A$126,0),MATCH(AB$4,Esquemas_NORM!$H$1:$K$1,0)))</f>
        <v>A la fecha no ha conformado un EAT Área Metropolitana</v>
      </c>
      <c r="AC244" t="str">
        <f>IF($E244="","",INDEX(Esquemas_NORM!$H$2:$K$126,MATCH($E244,Esquemas_NORM!$A$2:$A$126,0),MATCH(AC$4,Esquemas_NORM!$H$1:$K$1,0)))</f>
        <v>A la fecha no ha conformado un EAT asociación - unión</v>
      </c>
    </row>
    <row r="245" spans="1:29" x14ac:dyDescent="0.3">
      <c r="A245" s="6">
        <v>2016</v>
      </c>
      <c r="B245" s="4" t="s">
        <v>556</v>
      </c>
      <c r="C245" s="4" t="s">
        <v>368</v>
      </c>
      <c r="D245" s="4" t="s">
        <v>577</v>
      </c>
      <c r="E245" s="4" t="s">
        <v>417</v>
      </c>
      <c r="F245" s="4" t="s">
        <v>371</v>
      </c>
      <c r="G245" s="4" t="s">
        <v>418</v>
      </c>
      <c r="H245" s="9">
        <v>38.414895515909997</v>
      </c>
      <c r="I245" s="9">
        <v>1.3561614131199999</v>
      </c>
      <c r="J245" s="287">
        <v>39.771056929029996</v>
      </c>
      <c r="K245" s="9">
        <v>4.7356108531299999</v>
      </c>
      <c r="L245" s="9">
        <v>8.9604402372099994</v>
      </c>
      <c r="M245" s="287">
        <v>13.696051090339999</v>
      </c>
      <c r="N245" s="9">
        <v>1.9009158341600001</v>
      </c>
      <c r="O245" s="9">
        <v>8.0995303960800005</v>
      </c>
      <c r="P245" s="9">
        <v>1.23156026605</v>
      </c>
      <c r="Q245" s="9">
        <v>1.0974147223599999</v>
      </c>
      <c r="R245" s="9">
        <v>4.4828776752300001</v>
      </c>
      <c r="S245" s="9">
        <v>12.535052717619999</v>
      </c>
      <c r="T245" s="9">
        <v>66.166152390150003</v>
      </c>
      <c r="U245" s="9">
        <v>1.2934943169899999</v>
      </c>
      <c r="V245" s="287">
        <v>96.806998318640012</v>
      </c>
      <c r="W245" s="287">
        <v>150.27410633801003</v>
      </c>
      <c r="X245" s="9">
        <v>14.026285498883448</v>
      </c>
      <c r="Y245" s="284">
        <v>164.30039183689348</v>
      </c>
      <c r="Z245" t="str">
        <f>SUBSTITUTE(SUBSTITUTE(SUBSTITUTE(SUBSTITUTE(IF(E245="","",VLOOKUP(E245,Esquemas_NORM!$A$2:$H$126,8,FALSE)),"PROVINCIA ADMINISTRATIVA Y DE PLANIFICACIÓN","PAT"),"PROVINCIA ADMINISTRATIVA Y DE PLANIFICACION","PAT"),"PROVINCIA ADMINISTRATIVA DE PLANIFICACION","PAT"),"PROVINCIA ADMINISTRATIVA Y PLANIFICACION","PAT")</f>
        <v>PAT CARTAMA</v>
      </c>
      <c r="AA245" t="str">
        <f>IF($E245="","",INDEX(Esquemas_NORM!$H$2:$K$126,MATCH($E245,Esquemas_NORM!$A$2:$A$126,0),MATCH(AA$4,Esquemas_NORM!$H$1:$K$1,0)))</f>
        <v>A la fecha no ha conformado un EAT Región</v>
      </c>
      <c r="AB245" t="str">
        <f>IF($E245="","",INDEX(Esquemas_NORM!$H$2:$K$126,MATCH($E245,Esquemas_NORM!$A$2:$A$126,0),MATCH(AB$4,Esquemas_NORM!$H$1:$K$1,0)))</f>
        <v>A la fecha no ha conformado un EAT Área Metropolitana</v>
      </c>
      <c r="AC245" t="str">
        <f>IF($E245="","",INDEX(Esquemas_NORM!$H$2:$K$126,MATCH($E245,Esquemas_NORM!$A$2:$A$126,0),MATCH(AC$4,Esquemas_NORM!$H$1:$K$1,0)))</f>
        <v>A la fecha no ha conformado un EAT asociación - unión</v>
      </c>
    </row>
    <row r="246" spans="1:29" x14ac:dyDescent="0.3">
      <c r="A246" s="6">
        <v>2016</v>
      </c>
      <c r="B246" s="4" t="s">
        <v>556</v>
      </c>
      <c r="C246" s="4" t="s">
        <v>419</v>
      </c>
      <c r="D246" s="4" t="s">
        <v>581</v>
      </c>
      <c r="E246" s="4" t="s">
        <v>421</v>
      </c>
      <c r="F246" s="4" t="s">
        <v>422</v>
      </c>
      <c r="G246" s="4" t="s">
        <v>424</v>
      </c>
      <c r="H246" s="9">
        <v>553.13088737059002</v>
      </c>
      <c r="I246" s="9">
        <v>1.1034129687300001</v>
      </c>
      <c r="J246" s="287">
        <v>554.23430033932004</v>
      </c>
      <c r="K246" s="9">
        <v>73.621706620500007</v>
      </c>
      <c r="L246" s="9">
        <v>148.22173201387</v>
      </c>
      <c r="M246" s="287">
        <v>221.84343863436999</v>
      </c>
      <c r="N246" s="9">
        <v>72.999877936839994</v>
      </c>
      <c r="O246" s="9">
        <v>535.19101024325005</v>
      </c>
      <c r="P246" s="9">
        <v>56.237655721830002</v>
      </c>
      <c r="Q246" s="9">
        <v>58.666237929259999</v>
      </c>
      <c r="R246" s="9">
        <v>118.06105092793</v>
      </c>
      <c r="S246" s="9">
        <v>159.86461572336</v>
      </c>
      <c r="T246" s="9">
        <v>159.38412596574</v>
      </c>
      <c r="U246" s="9">
        <v>35.964336330409999</v>
      </c>
      <c r="V246" s="287">
        <v>1196.3689107786201</v>
      </c>
      <c r="W246" s="287">
        <v>1972.4466497523101</v>
      </c>
      <c r="X246" s="9">
        <v>184.10423801497137</v>
      </c>
      <c r="Y246" s="284">
        <v>2156.5508877672814</v>
      </c>
      <c r="Z246" t="str">
        <f>SUBSTITUTE(SUBSTITUTE(SUBSTITUTE(SUBSTITUTE(IF(E246="","",VLOOKUP(E246,Esquemas_NORM!$A$2:$H$126,8,FALSE)),"PROVINCIA ADMINISTRATIVA Y DE PLANIFICACIÓN","PAT"),"PROVINCIA ADMINISTRATIVA Y DE PLANIFICACION","PAT"),"PROVINCIA ADMINISTRATIVA DE PLANIFICACION","PAT"),"PROVINCIA ADMINISTRATIVA Y PLANIFICACION","PAT")</f>
        <v>A la fecha no ha conformado un EAT Provincia</v>
      </c>
      <c r="AA246" t="str">
        <f>IF($E246="","",INDEX(Esquemas_NORM!$H$2:$K$126,MATCH($E246,Esquemas_NORM!$A$2:$A$126,0),MATCH(AA$4,Esquemas_NORM!$H$1:$K$1,0)))</f>
        <v>Región de Planeación y Gestión de Urabá - RPG (Acuerdo de Voluntades)</v>
      </c>
      <c r="AB246" t="str">
        <f>IF($E246="","",INDEX(Esquemas_NORM!$H$2:$K$126,MATCH($E246,Esquemas_NORM!$A$2:$A$126,0),MATCH(AB$4,Esquemas_NORM!$H$1:$K$1,0)))</f>
        <v>A la fecha no ha conformado un EAT Área Metropolitana</v>
      </c>
      <c r="AC246" t="str">
        <f>IF($E246="","",INDEX(Esquemas_NORM!$H$2:$K$126,MATCH($E246,Esquemas_NORM!$A$2:$A$126,0),MATCH(AC$4,Esquemas_NORM!$H$1:$K$1,0)))</f>
        <v>ASOCIACIÓN DE MUNICIPIOS DEL URABÁ ANTIOQUEÑO - ASOMURA</v>
      </c>
    </row>
    <row r="247" spans="1:29" x14ac:dyDescent="0.3">
      <c r="A247" s="6">
        <v>2016</v>
      </c>
      <c r="B247" s="4" t="s">
        <v>556</v>
      </c>
      <c r="C247" s="4" t="s">
        <v>419</v>
      </c>
      <c r="D247" s="4" t="s">
        <v>582</v>
      </c>
      <c r="E247" s="4" t="s">
        <v>425</v>
      </c>
      <c r="F247" s="4" t="s">
        <v>422</v>
      </c>
      <c r="G247" s="4" t="s">
        <v>426</v>
      </c>
      <c r="H247" s="9">
        <v>54.479194467619998</v>
      </c>
      <c r="I247" s="9">
        <v>0</v>
      </c>
      <c r="J247" s="287">
        <v>54.479194467619998</v>
      </c>
      <c r="K247" s="9">
        <v>1.54403705833</v>
      </c>
      <c r="L247" s="9">
        <v>21.082283867440001</v>
      </c>
      <c r="M247" s="287">
        <v>22.626320925770003</v>
      </c>
      <c r="N247" s="9">
        <v>7.6010170525699996</v>
      </c>
      <c r="O247" s="9">
        <v>30.125464953310001</v>
      </c>
      <c r="P247" s="9">
        <v>14.74036708669</v>
      </c>
      <c r="Q247" s="9">
        <v>7.2057474132300001</v>
      </c>
      <c r="R247" s="9">
        <v>14.015000033550001</v>
      </c>
      <c r="S247" s="9">
        <v>23.51223300457</v>
      </c>
      <c r="T247" s="9">
        <v>75.701230358019998</v>
      </c>
      <c r="U247" s="9">
        <v>8.2209347124699992</v>
      </c>
      <c r="V247" s="287">
        <v>181.12199461441003</v>
      </c>
      <c r="W247" s="287">
        <v>258.22751000780005</v>
      </c>
      <c r="X247" s="9">
        <v>24.102440981337615</v>
      </c>
      <c r="Y247" s="284">
        <v>282.32995098913767</v>
      </c>
      <c r="Z247" t="str">
        <f>SUBSTITUTE(SUBSTITUTE(SUBSTITUTE(SUBSTITUTE(IF(E247="","",VLOOKUP(E247,Esquemas_NORM!$A$2:$H$126,8,FALSE)),"PROVINCIA ADMINISTRATIVA Y DE PLANIFICACIÓN","PAT"),"PROVINCIA ADMINISTRATIVA Y DE PLANIFICACION","PAT"),"PROVINCIA ADMINISTRATIVA DE PLANIFICACION","PAT"),"PROVINCIA ADMINISTRATIVA Y PLANIFICACION","PAT")</f>
        <v>A la fecha no ha conformado un EAT Provincia</v>
      </c>
      <c r="AA247" t="str">
        <f>IF($E247="","",INDEX(Esquemas_NORM!$H$2:$K$126,MATCH($E247,Esquemas_NORM!$A$2:$A$126,0),MATCH(AA$4,Esquemas_NORM!$H$1:$K$1,0)))</f>
        <v>Región de Planeación y Gestión de Urabá - RPG (Acuerdo de Voluntades)</v>
      </c>
      <c r="AB247" t="str">
        <f>IF($E247="","",INDEX(Esquemas_NORM!$H$2:$K$126,MATCH($E247,Esquemas_NORM!$A$2:$A$126,0),MATCH(AB$4,Esquemas_NORM!$H$1:$K$1,0)))</f>
        <v>A la fecha no ha conformado un EAT Área Metropolitana</v>
      </c>
      <c r="AC247" t="str">
        <f>IF($E247="","",INDEX(Esquemas_NORM!$H$2:$K$126,MATCH($E247,Esquemas_NORM!$A$2:$A$126,0),MATCH(AC$4,Esquemas_NORM!$H$1:$K$1,0)))</f>
        <v>ASOCIACIÓN DE MUNICIPIOS DEL URABÁ ANTIOQUEÑO - ASOMURA /ASOCIACIÓN DE MUNICIPIOS DEL URABÁ NORTE-ASOURANOR</v>
      </c>
    </row>
    <row r="248" spans="1:29" x14ac:dyDescent="0.3">
      <c r="A248" s="6">
        <v>2016</v>
      </c>
      <c r="B248" s="4" t="s">
        <v>556</v>
      </c>
      <c r="C248" s="4" t="s">
        <v>419</v>
      </c>
      <c r="D248" s="4" t="s">
        <v>581</v>
      </c>
      <c r="E248" s="4" t="s">
        <v>427</v>
      </c>
      <c r="F248" s="4" t="s">
        <v>422</v>
      </c>
      <c r="G248" s="4" t="s">
        <v>428</v>
      </c>
      <c r="H248" s="9">
        <v>705.03596309464001</v>
      </c>
      <c r="I248" s="9">
        <v>0.25454487770000001</v>
      </c>
      <c r="J248" s="287">
        <v>705.29050797234004</v>
      </c>
      <c r="K248" s="9">
        <v>28.082157420400002</v>
      </c>
      <c r="L248" s="9">
        <v>70.552318272050002</v>
      </c>
      <c r="M248" s="287">
        <v>98.634475692449996</v>
      </c>
      <c r="N248" s="9">
        <v>23.320658027389999</v>
      </c>
      <c r="O248" s="9">
        <v>123.82357330142</v>
      </c>
      <c r="P248" s="9">
        <v>16.459596711060001</v>
      </c>
      <c r="Q248" s="9">
        <v>10.753701941419999</v>
      </c>
      <c r="R248" s="9">
        <v>24.44816599292</v>
      </c>
      <c r="S248" s="9">
        <v>51.748430292850003</v>
      </c>
      <c r="T248" s="9">
        <v>83.572992138109996</v>
      </c>
      <c r="U248" s="9">
        <v>11.33702674761</v>
      </c>
      <c r="V248" s="287">
        <v>345.46414515278002</v>
      </c>
      <c r="W248" s="287">
        <v>1149.3891288175701</v>
      </c>
      <c r="X248" s="9">
        <v>107.28168985971371</v>
      </c>
      <c r="Y248" s="284">
        <v>1256.6708186772837</v>
      </c>
      <c r="Z248" t="str">
        <f>SUBSTITUTE(SUBSTITUTE(SUBSTITUTE(SUBSTITUTE(IF(E248="","",VLOOKUP(E248,Esquemas_NORM!$A$2:$H$126,8,FALSE)),"PROVINCIA ADMINISTRATIVA Y DE PLANIFICACIÓN","PAT"),"PROVINCIA ADMINISTRATIVA Y DE PLANIFICACION","PAT"),"PROVINCIA ADMINISTRATIVA DE PLANIFICACION","PAT"),"PROVINCIA ADMINISTRATIVA Y PLANIFICACION","PAT")</f>
        <v>A la fecha no ha conformado un EAT Provincia</v>
      </c>
      <c r="AA248" t="str">
        <f>IF($E248="","",INDEX(Esquemas_NORM!$H$2:$K$126,MATCH($E248,Esquemas_NORM!$A$2:$A$126,0),MATCH(AA$4,Esquemas_NORM!$H$1:$K$1,0)))</f>
        <v>Región de Planeación y Gestión de Urabá - RPG (Acuerdo de Voluntades)</v>
      </c>
      <c r="AB248" t="str">
        <f>IF($E248="","",INDEX(Esquemas_NORM!$H$2:$K$126,MATCH($E248,Esquemas_NORM!$A$2:$A$126,0),MATCH(AB$4,Esquemas_NORM!$H$1:$K$1,0)))</f>
        <v>A la fecha no ha conformado un EAT Área Metropolitana</v>
      </c>
      <c r="AC248" t="str">
        <f>IF($E248="","",INDEX(Esquemas_NORM!$H$2:$K$126,MATCH($E248,Esquemas_NORM!$A$2:$A$126,0),MATCH(AC$4,Esquemas_NORM!$H$1:$K$1,0)))</f>
        <v>ASOCIACIÓN DE MUNICIPIOS DEL URABÁ ANTIOQUEÑO - ASOMURA / ASOCIACIÓN DE MUNICIPIOS DEL CHOCÓ Y URABÁ - ASUMUCUR</v>
      </c>
    </row>
    <row r="249" spans="1:29" x14ac:dyDescent="0.3">
      <c r="A249" s="6">
        <v>2016</v>
      </c>
      <c r="B249" s="4" t="s">
        <v>556</v>
      </c>
      <c r="C249" s="4" t="s">
        <v>419</v>
      </c>
      <c r="D249" s="4" t="s">
        <v>581</v>
      </c>
      <c r="E249" s="4" t="s">
        <v>429</v>
      </c>
      <c r="F249" s="4" t="s">
        <v>422</v>
      </c>
      <c r="G249" s="4" t="s">
        <v>430</v>
      </c>
      <c r="H249" s="9">
        <v>338.91163730879998</v>
      </c>
      <c r="I249" s="9">
        <v>0</v>
      </c>
      <c r="J249" s="287">
        <v>338.91163730879998</v>
      </c>
      <c r="K249" s="9">
        <v>25.876656639509999</v>
      </c>
      <c r="L249" s="9">
        <v>46.227479746919997</v>
      </c>
      <c r="M249" s="287">
        <v>72.10413638643</v>
      </c>
      <c r="N249" s="9">
        <v>28.205778894200002</v>
      </c>
      <c r="O249" s="9">
        <v>181.01160324809999</v>
      </c>
      <c r="P249" s="9">
        <v>19.761253126330001</v>
      </c>
      <c r="Q249" s="9">
        <v>23.659926474590002</v>
      </c>
      <c r="R249" s="9">
        <v>42.285791351729998</v>
      </c>
      <c r="S249" s="9">
        <v>58.411409709430004</v>
      </c>
      <c r="T249" s="9">
        <v>34.123163756350003</v>
      </c>
      <c r="U249" s="9">
        <v>16.83919020427</v>
      </c>
      <c r="V249" s="287">
        <v>404.29811676499997</v>
      </c>
      <c r="W249" s="287">
        <v>815.31389046022991</v>
      </c>
      <c r="X249" s="9">
        <v>76.099773124422597</v>
      </c>
      <c r="Y249" s="284">
        <v>891.41366358465257</v>
      </c>
      <c r="Z249" t="str">
        <f>SUBSTITUTE(SUBSTITUTE(SUBSTITUTE(SUBSTITUTE(IF(E249="","",VLOOKUP(E249,Esquemas_NORM!$A$2:$H$126,8,FALSE)),"PROVINCIA ADMINISTRATIVA Y DE PLANIFICACIÓN","PAT"),"PROVINCIA ADMINISTRATIVA Y DE PLANIFICACION","PAT"),"PROVINCIA ADMINISTRATIVA DE PLANIFICACION","PAT"),"PROVINCIA ADMINISTRATIVA Y PLANIFICACION","PAT")</f>
        <v>A la fecha no ha conformado un EAT Provincia</v>
      </c>
      <c r="AA249" t="str">
        <f>IF($E249="","",INDEX(Esquemas_NORM!$H$2:$K$126,MATCH($E249,Esquemas_NORM!$A$2:$A$126,0),MATCH(AA$4,Esquemas_NORM!$H$1:$K$1,0)))</f>
        <v>Región de Planeación y Gestión de Urabá - RPG (Acuerdo de Voluntades)</v>
      </c>
      <c r="AB249" t="str">
        <f>IF($E249="","",INDEX(Esquemas_NORM!$H$2:$K$126,MATCH($E249,Esquemas_NORM!$A$2:$A$126,0),MATCH(AB$4,Esquemas_NORM!$H$1:$K$1,0)))</f>
        <v>A la fecha no ha conformado un EAT Área Metropolitana</v>
      </c>
      <c r="AC249" t="str">
        <f>IF($E249="","",INDEX(Esquemas_NORM!$H$2:$K$126,MATCH($E249,Esquemas_NORM!$A$2:$A$126,0),MATCH(AC$4,Esquemas_NORM!$H$1:$K$1,0)))</f>
        <v>ASOCIACIÓN DE MUNICIPIOS DEL URABÁ ANTIOQUEÑO - ASOMURA</v>
      </c>
    </row>
    <row r="250" spans="1:29" x14ac:dyDescent="0.3">
      <c r="A250" s="6">
        <v>2016</v>
      </c>
      <c r="B250" s="4" t="s">
        <v>556</v>
      </c>
      <c r="C250" s="4" t="s">
        <v>419</v>
      </c>
      <c r="D250" s="4" t="s">
        <v>583</v>
      </c>
      <c r="E250" s="4" t="s">
        <v>431</v>
      </c>
      <c r="F250" s="4" t="s">
        <v>422</v>
      </c>
      <c r="G250" s="4" t="s">
        <v>432</v>
      </c>
      <c r="H250" s="9">
        <v>1.9500847838699999</v>
      </c>
      <c r="I250" s="9">
        <v>0</v>
      </c>
      <c r="J250" s="287">
        <v>1.9500847838699999</v>
      </c>
      <c r="K250" s="9">
        <v>0.39012308348000002</v>
      </c>
      <c r="L250" s="9">
        <v>2.5975073812499998</v>
      </c>
      <c r="M250" s="287">
        <v>2.9876304647299996</v>
      </c>
      <c r="N250" s="9">
        <v>0.27551100243999999</v>
      </c>
      <c r="O250" s="9">
        <v>1.15071917118</v>
      </c>
      <c r="P250" s="9">
        <v>7.1782985007200004</v>
      </c>
      <c r="Q250" s="9">
        <v>0.28940696939999999</v>
      </c>
      <c r="R250" s="9">
        <v>0.82800655422000002</v>
      </c>
      <c r="S250" s="9">
        <v>2.8484052911200002</v>
      </c>
      <c r="T250" s="9">
        <v>17.61591147851</v>
      </c>
      <c r="U250" s="9">
        <v>0.30436122730999998</v>
      </c>
      <c r="V250" s="287">
        <v>30.4906201949</v>
      </c>
      <c r="W250" s="287">
        <v>35.428335443499996</v>
      </c>
      <c r="X250" s="9">
        <v>3.3068102003091511</v>
      </c>
      <c r="Y250" s="284">
        <v>38.735145643809147</v>
      </c>
      <c r="Z250" t="str">
        <f>SUBSTITUTE(SUBSTITUTE(SUBSTITUTE(SUBSTITUTE(IF(E250="","",VLOOKUP(E250,Esquemas_NORM!$A$2:$H$126,8,FALSE)),"PROVINCIA ADMINISTRATIVA Y DE PLANIFICACIÓN","PAT"),"PROVINCIA ADMINISTRATIVA Y DE PLANIFICACION","PAT"),"PROVINCIA ADMINISTRATIVA DE PLANIFICACION","PAT"),"PROVINCIA ADMINISTRATIVA Y PLANIFICACION","PAT")</f>
        <v>A la fecha no ha conformado un EAT Provincia</v>
      </c>
      <c r="AA250" t="str">
        <f>IF($E250="","",INDEX(Esquemas_NORM!$H$2:$K$126,MATCH($E250,Esquemas_NORM!$A$2:$A$126,0),MATCH(AA$4,Esquemas_NORM!$H$1:$K$1,0)))</f>
        <v>Región de Planeación y Gestión de Urabá - RPG (Acuerdo de Voluntades)</v>
      </c>
      <c r="AB250" t="str">
        <f>IF($E250="","",INDEX(Esquemas_NORM!$H$2:$K$126,MATCH($E250,Esquemas_NORM!$A$2:$A$126,0),MATCH(AB$4,Esquemas_NORM!$H$1:$K$1,0)))</f>
        <v>A la fecha no ha conformado un EAT Área Metropolitana</v>
      </c>
      <c r="AC250" t="str">
        <f>IF($E250="","",INDEX(Esquemas_NORM!$H$2:$K$126,MATCH($E250,Esquemas_NORM!$A$2:$A$126,0),MATCH(AC$4,Esquemas_NORM!$H$1:$K$1,0)))</f>
        <v>ASOCIACION DE MUNICIPIOS DE LA CUENCA DEL ATRATO Y DARIEN ASOATRATO / ASOCIACIÓN DE MUNICIPIOS DEL CHOCÓ Y URABÁ - ASUMUCUR</v>
      </c>
    </row>
    <row r="251" spans="1:29" x14ac:dyDescent="0.3">
      <c r="A251" s="6">
        <v>2016</v>
      </c>
      <c r="B251" s="4" t="s">
        <v>556</v>
      </c>
      <c r="C251" s="4" t="s">
        <v>419</v>
      </c>
      <c r="D251" s="4" t="s">
        <v>581</v>
      </c>
      <c r="E251" s="4" t="s">
        <v>433</v>
      </c>
      <c r="F251" s="4" t="s">
        <v>422</v>
      </c>
      <c r="G251" s="4" t="s">
        <v>434</v>
      </c>
      <c r="H251" s="9">
        <v>37.694910966190001</v>
      </c>
      <c r="I251" s="9">
        <v>1.64676538288</v>
      </c>
      <c r="J251" s="287">
        <v>39.341676349069999</v>
      </c>
      <c r="K251" s="9">
        <v>1.57405355101</v>
      </c>
      <c r="L251" s="9">
        <v>10.75093831289</v>
      </c>
      <c r="M251" s="287">
        <v>12.324991863899999</v>
      </c>
      <c r="N251" s="9">
        <v>3.8906505080199998</v>
      </c>
      <c r="O251" s="9">
        <v>12.88210662549</v>
      </c>
      <c r="P251" s="9">
        <v>3.0009498879200001</v>
      </c>
      <c r="Q251" s="9">
        <v>2.1892438368499998</v>
      </c>
      <c r="R251" s="9">
        <v>4.7431712079499997</v>
      </c>
      <c r="S251" s="9">
        <v>11.39350381477</v>
      </c>
      <c r="T251" s="9">
        <v>54.273550245750002</v>
      </c>
      <c r="U251" s="9">
        <v>1.56173820096</v>
      </c>
      <c r="V251" s="287">
        <v>93.93491432770999</v>
      </c>
      <c r="W251" s="287">
        <v>145.60158254068</v>
      </c>
      <c r="X251" s="9">
        <v>13.590161442792711</v>
      </c>
      <c r="Y251" s="284">
        <v>159.19174398347272</v>
      </c>
      <c r="Z251" t="str">
        <f>SUBSTITUTE(SUBSTITUTE(SUBSTITUTE(SUBSTITUTE(IF(E251="","",VLOOKUP(E251,Esquemas_NORM!$A$2:$H$126,8,FALSE)),"PROVINCIA ADMINISTRATIVA Y DE PLANIFICACIÓN","PAT"),"PROVINCIA ADMINISTRATIVA Y DE PLANIFICACION","PAT"),"PROVINCIA ADMINISTRATIVA DE PLANIFICACION","PAT"),"PROVINCIA ADMINISTRATIVA Y PLANIFICACION","PAT")</f>
        <v>A la fecha no ha conformado un EAT Provincia</v>
      </c>
      <c r="AA251" t="str">
        <f>IF($E251="","",INDEX(Esquemas_NORM!$H$2:$K$126,MATCH($E251,Esquemas_NORM!$A$2:$A$126,0),MATCH(AA$4,Esquemas_NORM!$H$1:$K$1,0)))</f>
        <v>Región de Planeación y Gestión de Urabá - RPG (Acuerdo de Voluntades)</v>
      </c>
      <c r="AB251" t="str">
        <f>IF($E251="","",INDEX(Esquemas_NORM!$H$2:$K$126,MATCH($E251,Esquemas_NORM!$A$2:$A$126,0),MATCH(AB$4,Esquemas_NORM!$H$1:$K$1,0)))</f>
        <v>A la fecha no ha conformado un EAT Área Metropolitana</v>
      </c>
      <c r="AC251" t="str">
        <f>IF($E251="","",INDEX(Esquemas_NORM!$H$2:$K$126,MATCH($E251,Esquemas_NORM!$A$2:$A$126,0),MATCH(AC$4,Esquemas_NORM!$H$1:$K$1,0)))</f>
        <v>ASOCIACIÓN DE MUNICIPIOS DEL URABÁ ANTIOQUEÑO - ASOMURA / ASOCIACIÓN DE MUNICIPIOS DEL CHOCÓ Y URABÁ - ASUMUCUR</v>
      </c>
    </row>
    <row r="252" spans="1:29" x14ac:dyDescent="0.3">
      <c r="A252" s="6">
        <v>2016</v>
      </c>
      <c r="B252" s="4" t="s">
        <v>556</v>
      </c>
      <c r="C252" s="4" t="s">
        <v>419</v>
      </c>
      <c r="D252" s="4" t="s">
        <v>582</v>
      </c>
      <c r="E252" s="4" t="s">
        <v>435</v>
      </c>
      <c r="F252" s="4" t="s">
        <v>422</v>
      </c>
      <c r="G252" s="4" t="s">
        <v>436</v>
      </c>
      <c r="H252" s="9">
        <v>85.90139816464</v>
      </c>
      <c r="I252" s="9">
        <v>0</v>
      </c>
      <c r="J252" s="287">
        <v>85.90139816464</v>
      </c>
      <c r="K252" s="9">
        <v>2.1414561065300002</v>
      </c>
      <c r="L252" s="9">
        <v>34.776018592280003</v>
      </c>
      <c r="M252" s="287">
        <v>36.917474698810004</v>
      </c>
      <c r="N252" s="9">
        <v>28.98989478827</v>
      </c>
      <c r="O252" s="9">
        <v>99.77257166615</v>
      </c>
      <c r="P252" s="9">
        <v>15.68764754043</v>
      </c>
      <c r="Q252" s="9">
        <v>12.635357751980001</v>
      </c>
      <c r="R252" s="9">
        <v>25.82716598523</v>
      </c>
      <c r="S252" s="9">
        <v>38.885160295219997</v>
      </c>
      <c r="T252" s="9">
        <v>63.72025793209</v>
      </c>
      <c r="U252" s="9">
        <v>12.388717498729999</v>
      </c>
      <c r="V252" s="287">
        <v>297.90677345810002</v>
      </c>
      <c r="W252" s="287">
        <v>420.72564632155002</v>
      </c>
      <c r="X252" s="9">
        <v>39.269693068310012</v>
      </c>
      <c r="Y252" s="284">
        <v>459.99533938986002</v>
      </c>
      <c r="Z252" t="str">
        <f>SUBSTITUTE(SUBSTITUTE(SUBSTITUTE(SUBSTITUTE(IF(E252="","",VLOOKUP(E252,Esquemas_NORM!$A$2:$H$126,8,FALSE)),"PROVINCIA ADMINISTRATIVA Y DE PLANIFICACIÓN","PAT"),"PROVINCIA ADMINISTRATIVA Y DE PLANIFICACION","PAT"),"PROVINCIA ADMINISTRATIVA DE PLANIFICACION","PAT"),"PROVINCIA ADMINISTRATIVA Y PLANIFICACION","PAT")</f>
        <v>A la fecha no ha conformado un EAT Provincia</v>
      </c>
      <c r="AA252" t="str">
        <f>IF($E252="","",INDEX(Esquemas_NORM!$H$2:$K$126,MATCH($E252,Esquemas_NORM!$A$2:$A$126,0),MATCH(AA$4,Esquemas_NORM!$H$1:$K$1,0)))</f>
        <v>Región de Planeación y Gestión de Urabá - RPG (Acuerdo de Voluntades)</v>
      </c>
      <c r="AB252" t="str">
        <f>IF($E252="","",INDEX(Esquemas_NORM!$H$2:$K$126,MATCH($E252,Esquemas_NORM!$A$2:$A$126,0),MATCH(AB$4,Esquemas_NORM!$H$1:$K$1,0)))</f>
        <v>A la fecha no ha conformado un EAT Área Metropolitana</v>
      </c>
      <c r="AC252" t="str">
        <f>IF($E252="","",INDEX(Esquemas_NORM!$H$2:$K$126,MATCH($E252,Esquemas_NORM!$A$2:$A$126,0),MATCH(AC$4,Esquemas_NORM!$H$1:$K$1,0)))</f>
        <v>ASOCIACIÓN DE MUNICIPIOS DEL URABÁ NORTE-ASOURANOR</v>
      </c>
    </row>
    <row r="253" spans="1:29" x14ac:dyDescent="0.3">
      <c r="A253" s="6">
        <v>2016</v>
      </c>
      <c r="B253" s="4" t="s">
        <v>556</v>
      </c>
      <c r="C253" s="4" t="s">
        <v>419</v>
      </c>
      <c r="D253" s="4" t="s">
        <v>582</v>
      </c>
      <c r="E253" s="4" t="s">
        <v>437</v>
      </c>
      <c r="F253" s="4" t="s">
        <v>422</v>
      </c>
      <c r="G253" s="4" t="s">
        <v>438</v>
      </c>
      <c r="H253" s="9">
        <v>56.854423725229999</v>
      </c>
      <c r="I253" s="9">
        <v>0</v>
      </c>
      <c r="J253" s="287">
        <v>56.854423725229999</v>
      </c>
      <c r="K253" s="9">
        <v>1.1592192270099999</v>
      </c>
      <c r="L253" s="9">
        <v>14.85812313388</v>
      </c>
      <c r="M253" s="287">
        <v>16.017342360889998</v>
      </c>
      <c r="N253" s="9">
        <v>5.9868899599900001</v>
      </c>
      <c r="O253" s="9">
        <v>21.145992497270001</v>
      </c>
      <c r="P253" s="9">
        <v>5.3823073403199997</v>
      </c>
      <c r="Q253" s="9">
        <v>3.9104938519800001</v>
      </c>
      <c r="R253" s="9">
        <v>4.7574918951100003</v>
      </c>
      <c r="S253" s="9">
        <v>14.626072650799999</v>
      </c>
      <c r="T253" s="9">
        <v>55.066359373289998</v>
      </c>
      <c r="U253" s="9">
        <v>3.0163324629399999</v>
      </c>
      <c r="V253" s="287">
        <v>113.89194003169999</v>
      </c>
      <c r="W253" s="287">
        <v>186.76370611781999</v>
      </c>
      <c r="X253" s="9">
        <v>17.432151996603594</v>
      </c>
      <c r="Y253" s="284">
        <v>204.19585811442357</v>
      </c>
      <c r="Z253" t="str">
        <f>SUBSTITUTE(SUBSTITUTE(SUBSTITUTE(SUBSTITUTE(IF(E253="","",VLOOKUP(E253,Esquemas_NORM!$A$2:$H$126,8,FALSE)),"PROVINCIA ADMINISTRATIVA Y DE PLANIFICACIÓN","PAT"),"PROVINCIA ADMINISTRATIVA Y DE PLANIFICACION","PAT"),"PROVINCIA ADMINISTRATIVA DE PLANIFICACION","PAT"),"PROVINCIA ADMINISTRATIVA Y PLANIFICACION","PAT")</f>
        <v>A la fecha no ha conformado un EAT Provincia</v>
      </c>
      <c r="AA253" t="str">
        <f>IF($E253="","",INDEX(Esquemas_NORM!$H$2:$K$126,MATCH($E253,Esquemas_NORM!$A$2:$A$126,0),MATCH(AA$4,Esquemas_NORM!$H$1:$K$1,0)))</f>
        <v>Región de Planeación y Gestión de Urabá - RPG (Acuerdo de Voluntades)</v>
      </c>
      <c r="AB253" t="str">
        <f>IF($E253="","",INDEX(Esquemas_NORM!$H$2:$K$126,MATCH($E253,Esquemas_NORM!$A$2:$A$126,0),MATCH(AB$4,Esquemas_NORM!$H$1:$K$1,0)))</f>
        <v>A la fecha no ha conformado un EAT Área Metropolitana</v>
      </c>
      <c r="AC253" t="str">
        <f>IF($E253="","",INDEX(Esquemas_NORM!$H$2:$K$126,MATCH($E253,Esquemas_NORM!$A$2:$A$126,0),MATCH(AC$4,Esquemas_NORM!$H$1:$K$1,0)))</f>
        <v>ASOCIACIÓN DE MUNICIPIOS DEL URABÁ ANTIOQUEÑO - ASOMURA / ASOCIACIÓN DE MUNICIPIOS DEL CHOCÓ Y URABÁ - ASUMUCUR</v>
      </c>
    </row>
    <row r="254" spans="1:29" x14ac:dyDescent="0.3">
      <c r="A254" s="6">
        <v>2016</v>
      </c>
      <c r="B254" s="4" t="s">
        <v>556</v>
      </c>
      <c r="C254" s="4" t="s">
        <v>419</v>
      </c>
      <c r="D254" s="4" t="s">
        <v>582</v>
      </c>
      <c r="E254" s="4" t="s">
        <v>439</v>
      </c>
      <c r="F254" s="4" t="s">
        <v>422</v>
      </c>
      <c r="G254" s="4" t="s">
        <v>440</v>
      </c>
      <c r="H254" s="9">
        <v>61.092115046730001</v>
      </c>
      <c r="I254" s="9">
        <v>0</v>
      </c>
      <c r="J254" s="287">
        <v>61.092115046730001</v>
      </c>
      <c r="K254" s="9">
        <v>1.91680216226</v>
      </c>
      <c r="L254" s="9">
        <v>20.67316784054</v>
      </c>
      <c r="M254" s="287">
        <v>22.589970002800001</v>
      </c>
      <c r="N254" s="9">
        <v>3.41864013493</v>
      </c>
      <c r="O254" s="9">
        <v>14.807425084829999</v>
      </c>
      <c r="P254" s="9">
        <v>3.6078004840700002</v>
      </c>
      <c r="Q254" s="9">
        <v>2.72019418474</v>
      </c>
      <c r="R254" s="9">
        <v>4.3784358583099996</v>
      </c>
      <c r="S254" s="9">
        <v>22.526812021929999</v>
      </c>
      <c r="T254" s="9">
        <v>127.20844779322999</v>
      </c>
      <c r="U254" s="9">
        <v>1.9521354844200001</v>
      </c>
      <c r="V254" s="287">
        <v>180.61989104646</v>
      </c>
      <c r="W254" s="287">
        <v>264.30197609598997</v>
      </c>
      <c r="X254" s="9">
        <v>24.669419535944026</v>
      </c>
      <c r="Y254" s="284">
        <v>288.971395631934</v>
      </c>
      <c r="Z254" t="str">
        <f>SUBSTITUTE(SUBSTITUTE(SUBSTITUTE(SUBSTITUTE(IF(E254="","",VLOOKUP(E254,Esquemas_NORM!$A$2:$H$126,8,FALSE)),"PROVINCIA ADMINISTRATIVA Y DE PLANIFICACIÓN","PAT"),"PROVINCIA ADMINISTRATIVA Y DE PLANIFICACION","PAT"),"PROVINCIA ADMINISTRATIVA DE PLANIFICACION","PAT"),"PROVINCIA ADMINISTRATIVA Y PLANIFICACION","PAT")</f>
        <v>A la fecha no ha conformado un EAT Provincia</v>
      </c>
      <c r="AA254" t="str">
        <f>IF($E254="","",INDEX(Esquemas_NORM!$H$2:$K$126,MATCH($E254,Esquemas_NORM!$A$2:$A$126,0),MATCH(AA$4,Esquemas_NORM!$H$1:$K$1,0)))</f>
        <v>Región de Planeación y Gestión de Urabá - RPG (Acuerdo de Voluntades)</v>
      </c>
      <c r="AB254" t="str">
        <f>IF($E254="","",INDEX(Esquemas_NORM!$H$2:$K$126,MATCH($E254,Esquemas_NORM!$A$2:$A$126,0),MATCH(AB$4,Esquemas_NORM!$H$1:$K$1,0)))</f>
        <v>A la fecha no ha conformado un EAT Área Metropolitana</v>
      </c>
      <c r="AC254" t="str">
        <f>IF($E254="","",INDEX(Esquemas_NORM!$H$2:$K$126,MATCH($E254,Esquemas_NORM!$A$2:$A$126,0),MATCH(AC$4,Esquemas_NORM!$H$1:$K$1,0)))</f>
        <v>ASOCIACIÓN DE MUNICIPIOS DEL URABÁ NORTE-ASOURANOR</v>
      </c>
    </row>
    <row r="255" spans="1:29" x14ac:dyDescent="0.3">
      <c r="A255" s="6">
        <v>2016</v>
      </c>
      <c r="B255" s="4" t="s">
        <v>556</v>
      </c>
      <c r="C255" s="4" t="s">
        <v>419</v>
      </c>
      <c r="D255" s="4" t="s">
        <v>581</v>
      </c>
      <c r="E255" s="4" t="s">
        <v>441</v>
      </c>
      <c r="F255" s="4" t="s">
        <v>422</v>
      </c>
      <c r="G255" s="4" t="s">
        <v>584</v>
      </c>
      <c r="H255" s="9">
        <v>846.12400196615999</v>
      </c>
      <c r="I255" s="9">
        <v>0.51185121628999997</v>
      </c>
      <c r="J255" s="287">
        <v>846.63585318244998</v>
      </c>
      <c r="K255" s="9">
        <v>25.67415263825</v>
      </c>
      <c r="L255" s="9">
        <v>160.09577358945</v>
      </c>
      <c r="M255" s="287">
        <v>185.76992622770001</v>
      </c>
      <c r="N255" s="9">
        <v>91.413809804859994</v>
      </c>
      <c r="O255" s="9">
        <v>400.99435255382002</v>
      </c>
      <c r="P255" s="9">
        <v>56.322701468589997</v>
      </c>
      <c r="Q255" s="9">
        <v>61.901825910219998</v>
      </c>
      <c r="R255" s="9">
        <v>113.30896197086</v>
      </c>
      <c r="S255" s="9">
        <v>177.36659326499</v>
      </c>
      <c r="T255" s="9">
        <v>142.44490005263</v>
      </c>
      <c r="U255" s="9">
        <v>51.274367539819998</v>
      </c>
      <c r="V255" s="287">
        <v>1095.0275125657899</v>
      </c>
      <c r="W255" s="287">
        <v>2127.4332919759399</v>
      </c>
      <c r="X255" s="9">
        <v>198.57038221846628</v>
      </c>
      <c r="Y255" s="284">
        <v>2326.0036741944064</v>
      </c>
      <c r="Z255" t="str">
        <f>SUBSTITUTE(SUBSTITUTE(SUBSTITUTE(SUBSTITUTE(IF(E255="","",VLOOKUP(E255,Esquemas_NORM!$A$2:$H$126,8,FALSE)),"PROVINCIA ADMINISTRATIVA Y DE PLANIFICACIÓN","PAT"),"PROVINCIA ADMINISTRATIVA Y DE PLANIFICACION","PAT"),"PROVINCIA ADMINISTRATIVA DE PLANIFICACION","PAT"),"PROVINCIA ADMINISTRATIVA Y PLANIFICACION","PAT")</f>
        <v>A la fecha no ha conformado un EAT Provincia</v>
      </c>
      <c r="AA255" t="str">
        <f>IF($E255="","",INDEX(Esquemas_NORM!$H$2:$K$126,MATCH($E255,Esquemas_NORM!$A$2:$A$126,0),MATCH(AA$4,Esquemas_NORM!$H$1:$K$1,0)))</f>
        <v>Región de Planeación y Gestión de Urabá - RPG (Acuerdo de Voluntades)</v>
      </c>
      <c r="AB255" t="str">
        <f>IF($E255="","",INDEX(Esquemas_NORM!$H$2:$K$126,MATCH($E255,Esquemas_NORM!$A$2:$A$126,0),MATCH(AB$4,Esquemas_NORM!$H$1:$K$1,0)))</f>
        <v>A la fecha no ha conformado un EAT Área Metropolitana</v>
      </c>
      <c r="AC255" t="str">
        <f>IF($E255="","",INDEX(Esquemas_NORM!$H$2:$K$126,MATCH($E255,Esquemas_NORM!$A$2:$A$126,0),MATCH(AC$4,Esquemas_NORM!$H$1:$K$1,0)))</f>
        <v>ASOCIACIÓN DE MUNICIPIOS DEL URABÁ ANTIOQUEÑO - ASOMURA</v>
      </c>
    </row>
    <row r="256" spans="1:29" ht="15" thickBot="1" x14ac:dyDescent="0.35">
      <c r="A256" s="508">
        <v>2016</v>
      </c>
      <c r="B256" s="499" t="s">
        <v>556</v>
      </c>
      <c r="C256" s="499" t="s">
        <v>419</v>
      </c>
      <c r="D256" s="499" t="s">
        <v>583</v>
      </c>
      <c r="E256" s="499" t="s">
        <v>443</v>
      </c>
      <c r="F256" s="499" t="s">
        <v>422</v>
      </c>
      <c r="G256" s="499" t="s">
        <v>444</v>
      </c>
      <c r="H256" s="509">
        <v>9.9217153258399993</v>
      </c>
      <c r="I256" s="509">
        <v>0</v>
      </c>
      <c r="J256" s="510">
        <v>9.9217153258399993</v>
      </c>
      <c r="K256" s="509">
        <v>0</v>
      </c>
      <c r="L256" s="509">
        <v>4.6843927010900002</v>
      </c>
      <c r="M256" s="510">
        <v>4.6843927010900002</v>
      </c>
      <c r="N256" s="509">
        <v>1.2853227165100001</v>
      </c>
      <c r="O256" s="509">
        <v>3.6614359102699998</v>
      </c>
      <c r="P256" s="509">
        <v>1.44462182992</v>
      </c>
      <c r="Q256" s="509">
        <v>0.85922916528000004</v>
      </c>
      <c r="R256" s="509">
        <v>2.1496491525999999</v>
      </c>
      <c r="S256" s="509">
        <v>4.6591402834200002</v>
      </c>
      <c r="T256" s="509">
        <v>25.868966241039999</v>
      </c>
      <c r="U256" s="509">
        <v>1.0146442515</v>
      </c>
      <c r="V256" s="510">
        <v>40.943009550539998</v>
      </c>
      <c r="W256" s="510">
        <v>55.549117577469993</v>
      </c>
      <c r="X256" s="509">
        <v>5.1848438918682298</v>
      </c>
      <c r="Y256" s="511">
        <v>60.733961469338226</v>
      </c>
      <c r="Z256" t="str">
        <f>SUBSTITUTE(SUBSTITUTE(SUBSTITUTE(SUBSTITUTE(IF(E256="","",VLOOKUP(E256,Esquemas_NORM!$A$2:$H$126,8,FALSE)),"PROVINCIA ADMINISTRATIVA Y DE PLANIFICACIÓN","PAT"),"PROVINCIA ADMINISTRATIVA Y DE PLANIFICACION","PAT"),"PROVINCIA ADMINISTRATIVA DE PLANIFICACION","PAT"),"PROVINCIA ADMINISTRATIVA Y PLANIFICACION","PAT")</f>
        <v>A la fecha no ha conformado un EAT Provincia</v>
      </c>
      <c r="AA256" t="str">
        <f>IF($E256="","",INDEX(Esquemas_NORM!$H$2:$K$126,MATCH($E256,Esquemas_NORM!$A$2:$A$126,0),MATCH(AA$4,Esquemas_NORM!$H$1:$K$1,0)))</f>
        <v>Región de Planeación y Gestión de Urabá - RPG (Acuerdo de Voluntades)</v>
      </c>
      <c r="AB256" t="str">
        <f>IF($E256="","",INDEX(Esquemas_NORM!$H$2:$K$126,MATCH($E256,Esquemas_NORM!$A$2:$A$126,0),MATCH(AB$4,Esquemas_NORM!$H$1:$K$1,0)))</f>
        <v>A la fecha no ha conformado un EAT Área Metropolitana</v>
      </c>
      <c r="AC256" t="str">
        <f>IF($E256="","",INDEX(Esquemas_NORM!$H$2:$K$126,MATCH($E256,Esquemas_NORM!$A$2:$A$126,0),MATCH(AC$4,Esquemas_NORM!$H$1:$K$1,0)))</f>
        <v>ASOCIACION DE MUNICIPIOS DE LA CUENCA DEL ATRATO Y DARIEN ASOATRATO</v>
      </c>
    </row>
    <row r="257" spans="1:29" ht="15" thickBot="1" x14ac:dyDescent="0.35">
      <c r="A257" s="516">
        <v>2017</v>
      </c>
      <c r="B257" s="502" t="s">
        <v>556</v>
      </c>
      <c r="C257" s="503"/>
      <c r="D257" s="503"/>
      <c r="E257" s="502"/>
      <c r="F257" s="503"/>
      <c r="G257" s="502" t="s">
        <v>557</v>
      </c>
      <c r="H257" s="517">
        <v>7477.7755717381633</v>
      </c>
      <c r="I257" s="517">
        <v>2429.8877957604377</v>
      </c>
      <c r="J257" s="518">
        <v>9907.6633674986006</v>
      </c>
      <c r="K257" s="517">
        <v>20388.204805777554</v>
      </c>
      <c r="L257" s="517">
        <v>9818.8839634708984</v>
      </c>
      <c r="M257" s="518">
        <v>30207.088769248454</v>
      </c>
      <c r="N257" s="517">
        <v>5841.1671182247392</v>
      </c>
      <c r="O257" s="517">
        <v>22796.859394362233</v>
      </c>
      <c r="P257" s="517">
        <v>3815.6558941986082</v>
      </c>
      <c r="Q257" s="517">
        <v>6223.6776517143671</v>
      </c>
      <c r="R257" s="517">
        <v>11552.363479898322</v>
      </c>
      <c r="S257" s="517">
        <v>11796.827845828344</v>
      </c>
      <c r="T257" s="517">
        <v>15165.331299964038</v>
      </c>
      <c r="U257" s="517">
        <v>3158.7534674958338</v>
      </c>
      <c r="V257" s="518">
        <v>80350.636151686471</v>
      </c>
      <c r="W257" s="518">
        <v>120465.38828843352</v>
      </c>
      <c r="X257" s="517">
        <v>11903.202365470674</v>
      </c>
      <c r="Y257" s="519">
        <v>132368.59065390422</v>
      </c>
      <c r="Z257" t="str">
        <f>SUBSTITUTE(SUBSTITUTE(SUBSTITUTE(SUBSTITUTE(IF(E257="","",VLOOKUP(E257,Esquemas_NORM!$A$2:$H$126,8,FALSE)),"PROVINCIA ADMINISTRATIVA Y DE PLANIFICACIÓN","PAT"),"PROVINCIA ADMINISTRATIVA Y DE PLANIFICACION","PAT"),"PROVINCIA ADMINISTRATIVA DE PLANIFICACION","PAT"),"PROVINCIA ADMINISTRATIVA Y PLANIFICACION","PAT")</f>
        <v/>
      </c>
      <c r="AA257" t="str">
        <f>IF($E257="","",INDEX(Esquemas_NORM!$H$2:$K$126,MATCH($E257,Esquemas_NORM!$A$2:$A$126,0),MATCH(AA$4,Esquemas_NORM!$H$1:$K$1,0)))</f>
        <v/>
      </c>
      <c r="AB257" t="str">
        <f>IF($E257="","",INDEX(Esquemas_NORM!$H$2:$K$126,MATCH($E257,Esquemas_NORM!$A$2:$A$126,0),MATCH(AB$4,Esquemas_NORM!$H$1:$K$1,0)))</f>
        <v/>
      </c>
      <c r="AC257" t="str">
        <f>IF($E257="","",INDEX(Esquemas_NORM!$H$2:$K$126,MATCH($E257,Esquemas_NORM!$A$2:$A$126,0),MATCH(AC$4,Esquemas_NORM!$H$1:$K$1,0)))</f>
        <v/>
      </c>
    </row>
    <row r="258" spans="1:29" x14ac:dyDescent="0.3">
      <c r="A258" s="512">
        <v>2017</v>
      </c>
      <c r="B258" s="501" t="s">
        <v>556</v>
      </c>
      <c r="C258" s="501" t="s">
        <v>144</v>
      </c>
      <c r="D258" s="501" t="s">
        <v>558</v>
      </c>
      <c r="E258" s="501" t="s">
        <v>147</v>
      </c>
      <c r="F258" s="501" t="s">
        <v>148</v>
      </c>
      <c r="G258" s="501" t="s">
        <v>559</v>
      </c>
      <c r="H258" s="513">
        <v>139.68193732301</v>
      </c>
      <c r="I258" s="513">
        <v>5.0579233996399999</v>
      </c>
      <c r="J258" s="514">
        <v>144.73986072265001</v>
      </c>
      <c r="K258" s="513">
        <v>6892.35623363788</v>
      </c>
      <c r="L258" s="513">
        <v>5195.0000450185098</v>
      </c>
      <c r="M258" s="514">
        <v>12087.356278656389</v>
      </c>
      <c r="N258" s="513">
        <v>1889.0184098019399</v>
      </c>
      <c r="O258" s="513">
        <v>10625.141859628089</v>
      </c>
      <c r="P258" s="513">
        <v>1780.922330611</v>
      </c>
      <c r="Q258" s="513">
        <v>4481.6889093720301</v>
      </c>
      <c r="R258" s="513">
        <v>5741.6289406242504</v>
      </c>
      <c r="S258" s="513">
        <v>5584.9790868478804</v>
      </c>
      <c r="T258" s="513">
        <v>7547.9209425896997</v>
      </c>
      <c r="U258" s="513">
        <v>1510.61509183726</v>
      </c>
      <c r="V258" s="514">
        <v>39161.915571312151</v>
      </c>
      <c r="W258" s="514">
        <v>51394.011710691193</v>
      </c>
      <c r="X258" s="513">
        <v>5078.2496985855405</v>
      </c>
      <c r="Y258" s="515">
        <v>56472.261409276733</v>
      </c>
      <c r="Z258" t="str">
        <f>SUBSTITUTE(SUBSTITUTE(SUBSTITUTE(SUBSTITUTE(IF(E258="","",VLOOKUP(E258,Esquemas_NORM!$A$2:$H$126,8,FALSE)),"PROVINCIA ADMINISTRATIVA Y DE PLANIFICACIÓN","PAT"),"PROVINCIA ADMINISTRATIVA Y DE PLANIFICACION","PAT"),"PROVINCIA ADMINISTRATIVA DE PLANIFICACION","PAT"),"PROVINCIA ADMINISTRATIVA Y PLANIFICACION","PAT")</f>
        <v>A la fecha no ha conformado un EAT Provincia</v>
      </c>
      <c r="AA258" t="str">
        <f>IF($E258="","",INDEX(Esquemas_NORM!$H$2:$K$126,MATCH($E258,Esquemas_NORM!$A$2:$A$126,0),MATCH(AA$4,Esquemas_NORM!$H$1:$K$1,0)))</f>
        <v>A la fecha no ha conformado un EAT Región</v>
      </c>
      <c r="AB258" t="str">
        <f>IF($E258="","",INDEX(Esquemas_NORM!$H$2:$K$126,MATCH($E258,Esquemas_NORM!$A$2:$A$126,0),MATCH(AB$4,Esquemas_NORM!$H$1:$K$1,0)))</f>
        <v>Área Metropolitana del Valle de Aburrá</v>
      </c>
      <c r="AC258" t="str">
        <f>IF($E258="","",INDEX(Esquemas_NORM!$H$2:$K$126,MATCH($E258,Esquemas_NORM!$A$2:$A$126,0),MATCH(AC$4,Esquemas_NORM!$H$1:$K$1,0)))</f>
        <v>A la fecha no ha conformado un EAT asociación - unión</v>
      </c>
    </row>
    <row r="259" spans="1:29" x14ac:dyDescent="0.3">
      <c r="A259" s="6">
        <v>2017</v>
      </c>
      <c r="B259" s="4" t="s">
        <v>556</v>
      </c>
      <c r="C259" s="4" t="s">
        <v>144</v>
      </c>
      <c r="D259" s="4" t="s">
        <v>560</v>
      </c>
      <c r="E259" s="4" t="s">
        <v>152</v>
      </c>
      <c r="F259" s="4" t="s">
        <v>148</v>
      </c>
      <c r="G259" s="4" t="s">
        <v>153</v>
      </c>
      <c r="H259" s="9">
        <v>97.956572721930002</v>
      </c>
      <c r="I259" s="9">
        <v>1.4481510691599999</v>
      </c>
      <c r="J259" s="287">
        <v>99.404723791090007</v>
      </c>
      <c r="K259" s="9">
        <v>303.10316690112001</v>
      </c>
      <c r="L259" s="9">
        <v>51.826045369779997</v>
      </c>
      <c r="M259" s="287">
        <v>354.9292122709</v>
      </c>
      <c r="N259" s="9">
        <v>125.87704588788</v>
      </c>
      <c r="O259" s="9">
        <v>83.525477987559995</v>
      </c>
      <c r="P259" s="9">
        <v>13.416106353110001</v>
      </c>
      <c r="Q259" s="9">
        <v>9.0608700300099994</v>
      </c>
      <c r="R259" s="9">
        <v>44.721238889269998</v>
      </c>
      <c r="S259" s="9">
        <v>48.02709405441</v>
      </c>
      <c r="T259" s="9">
        <v>39.264863182109998</v>
      </c>
      <c r="U259" s="9">
        <v>12.040466982210001</v>
      </c>
      <c r="V259" s="287">
        <v>375.93316336655994</v>
      </c>
      <c r="W259" s="287">
        <v>830.26709942854995</v>
      </c>
      <c r="X259" s="9">
        <v>82.038811664550551</v>
      </c>
      <c r="Y259" s="284">
        <v>912.30591109310046</v>
      </c>
      <c r="Z259" t="str">
        <f>SUBSTITUTE(SUBSTITUTE(SUBSTITUTE(SUBSTITUTE(IF(E259="","",VLOOKUP(E259,Esquemas_NORM!$A$2:$H$126,8,FALSE)),"PROVINCIA ADMINISTRATIVA Y DE PLANIFICACIÓN","PAT"),"PROVINCIA ADMINISTRATIVA Y DE PLANIFICACION","PAT"),"PROVINCIA ADMINISTRATIVA DE PLANIFICACION","PAT"),"PROVINCIA ADMINISTRATIVA Y PLANIFICACION","PAT")</f>
        <v>A la fecha no ha conformado un EAT Provincia</v>
      </c>
      <c r="AA259" t="str">
        <f>IF($E259="","",INDEX(Esquemas_NORM!$H$2:$K$126,MATCH($E259,Esquemas_NORM!$A$2:$A$126,0),MATCH(AA$4,Esquemas_NORM!$H$1:$K$1,0)))</f>
        <v>A la fecha no ha conformado un EAT Región</v>
      </c>
      <c r="AB259" t="str">
        <f>IF($E259="","",INDEX(Esquemas_NORM!$H$2:$K$126,MATCH($E259,Esquemas_NORM!$A$2:$A$126,0),MATCH(AB$4,Esquemas_NORM!$H$1:$K$1,0)))</f>
        <v>Área Metropolitana del Valle de Aburrá</v>
      </c>
      <c r="AC259" t="str">
        <f>IF($E259="","",INDEX(Esquemas_NORM!$H$2:$K$126,MATCH($E259,Esquemas_NORM!$A$2:$A$126,0),MATCH(AC$4,Esquemas_NORM!$H$1:$K$1,0)))</f>
        <v>A la fecha no ha conformado un EAT asociación - unión</v>
      </c>
    </row>
    <row r="260" spans="1:29" x14ac:dyDescent="0.3">
      <c r="A260" s="6">
        <v>2017</v>
      </c>
      <c r="B260" s="4" t="s">
        <v>556</v>
      </c>
      <c r="C260" s="4" t="s">
        <v>144</v>
      </c>
      <c r="D260" s="4" t="s">
        <v>560</v>
      </c>
      <c r="E260" s="4" t="s">
        <v>155</v>
      </c>
      <c r="F260" s="4" t="s">
        <v>148</v>
      </c>
      <c r="G260" s="4" t="s">
        <v>156</v>
      </c>
      <c r="H260" s="9">
        <v>26.706298221960001</v>
      </c>
      <c r="I260" s="9">
        <v>0.34451401640000001</v>
      </c>
      <c r="J260" s="287">
        <v>27.050812238360002</v>
      </c>
      <c r="K260" s="9">
        <v>567.90530387760998</v>
      </c>
      <c r="L260" s="9">
        <v>483.33108318258002</v>
      </c>
      <c r="M260" s="287">
        <v>1051.2363870601901</v>
      </c>
      <c r="N260" s="9">
        <v>216.9873408999</v>
      </c>
      <c r="O260" s="9">
        <v>1430.41772486234</v>
      </c>
      <c r="P260" s="9">
        <v>136.40305691872999</v>
      </c>
      <c r="Q260" s="9">
        <v>182.84860349294999</v>
      </c>
      <c r="R260" s="9">
        <v>669.26134116015999</v>
      </c>
      <c r="S260" s="9">
        <v>534.76173945336996</v>
      </c>
      <c r="T260" s="9">
        <v>808.69743067871002</v>
      </c>
      <c r="U260" s="9">
        <v>195.64313446669999</v>
      </c>
      <c r="V260" s="287">
        <v>4175.0203719328601</v>
      </c>
      <c r="W260" s="287">
        <v>5253.3075712314103</v>
      </c>
      <c r="X260" s="9">
        <v>519.08007766269623</v>
      </c>
      <c r="Y260" s="284">
        <v>5772.3876488941069</v>
      </c>
      <c r="Z260" t="str">
        <f>SUBSTITUTE(SUBSTITUTE(SUBSTITUTE(SUBSTITUTE(IF(E260="","",VLOOKUP(E260,Esquemas_NORM!$A$2:$H$126,8,FALSE)),"PROVINCIA ADMINISTRATIVA Y DE PLANIFICACIÓN","PAT"),"PROVINCIA ADMINISTRATIVA Y DE PLANIFICACION","PAT"),"PROVINCIA ADMINISTRATIVA DE PLANIFICACION","PAT"),"PROVINCIA ADMINISTRATIVA Y PLANIFICACION","PAT")</f>
        <v>A la fecha no ha conformado un EAT Provincia</v>
      </c>
      <c r="AA260" t="str">
        <f>IF($E260="","",INDEX(Esquemas_NORM!$H$2:$K$126,MATCH($E260,Esquemas_NORM!$A$2:$A$126,0),MATCH(AA$4,Esquemas_NORM!$H$1:$K$1,0)))</f>
        <v>A la fecha no ha conformado un EAT Región</v>
      </c>
      <c r="AB260" t="str">
        <f>IF($E260="","",INDEX(Esquemas_NORM!$H$2:$K$126,MATCH($E260,Esquemas_NORM!$A$2:$A$126,0),MATCH(AB$4,Esquemas_NORM!$H$1:$K$1,0)))</f>
        <v>Área Metropolitana del Valle de Aburrá</v>
      </c>
      <c r="AC260" t="str">
        <f>IF($E260="","",INDEX(Esquemas_NORM!$H$2:$K$126,MATCH($E260,Esquemas_NORM!$A$2:$A$126,0),MATCH(AC$4,Esquemas_NORM!$H$1:$K$1,0)))</f>
        <v>A la fecha no ha conformado un EAT asociación - unión</v>
      </c>
    </row>
    <row r="261" spans="1:29" x14ac:dyDescent="0.3">
      <c r="A261" s="6">
        <v>2017</v>
      </c>
      <c r="B261" s="4" t="s">
        <v>556</v>
      </c>
      <c r="C261" s="4" t="s">
        <v>144</v>
      </c>
      <c r="D261" s="4" t="s">
        <v>561</v>
      </c>
      <c r="E261" s="4" t="s">
        <v>158</v>
      </c>
      <c r="F261" s="4" t="s">
        <v>148</v>
      </c>
      <c r="G261" s="4" t="s">
        <v>159</v>
      </c>
      <c r="H261" s="9">
        <v>57.15119044203</v>
      </c>
      <c r="I261" s="9">
        <v>0</v>
      </c>
      <c r="J261" s="287">
        <v>57.15119044203</v>
      </c>
      <c r="K261" s="9">
        <v>241.51041814250999</v>
      </c>
      <c r="L261" s="9">
        <v>56.78199804234</v>
      </c>
      <c r="M261" s="287">
        <v>298.29241618484997</v>
      </c>
      <c r="N261" s="9">
        <v>26.38499791776</v>
      </c>
      <c r="O261" s="9">
        <v>195.61421036145001</v>
      </c>
      <c r="P261" s="9">
        <v>135.87127905245001</v>
      </c>
      <c r="Q261" s="9">
        <v>26.099492451690001</v>
      </c>
      <c r="R261" s="9">
        <v>88.354581571439994</v>
      </c>
      <c r="S261" s="9">
        <v>71.326678090990001</v>
      </c>
      <c r="T261" s="9">
        <v>90.638801537099994</v>
      </c>
      <c r="U261" s="9">
        <v>18.68406571845</v>
      </c>
      <c r="V261" s="287">
        <v>652.97410670133002</v>
      </c>
      <c r="W261" s="287">
        <v>1008.41771332821</v>
      </c>
      <c r="X261" s="9">
        <v>99.641899480137781</v>
      </c>
      <c r="Y261" s="284">
        <v>1108.0596128083478</v>
      </c>
      <c r="Z261" t="str">
        <f>SUBSTITUTE(SUBSTITUTE(SUBSTITUTE(SUBSTITUTE(IF(E261="","",VLOOKUP(E261,Esquemas_NORM!$A$2:$H$126,8,FALSE)),"PROVINCIA ADMINISTRATIVA Y DE PLANIFICACIÓN","PAT"),"PROVINCIA ADMINISTRATIVA Y DE PLANIFICACION","PAT"),"PROVINCIA ADMINISTRATIVA DE PLANIFICACION","PAT"),"PROVINCIA ADMINISTRATIVA Y PLANIFICACION","PAT")</f>
        <v>A la fecha no ha conformado un EAT Provincia</v>
      </c>
      <c r="AA261" t="str">
        <f>IF($E261="","",INDEX(Esquemas_NORM!$H$2:$K$126,MATCH($E261,Esquemas_NORM!$A$2:$A$126,0),MATCH(AA$4,Esquemas_NORM!$H$1:$K$1,0)))</f>
        <v>A la fecha no ha conformado un EAT Región</v>
      </c>
      <c r="AB261" t="str">
        <f>IF($E261="","",INDEX(Esquemas_NORM!$H$2:$K$126,MATCH($E261,Esquemas_NORM!$A$2:$A$126,0),MATCH(AB$4,Esquemas_NORM!$H$1:$K$1,0)))</f>
        <v>Área Metropolitana del Valle de Aburrá</v>
      </c>
      <c r="AC261" t="str">
        <f>IF($E261="","",INDEX(Esquemas_NORM!$H$2:$K$126,MATCH($E261,Esquemas_NORM!$A$2:$A$126,0),MATCH(AC$4,Esquemas_NORM!$H$1:$K$1,0)))</f>
        <v>A la fecha no ha conformado un EAT asociación - unión</v>
      </c>
    </row>
    <row r="262" spans="1:29" x14ac:dyDescent="0.3">
      <c r="A262" s="6">
        <v>2017</v>
      </c>
      <c r="B262" s="4" t="s">
        <v>556</v>
      </c>
      <c r="C262" s="4" t="s">
        <v>144</v>
      </c>
      <c r="D262" s="4" t="s">
        <v>560</v>
      </c>
      <c r="E262" s="4" t="s">
        <v>160</v>
      </c>
      <c r="F262" s="4" t="s">
        <v>148</v>
      </c>
      <c r="G262" s="4" t="s">
        <v>161</v>
      </c>
      <c r="H262" s="9">
        <v>7.7149122431599997</v>
      </c>
      <c r="I262" s="9">
        <v>4.6816445100000001E-3</v>
      </c>
      <c r="J262" s="287">
        <v>7.7195938876699994</v>
      </c>
      <c r="K262" s="9">
        <v>341.97194140058002</v>
      </c>
      <c r="L262" s="9">
        <v>129.33475147786999</v>
      </c>
      <c r="M262" s="287">
        <v>471.30669287845001</v>
      </c>
      <c r="N262" s="9">
        <v>42.651621572160003</v>
      </c>
      <c r="O262" s="9">
        <v>198.10590347083999</v>
      </c>
      <c r="P262" s="9">
        <v>44.98548601273</v>
      </c>
      <c r="Q262" s="9">
        <v>24.876360914389998</v>
      </c>
      <c r="R262" s="9">
        <v>122.58065347677</v>
      </c>
      <c r="S262" s="9">
        <v>88.289715404450007</v>
      </c>
      <c r="T262" s="9">
        <v>85.456655010130007</v>
      </c>
      <c r="U262" s="9">
        <v>25.792123775779999</v>
      </c>
      <c r="V262" s="287">
        <v>632.73851963724996</v>
      </c>
      <c r="W262" s="287">
        <v>1111.7648064033699</v>
      </c>
      <c r="X262" s="9">
        <v>109.85364063030421</v>
      </c>
      <c r="Y262" s="284">
        <v>1221.6184470336741</v>
      </c>
      <c r="Z262" t="str">
        <f>SUBSTITUTE(SUBSTITUTE(SUBSTITUTE(SUBSTITUTE(IF(E262="","",VLOOKUP(E262,Esquemas_NORM!$A$2:$H$126,8,FALSE)),"PROVINCIA ADMINISTRATIVA Y DE PLANIFICACIÓN","PAT"),"PROVINCIA ADMINISTRATIVA Y DE PLANIFICACION","PAT"),"PROVINCIA ADMINISTRATIVA DE PLANIFICACION","PAT"),"PROVINCIA ADMINISTRATIVA Y PLANIFICACION","PAT")</f>
        <v>A la fecha no ha conformado un EAT Provincia</v>
      </c>
      <c r="AA262" t="str">
        <f>IF($E262="","",INDEX(Esquemas_NORM!$H$2:$K$126,MATCH($E262,Esquemas_NORM!$A$2:$A$126,0),MATCH(AA$4,Esquemas_NORM!$H$1:$K$1,0)))</f>
        <v>A la fecha no ha conformado un EAT Región</v>
      </c>
      <c r="AB262" t="str">
        <f>IF($E262="","",INDEX(Esquemas_NORM!$H$2:$K$126,MATCH($E262,Esquemas_NORM!$A$2:$A$126,0),MATCH(AB$4,Esquemas_NORM!$H$1:$K$1,0)))</f>
        <v>Área Metropolitana del Valle de Aburrá</v>
      </c>
      <c r="AC262" t="str">
        <f>IF($E262="","",INDEX(Esquemas_NORM!$H$2:$K$126,MATCH($E262,Esquemas_NORM!$A$2:$A$126,0),MATCH(AC$4,Esquemas_NORM!$H$1:$K$1,0)))</f>
        <v>A la fecha no ha conformado un EAT asociación - unión</v>
      </c>
    </row>
    <row r="263" spans="1:29" x14ac:dyDescent="0.3">
      <c r="A263" s="6">
        <v>2017</v>
      </c>
      <c r="B263" s="4" t="s">
        <v>556</v>
      </c>
      <c r="C263" s="4" t="s">
        <v>144</v>
      </c>
      <c r="D263" s="4" t="s">
        <v>561</v>
      </c>
      <c r="E263" s="4" t="s">
        <v>163</v>
      </c>
      <c r="F263" s="4" t="s">
        <v>148</v>
      </c>
      <c r="G263" s="4" t="s">
        <v>164</v>
      </c>
      <c r="H263" s="9">
        <v>15.141618502229999</v>
      </c>
      <c r="I263" s="9">
        <v>0</v>
      </c>
      <c r="J263" s="287">
        <v>15.141618502229999</v>
      </c>
      <c r="K263" s="9">
        <v>2148.2053553607302</v>
      </c>
      <c r="L263" s="9">
        <v>593.67042584177</v>
      </c>
      <c r="M263" s="287">
        <v>2741.8757812025001</v>
      </c>
      <c r="N263" s="9">
        <v>340.89735398048998</v>
      </c>
      <c r="O263" s="9">
        <v>1687.68693199524</v>
      </c>
      <c r="P263" s="9">
        <v>307.03164348631998</v>
      </c>
      <c r="Q263" s="9">
        <v>309.27770683891998</v>
      </c>
      <c r="R263" s="9">
        <v>1175.6445119136799</v>
      </c>
      <c r="S263" s="9">
        <v>990.81731189336006</v>
      </c>
      <c r="T263" s="9">
        <v>800.13590836007995</v>
      </c>
      <c r="U263" s="9">
        <v>369.01558791268002</v>
      </c>
      <c r="V263" s="287">
        <v>5980.5069563807692</v>
      </c>
      <c r="W263" s="287">
        <v>8737.5243560854997</v>
      </c>
      <c r="X263" s="9">
        <v>863.35603994978362</v>
      </c>
      <c r="Y263" s="284">
        <v>9600.8803960352834</v>
      </c>
      <c r="Z263" t="str">
        <f>SUBSTITUTE(SUBSTITUTE(SUBSTITUTE(SUBSTITUTE(IF(E263="","",VLOOKUP(E263,Esquemas_NORM!$A$2:$H$126,8,FALSE)),"PROVINCIA ADMINISTRATIVA Y DE PLANIFICACIÓN","PAT"),"PROVINCIA ADMINISTRATIVA Y DE PLANIFICACION","PAT"),"PROVINCIA ADMINISTRATIVA DE PLANIFICACION","PAT"),"PROVINCIA ADMINISTRATIVA Y PLANIFICACION","PAT")</f>
        <v>A la fecha no ha conformado un EAT Provincia</v>
      </c>
      <c r="AA263" t="str">
        <f>IF($E263="","",INDEX(Esquemas_NORM!$H$2:$K$126,MATCH($E263,Esquemas_NORM!$A$2:$A$126,0),MATCH(AA$4,Esquemas_NORM!$H$1:$K$1,0)))</f>
        <v>A la fecha no ha conformado un EAT Región</v>
      </c>
      <c r="AB263" t="str">
        <f>IF($E263="","",INDEX(Esquemas_NORM!$H$2:$K$126,MATCH($E263,Esquemas_NORM!$A$2:$A$126,0),MATCH(AB$4,Esquemas_NORM!$H$1:$K$1,0)))</f>
        <v>Área Metropolitana del Valle de Aburrá</v>
      </c>
      <c r="AC263" t="str">
        <f>IF($E263="","",INDEX(Esquemas_NORM!$H$2:$K$126,MATCH($E263,Esquemas_NORM!$A$2:$A$126,0),MATCH(AC$4,Esquemas_NORM!$H$1:$K$1,0)))</f>
        <v>A la fecha no ha conformado un EAT asociación - unión</v>
      </c>
    </row>
    <row r="264" spans="1:29" x14ac:dyDescent="0.3">
      <c r="A264" s="6">
        <v>2017</v>
      </c>
      <c r="B264" s="4" t="s">
        <v>556</v>
      </c>
      <c r="C264" s="4" t="s">
        <v>144</v>
      </c>
      <c r="D264" s="4" t="s">
        <v>560</v>
      </c>
      <c r="E264" s="4" t="s">
        <v>166</v>
      </c>
      <c r="F264" s="4" t="s">
        <v>148</v>
      </c>
      <c r="G264" s="4" t="s">
        <v>167</v>
      </c>
      <c r="H264" s="9">
        <v>39.856004392759999</v>
      </c>
      <c r="I264" s="9">
        <v>5.4116808976100002</v>
      </c>
      <c r="J264" s="287">
        <v>45.267685290369997</v>
      </c>
      <c r="K264" s="9">
        <v>1138.66179824712</v>
      </c>
      <c r="L264" s="9">
        <v>106.95646630685</v>
      </c>
      <c r="M264" s="287">
        <v>1245.61826455397</v>
      </c>
      <c r="N264" s="9">
        <v>43.723318692749999</v>
      </c>
      <c r="O264" s="9">
        <v>168.10471213677999</v>
      </c>
      <c r="P264" s="9">
        <v>109.34953909991</v>
      </c>
      <c r="Q264" s="9">
        <v>15.073785636529999</v>
      </c>
      <c r="R264" s="9">
        <v>62.567906384129998</v>
      </c>
      <c r="S264" s="9">
        <v>126.54150149247</v>
      </c>
      <c r="T264" s="9">
        <v>67.847768490039996</v>
      </c>
      <c r="U264" s="9">
        <v>14.312748815480001</v>
      </c>
      <c r="V264" s="287">
        <v>607.52128074809002</v>
      </c>
      <c r="W264" s="287">
        <v>1898.4072305924301</v>
      </c>
      <c r="X264" s="9">
        <v>187.58189185187584</v>
      </c>
      <c r="Y264" s="284">
        <v>2085.9891224443058</v>
      </c>
      <c r="Z264" t="str">
        <f>SUBSTITUTE(SUBSTITUTE(SUBSTITUTE(SUBSTITUTE(IF(E264="","",VLOOKUP(E264,Esquemas_NORM!$A$2:$H$126,8,FALSE)),"PROVINCIA ADMINISTRATIVA Y DE PLANIFICACIÓN","PAT"),"PROVINCIA ADMINISTRATIVA Y DE PLANIFICACION","PAT"),"PROVINCIA ADMINISTRATIVA DE PLANIFICACION","PAT"),"PROVINCIA ADMINISTRATIVA Y PLANIFICACION","PAT")</f>
        <v>A la fecha no ha conformado un EAT Provincia</v>
      </c>
      <c r="AA264" t="str">
        <f>IF($E264="","",INDEX(Esquemas_NORM!$H$2:$K$126,MATCH($E264,Esquemas_NORM!$A$2:$A$126,0),MATCH(AA$4,Esquemas_NORM!$H$1:$K$1,0)))</f>
        <v>A la fecha no ha conformado un EAT Región</v>
      </c>
      <c r="AB264" t="str">
        <f>IF($E264="","",INDEX(Esquemas_NORM!$H$2:$K$126,MATCH($E264,Esquemas_NORM!$A$2:$A$126,0),MATCH(AB$4,Esquemas_NORM!$H$1:$K$1,0)))</f>
        <v>Área Metropolitana del Valle de Aburrá</v>
      </c>
      <c r="AC264" t="str">
        <f>IF($E264="","",INDEX(Esquemas_NORM!$H$2:$K$126,MATCH($E264,Esquemas_NORM!$A$2:$A$126,0),MATCH(AC$4,Esquemas_NORM!$H$1:$K$1,0)))</f>
        <v>A la fecha no ha conformado un EAT asociación - unión</v>
      </c>
    </row>
    <row r="265" spans="1:29" x14ac:dyDescent="0.3">
      <c r="A265" s="6">
        <v>2017</v>
      </c>
      <c r="B265" s="4" t="s">
        <v>556</v>
      </c>
      <c r="C265" s="4" t="s">
        <v>144</v>
      </c>
      <c r="D265" s="4" t="s">
        <v>561</v>
      </c>
      <c r="E265" s="4" t="s">
        <v>169</v>
      </c>
      <c r="F265" s="4" t="s">
        <v>148</v>
      </c>
      <c r="G265" s="4" t="s">
        <v>170</v>
      </c>
      <c r="H265" s="9">
        <v>0.12041770545</v>
      </c>
      <c r="I265" s="9">
        <v>0.17081159072999999</v>
      </c>
      <c r="J265" s="287">
        <v>0.29122929617999999</v>
      </c>
      <c r="K265" s="9">
        <v>2395.0443718848101</v>
      </c>
      <c r="L265" s="9">
        <v>469.00474460998998</v>
      </c>
      <c r="M265" s="287">
        <v>2864.0491164947998</v>
      </c>
      <c r="N265" s="9">
        <v>307.77773232235</v>
      </c>
      <c r="O265" s="9">
        <v>1492.2149306710701</v>
      </c>
      <c r="P265" s="9">
        <v>131.89019811848999</v>
      </c>
      <c r="Q265" s="9">
        <v>245.88844488403001</v>
      </c>
      <c r="R265" s="9">
        <v>677.86482025209</v>
      </c>
      <c r="S265" s="9">
        <v>756.99157590407003</v>
      </c>
      <c r="T265" s="9">
        <v>605.27564130100995</v>
      </c>
      <c r="U265" s="9">
        <v>146.93333678043999</v>
      </c>
      <c r="V265" s="287">
        <v>4364.8366802335504</v>
      </c>
      <c r="W265" s="287">
        <v>7229.1770260245303</v>
      </c>
      <c r="X265" s="9">
        <v>714.31602304347496</v>
      </c>
      <c r="Y265" s="284">
        <v>7943.4930490680053</v>
      </c>
      <c r="Z265" t="str">
        <f>SUBSTITUTE(SUBSTITUTE(SUBSTITUTE(SUBSTITUTE(IF(E265="","",VLOOKUP(E265,Esquemas_NORM!$A$2:$H$126,8,FALSE)),"PROVINCIA ADMINISTRATIVA Y DE PLANIFICACIÓN","PAT"),"PROVINCIA ADMINISTRATIVA Y DE PLANIFICACION","PAT"),"PROVINCIA ADMINISTRATIVA DE PLANIFICACION","PAT"),"PROVINCIA ADMINISTRATIVA Y PLANIFICACION","PAT")</f>
        <v>A la fecha no ha conformado un EAT Provincia</v>
      </c>
      <c r="AA265" t="str">
        <f>IF($E265="","",INDEX(Esquemas_NORM!$H$2:$K$126,MATCH($E265,Esquemas_NORM!$A$2:$A$126,0),MATCH(AA$4,Esquemas_NORM!$H$1:$K$1,0)))</f>
        <v>A la fecha no ha conformado un EAT Región</v>
      </c>
      <c r="AB265" t="str">
        <f>IF($E265="","",INDEX(Esquemas_NORM!$H$2:$K$126,MATCH($E265,Esquemas_NORM!$A$2:$A$126,0),MATCH(AB$4,Esquemas_NORM!$H$1:$K$1,0)))</f>
        <v>Área Metropolitana del Valle de Aburrá</v>
      </c>
      <c r="AC265" t="str">
        <f>IF($E265="","",INDEX(Esquemas_NORM!$H$2:$K$126,MATCH($E265,Esquemas_NORM!$A$2:$A$126,0),MATCH(AC$4,Esquemas_NORM!$H$1:$K$1,0)))</f>
        <v>A la fecha no ha conformado un EAT asociación - unión</v>
      </c>
    </row>
    <row r="266" spans="1:29" x14ac:dyDescent="0.3">
      <c r="A266" s="6">
        <v>2017</v>
      </c>
      <c r="B266" s="4" t="s">
        <v>556</v>
      </c>
      <c r="C266" s="4" t="s">
        <v>144</v>
      </c>
      <c r="D266" s="4" t="s">
        <v>561</v>
      </c>
      <c r="E266" s="4" t="s">
        <v>172</v>
      </c>
      <c r="F266" s="4" t="s">
        <v>148</v>
      </c>
      <c r="G266" s="4" t="s">
        <v>173</v>
      </c>
      <c r="H266" s="9">
        <v>5.7158748073699996</v>
      </c>
      <c r="I266" s="9">
        <v>0</v>
      </c>
      <c r="J266" s="287">
        <v>5.7158748073699996</v>
      </c>
      <c r="K266" s="9">
        <v>801.34706196846003</v>
      </c>
      <c r="L266" s="9">
        <v>111.09236512047001</v>
      </c>
      <c r="M266" s="287">
        <v>912.43942708893007</v>
      </c>
      <c r="N266" s="9">
        <v>74.35216571302</v>
      </c>
      <c r="O266" s="9">
        <v>225.87791689406001</v>
      </c>
      <c r="P266" s="9">
        <v>78.895164589230006</v>
      </c>
      <c r="Q266" s="9">
        <v>20.490840947510002</v>
      </c>
      <c r="R266" s="9">
        <v>129.26106944084</v>
      </c>
      <c r="S266" s="9">
        <v>152.94225851919001</v>
      </c>
      <c r="T266" s="9">
        <v>103.61087359369</v>
      </c>
      <c r="U266" s="9">
        <v>32.73757517192</v>
      </c>
      <c r="V266" s="287">
        <v>818.16786486946</v>
      </c>
      <c r="W266" s="287">
        <v>1736.3231667657601</v>
      </c>
      <c r="X266" s="9">
        <v>171.56634216280119</v>
      </c>
      <c r="Y266" s="284">
        <v>1907.8895089285613</v>
      </c>
      <c r="Z266" t="str">
        <f>SUBSTITUTE(SUBSTITUTE(SUBSTITUTE(SUBSTITUTE(IF(E266="","",VLOOKUP(E266,Esquemas_NORM!$A$2:$H$126,8,FALSE)),"PROVINCIA ADMINISTRATIVA Y DE PLANIFICACIÓN","PAT"),"PROVINCIA ADMINISTRATIVA Y DE PLANIFICACION","PAT"),"PROVINCIA ADMINISTRATIVA DE PLANIFICACION","PAT"),"PROVINCIA ADMINISTRATIVA Y PLANIFICACION","PAT")</f>
        <v>A la fecha no ha conformado un EAT Provincia</v>
      </c>
      <c r="AA266" t="str">
        <f>IF($E266="","",INDEX(Esquemas_NORM!$H$2:$K$126,MATCH($E266,Esquemas_NORM!$A$2:$A$126,0),MATCH(AA$4,Esquemas_NORM!$H$1:$K$1,0)))</f>
        <v>A la fecha no ha conformado un EAT Región</v>
      </c>
      <c r="AB266" t="str">
        <f>IF($E266="","",INDEX(Esquemas_NORM!$H$2:$K$126,MATCH($E266,Esquemas_NORM!$A$2:$A$126,0),MATCH(AB$4,Esquemas_NORM!$H$1:$K$1,0)))</f>
        <v>Área Metropolitana del Valle de Aburrá</v>
      </c>
      <c r="AC266" t="str">
        <f>IF($E266="","",INDEX(Esquemas_NORM!$H$2:$K$126,MATCH($E266,Esquemas_NORM!$A$2:$A$126,0),MATCH(AC$4,Esquemas_NORM!$H$1:$K$1,0)))</f>
        <v>A la fecha no ha conformado un EAT asociación - unión</v>
      </c>
    </row>
    <row r="267" spans="1:29" x14ac:dyDescent="0.3">
      <c r="A267" s="6">
        <v>2017</v>
      </c>
      <c r="B267" s="4" t="s">
        <v>556</v>
      </c>
      <c r="C267" s="4" t="s">
        <v>144</v>
      </c>
      <c r="D267" s="4" t="s">
        <v>561</v>
      </c>
      <c r="E267" s="4" t="s">
        <v>174</v>
      </c>
      <c r="F267" s="4" t="s">
        <v>148</v>
      </c>
      <c r="G267" s="4" t="s">
        <v>175</v>
      </c>
      <c r="H267" s="9">
        <v>7.6166026320900002</v>
      </c>
      <c r="I267" s="9">
        <v>0</v>
      </c>
      <c r="J267" s="287">
        <v>7.6166026320900002</v>
      </c>
      <c r="K267" s="9">
        <v>1095.0146516166501</v>
      </c>
      <c r="L267" s="9">
        <v>185.46395807668</v>
      </c>
      <c r="M267" s="287">
        <v>1280.4786096933301</v>
      </c>
      <c r="N267" s="9">
        <v>122.71982460885</v>
      </c>
      <c r="O267" s="9">
        <v>498.14509586289</v>
      </c>
      <c r="P267" s="9">
        <v>65.236629634409994</v>
      </c>
      <c r="Q267" s="9">
        <v>70.161337763510005</v>
      </c>
      <c r="R267" s="9">
        <v>351.20239468883</v>
      </c>
      <c r="S267" s="9">
        <v>313.58240847398997</v>
      </c>
      <c r="T267" s="9">
        <v>328.86427272258999</v>
      </c>
      <c r="U267" s="9">
        <v>69.558333029479996</v>
      </c>
      <c r="V267" s="287">
        <v>1819.4702967845499</v>
      </c>
      <c r="W267" s="287">
        <v>3107.5655091099698</v>
      </c>
      <c r="X267" s="9">
        <v>307.05899548779246</v>
      </c>
      <c r="Y267" s="284">
        <v>3414.6245045977621</v>
      </c>
      <c r="Z267" t="str">
        <f>SUBSTITUTE(SUBSTITUTE(SUBSTITUTE(SUBSTITUTE(IF(E267="","",VLOOKUP(E267,Esquemas_NORM!$A$2:$H$126,8,FALSE)),"PROVINCIA ADMINISTRATIVA Y DE PLANIFICACIÓN","PAT"),"PROVINCIA ADMINISTRATIVA Y DE PLANIFICACION","PAT"),"PROVINCIA ADMINISTRATIVA DE PLANIFICACION","PAT"),"PROVINCIA ADMINISTRATIVA Y PLANIFICACION","PAT")</f>
        <v>A la fecha no ha conformado un EAT Provincia</v>
      </c>
      <c r="AA267" t="str">
        <f>IF($E267="","",INDEX(Esquemas_NORM!$H$2:$K$126,MATCH($E267,Esquemas_NORM!$A$2:$A$126,0),MATCH(AA$4,Esquemas_NORM!$H$1:$K$1,0)))</f>
        <v>A la fecha no ha conformado un EAT Región</v>
      </c>
      <c r="AB267" t="str">
        <f>IF($E267="","",INDEX(Esquemas_NORM!$H$2:$K$126,MATCH($E267,Esquemas_NORM!$A$2:$A$126,0),MATCH(AB$4,Esquemas_NORM!$H$1:$K$1,0)))</f>
        <v>Área Metropolitana del Valle de Aburrá</v>
      </c>
      <c r="AC267" t="str">
        <f>IF($E267="","",INDEX(Esquemas_NORM!$H$2:$K$126,MATCH($E267,Esquemas_NORM!$A$2:$A$126,0),MATCH(AC$4,Esquemas_NORM!$H$1:$K$1,0)))</f>
        <v>A la fecha no ha conformado un EAT asociación - unión</v>
      </c>
    </row>
    <row r="268" spans="1:29" x14ac:dyDescent="0.3">
      <c r="A268" s="6">
        <v>2017</v>
      </c>
      <c r="B268" s="4" t="s">
        <v>556</v>
      </c>
      <c r="C268" s="4" t="s">
        <v>176</v>
      </c>
      <c r="D268" s="4" t="s">
        <v>562</v>
      </c>
      <c r="E268" s="4" t="s">
        <v>179</v>
      </c>
      <c r="F268" s="4" t="s">
        <v>180</v>
      </c>
      <c r="G268" s="4" t="s">
        <v>182</v>
      </c>
      <c r="H268" s="9">
        <v>47.94046140567</v>
      </c>
      <c r="I268" s="9">
        <v>77.184925591530003</v>
      </c>
      <c r="J268" s="287">
        <v>125.1253869972</v>
      </c>
      <c r="K268" s="9">
        <v>21.068157804319998</v>
      </c>
      <c r="L268" s="9">
        <v>4.7916698973400003</v>
      </c>
      <c r="M268" s="287">
        <v>25.859827701659999</v>
      </c>
      <c r="N268" s="9">
        <v>23.566392125090001</v>
      </c>
      <c r="O268" s="9">
        <v>71.566777859270005</v>
      </c>
      <c r="P268" s="9">
        <v>12.265658004980001</v>
      </c>
      <c r="Q268" s="9">
        <v>7.4347513646300003</v>
      </c>
      <c r="R268" s="9">
        <v>13.6897301676</v>
      </c>
      <c r="S268" s="9">
        <v>39.376356415559997</v>
      </c>
      <c r="T268" s="9">
        <v>57.758561754170003</v>
      </c>
      <c r="U268" s="9">
        <v>7.1251851802599999</v>
      </c>
      <c r="V268" s="287">
        <v>232.78341287155999</v>
      </c>
      <c r="W268" s="287">
        <v>383.76862757041999</v>
      </c>
      <c r="X268" s="9">
        <v>37.92023335823081</v>
      </c>
      <c r="Y268" s="284">
        <v>421.6888609286508</v>
      </c>
      <c r="Z268" t="str">
        <f>SUBSTITUTE(SUBSTITUTE(SUBSTITUTE(SUBSTITUTE(IF(E268="","",VLOOKUP(E268,Esquemas_NORM!$A$2:$H$126,8,FALSE)),"PROVINCIA ADMINISTRATIVA Y DE PLANIFICACIÓN","PAT"),"PROVINCIA ADMINISTRATIVA Y DE PLANIFICACION","PAT"),"PROVINCIA ADMINISTRATIVA DE PLANIFICACION","PAT"),"PROVINCIA ADMINISTRATIVA Y PLANIFICACION","PAT")</f>
        <v>A la fecha no ha conformado un EAT Provincia</v>
      </c>
      <c r="AA268" t="str">
        <f>IF($E268="","",INDEX(Esquemas_NORM!$H$2:$K$126,MATCH($E268,Esquemas_NORM!$A$2:$A$126,0),MATCH(AA$4,Esquemas_NORM!$H$1:$K$1,0)))</f>
        <v>Región de Planeación y Gestión del Bajo Cauca</v>
      </c>
      <c r="AB268" t="str">
        <f>IF($E268="","",INDEX(Esquemas_NORM!$H$2:$K$126,MATCH($E268,Esquemas_NORM!$A$2:$A$126,0),MATCH(AB$4,Esquemas_NORM!$H$1:$K$1,0)))</f>
        <v>A la fecha no ha conformado un EAT Área Metropolitana</v>
      </c>
      <c r="AC268" t="str">
        <f>IF($E268="","",INDEX(Esquemas_NORM!$H$2:$K$126,MATCH($E268,Esquemas_NORM!$A$2:$A$126,0),MATCH(AC$4,Esquemas_NORM!$H$1:$K$1,0)))</f>
        <v>A la fecha no ha conformado un EAT asociación - unión</v>
      </c>
    </row>
    <row r="269" spans="1:29" x14ac:dyDescent="0.3">
      <c r="A269" s="6">
        <v>2017</v>
      </c>
      <c r="B269" s="4" t="s">
        <v>556</v>
      </c>
      <c r="C269" s="4" t="s">
        <v>176</v>
      </c>
      <c r="D269" s="4" t="s">
        <v>562</v>
      </c>
      <c r="E269" s="4" t="s">
        <v>184</v>
      </c>
      <c r="F269" s="4" t="s">
        <v>180</v>
      </c>
      <c r="G269" s="4" t="s">
        <v>185</v>
      </c>
      <c r="H269" s="9">
        <v>66.43108793799</v>
      </c>
      <c r="I269" s="9">
        <v>76.36311570849</v>
      </c>
      <c r="J269" s="287">
        <v>142.79420364648001</v>
      </c>
      <c r="K269" s="9">
        <v>37.721948130629997</v>
      </c>
      <c r="L269" s="9">
        <v>39.972196537050003</v>
      </c>
      <c r="M269" s="287">
        <v>77.694144667680007</v>
      </c>
      <c r="N269" s="9">
        <v>37.675024248760003</v>
      </c>
      <c r="O269" s="9">
        <v>381.77068553586003</v>
      </c>
      <c r="P269" s="9">
        <v>25.853503181779999</v>
      </c>
      <c r="Q269" s="9">
        <v>24.079703565869998</v>
      </c>
      <c r="R269" s="9">
        <v>43.139261363049997</v>
      </c>
      <c r="S269" s="9">
        <v>95.620249457379998</v>
      </c>
      <c r="T269" s="9">
        <v>143.50611101045001</v>
      </c>
      <c r="U269" s="9">
        <v>15.569545588820001</v>
      </c>
      <c r="V269" s="287">
        <v>767.21408395197011</v>
      </c>
      <c r="W269" s="287">
        <v>987.70243226613013</v>
      </c>
      <c r="X269" s="9">
        <v>97.59501957507895</v>
      </c>
      <c r="Y269" s="284">
        <v>1085.2974518412091</v>
      </c>
      <c r="Z269" t="str">
        <f>SUBSTITUTE(SUBSTITUTE(SUBSTITUTE(SUBSTITUTE(IF(E269="","",VLOOKUP(E269,Esquemas_NORM!$A$2:$H$126,8,FALSE)),"PROVINCIA ADMINISTRATIVA Y DE PLANIFICACIÓN","PAT"),"PROVINCIA ADMINISTRATIVA Y DE PLANIFICACION","PAT"),"PROVINCIA ADMINISTRATIVA DE PLANIFICACION","PAT"),"PROVINCIA ADMINISTRATIVA Y PLANIFICACION","PAT")</f>
        <v>A la fecha no ha conformado un EAT Provincia</v>
      </c>
      <c r="AA269" t="str">
        <f>IF($E269="","",INDEX(Esquemas_NORM!$H$2:$K$126,MATCH($E269,Esquemas_NORM!$A$2:$A$126,0),MATCH(AA$4,Esquemas_NORM!$H$1:$K$1,0)))</f>
        <v>Región de Planeación y Gestión del Bajo Cauca</v>
      </c>
      <c r="AB269" t="str">
        <f>IF($E269="","",INDEX(Esquemas_NORM!$H$2:$K$126,MATCH($E269,Esquemas_NORM!$A$2:$A$126,0),MATCH(AB$4,Esquemas_NORM!$H$1:$K$1,0)))</f>
        <v>A la fecha no ha conformado un EAT Área Metropolitana</v>
      </c>
      <c r="AC269" t="str">
        <f>IF($E269="","",INDEX(Esquemas_NORM!$H$2:$K$126,MATCH($E269,Esquemas_NORM!$A$2:$A$126,0),MATCH(AC$4,Esquemas_NORM!$H$1:$K$1,0)))</f>
        <v>A la fecha no ha conformado un EAT asociación - unión</v>
      </c>
    </row>
    <row r="270" spans="1:29" x14ac:dyDescent="0.3">
      <c r="A270" s="6">
        <v>2017</v>
      </c>
      <c r="B270" s="4" t="s">
        <v>556</v>
      </c>
      <c r="C270" s="4" t="s">
        <v>176</v>
      </c>
      <c r="D270" s="4" t="s">
        <v>562</v>
      </c>
      <c r="E270" s="4" t="s">
        <v>187</v>
      </c>
      <c r="F270" s="4" t="s">
        <v>180</v>
      </c>
      <c r="G270" s="4" t="s">
        <v>188</v>
      </c>
      <c r="H270" s="9">
        <v>24.50032947555</v>
      </c>
      <c r="I270" s="9">
        <v>468.92021080883001</v>
      </c>
      <c r="J270" s="287">
        <v>493.42054028438002</v>
      </c>
      <c r="K270" s="9">
        <v>6.86393454206</v>
      </c>
      <c r="L270" s="9">
        <v>28.888407663500001</v>
      </c>
      <c r="M270" s="287">
        <v>35.752342205559998</v>
      </c>
      <c r="N270" s="9">
        <v>26.412458303219999</v>
      </c>
      <c r="O270" s="9">
        <v>108.70984780012</v>
      </c>
      <c r="P270" s="9">
        <v>16.342361099049999</v>
      </c>
      <c r="Q270" s="9">
        <v>12.42661569985</v>
      </c>
      <c r="R270" s="9">
        <v>20.321405703660002</v>
      </c>
      <c r="S270" s="9">
        <v>82.481978464340003</v>
      </c>
      <c r="T270" s="9">
        <v>82.240860748879996</v>
      </c>
      <c r="U270" s="9">
        <v>9.7601303506000008</v>
      </c>
      <c r="V270" s="287">
        <v>358.69565816971999</v>
      </c>
      <c r="W270" s="287">
        <v>887.86854065966008</v>
      </c>
      <c r="X270" s="9">
        <v>87.730418367841523</v>
      </c>
      <c r="Y270" s="284">
        <v>975.59895902750156</v>
      </c>
      <c r="Z270" t="str">
        <f>SUBSTITUTE(SUBSTITUTE(SUBSTITUTE(SUBSTITUTE(IF(E270="","",VLOOKUP(E270,Esquemas_NORM!$A$2:$H$126,8,FALSE)),"PROVINCIA ADMINISTRATIVA Y DE PLANIFICACIÓN","PAT"),"PROVINCIA ADMINISTRATIVA Y DE PLANIFICACION","PAT"),"PROVINCIA ADMINISTRATIVA DE PLANIFICACION","PAT"),"PROVINCIA ADMINISTRATIVA Y PLANIFICACION","PAT")</f>
        <v>A la fecha no ha conformado un EAT Provincia</v>
      </c>
      <c r="AA270" t="str">
        <f>IF($E270="","",INDEX(Esquemas_NORM!$H$2:$K$126,MATCH($E270,Esquemas_NORM!$A$2:$A$126,0),MATCH(AA$4,Esquemas_NORM!$H$1:$K$1,0)))</f>
        <v>Región de Planeación y Gestión del Bajo Cauca</v>
      </c>
      <c r="AB270" t="str">
        <f>IF($E270="","",INDEX(Esquemas_NORM!$H$2:$K$126,MATCH($E270,Esquemas_NORM!$A$2:$A$126,0),MATCH(AB$4,Esquemas_NORM!$H$1:$K$1,0)))</f>
        <v>A la fecha no ha conformado un EAT Área Metropolitana</v>
      </c>
      <c r="AC270" t="str">
        <f>IF($E270="","",INDEX(Esquemas_NORM!$H$2:$K$126,MATCH($E270,Esquemas_NORM!$A$2:$A$126,0),MATCH(AC$4,Esquemas_NORM!$H$1:$K$1,0)))</f>
        <v>A la fecha no ha conformado un EAT asociación - unión</v>
      </c>
    </row>
    <row r="271" spans="1:29" x14ac:dyDescent="0.3">
      <c r="A271" s="6">
        <v>2017</v>
      </c>
      <c r="B271" s="4" t="s">
        <v>556</v>
      </c>
      <c r="C271" s="4" t="s">
        <v>176</v>
      </c>
      <c r="D271" s="4" t="s">
        <v>562</v>
      </c>
      <c r="E271" s="4" t="s">
        <v>189</v>
      </c>
      <c r="F271" s="4" t="s">
        <v>180</v>
      </c>
      <c r="G271" s="4" t="s">
        <v>190</v>
      </c>
      <c r="H271" s="9">
        <v>31.218403352820001</v>
      </c>
      <c r="I271" s="9">
        <v>81.68366830395</v>
      </c>
      <c r="J271" s="287">
        <v>112.90207165677</v>
      </c>
      <c r="K271" s="9">
        <v>10.311951552109999</v>
      </c>
      <c r="L271" s="9">
        <v>7.8964834266699997</v>
      </c>
      <c r="M271" s="287">
        <v>18.208434978779998</v>
      </c>
      <c r="N271" s="9">
        <v>10.86970419296</v>
      </c>
      <c r="O271" s="9">
        <v>43.970045710500003</v>
      </c>
      <c r="P271" s="9">
        <v>7.3843991571699998</v>
      </c>
      <c r="Q271" s="9">
        <v>5.5590334514400004</v>
      </c>
      <c r="R271" s="9">
        <v>10.9805286065</v>
      </c>
      <c r="S271" s="9">
        <v>28.456683792900002</v>
      </c>
      <c r="T271" s="9">
        <v>47.224092364939999</v>
      </c>
      <c r="U271" s="9">
        <v>5.4073917730999996</v>
      </c>
      <c r="V271" s="287">
        <v>159.85187904950999</v>
      </c>
      <c r="W271" s="287">
        <v>290.96238568505999</v>
      </c>
      <c r="X271" s="9">
        <v>28.750035232145674</v>
      </c>
      <c r="Y271" s="284">
        <v>319.71242091720563</v>
      </c>
      <c r="Z271" t="str">
        <f>SUBSTITUTE(SUBSTITUTE(SUBSTITUTE(SUBSTITUTE(IF(E271="","",VLOOKUP(E271,Esquemas_NORM!$A$2:$H$126,8,FALSE)),"PROVINCIA ADMINISTRATIVA Y DE PLANIFICACIÓN","PAT"),"PROVINCIA ADMINISTRATIVA Y DE PLANIFICACION","PAT"),"PROVINCIA ADMINISTRATIVA DE PLANIFICACION","PAT"),"PROVINCIA ADMINISTRATIVA Y PLANIFICACION","PAT")</f>
        <v>A la fecha no ha conformado un EAT Provincia</v>
      </c>
      <c r="AA271" t="str">
        <f>IF($E271="","",INDEX(Esquemas_NORM!$H$2:$K$126,MATCH($E271,Esquemas_NORM!$A$2:$A$126,0),MATCH(AA$4,Esquemas_NORM!$H$1:$K$1,0)))</f>
        <v>Región de Planeación y Gestión del Bajo Cauca</v>
      </c>
      <c r="AB271" t="str">
        <f>IF($E271="","",INDEX(Esquemas_NORM!$H$2:$K$126,MATCH($E271,Esquemas_NORM!$A$2:$A$126,0),MATCH(AB$4,Esquemas_NORM!$H$1:$K$1,0)))</f>
        <v>A la fecha no ha conformado un EAT Área Metropolitana</v>
      </c>
      <c r="AC271" t="str">
        <f>IF($E271="","",INDEX(Esquemas_NORM!$H$2:$K$126,MATCH($E271,Esquemas_NORM!$A$2:$A$126,0),MATCH(AC$4,Esquemas_NORM!$H$1:$K$1,0)))</f>
        <v>A la fecha no ha conformado un EAT asociación - unión</v>
      </c>
    </row>
    <row r="272" spans="1:29" x14ac:dyDescent="0.3">
      <c r="A272" s="6">
        <v>2017</v>
      </c>
      <c r="B272" s="4" t="s">
        <v>556</v>
      </c>
      <c r="C272" s="4" t="s">
        <v>176</v>
      </c>
      <c r="D272" s="4" t="s">
        <v>562</v>
      </c>
      <c r="E272" s="4" t="s">
        <v>191</v>
      </c>
      <c r="F272" s="4" t="s">
        <v>180</v>
      </c>
      <c r="G272" s="4" t="s">
        <v>192</v>
      </c>
      <c r="H272" s="9">
        <v>19.169737623410001</v>
      </c>
      <c r="I272" s="9">
        <v>33.921438047099997</v>
      </c>
      <c r="J272" s="287">
        <v>53.091175670509998</v>
      </c>
      <c r="K272" s="9">
        <v>1.4603393308299999</v>
      </c>
      <c r="L272" s="9">
        <v>18.65605784309</v>
      </c>
      <c r="M272" s="287">
        <v>20.116397173919999</v>
      </c>
      <c r="N272" s="9">
        <v>10.90175404967</v>
      </c>
      <c r="O272" s="9">
        <v>48.171700314660001</v>
      </c>
      <c r="P272" s="9">
        <v>10.997962778710001</v>
      </c>
      <c r="Q272" s="9">
        <v>8.6448033504699993</v>
      </c>
      <c r="R272" s="9">
        <v>15.706907391490001</v>
      </c>
      <c r="S272" s="9">
        <v>28.441049947490001</v>
      </c>
      <c r="T272" s="9">
        <v>67.235116065529994</v>
      </c>
      <c r="U272" s="9">
        <v>6.3203071942899998</v>
      </c>
      <c r="V272" s="287">
        <v>196.41960109230999</v>
      </c>
      <c r="W272" s="287">
        <v>269.62717393674001</v>
      </c>
      <c r="X272" s="9">
        <v>26.641899886741712</v>
      </c>
      <c r="Y272" s="284">
        <v>296.26907382348173</v>
      </c>
      <c r="Z272" t="str">
        <f>SUBSTITUTE(SUBSTITUTE(SUBSTITUTE(SUBSTITUTE(IF(E272="","",VLOOKUP(E272,Esquemas_NORM!$A$2:$H$126,8,FALSE)),"PROVINCIA ADMINISTRATIVA Y DE PLANIFICACIÓN","PAT"),"PROVINCIA ADMINISTRATIVA Y DE PLANIFICACION","PAT"),"PROVINCIA ADMINISTRATIVA DE PLANIFICACION","PAT"),"PROVINCIA ADMINISTRATIVA Y PLANIFICACION","PAT")</f>
        <v>A la fecha no ha conformado un EAT Provincia</v>
      </c>
      <c r="AA272" t="str">
        <f>IF($E272="","",INDEX(Esquemas_NORM!$H$2:$K$126,MATCH($E272,Esquemas_NORM!$A$2:$A$126,0),MATCH(AA$4,Esquemas_NORM!$H$1:$K$1,0)))</f>
        <v>Región de Planeación y Gestión del Bajo Cauca</v>
      </c>
      <c r="AB272" t="str">
        <f>IF($E272="","",INDEX(Esquemas_NORM!$H$2:$K$126,MATCH($E272,Esquemas_NORM!$A$2:$A$126,0),MATCH(AB$4,Esquemas_NORM!$H$1:$K$1,0)))</f>
        <v>A la fecha no ha conformado un EAT Área Metropolitana</v>
      </c>
      <c r="AC272" t="str">
        <f>IF($E272="","",INDEX(Esquemas_NORM!$H$2:$K$126,MATCH($E272,Esquemas_NORM!$A$2:$A$126,0),MATCH(AC$4,Esquemas_NORM!$H$1:$K$1,0)))</f>
        <v>A la fecha no ha conformado un EAT asociación - unión</v>
      </c>
    </row>
    <row r="273" spans="1:29" x14ac:dyDescent="0.3">
      <c r="A273" s="6">
        <v>2017</v>
      </c>
      <c r="B273" s="4" t="s">
        <v>556</v>
      </c>
      <c r="C273" s="4" t="s">
        <v>176</v>
      </c>
      <c r="D273" s="4" t="s">
        <v>562</v>
      </c>
      <c r="E273" s="4" t="s">
        <v>193</v>
      </c>
      <c r="F273" s="4" t="s">
        <v>180</v>
      </c>
      <c r="G273" s="4" t="s">
        <v>194</v>
      </c>
      <c r="H273" s="9">
        <v>26.361759125100001</v>
      </c>
      <c r="I273" s="9">
        <v>163.93565155589999</v>
      </c>
      <c r="J273" s="287">
        <v>190.297410681</v>
      </c>
      <c r="K273" s="9">
        <v>4.4260822813000003</v>
      </c>
      <c r="L273" s="9">
        <v>13.658758983709999</v>
      </c>
      <c r="M273" s="287">
        <v>18.084841265009999</v>
      </c>
      <c r="N273" s="9">
        <v>8.2282340572399999</v>
      </c>
      <c r="O273" s="9">
        <v>52.919668999499997</v>
      </c>
      <c r="P273" s="9">
        <v>6.6305032932200003</v>
      </c>
      <c r="Q273" s="9">
        <v>4.4685126790999998</v>
      </c>
      <c r="R273" s="9">
        <v>11.340222304499999</v>
      </c>
      <c r="S273" s="9">
        <v>32.159261031470002</v>
      </c>
      <c r="T273" s="9">
        <v>45.384137032650003</v>
      </c>
      <c r="U273" s="9">
        <v>5.0707870463700004</v>
      </c>
      <c r="V273" s="287">
        <v>166.20132644405004</v>
      </c>
      <c r="W273" s="287">
        <v>374.58357839006004</v>
      </c>
      <c r="X273" s="9">
        <v>37.01265732591397</v>
      </c>
      <c r="Y273" s="284">
        <v>411.59623571597399</v>
      </c>
      <c r="Z273" t="str">
        <f>SUBSTITUTE(SUBSTITUTE(SUBSTITUTE(SUBSTITUTE(IF(E273="","",VLOOKUP(E273,Esquemas_NORM!$A$2:$H$126,8,FALSE)),"PROVINCIA ADMINISTRATIVA Y DE PLANIFICACIÓN","PAT"),"PROVINCIA ADMINISTRATIVA Y DE PLANIFICACION","PAT"),"PROVINCIA ADMINISTRATIVA DE PLANIFICACION","PAT"),"PROVINCIA ADMINISTRATIVA Y PLANIFICACION","PAT")</f>
        <v>A la fecha no ha conformado un EAT Provincia</v>
      </c>
      <c r="AA273" t="str">
        <f>IF($E273="","",INDEX(Esquemas_NORM!$H$2:$K$126,MATCH($E273,Esquemas_NORM!$A$2:$A$126,0),MATCH(AA$4,Esquemas_NORM!$H$1:$K$1,0)))</f>
        <v>Región de Planeación y Gestión del Bajo Cauca</v>
      </c>
      <c r="AB273" t="str">
        <f>IF($E273="","",INDEX(Esquemas_NORM!$H$2:$K$126,MATCH($E273,Esquemas_NORM!$A$2:$A$126,0),MATCH(AB$4,Esquemas_NORM!$H$1:$K$1,0)))</f>
        <v>A la fecha no ha conformado un EAT Área Metropolitana</v>
      </c>
      <c r="AC273" t="str">
        <f>IF($E273="","",INDEX(Esquemas_NORM!$H$2:$K$126,MATCH($E273,Esquemas_NORM!$A$2:$A$126,0),MATCH(AC$4,Esquemas_NORM!$H$1:$K$1,0)))</f>
        <v>A la fecha no ha conformado un EAT asociación - unión</v>
      </c>
    </row>
    <row r="274" spans="1:29" x14ac:dyDescent="0.3">
      <c r="A274" s="6">
        <v>2017</v>
      </c>
      <c r="B274" s="4" t="s">
        <v>556</v>
      </c>
      <c r="C274" s="4" t="s">
        <v>195</v>
      </c>
      <c r="D274" s="4" t="s">
        <v>563</v>
      </c>
      <c r="E274" s="4" t="s">
        <v>197</v>
      </c>
      <c r="F274" s="4" t="s">
        <v>198</v>
      </c>
      <c r="G274" s="4" t="s">
        <v>200</v>
      </c>
      <c r="H274" s="9">
        <v>7.0442073762700002</v>
      </c>
      <c r="I274" s="9">
        <v>1.0285906439999999E-2</v>
      </c>
      <c r="J274" s="287">
        <v>7.0544932827100002</v>
      </c>
      <c r="K274" s="9">
        <v>2.1660937622400001</v>
      </c>
      <c r="L274" s="9">
        <v>1.98424481171</v>
      </c>
      <c r="M274" s="287">
        <v>4.1503385739500001</v>
      </c>
      <c r="N274" s="9">
        <v>3.6170257728899999</v>
      </c>
      <c r="O274" s="9">
        <v>7.1057034291500001</v>
      </c>
      <c r="P274" s="9">
        <v>7.2983966904799997</v>
      </c>
      <c r="Q274" s="9">
        <v>1.2311586956</v>
      </c>
      <c r="R274" s="9">
        <v>3.5459139065</v>
      </c>
      <c r="S274" s="9">
        <v>4.0390224649700004</v>
      </c>
      <c r="T274" s="9">
        <v>7.1117508854500002</v>
      </c>
      <c r="U274" s="9">
        <v>1.6128531153200001</v>
      </c>
      <c r="V274" s="287">
        <v>35.561824960360006</v>
      </c>
      <c r="W274" s="287">
        <v>46.766656817020007</v>
      </c>
      <c r="X274" s="9">
        <v>4.6210200951386549</v>
      </c>
      <c r="Y274" s="284">
        <v>51.387676912158661</v>
      </c>
      <c r="Z274" t="str">
        <f>SUBSTITUTE(SUBSTITUTE(SUBSTITUTE(SUBSTITUTE(IF(E274="","",VLOOKUP(E274,Esquemas_NORM!$A$2:$H$126,8,FALSE)),"PROVINCIA ADMINISTRATIVA Y DE PLANIFICACIÓN","PAT"),"PROVINCIA ADMINISTRATIVA Y DE PLANIFICACION","PAT"),"PROVINCIA ADMINISTRATIVA DE PLANIFICACION","PAT"),"PROVINCIA ADMINISTRATIVA Y PLANIFICACION","PAT")</f>
        <v>A la fecha no ha conformado un EAT Provincia</v>
      </c>
      <c r="AA274" t="str">
        <f>IF($E274="","",INDEX(Esquemas_NORM!$H$2:$K$126,MATCH($E274,Esquemas_NORM!$A$2:$A$126,0),MATCH(AA$4,Esquemas_NORM!$H$1:$K$1,0)))</f>
        <v>A la fecha no ha conformado un EAT Región</v>
      </c>
      <c r="AB274" t="str">
        <f>IF($E274="","",INDEX(Esquemas_NORM!$H$2:$K$126,MATCH($E274,Esquemas_NORM!$A$2:$A$126,0),MATCH(AB$4,Esquemas_NORM!$H$1:$K$1,0)))</f>
        <v>A la fecha no ha conformado un EAT Área Metropolitana</v>
      </c>
      <c r="AC274" t="str">
        <f>IF($E274="","",INDEX(Esquemas_NORM!$H$2:$K$126,MATCH($E274,Esquemas_NORM!$A$2:$A$126,0),MATCH(AC$4,Esquemas_NORM!$H$1:$K$1,0)))</f>
        <v>ASOCIACIÓN DE MUNICIPIOS DEL MAGDALENA MEDIO ANTIOQUEÑO - AMMA</v>
      </c>
    </row>
    <row r="275" spans="1:29" x14ac:dyDescent="0.3">
      <c r="A275" s="6">
        <v>2017</v>
      </c>
      <c r="B275" s="4" t="s">
        <v>556</v>
      </c>
      <c r="C275" s="4" t="s">
        <v>195</v>
      </c>
      <c r="D275" s="4" t="s">
        <v>563</v>
      </c>
      <c r="E275" s="4" t="s">
        <v>201</v>
      </c>
      <c r="F275" s="4" t="s">
        <v>198</v>
      </c>
      <c r="G275" s="4" t="s">
        <v>202</v>
      </c>
      <c r="H275" s="9">
        <v>18.542027225159998</v>
      </c>
      <c r="I275" s="9">
        <v>0.2470204895</v>
      </c>
      <c r="J275" s="287">
        <v>18.789047714659997</v>
      </c>
      <c r="K275" s="9">
        <v>4.2126137590899999</v>
      </c>
      <c r="L275" s="9">
        <v>3.71861700475</v>
      </c>
      <c r="M275" s="287">
        <v>7.9312307638400004</v>
      </c>
      <c r="N275" s="9">
        <v>3.4117127798600002</v>
      </c>
      <c r="O275" s="9">
        <v>18.69178774725</v>
      </c>
      <c r="P275" s="9">
        <v>3.91416098437</v>
      </c>
      <c r="Q275" s="9">
        <v>2.3409875701099998</v>
      </c>
      <c r="R275" s="9">
        <v>7.7472566396299998</v>
      </c>
      <c r="S275" s="9">
        <v>8.0727257707100009</v>
      </c>
      <c r="T275" s="9">
        <v>15.80322664332</v>
      </c>
      <c r="U275" s="9">
        <v>2.7694855575299999</v>
      </c>
      <c r="V275" s="287">
        <v>62.751343692779997</v>
      </c>
      <c r="W275" s="287">
        <v>89.471622171280003</v>
      </c>
      <c r="X275" s="9">
        <v>8.8407038719047346</v>
      </c>
      <c r="Y275" s="284">
        <v>98.31232604318474</v>
      </c>
      <c r="Z275" t="str">
        <f>SUBSTITUTE(SUBSTITUTE(SUBSTITUTE(SUBSTITUTE(IF(E275="","",VLOOKUP(E275,Esquemas_NORM!$A$2:$H$126,8,FALSE)),"PROVINCIA ADMINISTRATIVA Y DE PLANIFICACIÓN","PAT"),"PROVINCIA ADMINISTRATIVA Y DE PLANIFICACION","PAT"),"PROVINCIA ADMINISTRATIVA DE PLANIFICACION","PAT"),"PROVINCIA ADMINISTRATIVA Y PLANIFICACION","PAT")</f>
        <v>A la fecha no ha conformado un EAT Provincia</v>
      </c>
      <c r="AA275" t="str">
        <f>IF($E275="","",INDEX(Esquemas_NORM!$H$2:$K$126,MATCH($E275,Esquemas_NORM!$A$2:$A$126,0),MATCH(AA$4,Esquemas_NORM!$H$1:$K$1,0)))</f>
        <v>A la fecha no ha conformado un EAT Región</v>
      </c>
      <c r="AB275" t="str">
        <f>IF($E275="","",INDEX(Esquemas_NORM!$H$2:$K$126,MATCH($E275,Esquemas_NORM!$A$2:$A$126,0),MATCH(AB$4,Esquemas_NORM!$H$1:$K$1,0)))</f>
        <v>A la fecha no ha conformado un EAT Área Metropolitana</v>
      </c>
      <c r="AC275" t="str">
        <f>IF($E275="","",INDEX(Esquemas_NORM!$H$2:$K$126,MATCH($E275,Esquemas_NORM!$A$2:$A$126,0),MATCH(AC$4,Esquemas_NORM!$H$1:$K$1,0)))</f>
        <v>ASOCIACIÓN DE MUNICIPIOS DEL MAGDALENA MEDIO ANTIOQUEÑO - AMMA</v>
      </c>
    </row>
    <row r="276" spans="1:29" x14ac:dyDescent="0.3">
      <c r="A276" s="6">
        <v>2017</v>
      </c>
      <c r="B276" s="4" t="s">
        <v>556</v>
      </c>
      <c r="C276" s="4" t="s">
        <v>195</v>
      </c>
      <c r="D276" s="4" t="s">
        <v>564</v>
      </c>
      <c r="E276" s="4" t="s">
        <v>203</v>
      </c>
      <c r="F276" s="4" t="s">
        <v>198</v>
      </c>
      <c r="G276" s="4" t="s">
        <v>204</v>
      </c>
      <c r="H276" s="9">
        <v>28.282627119560001</v>
      </c>
      <c r="I276" s="9">
        <v>73.554617298159997</v>
      </c>
      <c r="J276" s="287">
        <v>101.83724441772</v>
      </c>
      <c r="K276" s="9">
        <v>42.298994934</v>
      </c>
      <c r="L276" s="9">
        <v>10.049885343390001</v>
      </c>
      <c r="M276" s="287">
        <v>52.348880277390002</v>
      </c>
      <c r="N276" s="9">
        <v>38.487794872640002</v>
      </c>
      <c r="O276" s="9">
        <v>168.23598483935999</v>
      </c>
      <c r="P276" s="9">
        <v>13.15737510324</v>
      </c>
      <c r="Q276" s="9">
        <v>19.16448417234</v>
      </c>
      <c r="R276" s="9">
        <v>41.247425085609997</v>
      </c>
      <c r="S276" s="9">
        <v>63.535639176239997</v>
      </c>
      <c r="T276" s="9">
        <v>71.005092111470006</v>
      </c>
      <c r="U276" s="9">
        <v>15.736134042590001</v>
      </c>
      <c r="V276" s="287">
        <v>430.56992940348999</v>
      </c>
      <c r="W276" s="287">
        <v>584.75605409859998</v>
      </c>
      <c r="X276" s="9">
        <v>57.779829918464301</v>
      </c>
      <c r="Y276" s="284">
        <v>642.53588401706429</v>
      </c>
      <c r="Z276" t="str">
        <f>SUBSTITUTE(SUBSTITUTE(SUBSTITUTE(SUBSTITUTE(IF(E276="","",VLOOKUP(E276,Esquemas_NORM!$A$2:$H$126,8,FALSE)),"PROVINCIA ADMINISTRATIVA Y DE PLANIFICACIÓN","PAT"),"PROVINCIA ADMINISTRATIVA Y DE PLANIFICACION","PAT"),"PROVINCIA ADMINISTRATIVA DE PLANIFICACION","PAT"),"PROVINCIA ADMINISTRATIVA Y PLANIFICACION","PAT")</f>
        <v>A la fecha no ha conformado un EAT Provincia</v>
      </c>
      <c r="AA276" t="str">
        <f>IF($E276="","",INDEX(Esquemas_NORM!$H$2:$K$126,MATCH($E276,Esquemas_NORM!$A$2:$A$126,0),MATCH(AA$4,Esquemas_NORM!$H$1:$K$1,0)))</f>
        <v>A la fecha no ha conformado un EAT Región</v>
      </c>
      <c r="AB276" t="str">
        <f>IF($E276="","",INDEX(Esquemas_NORM!$H$2:$K$126,MATCH($E276,Esquemas_NORM!$A$2:$A$126,0),MATCH(AB$4,Esquemas_NORM!$H$1:$K$1,0)))</f>
        <v>A la fecha no ha conformado un EAT Área Metropolitana</v>
      </c>
      <c r="AC276" t="str">
        <f>IF($E276="","",INDEX(Esquemas_NORM!$H$2:$K$126,MATCH($E276,Esquemas_NORM!$A$2:$A$126,0),MATCH(AC$4,Esquemas_NORM!$H$1:$K$1,0)))</f>
        <v>ASOCIACIÓN DE MUNICIPIOS DEL MAGDALENA MEDIO ANTIOQUEÑO - AMMA</v>
      </c>
    </row>
    <row r="277" spans="1:29" x14ac:dyDescent="0.3">
      <c r="A277" s="6">
        <v>2017</v>
      </c>
      <c r="B277" s="4" t="s">
        <v>556</v>
      </c>
      <c r="C277" s="4" t="s">
        <v>195</v>
      </c>
      <c r="D277" s="4" t="s">
        <v>564</v>
      </c>
      <c r="E277" s="4" t="s">
        <v>205</v>
      </c>
      <c r="F277" s="4" t="s">
        <v>198</v>
      </c>
      <c r="G277" s="4" t="s">
        <v>206</v>
      </c>
      <c r="H277" s="9">
        <v>10.467804463389999</v>
      </c>
      <c r="I277" s="9">
        <v>92.456111483179996</v>
      </c>
      <c r="J277" s="287">
        <v>102.92391594656999</v>
      </c>
      <c r="K277" s="9">
        <v>41.345993756639999</v>
      </c>
      <c r="L277" s="9">
        <v>2.9618419847199999</v>
      </c>
      <c r="M277" s="287">
        <v>44.307835741360002</v>
      </c>
      <c r="N277" s="9">
        <v>117.25214822366</v>
      </c>
      <c r="O277" s="9">
        <v>23.464987316999999</v>
      </c>
      <c r="P277" s="9">
        <v>5.1409445255500001</v>
      </c>
      <c r="Q277" s="9">
        <v>3.7920749676200001</v>
      </c>
      <c r="R277" s="9">
        <v>11.92519495648</v>
      </c>
      <c r="S277" s="9">
        <v>36.521393521180002</v>
      </c>
      <c r="T277" s="9">
        <v>38.127039402180003</v>
      </c>
      <c r="U277" s="9">
        <v>3.8813554524999998</v>
      </c>
      <c r="V277" s="287">
        <v>240.10513836617</v>
      </c>
      <c r="W277" s="287">
        <v>387.33689005409997</v>
      </c>
      <c r="X277" s="9">
        <v>38.272813888111578</v>
      </c>
      <c r="Y277" s="284">
        <v>425.60970394221152</v>
      </c>
      <c r="Z277" t="str">
        <f>SUBSTITUTE(SUBSTITUTE(SUBSTITUTE(SUBSTITUTE(IF(E277="","",VLOOKUP(E277,Esquemas_NORM!$A$2:$H$126,8,FALSE)),"PROVINCIA ADMINISTRATIVA Y DE PLANIFICACIÓN","PAT"),"PROVINCIA ADMINISTRATIVA Y DE PLANIFICACION","PAT"),"PROVINCIA ADMINISTRATIVA DE PLANIFICACION","PAT"),"PROVINCIA ADMINISTRATIVA Y PLANIFICACION","PAT")</f>
        <v>A la fecha no ha conformado un EAT Provincia</v>
      </c>
      <c r="AA277" t="str">
        <f>IF($E277="","",INDEX(Esquemas_NORM!$H$2:$K$126,MATCH($E277,Esquemas_NORM!$A$2:$A$126,0),MATCH(AA$4,Esquemas_NORM!$H$1:$K$1,0)))</f>
        <v>A la fecha no ha conformado un EAT Región</v>
      </c>
      <c r="AB277" t="str">
        <f>IF($E277="","",INDEX(Esquemas_NORM!$H$2:$K$126,MATCH($E277,Esquemas_NORM!$A$2:$A$126,0),MATCH(AB$4,Esquemas_NORM!$H$1:$K$1,0)))</f>
        <v>A la fecha no ha conformado un EAT Área Metropolitana</v>
      </c>
      <c r="AC277" t="str">
        <f>IF($E277="","",INDEX(Esquemas_NORM!$H$2:$K$126,MATCH($E277,Esquemas_NORM!$A$2:$A$126,0),MATCH(AC$4,Esquemas_NORM!$H$1:$K$1,0)))</f>
        <v>ASOCIACIÓN DE MUNICIPIOS DEL MAGDALENA MEDIO ANTIOQUEÑO - AMMA</v>
      </c>
    </row>
    <row r="278" spans="1:29" x14ac:dyDescent="0.3">
      <c r="A278" s="6">
        <v>2017</v>
      </c>
      <c r="B278" s="4" t="s">
        <v>556</v>
      </c>
      <c r="C278" s="4" t="s">
        <v>195</v>
      </c>
      <c r="D278" s="4" t="s">
        <v>564</v>
      </c>
      <c r="E278" s="4" t="s">
        <v>207</v>
      </c>
      <c r="F278" s="4" t="s">
        <v>198</v>
      </c>
      <c r="G278" s="4" t="s">
        <v>208</v>
      </c>
      <c r="H278" s="9">
        <v>7.8709083532199999</v>
      </c>
      <c r="I278" s="9">
        <v>16.291534238739999</v>
      </c>
      <c r="J278" s="287">
        <v>24.162442591959998</v>
      </c>
      <c r="K278" s="9">
        <v>13.32442513899</v>
      </c>
      <c r="L278" s="9">
        <v>6.9531554379499996</v>
      </c>
      <c r="M278" s="287">
        <v>20.27758057694</v>
      </c>
      <c r="N278" s="9">
        <v>12.581182221780001</v>
      </c>
      <c r="O278" s="9">
        <v>60.318953233089999</v>
      </c>
      <c r="P278" s="9">
        <v>3.69686570468</v>
      </c>
      <c r="Q278" s="9">
        <v>2.69213082495</v>
      </c>
      <c r="R278" s="9">
        <v>13.6129334531</v>
      </c>
      <c r="S278" s="9">
        <v>15.90347328014</v>
      </c>
      <c r="T278" s="9">
        <v>16.590569535339998</v>
      </c>
      <c r="U278" s="9">
        <v>3.1830672601200001</v>
      </c>
      <c r="V278" s="287">
        <v>128.5791755132</v>
      </c>
      <c r="W278" s="287">
        <v>173.01919868210001</v>
      </c>
      <c r="X278" s="9">
        <v>17.096051938944058</v>
      </c>
      <c r="Y278" s="284">
        <v>190.11525062104408</v>
      </c>
      <c r="Z278" t="str">
        <f>SUBSTITUTE(SUBSTITUTE(SUBSTITUTE(SUBSTITUTE(IF(E278="","",VLOOKUP(E278,Esquemas_NORM!$A$2:$H$126,8,FALSE)),"PROVINCIA ADMINISTRATIVA Y DE PLANIFICACIÓN","PAT"),"PROVINCIA ADMINISTRATIVA Y DE PLANIFICACION","PAT"),"PROVINCIA ADMINISTRATIVA DE PLANIFICACION","PAT"),"PROVINCIA ADMINISTRATIVA Y PLANIFICACION","PAT")</f>
        <v>A la fecha no ha conformado un EAT Provincia</v>
      </c>
      <c r="AA278" t="str">
        <f>IF($E278="","",INDEX(Esquemas_NORM!$H$2:$K$126,MATCH($E278,Esquemas_NORM!$A$2:$A$126,0),MATCH(AA$4,Esquemas_NORM!$H$1:$K$1,0)))</f>
        <v>A la fecha no ha conformado un EAT Región</v>
      </c>
      <c r="AB278" t="str">
        <f>IF($E278="","",INDEX(Esquemas_NORM!$H$2:$K$126,MATCH($E278,Esquemas_NORM!$A$2:$A$126,0),MATCH(AB$4,Esquemas_NORM!$H$1:$K$1,0)))</f>
        <v>A la fecha no ha conformado un EAT Área Metropolitana</v>
      </c>
      <c r="AC278" t="str">
        <f>IF($E278="","",INDEX(Esquemas_NORM!$H$2:$K$126,MATCH($E278,Esquemas_NORM!$A$2:$A$126,0),MATCH(AC$4,Esquemas_NORM!$H$1:$K$1,0)))</f>
        <v>ASOCIACIÓN DE MUNICIPIOS DEL MAGDALENA MEDIO ANTIOQUEÑO - AMMA</v>
      </c>
    </row>
    <row r="279" spans="1:29" x14ac:dyDescent="0.3">
      <c r="A279" s="6">
        <v>2017</v>
      </c>
      <c r="B279" s="4" t="s">
        <v>556</v>
      </c>
      <c r="C279" s="4" t="s">
        <v>195</v>
      </c>
      <c r="D279" s="4" t="s">
        <v>564</v>
      </c>
      <c r="E279" s="4" t="s">
        <v>209</v>
      </c>
      <c r="F279" s="4" t="s">
        <v>198</v>
      </c>
      <c r="G279" s="4" t="s">
        <v>210</v>
      </c>
      <c r="H279" s="9">
        <v>38.915596382479997</v>
      </c>
      <c r="I279" s="9">
        <v>630.48433326608995</v>
      </c>
      <c r="J279" s="287">
        <v>669.39992964856992</v>
      </c>
      <c r="K279" s="9">
        <v>0.56280514142000004</v>
      </c>
      <c r="L279" s="9">
        <v>18.743645450599999</v>
      </c>
      <c r="M279" s="287">
        <v>19.306450592019999</v>
      </c>
      <c r="N279" s="9">
        <v>11.81564909155</v>
      </c>
      <c r="O279" s="9">
        <v>19.0043150877</v>
      </c>
      <c r="P279" s="9">
        <v>4.2584820495900004</v>
      </c>
      <c r="Q279" s="9">
        <v>2.3898268892400001</v>
      </c>
      <c r="R279" s="9">
        <v>9.8438353419899993</v>
      </c>
      <c r="S279" s="9">
        <v>58.000981859779998</v>
      </c>
      <c r="T279" s="9">
        <v>19.237459710669999</v>
      </c>
      <c r="U279" s="9">
        <v>4.02341530092</v>
      </c>
      <c r="V279" s="287">
        <v>128.57396533144001</v>
      </c>
      <c r="W279" s="287">
        <v>817.28034557203</v>
      </c>
      <c r="X279" s="9">
        <v>80.755588645498634</v>
      </c>
      <c r="Y279" s="284">
        <v>898.03593421752862</v>
      </c>
      <c r="Z279" t="str">
        <f>SUBSTITUTE(SUBSTITUTE(SUBSTITUTE(SUBSTITUTE(IF(E279="","",VLOOKUP(E279,Esquemas_NORM!$A$2:$H$126,8,FALSE)),"PROVINCIA ADMINISTRATIVA Y DE PLANIFICACIÓN","PAT"),"PROVINCIA ADMINISTRATIVA Y DE PLANIFICACION","PAT"),"PROVINCIA ADMINISTRATIVA DE PLANIFICACION","PAT"),"PROVINCIA ADMINISTRATIVA Y PLANIFICACION","PAT")</f>
        <v>A la fecha no ha conformado un EAT Provincia</v>
      </c>
      <c r="AA279" t="str">
        <f>IF($E279="","",INDEX(Esquemas_NORM!$H$2:$K$126,MATCH($E279,Esquemas_NORM!$A$2:$A$126,0),MATCH(AA$4,Esquemas_NORM!$H$1:$K$1,0)))</f>
        <v>A la fecha no ha conformado un EAT Región</v>
      </c>
      <c r="AB279" t="str">
        <f>IF($E279="","",INDEX(Esquemas_NORM!$H$2:$K$126,MATCH($E279,Esquemas_NORM!$A$2:$A$126,0),MATCH(AB$4,Esquemas_NORM!$H$1:$K$1,0)))</f>
        <v>A la fecha no ha conformado un EAT Área Metropolitana</v>
      </c>
      <c r="AC279" t="str">
        <f>IF($E279="","",INDEX(Esquemas_NORM!$H$2:$K$126,MATCH($E279,Esquemas_NORM!$A$2:$A$126,0),MATCH(AC$4,Esquemas_NORM!$H$1:$K$1,0)))</f>
        <v>ASOCIACIÓN DE MUNICIPIOS DEL MAGDALENA MEDIO ANTIOQUEÑO - AMMA</v>
      </c>
    </row>
    <row r="280" spans="1:29" x14ac:dyDescent="0.3">
      <c r="A280" s="6">
        <v>2017</v>
      </c>
      <c r="B280" s="4" t="s">
        <v>556</v>
      </c>
      <c r="C280" s="4" t="s">
        <v>211</v>
      </c>
      <c r="D280" s="4" t="s">
        <v>565</v>
      </c>
      <c r="E280" s="4" t="s">
        <v>213</v>
      </c>
      <c r="F280" s="4" t="s">
        <v>214</v>
      </c>
      <c r="G280" s="4" t="s">
        <v>215</v>
      </c>
      <c r="H280" s="9">
        <v>26.902291183740001</v>
      </c>
      <c r="I280" s="9">
        <v>32.6729685464</v>
      </c>
      <c r="J280" s="287">
        <v>59.575259730140004</v>
      </c>
      <c r="K280" s="9">
        <v>17.279387889239999</v>
      </c>
      <c r="L280" s="9">
        <v>36.554152986209999</v>
      </c>
      <c r="M280" s="287">
        <v>53.833540875449998</v>
      </c>
      <c r="N280" s="9">
        <v>396.13786852202998</v>
      </c>
      <c r="O280" s="9">
        <v>35.631021554050001</v>
      </c>
      <c r="P280" s="9">
        <v>7.0770381194500001</v>
      </c>
      <c r="Q280" s="9">
        <v>10.49490749119</v>
      </c>
      <c r="R280" s="9">
        <v>16.663248606130001</v>
      </c>
      <c r="S280" s="9">
        <v>46.345049945070002</v>
      </c>
      <c r="T280" s="9">
        <v>35.061397628409999</v>
      </c>
      <c r="U280" s="9">
        <v>6.8246110635799999</v>
      </c>
      <c r="V280" s="287">
        <v>554.23514292991001</v>
      </c>
      <c r="W280" s="287">
        <v>667.64394353550006</v>
      </c>
      <c r="X280" s="9">
        <v>65.969994210740666</v>
      </c>
      <c r="Y280" s="284">
        <v>733.61393774624071</v>
      </c>
      <c r="Z280" t="str">
        <f>SUBSTITUTE(SUBSTITUTE(SUBSTITUTE(SUBSTITUTE(IF(E280="","",VLOOKUP(E280,Esquemas_NORM!$A$2:$H$126,8,FALSE)),"PROVINCIA ADMINISTRATIVA Y DE PLANIFICACIÓN","PAT"),"PROVINCIA ADMINISTRATIVA Y DE PLANIFICACION","PAT"),"PROVINCIA ADMINISTRATIVA DE PLANIFICACION","PAT"),"PROVINCIA ADMINISTRATIVA Y PLANIFICACION","PAT")</f>
        <v>PAT MINERO AGROECOLOGICA</v>
      </c>
      <c r="AA280" t="str">
        <f>IF($E280="","",INDEX(Esquemas_NORM!$H$2:$K$126,MATCH($E280,Esquemas_NORM!$A$2:$A$126,0),MATCH(AA$4,Esquemas_NORM!$H$1:$K$1,0)))</f>
        <v>A la fecha no ha conformado un EAT Región</v>
      </c>
      <c r="AB280" t="str">
        <f>IF($E280="","",INDEX(Esquemas_NORM!$H$2:$K$126,MATCH($E280,Esquemas_NORM!$A$2:$A$126,0),MATCH(AB$4,Esquemas_NORM!$H$1:$K$1,0)))</f>
        <v>A la fecha no ha conformado un EAT Área Metropolitana</v>
      </c>
      <c r="AC280" t="str">
        <f>IF($E280="","",INDEX(Esquemas_NORM!$H$2:$K$126,MATCH($E280,Esquemas_NORM!$A$2:$A$126,0),MATCH(AC$4,Esquemas_NORM!$H$1:$K$1,0)))</f>
        <v>A la fecha no ha conformado un EAT asociación - unión</v>
      </c>
    </row>
    <row r="281" spans="1:29" x14ac:dyDescent="0.3">
      <c r="A281" s="6">
        <v>2017</v>
      </c>
      <c r="B281" s="4" t="s">
        <v>556</v>
      </c>
      <c r="C281" s="4" t="s">
        <v>211</v>
      </c>
      <c r="D281" s="4" t="s">
        <v>566</v>
      </c>
      <c r="E281" s="4" t="s">
        <v>216</v>
      </c>
      <c r="F281" s="4" t="s">
        <v>214</v>
      </c>
      <c r="G281" s="4" t="s">
        <v>217</v>
      </c>
      <c r="H281" s="9">
        <v>12.10727728498</v>
      </c>
      <c r="I281" s="9">
        <v>2.0075800783500002</v>
      </c>
      <c r="J281" s="287">
        <v>14.11485736333</v>
      </c>
      <c r="K281" s="9">
        <v>2.39032894216</v>
      </c>
      <c r="L281" s="9">
        <v>9.4699720428000003</v>
      </c>
      <c r="M281" s="287">
        <v>11.86030098496</v>
      </c>
      <c r="N281" s="9">
        <v>80.411545524570002</v>
      </c>
      <c r="O281" s="9">
        <v>7.8002296834999996</v>
      </c>
      <c r="P281" s="9">
        <v>1.89769963886</v>
      </c>
      <c r="Q281" s="9">
        <v>1.1691133307499999</v>
      </c>
      <c r="R281" s="9">
        <v>3.0875197222800002</v>
      </c>
      <c r="S281" s="9">
        <v>8.8724629622699993</v>
      </c>
      <c r="T281" s="9">
        <v>12.57993977736</v>
      </c>
      <c r="U281" s="9">
        <v>1.6114968306099999</v>
      </c>
      <c r="V281" s="287">
        <v>117.4300074702</v>
      </c>
      <c r="W281" s="287">
        <v>143.40516581848999</v>
      </c>
      <c r="X281" s="9">
        <v>14.169885086862221</v>
      </c>
      <c r="Y281" s="284">
        <v>157.57505090535221</v>
      </c>
      <c r="Z281" t="str">
        <f>SUBSTITUTE(SUBSTITUTE(SUBSTITUTE(SUBSTITUTE(IF(E281="","",VLOOKUP(E281,Esquemas_NORM!$A$2:$H$126,8,FALSE)),"PROVINCIA ADMINISTRATIVA Y DE PLANIFICACIÓN","PAT"),"PROVINCIA ADMINISTRATIVA Y DE PLANIFICACION","PAT"),"PROVINCIA ADMINISTRATIVA DE PLANIFICACION","PAT"),"PROVINCIA ADMINISTRATIVA Y PLANIFICACION","PAT")</f>
        <v>PAT BIOENERGÉTICA DEL NORTE DE ANTIOQUIA</v>
      </c>
      <c r="AA281" t="str">
        <f>IF($E281="","",INDEX(Esquemas_NORM!$H$2:$K$126,MATCH($E281,Esquemas_NORM!$A$2:$A$126,0),MATCH(AA$4,Esquemas_NORM!$H$1:$K$1,0)))</f>
        <v>A la fecha no ha conformado un EAT Región</v>
      </c>
      <c r="AB281" t="str">
        <f>IF($E281="","",INDEX(Esquemas_NORM!$H$2:$K$126,MATCH($E281,Esquemas_NORM!$A$2:$A$126,0),MATCH(AB$4,Esquemas_NORM!$H$1:$K$1,0)))</f>
        <v>A la fecha no ha conformado un EAT Área Metropolitana</v>
      </c>
      <c r="AC281" t="str">
        <f>IF($E281="","",INDEX(Esquemas_NORM!$H$2:$K$126,MATCH($E281,Esquemas_NORM!$A$2:$A$126,0),MATCH(AC$4,Esquemas_NORM!$H$1:$K$1,0)))</f>
        <v>A la fecha no ha conformado un EAT asociación - unión</v>
      </c>
    </row>
    <row r="282" spans="1:29" x14ac:dyDescent="0.3">
      <c r="A282" s="6">
        <v>2017</v>
      </c>
      <c r="B282" s="4" t="s">
        <v>556</v>
      </c>
      <c r="C282" s="4" t="s">
        <v>211</v>
      </c>
      <c r="D282" s="4" t="s">
        <v>563</v>
      </c>
      <c r="E282" s="4" t="s">
        <v>218</v>
      </c>
      <c r="F282" s="4" t="s">
        <v>214</v>
      </c>
      <c r="G282" s="4" t="s">
        <v>219</v>
      </c>
      <c r="H282" s="9">
        <v>3.9198485245799999</v>
      </c>
      <c r="I282" s="9">
        <v>0</v>
      </c>
      <c r="J282" s="287">
        <v>3.9198485245799999</v>
      </c>
      <c r="K282" s="9">
        <v>6.9269076585000002</v>
      </c>
      <c r="L282" s="9">
        <v>2.72946101487</v>
      </c>
      <c r="M282" s="287">
        <v>9.6563686733700003</v>
      </c>
      <c r="N282" s="9">
        <v>10.13931360428</v>
      </c>
      <c r="O282" s="9">
        <v>24.729813674239999</v>
      </c>
      <c r="P282" s="9">
        <v>3.5396593062399999</v>
      </c>
      <c r="Q282" s="9">
        <v>3.4657206296899998</v>
      </c>
      <c r="R282" s="9">
        <v>12.24279522098</v>
      </c>
      <c r="S282" s="9">
        <v>10.863136130859999</v>
      </c>
      <c r="T282" s="9">
        <v>17.706980312670002</v>
      </c>
      <c r="U282" s="9">
        <v>2.9307052688400002</v>
      </c>
      <c r="V282" s="287">
        <v>85.618124147799989</v>
      </c>
      <c r="W282" s="287">
        <v>99.19434134574999</v>
      </c>
      <c r="X282" s="9">
        <v>9.8014071537369212</v>
      </c>
      <c r="Y282" s="284">
        <v>108.99574849948691</v>
      </c>
      <c r="Z282" t="str">
        <f>SUBSTITUTE(SUBSTITUTE(SUBSTITUTE(SUBSTITUTE(IF(E282="","",VLOOKUP(E282,Esquemas_NORM!$A$2:$H$126,8,FALSE)),"PROVINCIA ADMINISTRATIVA Y DE PLANIFICACIÓN","PAT"),"PROVINCIA ADMINISTRATIVA Y DE PLANIFICACION","PAT"),"PROVINCIA ADMINISTRATIVA DE PLANIFICACION","PAT"),"PROVINCIA ADMINISTRATIVA Y PLANIFICACION","PAT")</f>
        <v>A la fecha no ha conformado un EAT Provincia</v>
      </c>
      <c r="AA282" t="str">
        <f>IF($E282="","",INDEX(Esquemas_NORM!$H$2:$K$126,MATCH($E282,Esquemas_NORM!$A$2:$A$126,0),MATCH(AA$4,Esquemas_NORM!$H$1:$K$1,0)))</f>
        <v>A la fecha no ha conformado un EAT Región</v>
      </c>
      <c r="AB282" t="str">
        <f>IF($E282="","",INDEX(Esquemas_NORM!$H$2:$K$126,MATCH($E282,Esquemas_NORM!$A$2:$A$126,0),MATCH(AB$4,Esquemas_NORM!$H$1:$K$1,0)))</f>
        <v>A la fecha no ha conformado un EAT Área Metropolitana</v>
      </c>
      <c r="AC282" t="str">
        <f>IF($E282="","",INDEX(Esquemas_NORM!$H$2:$K$126,MATCH($E282,Esquemas_NORM!$A$2:$A$126,0),MATCH(AC$4,Esquemas_NORM!$H$1:$K$1,0)))</f>
        <v>A la fecha no ha conformado un EAT asociación - unión</v>
      </c>
    </row>
    <row r="283" spans="1:29" x14ac:dyDescent="0.3">
      <c r="A283" s="6">
        <v>2017</v>
      </c>
      <c r="B283" s="4" t="s">
        <v>556</v>
      </c>
      <c r="C283" s="4" t="s">
        <v>211</v>
      </c>
      <c r="D283" s="4" t="s">
        <v>567</v>
      </c>
      <c r="E283" s="4" t="s">
        <v>220</v>
      </c>
      <c r="F283" s="4" t="s">
        <v>214</v>
      </c>
      <c r="G283" s="4" t="s">
        <v>222</v>
      </c>
      <c r="H283" s="9">
        <v>39.253260170689998</v>
      </c>
      <c r="I283" s="9">
        <v>285.49977461347999</v>
      </c>
      <c r="J283" s="287">
        <v>324.75303478416998</v>
      </c>
      <c r="K283" s="9">
        <v>11.616799148829999</v>
      </c>
      <c r="L283" s="9">
        <v>9.0178393014000005</v>
      </c>
      <c r="M283" s="287">
        <v>20.63463845023</v>
      </c>
      <c r="N283" s="9">
        <v>10.41239376155</v>
      </c>
      <c r="O283" s="9">
        <v>60.926484080560002</v>
      </c>
      <c r="P283" s="9">
        <v>7.43505294716</v>
      </c>
      <c r="Q283" s="9">
        <v>4.9213978162699998</v>
      </c>
      <c r="R283" s="9">
        <v>17.261627559490002</v>
      </c>
      <c r="S283" s="9">
        <v>41.141102505040003</v>
      </c>
      <c r="T283" s="9">
        <v>35.407873618810001</v>
      </c>
      <c r="U283" s="9">
        <v>6.1287161065699998</v>
      </c>
      <c r="V283" s="287">
        <v>183.63464839545006</v>
      </c>
      <c r="W283" s="287">
        <v>529.02232162985001</v>
      </c>
      <c r="X283" s="9">
        <v>52.272771786724199</v>
      </c>
      <c r="Y283" s="284">
        <v>581.29509341657422</v>
      </c>
      <c r="Z283" t="str">
        <f>SUBSTITUTE(SUBSTITUTE(SUBSTITUTE(SUBSTITUTE(IF(E283="","",VLOOKUP(E283,Esquemas_NORM!$A$2:$H$126,8,FALSE)),"PROVINCIA ADMINISTRATIVA Y DE PLANIFICACIÓN","PAT"),"PROVINCIA ADMINISTRATIVA Y DE PLANIFICACION","PAT"),"PROVINCIA ADMINISTRATIVA DE PLANIFICACION","PAT"),"PROVINCIA ADMINISTRATIVA Y PLANIFICACION","PAT")</f>
        <v>PAT MINERO AGROECOLOGICA</v>
      </c>
      <c r="AA283" t="str">
        <f>IF($E283="","",INDEX(Esquemas_NORM!$H$2:$K$126,MATCH($E283,Esquemas_NORM!$A$2:$A$126,0),MATCH(AA$4,Esquemas_NORM!$H$1:$K$1,0)))</f>
        <v>A la fecha no ha conformado un EAT Región</v>
      </c>
      <c r="AB283" t="str">
        <f>IF($E283="","",INDEX(Esquemas_NORM!$H$2:$K$126,MATCH($E283,Esquemas_NORM!$A$2:$A$126,0),MATCH(AB$4,Esquemas_NORM!$H$1:$K$1,0)))</f>
        <v>A la fecha no ha conformado un EAT Área Metropolitana</v>
      </c>
      <c r="AC283" t="str">
        <f>IF($E283="","",INDEX(Esquemas_NORM!$H$2:$K$126,MATCH($E283,Esquemas_NORM!$A$2:$A$126,0),MATCH(AC$4,Esquemas_NORM!$H$1:$K$1,0)))</f>
        <v>A la fecha no ha conformado un EAT asociación - unión</v>
      </c>
    </row>
    <row r="284" spans="1:29" x14ac:dyDescent="0.3">
      <c r="A284" s="6">
        <v>2017</v>
      </c>
      <c r="B284" s="4" t="s">
        <v>556</v>
      </c>
      <c r="C284" s="4" t="s">
        <v>211</v>
      </c>
      <c r="D284" s="4" t="s">
        <v>563</v>
      </c>
      <c r="E284" s="4" t="s">
        <v>223</v>
      </c>
      <c r="F284" s="4" t="s">
        <v>214</v>
      </c>
      <c r="G284" s="4" t="s">
        <v>224</v>
      </c>
      <c r="H284" s="9">
        <v>31.806795569599998</v>
      </c>
      <c r="I284" s="9">
        <v>14.219825900129999</v>
      </c>
      <c r="J284" s="287">
        <v>46.026621469729996</v>
      </c>
      <c r="K284" s="9">
        <v>3.9376874397199999</v>
      </c>
      <c r="L284" s="9">
        <v>13.84908039372</v>
      </c>
      <c r="M284" s="287">
        <v>17.786767833439999</v>
      </c>
      <c r="N284" s="9">
        <v>9.9027610493000005</v>
      </c>
      <c r="O284" s="9">
        <v>28.75675789244</v>
      </c>
      <c r="P284" s="9">
        <v>9.5459275444399996</v>
      </c>
      <c r="Q284" s="9">
        <v>6.75126580474</v>
      </c>
      <c r="R284" s="9">
        <v>18.517888010219998</v>
      </c>
      <c r="S284" s="9">
        <v>19.47184474705</v>
      </c>
      <c r="T284" s="9">
        <v>30.895834774760001</v>
      </c>
      <c r="U284" s="9">
        <v>8.0069331714200001</v>
      </c>
      <c r="V284" s="287">
        <v>131.84921299436999</v>
      </c>
      <c r="W284" s="287">
        <v>195.66260229753999</v>
      </c>
      <c r="X284" s="9">
        <v>19.333449911155487</v>
      </c>
      <c r="Y284" s="284">
        <v>214.99605220869549</v>
      </c>
      <c r="Z284" t="str">
        <f>SUBSTITUTE(SUBSTITUTE(SUBSTITUTE(SUBSTITUTE(IF(E284="","",VLOOKUP(E284,Esquemas_NORM!$A$2:$H$126,8,FALSE)),"PROVINCIA ADMINISTRATIVA Y DE PLANIFICACIÓN","PAT"),"PROVINCIA ADMINISTRATIVA Y DE PLANIFICACION","PAT"),"PROVINCIA ADMINISTRATIVA DE PLANIFICACION","PAT"),"PROVINCIA ADMINISTRATIVA Y PLANIFICACION","PAT")</f>
        <v>A la fecha no ha conformado un EAT Provincia</v>
      </c>
      <c r="AA284" t="str">
        <f>IF($E284="","",INDEX(Esquemas_NORM!$H$2:$K$126,MATCH($E284,Esquemas_NORM!$A$2:$A$126,0),MATCH(AA$4,Esquemas_NORM!$H$1:$K$1,0)))</f>
        <v>A la fecha no ha conformado un EAT Región</v>
      </c>
      <c r="AB284" t="str">
        <f>IF($E284="","",INDEX(Esquemas_NORM!$H$2:$K$126,MATCH($E284,Esquemas_NORM!$A$2:$A$126,0),MATCH(AB$4,Esquemas_NORM!$H$1:$K$1,0)))</f>
        <v>A la fecha no ha conformado un EAT Área Metropolitana</v>
      </c>
      <c r="AC284" t="str">
        <f>IF($E284="","",INDEX(Esquemas_NORM!$H$2:$K$126,MATCH($E284,Esquemas_NORM!$A$2:$A$126,0),MATCH(AC$4,Esquemas_NORM!$H$1:$K$1,0)))</f>
        <v>A la fecha no ha conformado un EAT asociación - unión</v>
      </c>
    </row>
    <row r="285" spans="1:29" x14ac:dyDescent="0.3">
      <c r="A285" s="6">
        <v>2017</v>
      </c>
      <c r="B285" s="4" t="s">
        <v>556</v>
      </c>
      <c r="C285" s="4" t="s">
        <v>211</v>
      </c>
      <c r="D285" s="4" t="s">
        <v>563</v>
      </c>
      <c r="E285" s="4" t="s">
        <v>225</v>
      </c>
      <c r="F285" s="4" t="s">
        <v>214</v>
      </c>
      <c r="G285" s="4" t="s">
        <v>226</v>
      </c>
      <c r="H285" s="9">
        <v>66.939044766910001</v>
      </c>
      <c r="I285" s="9">
        <v>1.3164316170000001E-2</v>
      </c>
      <c r="J285" s="287">
        <v>66.952209083080007</v>
      </c>
      <c r="K285" s="9">
        <v>7.5591021115499997</v>
      </c>
      <c r="L285" s="9">
        <v>7.6888042461700001</v>
      </c>
      <c r="M285" s="287">
        <v>15.24790635772</v>
      </c>
      <c r="N285" s="9">
        <v>5.5074830760999998</v>
      </c>
      <c r="O285" s="9">
        <v>23.970073171679999</v>
      </c>
      <c r="P285" s="9">
        <v>3.71181310384</v>
      </c>
      <c r="Q285" s="9">
        <v>2.6294395123099998</v>
      </c>
      <c r="R285" s="9">
        <v>10.186281225789999</v>
      </c>
      <c r="S285" s="9">
        <v>11.506429117250001</v>
      </c>
      <c r="T285" s="9">
        <v>19.733075658360001</v>
      </c>
      <c r="U285" s="9">
        <v>3.7490187164300002</v>
      </c>
      <c r="V285" s="287">
        <v>80.993613581760002</v>
      </c>
      <c r="W285" s="287">
        <v>163.19372902256001</v>
      </c>
      <c r="X285" s="9">
        <v>16.125195866893062</v>
      </c>
      <c r="Y285" s="284">
        <v>179.31892488945306</v>
      </c>
      <c r="Z285" t="str">
        <f>SUBSTITUTE(SUBSTITUTE(SUBSTITUTE(SUBSTITUTE(IF(E285="","",VLOOKUP(E285,Esquemas_NORM!$A$2:$H$126,8,FALSE)),"PROVINCIA ADMINISTRATIVA Y DE PLANIFICACIÓN","PAT"),"PROVINCIA ADMINISTRATIVA Y DE PLANIFICACION","PAT"),"PROVINCIA ADMINISTRATIVA DE PLANIFICACION","PAT"),"PROVINCIA ADMINISTRATIVA Y PLANIFICACION","PAT")</f>
        <v>A la fecha no ha conformado un EAT Provincia</v>
      </c>
      <c r="AA285" t="str">
        <f>IF($E285="","",INDEX(Esquemas_NORM!$H$2:$K$126,MATCH($E285,Esquemas_NORM!$A$2:$A$126,0),MATCH(AA$4,Esquemas_NORM!$H$1:$K$1,0)))</f>
        <v>A la fecha no ha conformado un EAT Región</v>
      </c>
      <c r="AB285" t="str">
        <f>IF($E285="","",INDEX(Esquemas_NORM!$H$2:$K$126,MATCH($E285,Esquemas_NORM!$A$2:$A$126,0),MATCH(AB$4,Esquemas_NORM!$H$1:$K$1,0)))</f>
        <v>A la fecha no ha conformado un EAT Área Metropolitana</v>
      </c>
      <c r="AC285" t="str">
        <f>IF($E285="","",INDEX(Esquemas_NORM!$H$2:$K$126,MATCH($E285,Esquemas_NORM!$A$2:$A$126,0),MATCH(AC$4,Esquemas_NORM!$H$1:$K$1,0)))</f>
        <v>A la fecha no ha conformado un EAT asociación - unión</v>
      </c>
    </row>
    <row r="286" spans="1:29" x14ac:dyDescent="0.3">
      <c r="A286" s="6">
        <v>2017</v>
      </c>
      <c r="B286" s="4" t="s">
        <v>556</v>
      </c>
      <c r="C286" s="4" t="s">
        <v>211</v>
      </c>
      <c r="D286" s="4" t="s">
        <v>567</v>
      </c>
      <c r="E286" s="4" t="s">
        <v>227</v>
      </c>
      <c r="F286" s="4" t="s">
        <v>214</v>
      </c>
      <c r="G286" s="4" t="s">
        <v>228</v>
      </c>
      <c r="H286" s="9">
        <v>13.819807333669999</v>
      </c>
      <c r="I286" s="9">
        <v>243.97707991267001</v>
      </c>
      <c r="J286" s="287">
        <v>257.79688724634002</v>
      </c>
      <c r="K286" s="9">
        <v>26.282865365829998</v>
      </c>
      <c r="L286" s="9">
        <v>3.86454239549</v>
      </c>
      <c r="M286" s="287">
        <v>30.147407761319997</v>
      </c>
      <c r="N286" s="9">
        <v>25.063609101080001</v>
      </c>
      <c r="O286" s="9">
        <v>94.130822249429997</v>
      </c>
      <c r="P286" s="9">
        <v>10.087665135130001</v>
      </c>
      <c r="Q286" s="9">
        <v>8.7216375324200008</v>
      </c>
      <c r="R286" s="9">
        <v>38.99422246044</v>
      </c>
      <c r="S286" s="9">
        <v>54.065325205740002</v>
      </c>
      <c r="T286" s="9">
        <v>53.679846099979997</v>
      </c>
      <c r="U286" s="9">
        <v>10.72080437532</v>
      </c>
      <c r="V286" s="287">
        <v>295.46393215954004</v>
      </c>
      <c r="W286" s="287">
        <v>583.40822716720004</v>
      </c>
      <c r="X286" s="9">
        <v>57.646650945206943</v>
      </c>
      <c r="Y286" s="284">
        <v>641.05487811240698</v>
      </c>
      <c r="Z286" t="str">
        <f>SUBSTITUTE(SUBSTITUTE(SUBSTITUTE(SUBSTITUTE(IF(E286="","",VLOOKUP(E286,Esquemas_NORM!$A$2:$H$126,8,FALSE)),"PROVINCIA ADMINISTRATIVA Y DE PLANIFICACIÓN","PAT"),"PROVINCIA ADMINISTRATIVA Y DE PLANIFICACION","PAT"),"PROVINCIA ADMINISTRATIVA DE PLANIFICACION","PAT"),"PROVINCIA ADMINISTRATIVA Y PLANIFICACION","PAT")</f>
        <v>PAT MINERO AGROECOLOGICA</v>
      </c>
      <c r="AA286" t="str">
        <f>IF($E286="","",INDEX(Esquemas_NORM!$H$2:$K$126,MATCH($E286,Esquemas_NORM!$A$2:$A$126,0),MATCH(AA$4,Esquemas_NORM!$H$1:$K$1,0)))</f>
        <v>A la fecha no ha conformado un EAT Región</v>
      </c>
      <c r="AB286" t="str">
        <f>IF($E286="","",INDEX(Esquemas_NORM!$H$2:$K$126,MATCH($E286,Esquemas_NORM!$A$2:$A$126,0),MATCH(AB$4,Esquemas_NORM!$H$1:$K$1,0)))</f>
        <v>A la fecha no ha conformado un EAT Área Metropolitana</v>
      </c>
      <c r="AC286" t="str">
        <f>IF($E286="","",INDEX(Esquemas_NORM!$H$2:$K$126,MATCH($E286,Esquemas_NORM!$A$2:$A$126,0),MATCH(AC$4,Esquemas_NORM!$H$1:$K$1,0)))</f>
        <v>A la fecha no ha conformado un EAT asociación - unión</v>
      </c>
    </row>
    <row r="287" spans="1:29" x14ac:dyDescent="0.3">
      <c r="A287" s="6">
        <v>2017</v>
      </c>
      <c r="B287" s="4" t="s">
        <v>556</v>
      </c>
      <c r="C287" s="4" t="s">
        <v>211</v>
      </c>
      <c r="D287" s="4" t="s">
        <v>565</v>
      </c>
      <c r="E287" s="4" t="s">
        <v>229</v>
      </c>
      <c r="F287" s="4" t="s">
        <v>214</v>
      </c>
      <c r="G287" s="4" t="s">
        <v>230</v>
      </c>
      <c r="H287" s="9">
        <v>16.677612032710002</v>
      </c>
      <c r="I287" s="9">
        <v>5.97960568312</v>
      </c>
      <c r="J287" s="287">
        <v>22.657217715830001</v>
      </c>
      <c r="K287" s="9">
        <v>1.0858333999300001</v>
      </c>
      <c r="L287" s="9">
        <v>9.8020676869799992</v>
      </c>
      <c r="M287" s="287">
        <v>10.887901086909999</v>
      </c>
      <c r="N287" s="9">
        <v>3.2104765839099998</v>
      </c>
      <c r="O287" s="9">
        <v>27.061620169529998</v>
      </c>
      <c r="P287" s="9">
        <v>10.971568773</v>
      </c>
      <c r="Q287" s="9">
        <v>3.5597875799200001</v>
      </c>
      <c r="R287" s="9">
        <v>7.2023636658000001</v>
      </c>
      <c r="S287" s="9">
        <v>11.67860069208</v>
      </c>
      <c r="T287" s="9">
        <v>23.78928507617</v>
      </c>
      <c r="U287" s="9">
        <v>3.1703632099400001</v>
      </c>
      <c r="V287" s="287">
        <v>90.644065750350009</v>
      </c>
      <c r="W287" s="287">
        <v>124.18918455309</v>
      </c>
      <c r="X287" s="9">
        <v>12.271151210660927</v>
      </c>
      <c r="Y287" s="284">
        <v>136.46033576375092</v>
      </c>
      <c r="Z287" t="str">
        <f>SUBSTITUTE(SUBSTITUTE(SUBSTITUTE(SUBSTITUTE(IF(E287="","",VLOOKUP(E287,Esquemas_NORM!$A$2:$H$126,8,FALSE)),"PROVINCIA ADMINISTRATIVA Y DE PLANIFICACIÓN","PAT"),"PROVINCIA ADMINISTRATIVA Y DE PLANIFICACION","PAT"),"PROVINCIA ADMINISTRATIVA DE PLANIFICACION","PAT"),"PROVINCIA ADMINISTRATIVA Y PLANIFICACION","PAT")</f>
        <v>PAT MINERO AGROECOLOGICA</v>
      </c>
      <c r="AA287" t="str">
        <f>IF($E287="","",INDEX(Esquemas_NORM!$H$2:$K$126,MATCH($E287,Esquemas_NORM!$A$2:$A$126,0),MATCH(AA$4,Esquemas_NORM!$H$1:$K$1,0)))</f>
        <v>A la fecha no ha conformado un EAT Región</v>
      </c>
      <c r="AB287" t="str">
        <f>IF($E287="","",INDEX(Esquemas_NORM!$H$2:$K$126,MATCH($E287,Esquemas_NORM!$A$2:$A$126,0),MATCH(AB$4,Esquemas_NORM!$H$1:$K$1,0)))</f>
        <v>A la fecha no ha conformado un EAT Área Metropolitana</v>
      </c>
      <c r="AC287" t="str">
        <f>IF($E287="","",INDEX(Esquemas_NORM!$H$2:$K$126,MATCH($E287,Esquemas_NORM!$A$2:$A$126,0),MATCH(AC$4,Esquemas_NORM!$H$1:$K$1,0)))</f>
        <v>A la fecha no ha conformado un EAT asociación - unión</v>
      </c>
    </row>
    <row r="288" spans="1:29" x14ac:dyDescent="0.3">
      <c r="A288" s="6">
        <v>2017</v>
      </c>
      <c r="B288" s="4" t="s">
        <v>556</v>
      </c>
      <c r="C288" s="4" t="s">
        <v>211</v>
      </c>
      <c r="D288" s="4" t="s">
        <v>565</v>
      </c>
      <c r="E288" s="4" t="s">
        <v>231</v>
      </c>
      <c r="F288" s="4" t="s">
        <v>214</v>
      </c>
      <c r="G288" s="4" t="s">
        <v>232</v>
      </c>
      <c r="H288" s="9">
        <v>10.120141421410001</v>
      </c>
      <c r="I288" s="9">
        <v>0.65509737636999998</v>
      </c>
      <c r="J288" s="287">
        <v>10.77523879778</v>
      </c>
      <c r="K288" s="9">
        <v>2.3875777527599999</v>
      </c>
      <c r="L288" s="9">
        <v>3.0161568529</v>
      </c>
      <c r="M288" s="287">
        <v>5.4037346056600004</v>
      </c>
      <c r="N288" s="9">
        <v>1.98850213743</v>
      </c>
      <c r="O288" s="9">
        <v>13.921001119330001</v>
      </c>
      <c r="P288" s="9">
        <v>5.0479121724200002</v>
      </c>
      <c r="Q288" s="9">
        <v>1.60969324145</v>
      </c>
      <c r="R288" s="9">
        <v>4.4028170854799997</v>
      </c>
      <c r="S288" s="9">
        <v>6.43717398172</v>
      </c>
      <c r="T288" s="9">
        <v>12.675452515210001</v>
      </c>
      <c r="U288" s="9">
        <v>2.4622723574699998</v>
      </c>
      <c r="V288" s="287">
        <v>48.544824610510005</v>
      </c>
      <c r="W288" s="287">
        <v>64.723798013950002</v>
      </c>
      <c r="X288" s="9">
        <v>6.3953678028851888</v>
      </c>
      <c r="Y288" s="284">
        <v>71.119165816835192</v>
      </c>
      <c r="Z288" t="str">
        <f>SUBSTITUTE(SUBSTITUTE(SUBSTITUTE(SUBSTITUTE(IF(E288="","",VLOOKUP(E288,Esquemas_NORM!$A$2:$H$126,8,FALSE)),"PROVINCIA ADMINISTRATIVA Y DE PLANIFICACIÓN","PAT"),"PROVINCIA ADMINISTRATIVA Y DE PLANIFICACION","PAT"),"PROVINCIA ADMINISTRATIVA DE PLANIFICACION","PAT"),"PROVINCIA ADMINISTRATIVA Y PLANIFICACION","PAT")</f>
        <v>PAT MINERO AGROECOLOGICA</v>
      </c>
      <c r="AA288" t="str">
        <f>IF($E288="","",INDEX(Esquemas_NORM!$H$2:$K$126,MATCH($E288,Esquemas_NORM!$A$2:$A$126,0),MATCH(AA$4,Esquemas_NORM!$H$1:$K$1,0)))</f>
        <v>A la fecha no ha conformado un EAT Región</v>
      </c>
      <c r="AB288" t="str">
        <f>IF($E288="","",INDEX(Esquemas_NORM!$H$2:$K$126,MATCH($E288,Esquemas_NORM!$A$2:$A$126,0),MATCH(AB$4,Esquemas_NORM!$H$1:$K$1,0)))</f>
        <v>A la fecha no ha conformado un EAT Área Metropolitana</v>
      </c>
      <c r="AC288" t="str">
        <f>IF($E288="","",INDEX(Esquemas_NORM!$H$2:$K$126,MATCH($E288,Esquemas_NORM!$A$2:$A$126,0),MATCH(AC$4,Esquemas_NORM!$H$1:$K$1,0)))</f>
        <v>A la fecha no ha conformado un EAT asociación - unión</v>
      </c>
    </row>
    <row r="289" spans="1:29" x14ac:dyDescent="0.3">
      <c r="A289" s="6">
        <v>2017</v>
      </c>
      <c r="B289" s="4" t="s">
        <v>556</v>
      </c>
      <c r="C289" s="4" t="s">
        <v>211</v>
      </c>
      <c r="D289" s="4" t="s">
        <v>565</v>
      </c>
      <c r="E289" s="4" t="s">
        <v>233</v>
      </c>
      <c r="F289" s="4" t="s">
        <v>214</v>
      </c>
      <c r="G289" s="4" t="s">
        <v>234</v>
      </c>
      <c r="H289" s="9">
        <v>41.088867374529997</v>
      </c>
      <c r="I289" s="9">
        <v>0</v>
      </c>
      <c r="J289" s="287">
        <v>41.088867374529997</v>
      </c>
      <c r="K289" s="9">
        <v>5.1926611225999997</v>
      </c>
      <c r="L289" s="9">
        <v>17.335611710089999</v>
      </c>
      <c r="M289" s="287">
        <v>22.52827283269</v>
      </c>
      <c r="N289" s="9">
        <v>3.4130990952300002</v>
      </c>
      <c r="O289" s="9">
        <v>44.287487426139997</v>
      </c>
      <c r="P289" s="9">
        <v>5.41193249212</v>
      </c>
      <c r="Q289" s="9">
        <v>4.18440010592</v>
      </c>
      <c r="R289" s="9">
        <v>10.990754279860001</v>
      </c>
      <c r="S289" s="9">
        <v>18.032091067229999</v>
      </c>
      <c r="T289" s="9">
        <v>46.997078323300002</v>
      </c>
      <c r="U289" s="9">
        <v>4.43768075843</v>
      </c>
      <c r="V289" s="287">
        <v>137.75452354823</v>
      </c>
      <c r="W289" s="287">
        <v>201.37166375544999</v>
      </c>
      <c r="X289" s="9">
        <v>19.897563095999747</v>
      </c>
      <c r="Y289" s="284">
        <v>221.26922685144973</v>
      </c>
      <c r="Z289" t="str">
        <f>SUBSTITUTE(SUBSTITUTE(SUBSTITUTE(SUBSTITUTE(IF(E289="","",VLOOKUP(E289,Esquemas_NORM!$A$2:$H$126,8,FALSE)),"PROVINCIA ADMINISTRATIVA Y DE PLANIFICACIÓN","PAT"),"PROVINCIA ADMINISTRATIVA Y DE PLANIFICACION","PAT"),"PROVINCIA ADMINISTRATIVA DE PLANIFICACION","PAT"),"PROVINCIA ADMINISTRATIVA Y PLANIFICACION","PAT")</f>
        <v>PAT MINERO AGROECOLOGICA</v>
      </c>
      <c r="AA289" t="str">
        <f>IF($E289="","",INDEX(Esquemas_NORM!$H$2:$K$126,MATCH($E289,Esquemas_NORM!$A$2:$A$126,0),MATCH(AA$4,Esquemas_NORM!$H$1:$K$1,0)))</f>
        <v>A la fecha no ha conformado un EAT Región</v>
      </c>
      <c r="AB289" t="str">
        <f>IF($E289="","",INDEX(Esquemas_NORM!$H$2:$K$126,MATCH($E289,Esquemas_NORM!$A$2:$A$126,0),MATCH(AB$4,Esquemas_NORM!$H$1:$K$1,0)))</f>
        <v>A la fecha no ha conformado un EAT Área Metropolitana</v>
      </c>
      <c r="AC289" t="str">
        <f>IF($E289="","",INDEX(Esquemas_NORM!$H$2:$K$126,MATCH($E289,Esquemas_NORM!$A$2:$A$126,0),MATCH(AC$4,Esquemas_NORM!$H$1:$K$1,0)))</f>
        <v>A la fecha no ha conformado un EAT asociación - unión</v>
      </c>
    </row>
    <row r="290" spans="1:29" x14ac:dyDescent="0.3">
      <c r="A290" s="6">
        <v>2017</v>
      </c>
      <c r="B290" s="4" t="s">
        <v>556</v>
      </c>
      <c r="C290" s="4" t="s">
        <v>235</v>
      </c>
      <c r="D290" s="4" t="s">
        <v>568</v>
      </c>
      <c r="E290" s="4" t="s">
        <v>237</v>
      </c>
      <c r="F290" s="4" t="s">
        <v>238</v>
      </c>
      <c r="G290" s="4" t="s">
        <v>239</v>
      </c>
      <c r="H290" s="9">
        <v>35.34066569294</v>
      </c>
      <c r="I290" s="9">
        <v>0</v>
      </c>
      <c r="J290" s="287">
        <v>35.34066569294</v>
      </c>
      <c r="K290" s="9">
        <v>4.9629450159899999</v>
      </c>
      <c r="L290" s="9">
        <v>13.507960955290001</v>
      </c>
      <c r="M290" s="287">
        <v>18.470905971280001</v>
      </c>
      <c r="N290" s="9">
        <v>3.0341374315</v>
      </c>
      <c r="O290" s="9">
        <v>20.629581080219999</v>
      </c>
      <c r="P290" s="9">
        <v>4.4061827829700002</v>
      </c>
      <c r="Q290" s="9">
        <v>3.1371400849</v>
      </c>
      <c r="R290" s="9">
        <v>7.9609093351500002</v>
      </c>
      <c r="S290" s="9">
        <v>10.342450959140001</v>
      </c>
      <c r="T290" s="9">
        <v>24.714726368259999</v>
      </c>
      <c r="U290" s="9">
        <v>3.4172571017400002</v>
      </c>
      <c r="V290" s="287">
        <v>77.642385143880006</v>
      </c>
      <c r="W290" s="287">
        <v>131.4539568081</v>
      </c>
      <c r="X290" s="9">
        <v>12.988984403409191</v>
      </c>
      <c r="Y290" s="284">
        <v>144.44294121150921</v>
      </c>
      <c r="Z290" t="str">
        <f>SUBSTITUTE(SUBSTITUTE(SUBSTITUTE(SUBSTITUTE(IF(E290="","",VLOOKUP(E290,Esquemas_NORM!$A$2:$H$126,8,FALSE)),"PROVINCIA ADMINISTRATIVA Y DE PLANIFICACIÓN","PAT"),"PROVINCIA ADMINISTRATIVA Y DE PLANIFICACION","PAT"),"PROVINCIA ADMINISTRATIVA DE PLANIFICACION","PAT"),"PROVINCIA ADMINISTRATIVA Y PLANIFICACION","PAT")</f>
        <v>PAT BIOENERGÉTICA DEL NORTE DE ANTIOQUIA</v>
      </c>
      <c r="AA290" t="str">
        <f>IF($E290="","",INDEX(Esquemas_NORM!$H$2:$K$126,MATCH($E290,Esquemas_NORM!$A$2:$A$126,0),MATCH(AA$4,Esquemas_NORM!$H$1:$K$1,0)))</f>
        <v>A la fecha no ha conformado un EAT Región</v>
      </c>
      <c r="AB290" t="str">
        <f>IF($E290="","",INDEX(Esquemas_NORM!$H$2:$K$126,MATCH($E290,Esquemas_NORM!$A$2:$A$126,0),MATCH(AB$4,Esquemas_NORM!$H$1:$K$1,0)))</f>
        <v>A la fecha no ha conformado un EAT Área Metropolitana</v>
      </c>
      <c r="AC290" t="str">
        <f>IF($E290="","",INDEX(Esquemas_NORM!$H$2:$K$126,MATCH($E290,Esquemas_NORM!$A$2:$A$126,0),MATCH(AC$4,Esquemas_NORM!$H$1:$K$1,0)))</f>
        <v>ASOCIACION DE MUNICIPIOS DEL NORTE ANTIOQUEÑO - AMUNORTE</v>
      </c>
    </row>
    <row r="291" spans="1:29" x14ac:dyDescent="0.3">
      <c r="A291" s="6">
        <v>2017</v>
      </c>
      <c r="B291" s="4" t="s">
        <v>556</v>
      </c>
      <c r="C291" s="4" t="s">
        <v>235</v>
      </c>
      <c r="D291" s="4" t="s">
        <v>569</v>
      </c>
      <c r="E291" s="4" t="s">
        <v>240</v>
      </c>
      <c r="F291" s="4" t="s">
        <v>238</v>
      </c>
      <c r="G291" s="4" t="s">
        <v>241</v>
      </c>
      <c r="H291" s="9">
        <v>15.2443153989</v>
      </c>
      <c r="I291" s="9">
        <v>0</v>
      </c>
      <c r="J291" s="287">
        <v>15.2443153989</v>
      </c>
      <c r="K291" s="9">
        <v>4.2974084890600004</v>
      </c>
      <c r="L291" s="9">
        <v>1.5908482118</v>
      </c>
      <c r="M291" s="287">
        <v>5.8882567008600004</v>
      </c>
      <c r="N291" s="9">
        <v>2.8144237949100002</v>
      </c>
      <c r="O291" s="9">
        <v>14.51369549494</v>
      </c>
      <c r="P291" s="9">
        <v>2.9040889116300002</v>
      </c>
      <c r="Q291" s="9">
        <v>1.2351906663300001</v>
      </c>
      <c r="R291" s="9">
        <v>7.0096878238000002</v>
      </c>
      <c r="S291" s="9">
        <v>6.0550729160700003</v>
      </c>
      <c r="T291" s="9">
        <v>11.34398605833</v>
      </c>
      <c r="U291" s="9">
        <v>1.8608333851300001</v>
      </c>
      <c r="V291" s="287">
        <v>47.736979051140004</v>
      </c>
      <c r="W291" s="287">
        <v>68.869551150900008</v>
      </c>
      <c r="X291" s="9">
        <v>6.8050102673949739</v>
      </c>
      <c r="Y291" s="284">
        <v>75.674561418294985</v>
      </c>
      <c r="Z291" t="str">
        <f>SUBSTITUTE(SUBSTITUTE(SUBSTITUTE(SUBSTITUTE(IF(E291="","",VLOOKUP(E291,Esquemas_NORM!$A$2:$H$126,8,FALSE)),"PROVINCIA ADMINISTRATIVA Y DE PLANIFICACIÓN","PAT"),"PROVINCIA ADMINISTRATIVA Y DE PLANIFICACION","PAT"),"PROVINCIA ADMINISTRATIVA DE PLANIFICACION","PAT"),"PROVINCIA ADMINISTRATIVA Y PLANIFICACION","PAT")</f>
        <v>PAT DEL RIO GRANDE</v>
      </c>
      <c r="AA291" t="str">
        <f>IF($E291="","",INDEX(Esquemas_NORM!$H$2:$K$126,MATCH($E291,Esquemas_NORM!$A$2:$A$126,0),MATCH(AA$4,Esquemas_NORM!$H$1:$K$1,0)))</f>
        <v>A la fecha no ha conformado un EAT Región</v>
      </c>
      <c r="AB291" t="str">
        <f>IF($E291="","",INDEX(Esquemas_NORM!$H$2:$K$126,MATCH($E291,Esquemas_NORM!$A$2:$A$126,0),MATCH(AB$4,Esquemas_NORM!$H$1:$K$1,0)))</f>
        <v>A la fecha no ha conformado un EAT Área Metropolitana</v>
      </c>
      <c r="AC291" t="str">
        <f>IF($E291="","",INDEX(Esquemas_NORM!$H$2:$K$126,MATCH($E291,Esquemas_NORM!$A$2:$A$126,0),MATCH(AC$4,Esquemas_NORM!$H$1:$K$1,0)))</f>
        <v>A la fecha no ha conformado un EAT asociación - unión</v>
      </c>
    </row>
    <row r="292" spans="1:29" x14ac:dyDescent="0.3">
      <c r="A292" s="6">
        <v>2017</v>
      </c>
      <c r="B292" s="4" t="s">
        <v>556</v>
      </c>
      <c r="C292" s="4" t="s">
        <v>235</v>
      </c>
      <c r="D292" s="4" t="s">
        <v>568</v>
      </c>
      <c r="E292" s="4" t="s">
        <v>242</v>
      </c>
      <c r="F292" s="4" t="s">
        <v>238</v>
      </c>
      <c r="G292" s="4" t="s">
        <v>243</v>
      </c>
      <c r="H292" s="9">
        <v>11.96893520401</v>
      </c>
      <c r="I292" s="9">
        <v>7.7228170072099998</v>
      </c>
      <c r="J292" s="287">
        <v>19.691752211219999</v>
      </c>
      <c r="K292" s="9">
        <v>0.3714736139</v>
      </c>
      <c r="L292" s="9">
        <v>5.03276978352</v>
      </c>
      <c r="M292" s="287">
        <v>5.4042433974200002</v>
      </c>
      <c r="N292" s="9">
        <v>2.0277762371099999</v>
      </c>
      <c r="O292" s="9">
        <v>6.7694299077600002</v>
      </c>
      <c r="P292" s="9">
        <v>3.0415864594699999</v>
      </c>
      <c r="Q292" s="9">
        <v>1.9595552220500001</v>
      </c>
      <c r="R292" s="9">
        <v>4.4807961055699996</v>
      </c>
      <c r="S292" s="9">
        <v>7.6319549410900001</v>
      </c>
      <c r="T292" s="9">
        <v>18.90763109197</v>
      </c>
      <c r="U292" s="9">
        <v>2.6850402094699999</v>
      </c>
      <c r="V292" s="287">
        <v>47.50377017449</v>
      </c>
      <c r="W292" s="287">
        <v>72.59976578313001</v>
      </c>
      <c r="X292" s="9">
        <v>7.1735933124054938</v>
      </c>
      <c r="Y292" s="284">
        <v>79.773359095535511</v>
      </c>
      <c r="Z292" t="str">
        <f>SUBSTITUTE(SUBSTITUTE(SUBSTITUTE(SUBSTITUTE(IF(E292="","",VLOOKUP(E292,Esquemas_NORM!$A$2:$H$126,8,FALSE)),"PROVINCIA ADMINISTRATIVA Y DE PLANIFICACIÓN","PAT"),"PROVINCIA ADMINISTRATIVA Y DE PLANIFICACION","PAT"),"PROVINCIA ADMINISTRATIVA DE PLANIFICACION","PAT"),"PROVINCIA ADMINISTRATIVA Y PLANIFICACION","PAT")</f>
        <v>PAT BIOENERGÉTICA DEL NORTE DE ANTIOQUIA</v>
      </c>
      <c r="AA292" t="str">
        <f>IF($E292="","",INDEX(Esquemas_NORM!$H$2:$K$126,MATCH($E292,Esquemas_NORM!$A$2:$A$126,0),MATCH(AA$4,Esquemas_NORM!$H$1:$K$1,0)))</f>
        <v>A la fecha no ha conformado un EAT Región</v>
      </c>
      <c r="AB292" t="str">
        <f>IF($E292="","",INDEX(Esquemas_NORM!$H$2:$K$126,MATCH($E292,Esquemas_NORM!$A$2:$A$126,0),MATCH(AB$4,Esquemas_NORM!$H$1:$K$1,0)))</f>
        <v>A la fecha no ha conformado un EAT Área Metropolitana</v>
      </c>
      <c r="AC292" t="str">
        <f>IF($E292="","",INDEX(Esquemas_NORM!$H$2:$K$126,MATCH($E292,Esquemas_NORM!$A$2:$A$126,0),MATCH(AC$4,Esquemas_NORM!$H$1:$K$1,0)))</f>
        <v>ASOCIACION DE MUNICIPIOS DEL NORTE ANTIOQUEÑO - AMUNORTE</v>
      </c>
    </row>
    <row r="293" spans="1:29" x14ac:dyDescent="0.3">
      <c r="A293" s="6">
        <v>2017</v>
      </c>
      <c r="B293" s="4" t="s">
        <v>556</v>
      </c>
      <c r="C293" s="4" t="s">
        <v>235</v>
      </c>
      <c r="D293" s="4" t="s">
        <v>568</v>
      </c>
      <c r="E293" s="4" t="s">
        <v>244</v>
      </c>
      <c r="F293" s="4" t="s">
        <v>238</v>
      </c>
      <c r="G293" s="4" t="s">
        <v>245</v>
      </c>
      <c r="H293" s="9">
        <v>6.5590597505900003</v>
      </c>
      <c r="I293" s="9">
        <v>0</v>
      </c>
      <c r="J293" s="287">
        <v>6.5590597505900003</v>
      </c>
      <c r="K293" s="9">
        <v>3.9160288044299998</v>
      </c>
      <c r="L293" s="9">
        <v>2.0973090447799998</v>
      </c>
      <c r="M293" s="287">
        <v>6.01333784921</v>
      </c>
      <c r="N293" s="9">
        <v>3.4169027031299999</v>
      </c>
      <c r="O293" s="9">
        <v>11.37201711392</v>
      </c>
      <c r="P293" s="9">
        <v>3.05245820843</v>
      </c>
      <c r="Q293" s="9">
        <v>2.2249905437300002</v>
      </c>
      <c r="R293" s="9">
        <v>4.7261660227300002</v>
      </c>
      <c r="S293" s="9">
        <v>7.30588853167</v>
      </c>
      <c r="T293" s="9">
        <v>17.920745144849999</v>
      </c>
      <c r="U293" s="9">
        <v>2.1873969468499999</v>
      </c>
      <c r="V293" s="287">
        <v>52.206565215310007</v>
      </c>
      <c r="W293" s="287">
        <v>64.778962815110006</v>
      </c>
      <c r="X293" s="9">
        <v>6.4008186448315927</v>
      </c>
      <c r="Y293" s="284">
        <v>71.179781459941594</v>
      </c>
      <c r="Z293" t="str">
        <f>SUBSTITUTE(SUBSTITUTE(SUBSTITUTE(SUBSTITUTE(IF(E293="","",VLOOKUP(E293,Esquemas_NORM!$A$2:$H$126,8,FALSE)),"PROVINCIA ADMINISTRATIVA Y DE PLANIFICACIÓN","PAT"),"PROVINCIA ADMINISTRATIVA Y DE PLANIFICACION","PAT"),"PROVINCIA ADMINISTRATIVA DE PLANIFICACION","PAT"),"PROVINCIA ADMINISTRATIVA Y PLANIFICACION","PAT")</f>
        <v>PAT BIOENERGÉTICA DEL NORTE DE ANTIOQUIA</v>
      </c>
      <c r="AA293" t="str">
        <f>IF($E293="","",INDEX(Esquemas_NORM!$H$2:$K$126,MATCH($E293,Esquemas_NORM!$A$2:$A$126,0),MATCH(AA$4,Esquemas_NORM!$H$1:$K$1,0)))</f>
        <v>A la fecha no ha conformado un EAT Región</v>
      </c>
      <c r="AB293" t="str">
        <f>IF($E293="","",INDEX(Esquemas_NORM!$H$2:$K$126,MATCH($E293,Esquemas_NORM!$A$2:$A$126,0),MATCH(AB$4,Esquemas_NORM!$H$1:$K$1,0)))</f>
        <v>A la fecha no ha conformado un EAT Área Metropolitana</v>
      </c>
      <c r="AC293" t="str">
        <f>IF($E293="","",INDEX(Esquemas_NORM!$H$2:$K$126,MATCH($E293,Esquemas_NORM!$A$2:$A$126,0),MATCH(AC$4,Esquemas_NORM!$H$1:$K$1,0)))</f>
        <v>ASOCIACION DE MUNICIPIOS DEL NORTE ANTIOQUEÑO - AMUNORTE</v>
      </c>
    </row>
    <row r="294" spans="1:29" x14ac:dyDescent="0.3">
      <c r="A294" s="6">
        <v>2017</v>
      </c>
      <c r="B294" s="4" t="s">
        <v>556</v>
      </c>
      <c r="C294" s="4" t="s">
        <v>235</v>
      </c>
      <c r="D294" s="4" t="s">
        <v>566</v>
      </c>
      <c r="E294" s="4" t="s">
        <v>246</v>
      </c>
      <c r="F294" s="4" t="s">
        <v>238</v>
      </c>
      <c r="G294" s="4" t="s">
        <v>247</v>
      </c>
      <c r="H294" s="9">
        <v>5.5371095872299998</v>
      </c>
      <c r="I294" s="9">
        <v>0</v>
      </c>
      <c r="J294" s="287">
        <v>5.5371095872299998</v>
      </c>
      <c r="K294" s="9">
        <v>0.38221735147000002</v>
      </c>
      <c r="L294" s="9">
        <v>2.9905095586499999</v>
      </c>
      <c r="M294" s="287">
        <v>3.3727269101199999</v>
      </c>
      <c r="N294" s="9">
        <v>22.909418941550001</v>
      </c>
      <c r="O294" s="9">
        <v>1.3571278096899999</v>
      </c>
      <c r="P294" s="9">
        <v>0.34801571012999999</v>
      </c>
      <c r="Q294" s="9">
        <v>0.14776405529</v>
      </c>
      <c r="R294" s="9">
        <v>0.91977788229000002</v>
      </c>
      <c r="S294" s="9">
        <v>2.1207981813200001</v>
      </c>
      <c r="T294" s="9">
        <v>2.3338905622700001</v>
      </c>
      <c r="U294" s="9">
        <v>0.42764174599999999</v>
      </c>
      <c r="V294" s="287">
        <v>30.564434888539999</v>
      </c>
      <c r="W294" s="287">
        <v>39.474271385889999</v>
      </c>
      <c r="X294" s="9">
        <v>3.900458440484833</v>
      </c>
      <c r="Y294" s="284">
        <v>43.374729826374832</v>
      </c>
      <c r="Z294" t="str">
        <f>SUBSTITUTE(SUBSTITUTE(SUBSTITUTE(SUBSTITUTE(IF(E294="","",VLOOKUP(E294,Esquemas_NORM!$A$2:$H$126,8,FALSE)),"PROVINCIA ADMINISTRATIVA Y DE PLANIFICACIÓN","PAT"),"PROVINCIA ADMINISTRATIVA Y DE PLANIFICACION","PAT"),"PROVINCIA ADMINISTRATIVA DE PLANIFICACION","PAT"),"PROVINCIA ADMINISTRATIVA Y PLANIFICACION","PAT")</f>
        <v>PAT BIOENERGÉTICA DEL NORTE DE ANTIOQUIA</v>
      </c>
      <c r="AA294" t="str">
        <f>IF($E294="","",INDEX(Esquemas_NORM!$H$2:$K$126,MATCH($E294,Esquemas_NORM!$A$2:$A$126,0),MATCH(AA$4,Esquemas_NORM!$H$1:$K$1,0)))</f>
        <v>A la fecha no ha conformado un EAT Región</v>
      </c>
      <c r="AB294" t="str">
        <f>IF($E294="","",INDEX(Esquemas_NORM!$H$2:$K$126,MATCH($E294,Esquemas_NORM!$A$2:$A$126,0),MATCH(AB$4,Esquemas_NORM!$H$1:$K$1,0)))</f>
        <v>A la fecha no ha conformado un EAT Área Metropolitana</v>
      </c>
      <c r="AC294" t="str">
        <f>IF($E294="","",INDEX(Esquemas_NORM!$H$2:$K$126,MATCH($E294,Esquemas_NORM!$A$2:$A$126,0),MATCH(AC$4,Esquemas_NORM!$H$1:$K$1,0)))</f>
        <v>A la fecha no ha conformado un EAT asociación - unión</v>
      </c>
    </row>
    <row r="295" spans="1:29" x14ac:dyDescent="0.3">
      <c r="A295" s="6">
        <v>2017</v>
      </c>
      <c r="B295" s="4" t="s">
        <v>556</v>
      </c>
      <c r="C295" s="4" t="s">
        <v>235</v>
      </c>
      <c r="D295" s="4" t="s">
        <v>569</v>
      </c>
      <c r="E295" s="4" t="s">
        <v>248</v>
      </c>
      <c r="F295" s="4" t="s">
        <v>238</v>
      </c>
      <c r="G295" s="4" t="s">
        <v>249</v>
      </c>
      <c r="H295" s="9">
        <v>154.35062915750001</v>
      </c>
      <c r="I295" s="9">
        <v>3.14017984E-3</v>
      </c>
      <c r="J295" s="287">
        <v>154.35376933734</v>
      </c>
      <c r="K295" s="9">
        <v>38.840565455970001</v>
      </c>
      <c r="L295" s="9">
        <v>6.8111530368300004</v>
      </c>
      <c r="M295" s="287">
        <v>45.651718492800001</v>
      </c>
      <c r="N295" s="9">
        <v>29.383122856749999</v>
      </c>
      <c r="O295" s="9">
        <v>54.538183805540001</v>
      </c>
      <c r="P295" s="9">
        <v>6.2381120748500001</v>
      </c>
      <c r="Q295" s="9">
        <v>10.82583861294</v>
      </c>
      <c r="R295" s="9">
        <v>22.224638837880001</v>
      </c>
      <c r="S295" s="9">
        <v>27.55154244477</v>
      </c>
      <c r="T295" s="9">
        <v>27.746101326889999</v>
      </c>
      <c r="U295" s="9">
        <v>8.0693035477600006</v>
      </c>
      <c r="V295" s="287">
        <v>186.57684350738</v>
      </c>
      <c r="W295" s="287">
        <v>386.58233133752003</v>
      </c>
      <c r="X295" s="9">
        <v>38.198255832706941</v>
      </c>
      <c r="Y295" s="284">
        <v>424.78058717022697</v>
      </c>
      <c r="Z295" t="str">
        <f>SUBSTITUTE(SUBSTITUTE(SUBSTITUTE(SUBSTITUTE(IF(E295="","",VLOOKUP(E295,Esquemas_NORM!$A$2:$H$126,8,FALSE)),"PROVINCIA ADMINISTRATIVA Y DE PLANIFICACIÓN","PAT"),"PROVINCIA ADMINISTRATIVA Y DE PLANIFICACION","PAT"),"PROVINCIA ADMINISTRATIVA DE PLANIFICACION","PAT"),"PROVINCIA ADMINISTRATIVA Y PLANIFICACION","PAT")</f>
        <v>PAT DEL RIO GRANDE</v>
      </c>
      <c r="AA295" t="str">
        <f>IF($E295="","",INDEX(Esquemas_NORM!$H$2:$K$126,MATCH($E295,Esquemas_NORM!$A$2:$A$126,0),MATCH(AA$4,Esquemas_NORM!$H$1:$K$1,0)))</f>
        <v>A la fecha no ha conformado un EAT Región</v>
      </c>
      <c r="AB295" t="str">
        <f>IF($E295="","",INDEX(Esquemas_NORM!$H$2:$K$126,MATCH($E295,Esquemas_NORM!$A$2:$A$126,0),MATCH(AB$4,Esquemas_NORM!$H$1:$K$1,0)))</f>
        <v>A la fecha no ha conformado un EAT Área Metropolitana</v>
      </c>
      <c r="AC295" t="str">
        <f>IF($E295="","",INDEX(Esquemas_NORM!$H$2:$K$126,MATCH($E295,Esquemas_NORM!$A$2:$A$126,0),MATCH(AC$4,Esquemas_NORM!$H$1:$K$1,0)))</f>
        <v>ASOCIACION DE MUNICIPIOS DEL NORTE ANTIOQUEÑO - AMUNORTE</v>
      </c>
    </row>
    <row r="296" spans="1:29" x14ac:dyDescent="0.3">
      <c r="A296" s="6">
        <v>2017</v>
      </c>
      <c r="B296" s="4" t="s">
        <v>556</v>
      </c>
      <c r="C296" s="4" t="s">
        <v>235</v>
      </c>
      <c r="D296" s="4" t="s">
        <v>569</v>
      </c>
      <c r="E296" s="4" t="s">
        <v>250</v>
      </c>
      <c r="F296" s="4" t="s">
        <v>238</v>
      </c>
      <c r="G296" s="4" t="s">
        <v>251</v>
      </c>
      <c r="H296" s="9">
        <v>46.620220767969997</v>
      </c>
      <c r="I296" s="9">
        <v>0</v>
      </c>
      <c r="J296" s="287">
        <v>46.620220767969997</v>
      </c>
      <c r="K296" s="9">
        <v>128.96000355986999</v>
      </c>
      <c r="L296" s="9">
        <v>53.858334173929997</v>
      </c>
      <c r="M296" s="287">
        <v>182.81833773379998</v>
      </c>
      <c r="N296" s="9">
        <v>6.6503768227700002</v>
      </c>
      <c r="O296" s="9">
        <v>35.985463038509998</v>
      </c>
      <c r="P296" s="9">
        <v>3.1329487353199998</v>
      </c>
      <c r="Q296" s="9">
        <v>4.3569568642599998</v>
      </c>
      <c r="R296" s="9">
        <v>10.83388787002</v>
      </c>
      <c r="S296" s="9">
        <v>20.234406034909998</v>
      </c>
      <c r="T296" s="9">
        <v>12.669778111239999</v>
      </c>
      <c r="U296" s="9">
        <v>4.9186000114499997</v>
      </c>
      <c r="V296" s="287">
        <v>98.782417488479979</v>
      </c>
      <c r="W296" s="287">
        <v>328.22097599025</v>
      </c>
      <c r="X296" s="9">
        <v>32.431561905985873</v>
      </c>
      <c r="Y296" s="284">
        <v>360.65253789623586</v>
      </c>
      <c r="Z296" t="str">
        <f>SUBSTITUTE(SUBSTITUTE(SUBSTITUTE(SUBSTITUTE(IF(E296="","",VLOOKUP(E296,Esquemas_NORM!$A$2:$H$126,8,FALSE)),"PROVINCIA ADMINISTRATIVA Y DE PLANIFICACIÓN","PAT"),"PROVINCIA ADMINISTRATIVA Y DE PLANIFICACION","PAT"),"PROVINCIA ADMINISTRATIVA DE PLANIFICACION","PAT"),"PROVINCIA ADMINISTRATIVA Y PLANIFICACION","PAT")</f>
        <v>PAT DEL RIO GRANDE</v>
      </c>
      <c r="AA296" t="str">
        <f>IF($E296="","",INDEX(Esquemas_NORM!$H$2:$K$126,MATCH($E296,Esquemas_NORM!$A$2:$A$126,0),MATCH(AA$4,Esquemas_NORM!$H$1:$K$1,0)))</f>
        <v>A la fecha no ha conformado un EAT Región</v>
      </c>
      <c r="AB296" t="str">
        <f>IF($E296="","",INDEX(Esquemas_NORM!$H$2:$K$126,MATCH($E296,Esquemas_NORM!$A$2:$A$126,0),MATCH(AB$4,Esquemas_NORM!$H$1:$K$1,0)))</f>
        <v>A la fecha no ha conformado un EAT Área Metropolitana</v>
      </c>
      <c r="AC296" t="str">
        <f>IF($E296="","",INDEX(Esquemas_NORM!$H$2:$K$126,MATCH($E296,Esquemas_NORM!$A$2:$A$126,0),MATCH(AC$4,Esquemas_NORM!$H$1:$K$1,0)))</f>
        <v>A la fecha no ha conformado un EAT asociación - unión</v>
      </c>
    </row>
    <row r="297" spans="1:29" x14ac:dyDescent="0.3">
      <c r="A297" s="6">
        <v>2017</v>
      </c>
      <c r="B297" s="4" t="s">
        <v>556</v>
      </c>
      <c r="C297" s="4" t="s">
        <v>235</v>
      </c>
      <c r="D297" s="4" t="s">
        <v>566</v>
      </c>
      <c r="E297" s="4" t="s">
        <v>252</v>
      </c>
      <c r="F297" s="4" t="s">
        <v>238</v>
      </c>
      <c r="G297" s="4" t="s">
        <v>253</v>
      </c>
      <c r="H297" s="9">
        <v>20.305442921899999</v>
      </c>
      <c r="I297" s="9">
        <v>6.6633035379999997E-2</v>
      </c>
      <c r="J297" s="287">
        <v>20.37207595728</v>
      </c>
      <c r="K297" s="9">
        <v>13.76819488938</v>
      </c>
      <c r="L297" s="9">
        <v>11.366833274659999</v>
      </c>
      <c r="M297" s="287">
        <v>25.135028164040001</v>
      </c>
      <c r="N297" s="9">
        <v>19.993058782129999</v>
      </c>
      <c r="O297" s="9">
        <v>60.967116726340002</v>
      </c>
      <c r="P297" s="9">
        <v>28.18759322839</v>
      </c>
      <c r="Q297" s="9">
        <v>6.2086072060399999</v>
      </c>
      <c r="R297" s="9">
        <v>27.253799451940001</v>
      </c>
      <c r="S297" s="9">
        <v>38.269314648879998</v>
      </c>
      <c r="T297" s="9">
        <v>48.540126667549998</v>
      </c>
      <c r="U297" s="9">
        <v>11.796255605400001</v>
      </c>
      <c r="V297" s="287">
        <v>241.21587231667002</v>
      </c>
      <c r="W297" s="287">
        <v>286.72297643799004</v>
      </c>
      <c r="X297" s="9">
        <v>28.331138593933936</v>
      </c>
      <c r="Y297" s="284">
        <v>315.05411503192397</v>
      </c>
      <c r="Z297" t="str">
        <f>SUBSTITUTE(SUBSTITUTE(SUBSTITUTE(SUBSTITUTE(IF(E297="","",VLOOKUP(E297,Esquemas_NORM!$A$2:$H$126,8,FALSE)),"PROVINCIA ADMINISTRATIVA Y DE PLANIFICACIÓN","PAT"),"PROVINCIA ADMINISTRATIVA Y DE PLANIFICACION","PAT"),"PROVINCIA ADMINISTRATIVA DE PLANIFICACION","PAT"),"PROVINCIA ADMINISTRATIVA Y PLANIFICACION","PAT")</f>
        <v>PAT BIOENERGÉTICA DEL NORTE DE ANTIOQUIA</v>
      </c>
      <c r="AA297" t="str">
        <f>IF($E297="","",INDEX(Esquemas_NORM!$H$2:$K$126,MATCH($E297,Esquemas_NORM!$A$2:$A$126,0),MATCH(AA$4,Esquemas_NORM!$H$1:$K$1,0)))</f>
        <v>A la fecha no ha conformado un EAT Región</v>
      </c>
      <c r="AB297" t="str">
        <f>IF($E297="","",INDEX(Esquemas_NORM!$H$2:$K$126,MATCH($E297,Esquemas_NORM!$A$2:$A$126,0),MATCH(AB$4,Esquemas_NORM!$H$1:$K$1,0)))</f>
        <v>A la fecha no ha conformado un EAT Área Metropolitana</v>
      </c>
      <c r="AC297" t="str">
        <f>IF($E297="","",INDEX(Esquemas_NORM!$H$2:$K$126,MATCH($E297,Esquemas_NORM!$A$2:$A$126,0),MATCH(AC$4,Esquemas_NORM!$H$1:$K$1,0)))</f>
        <v>ASOCIACION DE MUNICIPIOS DEL NORTE ANTIOQUEÑO - AMUNORTE</v>
      </c>
    </row>
    <row r="298" spans="1:29" x14ac:dyDescent="0.3">
      <c r="A298" s="6">
        <v>2017</v>
      </c>
      <c r="B298" s="4" t="s">
        <v>556</v>
      </c>
      <c r="C298" s="4" t="s">
        <v>235</v>
      </c>
      <c r="D298" s="4" t="s">
        <v>566</v>
      </c>
      <c r="E298" s="4" t="s">
        <v>254</v>
      </c>
      <c r="F298" s="4" t="s">
        <v>238</v>
      </c>
      <c r="G298" s="4" t="s">
        <v>255</v>
      </c>
      <c r="H298" s="9">
        <v>7.2660189265600001</v>
      </c>
      <c r="I298" s="9">
        <v>0</v>
      </c>
      <c r="J298" s="287">
        <v>7.2660189265600001</v>
      </c>
      <c r="K298" s="9">
        <v>1.2355659809399999</v>
      </c>
      <c r="L298" s="9">
        <v>4.18300107497</v>
      </c>
      <c r="M298" s="287">
        <v>5.4185670559099997</v>
      </c>
      <c r="N298" s="9">
        <v>29.788091355319999</v>
      </c>
      <c r="O298" s="9">
        <v>2.8536234673999998</v>
      </c>
      <c r="P298" s="9">
        <v>0.86477712896000003</v>
      </c>
      <c r="Q298" s="9">
        <v>0.66029565053999995</v>
      </c>
      <c r="R298" s="9">
        <v>1.4242080824200001</v>
      </c>
      <c r="S298" s="9">
        <v>3.3566259166600001</v>
      </c>
      <c r="T298" s="9">
        <v>4.5107142684500001</v>
      </c>
      <c r="U298" s="9">
        <v>0.93889433260999999</v>
      </c>
      <c r="V298" s="287">
        <v>44.397230202359999</v>
      </c>
      <c r="W298" s="287">
        <v>57.081816184829997</v>
      </c>
      <c r="X298" s="9">
        <v>5.6402624777977612</v>
      </c>
      <c r="Y298" s="284">
        <v>62.722078662627759</v>
      </c>
      <c r="Z298" t="str">
        <f>SUBSTITUTE(SUBSTITUTE(SUBSTITUTE(SUBSTITUTE(IF(E298="","",VLOOKUP(E298,Esquemas_NORM!$A$2:$H$126,8,FALSE)),"PROVINCIA ADMINISTRATIVA Y DE PLANIFICACIÓN","PAT"),"PROVINCIA ADMINISTRATIVA Y DE PLANIFICACION","PAT"),"PROVINCIA ADMINISTRATIVA DE PLANIFICACION","PAT"),"PROVINCIA ADMINISTRATIVA Y PLANIFICACION","PAT")</f>
        <v>PAT BIOENERGÉTICA DEL NORTE DE ANTIOQUIA</v>
      </c>
      <c r="AA298" t="str">
        <f>IF($E298="","",INDEX(Esquemas_NORM!$H$2:$K$126,MATCH($E298,Esquemas_NORM!$A$2:$A$126,0),MATCH(AA$4,Esquemas_NORM!$H$1:$K$1,0)))</f>
        <v>A la fecha no ha conformado un EAT Región</v>
      </c>
      <c r="AB298" t="str">
        <f>IF($E298="","",INDEX(Esquemas_NORM!$H$2:$K$126,MATCH($E298,Esquemas_NORM!$A$2:$A$126,0),MATCH(AB$4,Esquemas_NORM!$H$1:$K$1,0)))</f>
        <v>A la fecha no ha conformado un EAT Área Metropolitana</v>
      </c>
      <c r="AC298" t="str">
        <f>IF($E298="","",INDEX(Esquemas_NORM!$H$2:$K$126,MATCH($E298,Esquemas_NORM!$A$2:$A$126,0),MATCH(AC$4,Esquemas_NORM!$H$1:$K$1,0)))</f>
        <v>A la fecha no ha conformado un EAT asociación - unión</v>
      </c>
    </row>
    <row r="299" spans="1:29" x14ac:dyDescent="0.3">
      <c r="A299" s="6">
        <v>2017</v>
      </c>
      <c r="B299" s="4" t="s">
        <v>556</v>
      </c>
      <c r="C299" s="4" t="s">
        <v>235</v>
      </c>
      <c r="D299" s="4" t="s">
        <v>570</v>
      </c>
      <c r="E299" s="4" t="s">
        <v>256</v>
      </c>
      <c r="F299" s="4" t="s">
        <v>238</v>
      </c>
      <c r="G299" s="4" t="s">
        <v>257</v>
      </c>
      <c r="H299" s="9">
        <v>41.634852400809997</v>
      </c>
      <c r="I299" s="9">
        <v>7.5455631132400001</v>
      </c>
      <c r="J299" s="287">
        <v>49.180415514049997</v>
      </c>
      <c r="K299" s="9">
        <v>8.7709210878700006</v>
      </c>
      <c r="L299" s="9">
        <v>10.385912156490001</v>
      </c>
      <c r="M299" s="287">
        <v>19.156833244360001</v>
      </c>
      <c r="N299" s="9">
        <v>11.24573697009</v>
      </c>
      <c r="O299" s="9">
        <v>27.07325325659</v>
      </c>
      <c r="P299" s="9">
        <v>14.847383823099999</v>
      </c>
      <c r="Q299" s="9">
        <v>7.8704219879100004</v>
      </c>
      <c r="R299" s="9">
        <v>19.270827778169998</v>
      </c>
      <c r="S299" s="9">
        <v>21.336569484390001</v>
      </c>
      <c r="T299" s="9">
        <v>47.34273956122</v>
      </c>
      <c r="U299" s="9">
        <v>6.0378385532900003</v>
      </c>
      <c r="V299" s="287">
        <v>155.02477141475998</v>
      </c>
      <c r="W299" s="287">
        <v>223.36202017316998</v>
      </c>
      <c r="X299" s="9">
        <v>22.070433380548167</v>
      </c>
      <c r="Y299" s="284">
        <v>245.43245355371815</v>
      </c>
      <c r="Z299" t="str">
        <f>SUBSTITUTE(SUBSTITUTE(SUBSTITUTE(SUBSTITUTE(IF(E299="","",VLOOKUP(E299,Esquemas_NORM!$A$2:$H$126,8,FALSE)),"PROVINCIA ADMINISTRATIVA Y DE PLANIFICACIÓN","PAT"),"PROVINCIA ADMINISTRATIVA Y DE PLANIFICACION","PAT"),"PROVINCIA ADMINISTRATIVA DE PLANIFICACION","PAT"),"PROVINCIA ADMINISTRATIVA Y PLANIFICACION","PAT")</f>
        <v>PAT BIOENERGÉTICA DEL NORTE DE ANTIOQUIA</v>
      </c>
      <c r="AA299" t="str">
        <f>IF($E299="","",INDEX(Esquemas_NORM!$H$2:$K$126,MATCH($E299,Esquemas_NORM!$A$2:$A$126,0),MATCH(AA$4,Esquemas_NORM!$H$1:$K$1,0)))</f>
        <v>A la fecha no ha conformado un EAT Región</v>
      </c>
      <c r="AB299" t="str">
        <f>IF($E299="","",INDEX(Esquemas_NORM!$H$2:$K$126,MATCH($E299,Esquemas_NORM!$A$2:$A$126,0),MATCH(AB$4,Esquemas_NORM!$H$1:$K$1,0)))</f>
        <v>A la fecha no ha conformado un EAT Área Metropolitana</v>
      </c>
      <c r="AC299" t="str">
        <f>IF($E299="","",INDEX(Esquemas_NORM!$H$2:$K$126,MATCH($E299,Esquemas_NORM!$A$2:$A$126,0),MATCH(AC$4,Esquemas_NORM!$H$1:$K$1,0)))</f>
        <v>ASOCIACION DE MUNICIPIOS DEL NORTE ANTIOQUEÑO - AMUNORTE</v>
      </c>
    </row>
    <row r="300" spans="1:29" x14ac:dyDescent="0.3">
      <c r="A300" s="6">
        <v>2017</v>
      </c>
      <c r="B300" s="4" t="s">
        <v>556</v>
      </c>
      <c r="C300" s="4" t="s">
        <v>235</v>
      </c>
      <c r="D300" s="4" t="s">
        <v>570</v>
      </c>
      <c r="E300" s="4" t="s">
        <v>258</v>
      </c>
      <c r="F300" s="4" t="s">
        <v>238</v>
      </c>
      <c r="G300" s="4" t="s">
        <v>259</v>
      </c>
      <c r="H300" s="9">
        <v>2.4934983327600002</v>
      </c>
      <c r="I300" s="9">
        <v>0</v>
      </c>
      <c r="J300" s="287">
        <v>2.4934983327600002</v>
      </c>
      <c r="K300" s="9">
        <v>0.69083180072000006</v>
      </c>
      <c r="L300" s="9">
        <v>3.7967945313599998</v>
      </c>
      <c r="M300" s="287">
        <v>4.4876263320799996</v>
      </c>
      <c r="N300" s="9">
        <v>1.6462775744</v>
      </c>
      <c r="O300" s="9">
        <v>6.9692000896200001</v>
      </c>
      <c r="P300" s="9">
        <v>4.0618662722499996</v>
      </c>
      <c r="Q300" s="9">
        <v>1.4793079094499999</v>
      </c>
      <c r="R300" s="9">
        <v>8.3932585984100001</v>
      </c>
      <c r="S300" s="9">
        <v>5.5603598927800002</v>
      </c>
      <c r="T300" s="9">
        <v>14.319116005430001</v>
      </c>
      <c r="U300" s="9">
        <v>3.0605180301299999</v>
      </c>
      <c r="V300" s="287">
        <v>45.489904372469994</v>
      </c>
      <c r="W300" s="287">
        <v>52.471029037309989</v>
      </c>
      <c r="X300" s="9">
        <v>5.1846699357349779</v>
      </c>
      <c r="Y300" s="284">
        <v>57.65569897304497</v>
      </c>
      <c r="Z300" t="str">
        <f>SUBSTITUTE(SUBSTITUTE(SUBSTITUTE(SUBSTITUTE(IF(E300="","",VLOOKUP(E300,Esquemas_NORM!$A$2:$H$126,8,FALSE)),"PROVINCIA ADMINISTRATIVA Y DE PLANIFICACIÓN","PAT"),"PROVINCIA ADMINISTRATIVA Y DE PLANIFICACION","PAT"),"PROVINCIA ADMINISTRATIVA DE PLANIFICACION","PAT"),"PROVINCIA ADMINISTRATIVA Y PLANIFICACION","PAT")</f>
        <v>PAT BIOENERGÉTICA DEL NORTE DE ANTIOQUIA</v>
      </c>
      <c r="AA300" t="str">
        <f>IF($E300="","",INDEX(Esquemas_NORM!$H$2:$K$126,MATCH($E300,Esquemas_NORM!$A$2:$A$126,0),MATCH(AA$4,Esquemas_NORM!$H$1:$K$1,0)))</f>
        <v>A la fecha no ha conformado un EAT Región</v>
      </c>
      <c r="AB300" t="str">
        <f>IF($E300="","",INDEX(Esquemas_NORM!$H$2:$K$126,MATCH($E300,Esquemas_NORM!$A$2:$A$126,0),MATCH(AB$4,Esquemas_NORM!$H$1:$K$1,0)))</f>
        <v>A la fecha no ha conformado un EAT Área Metropolitana</v>
      </c>
      <c r="AC300" t="str">
        <f>IF($E300="","",INDEX(Esquemas_NORM!$H$2:$K$126,MATCH($E300,Esquemas_NORM!$A$2:$A$126,0),MATCH(AC$4,Esquemas_NORM!$H$1:$K$1,0)))</f>
        <v>ASOCIACION DE MUNICIPIOS DEL NORTE ANTIOQUEÑO - AMUNORTE</v>
      </c>
    </row>
    <row r="301" spans="1:29" x14ac:dyDescent="0.3">
      <c r="A301" s="6">
        <v>2017</v>
      </c>
      <c r="B301" s="4" t="s">
        <v>556</v>
      </c>
      <c r="C301" s="4" t="s">
        <v>235</v>
      </c>
      <c r="D301" s="4" t="s">
        <v>569</v>
      </c>
      <c r="E301" s="4" t="s">
        <v>260</v>
      </c>
      <c r="F301" s="4" t="s">
        <v>238</v>
      </c>
      <c r="G301" s="4" t="s">
        <v>261</v>
      </c>
      <c r="H301" s="9">
        <v>4.8575722776900001</v>
      </c>
      <c r="I301" s="9">
        <v>0</v>
      </c>
      <c r="J301" s="287">
        <v>4.8575722776900001</v>
      </c>
      <c r="K301" s="9">
        <v>1.6539026643200001</v>
      </c>
      <c r="L301" s="9">
        <v>1.42528079026</v>
      </c>
      <c r="M301" s="287">
        <v>3.0791834545799999</v>
      </c>
      <c r="N301" s="9">
        <v>2.2777272203300001</v>
      </c>
      <c r="O301" s="9">
        <v>6.6913728394099996</v>
      </c>
      <c r="P301" s="9">
        <v>1.4464002007500001</v>
      </c>
      <c r="Q301" s="9">
        <v>0.98369983523000004</v>
      </c>
      <c r="R301" s="9">
        <v>3.1319795477399999</v>
      </c>
      <c r="S301" s="9">
        <v>3.2547911730800001</v>
      </c>
      <c r="T301" s="9">
        <v>6.9478064807399997</v>
      </c>
      <c r="U301" s="9">
        <v>1.2778704455300001</v>
      </c>
      <c r="V301" s="287">
        <v>26.011647742809998</v>
      </c>
      <c r="W301" s="287">
        <v>33.948403475079999</v>
      </c>
      <c r="X301" s="9">
        <v>3.3544466364152301</v>
      </c>
      <c r="Y301" s="284">
        <v>37.302850111495232</v>
      </c>
      <c r="Z301" t="str">
        <f>SUBSTITUTE(SUBSTITUTE(SUBSTITUTE(SUBSTITUTE(IF(E301="","",VLOOKUP(E301,Esquemas_NORM!$A$2:$H$126,8,FALSE)),"PROVINCIA ADMINISTRATIVA Y DE PLANIFICACIÓN","PAT"),"PROVINCIA ADMINISTRATIVA Y DE PLANIFICACION","PAT"),"PROVINCIA ADMINISTRATIVA DE PLANIFICACION","PAT"),"PROVINCIA ADMINISTRATIVA Y PLANIFICACION","PAT")</f>
        <v>PAT BIOENERGÉTICA DEL NORTE DE ANTIOQUIA</v>
      </c>
      <c r="AA301" t="str">
        <f>IF($E301="","",INDEX(Esquemas_NORM!$H$2:$K$126,MATCH($E301,Esquemas_NORM!$A$2:$A$126,0),MATCH(AA$4,Esquemas_NORM!$H$1:$K$1,0)))</f>
        <v>A la fecha no ha conformado un EAT Región</v>
      </c>
      <c r="AB301" t="str">
        <f>IF($E301="","",INDEX(Esquemas_NORM!$H$2:$K$126,MATCH($E301,Esquemas_NORM!$A$2:$A$126,0),MATCH(AB$4,Esquemas_NORM!$H$1:$K$1,0)))</f>
        <v>A la fecha no ha conformado un EAT Área Metropolitana</v>
      </c>
      <c r="AC301" t="str">
        <f>IF($E301="","",INDEX(Esquemas_NORM!$H$2:$K$126,MATCH($E301,Esquemas_NORM!$A$2:$A$126,0),MATCH(AC$4,Esquemas_NORM!$H$1:$K$1,0)))</f>
        <v>ASOCIACION DE MUNICIPIOS DEL NORTE ANTIOQUEÑO - AMUNORTE</v>
      </c>
    </row>
    <row r="302" spans="1:29" x14ac:dyDescent="0.3">
      <c r="A302" s="6">
        <v>2017</v>
      </c>
      <c r="B302" s="4" t="s">
        <v>556</v>
      </c>
      <c r="C302" s="4" t="s">
        <v>235</v>
      </c>
      <c r="D302" s="4" t="s">
        <v>569</v>
      </c>
      <c r="E302" s="4" t="s">
        <v>262</v>
      </c>
      <c r="F302" s="4" t="s">
        <v>238</v>
      </c>
      <c r="G302" s="4" t="s">
        <v>263</v>
      </c>
      <c r="H302" s="9">
        <v>56.26016286654</v>
      </c>
      <c r="I302" s="9">
        <v>2.2460611999999998E-3</v>
      </c>
      <c r="J302" s="287">
        <v>56.262408927739997</v>
      </c>
      <c r="K302" s="9">
        <v>386.52098731373002</v>
      </c>
      <c r="L302" s="9">
        <v>73.465921623110006</v>
      </c>
      <c r="M302" s="287">
        <v>459.98690893684</v>
      </c>
      <c r="N302" s="9">
        <v>17.298705764769998</v>
      </c>
      <c r="O302" s="9">
        <v>68.872921220400002</v>
      </c>
      <c r="P302" s="9">
        <v>9.0541196039600003</v>
      </c>
      <c r="Q302" s="9">
        <v>10.051461626169999</v>
      </c>
      <c r="R302" s="9">
        <v>25.535562303479999</v>
      </c>
      <c r="S302" s="9">
        <v>49.405085254379998</v>
      </c>
      <c r="T302" s="9">
        <v>31.95739234717</v>
      </c>
      <c r="U302" s="9">
        <v>6.6472197592600004</v>
      </c>
      <c r="V302" s="287">
        <v>218.82246787959002</v>
      </c>
      <c r="W302" s="287">
        <v>735.07178574417003</v>
      </c>
      <c r="X302" s="9">
        <v>72.632549009941712</v>
      </c>
      <c r="Y302" s="284">
        <v>807.70433475411176</v>
      </c>
      <c r="Z302" t="str">
        <f>SUBSTITUTE(SUBSTITUTE(SUBSTITUTE(SUBSTITUTE(IF(E302="","",VLOOKUP(E302,Esquemas_NORM!$A$2:$H$126,8,FALSE)),"PROVINCIA ADMINISTRATIVA Y DE PLANIFICACIÓN","PAT"),"PROVINCIA ADMINISTRATIVA Y DE PLANIFICACION","PAT"),"PROVINCIA ADMINISTRATIVA DE PLANIFICACION","PAT"),"PROVINCIA ADMINISTRATIVA Y PLANIFICACION","PAT")</f>
        <v>PAT DEL RIO GRANDE</v>
      </c>
      <c r="AA302" t="str">
        <f>IF($E302="","",INDEX(Esquemas_NORM!$H$2:$K$126,MATCH($E302,Esquemas_NORM!$A$2:$A$126,0),MATCH(AA$4,Esquemas_NORM!$H$1:$K$1,0)))</f>
        <v>A la fecha no ha conformado un EAT Región</v>
      </c>
      <c r="AB302" t="str">
        <f>IF($E302="","",INDEX(Esquemas_NORM!$H$2:$K$126,MATCH($E302,Esquemas_NORM!$A$2:$A$126,0),MATCH(AB$4,Esquemas_NORM!$H$1:$K$1,0)))</f>
        <v>A la fecha no ha conformado un EAT Área Metropolitana</v>
      </c>
      <c r="AC302" t="str">
        <f>IF($E302="","",INDEX(Esquemas_NORM!$H$2:$K$126,MATCH($E302,Esquemas_NORM!$A$2:$A$126,0),MATCH(AC$4,Esquemas_NORM!$H$1:$K$1,0)))</f>
        <v>A la fecha no ha conformado un EAT asociación - unión</v>
      </c>
    </row>
    <row r="303" spans="1:29" x14ac:dyDescent="0.3">
      <c r="A303" s="6">
        <v>2017</v>
      </c>
      <c r="B303" s="4" t="s">
        <v>556</v>
      </c>
      <c r="C303" s="4" t="s">
        <v>235</v>
      </c>
      <c r="D303" s="4" t="s">
        <v>569</v>
      </c>
      <c r="E303" s="4" t="s">
        <v>264</v>
      </c>
      <c r="F303" s="4" t="s">
        <v>238</v>
      </c>
      <c r="G303" s="4" t="s">
        <v>265</v>
      </c>
      <c r="H303" s="9">
        <v>324.71404864318998</v>
      </c>
      <c r="I303" s="9">
        <v>12.523216389210001</v>
      </c>
      <c r="J303" s="287">
        <v>337.23726503239999</v>
      </c>
      <c r="K303" s="9">
        <v>219.85233094675999</v>
      </c>
      <c r="L303" s="9">
        <v>45.383991620810001</v>
      </c>
      <c r="M303" s="287">
        <v>265.23632256756997</v>
      </c>
      <c r="N303" s="9">
        <v>35.875535210179997</v>
      </c>
      <c r="O303" s="9">
        <v>105.00499175634999</v>
      </c>
      <c r="P303" s="9">
        <v>13.72740022532</v>
      </c>
      <c r="Q303" s="9">
        <v>12.7811315078</v>
      </c>
      <c r="R303" s="9">
        <v>30.710178563429999</v>
      </c>
      <c r="S303" s="9">
        <v>64.268853035310002</v>
      </c>
      <c r="T303" s="9">
        <v>97.234309682510002</v>
      </c>
      <c r="U303" s="9">
        <v>11.036742009099999</v>
      </c>
      <c r="V303" s="287">
        <v>370.63914199000004</v>
      </c>
      <c r="W303" s="287">
        <v>973.11272958997006</v>
      </c>
      <c r="X303" s="9">
        <v>96.1534089525762</v>
      </c>
      <c r="Y303" s="284">
        <v>1069.2661385425463</v>
      </c>
      <c r="Z303" t="str">
        <f>SUBSTITUTE(SUBSTITUTE(SUBSTITUTE(SUBSTITUTE(IF(E303="","",VLOOKUP(E303,Esquemas_NORM!$A$2:$H$126,8,FALSE)),"PROVINCIA ADMINISTRATIVA Y DE PLANIFICACIÓN","PAT"),"PROVINCIA ADMINISTRATIVA Y DE PLANIFICACION","PAT"),"PROVINCIA ADMINISTRATIVA DE PLANIFICACION","PAT"),"PROVINCIA ADMINISTRATIVA Y PLANIFICACION","PAT")</f>
        <v>PAT DEL RIO GRANDE</v>
      </c>
      <c r="AA303" t="str">
        <f>IF($E303="","",INDEX(Esquemas_NORM!$H$2:$K$126,MATCH($E303,Esquemas_NORM!$A$2:$A$126,0),MATCH(AA$4,Esquemas_NORM!$H$1:$K$1,0)))</f>
        <v>A la fecha no ha conformado un EAT Región</v>
      </c>
      <c r="AB303" t="str">
        <f>IF($E303="","",INDEX(Esquemas_NORM!$H$2:$K$126,MATCH($E303,Esquemas_NORM!$A$2:$A$126,0),MATCH(AB$4,Esquemas_NORM!$H$1:$K$1,0)))</f>
        <v>A la fecha no ha conformado un EAT Área Metropolitana</v>
      </c>
      <c r="AC303" t="str">
        <f>IF($E303="","",INDEX(Esquemas_NORM!$H$2:$K$126,MATCH($E303,Esquemas_NORM!$A$2:$A$126,0),MATCH(AC$4,Esquemas_NORM!$H$1:$K$1,0)))</f>
        <v>A la fecha no ha conformado un EAT asociación - unión</v>
      </c>
    </row>
    <row r="304" spans="1:29" x14ac:dyDescent="0.3">
      <c r="A304" s="6">
        <v>2017</v>
      </c>
      <c r="B304" s="4" t="s">
        <v>556</v>
      </c>
      <c r="C304" s="4" t="s">
        <v>235</v>
      </c>
      <c r="D304" s="4" t="s">
        <v>570</v>
      </c>
      <c r="E304" s="4" t="s">
        <v>266</v>
      </c>
      <c r="F304" s="4" t="s">
        <v>238</v>
      </c>
      <c r="G304" s="4" t="s">
        <v>267</v>
      </c>
      <c r="H304" s="9">
        <v>9.5323473233199998</v>
      </c>
      <c r="I304" s="9">
        <v>0</v>
      </c>
      <c r="J304" s="287">
        <v>9.5323473233199998</v>
      </c>
      <c r="K304" s="9">
        <v>5.5301679332200004</v>
      </c>
      <c r="L304" s="9">
        <v>0.20645620437000001</v>
      </c>
      <c r="M304" s="287">
        <v>5.7366241375900007</v>
      </c>
      <c r="N304" s="9">
        <v>11.996039128410001</v>
      </c>
      <c r="O304" s="9">
        <v>11.974171932380001</v>
      </c>
      <c r="P304" s="9">
        <v>3.0585182458800002</v>
      </c>
      <c r="Q304" s="9">
        <v>1.42028741724</v>
      </c>
      <c r="R304" s="9">
        <v>3.9915093887399999</v>
      </c>
      <c r="S304" s="9">
        <v>6.1802912776800003</v>
      </c>
      <c r="T304" s="9">
        <v>9.9383245723200009</v>
      </c>
      <c r="U304" s="9">
        <v>2.0986307338499999</v>
      </c>
      <c r="V304" s="287">
        <v>50.657772696500004</v>
      </c>
      <c r="W304" s="287">
        <v>65.926744157409999</v>
      </c>
      <c r="X304" s="9">
        <v>6.5142310845620157</v>
      </c>
      <c r="Y304" s="284">
        <v>72.440975241972012</v>
      </c>
      <c r="Z304" t="str">
        <f>SUBSTITUTE(SUBSTITUTE(SUBSTITUTE(SUBSTITUTE(IF(E304="","",VLOOKUP(E304,Esquemas_NORM!$A$2:$H$126,8,FALSE)),"PROVINCIA ADMINISTRATIVA Y DE PLANIFICACIÓN","PAT"),"PROVINCIA ADMINISTRATIVA Y DE PLANIFICACION","PAT"),"PROVINCIA ADMINISTRATIVA DE PLANIFICACION","PAT"),"PROVINCIA ADMINISTRATIVA Y PLANIFICACION","PAT")</f>
        <v>PAT BIOENERGÉTICA DEL NORTE DE ANTIOQUIA</v>
      </c>
      <c r="AA304" t="str">
        <f>IF($E304="","",INDEX(Esquemas_NORM!$H$2:$K$126,MATCH($E304,Esquemas_NORM!$A$2:$A$126,0),MATCH(AA$4,Esquemas_NORM!$H$1:$K$1,0)))</f>
        <v>A la fecha no ha conformado un EAT Región</v>
      </c>
      <c r="AB304" t="str">
        <f>IF($E304="","",INDEX(Esquemas_NORM!$H$2:$K$126,MATCH($E304,Esquemas_NORM!$A$2:$A$126,0),MATCH(AB$4,Esquemas_NORM!$H$1:$K$1,0)))</f>
        <v>A la fecha no ha conformado un EAT Área Metropolitana</v>
      </c>
      <c r="AC304" t="str">
        <f>IF($E304="","",INDEX(Esquemas_NORM!$H$2:$K$126,MATCH($E304,Esquemas_NORM!$A$2:$A$126,0),MATCH(AC$4,Esquemas_NORM!$H$1:$K$1,0)))</f>
        <v>ASOCIACION DE MUNICIPIOS DEL NORTE ANTIOQUEÑO - AMUNORTE</v>
      </c>
    </row>
    <row r="305" spans="1:29" x14ac:dyDescent="0.3">
      <c r="A305" s="6">
        <v>2017</v>
      </c>
      <c r="B305" s="4" t="s">
        <v>556</v>
      </c>
      <c r="C305" s="4" t="s">
        <v>235</v>
      </c>
      <c r="D305" s="4" t="s">
        <v>568</v>
      </c>
      <c r="E305" s="4" t="s">
        <v>268</v>
      </c>
      <c r="F305" s="4" t="s">
        <v>238</v>
      </c>
      <c r="G305" s="4" t="s">
        <v>269</v>
      </c>
      <c r="H305" s="9">
        <v>15.85966128848</v>
      </c>
      <c r="I305" s="9">
        <v>2.1073795247399998</v>
      </c>
      <c r="J305" s="287">
        <v>17.967040813219999</v>
      </c>
      <c r="K305" s="9">
        <v>3.7582052145899998</v>
      </c>
      <c r="L305" s="9">
        <v>6.6340214499199996</v>
      </c>
      <c r="M305" s="287">
        <v>10.39222666451</v>
      </c>
      <c r="N305" s="9">
        <v>4.3195906703800002</v>
      </c>
      <c r="O305" s="9">
        <v>40.810495165840003</v>
      </c>
      <c r="P305" s="9">
        <v>3.7574529595300001</v>
      </c>
      <c r="Q305" s="9">
        <v>3.0276557334800001</v>
      </c>
      <c r="R305" s="9">
        <v>7.2145105868400004</v>
      </c>
      <c r="S305" s="9">
        <v>11.906410652989999</v>
      </c>
      <c r="T305" s="9">
        <v>22.308239339690001</v>
      </c>
      <c r="U305" s="9">
        <v>3.3016076247099999</v>
      </c>
      <c r="V305" s="287">
        <v>96.64596273346001</v>
      </c>
      <c r="W305" s="287">
        <v>125.00523021119001</v>
      </c>
      <c r="X305" s="9">
        <v>12.351784799660084</v>
      </c>
      <c r="Y305" s="284">
        <v>137.35701501085009</v>
      </c>
      <c r="Z305" t="str">
        <f>SUBSTITUTE(SUBSTITUTE(SUBSTITUTE(SUBSTITUTE(IF(E305="","",VLOOKUP(E305,Esquemas_NORM!$A$2:$H$126,8,FALSE)),"PROVINCIA ADMINISTRATIVA Y DE PLANIFICACIÓN","PAT"),"PROVINCIA ADMINISTRATIVA Y DE PLANIFICACION","PAT"),"PROVINCIA ADMINISTRATIVA DE PLANIFICACION","PAT"),"PROVINCIA ADMINISTRATIVA Y PLANIFICACION","PAT")</f>
        <v>PAT BIOENERGÉTICA DEL NORTE DE ANTIOQUIA</v>
      </c>
      <c r="AA305" t="str">
        <f>IF($E305="","",INDEX(Esquemas_NORM!$H$2:$K$126,MATCH($E305,Esquemas_NORM!$A$2:$A$126,0),MATCH(AA$4,Esquemas_NORM!$H$1:$K$1,0)))</f>
        <v>A la fecha no ha conformado un EAT Región</v>
      </c>
      <c r="AB305" t="str">
        <f>IF($E305="","",INDEX(Esquemas_NORM!$H$2:$K$126,MATCH($E305,Esquemas_NORM!$A$2:$A$126,0),MATCH(AB$4,Esquemas_NORM!$H$1:$K$1,0)))</f>
        <v>A la fecha no ha conformado un EAT Área Metropolitana</v>
      </c>
      <c r="AC305" t="str">
        <f>IF($E305="","",INDEX(Esquemas_NORM!$H$2:$K$126,MATCH($E305,Esquemas_NORM!$A$2:$A$126,0),MATCH(AC$4,Esquemas_NORM!$H$1:$K$1,0)))</f>
        <v>A la fecha no ha conformado un EAT asociación - unión</v>
      </c>
    </row>
    <row r="306" spans="1:29" x14ac:dyDescent="0.3">
      <c r="A306" s="6">
        <v>2017</v>
      </c>
      <c r="B306" s="4" t="s">
        <v>556</v>
      </c>
      <c r="C306" s="4" t="s">
        <v>235</v>
      </c>
      <c r="D306" s="4" t="s">
        <v>568</v>
      </c>
      <c r="E306" s="4" t="s">
        <v>270</v>
      </c>
      <c r="F306" s="4" t="s">
        <v>238</v>
      </c>
      <c r="G306" s="4" t="s">
        <v>271</v>
      </c>
      <c r="H306" s="9">
        <v>46.235030633249998</v>
      </c>
      <c r="I306" s="9">
        <v>0.39722346372</v>
      </c>
      <c r="J306" s="287">
        <v>46.632254096970001</v>
      </c>
      <c r="K306" s="9">
        <v>89.387386219779998</v>
      </c>
      <c r="L306" s="9">
        <v>34.161234437099999</v>
      </c>
      <c r="M306" s="287">
        <v>123.54862065687999</v>
      </c>
      <c r="N306" s="9">
        <v>23.180348037120002</v>
      </c>
      <c r="O306" s="9">
        <v>124.93643483207001</v>
      </c>
      <c r="P306" s="9">
        <v>10.31555028158</v>
      </c>
      <c r="Q306" s="9">
        <v>16.305963857929999</v>
      </c>
      <c r="R306" s="9">
        <v>34.241371265509997</v>
      </c>
      <c r="S306" s="9">
        <v>49.774566857190003</v>
      </c>
      <c r="T306" s="9">
        <v>83.116801430730007</v>
      </c>
      <c r="U306" s="9">
        <v>13.22408683359</v>
      </c>
      <c r="V306" s="287">
        <v>355.09512339572001</v>
      </c>
      <c r="W306" s="287">
        <v>525.27599814957</v>
      </c>
      <c r="X306" s="9">
        <v>51.902597024209143</v>
      </c>
      <c r="Y306" s="284">
        <v>577.17859517377917</v>
      </c>
      <c r="Z306" t="str">
        <f>SUBSTITUTE(SUBSTITUTE(SUBSTITUTE(SUBSTITUTE(IF(E306="","",VLOOKUP(E306,Esquemas_NORM!$A$2:$H$126,8,FALSE)),"PROVINCIA ADMINISTRATIVA Y DE PLANIFICACIÓN","PAT"),"PROVINCIA ADMINISTRATIVA Y DE PLANIFICACION","PAT"),"PROVINCIA ADMINISTRATIVA DE PLANIFICACION","PAT"),"PROVINCIA ADMINISTRATIVA Y PLANIFICACION","PAT")</f>
        <v>PAT BIOENERGÉTICA DEL NORTE DE ANTIOQUIA</v>
      </c>
      <c r="AA306" t="str">
        <f>IF($E306="","",INDEX(Esquemas_NORM!$H$2:$K$126,MATCH($E306,Esquemas_NORM!$A$2:$A$126,0),MATCH(AA$4,Esquemas_NORM!$H$1:$K$1,0)))</f>
        <v>A la fecha no ha conformado un EAT Región</v>
      </c>
      <c r="AB306" t="str">
        <f>IF($E306="","",INDEX(Esquemas_NORM!$H$2:$K$126,MATCH($E306,Esquemas_NORM!$A$2:$A$126,0),MATCH(AB$4,Esquemas_NORM!$H$1:$K$1,0)))</f>
        <v>A la fecha no ha conformado un EAT Área Metropolitana</v>
      </c>
      <c r="AC306" t="str">
        <f>IF($E306="","",INDEX(Esquemas_NORM!$H$2:$K$126,MATCH($E306,Esquemas_NORM!$A$2:$A$126,0),MATCH(AC$4,Esquemas_NORM!$H$1:$K$1,0)))</f>
        <v>A la fecha no ha conformado un EAT asociación - unión</v>
      </c>
    </row>
    <row r="307" spans="1:29" x14ac:dyDescent="0.3">
      <c r="A307" s="6">
        <v>2017</v>
      </c>
      <c r="B307" s="4" t="s">
        <v>556</v>
      </c>
      <c r="C307" s="4" t="s">
        <v>272</v>
      </c>
      <c r="D307" s="4" t="s">
        <v>571</v>
      </c>
      <c r="E307" s="4" t="s">
        <v>274</v>
      </c>
      <c r="F307" s="4" t="s">
        <v>275</v>
      </c>
      <c r="G307" s="4" t="s">
        <v>277</v>
      </c>
      <c r="H307" s="9">
        <v>4.7315831946699998</v>
      </c>
      <c r="I307" s="9">
        <v>8.4250951180000005E-2</v>
      </c>
      <c r="J307" s="287">
        <v>4.8158341458499994</v>
      </c>
      <c r="K307" s="9">
        <v>0.60025404447999997</v>
      </c>
      <c r="L307" s="9">
        <v>1.3037060761199999</v>
      </c>
      <c r="M307" s="287">
        <v>1.9039601205999999</v>
      </c>
      <c r="N307" s="9">
        <v>3.19073028625</v>
      </c>
      <c r="O307" s="9">
        <v>1.90228669913</v>
      </c>
      <c r="P307" s="9">
        <v>0.54263003175000002</v>
      </c>
      <c r="Q307" s="9">
        <v>0.32950953327999999</v>
      </c>
      <c r="R307" s="9">
        <v>1.0602306955</v>
      </c>
      <c r="S307" s="9">
        <v>1.79971532049</v>
      </c>
      <c r="T307" s="9">
        <v>5.68363056986</v>
      </c>
      <c r="U307" s="9">
        <v>0.44608186221000001</v>
      </c>
      <c r="V307" s="287">
        <v>14.954814998470001</v>
      </c>
      <c r="W307" s="287">
        <v>21.674609264920001</v>
      </c>
      <c r="X307" s="9">
        <v>2.1416712629118542</v>
      </c>
      <c r="Y307" s="284">
        <v>23.816280527831854</v>
      </c>
      <c r="Z307" t="str">
        <f>SUBSTITUTE(SUBSTITUTE(SUBSTITUTE(SUBSTITUTE(IF(E307="","",VLOOKUP(E307,Esquemas_NORM!$A$2:$H$126,8,FALSE)),"PROVINCIA ADMINISTRATIVA Y DE PLANIFICACIÓN","PAT"),"PROVINCIA ADMINISTRATIVA Y DE PLANIFICACION","PAT"),"PROVINCIA ADMINISTRATIVA DE PLANIFICACION","PAT"),"PROVINCIA ADMINISTRATIVA Y PLANIFICACION","PAT")</f>
        <v>PAT AGROINDUSTRIAL DEL OCCIDENTE ANTIOQUEÑO</v>
      </c>
      <c r="AA307" t="str">
        <f>IF($E307="","",INDEX(Esquemas_NORM!$H$2:$K$126,MATCH($E307,Esquemas_NORM!$A$2:$A$126,0),MATCH(AA$4,Esquemas_NORM!$H$1:$K$1,0)))</f>
        <v>Región de Planeación y Gestión de Occidente</v>
      </c>
      <c r="AB307" t="str">
        <f>IF($E307="","",INDEX(Esquemas_NORM!$H$2:$K$126,MATCH($E307,Esquemas_NORM!$A$2:$A$126,0),MATCH(AB$4,Esquemas_NORM!$H$1:$K$1,0)))</f>
        <v>A la fecha no ha conformado un EAT Área Metropolitana</v>
      </c>
      <c r="AC307" t="str">
        <f>IF($E307="","",INDEX(Esquemas_NORM!$H$2:$K$126,MATCH($E307,Esquemas_NORM!$A$2:$A$126,0),MATCH(AC$4,Esquemas_NORM!$H$1:$K$1,0)))</f>
        <v>ASOCIACION DE MUNICIPIOS DEL NORTE ANTIOQUEÑO - AMUNORTE</v>
      </c>
    </row>
    <row r="308" spans="1:29" x14ac:dyDescent="0.3">
      <c r="A308" s="6">
        <v>2017</v>
      </c>
      <c r="B308" s="4" t="s">
        <v>556</v>
      </c>
      <c r="C308" s="4" t="s">
        <v>272</v>
      </c>
      <c r="D308" s="4" t="s">
        <v>572</v>
      </c>
      <c r="E308" s="4" t="s">
        <v>278</v>
      </c>
      <c r="F308" s="4" t="s">
        <v>275</v>
      </c>
      <c r="G308" s="4" t="s">
        <v>280</v>
      </c>
      <c r="H308" s="9">
        <v>41.707920480849999</v>
      </c>
      <c r="I308" s="9">
        <v>0</v>
      </c>
      <c r="J308" s="287">
        <v>41.707920480849999</v>
      </c>
      <c r="K308" s="9">
        <v>1.2266550432600001</v>
      </c>
      <c r="L308" s="9">
        <v>7.0637831103200002</v>
      </c>
      <c r="M308" s="287">
        <v>8.2904381535800002</v>
      </c>
      <c r="N308" s="9">
        <v>1.5471885220899999</v>
      </c>
      <c r="O308" s="9">
        <v>6.8698325792999997</v>
      </c>
      <c r="P308" s="9">
        <v>3.2116309190200001</v>
      </c>
      <c r="Q308" s="9">
        <v>2.03400385649</v>
      </c>
      <c r="R308" s="9">
        <v>5.1548856092199999</v>
      </c>
      <c r="S308" s="9">
        <v>7.6567585722500002</v>
      </c>
      <c r="T308" s="9">
        <v>13.74582751604</v>
      </c>
      <c r="U308" s="9">
        <v>1.9612507264300001</v>
      </c>
      <c r="V308" s="287">
        <v>42.181378300840002</v>
      </c>
      <c r="W308" s="287">
        <v>92.17973693527</v>
      </c>
      <c r="X308" s="9">
        <v>9.1082930817416639</v>
      </c>
      <c r="Y308" s="284">
        <v>101.28803001701166</v>
      </c>
      <c r="Z308" t="str">
        <f>SUBSTITUTE(SUBSTITUTE(SUBSTITUTE(SUBSTITUTE(IF(E308="","",VLOOKUP(E308,Esquemas_NORM!$A$2:$H$126,8,FALSE)),"PROVINCIA ADMINISTRATIVA Y DE PLANIFICACIÓN","PAT"),"PROVINCIA ADMINISTRATIVA Y DE PLANIFICACION","PAT"),"PROVINCIA ADMINISTRATIVA DE PLANIFICACION","PAT"),"PROVINCIA ADMINISTRATIVA Y PLANIFICACION","PAT")</f>
        <v>PAT DE PENDERISCO Y SINIFANÁ</v>
      </c>
      <c r="AA308" t="str">
        <f>IF($E308="","",INDEX(Esquemas_NORM!$H$2:$K$126,MATCH($E308,Esquemas_NORM!$A$2:$A$126,0),MATCH(AA$4,Esquemas_NORM!$H$1:$K$1,0)))</f>
        <v>A la fecha no ha conformado un EAT Región</v>
      </c>
      <c r="AB308" t="str">
        <f>IF($E308="","",INDEX(Esquemas_NORM!$H$2:$K$126,MATCH($E308,Esquemas_NORM!$A$2:$A$126,0),MATCH(AB$4,Esquemas_NORM!$H$1:$K$1,0)))</f>
        <v>A la fecha no ha conformado un EAT Área Metropolitana</v>
      </c>
      <c r="AC308" t="str">
        <f>IF($E308="","",INDEX(Esquemas_NORM!$H$2:$K$126,MATCH($E308,Esquemas_NORM!$A$2:$A$126,0),MATCH(AC$4,Esquemas_NORM!$H$1:$K$1,0)))</f>
        <v>ASOCIACION DE MUNICIPIOS DEL OCCIDENTE ANTIOQUEÑO - AMOCCIDENTE</v>
      </c>
    </row>
    <row r="309" spans="1:29" x14ac:dyDescent="0.3">
      <c r="A309" s="6">
        <v>2017</v>
      </c>
      <c r="B309" s="4" t="s">
        <v>556</v>
      </c>
      <c r="C309" s="4" t="s">
        <v>272</v>
      </c>
      <c r="D309" s="4" t="s">
        <v>572</v>
      </c>
      <c r="E309" s="4" t="s">
        <v>281</v>
      </c>
      <c r="F309" s="4" t="s">
        <v>275</v>
      </c>
      <c r="G309" s="4" t="s">
        <v>282</v>
      </c>
      <c r="H309" s="9">
        <v>12.34374695162</v>
      </c>
      <c r="I309" s="9">
        <v>0</v>
      </c>
      <c r="J309" s="287">
        <v>12.34374695162</v>
      </c>
      <c r="K309" s="9">
        <v>0.89333934319999997</v>
      </c>
      <c r="L309" s="9">
        <v>3.43299997028</v>
      </c>
      <c r="M309" s="287">
        <v>4.3263393134800001</v>
      </c>
      <c r="N309" s="9">
        <v>0.77692486820999995</v>
      </c>
      <c r="O309" s="9">
        <v>4.8000018412700003</v>
      </c>
      <c r="P309" s="9">
        <v>2.3537295506599998</v>
      </c>
      <c r="Q309" s="9">
        <v>1.12638970174</v>
      </c>
      <c r="R309" s="9">
        <v>3.5769133660099999</v>
      </c>
      <c r="S309" s="9">
        <v>5.1783615008300004</v>
      </c>
      <c r="T309" s="9">
        <v>15.1131090064</v>
      </c>
      <c r="U309" s="9">
        <v>1.7930703320300001</v>
      </c>
      <c r="V309" s="287">
        <v>34.718500167149998</v>
      </c>
      <c r="W309" s="287">
        <v>51.388586432249994</v>
      </c>
      <c r="X309" s="9">
        <v>5.0777136260425388</v>
      </c>
      <c r="Y309" s="284">
        <v>56.466300058292532</v>
      </c>
      <c r="Z309" t="str">
        <f>SUBSTITUTE(SUBSTITUTE(SUBSTITUTE(SUBSTITUTE(IF(E309="","",VLOOKUP(E309,Esquemas_NORM!$A$2:$H$126,8,FALSE)),"PROVINCIA ADMINISTRATIVA Y DE PLANIFICACIÓN","PAT"),"PROVINCIA ADMINISTRATIVA Y DE PLANIFICACION","PAT"),"PROVINCIA ADMINISTRATIVA DE PLANIFICACION","PAT"),"PROVINCIA ADMINISTRATIVA Y PLANIFICACION","PAT")</f>
        <v>A la fecha no ha conformado un EAT Provincia</v>
      </c>
      <c r="AA309" t="str">
        <f>IF($E309="","",INDEX(Esquemas_NORM!$H$2:$K$126,MATCH($E309,Esquemas_NORM!$A$2:$A$126,0),MATCH(AA$4,Esquemas_NORM!$H$1:$K$1,0)))</f>
        <v>Región de Planeación y Gestión de Occidente</v>
      </c>
      <c r="AB309" t="str">
        <f>IF($E309="","",INDEX(Esquemas_NORM!$H$2:$K$126,MATCH($E309,Esquemas_NORM!$A$2:$A$126,0),MATCH(AB$4,Esquemas_NORM!$H$1:$K$1,0)))</f>
        <v>A la fecha no ha conformado un EAT Área Metropolitana</v>
      </c>
      <c r="AC309" t="str">
        <f>IF($E309="","",INDEX(Esquemas_NORM!$H$2:$K$126,MATCH($E309,Esquemas_NORM!$A$2:$A$126,0),MATCH(AC$4,Esquemas_NORM!$H$1:$K$1,0)))</f>
        <v>ASOCIACION DE MUNICIPIOS DEL OCCIDENTE ANTIOQUEÑO - AMOCCIDENTE</v>
      </c>
    </row>
    <row r="310" spans="1:29" x14ac:dyDescent="0.3">
      <c r="A310" s="6">
        <v>2017</v>
      </c>
      <c r="B310" s="4" t="s">
        <v>556</v>
      </c>
      <c r="C310" s="4" t="s">
        <v>272</v>
      </c>
      <c r="D310" s="4" t="s">
        <v>572</v>
      </c>
      <c r="E310" s="4" t="s">
        <v>283</v>
      </c>
      <c r="F310" s="4" t="s">
        <v>275</v>
      </c>
      <c r="G310" s="4" t="s">
        <v>284</v>
      </c>
      <c r="H310" s="9">
        <v>6.8150091881700003</v>
      </c>
      <c r="I310" s="9">
        <v>20.06002621487</v>
      </c>
      <c r="J310" s="287">
        <v>26.875035403040002</v>
      </c>
      <c r="K310" s="9">
        <v>3.35648033353</v>
      </c>
      <c r="L310" s="9">
        <v>2.3716763118999999</v>
      </c>
      <c r="M310" s="287">
        <v>5.7281566454299995</v>
      </c>
      <c r="N310" s="9">
        <v>4.1170667064600002</v>
      </c>
      <c r="O310" s="9">
        <v>7.5412696645599997</v>
      </c>
      <c r="P310" s="9">
        <v>4.7174767741099997</v>
      </c>
      <c r="Q310" s="9">
        <v>2.1167843250799998</v>
      </c>
      <c r="R310" s="9">
        <v>9.9875589908600002</v>
      </c>
      <c r="S310" s="9">
        <v>8.0964031591199994</v>
      </c>
      <c r="T310" s="9">
        <v>12.487535961340001</v>
      </c>
      <c r="U310" s="9">
        <v>3.35211493126</v>
      </c>
      <c r="V310" s="287">
        <v>52.416210512790002</v>
      </c>
      <c r="W310" s="287">
        <v>85.019402561259994</v>
      </c>
      <c r="X310" s="9">
        <v>8.4007794110484664</v>
      </c>
      <c r="Y310" s="284">
        <v>93.420181972308455</v>
      </c>
      <c r="Z310" t="str">
        <f>SUBSTITUTE(SUBSTITUTE(SUBSTITUTE(SUBSTITUTE(IF(E310="","",VLOOKUP(E310,Esquemas_NORM!$A$2:$H$126,8,FALSE)),"PROVINCIA ADMINISTRATIVA Y DE PLANIFICACIÓN","PAT"),"PROVINCIA ADMINISTRATIVA Y DE PLANIFICACION","PAT"),"PROVINCIA ADMINISTRATIVA DE PLANIFICACION","PAT"),"PROVINCIA ADMINISTRATIVA Y PLANIFICACION","PAT")</f>
        <v>PAT TURÍSTICA Y AGROECOLÓGICA DEL OCCIDENTE ANTIOQUEÑO</v>
      </c>
      <c r="AA310" t="str">
        <f>IF($E310="","",INDEX(Esquemas_NORM!$H$2:$K$126,MATCH($E310,Esquemas_NORM!$A$2:$A$126,0),MATCH(AA$4,Esquemas_NORM!$H$1:$K$1,0)))</f>
        <v>Región de Planeación y Gestión de Occidente</v>
      </c>
      <c r="AB310" t="str">
        <f>IF($E310="","",INDEX(Esquemas_NORM!$H$2:$K$126,MATCH($E310,Esquemas_NORM!$A$2:$A$126,0),MATCH(AB$4,Esquemas_NORM!$H$1:$K$1,0)))</f>
        <v>A la fecha no ha conformado un EAT Área Metropolitana</v>
      </c>
      <c r="AC310" t="str">
        <f>IF($E310="","",INDEX(Esquemas_NORM!$H$2:$K$126,MATCH($E310,Esquemas_NORM!$A$2:$A$126,0),MATCH(AC$4,Esquemas_NORM!$H$1:$K$1,0)))</f>
        <v>ASOCIACION DE MUNICIPIOS DEL OCCIDENTE ANTIOQUEÑO - AMOCCIDENTE</v>
      </c>
    </row>
    <row r="311" spans="1:29" x14ac:dyDescent="0.3">
      <c r="A311" s="6">
        <v>2017</v>
      </c>
      <c r="B311" s="4" t="s">
        <v>556</v>
      </c>
      <c r="C311" s="4" t="s">
        <v>272</v>
      </c>
      <c r="D311" s="4" t="s">
        <v>572</v>
      </c>
      <c r="E311" s="4" t="s">
        <v>285</v>
      </c>
      <c r="F311" s="4" t="s">
        <v>275</v>
      </c>
      <c r="G311" s="4" t="s">
        <v>286</v>
      </c>
      <c r="H311" s="9">
        <v>37.90324876167</v>
      </c>
      <c r="I311" s="9">
        <v>6.248550278E-2</v>
      </c>
      <c r="J311" s="287">
        <v>37.965734264449999</v>
      </c>
      <c r="K311" s="9">
        <v>2.97310740058</v>
      </c>
      <c r="L311" s="9">
        <v>5.92605060109</v>
      </c>
      <c r="M311" s="287">
        <v>8.8991580016699992</v>
      </c>
      <c r="N311" s="9">
        <v>1.0988793775400001</v>
      </c>
      <c r="O311" s="9">
        <v>12.20407279438</v>
      </c>
      <c r="P311" s="9">
        <v>3.3023928974099999</v>
      </c>
      <c r="Q311" s="9">
        <v>2.9141764306</v>
      </c>
      <c r="R311" s="9">
        <v>6.9837827326299999</v>
      </c>
      <c r="S311" s="9">
        <v>9.1488983341899992</v>
      </c>
      <c r="T311" s="9">
        <v>20.061664876889999</v>
      </c>
      <c r="U311" s="9">
        <v>2.70954311766</v>
      </c>
      <c r="V311" s="287">
        <v>58.423410561299995</v>
      </c>
      <c r="W311" s="287">
        <v>105.28830282741998</v>
      </c>
      <c r="X311" s="9">
        <v>10.403552365360435</v>
      </c>
      <c r="Y311" s="284">
        <v>115.69185519278042</v>
      </c>
      <c r="Z311" t="str">
        <f>SUBSTITUTE(SUBSTITUTE(SUBSTITUTE(SUBSTITUTE(IF(E311="","",VLOOKUP(E311,Esquemas_NORM!$A$2:$H$126,8,FALSE)),"PROVINCIA ADMINISTRATIVA Y DE PLANIFICACIÓN","PAT"),"PROVINCIA ADMINISTRATIVA Y DE PLANIFICACION","PAT"),"PROVINCIA ADMINISTRATIVA DE PLANIFICACION","PAT"),"PROVINCIA ADMINISTRATIVA Y PLANIFICACION","PAT")</f>
        <v>PAT DE PENDERISCO Y SINIFANÁ</v>
      </c>
      <c r="AA311" t="str">
        <f>IF($E311="","",INDEX(Esquemas_NORM!$H$2:$K$126,MATCH($E311,Esquemas_NORM!$A$2:$A$126,0),MATCH(AA$4,Esquemas_NORM!$H$1:$K$1,0)))</f>
        <v>A la fecha no ha conformado un EAT Región</v>
      </c>
      <c r="AB311" t="str">
        <f>IF($E311="","",INDEX(Esquemas_NORM!$H$2:$K$126,MATCH($E311,Esquemas_NORM!$A$2:$A$126,0),MATCH(AB$4,Esquemas_NORM!$H$1:$K$1,0)))</f>
        <v>A la fecha no ha conformado un EAT Área Metropolitana</v>
      </c>
      <c r="AC311" t="str">
        <f>IF($E311="","",INDEX(Esquemas_NORM!$H$2:$K$126,MATCH($E311,Esquemas_NORM!$A$2:$A$126,0),MATCH(AC$4,Esquemas_NORM!$H$1:$K$1,0)))</f>
        <v>ASOCIACION DE MUNICIPIOS DEL OCCIDENTE ANTIOQUEÑO - AMOCCIDENTE</v>
      </c>
    </row>
    <row r="312" spans="1:29" x14ac:dyDescent="0.3">
      <c r="A312" s="6">
        <v>2017</v>
      </c>
      <c r="B312" s="4" t="s">
        <v>556</v>
      </c>
      <c r="C312" s="4" t="s">
        <v>272</v>
      </c>
      <c r="D312" s="4" t="s">
        <v>571</v>
      </c>
      <c r="E312" s="4" t="s">
        <v>287</v>
      </c>
      <c r="F312" s="4" t="s">
        <v>275</v>
      </c>
      <c r="G312" s="4" t="s">
        <v>288</v>
      </c>
      <c r="H312" s="9">
        <v>35.966034473089998</v>
      </c>
      <c r="I312" s="9">
        <v>0</v>
      </c>
      <c r="J312" s="287">
        <v>35.966034473089998</v>
      </c>
      <c r="K312" s="9">
        <v>1.4780935791500001</v>
      </c>
      <c r="L312" s="9">
        <v>11.178683595040001</v>
      </c>
      <c r="M312" s="287">
        <v>12.656777174190001</v>
      </c>
      <c r="N312" s="9">
        <v>10.433648704559999</v>
      </c>
      <c r="O312" s="9">
        <v>28.109209045069999</v>
      </c>
      <c r="P312" s="9">
        <v>4.3896143487900003</v>
      </c>
      <c r="Q312" s="9">
        <v>3.528204895</v>
      </c>
      <c r="R312" s="9">
        <v>11.88842492607</v>
      </c>
      <c r="S312" s="9">
        <v>11.92618043984</v>
      </c>
      <c r="T312" s="9">
        <v>25.773310871</v>
      </c>
      <c r="U312" s="9">
        <v>3.68962548903</v>
      </c>
      <c r="V312" s="287">
        <v>99.738218719359992</v>
      </c>
      <c r="W312" s="287">
        <v>148.36103036663999</v>
      </c>
      <c r="X312" s="9">
        <v>14.659574776583367</v>
      </c>
      <c r="Y312" s="284">
        <v>163.02060514322335</v>
      </c>
      <c r="Z312" t="str">
        <f>SUBSTITUTE(SUBSTITUTE(SUBSTITUTE(SUBSTITUTE(IF(E312="","",VLOOKUP(E312,Esquemas_NORM!$A$2:$H$126,8,FALSE)),"PROVINCIA ADMINISTRATIVA Y DE PLANIFICACIÓN","PAT"),"PROVINCIA ADMINISTRATIVA Y DE PLANIFICACION","PAT"),"PROVINCIA ADMINISTRATIVA DE PLANIFICACION","PAT"),"PROVINCIA ADMINISTRATIVA Y PLANIFICACION","PAT")</f>
        <v>PAT AGROINDUSTRIAL DEL OCCIDENTE ANTIOQUEÑO</v>
      </c>
      <c r="AA312" t="str">
        <f>IF($E312="","",INDEX(Esquemas_NORM!$H$2:$K$126,MATCH($E312,Esquemas_NORM!$A$2:$A$126,0),MATCH(AA$4,Esquemas_NORM!$H$1:$K$1,0)))</f>
        <v>Región de Planeación y Gestión de Occidente</v>
      </c>
      <c r="AB312" t="str">
        <f>IF($E312="","",INDEX(Esquemas_NORM!$H$2:$K$126,MATCH($E312,Esquemas_NORM!$A$2:$A$126,0),MATCH(AB$4,Esquemas_NORM!$H$1:$K$1,0)))</f>
        <v>A la fecha no ha conformado un EAT Área Metropolitana</v>
      </c>
      <c r="AC312" t="str">
        <f>IF($E312="","",INDEX(Esquemas_NORM!$H$2:$K$126,MATCH($E312,Esquemas_NORM!$A$2:$A$126,0),MATCH(AC$4,Esquemas_NORM!$H$1:$K$1,0)))</f>
        <v>ASOCIACION DE MUNICIPIOS DEL OCCIDENTE ANTIOQUEÑO - AMOCCIDENTE</v>
      </c>
    </row>
    <row r="313" spans="1:29" x14ac:dyDescent="0.3">
      <c r="A313" s="6">
        <v>2017</v>
      </c>
      <c r="B313" s="4" t="s">
        <v>556</v>
      </c>
      <c r="C313" s="4" t="s">
        <v>272</v>
      </c>
      <c r="D313" s="4" t="s">
        <v>571</v>
      </c>
      <c r="E313" s="4" t="s">
        <v>289</v>
      </c>
      <c r="F313" s="4" t="s">
        <v>275</v>
      </c>
      <c r="G313" s="4" t="s">
        <v>290</v>
      </c>
      <c r="H313" s="9">
        <v>73.822058742739998</v>
      </c>
      <c r="I313" s="9">
        <v>0</v>
      </c>
      <c r="J313" s="287">
        <v>73.822058742739998</v>
      </c>
      <c r="K313" s="9">
        <v>4.4591590341099998</v>
      </c>
      <c r="L313" s="9">
        <v>16.213603620960001</v>
      </c>
      <c r="M313" s="287">
        <v>20.672762655070002</v>
      </c>
      <c r="N313" s="9">
        <v>5.0739178502</v>
      </c>
      <c r="O313" s="9">
        <v>43.678113795050002</v>
      </c>
      <c r="P313" s="9">
        <v>7.7965035595599996</v>
      </c>
      <c r="Q313" s="9">
        <v>7.0440443399600001</v>
      </c>
      <c r="R313" s="9">
        <v>15.54973885447</v>
      </c>
      <c r="S313" s="9">
        <v>20.81297226857</v>
      </c>
      <c r="T313" s="9">
        <v>39.35840667878</v>
      </c>
      <c r="U313" s="9">
        <v>6.77298293622</v>
      </c>
      <c r="V313" s="287">
        <v>146.08668028280999</v>
      </c>
      <c r="W313" s="287">
        <v>240.58150168062002</v>
      </c>
      <c r="X313" s="9">
        <v>23.77189282815138</v>
      </c>
      <c r="Y313" s="284">
        <v>264.35339450877143</v>
      </c>
      <c r="Z313" t="str">
        <f>SUBSTITUTE(SUBSTITUTE(SUBSTITUTE(SUBSTITUTE(IF(E313="","",VLOOKUP(E313,Esquemas_NORM!$A$2:$H$126,8,FALSE)),"PROVINCIA ADMINISTRATIVA Y DE PLANIFICACIÓN","PAT"),"PROVINCIA ADMINISTRATIVA Y DE PLANIFICACION","PAT"),"PROVINCIA ADMINISTRATIVA DE PLANIFICACION","PAT"),"PROVINCIA ADMINISTRATIVA Y PLANIFICACION","PAT")</f>
        <v>PAT AGROINDUSTRIAL DEL OCCIDENTE ANTIOQUEÑO</v>
      </c>
      <c r="AA313" t="str">
        <f>IF($E313="","",INDEX(Esquemas_NORM!$H$2:$K$126,MATCH($E313,Esquemas_NORM!$A$2:$A$126,0),MATCH(AA$4,Esquemas_NORM!$H$1:$K$1,0)))</f>
        <v>Región de Planeación y Gestión de Occidente</v>
      </c>
      <c r="AB313" t="str">
        <f>IF($E313="","",INDEX(Esquemas_NORM!$H$2:$K$126,MATCH($E313,Esquemas_NORM!$A$2:$A$126,0),MATCH(AB$4,Esquemas_NORM!$H$1:$K$1,0)))</f>
        <v>A la fecha no ha conformado un EAT Área Metropolitana</v>
      </c>
      <c r="AC313" t="str">
        <f>IF($E313="","",INDEX(Esquemas_NORM!$H$2:$K$126,MATCH($E313,Esquemas_NORM!$A$2:$A$126,0),MATCH(AC$4,Esquemas_NORM!$H$1:$K$1,0)))</f>
        <v>ASOCIACION DE MUNICIPIOS DEL OCCIDENTE ANTIOQUEÑO - AMOCCIDENTE</v>
      </c>
    </row>
    <row r="314" spans="1:29" x14ac:dyDescent="0.3">
      <c r="A314" s="6">
        <v>2017</v>
      </c>
      <c r="B314" s="4" t="s">
        <v>556</v>
      </c>
      <c r="C314" s="4" t="s">
        <v>272</v>
      </c>
      <c r="D314" s="4" t="s">
        <v>572</v>
      </c>
      <c r="E314" s="4" t="s">
        <v>291</v>
      </c>
      <c r="F314" s="4" t="s">
        <v>275</v>
      </c>
      <c r="G314" s="4" t="s">
        <v>292</v>
      </c>
      <c r="H314" s="9">
        <v>100.29765296449</v>
      </c>
      <c r="I314" s="9">
        <v>0</v>
      </c>
      <c r="J314" s="287">
        <v>100.29765296449</v>
      </c>
      <c r="K314" s="9">
        <v>8.6162947976299993</v>
      </c>
      <c r="L314" s="9">
        <v>9.3844757575499997</v>
      </c>
      <c r="M314" s="287">
        <v>18.000770555179997</v>
      </c>
      <c r="N314" s="9">
        <v>3.8718774245300001</v>
      </c>
      <c r="O314" s="9">
        <v>16.53353170866</v>
      </c>
      <c r="P314" s="9">
        <v>5.0925023839900003</v>
      </c>
      <c r="Q314" s="9">
        <v>3.29084265399</v>
      </c>
      <c r="R314" s="9">
        <v>11.88427213442</v>
      </c>
      <c r="S314" s="9">
        <v>12.891404731190001</v>
      </c>
      <c r="T314" s="9">
        <v>23.048832023749998</v>
      </c>
      <c r="U314" s="9">
        <v>5.7493206715899996</v>
      </c>
      <c r="V314" s="287">
        <v>82.362583732120001</v>
      </c>
      <c r="W314" s="287">
        <v>200.66100725179001</v>
      </c>
      <c r="X314" s="9">
        <v>19.827343024533199</v>
      </c>
      <c r="Y314" s="284">
        <v>220.48835027632322</v>
      </c>
      <c r="Z314" t="str">
        <f>SUBSTITUTE(SUBSTITUTE(SUBSTITUTE(SUBSTITUTE(IF(E314="","",VLOOKUP(E314,Esquemas_NORM!$A$2:$H$126,8,FALSE)),"PROVINCIA ADMINISTRATIVA Y DE PLANIFICACIÓN","PAT"),"PROVINCIA ADMINISTRATIVA Y DE PLANIFICACION","PAT"),"PROVINCIA ADMINISTRATIVA DE PLANIFICACION","PAT"),"PROVINCIA ADMINISTRATIVA Y PLANIFICACION","PAT")</f>
        <v>PAT TURÍSTICA Y AGROECOLÓGICA DEL OCCIDENTE ANTIOQUEÑO</v>
      </c>
      <c r="AA314" t="str">
        <f>IF($E314="","",INDEX(Esquemas_NORM!$H$2:$K$126,MATCH($E314,Esquemas_NORM!$A$2:$A$126,0),MATCH(AA$4,Esquemas_NORM!$H$1:$K$1,0)))</f>
        <v>A la fecha no ha conformado un EAT Región</v>
      </c>
      <c r="AB314" t="str">
        <f>IF($E314="","",INDEX(Esquemas_NORM!$H$2:$K$126,MATCH($E314,Esquemas_NORM!$A$2:$A$126,0),MATCH(AB$4,Esquemas_NORM!$H$1:$K$1,0)))</f>
        <v>A la fecha no ha conformado un EAT Área Metropolitana</v>
      </c>
      <c r="AC314" t="str">
        <f>IF($E314="","",INDEX(Esquemas_NORM!$H$2:$K$126,MATCH($E314,Esquemas_NORM!$A$2:$A$126,0),MATCH(AC$4,Esquemas_NORM!$H$1:$K$1,0)))</f>
        <v>ASOCIACION DE MUNICIPIOS DEL OCCIDENTE ANTIOQUEÑO - AMOCCIDENTE</v>
      </c>
    </row>
    <row r="315" spans="1:29" x14ac:dyDescent="0.3">
      <c r="A315" s="6">
        <v>2017</v>
      </c>
      <c r="B315" s="4" t="s">
        <v>556</v>
      </c>
      <c r="C315" s="4" t="s">
        <v>272</v>
      </c>
      <c r="D315" s="4" t="s">
        <v>571</v>
      </c>
      <c r="E315" s="4" t="s">
        <v>293</v>
      </c>
      <c r="F315" s="4" t="s">
        <v>275</v>
      </c>
      <c r="G315" s="4" t="s">
        <v>294</v>
      </c>
      <c r="H315" s="9">
        <v>28.368736717880001</v>
      </c>
      <c r="I315" s="9">
        <v>0.12018732612999999</v>
      </c>
      <c r="J315" s="287">
        <v>28.488924044010002</v>
      </c>
      <c r="K315" s="9">
        <v>1.2578740473800001</v>
      </c>
      <c r="L315" s="9">
        <v>16.394770412930001</v>
      </c>
      <c r="M315" s="287">
        <v>17.65264446031</v>
      </c>
      <c r="N315" s="9">
        <v>17.582064644390002</v>
      </c>
      <c r="O315" s="9">
        <v>28.16344163766</v>
      </c>
      <c r="P315" s="9">
        <v>6.4588989795699998</v>
      </c>
      <c r="Q315" s="9">
        <v>6.6988443750800002</v>
      </c>
      <c r="R315" s="9">
        <v>11.87400689263</v>
      </c>
      <c r="S315" s="9">
        <v>16.458486746809999</v>
      </c>
      <c r="T315" s="9">
        <v>36.66712211003</v>
      </c>
      <c r="U315" s="9">
        <v>6.6815898794699997</v>
      </c>
      <c r="V315" s="287">
        <v>130.58445526564</v>
      </c>
      <c r="W315" s="287">
        <v>176.72602376995999</v>
      </c>
      <c r="X315" s="9">
        <v>17.462323859715344</v>
      </c>
      <c r="Y315" s="284">
        <v>194.18834762967535</v>
      </c>
      <c r="Z315" t="str">
        <f>SUBSTITUTE(SUBSTITUTE(SUBSTITUTE(SUBSTITUTE(IF(E315="","",VLOOKUP(E315,Esquemas_NORM!$A$2:$H$126,8,FALSE)),"PROVINCIA ADMINISTRATIVA Y DE PLANIFICACIÓN","PAT"),"PROVINCIA ADMINISTRATIVA Y DE PLANIFICACION","PAT"),"PROVINCIA ADMINISTRATIVA DE PLANIFICACION","PAT"),"PROVINCIA ADMINISTRATIVA Y PLANIFICACION","PAT")</f>
        <v>PAT AGROINDUSTRIAL DEL OCCIDENTE ANTIOQUEÑO</v>
      </c>
      <c r="AA315" t="str">
        <f>IF($E315="","",INDEX(Esquemas_NORM!$H$2:$K$126,MATCH($E315,Esquemas_NORM!$A$2:$A$126,0),MATCH(AA$4,Esquemas_NORM!$H$1:$K$1,0)))</f>
        <v>Región de Planeación y Gestión de Occidente</v>
      </c>
      <c r="AB315" t="str">
        <f>IF($E315="","",INDEX(Esquemas_NORM!$H$2:$K$126,MATCH($E315,Esquemas_NORM!$A$2:$A$126,0),MATCH(AB$4,Esquemas_NORM!$H$1:$K$1,0)))</f>
        <v>A la fecha no ha conformado un EAT Área Metropolitana</v>
      </c>
      <c r="AC315" t="str">
        <f>IF($E315="","",INDEX(Esquemas_NORM!$H$2:$K$126,MATCH($E315,Esquemas_NORM!$A$2:$A$126,0),MATCH(AC$4,Esquemas_NORM!$H$1:$K$1,0)))</f>
        <v>ASOCIACION DE MUNICIPIOS DEL OCCIDENTE ANTIOQUEÑO - AMOCCIDENTE</v>
      </c>
    </row>
    <row r="316" spans="1:29" x14ac:dyDescent="0.3">
      <c r="A316" s="6">
        <v>2017</v>
      </c>
      <c r="B316" s="4" t="s">
        <v>556</v>
      </c>
      <c r="C316" s="4" t="s">
        <v>272</v>
      </c>
      <c r="D316" s="4" t="s">
        <v>572</v>
      </c>
      <c r="E316" s="4" t="s">
        <v>295</v>
      </c>
      <c r="F316" s="4" t="s">
        <v>275</v>
      </c>
      <c r="G316" s="4" t="s">
        <v>296</v>
      </c>
      <c r="H316" s="9">
        <v>11.826473525180001</v>
      </c>
      <c r="I316" s="9">
        <v>0</v>
      </c>
      <c r="J316" s="287">
        <v>11.826473525180001</v>
      </c>
      <c r="K316" s="9">
        <v>0.94292730116000001</v>
      </c>
      <c r="L316" s="9">
        <v>3.1856196904799998</v>
      </c>
      <c r="M316" s="287">
        <v>4.1285469916399995</v>
      </c>
      <c r="N316" s="9">
        <v>1.07398413123</v>
      </c>
      <c r="O316" s="9">
        <v>8.5352826523500003</v>
      </c>
      <c r="P316" s="9">
        <v>1.6943543384799999</v>
      </c>
      <c r="Q316" s="9">
        <v>1.0040261044400001</v>
      </c>
      <c r="R316" s="9">
        <v>4.3587807067200002</v>
      </c>
      <c r="S316" s="9">
        <v>4.9838461215700001</v>
      </c>
      <c r="T316" s="9">
        <v>10.60165918115</v>
      </c>
      <c r="U316" s="9">
        <v>1.42344337576</v>
      </c>
      <c r="V316" s="287">
        <v>33.675376611700003</v>
      </c>
      <c r="W316" s="287">
        <v>49.630397128520002</v>
      </c>
      <c r="X316" s="9">
        <v>4.9039866877384073</v>
      </c>
      <c r="Y316" s="284">
        <v>54.534383816258412</v>
      </c>
      <c r="Z316" t="str">
        <f>SUBSTITUTE(SUBSTITUTE(SUBSTITUTE(SUBSTITUTE(IF(E316="","",VLOOKUP(E316,Esquemas_NORM!$A$2:$H$126,8,FALSE)),"PROVINCIA ADMINISTRATIVA Y DE PLANIFICACIÓN","PAT"),"PROVINCIA ADMINISTRATIVA Y DE PLANIFICACION","PAT"),"PROVINCIA ADMINISTRATIVA DE PLANIFICACION","PAT"),"PROVINCIA ADMINISTRATIVA Y PLANIFICACION","PAT")</f>
        <v>PAT TURÍSTICA Y AGROECOLÓGICA DEL OCCIDENTE ANTIOQUEÑO</v>
      </c>
      <c r="AA316" t="str">
        <f>IF($E316="","",INDEX(Esquemas_NORM!$H$2:$K$126,MATCH($E316,Esquemas_NORM!$A$2:$A$126,0),MATCH(AA$4,Esquemas_NORM!$H$1:$K$1,0)))</f>
        <v>A la fecha no ha conformado un EAT Región</v>
      </c>
      <c r="AB316" t="str">
        <f>IF($E316="","",INDEX(Esquemas_NORM!$H$2:$K$126,MATCH($E316,Esquemas_NORM!$A$2:$A$126,0),MATCH(AB$4,Esquemas_NORM!$H$1:$K$1,0)))</f>
        <v>A la fecha no ha conformado un EAT Área Metropolitana</v>
      </c>
      <c r="AC316" t="str">
        <f>IF($E316="","",INDEX(Esquemas_NORM!$H$2:$K$126,MATCH($E316,Esquemas_NORM!$A$2:$A$126,0),MATCH(AC$4,Esquemas_NORM!$H$1:$K$1,0)))</f>
        <v>ASOCIACION DE MUNICIPIOS DEL OCCIDENTE ANTIOQUEÑO - AMOCCIDENTE</v>
      </c>
    </row>
    <row r="317" spans="1:29" x14ac:dyDescent="0.3">
      <c r="A317" s="6">
        <v>2017</v>
      </c>
      <c r="B317" s="4" t="s">
        <v>556</v>
      </c>
      <c r="C317" s="4" t="s">
        <v>272</v>
      </c>
      <c r="D317" s="4" t="s">
        <v>572</v>
      </c>
      <c r="E317" s="4" t="s">
        <v>297</v>
      </c>
      <c r="F317" s="4" t="s">
        <v>275</v>
      </c>
      <c r="G317" s="4" t="s">
        <v>298</v>
      </c>
      <c r="H317" s="9">
        <v>18.593130736100001</v>
      </c>
      <c r="I317" s="9">
        <v>7.0840406839999995E-2</v>
      </c>
      <c r="J317" s="287">
        <v>18.663971142939999</v>
      </c>
      <c r="K317" s="9">
        <v>1.4046833891699999</v>
      </c>
      <c r="L317" s="9">
        <v>3.7814263529200001</v>
      </c>
      <c r="M317" s="287">
        <v>5.1861097420900002</v>
      </c>
      <c r="N317" s="9">
        <v>1.85673276406</v>
      </c>
      <c r="O317" s="9">
        <v>5.59118012318</v>
      </c>
      <c r="P317" s="9">
        <v>3.0484126699999998</v>
      </c>
      <c r="Q317" s="9">
        <v>1.6983728273700001</v>
      </c>
      <c r="R317" s="9">
        <v>5.3704093134499997</v>
      </c>
      <c r="S317" s="9">
        <v>5.3712066157400002</v>
      </c>
      <c r="T317" s="9">
        <v>12.01980078445</v>
      </c>
      <c r="U317" s="9">
        <v>2.3278810880399998</v>
      </c>
      <c r="V317" s="287">
        <v>37.283996186290004</v>
      </c>
      <c r="W317" s="287">
        <v>61.134077071320007</v>
      </c>
      <c r="X317" s="9">
        <v>6.040666959575506</v>
      </c>
      <c r="Y317" s="284">
        <v>67.174744030895511</v>
      </c>
      <c r="Z317" t="str">
        <f>SUBSTITUTE(SUBSTITUTE(SUBSTITUTE(SUBSTITUTE(IF(E317="","",VLOOKUP(E317,Esquemas_NORM!$A$2:$H$126,8,FALSE)),"PROVINCIA ADMINISTRATIVA Y DE PLANIFICACIÓN","PAT"),"PROVINCIA ADMINISTRATIVA Y DE PLANIFICACION","PAT"),"PROVINCIA ADMINISTRATIVA DE PLANIFICACION","PAT"),"PROVINCIA ADMINISTRATIVA Y PLANIFICACION","PAT")</f>
        <v>PAT TURÍSTICA Y AGROECOLÓGICA DEL OCCIDENTE ANTIOQUEÑO</v>
      </c>
      <c r="AA317" t="str">
        <f>IF($E317="","",INDEX(Esquemas_NORM!$H$2:$K$126,MATCH($E317,Esquemas_NORM!$A$2:$A$126,0),MATCH(AA$4,Esquemas_NORM!$H$1:$K$1,0)))</f>
        <v>Región de Planeación y Gestión de Occidente</v>
      </c>
      <c r="AB317" t="str">
        <f>IF($E317="","",INDEX(Esquemas_NORM!$H$2:$K$126,MATCH($E317,Esquemas_NORM!$A$2:$A$126,0),MATCH(AB$4,Esquemas_NORM!$H$1:$K$1,0)))</f>
        <v>A la fecha no ha conformado un EAT Área Metropolitana</v>
      </c>
      <c r="AC317" t="str">
        <f>IF($E317="","",INDEX(Esquemas_NORM!$H$2:$K$126,MATCH($E317,Esquemas_NORM!$A$2:$A$126,0),MATCH(AC$4,Esquemas_NORM!$H$1:$K$1,0)))</f>
        <v>ASOCIACION DE MUNICIPIOS DEL OCCIDENTE ANTIOQUEÑO - AMOCCIDENTE</v>
      </c>
    </row>
    <row r="318" spans="1:29" x14ac:dyDescent="0.3">
      <c r="A318" s="6">
        <v>2017</v>
      </c>
      <c r="B318" s="4" t="s">
        <v>556</v>
      </c>
      <c r="C318" s="4" t="s">
        <v>272</v>
      </c>
      <c r="D318" s="4" t="s">
        <v>572</v>
      </c>
      <c r="E318" s="4" t="s">
        <v>299</v>
      </c>
      <c r="F318" s="4" t="s">
        <v>275</v>
      </c>
      <c r="G318" s="4" t="s">
        <v>300</v>
      </c>
      <c r="H318" s="9">
        <v>26.181448866090001</v>
      </c>
      <c r="I318" s="9">
        <v>1.2504815379999999E-2</v>
      </c>
      <c r="J318" s="287">
        <v>26.193953681470003</v>
      </c>
      <c r="K318" s="9">
        <v>1.07940664289</v>
      </c>
      <c r="L318" s="9">
        <v>7.2978594507499999</v>
      </c>
      <c r="M318" s="287">
        <v>8.3772660936399994</v>
      </c>
      <c r="N318" s="9">
        <v>2.6232575480100002</v>
      </c>
      <c r="O318" s="9">
        <v>10.558643565920001</v>
      </c>
      <c r="P318" s="9">
        <v>3.6483345665</v>
      </c>
      <c r="Q318" s="9">
        <v>3.22122682988</v>
      </c>
      <c r="R318" s="9">
        <v>6.3559602738900001</v>
      </c>
      <c r="S318" s="9">
        <v>10.106306267200001</v>
      </c>
      <c r="T318" s="9">
        <v>22.643634031360001</v>
      </c>
      <c r="U318" s="9">
        <v>3.2930595661400002</v>
      </c>
      <c r="V318" s="287">
        <v>62.450422648900009</v>
      </c>
      <c r="W318" s="287">
        <v>97.021642424010011</v>
      </c>
      <c r="X318" s="9">
        <v>9.5867224603839762</v>
      </c>
      <c r="Y318" s="284">
        <v>106.60836488439399</v>
      </c>
      <c r="Z318" t="str">
        <f>SUBSTITUTE(SUBSTITUTE(SUBSTITUTE(SUBSTITUTE(IF(E318="","",VLOOKUP(E318,Esquemas_NORM!$A$2:$H$126,8,FALSE)),"PROVINCIA ADMINISTRATIVA Y DE PLANIFICACIÓN","PAT"),"PROVINCIA ADMINISTRATIVA Y DE PLANIFICACION","PAT"),"PROVINCIA ADMINISTRATIVA DE PLANIFICACION","PAT"),"PROVINCIA ADMINISTRATIVA Y PLANIFICACION","PAT")</f>
        <v>A la fecha no ha conformado un EAT Provincia</v>
      </c>
      <c r="AA318" t="str">
        <f>IF($E318="","",INDEX(Esquemas_NORM!$H$2:$K$126,MATCH($E318,Esquemas_NORM!$A$2:$A$126,0),MATCH(AA$4,Esquemas_NORM!$H$1:$K$1,0)))</f>
        <v>Región de Planeación y Gestión de Occidente</v>
      </c>
      <c r="AB318" t="str">
        <f>IF($E318="","",INDEX(Esquemas_NORM!$H$2:$K$126,MATCH($E318,Esquemas_NORM!$A$2:$A$126,0),MATCH(AB$4,Esquemas_NORM!$H$1:$K$1,0)))</f>
        <v>A la fecha no ha conformado un EAT Área Metropolitana</v>
      </c>
      <c r="AC318" t="str">
        <f>IF($E318="","",INDEX(Esquemas_NORM!$H$2:$K$126,MATCH($E318,Esquemas_NORM!$A$2:$A$126,0),MATCH(AC$4,Esquemas_NORM!$H$1:$K$1,0)))</f>
        <v>ASOCIACION DE MUNICIPIOS DEL OCCIDENTE ANTIOQUEÑO - AMOCCIDENTE</v>
      </c>
    </row>
    <row r="319" spans="1:29" x14ac:dyDescent="0.3">
      <c r="A319" s="6">
        <v>2017</v>
      </c>
      <c r="B319" s="4" t="s">
        <v>556</v>
      </c>
      <c r="C319" s="4" t="s">
        <v>272</v>
      </c>
      <c r="D319" s="4" t="s">
        <v>572</v>
      </c>
      <c r="E319" s="4" t="s">
        <v>301</v>
      </c>
      <c r="F319" s="4" t="s">
        <v>275</v>
      </c>
      <c r="G319" s="4" t="s">
        <v>302</v>
      </c>
      <c r="H319" s="9">
        <v>6.1663892438900003</v>
      </c>
      <c r="I319" s="9">
        <v>1.7099083330000001E-2</v>
      </c>
      <c r="J319" s="287">
        <v>6.1834883272200001</v>
      </c>
      <c r="K319" s="9">
        <v>0.57159145825000002</v>
      </c>
      <c r="L319" s="9">
        <v>2.3494998122799999</v>
      </c>
      <c r="M319" s="287">
        <v>2.9210912705299998</v>
      </c>
      <c r="N319" s="9">
        <v>2.22998774139</v>
      </c>
      <c r="O319" s="9">
        <v>7.7401587651400003</v>
      </c>
      <c r="P319" s="9">
        <v>1.4006500014000001</v>
      </c>
      <c r="Q319" s="9">
        <v>0.61821530436000005</v>
      </c>
      <c r="R319" s="9">
        <v>3.1248189107800002</v>
      </c>
      <c r="S319" s="9">
        <v>3.43127352024</v>
      </c>
      <c r="T319" s="9">
        <v>5.9545127254599999</v>
      </c>
      <c r="U319" s="9">
        <v>0.94202488830999997</v>
      </c>
      <c r="V319" s="287">
        <v>25.44164185708</v>
      </c>
      <c r="W319" s="287">
        <v>34.546221454829997</v>
      </c>
      <c r="X319" s="9">
        <v>3.4135171170901106</v>
      </c>
      <c r="Y319" s="284">
        <v>37.959738571920106</v>
      </c>
      <c r="Z319" t="str">
        <f>SUBSTITUTE(SUBSTITUTE(SUBSTITUTE(SUBSTITUTE(IF(E319="","",VLOOKUP(E319,Esquemas_NORM!$A$2:$H$126,8,FALSE)),"PROVINCIA ADMINISTRATIVA Y DE PLANIFICACIÓN","PAT"),"PROVINCIA ADMINISTRATIVA Y DE PLANIFICACION","PAT"),"PROVINCIA ADMINISTRATIVA DE PLANIFICACION","PAT"),"PROVINCIA ADMINISTRATIVA Y PLANIFICACION","PAT")</f>
        <v>PAT TURÍSTICA Y AGROECOLÓGICA DEL OCCIDENTE ANTIOQUEÑO</v>
      </c>
      <c r="AA319" t="str">
        <f>IF($E319="","",INDEX(Esquemas_NORM!$H$2:$K$126,MATCH($E319,Esquemas_NORM!$A$2:$A$126,0),MATCH(AA$4,Esquemas_NORM!$H$1:$K$1,0)))</f>
        <v>Región de Planeación y Gestión de Occidente</v>
      </c>
      <c r="AB319" t="str">
        <f>IF($E319="","",INDEX(Esquemas_NORM!$H$2:$K$126,MATCH($E319,Esquemas_NORM!$A$2:$A$126,0),MATCH(AB$4,Esquemas_NORM!$H$1:$K$1,0)))</f>
        <v>A la fecha no ha conformado un EAT Área Metropolitana</v>
      </c>
      <c r="AC319" t="str">
        <f>IF($E319="","",INDEX(Esquemas_NORM!$H$2:$K$126,MATCH($E319,Esquemas_NORM!$A$2:$A$126,0),MATCH(AC$4,Esquemas_NORM!$H$1:$K$1,0)))</f>
        <v>ASOCIACION DE MUNICIPIOS DEL OCCIDENTE ANTIOQUEÑO - AMOCCIDENTE</v>
      </c>
    </row>
    <row r="320" spans="1:29" x14ac:dyDescent="0.3">
      <c r="A320" s="6">
        <v>2017</v>
      </c>
      <c r="B320" s="4" t="s">
        <v>556</v>
      </c>
      <c r="C320" s="4" t="s">
        <v>272</v>
      </c>
      <c r="D320" s="4" t="s">
        <v>571</v>
      </c>
      <c r="E320" s="4" t="s">
        <v>303</v>
      </c>
      <c r="F320" s="4" t="s">
        <v>275</v>
      </c>
      <c r="G320" s="4" t="s">
        <v>304</v>
      </c>
      <c r="H320" s="9">
        <v>19.409339127980001</v>
      </c>
      <c r="I320" s="9">
        <v>0</v>
      </c>
      <c r="J320" s="287">
        <v>19.409339127980001</v>
      </c>
      <c r="K320" s="9">
        <v>2.84683474256</v>
      </c>
      <c r="L320" s="9">
        <v>3.55739867573</v>
      </c>
      <c r="M320" s="287">
        <v>6.4042334182899996</v>
      </c>
      <c r="N320" s="9">
        <v>0.99873471391000002</v>
      </c>
      <c r="O320" s="9">
        <v>9.4139233881899997</v>
      </c>
      <c r="P320" s="9">
        <v>3.2577620788099999</v>
      </c>
      <c r="Q320" s="9">
        <v>2.2275615684500001</v>
      </c>
      <c r="R320" s="9">
        <v>5.5633954558000003</v>
      </c>
      <c r="S320" s="9">
        <v>7.2919698963300004</v>
      </c>
      <c r="T320" s="9">
        <v>19.290449622200001</v>
      </c>
      <c r="U320" s="9">
        <v>1.9482561646300001</v>
      </c>
      <c r="V320" s="287">
        <v>49.992052888320003</v>
      </c>
      <c r="W320" s="287">
        <v>75.805625434589999</v>
      </c>
      <c r="X320" s="9">
        <v>7.4903647662571124</v>
      </c>
      <c r="Y320" s="284">
        <v>83.295990200847115</v>
      </c>
      <c r="Z320" t="str">
        <f>SUBSTITUTE(SUBSTITUTE(SUBSTITUTE(SUBSTITUTE(IF(E320="","",VLOOKUP(E320,Esquemas_NORM!$A$2:$H$126,8,FALSE)),"PROVINCIA ADMINISTRATIVA Y DE PLANIFICACIÓN","PAT"),"PROVINCIA ADMINISTRATIVA Y DE PLANIFICACION","PAT"),"PROVINCIA ADMINISTRATIVA DE PLANIFICACION","PAT"),"PROVINCIA ADMINISTRATIVA Y PLANIFICACION","PAT")</f>
        <v>PAT AGROINDUSTRIAL DEL OCCIDENTE ANTIOQUEÑO</v>
      </c>
      <c r="AA320" t="str">
        <f>IF($E320="","",INDEX(Esquemas_NORM!$H$2:$K$126,MATCH($E320,Esquemas_NORM!$A$2:$A$126,0),MATCH(AA$4,Esquemas_NORM!$H$1:$K$1,0)))</f>
        <v>Región de Planeación y Gestión de Occidente</v>
      </c>
      <c r="AB320" t="str">
        <f>IF($E320="","",INDEX(Esquemas_NORM!$H$2:$K$126,MATCH($E320,Esquemas_NORM!$A$2:$A$126,0),MATCH(AB$4,Esquemas_NORM!$H$1:$K$1,0)))</f>
        <v>A la fecha no ha conformado un EAT Área Metropolitana</v>
      </c>
      <c r="AC320" t="str">
        <f>IF($E320="","",INDEX(Esquemas_NORM!$H$2:$K$126,MATCH($E320,Esquemas_NORM!$A$2:$A$126,0),MATCH(AC$4,Esquemas_NORM!$H$1:$K$1,0)))</f>
        <v>ASOCIACION DE MUNICIPIOS DEL OCCIDENTE ANTIOQUEÑO - AMOCCIDENTE</v>
      </c>
    </row>
    <row r="321" spans="1:29" x14ac:dyDescent="0.3">
      <c r="A321" s="6">
        <v>2017</v>
      </c>
      <c r="B321" s="4" t="s">
        <v>556</v>
      </c>
      <c r="C321" s="4" t="s">
        <v>272</v>
      </c>
      <c r="D321" s="4" t="s">
        <v>572</v>
      </c>
      <c r="E321" s="4" t="s">
        <v>305</v>
      </c>
      <c r="F321" s="4" t="s">
        <v>275</v>
      </c>
      <c r="G321" s="4" t="s">
        <v>306</v>
      </c>
      <c r="H321" s="9">
        <v>26.914546916679999</v>
      </c>
      <c r="I321" s="9">
        <v>0.63931895358000002</v>
      </c>
      <c r="J321" s="287">
        <v>27.553865870259997</v>
      </c>
      <c r="K321" s="9">
        <v>5.1263256159899999</v>
      </c>
      <c r="L321" s="9">
        <v>2.5845405331200002</v>
      </c>
      <c r="M321" s="287">
        <v>7.7108661491100001</v>
      </c>
      <c r="N321" s="9">
        <v>2.1119009647600002</v>
      </c>
      <c r="O321" s="9">
        <v>7.1001878030499999</v>
      </c>
      <c r="P321" s="9">
        <v>3.5018953222100002</v>
      </c>
      <c r="Q321" s="9">
        <v>2.72355872763</v>
      </c>
      <c r="R321" s="9">
        <v>7.5693399269799997</v>
      </c>
      <c r="S321" s="9">
        <v>7.9402228189399997</v>
      </c>
      <c r="T321" s="9">
        <v>21.066824574320002</v>
      </c>
      <c r="U321" s="9">
        <v>2.4926064280100002</v>
      </c>
      <c r="V321" s="287">
        <v>54.506536565899999</v>
      </c>
      <c r="W321" s="287">
        <v>89.771268585269993</v>
      </c>
      <c r="X321" s="9">
        <v>8.8703119772217036</v>
      </c>
      <c r="Y321" s="284">
        <v>98.641580562491697</v>
      </c>
      <c r="Z321" t="str">
        <f>SUBSTITUTE(SUBSTITUTE(SUBSTITUTE(SUBSTITUTE(IF(E321="","",VLOOKUP(E321,Esquemas_NORM!$A$2:$H$126,8,FALSE)),"PROVINCIA ADMINISTRATIVA Y DE PLANIFICACIÓN","PAT"),"PROVINCIA ADMINISTRATIVA Y DE PLANIFICACION","PAT"),"PROVINCIA ADMINISTRATIVA DE PLANIFICACION","PAT"),"PROVINCIA ADMINISTRATIVA Y PLANIFICACION","PAT")</f>
        <v>PAT TURÍSTICA Y AGROECOLÓGICA DEL OCCIDENTE ANTIOQUEÑO</v>
      </c>
      <c r="AA321" t="str">
        <f>IF($E321="","",INDEX(Esquemas_NORM!$H$2:$K$126,MATCH($E321,Esquemas_NORM!$A$2:$A$126,0),MATCH(AA$4,Esquemas_NORM!$H$1:$K$1,0)))</f>
        <v>A la fecha no ha conformado un EAT Región</v>
      </c>
      <c r="AB321" t="str">
        <f>IF($E321="","",INDEX(Esquemas_NORM!$H$2:$K$126,MATCH($E321,Esquemas_NORM!$A$2:$A$126,0),MATCH(AB$4,Esquemas_NORM!$H$1:$K$1,0)))</f>
        <v>A la fecha no ha conformado un EAT Área Metropolitana</v>
      </c>
      <c r="AC321" t="str">
        <f>IF($E321="","",INDEX(Esquemas_NORM!$H$2:$K$126,MATCH($E321,Esquemas_NORM!$A$2:$A$126,0),MATCH(AC$4,Esquemas_NORM!$H$1:$K$1,0)))</f>
        <v>ASOCIACION DE MUNICIPIOS DEL OCCIDENTE ANTIOQUEÑO - AMOCCIDENTE</v>
      </c>
    </row>
    <row r="322" spans="1:29" x14ac:dyDescent="0.3">
      <c r="A322" s="6">
        <v>2017</v>
      </c>
      <c r="B322" s="4" t="s">
        <v>556</v>
      </c>
      <c r="C322" s="4" t="s">
        <v>272</v>
      </c>
      <c r="D322" s="4" t="s">
        <v>572</v>
      </c>
      <c r="E322" s="4" t="s">
        <v>307</v>
      </c>
      <c r="F322" s="4" t="s">
        <v>275</v>
      </c>
      <c r="G322" s="4" t="s">
        <v>308</v>
      </c>
      <c r="H322" s="9">
        <v>16.305743160070001</v>
      </c>
      <c r="I322" s="9">
        <v>0</v>
      </c>
      <c r="J322" s="287">
        <v>16.305743160070001</v>
      </c>
      <c r="K322" s="9">
        <v>2.2858714070700001</v>
      </c>
      <c r="L322" s="9">
        <v>12.134268282280001</v>
      </c>
      <c r="M322" s="287">
        <v>14.420139689350002</v>
      </c>
      <c r="N322" s="9">
        <v>10.16709805825</v>
      </c>
      <c r="O322" s="9">
        <v>51.320918486499998</v>
      </c>
      <c r="P322" s="9">
        <v>4.4990275177100001</v>
      </c>
      <c r="Q322" s="9">
        <v>3.8408083158699999</v>
      </c>
      <c r="R322" s="9">
        <v>28.305493685950001</v>
      </c>
      <c r="S322" s="9">
        <v>16.618061816299999</v>
      </c>
      <c r="T322" s="9">
        <v>20.005271370349998</v>
      </c>
      <c r="U322" s="9">
        <v>4.0797731349099999</v>
      </c>
      <c r="V322" s="287">
        <v>138.83645238584</v>
      </c>
      <c r="W322" s="287">
        <v>169.56233523526001</v>
      </c>
      <c r="X322" s="9">
        <v>16.754478763930358</v>
      </c>
      <c r="Y322" s="284">
        <v>186.31681399919037</v>
      </c>
      <c r="Z322" t="str">
        <f>SUBSTITUTE(SUBSTITUTE(SUBSTITUTE(SUBSTITUTE(IF(E322="","",VLOOKUP(E322,Esquemas_NORM!$A$2:$H$126,8,FALSE)),"PROVINCIA ADMINISTRATIVA Y DE PLANIFICACIÓN","PAT"),"PROVINCIA ADMINISTRATIVA Y DE PLANIFICACION","PAT"),"PROVINCIA ADMINISTRATIVA DE PLANIFICACION","PAT"),"PROVINCIA ADMINISTRATIVA Y PLANIFICACION","PAT")</f>
        <v>PAT TURÍSTICA Y AGROECOLÓGICA DEL OCCIDENTE ANTIOQUEÑO</v>
      </c>
      <c r="AA322" t="str">
        <f>IF($E322="","",INDEX(Esquemas_NORM!$H$2:$K$126,MATCH($E322,Esquemas_NORM!$A$2:$A$126,0),MATCH(AA$4,Esquemas_NORM!$H$1:$K$1,0)))</f>
        <v>Región de Planeación y Gestión de Occidente</v>
      </c>
      <c r="AB322" t="str">
        <f>IF($E322="","",INDEX(Esquemas_NORM!$H$2:$K$126,MATCH($E322,Esquemas_NORM!$A$2:$A$126,0),MATCH(AB$4,Esquemas_NORM!$H$1:$K$1,0)))</f>
        <v>A la fecha no ha conformado un EAT Área Metropolitana</v>
      </c>
      <c r="AC322" t="str">
        <f>IF($E322="","",INDEX(Esquemas_NORM!$H$2:$K$126,MATCH($E322,Esquemas_NORM!$A$2:$A$126,0),MATCH(AC$4,Esquemas_NORM!$H$1:$K$1,0)))</f>
        <v>ASOCIACION DE MUNICIPIOS DEL OCCIDENTE ANTIOQUEÑO - AMOCCIDENTE</v>
      </c>
    </row>
    <row r="323" spans="1:29" x14ac:dyDescent="0.3">
      <c r="A323" s="6">
        <v>2017</v>
      </c>
      <c r="B323" s="4" t="s">
        <v>556</v>
      </c>
      <c r="C323" s="4" t="s">
        <v>272</v>
      </c>
      <c r="D323" s="4" t="s">
        <v>572</v>
      </c>
      <c r="E323" s="4" t="s">
        <v>309</v>
      </c>
      <c r="F323" s="4" t="s">
        <v>275</v>
      </c>
      <c r="G323" s="4" t="s">
        <v>310</v>
      </c>
      <c r="H323" s="9">
        <v>26.063229307570001</v>
      </c>
      <c r="I323" s="9">
        <v>1.37295394105</v>
      </c>
      <c r="J323" s="287">
        <v>27.436183248620001</v>
      </c>
      <c r="K323" s="9">
        <v>6.6434587786400003</v>
      </c>
      <c r="L323" s="9">
        <v>18.459362316210001</v>
      </c>
      <c r="M323" s="287">
        <v>25.10282109485</v>
      </c>
      <c r="N323" s="9">
        <v>16.175839812309999</v>
      </c>
      <c r="O323" s="9">
        <v>91.773736559970004</v>
      </c>
      <c r="P323" s="9">
        <v>7.7481104972499999</v>
      </c>
      <c r="Q323" s="9">
        <v>5.5317126876599998</v>
      </c>
      <c r="R323" s="9">
        <v>27.517163308939999</v>
      </c>
      <c r="S323" s="9">
        <v>30.207794167159999</v>
      </c>
      <c r="T323" s="9">
        <v>60.991863556639998</v>
      </c>
      <c r="U323" s="9">
        <v>9.2826809437800009</v>
      </c>
      <c r="V323" s="287">
        <v>249.22890153371</v>
      </c>
      <c r="W323" s="287">
        <v>301.76790587718</v>
      </c>
      <c r="X323" s="9">
        <v>29.817730238499504</v>
      </c>
      <c r="Y323" s="284">
        <v>331.58563611567951</v>
      </c>
      <c r="Z323" t="str">
        <f>SUBSTITUTE(SUBSTITUTE(SUBSTITUTE(SUBSTITUTE(IF(E323="","",VLOOKUP(E323,Esquemas_NORM!$A$2:$H$126,8,FALSE)),"PROVINCIA ADMINISTRATIVA Y DE PLANIFICACIÓN","PAT"),"PROVINCIA ADMINISTRATIVA Y DE PLANIFICACION","PAT"),"PROVINCIA ADMINISTRATIVA DE PLANIFICACION","PAT"),"PROVINCIA ADMINISTRATIVA Y PLANIFICACION","PAT")</f>
        <v>PAT TURÍSTICA Y AGROECOLÓGICA DEL OCCIDENTE ANTIOQUEÑO</v>
      </c>
      <c r="AA323" t="str">
        <f>IF($E323="","",INDEX(Esquemas_NORM!$H$2:$K$126,MATCH($E323,Esquemas_NORM!$A$2:$A$126,0),MATCH(AA$4,Esquemas_NORM!$H$1:$K$1,0)))</f>
        <v>A la fecha no ha conformado un EAT Región</v>
      </c>
      <c r="AB323" t="str">
        <f>IF($E323="","",INDEX(Esquemas_NORM!$H$2:$K$126,MATCH($E323,Esquemas_NORM!$A$2:$A$126,0),MATCH(AB$4,Esquemas_NORM!$H$1:$K$1,0)))</f>
        <v>A la fecha no ha conformado un EAT Área Metropolitana</v>
      </c>
      <c r="AC323" t="str">
        <f>IF($E323="","",INDEX(Esquemas_NORM!$H$2:$K$126,MATCH($E323,Esquemas_NORM!$A$2:$A$126,0),MATCH(AC$4,Esquemas_NORM!$H$1:$K$1,0)))</f>
        <v>ASOCIACION DE MUNICIPIOS DEL OCCIDENTE ANTIOQUEÑO - AMOCCIDENTE</v>
      </c>
    </row>
    <row r="324" spans="1:29" x14ac:dyDescent="0.3">
      <c r="A324" s="6">
        <v>2017</v>
      </c>
      <c r="B324" s="4" t="s">
        <v>556</v>
      </c>
      <c r="C324" s="4" t="s">
        <v>272</v>
      </c>
      <c r="D324" s="4" t="s">
        <v>572</v>
      </c>
      <c r="E324" s="4" t="s">
        <v>311</v>
      </c>
      <c r="F324" s="4" t="s">
        <v>275</v>
      </c>
      <c r="G324" s="4" t="s">
        <v>312</v>
      </c>
      <c r="H324" s="9">
        <v>18.619729725140001</v>
      </c>
      <c r="I324" s="9">
        <v>1.0091777790500001</v>
      </c>
      <c r="J324" s="287">
        <v>19.62890750419</v>
      </c>
      <c r="K324" s="9">
        <v>3.8488270781899998</v>
      </c>
      <c r="L324" s="9">
        <v>8.9442180338699995</v>
      </c>
      <c r="M324" s="287">
        <v>12.79304511206</v>
      </c>
      <c r="N324" s="9">
        <v>7.2540195071399998</v>
      </c>
      <c r="O324" s="9">
        <v>36.724498831129999</v>
      </c>
      <c r="P324" s="9">
        <v>8.7251392336800002</v>
      </c>
      <c r="Q324" s="9">
        <v>3.5710503244499998</v>
      </c>
      <c r="R324" s="9">
        <v>17.245876999389999</v>
      </c>
      <c r="S324" s="9">
        <v>14.46633200938</v>
      </c>
      <c r="T324" s="9">
        <v>23.140067034219999</v>
      </c>
      <c r="U324" s="9">
        <v>4.1614349602900003</v>
      </c>
      <c r="V324" s="287">
        <v>115.28841889967998</v>
      </c>
      <c r="W324" s="287">
        <v>147.71037151592998</v>
      </c>
      <c r="X324" s="9">
        <v>14.595283081838135</v>
      </c>
      <c r="Y324" s="284">
        <v>162.30565459776813</v>
      </c>
      <c r="Z324" t="str">
        <f>SUBSTITUTE(SUBSTITUTE(SUBSTITUTE(SUBSTITUTE(IF(E324="","",VLOOKUP(E324,Esquemas_NORM!$A$2:$H$126,8,FALSE)),"PROVINCIA ADMINISTRATIVA Y DE PLANIFICACIÓN","PAT"),"PROVINCIA ADMINISTRATIVA Y DE PLANIFICACION","PAT"),"PROVINCIA ADMINISTRATIVA DE PLANIFICACION","PAT"),"PROVINCIA ADMINISTRATIVA Y PLANIFICACION","PAT")</f>
        <v>A la fecha no ha conformado un EAT Provincia</v>
      </c>
      <c r="AA324" t="str">
        <f>IF($E324="","",INDEX(Esquemas_NORM!$H$2:$K$126,MATCH($E324,Esquemas_NORM!$A$2:$A$126,0),MATCH(AA$4,Esquemas_NORM!$H$1:$K$1,0)))</f>
        <v>A la fecha no ha conformado un EAT Región</v>
      </c>
      <c r="AB324" t="str">
        <f>IF($E324="","",INDEX(Esquemas_NORM!$H$2:$K$126,MATCH($E324,Esquemas_NORM!$A$2:$A$126,0),MATCH(AB$4,Esquemas_NORM!$H$1:$K$1,0)))</f>
        <v>A la fecha no ha conformado un EAT Área Metropolitana</v>
      </c>
      <c r="AC324" t="str">
        <f>IF($E324="","",INDEX(Esquemas_NORM!$H$2:$K$126,MATCH($E324,Esquemas_NORM!$A$2:$A$126,0),MATCH(AC$4,Esquemas_NORM!$H$1:$K$1,0)))</f>
        <v>ASOCIACION DE MUNICIPIOS DEL OCCIDENTE ANTIOQUEÑO - AMOCCIDENTE</v>
      </c>
    </row>
    <row r="325" spans="1:29" x14ac:dyDescent="0.3">
      <c r="A325" s="6">
        <v>2017</v>
      </c>
      <c r="B325" s="4" t="s">
        <v>556</v>
      </c>
      <c r="C325" s="4" t="s">
        <v>272</v>
      </c>
      <c r="D325" s="4" t="s">
        <v>571</v>
      </c>
      <c r="E325" s="4" t="s">
        <v>313</v>
      </c>
      <c r="F325" s="4" t="s">
        <v>275</v>
      </c>
      <c r="G325" s="4" t="s">
        <v>314</v>
      </c>
      <c r="H325" s="9">
        <v>16.775183975539999</v>
      </c>
      <c r="I325" s="9">
        <v>0</v>
      </c>
      <c r="J325" s="287">
        <v>16.775183975539999</v>
      </c>
      <c r="K325" s="9">
        <v>1.5739725012800001</v>
      </c>
      <c r="L325" s="9">
        <v>4.0953104532799998</v>
      </c>
      <c r="M325" s="287">
        <v>5.6692829545599999</v>
      </c>
      <c r="N325" s="9">
        <v>2.4663945542399999</v>
      </c>
      <c r="O325" s="9">
        <v>8.4991352139600007</v>
      </c>
      <c r="P325" s="9">
        <v>4.00192030967</v>
      </c>
      <c r="Q325" s="9">
        <v>1.4866178585100001</v>
      </c>
      <c r="R325" s="9">
        <v>4.23259828651</v>
      </c>
      <c r="S325" s="9">
        <v>5.6109311403</v>
      </c>
      <c r="T325" s="9">
        <v>12.12046691035</v>
      </c>
      <c r="U325" s="9">
        <v>1.64818060666</v>
      </c>
      <c r="V325" s="287">
        <v>40.066244880199996</v>
      </c>
      <c r="W325" s="287">
        <v>62.510711810299995</v>
      </c>
      <c r="X325" s="9">
        <v>6.1766924363889748</v>
      </c>
      <c r="Y325" s="284">
        <v>68.68740424668897</v>
      </c>
      <c r="Z325" t="str">
        <f>SUBSTITUTE(SUBSTITUTE(SUBSTITUTE(SUBSTITUTE(IF(E325="","",VLOOKUP(E325,Esquemas_NORM!$A$2:$H$126,8,FALSE)),"PROVINCIA ADMINISTRATIVA Y DE PLANIFICACIÓN","PAT"),"PROVINCIA ADMINISTRATIVA Y DE PLANIFICACION","PAT"),"PROVINCIA ADMINISTRATIVA DE PLANIFICACION","PAT"),"PROVINCIA ADMINISTRATIVA Y PLANIFICACION","PAT")</f>
        <v>PAT AGROINDUSTRIAL DEL OCCIDENTE ANTIOQUEÑO</v>
      </c>
      <c r="AA325" t="str">
        <f>IF($E325="","",INDEX(Esquemas_NORM!$H$2:$K$126,MATCH($E325,Esquemas_NORM!$A$2:$A$126,0),MATCH(AA$4,Esquemas_NORM!$H$1:$K$1,0)))</f>
        <v>Región de Planeación y Gestión de Occidente</v>
      </c>
      <c r="AB325" t="str">
        <f>IF($E325="","",INDEX(Esquemas_NORM!$H$2:$K$126,MATCH($E325,Esquemas_NORM!$A$2:$A$126,0),MATCH(AB$4,Esquemas_NORM!$H$1:$K$1,0)))</f>
        <v>A la fecha no ha conformado un EAT Área Metropolitana</v>
      </c>
      <c r="AC325" t="str">
        <f>IF($E325="","",INDEX(Esquemas_NORM!$H$2:$K$126,MATCH($E325,Esquemas_NORM!$A$2:$A$126,0),MATCH(AC$4,Esquemas_NORM!$H$1:$K$1,0)))</f>
        <v>ASOCIACION DE MUNICIPIOS DEL OCCIDENTE ANTIOQUEÑO - AMOCCIDENTE</v>
      </c>
    </row>
    <row r="326" spans="1:29" x14ac:dyDescent="0.3">
      <c r="A326" s="6">
        <v>2017</v>
      </c>
      <c r="B326" s="4" t="s">
        <v>556</v>
      </c>
      <c r="C326" s="4" t="s">
        <v>315</v>
      </c>
      <c r="D326" s="4" t="s">
        <v>573</v>
      </c>
      <c r="E326" s="4" t="s">
        <v>317</v>
      </c>
      <c r="F326" s="4" t="s">
        <v>318</v>
      </c>
      <c r="G326" s="4" t="s">
        <v>319</v>
      </c>
      <c r="H326" s="9">
        <v>86.330407922139997</v>
      </c>
      <c r="I326" s="9">
        <v>2.2522097682300002</v>
      </c>
      <c r="J326" s="287">
        <v>88.58261769037</v>
      </c>
      <c r="K326" s="9">
        <v>3.5904622441099998</v>
      </c>
      <c r="L326" s="9">
        <v>16.520638365810001</v>
      </c>
      <c r="M326" s="287">
        <v>20.111100609920001</v>
      </c>
      <c r="N326" s="9">
        <v>4.3205257334100002</v>
      </c>
      <c r="O326" s="9">
        <v>21.395147245090001</v>
      </c>
      <c r="P326" s="9">
        <v>8.2230520105899991</v>
      </c>
      <c r="Q326" s="9">
        <v>6.31589134659</v>
      </c>
      <c r="R326" s="9">
        <v>24.501523890289999</v>
      </c>
      <c r="S326" s="9">
        <v>17.221941451980001</v>
      </c>
      <c r="T326" s="9">
        <v>38.441092439309998</v>
      </c>
      <c r="U326" s="9">
        <v>5.7202297176799997</v>
      </c>
      <c r="V326" s="287">
        <v>126.13940383494</v>
      </c>
      <c r="W326" s="287">
        <v>234.83312213522998</v>
      </c>
      <c r="X326" s="9">
        <v>23.203894617423877</v>
      </c>
      <c r="Y326" s="284">
        <v>258.03701675265387</v>
      </c>
      <c r="Z326" t="str">
        <f>SUBSTITUTE(SUBSTITUTE(SUBSTITUTE(SUBSTITUTE(IF(E326="","",VLOOKUP(E326,Esquemas_NORM!$A$2:$H$126,8,FALSE)),"PROVINCIA ADMINISTRATIVA Y DE PLANIFICACIÓN","PAT"),"PROVINCIA ADMINISTRATIVA Y DE PLANIFICACION","PAT"),"PROVINCIA ADMINISTRATIVA DE PLANIFICACION","PAT"),"PROVINCIA ADMINISTRATIVA Y PLANIFICACION","PAT")</f>
        <v>PAT DE LA PAZ</v>
      </c>
      <c r="AA326" t="str">
        <f>IF($E326="","",INDEX(Esquemas_NORM!$H$2:$K$126,MATCH($E326,Esquemas_NORM!$A$2:$A$126,0),MATCH(AA$4,Esquemas_NORM!$H$1:$K$1,0)))</f>
        <v>A la fecha no ha conformado un EAT Región</v>
      </c>
      <c r="AB326" t="str">
        <f>IF($E326="","",INDEX(Esquemas_NORM!$H$2:$K$126,MATCH($E326,Esquemas_NORM!$A$2:$A$126,0),MATCH(AB$4,Esquemas_NORM!$H$1:$K$1,0)))</f>
        <v>A la fecha no ha conformado un EAT Área Metropolitana</v>
      </c>
      <c r="AC326" t="str">
        <f>IF($E326="","",INDEX(Esquemas_NORM!$H$2:$K$126,MATCH($E326,Esquemas_NORM!$A$2:$A$126,0),MATCH(AC$4,Esquemas_NORM!$H$1:$K$1,0)))</f>
        <v>MUNICIPIOS UNIDOS DEL SUR DE ANTIOQUIA - MUSA</v>
      </c>
    </row>
    <row r="327" spans="1:29" x14ac:dyDescent="0.3">
      <c r="A327" s="6">
        <v>2017</v>
      </c>
      <c r="B327" s="4" t="s">
        <v>556</v>
      </c>
      <c r="C327" s="4" t="s">
        <v>315</v>
      </c>
      <c r="D327" s="4" t="s">
        <v>574</v>
      </c>
      <c r="E327" s="4" t="s">
        <v>320</v>
      </c>
      <c r="F327" s="4" t="s">
        <v>318</v>
      </c>
      <c r="G327" s="4" t="s">
        <v>322</v>
      </c>
      <c r="H327" s="9">
        <v>8.2433598659899996</v>
      </c>
      <c r="I327" s="9">
        <v>0</v>
      </c>
      <c r="J327" s="287">
        <v>8.2433598659899996</v>
      </c>
      <c r="K327" s="9">
        <v>0.70280281238999998</v>
      </c>
      <c r="L327" s="9">
        <v>3.88447526719</v>
      </c>
      <c r="M327" s="287">
        <v>4.5872780795799999</v>
      </c>
      <c r="N327" s="9">
        <v>8.3226461077499998</v>
      </c>
      <c r="O327" s="9">
        <v>5.0763826568199999</v>
      </c>
      <c r="P327" s="9">
        <v>1.7577734092299999</v>
      </c>
      <c r="Q327" s="9">
        <v>1.24779236222</v>
      </c>
      <c r="R327" s="9">
        <v>6.4124209509099996</v>
      </c>
      <c r="S327" s="9">
        <v>4.6364339389999998</v>
      </c>
      <c r="T327" s="9">
        <v>9.6731625860600001</v>
      </c>
      <c r="U327" s="9">
        <v>1.3160218746800001</v>
      </c>
      <c r="V327" s="287">
        <v>38.442633886669995</v>
      </c>
      <c r="W327" s="287">
        <v>51.273271832239999</v>
      </c>
      <c r="X327" s="9">
        <v>5.0663193738090904</v>
      </c>
      <c r="Y327" s="284">
        <v>56.339591206049093</v>
      </c>
      <c r="Z327" t="str">
        <f>SUBSTITUTE(SUBSTITUTE(SUBSTITUTE(SUBSTITUTE(IF(E327="","",VLOOKUP(E327,Esquemas_NORM!$A$2:$H$126,8,FALSE)),"PROVINCIA ADMINISTRATIVA Y DE PLANIFICACIÓN","PAT"),"PROVINCIA ADMINISTRATIVA Y DE PLANIFICACION","PAT"),"PROVINCIA ADMINISTRATIVA DE PLANIFICACION","PAT"),"PROVINCIA ADMINISTRATIVA Y PLANIFICACION","PAT")</f>
        <v>PAT DEL AGUA, BOSQUES Y EL TURISMO</v>
      </c>
      <c r="AA327" t="str">
        <f>IF($E327="","",INDEX(Esquemas_NORM!$H$2:$K$126,MATCH($E327,Esquemas_NORM!$A$2:$A$126,0),MATCH(AA$4,Esquemas_NORM!$H$1:$K$1,0)))</f>
        <v>A la fecha no ha conformado un EAT Región</v>
      </c>
      <c r="AB327" t="str">
        <f>IF($E327="","",INDEX(Esquemas_NORM!$H$2:$K$126,MATCH($E327,Esquemas_NORM!$A$2:$A$126,0),MATCH(AB$4,Esquemas_NORM!$H$1:$K$1,0)))</f>
        <v>A la fecha no ha conformado un EAT Área Metropolitana</v>
      </c>
      <c r="AC327" t="str">
        <f>IF($E327="","",INDEX(Esquemas_NORM!$H$2:$K$126,MATCH($E327,Esquemas_NORM!$A$2:$A$126,0),MATCH(AC$4,Esquemas_NORM!$H$1:$K$1,0)))</f>
        <v>A la fecha no ha conformado un EAT asociación - unión</v>
      </c>
    </row>
    <row r="328" spans="1:29" x14ac:dyDescent="0.3">
      <c r="A328" s="6">
        <v>2017</v>
      </c>
      <c r="B328" s="4" t="s">
        <v>556</v>
      </c>
      <c r="C328" s="4" t="s">
        <v>315</v>
      </c>
      <c r="D328" s="4" t="s">
        <v>573</v>
      </c>
      <c r="E328" s="4" t="s">
        <v>323</v>
      </c>
      <c r="F328" s="4" t="s">
        <v>318</v>
      </c>
      <c r="G328" s="4" t="s">
        <v>325</v>
      </c>
      <c r="H328" s="9">
        <v>22.359451680380001</v>
      </c>
      <c r="I328" s="9">
        <v>0</v>
      </c>
      <c r="J328" s="287">
        <v>22.359451680380001</v>
      </c>
      <c r="K328" s="9">
        <v>1.43326937456</v>
      </c>
      <c r="L328" s="9">
        <v>4.7993022304500004</v>
      </c>
      <c r="M328" s="287">
        <v>6.2325716050100004</v>
      </c>
      <c r="N328" s="9">
        <v>1.4998823941599999</v>
      </c>
      <c r="O328" s="9">
        <v>4.5874672885400001</v>
      </c>
      <c r="P328" s="9">
        <v>2.83729065582</v>
      </c>
      <c r="Q328" s="9">
        <v>2.2205081448200001</v>
      </c>
      <c r="R328" s="9">
        <v>9.4094435766399993</v>
      </c>
      <c r="S328" s="9">
        <v>5.8702232047100003</v>
      </c>
      <c r="T328" s="9">
        <v>15.645720041520001</v>
      </c>
      <c r="U328" s="9">
        <v>2.0420473984399998</v>
      </c>
      <c r="V328" s="287">
        <v>44.112582704650002</v>
      </c>
      <c r="W328" s="287">
        <v>72.704605990040008</v>
      </c>
      <c r="X328" s="9">
        <v>7.1839525883495998</v>
      </c>
      <c r="Y328" s="284">
        <v>79.888558578389606</v>
      </c>
      <c r="Z328" t="str">
        <f>SUBSTITUTE(SUBSTITUTE(SUBSTITUTE(SUBSTITUTE(IF(E328="","",VLOOKUP(E328,Esquemas_NORM!$A$2:$H$126,8,FALSE)),"PROVINCIA ADMINISTRATIVA Y DE PLANIFICACIÓN","PAT"),"PROVINCIA ADMINISTRATIVA Y DE PLANIFICACION","PAT"),"PROVINCIA ADMINISTRATIVA DE PLANIFICACION","PAT"),"PROVINCIA ADMINISTRATIVA Y PLANIFICACION","PAT")</f>
        <v>PAT DE LA PAZ</v>
      </c>
      <c r="AA328" t="str">
        <f>IF($E328="","",INDEX(Esquemas_NORM!$H$2:$K$126,MATCH($E328,Esquemas_NORM!$A$2:$A$126,0),MATCH(AA$4,Esquemas_NORM!$H$1:$K$1,0)))</f>
        <v>A la fecha no ha conformado un EAT Región</v>
      </c>
      <c r="AB328" t="str">
        <f>IF($E328="","",INDEX(Esquemas_NORM!$H$2:$K$126,MATCH($E328,Esquemas_NORM!$A$2:$A$126,0),MATCH(AB$4,Esquemas_NORM!$H$1:$K$1,0)))</f>
        <v>A la fecha no ha conformado un EAT Área Metropolitana</v>
      </c>
      <c r="AC328" t="str">
        <f>IF($E328="","",INDEX(Esquemas_NORM!$H$2:$K$126,MATCH($E328,Esquemas_NORM!$A$2:$A$126,0),MATCH(AC$4,Esquemas_NORM!$H$1:$K$1,0)))</f>
        <v>MUNICIPIOS UNIDOS DEL SUR DE ANTIOQUIA - MUSA</v>
      </c>
    </row>
    <row r="329" spans="1:29" x14ac:dyDescent="0.3">
      <c r="A329" s="6">
        <v>2017</v>
      </c>
      <c r="B329" s="4" t="s">
        <v>556</v>
      </c>
      <c r="C329" s="4" t="s">
        <v>315</v>
      </c>
      <c r="D329" s="4" t="s">
        <v>575</v>
      </c>
      <c r="E329" s="4" t="s">
        <v>326</v>
      </c>
      <c r="F329" s="4" t="s">
        <v>318</v>
      </c>
      <c r="G329" s="4" t="s">
        <v>327</v>
      </c>
      <c r="H329" s="9">
        <v>13.028078203810001</v>
      </c>
      <c r="I329" s="9">
        <v>0</v>
      </c>
      <c r="J329" s="287">
        <v>13.028078203810001</v>
      </c>
      <c r="K329" s="9">
        <v>6.28172139527</v>
      </c>
      <c r="L329" s="9">
        <v>10.42050097516</v>
      </c>
      <c r="M329" s="287">
        <v>16.70222237043</v>
      </c>
      <c r="N329" s="9">
        <v>46.88709943448</v>
      </c>
      <c r="O329" s="9">
        <v>16.313175548299998</v>
      </c>
      <c r="P329" s="9">
        <v>4.9072662559899998</v>
      </c>
      <c r="Q329" s="9">
        <v>2.4029825198800001</v>
      </c>
      <c r="R329" s="9">
        <v>13.54070215786</v>
      </c>
      <c r="S329" s="9">
        <v>9.3591642833400002</v>
      </c>
      <c r="T329" s="9">
        <v>16.194937500120002</v>
      </c>
      <c r="U329" s="9">
        <v>2.6763206956999999</v>
      </c>
      <c r="V329" s="287">
        <v>112.28164839566999</v>
      </c>
      <c r="W329" s="287">
        <v>142.01194896990998</v>
      </c>
      <c r="X329" s="9">
        <v>14.032221129410964</v>
      </c>
      <c r="Y329" s="284">
        <v>156.04417009932095</v>
      </c>
      <c r="Z329" t="str">
        <f>SUBSTITUTE(SUBSTITUTE(SUBSTITUTE(SUBSTITUTE(IF(E329="","",VLOOKUP(E329,Esquemas_NORM!$A$2:$H$126,8,FALSE)),"PROVINCIA ADMINISTRATIVA Y DE PLANIFICACIÓN","PAT"),"PROVINCIA ADMINISTRATIVA Y DE PLANIFICACION","PAT"),"PROVINCIA ADMINISTRATIVA DE PLANIFICACION","PAT"),"PROVINCIA ADMINISTRATIVA Y PLANIFICACION","PAT")</f>
        <v>PAT DEL AGUA, BOSQUES Y EL TURISMO</v>
      </c>
      <c r="AA329" t="str">
        <f>IF($E329="","",INDEX(Esquemas_NORM!$H$2:$K$126,MATCH($E329,Esquemas_NORM!$A$2:$A$126,0),MATCH(AA$4,Esquemas_NORM!$H$1:$K$1,0)))</f>
        <v>A la fecha no ha conformado un EAT Región</v>
      </c>
      <c r="AB329" t="str">
        <f>IF($E329="","",INDEX(Esquemas_NORM!$H$2:$K$126,MATCH($E329,Esquemas_NORM!$A$2:$A$126,0),MATCH(AB$4,Esquemas_NORM!$H$1:$K$1,0)))</f>
        <v>A la fecha no ha conformado un EAT Área Metropolitana</v>
      </c>
      <c r="AC329" t="str">
        <f>IF($E329="","",INDEX(Esquemas_NORM!$H$2:$K$126,MATCH($E329,Esquemas_NORM!$A$2:$A$126,0),MATCH(AC$4,Esquemas_NORM!$H$1:$K$1,0)))</f>
        <v>A la fecha no ha conformado un EAT asociación - unión</v>
      </c>
    </row>
    <row r="330" spans="1:29" x14ac:dyDescent="0.3">
      <c r="A330" s="6">
        <v>2017</v>
      </c>
      <c r="B330" s="4" t="s">
        <v>556</v>
      </c>
      <c r="C330" s="4" t="s">
        <v>315</v>
      </c>
      <c r="D330" s="4" t="s">
        <v>574</v>
      </c>
      <c r="E330" s="4" t="s">
        <v>328</v>
      </c>
      <c r="F330" s="4" t="s">
        <v>318</v>
      </c>
      <c r="G330" s="4" t="s">
        <v>329</v>
      </c>
      <c r="H330" s="9">
        <v>17.295839298139999</v>
      </c>
      <c r="I330" s="9">
        <v>0</v>
      </c>
      <c r="J330" s="287">
        <v>17.295839298139999</v>
      </c>
      <c r="K330" s="9">
        <v>1.1981151134500001</v>
      </c>
      <c r="L330" s="9">
        <v>3.8615500782400001</v>
      </c>
      <c r="M330" s="287">
        <v>5.0596651916899997</v>
      </c>
      <c r="N330" s="9">
        <v>1.21005934031</v>
      </c>
      <c r="O330" s="9">
        <v>3.79055604825</v>
      </c>
      <c r="P330" s="9">
        <v>1.52908662031</v>
      </c>
      <c r="Q330" s="9">
        <v>1.04508066488</v>
      </c>
      <c r="R330" s="9">
        <v>7.2682471042800003</v>
      </c>
      <c r="S330" s="9">
        <v>6.7069411324999999</v>
      </c>
      <c r="T330" s="9">
        <v>7.3208138430099998</v>
      </c>
      <c r="U330" s="9">
        <v>1.1666926391400001</v>
      </c>
      <c r="V330" s="287">
        <v>30.03747739268</v>
      </c>
      <c r="W330" s="287">
        <v>52.39298188251</v>
      </c>
      <c r="X330" s="9">
        <v>5.1769580851287573</v>
      </c>
      <c r="Y330" s="284">
        <v>57.56993996763876</v>
      </c>
      <c r="Z330" t="str">
        <f>SUBSTITUTE(SUBSTITUTE(SUBSTITUTE(SUBSTITUTE(IF(E330="","",VLOOKUP(E330,Esquemas_NORM!$A$2:$H$126,8,FALSE)),"PROVINCIA ADMINISTRATIVA Y DE PLANIFICACIÓN","PAT"),"PROVINCIA ADMINISTRATIVA Y DE PLANIFICACION","PAT"),"PROVINCIA ADMINISTRATIVA DE PLANIFICACION","PAT"),"PROVINCIA ADMINISTRATIVA Y PLANIFICACION","PAT")</f>
        <v>PAT DEL AGUA, BOSQUES Y EL TURISMO</v>
      </c>
      <c r="AA330" t="str">
        <f>IF($E330="","",INDEX(Esquemas_NORM!$H$2:$K$126,MATCH($E330,Esquemas_NORM!$A$2:$A$126,0),MATCH(AA$4,Esquemas_NORM!$H$1:$K$1,0)))</f>
        <v>A la fecha no ha conformado un EAT Región</v>
      </c>
      <c r="AB330" t="str">
        <f>IF($E330="","",INDEX(Esquemas_NORM!$H$2:$K$126,MATCH($E330,Esquemas_NORM!$A$2:$A$126,0),MATCH(AB$4,Esquemas_NORM!$H$1:$K$1,0)))</f>
        <v>A la fecha no ha conformado un EAT Área Metropolitana</v>
      </c>
      <c r="AC330" t="str">
        <f>IF($E330="","",INDEX(Esquemas_NORM!$H$2:$K$126,MATCH($E330,Esquemas_NORM!$A$2:$A$126,0),MATCH(AC$4,Esquemas_NORM!$H$1:$K$1,0)))</f>
        <v>A la fecha no ha conformado un EAT asociación - unión</v>
      </c>
    </row>
    <row r="331" spans="1:29" x14ac:dyDescent="0.3">
      <c r="A331" s="6">
        <v>2017</v>
      </c>
      <c r="B331" s="4" t="s">
        <v>556</v>
      </c>
      <c r="C331" s="4" t="s">
        <v>315</v>
      </c>
      <c r="D331" s="4" t="s">
        <v>576</v>
      </c>
      <c r="E331" s="4" t="s">
        <v>330</v>
      </c>
      <c r="F331" s="4" t="s">
        <v>318</v>
      </c>
      <c r="G331" s="4" t="s">
        <v>331</v>
      </c>
      <c r="H331" s="9">
        <v>47.791812418829998</v>
      </c>
      <c r="I331" s="9">
        <v>0</v>
      </c>
      <c r="J331" s="287">
        <v>47.791812418829998</v>
      </c>
      <c r="K331" s="9">
        <v>25.883880247920001</v>
      </c>
      <c r="L331" s="9">
        <v>26.335070579370001</v>
      </c>
      <c r="M331" s="287">
        <v>52.218950827290001</v>
      </c>
      <c r="N331" s="9">
        <v>24.65675275037</v>
      </c>
      <c r="O331" s="9">
        <v>138.22318410047001</v>
      </c>
      <c r="P331" s="9">
        <v>17.079886965699998</v>
      </c>
      <c r="Q331" s="9">
        <v>21.71035430457</v>
      </c>
      <c r="R331" s="9">
        <v>86.425016057400001</v>
      </c>
      <c r="S331" s="9">
        <v>54.82764171625</v>
      </c>
      <c r="T331" s="9">
        <v>81.831377899870006</v>
      </c>
      <c r="U331" s="9">
        <v>23.120701636930001</v>
      </c>
      <c r="V331" s="287">
        <v>447.87491543156</v>
      </c>
      <c r="W331" s="287">
        <v>547.88567867767995</v>
      </c>
      <c r="X331" s="9">
        <v>54.136662813300418</v>
      </c>
      <c r="Y331" s="284">
        <v>602.02234149098035</v>
      </c>
      <c r="Z331" t="str">
        <f>SUBSTITUTE(SUBSTITUTE(SUBSTITUTE(SUBSTITUTE(IF(E331="","",VLOOKUP(E331,Esquemas_NORM!$A$2:$H$126,8,FALSE)),"PROVINCIA ADMINISTRATIVA Y DE PLANIFICACIÓN","PAT"),"PROVINCIA ADMINISTRATIVA Y DE PLANIFICACION","PAT"),"PROVINCIA ADMINISTRATIVA DE PLANIFICACION","PAT"),"PROVINCIA ADMINISTRATIVA Y PLANIFICACION","PAT")</f>
        <v>A la fecha no ha conformado un EAT Provincia</v>
      </c>
      <c r="AA331" t="str">
        <f>IF($E331="","",INDEX(Esquemas_NORM!$H$2:$K$126,MATCH($E331,Esquemas_NORM!$A$2:$A$126,0),MATCH(AA$4,Esquemas_NORM!$H$1:$K$1,0)))</f>
        <v>A la fecha no ha conformado un EAT Región</v>
      </c>
      <c r="AB331" t="str">
        <f>IF($E331="","",INDEX(Esquemas_NORM!$H$2:$K$126,MATCH($E331,Esquemas_NORM!$A$2:$A$126,0),MATCH(AB$4,Esquemas_NORM!$H$1:$K$1,0)))</f>
        <v>A la fecha no ha conformado un EAT Área Metropolitana</v>
      </c>
      <c r="AC331" t="str">
        <f>IF($E331="","",INDEX(Esquemas_NORM!$H$2:$K$126,MATCH($E331,Esquemas_NORM!$A$2:$A$126,0),MATCH(AC$4,Esquemas_NORM!$H$1:$K$1,0)))</f>
        <v>MUNICIPIOS ASOCIADOS DEL ALTIPLANO DEL ORIENTE ANTIOQUEÑO - MASORA</v>
      </c>
    </row>
    <row r="332" spans="1:29" x14ac:dyDescent="0.3">
      <c r="A332" s="6">
        <v>2017</v>
      </c>
      <c r="B332" s="4" t="s">
        <v>556</v>
      </c>
      <c r="C332" s="4" t="s">
        <v>315</v>
      </c>
      <c r="D332" s="4" t="s">
        <v>574</v>
      </c>
      <c r="E332" s="4" t="s">
        <v>332</v>
      </c>
      <c r="F332" s="4" t="s">
        <v>318</v>
      </c>
      <c r="G332" s="4" t="s">
        <v>333</v>
      </c>
      <c r="H332" s="9">
        <v>195.28071746357</v>
      </c>
      <c r="I332" s="9">
        <v>0</v>
      </c>
      <c r="J332" s="287">
        <v>195.28071746357</v>
      </c>
      <c r="K332" s="9">
        <v>3.8905716324199999</v>
      </c>
      <c r="L332" s="9">
        <v>28.23229812724</v>
      </c>
      <c r="M332" s="287">
        <v>32.122869759659999</v>
      </c>
      <c r="N332" s="9">
        <v>5.6964488344599999</v>
      </c>
      <c r="O332" s="9">
        <v>31.5499714163</v>
      </c>
      <c r="P332" s="9">
        <v>7.3729400872299999</v>
      </c>
      <c r="Q332" s="9">
        <v>2.8444816040899998</v>
      </c>
      <c r="R332" s="9">
        <v>29.191285589869999</v>
      </c>
      <c r="S332" s="9">
        <v>17.83618099856</v>
      </c>
      <c r="T332" s="9">
        <v>28.889555760730001</v>
      </c>
      <c r="U332" s="9">
        <v>9.6598024839200001</v>
      </c>
      <c r="V332" s="287">
        <v>133.04066677515999</v>
      </c>
      <c r="W332" s="287">
        <v>360.44425399838997</v>
      </c>
      <c r="X332" s="9">
        <v>35.615548646585076</v>
      </c>
      <c r="Y332" s="284">
        <v>396.05980264497504</v>
      </c>
      <c r="Z332" t="str">
        <f>SUBSTITUTE(SUBSTITUTE(SUBSTITUTE(SUBSTITUTE(IF(E332="","",VLOOKUP(E332,Esquemas_NORM!$A$2:$H$126,8,FALSE)),"PROVINCIA ADMINISTRATIVA Y DE PLANIFICACIÓN","PAT"),"PROVINCIA ADMINISTRATIVA Y DE PLANIFICACION","PAT"),"PROVINCIA ADMINISTRATIVA DE PLANIFICACION","PAT"),"PROVINCIA ADMINISTRATIVA Y PLANIFICACION","PAT")</f>
        <v>PAT DEL AGUA, BOSQUES Y EL TURISMO</v>
      </c>
      <c r="AA332" t="str">
        <f>IF($E332="","",INDEX(Esquemas_NORM!$H$2:$K$126,MATCH($E332,Esquemas_NORM!$A$2:$A$126,0),MATCH(AA$4,Esquemas_NORM!$H$1:$K$1,0)))</f>
        <v>A la fecha no ha conformado un EAT Región</v>
      </c>
      <c r="AB332" t="str">
        <f>IF($E332="","",INDEX(Esquemas_NORM!$H$2:$K$126,MATCH($E332,Esquemas_NORM!$A$2:$A$126,0),MATCH(AB$4,Esquemas_NORM!$H$1:$K$1,0)))</f>
        <v>A la fecha no ha conformado un EAT Área Metropolitana</v>
      </c>
      <c r="AC332" t="str">
        <f>IF($E332="","",INDEX(Esquemas_NORM!$H$2:$K$126,MATCH($E332,Esquemas_NORM!$A$2:$A$126,0),MATCH(AC$4,Esquemas_NORM!$H$1:$K$1,0)))</f>
        <v>A la fecha no ha conformado un EAT asociación - unión</v>
      </c>
    </row>
    <row r="333" spans="1:29" x14ac:dyDescent="0.3">
      <c r="A333" s="6">
        <v>2017</v>
      </c>
      <c r="B333" s="4" t="s">
        <v>556</v>
      </c>
      <c r="C333" s="4" t="s">
        <v>315</v>
      </c>
      <c r="D333" s="4" t="s">
        <v>576</v>
      </c>
      <c r="E333" s="4" t="s">
        <v>334</v>
      </c>
      <c r="F333" s="4" t="s">
        <v>318</v>
      </c>
      <c r="G333" s="4" t="s">
        <v>335</v>
      </c>
      <c r="H333" s="9">
        <v>44.670477241089998</v>
      </c>
      <c r="I333" s="9">
        <v>6.2953606499999998E-3</v>
      </c>
      <c r="J333" s="287">
        <v>44.676772601739998</v>
      </c>
      <c r="K333" s="9">
        <v>24.668518245630001</v>
      </c>
      <c r="L333" s="9">
        <v>23.43277253774</v>
      </c>
      <c r="M333" s="287">
        <v>48.101290783370004</v>
      </c>
      <c r="N333" s="9">
        <v>25.491710069130001</v>
      </c>
      <c r="O333" s="9">
        <v>92.800423830580002</v>
      </c>
      <c r="P333" s="9">
        <v>12.694767017129999</v>
      </c>
      <c r="Q333" s="9">
        <v>4.5322623165999998</v>
      </c>
      <c r="R333" s="9">
        <v>78.667859441640005</v>
      </c>
      <c r="S333" s="9">
        <v>47.232095067910002</v>
      </c>
      <c r="T333" s="9">
        <v>54.073464488589998</v>
      </c>
      <c r="U333" s="9">
        <v>14.770846529550001</v>
      </c>
      <c r="V333" s="287">
        <v>330.26342876113</v>
      </c>
      <c r="W333" s="287">
        <v>423.04149214623999</v>
      </c>
      <c r="X333" s="9">
        <v>41.800790762830296</v>
      </c>
      <c r="Y333" s="284">
        <v>464.84228290907026</v>
      </c>
      <c r="Z333" t="str">
        <f>SUBSTITUTE(SUBSTITUTE(SUBSTITUTE(SUBSTITUTE(IF(E333="","",VLOOKUP(E333,Esquemas_NORM!$A$2:$H$126,8,FALSE)),"PROVINCIA ADMINISTRATIVA Y DE PLANIFICACIÓN","PAT"),"PROVINCIA ADMINISTRATIVA Y DE PLANIFICACION","PAT"),"PROVINCIA ADMINISTRATIVA DE PLANIFICACION","PAT"),"PROVINCIA ADMINISTRATIVA Y PLANIFICACION","PAT")</f>
        <v>A la fecha no ha conformado un EAT Provincia</v>
      </c>
      <c r="AA333" t="str">
        <f>IF($E333="","",INDEX(Esquemas_NORM!$H$2:$K$126,MATCH($E333,Esquemas_NORM!$A$2:$A$126,0),MATCH(AA$4,Esquemas_NORM!$H$1:$K$1,0)))</f>
        <v>A la fecha no ha conformado un EAT Región</v>
      </c>
      <c r="AB333" t="str">
        <f>IF($E333="","",INDEX(Esquemas_NORM!$H$2:$K$126,MATCH($E333,Esquemas_NORM!$A$2:$A$126,0),MATCH(AB$4,Esquemas_NORM!$H$1:$K$1,0)))</f>
        <v>A la fecha no ha conformado un EAT Área Metropolitana</v>
      </c>
      <c r="AC333" t="str">
        <f>IF($E333="","",INDEX(Esquemas_NORM!$H$2:$K$126,MATCH($E333,Esquemas_NORM!$A$2:$A$126,0),MATCH(AC$4,Esquemas_NORM!$H$1:$K$1,0)))</f>
        <v>MUNICIPIOS ASOCIADOS DEL ALTIPLANO DEL ORIENTE ANTIOQUEÑO - MASORA</v>
      </c>
    </row>
    <row r="334" spans="1:29" x14ac:dyDescent="0.3">
      <c r="A334" s="6">
        <v>2017</v>
      </c>
      <c r="B334" s="4" t="s">
        <v>556</v>
      </c>
      <c r="C334" s="4" t="s">
        <v>315</v>
      </c>
      <c r="D334" s="4" t="s">
        <v>576</v>
      </c>
      <c r="E334" s="4" t="s">
        <v>336</v>
      </c>
      <c r="F334" s="4" t="s">
        <v>318</v>
      </c>
      <c r="G334" s="4" t="s">
        <v>338</v>
      </c>
      <c r="H334" s="9">
        <v>102.21080675682001</v>
      </c>
      <c r="I334" s="9">
        <v>0</v>
      </c>
      <c r="J334" s="287">
        <v>102.21080675682001</v>
      </c>
      <c r="K334" s="9">
        <v>23.251138571129999</v>
      </c>
      <c r="L334" s="9">
        <v>19.375668972210001</v>
      </c>
      <c r="M334" s="287">
        <v>42.62680754334</v>
      </c>
      <c r="N334" s="9">
        <v>9.0548931690300005</v>
      </c>
      <c r="O334" s="9">
        <v>83.835884628439999</v>
      </c>
      <c r="P334" s="9">
        <v>8.3942647912399995</v>
      </c>
      <c r="Q334" s="9">
        <v>12.14737955327</v>
      </c>
      <c r="R334" s="9">
        <v>44.274025604809999</v>
      </c>
      <c r="S334" s="9">
        <v>26.850612816999998</v>
      </c>
      <c r="T334" s="9">
        <v>35.439171791900002</v>
      </c>
      <c r="U334" s="9">
        <v>9.55141848353</v>
      </c>
      <c r="V334" s="287">
        <v>229.54765083922001</v>
      </c>
      <c r="W334" s="287">
        <v>374.38526513938007</v>
      </c>
      <c r="X334" s="9">
        <v>36.99306196511624</v>
      </c>
      <c r="Y334" s="284">
        <v>411.37832710449629</v>
      </c>
      <c r="Z334" t="str">
        <f>SUBSTITUTE(SUBSTITUTE(SUBSTITUTE(SUBSTITUTE(IF(E334="","",VLOOKUP(E334,Esquemas_NORM!$A$2:$H$126,8,FALSE)),"PROVINCIA ADMINISTRATIVA Y DE PLANIFICACIÓN","PAT"),"PROVINCIA ADMINISTRATIVA Y DE PLANIFICACION","PAT"),"PROVINCIA ADMINISTRATIVA DE PLANIFICACION","PAT"),"PROVINCIA ADMINISTRATIVA Y PLANIFICACION","PAT")</f>
        <v>A la fecha no ha conformado un EAT Provincia</v>
      </c>
      <c r="AA334" t="str">
        <f>IF($E334="","",INDEX(Esquemas_NORM!$H$2:$K$126,MATCH($E334,Esquemas_NORM!$A$2:$A$126,0),MATCH(AA$4,Esquemas_NORM!$H$1:$K$1,0)))</f>
        <v>Región de Planeación y Gestión Aeroportuaria de Oriente</v>
      </c>
      <c r="AB334" t="str">
        <f>IF($E334="","",INDEX(Esquemas_NORM!$H$2:$K$126,MATCH($E334,Esquemas_NORM!$A$2:$A$126,0),MATCH(AB$4,Esquemas_NORM!$H$1:$K$1,0)))</f>
        <v>A la fecha no ha conformado un EAT Área Metropolitana</v>
      </c>
      <c r="AC334" t="str">
        <f>IF($E334="","",INDEX(Esquemas_NORM!$H$2:$K$126,MATCH($E334,Esquemas_NORM!$A$2:$A$126,0),MATCH(AC$4,Esquemas_NORM!$H$1:$K$1,0)))</f>
        <v>MUNICIPIOS ASOCIADOS DEL ALTIPLANO DEL ORIENTE ANTIOQUEÑO - MASORA</v>
      </c>
    </row>
    <row r="335" spans="1:29" x14ac:dyDescent="0.3">
      <c r="A335" s="6">
        <v>2017</v>
      </c>
      <c r="B335" s="4" t="s">
        <v>556</v>
      </c>
      <c r="C335" s="4" t="s">
        <v>315</v>
      </c>
      <c r="D335" s="4" t="s">
        <v>574</v>
      </c>
      <c r="E335" s="4" t="s">
        <v>339</v>
      </c>
      <c r="F335" s="4" t="s">
        <v>318</v>
      </c>
      <c r="G335" s="4" t="s">
        <v>340</v>
      </c>
      <c r="H335" s="9">
        <v>8.8961542204599997</v>
      </c>
      <c r="I335" s="9">
        <v>0</v>
      </c>
      <c r="J335" s="287">
        <v>8.8961542204599997</v>
      </c>
      <c r="K335" s="9">
        <v>1.66459655878</v>
      </c>
      <c r="L335" s="9">
        <v>4.5569087864500002</v>
      </c>
      <c r="M335" s="287">
        <v>6.2215053452299998</v>
      </c>
      <c r="N335" s="9">
        <v>4.2290469952900001</v>
      </c>
      <c r="O335" s="9">
        <v>7.7148712829599999</v>
      </c>
      <c r="P335" s="9">
        <v>3.13418725456</v>
      </c>
      <c r="Q335" s="9">
        <v>2.3130127331899999</v>
      </c>
      <c r="R335" s="9">
        <v>15.96630442645</v>
      </c>
      <c r="S335" s="9">
        <v>8.6189495569699996</v>
      </c>
      <c r="T335" s="9">
        <v>13.87533501727</v>
      </c>
      <c r="U335" s="9">
        <v>1.99743368451</v>
      </c>
      <c r="V335" s="287">
        <v>57.849140951199999</v>
      </c>
      <c r="W335" s="287">
        <v>72.966800516890004</v>
      </c>
      <c r="X335" s="9">
        <v>7.2098600673089015</v>
      </c>
      <c r="Y335" s="284">
        <v>80.176660584198899</v>
      </c>
      <c r="Z335" t="str">
        <f>SUBSTITUTE(SUBSTITUTE(SUBSTITUTE(SUBSTITUTE(IF(E335="","",VLOOKUP(E335,Esquemas_NORM!$A$2:$H$126,8,FALSE)),"PROVINCIA ADMINISTRATIVA Y DE PLANIFICACIÓN","PAT"),"PROVINCIA ADMINISTRATIVA Y DE PLANIFICACION","PAT"),"PROVINCIA ADMINISTRATIVA DE PLANIFICACION","PAT"),"PROVINCIA ADMINISTRATIVA Y PLANIFICACION","PAT")</f>
        <v>PAT DEL AGUA, BOSQUES Y EL TURISMO</v>
      </c>
      <c r="AA335" t="str">
        <f>IF($E335="","",INDEX(Esquemas_NORM!$H$2:$K$126,MATCH($E335,Esquemas_NORM!$A$2:$A$126,0),MATCH(AA$4,Esquemas_NORM!$H$1:$K$1,0)))</f>
        <v>A la fecha no ha conformado un EAT Región</v>
      </c>
      <c r="AB335" t="str">
        <f>IF($E335="","",INDEX(Esquemas_NORM!$H$2:$K$126,MATCH($E335,Esquemas_NORM!$A$2:$A$126,0),MATCH(AB$4,Esquemas_NORM!$H$1:$K$1,0)))</f>
        <v>A la fecha no ha conformado un EAT Área Metropolitana</v>
      </c>
      <c r="AC335" t="str">
        <f>IF($E335="","",INDEX(Esquemas_NORM!$H$2:$K$126,MATCH($E335,Esquemas_NORM!$A$2:$A$126,0),MATCH(AC$4,Esquemas_NORM!$H$1:$K$1,0)))</f>
        <v>A la fecha no ha conformado un EAT asociación - unión</v>
      </c>
    </row>
    <row r="336" spans="1:29" x14ac:dyDescent="0.3">
      <c r="A336" s="6">
        <v>2017</v>
      </c>
      <c r="B336" s="4" t="s">
        <v>556</v>
      </c>
      <c r="C336" s="4" t="s">
        <v>315</v>
      </c>
      <c r="D336" s="4" t="s">
        <v>576</v>
      </c>
      <c r="E336" s="4" t="s">
        <v>341</v>
      </c>
      <c r="F336" s="4" t="s">
        <v>318</v>
      </c>
      <c r="G336" s="4" t="s">
        <v>342</v>
      </c>
      <c r="H336" s="9">
        <v>68.067289024489995</v>
      </c>
      <c r="I336" s="9">
        <v>0</v>
      </c>
      <c r="J336" s="287">
        <v>68.067289024489995</v>
      </c>
      <c r="K336" s="9">
        <v>554.96740537913001</v>
      </c>
      <c r="L336" s="9">
        <v>158.50543669958</v>
      </c>
      <c r="M336" s="287">
        <v>713.47284207871007</v>
      </c>
      <c r="N336" s="9">
        <v>32.950454596050001</v>
      </c>
      <c r="O336" s="9">
        <v>150.82721564626999</v>
      </c>
      <c r="P336" s="9">
        <v>13.797911141689999</v>
      </c>
      <c r="Q336" s="9">
        <v>16.136386322180002</v>
      </c>
      <c r="R336" s="9">
        <v>88.9504894624</v>
      </c>
      <c r="S336" s="9">
        <v>79.925009050400007</v>
      </c>
      <c r="T336" s="9">
        <v>47.311095010819997</v>
      </c>
      <c r="U336" s="9">
        <v>16.364614125420001</v>
      </c>
      <c r="V336" s="287">
        <v>446.26317535523003</v>
      </c>
      <c r="W336" s="287">
        <v>1227.8033064584301</v>
      </c>
      <c r="X336" s="9">
        <v>121.3194215319086</v>
      </c>
      <c r="Y336" s="284">
        <v>1349.1227279903387</v>
      </c>
      <c r="Z336" t="str">
        <f>SUBSTITUTE(SUBSTITUTE(SUBSTITUTE(SUBSTITUTE(IF(E336="","",VLOOKUP(E336,Esquemas_NORM!$A$2:$H$126,8,FALSE)),"PROVINCIA ADMINISTRATIVA Y DE PLANIFICACIÓN","PAT"),"PROVINCIA ADMINISTRATIVA Y DE PLANIFICACION","PAT"),"PROVINCIA ADMINISTRATIVA DE PLANIFICACION","PAT"),"PROVINCIA ADMINISTRATIVA Y PLANIFICACION","PAT")</f>
        <v>A la fecha no ha conformado un EAT Provincia</v>
      </c>
      <c r="AA336" t="str">
        <f>IF($E336="","",INDEX(Esquemas_NORM!$H$2:$K$126,MATCH($E336,Esquemas_NORM!$A$2:$A$126,0),MATCH(AA$4,Esquemas_NORM!$H$1:$K$1,0)))</f>
        <v>A la fecha no ha conformado un EAT Región</v>
      </c>
      <c r="AB336" t="str">
        <f>IF($E336="","",INDEX(Esquemas_NORM!$H$2:$K$126,MATCH($E336,Esquemas_NORM!$A$2:$A$126,0),MATCH(AB$4,Esquemas_NORM!$H$1:$K$1,0)))</f>
        <v>A la fecha no ha conformado un EAT Área Metropolitana</v>
      </c>
      <c r="AC336" t="str">
        <f>IF($E336="","",INDEX(Esquemas_NORM!$H$2:$K$126,MATCH($E336,Esquemas_NORM!$A$2:$A$126,0),MATCH(AC$4,Esquemas_NORM!$H$1:$K$1,0)))</f>
        <v>MUNICIPIOS ASOCIADOS DEL ALTIPLANO DEL ORIENTE ANTIOQUEÑO - MASORA</v>
      </c>
    </row>
    <row r="337" spans="1:29" x14ac:dyDescent="0.3">
      <c r="A337" s="6">
        <v>2017</v>
      </c>
      <c r="B337" s="4" t="s">
        <v>556</v>
      </c>
      <c r="C337" s="4" t="s">
        <v>315</v>
      </c>
      <c r="D337" s="4" t="s">
        <v>574</v>
      </c>
      <c r="E337" s="4" t="s">
        <v>343</v>
      </c>
      <c r="F337" s="4" t="s">
        <v>318</v>
      </c>
      <c r="G337" s="4" t="s">
        <v>344</v>
      </c>
      <c r="H337" s="9">
        <v>5.8512057321400004</v>
      </c>
      <c r="I337" s="9">
        <v>0</v>
      </c>
      <c r="J337" s="287">
        <v>5.8512057321400004</v>
      </c>
      <c r="K337" s="9">
        <v>2.3690619592100002</v>
      </c>
      <c r="L337" s="9">
        <v>23.883519847180001</v>
      </c>
      <c r="M337" s="287">
        <v>26.252581806390001</v>
      </c>
      <c r="N337" s="9">
        <v>12.54550096478</v>
      </c>
      <c r="O337" s="9">
        <v>93.321771794070003</v>
      </c>
      <c r="P337" s="9">
        <v>10.62536248196</v>
      </c>
      <c r="Q337" s="9">
        <v>6.2283128616900001</v>
      </c>
      <c r="R337" s="9">
        <v>57.399756417180001</v>
      </c>
      <c r="S337" s="9">
        <v>49.574972176839999</v>
      </c>
      <c r="T337" s="9">
        <v>38.899571492029999</v>
      </c>
      <c r="U337" s="9">
        <v>10.69886864117</v>
      </c>
      <c r="V337" s="287">
        <v>279.29411682972</v>
      </c>
      <c r="W337" s="287">
        <v>311.39790436825001</v>
      </c>
      <c r="X337" s="9">
        <v>30.76927177625317</v>
      </c>
      <c r="Y337" s="284">
        <v>342.16717614450317</v>
      </c>
      <c r="Z337" t="str">
        <f>SUBSTITUTE(SUBSTITUTE(SUBSTITUTE(SUBSTITUTE(IF(E337="","",VLOOKUP(E337,Esquemas_NORM!$A$2:$H$126,8,FALSE)),"PROVINCIA ADMINISTRATIVA Y DE PLANIFICACIÓN","PAT"),"PROVINCIA ADMINISTRATIVA Y DE PLANIFICACION","PAT"),"PROVINCIA ADMINISTRATIVA DE PLANIFICACION","PAT"),"PROVINCIA ADMINISTRATIVA Y PLANIFICACION","PAT")</f>
        <v>PAT DEL AGUA, BOSQUES Y EL TURISMO</v>
      </c>
      <c r="AA337" t="str">
        <f>IF($E337="","",INDEX(Esquemas_NORM!$H$2:$K$126,MATCH($E337,Esquemas_NORM!$A$2:$A$126,0),MATCH(AA$4,Esquemas_NORM!$H$1:$K$1,0)))</f>
        <v>A la fecha no ha conformado un EAT Región</v>
      </c>
      <c r="AB337" t="str">
        <f>IF($E337="","",INDEX(Esquemas_NORM!$H$2:$K$126,MATCH($E337,Esquemas_NORM!$A$2:$A$126,0),MATCH(AB$4,Esquemas_NORM!$H$1:$K$1,0)))</f>
        <v>A la fecha no ha conformado un EAT Área Metropolitana</v>
      </c>
      <c r="AC337" t="str">
        <f>IF($E337="","",INDEX(Esquemas_NORM!$H$2:$K$126,MATCH($E337,Esquemas_NORM!$A$2:$A$126,0),MATCH(AC$4,Esquemas_NORM!$H$1:$K$1,0)))</f>
        <v>A la fecha no ha conformado un EAT asociación - unión</v>
      </c>
    </row>
    <row r="338" spans="1:29" x14ac:dyDescent="0.3">
      <c r="A338" s="6">
        <v>2017</v>
      </c>
      <c r="B338" s="4" t="s">
        <v>556</v>
      </c>
      <c r="C338" s="4" t="s">
        <v>315</v>
      </c>
      <c r="D338" s="4" t="s">
        <v>576</v>
      </c>
      <c r="E338" s="4" t="s">
        <v>345</v>
      </c>
      <c r="F338" s="4" t="s">
        <v>318</v>
      </c>
      <c r="G338" s="4" t="s">
        <v>346</v>
      </c>
      <c r="H338" s="9">
        <v>40.320797809459997</v>
      </c>
      <c r="I338" s="9">
        <v>0</v>
      </c>
      <c r="J338" s="287">
        <v>40.320797809459997</v>
      </c>
      <c r="K338" s="9">
        <v>52.647898267000002</v>
      </c>
      <c r="L338" s="9">
        <v>39.656502016289998</v>
      </c>
      <c r="M338" s="287">
        <v>92.304400283289993</v>
      </c>
      <c r="N338" s="9">
        <v>38.859421927619998</v>
      </c>
      <c r="O338" s="9">
        <v>202.72377524588001</v>
      </c>
      <c r="P338" s="9">
        <v>20.334350425290001</v>
      </c>
      <c r="Q338" s="9">
        <v>28.039337919320001</v>
      </c>
      <c r="R338" s="9">
        <v>135.91079587243999</v>
      </c>
      <c r="S338" s="9">
        <v>71.401930711519995</v>
      </c>
      <c r="T338" s="9">
        <v>79.538455802650006</v>
      </c>
      <c r="U338" s="9">
        <v>26.310295721359999</v>
      </c>
      <c r="V338" s="287">
        <v>603.11836362608005</v>
      </c>
      <c r="W338" s="287">
        <v>735.74356171883005</v>
      </c>
      <c r="X338" s="9">
        <v>72.698927290741167</v>
      </c>
      <c r="Y338" s="284">
        <v>808.4424890095712</v>
      </c>
      <c r="Z338" t="str">
        <f>SUBSTITUTE(SUBSTITUTE(SUBSTITUTE(SUBSTITUTE(IF(E338="","",VLOOKUP(E338,Esquemas_NORM!$A$2:$H$126,8,FALSE)),"PROVINCIA ADMINISTRATIVA Y DE PLANIFICACIÓN","PAT"),"PROVINCIA ADMINISTRATIVA Y DE PLANIFICACION","PAT"),"PROVINCIA ADMINISTRATIVA DE PLANIFICACION","PAT"),"PROVINCIA ADMINISTRATIVA Y PLANIFICACION","PAT")</f>
        <v>A la fecha no ha conformado un EAT Provincia</v>
      </c>
      <c r="AA338" t="str">
        <f>IF($E338="","",INDEX(Esquemas_NORM!$H$2:$K$126,MATCH($E338,Esquemas_NORM!$A$2:$A$126,0),MATCH(AA$4,Esquemas_NORM!$H$1:$K$1,0)))</f>
        <v>Región de Planeación y Gestión Aeroportuaria de Oriente</v>
      </c>
      <c r="AB338" t="str">
        <f>IF($E338="","",INDEX(Esquemas_NORM!$H$2:$K$126,MATCH($E338,Esquemas_NORM!$A$2:$A$126,0),MATCH(AB$4,Esquemas_NORM!$H$1:$K$1,0)))</f>
        <v>A la fecha no ha conformado un EAT Área Metropolitana</v>
      </c>
      <c r="AC338" t="str">
        <f>IF($E338="","",INDEX(Esquemas_NORM!$H$2:$K$126,MATCH($E338,Esquemas_NORM!$A$2:$A$126,0),MATCH(AC$4,Esquemas_NORM!$H$1:$K$1,0)))</f>
        <v>MUNICIPIOS ASOCIADOS DEL ALTIPLANO DEL ORIENTE ANTIOQUEÑO - MASORA</v>
      </c>
    </row>
    <row r="339" spans="1:29" x14ac:dyDescent="0.3">
      <c r="A339" s="6">
        <v>2017</v>
      </c>
      <c r="B339" s="4" t="s">
        <v>556</v>
      </c>
      <c r="C339" s="4" t="s">
        <v>315</v>
      </c>
      <c r="D339" s="4" t="s">
        <v>576</v>
      </c>
      <c r="E339" s="4" t="s">
        <v>347</v>
      </c>
      <c r="F339" s="4" t="s">
        <v>318</v>
      </c>
      <c r="G339" s="4" t="s">
        <v>349</v>
      </c>
      <c r="H339" s="9">
        <v>20.538282089669998</v>
      </c>
      <c r="I339" s="9">
        <v>0.18378290929999999</v>
      </c>
      <c r="J339" s="287">
        <v>20.722064998969998</v>
      </c>
      <c r="K339" s="9">
        <v>22.578754951579999</v>
      </c>
      <c r="L339" s="9">
        <v>7.6785159796200002</v>
      </c>
      <c r="M339" s="287">
        <v>30.257270931199997</v>
      </c>
      <c r="N339" s="9">
        <v>10.114924918990001</v>
      </c>
      <c r="O339" s="9">
        <v>59.721448975709997</v>
      </c>
      <c r="P339" s="9">
        <v>7.30601847297</v>
      </c>
      <c r="Q339" s="9">
        <v>9.8147312734599996</v>
      </c>
      <c r="R339" s="9">
        <v>26.890566464060001</v>
      </c>
      <c r="S339" s="9">
        <v>21.22930022077</v>
      </c>
      <c r="T339" s="9">
        <v>28.728937593040001</v>
      </c>
      <c r="U339" s="9">
        <v>9.1418399689700003</v>
      </c>
      <c r="V339" s="287">
        <v>172.94776788797</v>
      </c>
      <c r="W339" s="287">
        <v>223.92710381813998</v>
      </c>
      <c r="X339" s="9">
        <v>22.126269376889255</v>
      </c>
      <c r="Y339" s="284">
        <v>246.05337319502922</v>
      </c>
      <c r="Z339" t="str">
        <f>SUBSTITUTE(SUBSTITUTE(SUBSTITUTE(SUBSTITUTE(IF(E339="","",VLOOKUP(E339,Esquemas_NORM!$A$2:$H$126,8,FALSE)),"PROVINCIA ADMINISTRATIVA Y DE PLANIFICACIÓN","PAT"),"PROVINCIA ADMINISTRATIVA Y DE PLANIFICACION","PAT"),"PROVINCIA ADMINISTRATIVA DE PLANIFICACION","PAT"),"PROVINCIA ADMINISTRATIVA Y PLANIFICACION","PAT")</f>
        <v>PAT DE LA PAZ</v>
      </c>
      <c r="AA339" t="str">
        <f>IF($E339="","",INDEX(Esquemas_NORM!$H$2:$K$126,MATCH($E339,Esquemas_NORM!$A$2:$A$126,0),MATCH(AA$4,Esquemas_NORM!$H$1:$K$1,0)))</f>
        <v>Región de Planeación y Gestión Aeroportuaria de Oriente</v>
      </c>
      <c r="AB339" t="str">
        <f>IF($E339="","",INDEX(Esquemas_NORM!$H$2:$K$126,MATCH($E339,Esquemas_NORM!$A$2:$A$126,0),MATCH(AB$4,Esquemas_NORM!$H$1:$K$1,0)))</f>
        <v>A la fecha no ha conformado un EAT Área Metropolitana</v>
      </c>
      <c r="AC339" t="str">
        <f>IF($E339="","",INDEX(Esquemas_NORM!$H$2:$K$126,MATCH($E339,Esquemas_NORM!$A$2:$A$126,0),MATCH(AC$4,Esquemas_NORM!$H$1:$K$1,0)))</f>
        <v>MUNICIPIOS ASOCIADOS DEL ALTIPLANO DEL ORIENTE ANTIOQUEÑO - MASORA</v>
      </c>
    </row>
    <row r="340" spans="1:29" x14ac:dyDescent="0.3">
      <c r="A340" s="6">
        <v>2017</v>
      </c>
      <c r="B340" s="4" t="s">
        <v>556</v>
      </c>
      <c r="C340" s="4" t="s">
        <v>315</v>
      </c>
      <c r="D340" s="4" t="s">
        <v>576</v>
      </c>
      <c r="E340" s="4" t="s">
        <v>350</v>
      </c>
      <c r="F340" s="4" t="s">
        <v>318</v>
      </c>
      <c r="G340" s="4" t="s">
        <v>351</v>
      </c>
      <c r="H340" s="9">
        <v>149.98189068328</v>
      </c>
      <c r="I340" s="9">
        <v>0</v>
      </c>
      <c r="J340" s="287">
        <v>149.98189068328</v>
      </c>
      <c r="K340" s="9">
        <v>214.31003705015999</v>
      </c>
      <c r="L340" s="9">
        <v>61.368950879849997</v>
      </c>
      <c r="M340" s="287">
        <v>275.67898793001001</v>
      </c>
      <c r="N340" s="9">
        <v>31.32515120319</v>
      </c>
      <c r="O340" s="9">
        <v>163.80378958003001</v>
      </c>
      <c r="P340" s="9">
        <v>24.761791646300001</v>
      </c>
      <c r="Q340" s="9">
        <v>29.070757645560001</v>
      </c>
      <c r="R340" s="9">
        <v>93.744878082330004</v>
      </c>
      <c r="S340" s="9">
        <v>69.122655864210003</v>
      </c>
      <c r="T340" s="9">
        <v>64.154659994319999</v>
      </c>
      <c r="U340" s="9">
        <v>20.93390063959</v>
      </c>
      <c r="V340" s="287">
        <v>496.91758465552999</v>
      </c>
      <c r="W340" s="287">
        <v>922.57846326881997</v>
      </c>
      <c r="X340" s="9">
        <v>91.160110819732679</v>
      </c>
      <c r="Y340" s="284">
        <v>1013.7385740885527</v>
      </c>
      <c r="Z340" t="str">
        <f>SUBSTITUTE(SUBSTITUTE(SUBSTITUTE(SUBSTITUTE(IF(E340="","",VLOOKUP(E340,Esquemas_NORM!$A$2:$H$126,8,FALSE)),"PROVINCIA ADMINISTRATIVA Y DE PLANIFICACIÓN","PAT"),"PROVINCIA ADMINISTRATIVA Y DE PLANIFICACION","PAT"),"PROVINCIA ADMINISTRATIVA DE PLANIFICACION","PAT"),"PROVINCIA ADMINISTRATIVA Y PLANIFICACION","PAT")</f>
        <v>PAT DEL AGUA, BOSQUES Y EL TURISMO</v>
      </c>
      <c r="AA340" t="str">
        <f>IF($E340="","",INDEX(Esquemas_NORM!$H$2:$K$126,MATCH($E340,Esquemas_NORM!$A$2:$A$126,0),MATCH(AA$4,Esquemas_NORM!$H$1:$K$1,0)))</f>
        <v>A la fecha no ha conformado un EAT Región</v>
      </c>
      <c r="AB340" t="str">
        <f>IF($E340="","",INDEX(Esquemas_NORM!$H$2:$K$126,MATCH($E340,Esquemas_NORM!$A$2:$A$126,0),MATCH(AB$4,Esquemas_NORM!$H$1:$K$1,0)))</f>
        <v>A la fecha no ha conformado un EAT Área Metropolitana</v>
      </c>
      <c r="AC340" t="str">
        <f>IF($E340="","",INDEX(Esquemas_NORM!$H$2:$K$126,MATCH($E340,Esquemas_NORM!$A$2:$A$126,0),MATCH(AC$4,Esquemas_NORM!$H$1:$K$1,0)))</f>
        <v>MUNICIPIOS ASOCIADOS DEL ALTIPLANO DEL ORIENTE ANTIOQUEÑO - MASORA</v>
      </c>
    </row>
    <row r="341" spans="1:29" x14ac:dyDescent="0.3">
      <c r="A341" s="6">
        <v>2017</v>
      </c>
      <c r="B341" s="4" t="s">
        <v>556</v>
      </c>
      <c r="C341" s="4" t="s">
        <v>315</v>
      </c>
      <c r="D341" s="4" t="s">
        <v>573</v>
      </c>
      <c r="E341" s="4" t="s">
        <v>352</v>
      </c>
      <c r="F341" s="4" t="s">
        <v>318</v>
      </c>
      <c r="G341" s="4" t="s">
        <v>353</v>
      </c>
      <c r="H341" s="9">
        <v>22.73003821048</v>
      </c>
      <c r="I341" s="9">
        <v>0</v>
      </c>
      <c r="J341" s="287">
        <v>22.73003821048</v>
      </c>
      <c r="K341" s="9">
        <v>0.77924079417000003</v>
      </c>
      <c r="L341" s="9">
        <v>12.082656806959999</v>
      </c>
      <c r="M341" s="287">
        <v>12.86189760113</v>
      </c>
      <c r="N341" s="9">
        <v>0.96644227533000004</v>
      </c>
      <c r="O341" s="9">
        <v>11.391070350310001</v>
      </c>
      <c r="P341" s="9">
        <v>8.6845220372299998</v>
      </c>
      <c r="Q341" s="9">
        <v>1.8437470361799999</v>
      </c>
      <c r="R341" s="9">
        <v>7.6675562518399998</v>
      </c>
      <c r="S341" s="9">
        <v>14.837291130600001</v>
      </c>
      <c r="T341" s="9">
        <v>16.975812482439999</v>
      </c>
      <c r="U341" s="9">
        <v>1.7718906187900001</v>
      </c>
      <c r="V341" s="287">
        <v>64.138332182720006</v>
      </c>
      <c r="W341" s="287">
        <v>99.730267994330006</v>
      </c>
      <c r="X341" s="9">
        <v>9.8543621430666306</v>
      </c>
      <c r="Y341" s="284">
        <v>109.58463013739663</v>
      </c>
      <c r="Z341" t="str">
        <f>SUBSTITUTE(SUBSTITUTE(SUBSTITUTE(SUBSTITUTE(IF(E341="","",VLOOKUP(E341,Esquemas_NORM!$A$2:$H$126,8,FALSE)),"PROVINCIA ADMINISTRATIVA Y DE PLANIFICACIÓN","PAT"),"PROVINCIA ADMINISTRATIVA Y DE PLANIFICACION","PAT"),"PROVINCIA ADMINISTRATIVA DE PLANIFICACION","PAT"),"PROVINCIA ADMINISTRATIVA Y PLANIFICACION","PAT")</f>
        <v>PAT DE LA PAZ</v>
      </c>
      <c r="AA341" t="str">
        <f>IF($E341="","",INDEX(Esquemas_NORM!$H$2:$K$126,MATCH($E341,Esquemas_NORM!$A$2:$A$126,0),MATCH(AA$4,Esquemas_NORM!$H$1:$K$1,0)))</f>
        <v>A la fecha no ha conformado un EAT Región</v>
      </c>
      <c r="AB341" t="str">
        <f>IF($E341="","",INDEX(Esquemas_NORM!$H$2:$K$126,MATCH($E341,Esquemas_NORM!$A$2:$A$126,0),MATCH(AB$4,Esquemas_NORM!$H$1:$K$1,0)))</f>
        <v>A la fecha no ha conformado un EAT Área Metropolitana</v>
      </c>
      <c r="AC341" t="str">
        <f>IF($E341="","",INDEX(Esquemas_NORM!$H$2:$K$126,MATCH($E341,Esquemas_NORM!$A$2:$A$126,0),MATCH(AC$4,Esquemas_NORM!$H$1:$K$1,0)))</f>
        <v>MUNICIPIOS UNIDOS DEL SUR DE ANTIOQUIA - MUSA</v>
      </c>
    </row>
    <row r="342" spans="1:29" x14ac:dyDescent="0.3">
      <c r="A342" s="6">
        <v>2017</v>
      </c>
      <c r="B342" s="4" t="s">
        <v>556</v>
      </c>
      <c r="C342" s="4" t="s">
        <v>315</v>
      </c>
      <c r="D342" s="4" t="s">
        <v>576</v>
      </c>
      <c r="E342" s="4" t="s">
        <v>354</v>
      </c>
      <c r="F342" s="4" t="s">
        <v>318</v>
      </c>
      <c r="G342" s="4" t="s">
        <v>355</v>
      </c>
      <c r="H342" s="9">
        <v>51.664386490410003</v>
      </c>
      <c r="I342" s="9">
        <v>0.18216770662000001</v>
      </c>
      <c r="J342" s="287">
        <v>51.846554197030002</v>
      </c>
      <c r="K342" s="9">
        <v>1416.86490034694</v>
      </c>
      <c r="L342" s="9">
        <v>224.64078111175999</v>
      </c>
      <c r="M342" s="287">
        <v>1641.5056814586999</v>
      </c>
      <c r="N342" s="9">
        <v>98.036783551200003</v>
      </c>
      <c r="O342" s="9">
        <v>517.15610933485004</v>
      </c>
      <c r="P342" s="9">
        <v>28.555243633149999</v>
      </c>
      <c r="Q342" s="9">
        <v>70.101528160840004</v>
      </c>
      <c r="R342" s="9">
        <v>224.96547710135999</v>
      </c>
      <c r="S342" s="9">
        <v>251.47170484207999</v>
      </c>
      <c r="T342" s="9">
        <v>253.02828548973</v>
      </c>
      <c r="U342" s="9">
        <v>41.833410552099998</v>
      </c>
      <c r="V342" s="287">
        <v>1485.1485426653101</v>
      </c>
      <c r="W342" s="287">
        <v>3178.5007783210399</v>
      </c>
      <c r="X342" s="9">
        <v>314.06811965420832</v>
      </c>
      <c r="Y342" s="284">
        <v>3492.5688979752481</v>
      </c>
      <c r="Z342" t="str">
        <f>SUBSTITUTE(SUBSTITUTE(SUBSTITUTE(SUBSTITUTE(IF(E342="","",VLOOKUP(E342,Esquemas_NORM!$A$2:$H$126,8,FALSE)),"PROVINCIA ADMINISTRATIVA Y DE PLANIFICACIÓN","PAT"),"PROVINCIA ADMINISTRATIVA Y DE PLANIFICACION","PAT"),"PROVINCIA ADMINISTRATIVA DE PLANIFICACION","PAT"),"PROVINCIA ADMINISTRATIVA Y PLANIFICACION","PAT")</f>
        <v>A la fecha no ha conformado un EAT Provincia</v>
      </c>
      <c r="AA342" t="str">
        <f>IF($E342="","",INDEX(Esquemas_NORM!$H$2:$K$126,MATCH($E342,Esquemas_NORM!$A$2:$A$126,0),MATCH(AA$4,Esquemas_NORM!$H$1:$K$1,0)))</f>
        <v>Región de Planeación y Gestión Aeroportuaria de Oriente</v>
      </c>
      <c r="AB342" t="str">
        <f>IF($E342="","",INDEX(Esquemas_NORM!$H$2:$K$126,MATCH($E342,Esquemas_NORM!$A$2:$A$126,0),MATCH(AB$4,Esquemas_NORM!$H$1:$K$1,0)))</f>
        <v>A la fecha no ha conformado un EAT Área Metropolitana</v>
      </c>
      <c r="AC342" t="str">
        <f>IF($E342="","",INDEX(Esquemas_NORM!$H$2:$K$126,MATCH($E342,Esquemas_NORM!$A$2:$A$126,0),MATCH(AC$4,Esquemas_NORM!$H$1:$K$1,0)))</f>
        <v>MUNICIPIOS ASOCIADOS DEL ALTIPLANO DEL ORIENTE ANTIOQUEÑO - MASORA</v>
      </c>
    </row>
    <row r="343" spans="1:29" x14ac:dyDescent="0.3">
      <c r="A343" s="6">
        <v>2017</v>
      </c>
      <c r="B343" s="4" t="s">
        <v>556</v>
      </c>
      <c r="C343" s="4" t="s">
        <v>315</v>
      </c>
      <c r="D343" s="4" t="s">
        <v>574</v>
      </c>
      <c r="E343" s="4" t="s">
        <v>356</v>
      </c>
      <c r="F343" s="4" t="s">
        <v>318</v>
      </c>
      <c r="G343" s="4" t="s">
        <v>357</v>
      </c>
      <c r="H343" s="9">
        <v>18.451497285239999</v>
      </c>
      <c r="I343" s="9">
        <v>0.43645492993000001</v>
      </c>
      <c r="J343" s="287">
        <v>18.887952215169999</v>
      </c>
      <c r="K343" s="9">
        <v>26.712755571279999</v>
      </c>
      <c r="L343" s="9">
        <v>31.160325722380001</v>
      </c>
      <c r="M343" s="287">
        <v>57.87308129366</v>
      </c>
      <c r="N343" s="9">
        <v>531.95354103480997</v>
      </c>
      <c r="O343" s="9">
        <v>18.512444514409999</v>
      </c>
      <c r="P343" s="9">
        <v>10.34920755568</v>
      </c>
      <c r="Q343" s="9">
        <v>2.5145564545100001</v>
      </c>
      <c r="R343" s="9">
        <v>13.088257531409999</v>
      </c>
      <c r="S343" s="9">
        <v>14.934286708769999</v>
      </c>
      <c r="T343" s="9">
        <v>17.00753334853</v>
      </c>
      <c r="U343" s="9">
        <v>2.8545046222199999</v>
      </c>
      <c r="V343" s="287">
        <v>611.21433177033998</v>
      </c>
      <c r="W343" s="287">
        <v>687.97536527916998</v>
      </c>
      <c r="X343" s="9">
        <v>67.978944921250957</v>
      </c>
      <c r="Y343" s="284">
        <v>755.95431020042088</v>
      </c>
      <c r="Z343" t="str">
        <f>SUBSTITUTE(SUBSTITUTE(SUBSTITUTE(SUBSTITUTE(IF(E343="","",VLOOKUP(E343,Esquemas_NORM!$A$2:$H$126,8,FALSE)),"PROVINCIA ADMINISTRATIVA Y DE PLANIFICACIÓN","PAT"),"PROVINCIA ADMINISTRATIVA Y DE PLANIFICACION","PAT"),"PROVINCIA ADMINISTRATIVA DE PLANIFICACION","PAT"),"PROVINCIA ADMINISTRATIVA Y PLANIFICACION","PAT")</f>
        <v>PAT DEL AGUA, BOSQUES Y EL TURISMO</v>
      </c>
      <c r="AA343" t="str">
        <f>IF($E343="","",INDEX(Esquemas_NORM!$H$2:$K$126,MATCH($E343,Esquemas_NORM!$A$2:$A$126,0),MATCH(AA$4,Esquemas_NORM!$H$1:$K$1,0)))</f>
        <v>A la fecha no ha conformado un EAT Región</v>
      </c>
      <c r="AB343" t="str">
        <f>IF($E343="","",INDEX(Esquemas_NORM!$H$2:$K$126,MATCH($E343,Esquemas_NORM!$A$2:$A$126,0),MATCH(AB$4,Esquemas_NORM!$H$1:$K$1,0)))</f>
        <v>A la fecha no ha conformado un EAT Área Metropolitana</v>
      </c>
      <c r="AC343" t="str">
        <f>IF($E343="","",INDEX(Esquemas_NORM!$H$2:$K$126,MATCH($E343,Esquemas_NORM!$A$2:$A$126,0),MATCH(AC$4,Esquemas_NORM!$H$1:$K$1,0)))</f>
        <v>A la fecha no ha conformado un EAT asociación - unión</v>
      </c>
    </row>
    <row r="344" spans="1:29" x14ac:dyDescent="0.3">
      <c r="A344" s="6">
        <v>2017</v>
      </c>
      <c r="B344" s="4" t="s">
        <v>556</v>
      </c>
      <c r="C344" s="4" t="s">
        <v>315</v>
      </c>
      <c r="D344" s="4" t="s">
        <v>575</v>
      </c>
      <c r="E344" s="4" t="s">
        <v>358</v>
      </c>
      <c r="F344" s="4" t="s">
        <v>318</v>
      </c>
      <c r="G344" s="4" t="s">
        <v>359</v>
      </c>
      <c r="H344" s="9">
        <v>5.02344827706</v>
      </c>
      <c r="I344" s="9">
        <v>0.10403734546</v>
      </c>
      <c r="J344" s="287">
        <v>5.1274856225200001</v>
      </c>
      <c r="K344" s="9">
        <v>1.1874275239500001</v>
      </c>
      <c r="L344" s="9">
        <v>4.8107860226100003</v>
      </c>
      <c r="M344" s="287">
        <v>5.9982135465600006</v>
      </c>
      <c r="N344" s="9">
        <v>0.87949905894000002</v>
      </c>
      <c r="O344" s="9">
        <v>6.6722212031700003</v>
      </c>
      <c r="P344" s="9">
        <v>23.869013519399999</v>
      </c>
      <c r="Q344" s="9">
        <v>1.3557770819199999</v>
      </c>
      <c r="R344" s="9">
        <v>6.8873708798399997</v>
      </c>
      <c r="S344" s="9">
        <v>5.4540462064500002</v>
      </c>
      <c r="T344" s="9">
        <v>12.6182551594</v>
      </c>
      <c r="U344" s="9">
        <v>1.50895581523</v>
      </c>
      <c r="V344" s="287">
        <v>59.245138924350009</v>
      </c>
      <c r="W344" s="287">
        <v>70.37083809343001</v>
      </c>
      <c r="X344" s="9">
        <v>6.9533526463914992</v>
      </c>
      <c r="Y344" s="284">
        <v>77.324190739821503</v>
      </c>
      <c r="Z344" t="str">
        <f>SUBSTITUTE(SUBSTITUTE(SUBSTITUTE(SUBSTITUTE(IF(E344="","",VLOOKUP(E344,Esquemas_NORM!$A$2:$H$126,8,FALSE)),"PROVINCIA ADMINISTRATIVA Y DE PLANIFICACIÓN","PAT"),"PROVINCIA ADMINISTRATIVA Y DE PLANIFICACION","PAT"),"PROVINCIA ADMINISTRATIVA DE PLANIFICACION","PAT"),"PROVINCIA ADMINISTRATIVA Y PLANIFICACION","PAT")</f>
        <v>PAT DEL AGUA, BOSQUES Y EL TURISMO</v>
      </c>
      <c r="AA344" t="str">
        <f>IF($E344="","",INDEX(Esquemas_NORM!$H$2:$K$126,MATCH($E344,Esquemas_NORM!$A$2:$A$126,0),MATCH(AA$4,Esquemas_NORM!$H$1:$K$1,0)))</f>
        <v>A la fecha no ha conformado un EAT Región</v>
      </c>
      <c r="AB344" t="str">
        <f>IF($E344="","",INDEX(Esquemas_NORM!$H$2:$K$126,MATCH($E344,Esquemas_NORM!$A$2:$A$126,0),MATCH(AB$4,Esquemas_NORM!$H$1:$K$1,0)))</f>
        <v>A la fecha no ha conformado un EAT Área Metropolitana</v>
      </c>
      <c r="AC344" t="str">
        <f>IF($E344="","",INDEX(Esquemas_NORM!$H$2:$K$126,MATCH($E344,Esquemas_NORM!$A$2:$A$126,0),MATCH(AC$4,Esquemas_NORM!$H$1:$K$1,0)))</f>
        <v>A la fecha no ha conformado un EAT asociación - unión</v>
      </c>
    </row>
    <row r="345" spans="1:29" x14ac:dyDescent="0.3">
      <c r="A345" s="6">
        <v>2017</v>
      </c>
      <c r="B345" s="4" t="s">
        <v>556</v>
      </c>
      <c r="C345" s="4" t="s">
        <v>315</v>
      </c>
      <c r="D345" s="4" t="s">
        <v>575</v>
      </c>
      <c r="E345" s="4" t="s">
        <v>360</v>
      </c>
      <c r="F345" s="4" t="s">
        <v>318</v>
      </c>
      <c r="G345" s="4" t="s">
        <v>361</v>
      </c>
      <c r="H345" s="9">
        <v>7.0832916571800002</v>
      </c>
      <c r="I345" s="9">
        <v>0.75868863823999999</v>
      </c>
      <c r="J345" s="287">
        <v>7.84198029542</v>
      </c>
      <c r="K345" s="9">
        <v>2.6026406623899998</v>
      </c>
      <c r="L345" s="9">
        <v>8.2195056135200009</v>
      </c>
      <c r="M345" s="287">
        <v>10.822146275910001</v>
      </c>
      <c r="N345" s="9">
        <v>3.0637837882199999</v>
      </c>
      <c r="O345" s="9">
        <v>18.604661596469999</v>
      </c>
      <c r="P345" s="9">
        <v>6.23431194568</v>
      </c>
      <c r="Q345" s="9">
        <v>2.9091502180900002</v>
      </c>
      <c r="R345" s="9">
        <v>10.23405685098</v>
      </c>
      <c r="S345" s="9">
        <v>26.532064638840001</v>
      </c>
      <c r="T345" s="9">
        <v>19.935949140999998</v>
      </c>
      <c r="U345" s="9">
        <v>3.6086074180400001</v>
      </c>
      <c r="V345" s="287">
        <v>91.122585597319997</v>
      </c>
      <c r="W345" s="287">
        <v>109.78671216865</v>
      </c>
      <c r="X345" s="9">
        <v>10.848040840196822</v>
      </c>
      <c r="Y345" s="284">
        <v>120.63475300884681</v>
      </c>
      <c r="Z345" t="str">
        <f>SUBSTITUTE(SUBSTITUTE(SUBSTITUTE(SUBSTITUTE(IF(E345="","",VLOOKUP(E345,Esquemas_NORM!$A$2:$H$126,8,FALSE)),"PROVINCIA ADMINISTRATIVA Y DE PLANIFICACIÓN","PAT"),"PROVINCIA ADMINISTRATIVA Y DE PLANIFICACION","PAT"),"PROVINCIA ADMINISTRATIVA DE PLANIFICACION","PAT"),"PROVINCIA ADMINISTRATIVA Y PLANIFICACION","PAT")</f>
        <v>PAT DEL AGUA, BOSQUES Y EL TURISMO</v>
      </c>
      <c r="AA345" t="str">
        <f>IF($E345="","",INDEX(Esquemas_NORM!$H$2:$K$126,MATCH($E345,Esquemas_NORM!$A$2:$A$126,0),MATCH(AA$4,Esquemas_NORM!$H$1:$K$1,0)))</f>
        <v>A la fecha no ha conformado un EAT Región</v>
      </c>
      <c r="AB345" t="str">
        <f>IF($E345="","",INDEX(Esquemas_NORM!$H$2:$K$126,MATCH($E345,Esquemas_NORM!$A$2:$A$126,0),MATCH(AB$4,Esquemas_NORM!$H$1:$K$1,0)))</f>
        <v>A la fecha no ha conformado un EAT Área Metropolitana</v>
      </c>
      <c r="AC345" t="str">
        <f>IF($E345="","",INDEX(Esquemas_NORM!$H$2:$K$126,MATCH($E345,Esquemas_NORM!$A$2:$A$126,0),MATCH(AC$4,Esquemas_NORM!$H$1:$K$1,0)))</f>
        <v>A la fecha no ha conformado un EAT asociación - unión</v>
      </c>
    </row>
    <row r="346" spans="1:29" x14ac:dyDescent="0.3">
      <c r="A346" s="6">
        <v>2017</v>
      </c>
      <c r="B346" s="4" t="s">
        <v>556</v>
      </c>
      <c r="C346" s="4" t="s">
        <v>315</v>
      </c>
      <c r="D346" s="4" t="s">
        <v>574</v>
      </c>
      <c r="E346" s="4" t="s">
        <v>362</v>
      </c>
      <c r="F346" s="4" t="s">
        <v>318</v>
      </c>
      <c r="G346" s="4" t="s">
        <v>363</v>
      </c>
      <c r="H346" s="9">
        <v>8.4797423680600001</v>
      </c>
      <c r="I346" s="9">
        <v>0</v>
      </c>
      <c r="J346" s="287">
        <v>8.4797423680600001</v>
      </c>
      <c r="K346" s="9">
        <v>1.3042213820499999</v>
      </c>
      <c r="L346" s="9">
        <v>15.768167663590001</v>
      </c>
      <c r="M346" s="287">
        <v>17.072389045640001</v>
      </c>
      <c r="N346" s="9">
        <v>126.55073597588</v>
      </c>
      <c r="O346" s="9">
        <v>7.4498848898499999</v>
      </c>
      <c r="P346" s="9">
        <v>5.4449445652800001</v>
      </c>
      <c r="Q346" s="9">
        <v>1.21231133688</v>
      </c>
      <c r="R346" s="9">
        <v>6.7958545417299998</v>
      </c>
      <c r="S346" s="9">
        <v>4.0341064082600004</v>
      </c>
      <c r="T346" s="9">
        <v>7.1437770694599996</v>
      </c>
      <c r="U346" s="9">
        <v>1.3208341164899999</v>
      </c>
      <c r="V346" s="287">
        <v>159.95244890382997</v>
      </c>
      <c r="W346" s="287">
        <v>185.50458031752996</v>
      </c>
      <c r="X346" s="9">
        <v>18.329734296414088</v>
      </c>
      <c r="Y346" s="284">
        <v>203.83431461394406</v>
      </c>
      <c r="Z346" t="str">
        <f>SUBSTITUTE(SUBSTITUTE(SUBSTITUTE(SUBSTITUTE(IF(E346="","",VLOOKUP(E346,Esquemas_NORM!$A$2:$H$126,8,FALSE)),"PROVINCIA ADMINISTRATIVA Y DE PLANIFICACIÓN","PAT"),"PROVINCIA ADMINISTRATIVA Y DE PLANIFICACION","PAT"),"PROVINCIA ADMINISTRATIVA DE PLANIFICACION","PAT"),"PROVINCIA ADMINISTRATIVA Y PLANIFICACION","PAT")</f>
        <v>PAT DEL AGUA, BOSQUES Y EL TURISMO</v>
      </c>
      <c r="AA346" t="str">
        <f>IF($E346="","",INDEX(Esquemas_NORM!$H$2:$K$126,MATCH($E346,Esquemas_NORM!$A$2:$A$126,0),MATCH(AA$4,Esquemas_NORM!$H$1:$K$1,0)))</f>
        <v>A la fecha no ha conformado un EAT Región</v>
      </c>
      <c r="AB346" t="str">
        <f>IF($E346="","",INDEX(Esquemas_NORM!$H$2:$K$126,MATCH($E346,Esquemas_NORM!$A$2:$A$126,0),MATCH(AB$4,Esquemas_NORM!$H$1:$K$1,0)))</f>
        <v>A la fecha no ha conformado un EAT Área Metropolitana</v>
      </c>
      <c r="AC346" t="str">
        <f>IF($E346="","",INDEX(Esquemas_NORM!$H$2:$K$126,MATCH($E346,Esquemas_NORM!$A$2:$A$126,0),MATCH(AC$4,Esquemas_NORM!$H$1:$K$1,0)))</f>
        <v>A la fecha no ha conformado un EAT asociación - unión</v>
      </c>
    </row>
    <row r="347" spans="1:29" x14ac:dyDescent="0.3">
      <c r="A347" s="6">
        <v>2017</v>
      </c>
      <c r="B347" s="4" t="s">
        <v>556</v>
      </c>
      <c r="C347" s="4" t="s">
        <v>315</v>
      </c>
      <c r="D347" s="4" t="s">
        <v>576</v>
      </c>
      <c r="E347" s="4" t="s">
        <v>364</v>
      </c>
      <c r="F347" s="4" t="s">
        <v>318</v>
      </c>
      <c r="G347" s="4" t="s">
        <v>365</v>
      </c>
      <c r="H347" s="9">
        <v>67.543533335579994</v>
      </c>
      <c r="I347" s="9">
        <v>0</v>
      </c>
      <c r="J347" s="287">
        <v>67.543533335579994</v>
      </c>
      <c r="K347" s="9">
        <v>4.2862959611599996</v>
      </c>
      <c r="L347" s="9">
        <v>14.04681460456</v>
      </c>
      <c r="M347" s="287">
        <v>18.333110565719998</v>
      </c>
      <c r="N347" s="9">
        <v>2.8891385666999998</v>
      </c>
      <c r="O347" s="9">
        <v>19.177281416389999</v>
      </c>
      <c r="P347" s="9">
        <v>44.557105679720003</v>
      </c>
      <c r="Q347" s="9">
        <v>1.8776029569199999</v>
      </c>
      <c r="R347" s="9">
        <v>22.225701689379999</v>
      </c>
      <c r="S347" s="9">
        <v>11.76286571792</v>
      </c>
      <c r="T347" s="9">
        <v>23.11917949627</v>
      </c>
      <c r="U347" s="9">
        <v>5.9782532454600004</v>
      </c>
      <c r="V347" s="287">
        <v>131.58712876876001</v>
      </c>
      <c r="W347" s="287">
        <v>217.46377267006</v>
      </c>
      <c r="X347" s="9">
        <v>21.487626695341422</v>
      </c>
      <c r="Y347" s="284">
        <v>238.95139936540141</v>
      </c>
      <c r="Z347" t="str">
        <f>SUBSTITUTE(SUBSTITUTE(SUBSTITUTE(SUBSTITUTE(IF(E347="","",VLOOKUP(E347,Esquemas_NORM!$A$2:$H$126,8,FALSE)),"PROVINCIA ADMINISTRATIVA Y DE PLANIFICACIÓN","PAT"),"PROVINCIA ADMINISTRATIVA Y DE PLANIFICACION","PAT"),"PROVINCIA ADMINISTRATIVA DE PLANIFICACION","PAT"),"PROVINCIA ADMINISTRATIVA Y PLANIFICACION","PAT")</f>
        <v>PAT DEL AGUA, BOSQUES Y EL TURISMO</v>
      </c>
      <c r="AA347" t="str">
        <f>IF($E347="","",INDEX(Esquemas_NORM!$H$2:$K$126,MATCH($E347,Esquemas_NORM!$A$2:$A$126,0),MATCH(AA$4,Esquemas_NORM!$H$1:$K$1,0)))</f>
        <v>A la fecha no ha conformado un EAT Región</v>
      </c>
      <c r="AB347" t="str">
        <f>IF($E347="","",INDEX(Esquemas_NORM!$H$2:$K$126,MATCH($E347,Esquemas_NORM!$A$2:$A$126,0),MATCH(AB$4,Esquemas_NORM!$H$1:$K$1,0)))</f>
        <v>A la fecha no ha conformado un EAT Área Metropolitana</v>
      </c>
      <c r="AC347" t="str">
        <f>IF($E347="","",INDEX(Esquemas_NORM!$H$2:$K$126,MATCH($E347,Esquemas_NORM!$A$2:$A$126,0),MATCH(AC$4,Esquemas_NORM!$H$1:$K$1,0)))</f>
        <v>MUNICIPIOS ASOCIADOS DEL ALTIPLANO DEL ORIENTE ANTIOQUEÑO - MASORA</v>
      </c>
    </row>
    <row r="348" spans="1:29" x14ac:dyDescent="0.3">
      <c r="A348" s="6">
        <v>2017</v>
      </c>
      <c r="B348" s="4" t="s">
        <v>556</v>
      </c>
      <c r="C348" s="4" t="s">
        <v>315</v>
      </c>
      <c r="D348" s="4" t="s">
        <v>573</v>
      </c>
      <c r="E348" s="4" t="s">
        <v>366</v>
      </c>
      <c r="F348" s="4" t="s">
        <v>318</v>
      </c>
      <c r="G348" s="4" t="s">
        <v>367</v>
      </c>
      <c r="H348" s="9">
        <v>144.67308284902001</v>
      </c>
      <c r="I348" s="9">
        <v>9.7243559967700008</v>
      </c>
      <c r="J348" s="287">
        <v>154.39743884579002</v>
      </c>
      <c r="K348" s="9">
        <v>293.88524669956001</v>
      </c>
      <c r="L348" s="9">
        <v>13.370476146950001</v>
      </c>
      <c r="M348" s="287">
        <v>307.25572284651003</v>
      </c>
      <c r="N348" s="9">
        <v>32.148763416759998</v>
      </c>
      <c r="O348" s="9">
        <v>60.488280305449997</v>
      </c>
      <c r="P348" s="9">
        <v>10.30713801511</v>
      </c>
      <c r="Q348" s="9">
        <v>11.014864070410001</v>
      </c>
      <c r="R348" s="9">
        <v>39.485383725840002</v>
      </c>
      <c r="S348" s="9">
        <v>54.674871048029999</v>
      </c>
      <c r="T348" s="9">
        <v>63.074656463369998</v>
      </c>
      <c r="U348" s="9">
        <v>8.5073617051100001</v>
      </c>
      <c r="V348" s="287">
        <v>279.70131875007996</v>
      </c>
      <c r="W348" s="287">
        <v>741.35448044238001</v>
      </c>
      <c r="X348" s="9">
        <v>73.253342977875306</v>
      </c>
      <c r="Y348" s="284">
        <v>814.60782342025527</v>
      </c>
      <c r="Z348" t="str">
        <f>SUBSTITUTE(SUBSTITUTE(SUBSTITUTE(SUBSTITUTE(IF(E348="","",VLOOKUP(E348,Esquemas_NORM!$A$2:$H$126,8,FALSE)),"PROVINCIA ADMINISTRATIVA Y DE PLANIFICACIÓN","PAT"),"PROVINCIA ADMINISTRATIVA Y DE PLANIFICACION","PAT"),"PROVINCIA ADMINISTRATIVA DE PLANIFICACION","PAT"),"PROVINCIA ADMINISTRATIVA Y PLANIFICACION","PAT")</f>
        <v>PAT DE LA PAZ</v>
      </c>
      <c r="AA348" t="str">
        <f>IF($E348="","",INDEX(Esquemas_NORM!$H$2:$K$126,MATCH($E348,Esquemas_NORM!$A$2:$A$126,0),MATCH(AA$4,Esquemas_NORM!$H$1:$K$1,0)))</f>
        <v>A la fecha no ha conformado un EAT Región</v>
      </c>
      <c r="AB348" t="str">
        <f>IF($E348="","",INDEX(Esquemas_NORM!$H$2:$K$126,MATCH($E348,Esquemas_NORM!$A$2:$A$126,0),MATCH(AB$4,Esquemas_NORM!$H$1:$K$1,0)))</f>
        <v>A la fecha no ha conformado un EAT Área Metropolitana</v>
      </c>
      <c r="AC348" t="str">
        <f>IF($E348="","",INDEX(Esquemas_NORM!$H$2:$K$126,MATCH($E348,Esquemas_NORM!$A$2:$A$126,0),MATCH(AC$4,Esquemas_NORM!$H$1:$K$1,0)))</f>
        <v>A la fecha no ha conformado un EAT asociación - unión</v>
      </c>
    </row>
    <row r="349" spans="1:29" x14ac:dyDescent="0.3">
      <c r="A349" s="6">
        <v>2017</v>
      </c>
      <c r="B349" s="4" t="s">
        <v>556</v>
      </c>
      <c r="C349" s="4" t="s">
        <v>368</v>
      </c>
      <c r="D349" s="4" t="s">
        <v>577</v>
      </c>
      <c r="E349" s="4" t="s">
        <v>370</v>
      </c>
      <c r="F349" s="4" t="s">
        <v>371</v>
      </c>
      <c r="G349" s="4" t="s">
        <v>372</v>
      </c>
      <c r="H349" s="9">
        <v>49.947976988080001</v>
      </c>
      <c r="I349" s="9">
        <v>0.73325531049000003</v>
      </c>
      <c r="J349" s="287">
        <v>50.681232298570002</v>
      </c>
      <c r="K349" s="9">
        <v>144.65569289685999</v>
      </c>
      <c r="L349" s="9">
        <v>47.05302708928</v>
      </c>
      <c r="M349" s="287">
        <v>191.70871998613998</v>
      </c>
      <c r="N349" s="9">
        <v>22.879922581550002</v>
      </c>
      <c r="O349" s="9">
        <v>54.796731215679998</v>
      </c>
      <c r="P349" s="9">
        <v>12.800550808920001</v>
      </c>
      <c r="Q349" s="9">
        <v>9.8036531700400005</v>
      </c>
      <c r="R349" s="9">
        <v>32.51279540937</v>
      </c>
      <c r="S349" s="9">
        <v>37.998674390829997</v>
      </c>
      <c r="T349" s="9">
        <v>44.751913319650001</v>
      </c>
      <c r="U349" s="9">
        <v>10.61457970587</v>
      </c>
      <c r="V349" s="287">
        <v>226.15882060190998</v>
      </c>
      <c r="W349" s="287">
        <v>468.54877288661999</v>
      </c>
      <c r="X349" s="9">
        <v>46.297371726470466</v>
      </c>
      <c r="Y349" s="284">
        <v>514.84614461309047</v>
      </c>
      <c r="Z349" t="str">
        <f>SUBSTITUTE(SUBSTITUTE(SUBSTITUTE(SUBSTITUTE(IF(E349="","",VLOOKUP(E349,Esquemas_NORM!$A$2:$H$126,8,FALSE)),"PROVINCIA ADMINISTRATIVA Y DE PLANIFICACIÓN","PAT"),"PROVINCIA ADMINISTRATIVA Y DE PLANIFICACION","PAT"),"PROVINCIA ADMINISTRATIVA DE PLANIFICACION","PAT"),"PROVINCIA ADMINISTRATIVA Y PLANIFICACION","PAT")</f>
        <v>PAT DE PENDERISCO Y SINIFANÁ</v>
      </c>
      <c r="AA349" t="str">
        <f>IF($E349="","",INDEX(Esquemas_NORM!$H$2:$K$126,MATCH($E349,Esquemas_NORM!$A$2:$A$126,0),MATCH(AA$4,Esquemas_NORM!$H$1:$K$1,0)))</f>
        <v>A la fecha no ha conformado un EAT Región</v>
      </c>
      <c r="AB349" t="str">
        <f>IF($E349="","",INDEX(Esquemas_NORM!$H$2:$K$126,MATCH($E349,Esquemas_NORM!$A$2:$A$126,0),MATCH(AB$4,Esquemas_NORM!$H$1:$K$1,0)))</f>
        <v>A la fecha no ha conformado un EAT Área Metropolitana</v>
      </c>
      <c r="AC349" t="str">
        <f>IF($E349="","",INDEX(Esquemas_NORM!$H$2:$K$126,MATCH($E349,Esquemas_NORM!$A$2:$A$126,0),MATCH(AC$4,Esquemas_NORM!$H$1:$K$1,0)))</f>
        <v>A la fecha no ha conformado un EAT asociación - unión</v>
      </c>
    </row>
    <row r="350" spans="1:29" x14ac:dyDescent="0.3">
      <c r="A350" s="6">
        <v>2017</v>
      </c>
      <c r="B350" s="4" t="s">
        <v>556</v>
      </c>
      <c r="C350" s="4" t="s">
        <v>368</v>
      </c>
      <c r="D350" s="4" t="s">
        <v>578</v>
      </c>
      <c r="E350" s="4" t="s">
        <v>373</v>
      </c>
      <c r="F350" s="4" t="s">
        <v>371</v>
      </c>
      <c r="G350" s="4" t="s">
        <v>375</v>
      </c>
      <c r="H350" s="9">
        <v>152.19834188319001</v>
      </c>
      <c r="I350" s="9">
        <v>0.13334994538</v>
      </c>
      <c r="J350" s="287">
        <v>152.33169182857</v>
      </c>
      <c r="K350" s="9">
        <v>86.792883729970001</v>
      </c>
      <c r="L350" s="9">
        <v>122.33028361065</v>
      </c>
      <c r="M350" s="287">
        <v>209.12316734062</v>
      </c>
      <c r="N350" s="9">
        <v>11.83007920969</v>
      </c>
      <c r="O350" s="9">
        <v>108.82982734204001</v>
      </c>
      <c r="P350" s="9">
        <v>10.89336344258</v>
      </c>
      <c r="Q350" s="9">
        <v>21.58784481372</v>
      </c>
      <c r="R350" s="9">
        <v>30.97692791655</v>
      </c>
      <c r="S350" s="9">
        <v>48.51580225224</v>
      </c>
      <c r="T350" s="9">
        <v>71.114323041730003</v>
      </c>
      <c r="U350" s="9">
        <v>12.17806894278</v>
      </c>
      <c r="V350" s="287">
        <v>315.92623696133001</v>
      </c>
      <c r="W350" s="287">
        <v>677.38109613052006</v>
      </c>
      <c r="X350" s="9">
        <v>66.93212366096563</v>
      </c>
      <c r="Y350" s="284">
        <v>744.31321979148572</v>
      </c>
      <c r="Z350" t="str">
        <f>SUBSTITUTE(SUBSTITUTE(SUBSTITUTE(SUBSTITUTE(IF(E350="","",VLOOKUP(E350,Esquemas_NORM!$A$2:$H$126,8,FALSE)),"PROVINCIA ADMINISTRATIVA Y DE PLANIFICACIÓN","PAT"),"PROVINCIA ADMINISTRATIVA Y DE PLANIFICACION","PAT"),"PROVINCIA ADMINISTRATIVA DE PLANIFICACION","PAT"),"PROVINCIA ADMINISTRATIVA Y PLANIFICACION","PAT")</f>
        <v>PAT SAN JUAN</v>
      </c>
      <c r="AA350" t="str">
        <f>IF($E350="","",INDEX(Esquemas_NORM!$H$2:$K$126,MATCH($E350,Esquemas_NORM!$A$2:$A$126,0),MATCH(AA$4,Esquemas_NORM!$H$1:$K$1,0)))</f>
        <v>A la fecha no ha conformado un EAT Región</v>
      </c>
      <c r="AB350" t="str">
        <f>IF($E350="","",INDEX(Esquemas_NORM!$H$2:$K$126,MATCH($E350,Esquemas_NORM!$A$2:$A$126,0),MATCH(AB$4,Esquemas_NORM!$H$1:$K$1,0)))</f>
        <v>A la fecha no ha conformado un EAT Área Metropolitana</v>
      </c>
      <c r="AC350" t="str">
        <f>IF($E350="","",INDEX(Esquemas_NORM!$H$2:$K$126,MATCH($E350,Esquemas_NORM!$A$2:$A$126,0),MATCH(AC$4,Esquemas_NORM!$H$1:$K$1,0)))</f>
        <v>A la fecha no ha conformado un EAT asociación - unión</v>
      </c>
    </row>
    <row r="351" spans="1:29" x14ac:dyDescent="0.3">
      <c r="A351" s="6">
        <v>2017</v>
      </c>
      <c r="B351" s="4" t="s">
        <v>556</v>
      </c>
      <c r="C351" s="4" t="s">
        <v>368</v>
      </c>
      <c r="D351" s="4" t="s">
        <v>577</v>
      </c>
      <c r="E351" s="4" t="s">
        <v>376</v>
      </c>
      <c r="F351" s="4" t="s">
        <v>371</v>
      </c>
      <c r="G351" s="4" t="s">
        <v>377</v>
      </c>
      <c r="H351" s="9">
        <v>31.822402120620001</v>
      </c>
      <c r="I351" s="9">
        <v>0.76265645017000006</v>
      </c>
      <c r="J351" s="287">
        <v>32.585058570790004</v>
      </c>
      <c r="K351" s="9">
        <v>5.6441574708899998</v>
      </c>
      <c r="L351" s="9">
        <v>1.3901823152999999</v>
      </c>
      <c r="M351" s="287">
        <v>7.0343397861899994</v>
      </c>
      <c r="N351" s="9">
        <v>2.8041353350099998</v>
      </c>
      <c r="O351" s="9">
        <v>11.844526417160001</v>
      </c>
      <c r="P351" s="9">
        <v>3.7054207827500001</v>
      </c>
      <c r="Q351" s="9">
        <v>1.1295419314699999</v>
      </c>
      <c r="R351" s="9">
        <v>3.6471753050000002</v>
      </c>
      <c r="S351" s="9">
        <v>5.83710745619</v>
      </c>
      <c r="T351" s="9">
        <v>10.79698869502</v>
      </c>
      <c r="U351" s="9">
        <v>1.8026449606899999</v>
      </c>
      <c r="V351" s="287">
        <v>41.567540883290008</v>
      </c>
      <c r="W351" s="287">
        <v>81.186939240270021</v>
      </c>
      <c r="X351" s="9">
        <v>8.0220931583814128</v>
      </c>
      <c r="Y351" s="284">
        <v>89.209032398651431</v>
      </c>
      <c r="Z351" t="str">
        <f>SUBSTITUTE(SUBSTITUTE(SUBSTITUTE(SUBSTITUTE(IF(E351="","",VLOOKUP(E351,Esquemas_NORM!$A$2:$H$126,8,FALSE)),"PROVINCIA ADMINISTRATIVA Y DE PLANIFICACIÓN","PAT"),"PROVINCIA ADMINISTRATIVA Y DE PLANIFICACION","PAT"),"PROVINCIA ADMINISTRATIVA DE PLANIFICACION","PAT"),"PROVINCIA ADMINISTRATIVA Y PLANIFICACION","PAT")</f>
        <v>PAT DE PENDERISCO Y SINIFANÁ</v>
      </c>
      <c r="AA351" t="str">
        <f>IF($E351="","",INDEX(Esquemas_NORM!$H$2:$K$126,MATCH($E351,Esquemas_NORM!$A$2:$A$126,0),MATCH(AA$4,Esquemas_NORM!$H$1:$K$1,0)))</f>
        <v>A la fecha no ha conformado un EAT Región</v>
      </c>
      <c r="AB351" t="str">
        <f>IF($E351="","",INDEX(Esquemas_NORM!$H$2:$K$126,MATCH($E351,Esquemas_NORM!$A$2:$A$126,0),MATCH(AB$4,Esquemas_NORM!$H$1:$K$1,0)))</f>
        <v>A la fecha no ha conformado un EAT Área Metropolitana</v>
      </c>
      <c r="AC351" t="str">
        <f>IF($E351="","",INDEX(Esquemas_NORM!$H$2:$K$126,MATCH($E351,Esquemas_NORM!$A$2:$A$126,0),MATCH(AC$4,Esquemas_NORM!$H$1:$K$1,0)))</f>
        <v>A la fecha no ha conformado un EAT asociación - unión</v>
      </c>
    </row>
    <row r="352" spans="1:29" x14ac:dyDescent="0.3">
      <c r="A352" s="6">
        <v>2017</v>
      </c>
      <c r="B352" s="4" t="s">
        <v>556</v>
      </c>
      <c r="C352" s="4" t="s">
        <v>368</v>
      </c>
      <c r="D352" s="4" t="s">
        <v>578</v>
      </c>
      <c r="E352" s="4" t="s">
        <v>378</v>
      </c>
      <c r="F352" s="4" t="s">
        <v>371</v>
      </c>
      <c r="G352" s="4" t="s">
        <v>379</v>
      </c>
      <c r="H352" s="9">
        <v>73.875196975690002</v>
      </c>
      <c r="I352" s="9">
        <v>0</v>
      </c>
      <c r="J352" s="287">
        <v>73.875196975690002</v>
      </c>
      <c r="K352" s="9">
        <v>5.7504107791800001</v>
      </c>
      <c r="L352" s="9">
        <v>7.9868839297600003</v>
      </c>
      <c r="M352" s="287">
        <v>13.73729470894</v>
      </c>
      <c r="N352" s="9">
        <v>2.44365346362</v>
      </c>
      <c r="O352" s="9">
        <v>19.46077551998</v>
      </c>
      <c r="P352" s="9">
        <v>5.8591024439700004</v>
      </c>
      <c r="Q352" s="9">
        <v>3.2425692042500001</v>
      </c>
      <c r="R352" s="9">
        <v>8.7615536972400001</v>
      </c>
      <c r="S352" s="9">
        <v>10.586848468219999</v>
      </c>
      <c r="T352" s="9">
        <v>18.33177823918</v>
      </c>
      <c r="U352" s="9">
        <v>3.4012882608499999</v>
      </c>
      <c r="V352" s="287">
        <v>72.087569297309997</v>
      </c>
      <c r="W352" s="287">
        <v>159.70006098194</v>
      </c>
      <c r="X352" s="9">
        <v>15.779986024662241</v>
      </c>
      <c r="Y352" s="284">
        <v>175.48004700660223</v>
      </c>
      <c r="Z352" t="str">
        <f>SUBSTITUTE(SUBSTITUTE(SUBSTITUTE(SUBSTITUTE(IF(E352="","",VLOOKUP(E352,Esquemas_NORM!$A$2:$H$126,8,FALSE)),"PROVINCIA ADMINISTRATIVA Y DE PLANIFICACIÓN","PAT"),"PROVINCIA ADMINISTRATIVA Y DE PLANIFICACION","PAT"),"PROVINCIA ADMINISTRATIVA DE PLANIFICACION","PAT"),"PROVINCIA ADMINISTRATIVA Y PLANIFICACION","PAT")</f>
        <v>PAT SAN JUAN</v>
      </c>
      <c r="AA352" t="str">
        <f>IF($E352="","",INDEX(Esquemas_NORM!$H$2:$K$126,MATCH($E352,Esquemas_NORM!$A$2:$A$126,0),MATCH(AA$4,Esquemas_NORM!$H$1:$K$1,0)))</f>
        <v>A la fecha no ha conformado un EAT Región</v>
      </c>
      <c r="AB352" t="str">
        <f>IF($E352="","",INDEX(Esquemas_NORM!$H$2:$K$126,MATCH($E352,Esquemas_NORM!$A$2:$A$126,0),MATCH(AB$4,Esquemas_NORM!$H$1:$K$1,0)))</f>
        <v>A la fecha no ha conformado un EAT Área Metropolitana</v>
      </c>
      <c r="AC352" t="str">
        <f>IF($E352="","",INDEX(Esquemas_NORM!$H$2:$K$126,MATCH($E352,Esquemas_NORM!$A$2:$A$126,0),MATCH(AC$4,Esquemas_NORM!$H$1:$K$1,0)))</f>
        <v>A la fecha no ha conformado un EAT asociación - unión</v>
      </c>
    </row>
    <row r="353" spans="1:29" x14ac:dyDescent="0.3">
      <c r="A353" s="6">
        <v>2017</v>
      </c>
      <c r="B353" s="4" t="s">
        <v>556</v>
      </c>
      <c r="C353" s="4" t="s">
        <v>368</v>
      </c>
      <c r="D353" s="4" t="s">
        <v>579</v>
      </c>
      <c r="E353" s="4" t="s">
        <v>380</v>
      </c>
      <c r="F353" s="4" t="s">
        <v>371</v>
      </c>
      <c r="G353" s="4" t="s">
        <v>381</v>
      </c>
      <c r="H353" s="9">
        <v>99.030157554490003</v>
      </c>
      <c r="I353" s="9">
        <v>0</v>
      </c>
      <c r="J353" s="287">
        <v>99.030157554490003</v>
      </c>
      <c r="K353" s="9">
        <v>8.1993057572500003</v>
      </c>
      <c r="L353" s="9">
        <v>10.46894097963</v>
      </c>
      <c r="M353" s="287">
        <v>18.66824673688</v>
      </c>
      <c r="N353" s="9">
        <v>4.5462967513199999</v>
      </c>
      <c r="O353" s="9">
        <v>18.848396777000001</v>
      </c>
      <c r="P353" s="9">
        <v>6.2880500909099997</v>
      </c>
      <c r="Q353" s="9">
        <v>5.2856136316200004</v>
      </c>
      <c r="R353" s="9">
        <v>14.44003145462</v>
      </c>
      <c r="S353" s="9">
        <v>14.78373643257</v>
      </c>
      <c r="T353" s="9">
        <v>33.393207466690001</v>
      </c>
      <c r="U353" s="9">
        <v>5.0137696050700002</v>
      </c>
      <c r="V353" s="287">
        <v>102.59910220979999</v>
      </c>
      <c r="W353" s="287">
        <v>220.29750650117001</v>
      </c>
      <c r="X353" s="9">
        <v>21.767628343295346</v>
      </c>
      <c r="Y353" s="284">
        <v>242.06513484446535</v>
      </c>
      <c r="Z353" t="str">
        <f>SUBSTITUTE(SUBSTITUTE(SUBSTITUTE(SUBSTITUTE(IF(E353="","",VLOOKUP(E353,Esquemas_NORM!$A$2:$H$126,8,FALSE)),"PROVINCIA ADMINISTRATIVA Y DE PLANIFICACIÓN","PAT"),"PROVINCIA ADMINISTRATIVA Y DE PLANIFICACION","PAT"),"PROVINCIA ADMINISTRATIVA DE PLANIFICACION","PAT"),"PROVINCIA ADMINISTRATIVA Y PLANIFICACION","PAT")</f>
        <v>PAT DE PENDERISCO Y SINIFANÁ</v>
      </c>
      <c r="AA353" t="str">
        <f>IF($E353="","",INDEX(Esquemas_NORM!$H$2:$K$126,MATCH($E353,Esquemas_NORM!$A$2:$A$126,0),MATCH(AA$4,Esquemas_NORM!$H$1:$K$1,0)))</f>
        <v>A la fecha no ha conformado un EAT Región</v>
      </c>
      <c r="AB353" t="str">
        <f>IF($E353="","",INDEX(Esquemas_NORM!$H$2:$K$126,MATCH($E353,Esquemas_NORM!$A$2:$A$126,0),MATCH(AB$4,Esquemas_NORM!$H$1:$K$1,0)))</f>
        <v>A la fecha no ha conformado un EAT Área Metropolitana</v>
      </c>
      <c r="AC353" t="str">
        <f>IF($E353="","",INDEX(Esquemas_NORM!$H$2:$K$126,MATCH($E353,Esquemas_NORM!$A$2:$A$126,0),MATCH(AC$4,Esquemas_NORM!$H$1:$K$1,0)))</f>
        <v>A la fecha no ha conformado un EAT asociación - unión</v>
      </c>
    </row>
    <row r="354" spans="1:29" x14ac:dyDescent="0.3">
      <c r="A354" s="6">
        <v>2017</v>
      </c>
      <c r="B354" s="4" t="s">
        <v>556</v>
      </c>
      <c r="C354" s="4" t="s">
        <v>368</v>
      </c>
      <c r="D354" s="4" t="s">
        <v>580</v>
      </c>
      <c r="E354" s="4" t="s">
        <v>382</v>
      </c>
      <c r="F354" s="4" t="s">
        <v>371</v>
      </c>
      <c r="G354" s="4" t="s">
        <v>384</v>
      </c>
      <c r="H354" s="9">
        <v>17.928220598260001</v>
      </c>
      <c r="I354" s="9">
        <v>0</v>
      </c>
      <c r="J354" s="287">
        <v>17.928220598260001</v>
      </c>
      <c r="K354" s="9">
        <v>0.58053965547999997</v>
      </c>
      <c r="L354" s="9">
        <v>4.9091083546699998</v>
      </c>
      <c r="M354" s="287">
        <v>5.4896480101499998</v>
      </c>
      <c r="N354" s="9">
        <v>1.6921136503800001</v>
      </c>
      <c r="O354" s="9">
        <v>7.06048662227</v>
      </c>
      <c r="P354" s="9">
        <v>6.3495737142699999</v>
      </c>
      <c r="Q354" s="9">
        <v>1.53366799698</v>
      </c>
      <c r="R354" s="9">
        <v>3.4516641934500001</v>
      </c>
      <c r="S354" s="9">
        <v>5.4822411621100002</v>
      </c>
      <c r="T354" s="9">
        <v>11.072980110470001</v>
      </c>
      <c r="U354" s="9">
        <v>1.3147547884899999</v>
      </c>
      <c r="V354" s="287">
        <v>37.957482238419999</v>
      </c>
      <c r="W354" s="287">
        <v>61.375350846830003</v>
      </c>
      <c r="X354" s="9">
        <v>6.0645072560812654</v>
      </c>
      <c r="Y354" s="284">
        <v>67.439858102911273</v>
      </c>
      <c r="Z354" t="str">
        <f>SUBSTITUTE(SUBSTITUTE(SUBSTITUTE(SUBSTITUTE(IF(E354="","",VLOOKUP(E354,Esquemas_NORM!$A$2:$H$126,8,FALSE)),"PROVINCIA ADMINISTRATIVA Y DE PLANIFICACIÓN","PAT"),"PROVINCIA ADMINISTRATIVA Y DE PLANIFICACION","PAT"),"PROVINCIA ADMINISTRATIVA DE PLANIFICACION","PAT"),"PROVINCIA ADMINISTRATIVA Y PLANIFICACION","PAT")</f>
        <v>PAT CARTAMA</v>
      </c>
      <c r="AA354" t="str">
        <f>IF($E354="","",INDEX(Esquemas_NORM!$H$2:$K$126,MATCH($E354,Esquemas_NORM!$A$2:$A$126,0),MATCH(AA$4,Esquemas_NORM!$H$1:$K$1,0)))</f>
        <v>A la fecha no ha conformado un EAT Región</v>
      </c>
      <c r="AB354" t="str">
        <f>IF($E354="","",INDEX(Esquemas_NORM!$H$2:$K$126,MATCH($E354,Esquemas_NORM!$A$2:$A$126,0),MATCH(AB$4,Esquemas_NORM!$H$1:$K$1,0)))</f>
        <v>A la fecha no ha conformado un EAT Área Metropolitana</v>
      </c>
      <c r="AC354" t="str">
        <f>IF($E354="","",INDEX(Esquemas_NORM!$H$2:$K$126,MATCH($E354,Esquemas_NORM!$A$2:$A$126,0),MATCH(AC$4,Esquemas_NORM!$H$1:$K$1,0)))</f>
        <v>A la fecha no ha conformado un EAT asociación - unión</v>
      </c>
    </row>
    <row r="355" spans="1:29" x14ac:dyDescent="0.3">
      <c r="A355" s="6">
        <v>2017</v>
      </c>
      <c r="B355" s="4" t="s">
        <v>556</v>
      </c>
      <c r="C355" s="4" t="s">
        <v>368</v>
      </c>
      <c r="D355" s="4" t="s">
        <v>578</v>
      </c>
      <c r="E355" s="4" t="s">
        <v>385</v>
      </c>
      <c r="F355" s="4" t="s">
        <v>371</v>
      </c>
      <c r="G355" s="4" t="s">
        <v>386</v>
      </c>
      <c r="H355" s="9">
        <v>105.08878954095999</v>
      </c>
      <c r="I355" s="9">
        <v>0</v>
      </c>
      <c r="J355" s="287">
        <v>105.08878954095999</v>
      </c>
      <c r="K355" s="9">
        <v>10.332423442010001</v>
      </c>
      <c r="L355" s="9">
        <v>18.071726566460001</v>
      </c>
      <c r="M355" s="287">
        <v>28.404150008470001</v>
      </c>
      <c r="N355" s="9">
        <v>8.4082976239799994</v>
      </c>
      <c r="O355" s="9">
        <v>65.782828657370004</v>
      </c>
      <c r="P355" s="9">
        <v>7.32294850184</v>
      </c>
      <c r="Q355" s="9">
        <v>11.94198754508</v>
      </c>
      <c r="R355" s="9">
        <v>23.066167643989999</v>
      </c>
      <c r="S355" s="9">
        <v>25.489858893000001</v>
      </c>
      <c r="T355" s="9">
        <v>54.120074487129997</v>
      </c>
      <c r="U355" s="9">
        <v>7.31958769472</v>
      </c>
      <c r="V355" s="287">
        <v>203.45175104711004</v>
      </c>
      <c r="W355" s="287">
        <v>336.94469059654</v>
      </c>
      <c r="X355" s="9">
        <v>33.293553402574901</v>
      </c>
      <c r="Y355" s="284">
        <v>370.2382439991149</v>
      </c>
      <c r="Z355" t="str">
        <f>SUBSTITUTE(SUBSTITUTE(SUBSTITUTE(SUBSTITUTE(IF(E355="","",VLOOKUP(E355,Esquemas_NORM!$A$2:$H$126,8,FALSE)),"PROVINCIA ADMINISTRATIVA Y DE PLANIFICACIÓN","PAT"),"PROVINCIA ADMINISTRATIVA Y DE PLANIFICACION","PAT"),"PROVINCIA ADMINISTRATIVA DE PLANIFICACION","PAT"),"PROVINCIA ADMINISTRATIVA Y PLANIFICACION","PAT")</f>
        <v>PAT SAN JUAN</v>
      </c>
      <c r="AA355" t="str">
        <f>IF($E355="","",INDEX(Esquemas_NORM!$H$2:$K$126,MATCH($E355,Esquemas_NORM!$A$2:$A$126,0),MATCH(AA$4,Esquemas_NORM!$H$1:$K$1,0)))</f>
        <v>A la fecha no ha conformado un EAT Región</v>
      </c>
      <c r="AB355" t="str">
        <f>IF($E355="","",INDEX(Esquemas_NORM!$H$2:$K$126,MATCH($E355,Esquemas_NORM!$A$2:$A$126,0),MATCH(AB$4,Esquemas_NORM!$H$1:$K$1,0)))</f>
        <v>A la fecha no ha conformado un EAT Área Metropolitana</v>
      </c>
      <c r="AC355" t="str">
        <f>IF($E355="","",INDEX(Esquemas_NORM!$H$2:$K$126,MATCH($E355,Esquemas_NORM!$A$2:$A$126,0),MATCH(AC$4,Esquemas_NORM!$H$1:$K$1,0)))</f>
        <v>A la fecha no ha conformado un EAT asociación - unión</v>
      </c>
    </row>
    <row r="356" spans="1:29" x14ac:dyDescent="0.3">
      <c r="A356" s="6">
        <v>2017</v>
      </c>
      <c r="B356" s="4" t="s">
        <v>556</v>
      </c>
      <c r="C356" s="4" t="s">
        <v>368</v>
      </c>
      <c r="D356" s="4" t="s">
        <v>579</v>
      </c>
      <c r="E356" s="4" t="s">
        <v>387</v>
      </c>
      <c r="F356" s="4" t="s">
        <v>371</v>
      </c>
      <c r="G356" s="4" t="s">
        <v>388</v>
      </c>
      <c r="H356" s="9">
        <v>123.1144984108</v>
      </c>
      <c r="I356" s="9">
        <v>0</v>
      </c>
      <c r="J356" s="287">
        <v>123.1144984108</v>
      </c>
      <c r="K356" s="9">
        <v>10.712474661090001</v>
      </c>
      <c r="L356" s="9">
        <v>13.31934891997</v>
      </c>
      <c r="M356" s="287">
        <v>24.031823581060003</v>
      </c>
      <c r="N356" s="9">
        <v>8.7408931376899996</v>
      </c>
      <c r="O356" s="9">
        <v>29.34284488143</v>
      </c>
      <c r="P356" s="9">
        <v>10.65454885952</v>
      </c>
      <c r="Q356" s="9">
        <v>6.7899448864199998</v>
      </c>
      <c r="R356" s="9">
        <v>15.62501343484</v>
      </c>
      <c r="S356" s="9">
        <v>17.531136928510001</v>
      </c>
      <c r="T356" s="9">
        <v>32.066265357639999</v>
      </c>
      <c r="U356" s="9">
        <v>6.5266982377199998</v>
      </c>
      <c r="V356" s="287">
        <v>127.27734572376998</v>
      </c>
      <c r="W356" s="287">
        <v>274.42366771563002</v>
      </c>
      <c r="X356" s="9">
        <v>27.115842127816947</v>
      </c>
      <c r="Y356" s="284">
        <v>301.53950984344698</v>
      </c>
      <c r="Z356" t="str">
        <f>SUBSTITUTE(SUBSTITUTE(SUBSTITUTE(SUBSTITUTE(IF(E356="","",VLOOKUP(E356,Esquemas_NORM!$A$2:$H$126,8,FALSE)),"PROVINCIA ADMINISTRATIVA Y DE PLANIFICACIÓN","PAT"),"PROVINCIA ADMINISTRATIVA Y DE PLANIFICACION","PAT"),"PROVINCIA ADMINISTRATIVA DE PLANIFICACION","PAT"),"PROVINCIA ADMINISTRATIVA Y PLANIFICACION","PAT")</f>
        <v>PAT DE PENDERISCO Y SINIFANÁ</v>
      </c>
      <c r="AA356" t="str">
        <f>IF($E356="","",INDEX(Esquemas_NORM!$H$2:$K$126,MATCH($E356,Esquemas_NORM!$A$2:$A$126,0),MATCH(AA$4,Esquemas_NORM!$H$1:$K$1,0)))</f>
        <v>A la fecha no ha conformado un EAT Región</v>
      </c>
      <c r="AB356" t="str">
        <f>IF($E356="","",INDEX(Esquemas_NORM!$H$2:$K$126,MATCH($E356,Esquemas_NORM!$A$2:$A$126,0),MATCH(AB$4,Esquemas_NORM!$H$1:$K$1,0)))</f>
        <v>A la fecha no ha conformado un EAT Área Metropolitana</v>
      </c>
      <c r="AC356" t="str">
        <f>IF($E356="","",INDEX(Esquemas_NORM!$H$2:$K$126,MATCH($E356,Esquemas_NORM!$A$2:$A$126,0),MATCH(AC$4,Esquemas_NORM!$H$1:$K$1,0)))</f>
        <v>A la fecha no ha conformado un EAT asociación - unión</v>
      </c>
    </row>
    <row r="357" spans="1:29" x14ac:dyDescent="0.3">
      <c r="A357" s="6">
        <v>2017</v>
      </c>
      <c r="B357" s="4" t="s">
        <v>556</v>
      </c>
      <c r="C357" s="4" t="s">
        <v>368</v>
      </c>
      <c r="D357" s="4" t="s">
        <v>577</v>
      </c>
      <c r="E357" s="4" t="s">
        <v>389</v>
      </c>
      <c r="F357" s="4" t="s">
        <v>371</v>
      </c>
      <c r="G357" s="4" t="s">
        <v>390</v>
      </c>
      <c r="H357" s="9">
        <v>114.91257437771</v>
      </c>
      <c r="I357" s="9">
        <v>0.71931369910999998</v>
      </c>
      <c r="J357" s="287">
        <v>115.63188807682</v>
      </c>
      <c r="K357" s="9">
        <v>9.0625695439699996</v>
      </c>
      <c r="L357" s="9">
        <v>19.742900816830002</v>
      </c>
      <c r="M357" s="287">
        <v>28.805470360800001</v>
      </c>
      <c r="N357" s="9">
        <v>8.2797996096799995</v>
      </c>
      <c r="O357" s="9">
        <v>46.258225182090001</v>
      </c>
      <c r="P357" s="9">
        <v>7.8496379445900004</v>
      </c>
      <c r="Q357" s="9">
        <v>8.6379296755499997</v>
      </c>
      <c r="R357" s="9">
        <v>23.763520262019998</v>
      </c>
      <c r="S357" s="9">
        <v>24.534915888779999</v>
      </c>
      <c r="T357" s="9">
        <v>38.049713573410003</v>
      </c>
      <c r="U357" s="9">
        <v>9.6283302468599992</v>
      </c>
      <c r="V357" s="287">
        <v>167.00207238298</v>
      </c>
      <c r="W357" s="287">
        <v>311.43943082060002</v>
      </c>
      <c r="X357" s="9">
        <v>30.77337501100299</v>
      </c>
      <c r="Y357" s="284">
        <v>342.21280583160302</v>
      </c>
      <c r="Z357" t="str">
        <f>SUBSTITUTE(SUBSTITUTE(SUBSTITUTE(SUBSTITUTE(IF(E357="","",VLOOKUP(E357,Esquemas_NORM!$A$2:$H$126,8,FALSE)),"PROVINCIA ADMINISTRATIVA Y DE PLANIFICACIÓN","PAT"),"PROVINCIA ADMINISTRATIVA Y DE PLANIFICACION","PAT"),"PROVINCIA ADMINISTRATIVA DE PLANIFICACION","PAT"),"PROVINCIA ADMINISTRATIVA Y PLANIFICACION","PAT")</f>
        <v>PAT CARTAMA</v>
      </c>
      <c r="AA357" t="str">
        <f>IF($E357="","",INDEX(Esquemas_NORM!$H$2:$K$126,MATCH($E357,Esquemas_NORM!$A$2:$A$126,0),MATCH(AA$4,Esquemas_NORM!$H$1:$K$1,0)))</f>
        <v>A la fecha no ha conformado un EAT Región</v>
      </c>
      <c r="AB357" t="str">
        <f>IF($E357="","",INDEX(Esquemas_NORM!$H$2:$K$126,MATCH($E357,Esquemas_NORM!$A$2:$A$126,0),MATCH(AB$4,Esquemas_NORM!$H$1:$K$1,0)))</f>
        <v>A la fecha no ha conformado un EAT Área Metropolitana</v>
      </c>
      <c r="AC357" t="str">
        <f>IF($E357="","",INDEX(Esquemas_NORM!$H$2:$K$126,MATCH($E357,Esquemas_NORM!$A$2:$A$126,0),MATCH(AC$4,Esquemas_NORM!$H$1:$K$1,0)))</f>
        <v>A la fecha no ha conformado un EAT asociación - unión</v>
      </c>
    </row>
    <row r="358" spans="1:29" x14ac:dyDescent="0.3">
      <c r="A358" s="6">
        <v>2017</v>
      </c>
      <c r="B358" s="4" t="s">
        <v>556</v>
      </c>
      <c r="C358" s="4" t="s">
        <v>368</v>
      </c>
      <c r="D358" s="4" t="s">
        <v>578</v>
      </c>
      <c r="E358" s="4" t="s">
        <v>391</v>
      </c>
      <c r="F358" s="4" t="s">
        <v>371</v>
      </c>
      <c r="G358" s="4" t="s">
        <v>392</v>
      </c>
      <c r="H358" s="9">
        <v>16.965477653610002</v>
      </c>
      <c r="I358" s="9">
        <v>0</v>
      </c>
      <c r="J358" s="287">
        <v>16.965477653610002</v>
      </c>
      <c r="K358" s="9">
        <v>2.4191256035499999</v>
      </c>
      <c r="L358" s="9">
        <v>3.1835045966000002</v>
      </c>
      <c r="M358" s="287">
        <v>5.6026302001500001</v>
      </c>
      <c r="N358" s="9">
        <v>1.9541452619699999</v>
      </c>
      <c r="O358" s="9">
        <v>11.26459343532</v>
      </c>
      <c r="P358" s="9">
        <v>3.1737940168300001</v>
      </c>
      <c r="Q358" s="9">
        <v>1.21173483637</v>
      </c>
      <c r="R358" s="9">
        <v>5.3322510031399997</v>
      </c>
      <c r="S358" s="9">
        <v>5.1494230382800001</v>
      </c>
      <c r="T358" s="9">
        <v>9.6555979161999996</v>
      </c>
      <c r="U358" s="9">
        <v>1.61332160163</v>
      </c>
      <c r="V358" s="287">
        <v>39.35486110974</v>
      </c>
      <c r="W358" s="287">
        <v>61.922968963500004</v>
      </c>
      <c r="X358" s="9">
        <v>6.1186174810538549</v>
      </c>
      <c r="Y358" s="284">
        <v>68.041586444553857</v>
      </c>
      <c r="Z358" t="str">
        <f>SUBSTITUTE(SUBSTITUTE(SUBSTITUTE(SUBSTITUTE(IF(E358="","",VLOOKUP(E358,Esquemas_NORM!$A$2:$H$126,8,FALSE)),"PROVINCIA ADMINISTRATIVA Y DE PLANIFICACIÓN","PAT"),"PROVINCIA ADMINISTRATIVA Y DE PLANIFICACION","PAT"),"PROVINCIA ADMINISTRATIVA DE PLANIFICACION","PAT"),"PROVINCIA ADMINISTRATIVA Y PLANIFICACION","PAT")</f>
        <v>PAT SAN JUAN</v>
      </c>
      <c r="AA358" t="str">
        <f>IF($E358="","",INDEX(Esquemas_NORM!$H$2:$K$126,MATCH($E358,Esquemas_NORM!$A$2:$A$126,0),MATCH(AA$4,Esquemas_NORM!$H$1:$K$1,0)))</f>
        <v>A la fecha no ha conformado un EAT Región</v>
      </c>
      <c r="AB358" t="str">
        <f>IF($E358="","",INDEX(Esquemas_NORM!$H$2:$K$126,MATCH($E358,Esquemas_NORM!$A$2:$A$126,0),MATCH(AB$4,Esquemas_NORM!$H$1:$K$1,0)))</f>
        <v>A la fecha no ha conformado un EAT Área Metropolitana</v>
      </c>
      <c r="AC358" t="str">
        <f>IF($E358="","",INDEX(Esquemas_NORM!$H$2:$K$126,MATCH($E358,Esquemas_NORM!$A$2:$A$126,0),MATCH(AC$4,Esquemas_NORM!$H$1:$K$1,0)))</f>
        <v>A la fecha no ha conformado un EAT asociación - unión</v>
      </c>
    </row>
    <row r="359" spans="1:29" x14ac:dyDescent="0.3">
      <c r="A359" s="6">
        <v>2017</v>
      </c>
      <c r="B359" s="4" t="s">
        <v>556</v>
      </c>
      <c r="C359" s="4" t="s">
        <v>368</v>
      </c>
      <c r="D359" s="4" t="s">
        <v>578</v>
      </c>
      <c r="E359" s="4" t="s">
        <v>393</v>
      </c>
      <c r="F359" s="4" t="s">
        <v>371</v>
      </c>
      <c r="G359" s="4" t="s">
        <v>394</v>
      </c>
      <c r="H359" s="9">
        <v>47.534431573280003</v>
      </c>
      <c r="I359" s="9">
        <v>0.13412059238999999</v>
      </c>
      <c r="J359" s="287">
        <v>47.66855216567</v>
      </c>
      <c r="K359" s="9">
        <v>6.11511190454</v>
      </c>
      <c r="L359" s="9">
        <v>10.36750527005</v>
      </c>
      <c r="M359" s="287">
        <v>16.482617174590001</v>
      </c>
      <c r="N359" s="9">
        <v>4.7484168711799999</v>
      </c>
      <c r="O359" s="9">
        <v>34.462789846450001</v>
      </c>
      <c r="P359" s="9">
        <v>5.3197329366800004</v>
      </c>
      <c r="Q359" s="9">
        <v>5.6866515447500001</v>
      </c>
      <c r="R359" s="9">
        <v>18.395039184230001</v>
      </c>
      <c r="S359" s="9">
        <v>15.67998490774</v>
      </c>
      <c r="T359" s="9">
        <v>30.145590896920002</v>
      </c>
      <c r="U359" s="9">
        <v>4.47084830955</v>
      </c>
      <c r="V359" s="287">
        <v>118.90905449749999</v>
      </c>
      <c r="W359" s="287">
        <v>183.06022383775999</v>
      </c>
      <c r="X359" s="9">
        <v>18.08820708063233</v>
      </c>
      <c r="Y359" s="284">
        <v>201.14843091839231</v>
      </c>
      <c r="Z359" t="str">
        <f>SUBSTITUTE(SUBSTITUTE(SUBSTITUTE(SUBSTITUTE(IF(E359="","",VLOOKUP(E359,Esquemas_NORM!$A$2:$H$126,8,FALSE)),"PROVINCIA ADMINISTRATIVA Y DE PLANIFICACIÓN","PAT"),"PROVINCIA ADMINISTRATIVA Y DE PLANIFICACION","PAT"),"PROVINCIA ADMINISTRATIVA DE PLANIFICACION","PAT"),"PROVINCIA ADMINISTRATIVA Y PLANIFICACION","PAT")</f>
        <v>PAT SAN JUAN</v>
      </c>
      <c r="AA359" t="str">
        <f>IF($E359="","",INDEX(Esquemas_NORM!$H$2:$K$126,MATCH($E359,Esquemas_NORM!$A$2:$A$126,0),MATCH(AA$4,Esquemas_NORM!$H$1:$K$1,0)))</f>
        <v>A la fecha no ha conformado un EAT Región</v>
      </c>
      <c r="AB359" t="str">
        <f>IF($E359="","",INDEX(Esquemas_NORM!$H$2:$K$126,MATCH($E359,Esquemas_NORM!$A$2:$A$126,0),MATCH(AB$4,Esquemas_NORM!$H$1:$K$1,0)))</f>
        <v>A la fecha no ha conformado un EAT Área Metropolitana</v>
      </c>
      <c r="AC359" t="str">
        <f>IF($E359="","",INDEX(Esquemas_NORM!$H$2:$K$126,MATCH($E359,Esquemas_NORM!$A$2:$A$126,0),MATCH(AC$4,Esquemas_NORM!$H$1:$K$1,0)))</f>
        <v>A la fecha no ha conformado un EAT asociación - unión</v>
      </c>
    </row>
    <row r="360" spans="1:29" x14ac:dyDescent="0.3">
      <c r="A360" s="6">
        <v>2017</v>
      </c>
      <c r="B360" s="4" t="s">
        <v>556</v>
      </c>
      <c r="C360" s="4" t="s">
        <v>368</v>
      </c>
      <c r="D360" s="4" t="s">
        <v>580</v>
      </c>
      <c r="E360" s="4" t="s">
        <v>395</v>
      </c>
      <c r="F360" s="4" t="s">
        <v>371</v>
      </c>
      <c r="G360" s="4" t="s">
        <v>396</v>
      </c>
      <c r="H360" s="9">
        <v>59.135068914649999</v>
      </c>
      <c r="I360" s="9">
        <v>0</v>
      </c>
      <c r="J360" s="287">
        <v>59.135068914649999</v>
      </c>
      <c r="K360" s="9">
        <v>1.8438007677599999</v>
      </c>
      <c r="L360" s="9">
        <v>13.84983603169</v>
      </c>
      <c r="M360" s="287">
        <v>15.693636799449999</v>
      </c>
      <c r="N360" s="9">
        <v>23.73949884148</v>
      </c>
      <c r="O360" s="9">
        <v>24.643232891109999</v>
      </c>
      <c r="P360" s="9">
        <v>4.4637502619199996</v>
      </c>
      <c r="Q360" s="9">
        <v>3.8583695494399999</v>
      </c>
      <c r="R360" s="9">
        <v>12.706721030780001</v>
      </c>
      <c r="S360" s="9">
        <v>12.068698266689999</v>
      </c>
      <c r="T360" s="9">
        <v>18.580808410629999</v>
      </c>
      <c r="U360" s="9">
        <v>3.3464450721599999</v>
      </c>
      <c r="V360" s="287">
        <v>103.40752432421</v>
      </c>
      <c r="W360" s="287">
        <v>178.23623003831</v>
      </c>
      <c r="X360" s="9">
        <v>17.611547558584888</v>
      </c>
      <c r="Y360" s="284">
        <v>195.8477775968949</v>
      </c>
      <c r="Z360" t="str">
        <f>SUBSTITUTE(SUBSTITUTE(SUBSTITUTE(SUBSTITUTE(IF(E360="","",VLOOKUP(E360,Esquemas_NORM!$A$2:$H$126,8,FALSE)),"PROVINCIA ADMINISTRATIVA Y DE PLANIFICACIÓN","PAT"),"PROVINCIA ADMINISTRATIVA Y DE PLANIFICACION","PAT"),"PROVINCIA ADMINISTRATIVA DE PLANIFICACION","PAT"),"PROVINCIA ADMINISTRATIVA Y PLANIFICACION","PAT")</f>
        <v>PAT CARTAMA</v>
      </c>
      <c r="AA360" t="str">
        <f>IF($E360="","",INDEX(Esquemas_NORM!$H$2:$K$126,MATCH($E360,Esquemas_NORM!$A$2:$A$126,0),MATCH(AA$4,Esquemas_NORM!$H$1:$K$1,0)))</f>
        <v>A la fecha no ha conformado un EAT Región</v>
      </c>
      <c r="AB360" t="str">
        <f>IF($E360="","",INDEX(Esquemas_NORM!$H$2:$K$126,MATCH($E360,Esquemas_NORM!$A$2:$A$126,0),MATCH(AB$4,Esquemas_NORM!$H$1:$K$1,0)))</f>
        <v>A la fecha no ha conformado un EAT Área Metropolitana</v>
      </c>
      <c r="AC360" t="str">
        <f>IF($E360="","",INDEX(Esquemas_NORM!$H$2:$K$126,MATCH($E360,Esquemas_NORM!$A$2:$A$126,0),MATCH(AC$4,Esquemas_NORM!$H$1:$K$1,0)))</f>
        <v>A la fecha no ha conformado un EAT asociación - unión</v>
      </c>
    </row>
    <row r="361" spans="1:29" x14ac:dyDescent="0.3">
      <c r="A361" s="6">
        <v>2017</v>
      </c>
      <c r="B361" s="4" t="s">
        <v>556</v>
      </c>
      <c r="C361" s="4" t="s">
        <v>368</v>
      </c>
      <c r="D361" s="4" t="s">
        <v>580</v>
      </c>
      <c r="E361" s="4" t="s">
        <v>397</v>
      </c>
      <c r="F361" s="4" t="s">
        <v>371</v>
      </c>
      <c r="G361" s="4" t="s">
        <v>398</v>
      </c>
      <c r="H361" s="9">
        <v>4.1794276934800001</v>
      </c>
      <c r="I361" s="9">
        <v>0.81608109503000004</v>
      </c>
      <c r="J361" s="287">
        <v>4.9955087885100005</v>
      </c>
      <c r="K361" s="9">
        <v>8.6560064037500002</v>
      </c>
      <c r="L361" s="9">
        <v>40.728511499150002</v>
      </c>
      <c r="M361" s="287">
        <v>49.384517902900001</v>
      </c>
      <c r="N361" s="9">
        <v>6.78295690677</v>
      </c>
      <c r="O361" s="9">
        <v>49.141326900160003</v>
      </c>
      <c r="P361" s="9">
        <v>3.6875027304999999</v>
      </c>
      <c r="Q361" s="9">
        <v>2.2932664251300001</v>
      </c>
      <c r="R361" s="9">
        <v>8.3737298471700008</v>
      </c>
      <c r="S361" s="9">
        <v>13.55699937238</v>
      </c>
      <c r="T361" s="9">
        <v>18.84609826797</v>
      </c>
      <c r="U361" s="9">
        <v>2.9030856752899998</v>
      </c>
      <c r="V361" s="287">
        <v>105.58496612537</v>
      </c>
      <c r="W361" s="287">
        <v>159.96499281678001</v>
      </c>
      <c r="X361" s="9">
        <v>15.806163977408392</v>
      </c>
      <c r="Y361" s="284">
        <v>175.77115679418841</v>
      </c>
      <c r="Z361" t="str">
        <f>SUBSTITUTE(SUBSTITUTE(SUBSTITUTE(SUBSTITUTE(IF(E361="","",VLOOKUP(E361,Esquemas_NORM!$A$2:$H$126,8,FALSE)),"PROVINCIA ADMINISTRATIVA Y DE PLANIFICACIÓN","PAT"),"PROVINCIA ADMINISTRATIVA Y DE PLANIFICACION","PAT"),"PROVINCIA ADMINISTRATIVA DE PLANIFICACION","PAT"),"PROVINCIA ADMINISTRATIVA Y PLANIFICACION","PAT")</f>
        <v>PAT CARTAMA</v>
      </c>
      <c r="AA361" t="str">
        <f>IF($E361="","",INDEX(Esquemas_NORM!$H$2:$K$126,MATCH($E361,Esquemas_NORM!$A$2:$A$126,0),MATCH(AA$4,Esquemas_NORM!$H$1:$K$1,0)))</f>
        <v>A la fecha no ha conformado un EAT Región</v>
      </c>
      <c r="AB361" t="str">
        <f>IF($E361="","",INDEX(Esquemas_NORM!$H$2:$K$126,MATCH($E361,Esquemas_NORM!$A$2:$A$126,0),MATCH(AB$4,Esquemas_NORM!$H$1:$K$1,0)))</f>
        <v>A la fecha no ha conformado un EAT Área Metropolitana</v>
      </c>
      <c r="AC361" t="str">
        <f>IF($E361="","",INDEX(Esquemas_NORM!$H$2:$K$126,MATCH($E361,Esquemas_NORM!$A$2:$A$126,0),MATCH(AC$4,Esquemas_NORM!$H$1:$K$1,0)))</f>
        <v>A la fecha no ha conformado un EAT asociación - unión</v>
      </c>
    </row>
    <row r="362" spans="1:29" x14ac:dyDescent="0.3">
      <c r="A362" s="6">
        <v>2017</v>
      </c>
      <c r="B362" s="4" t="s">
        <v>556</v>
      </c>
      <c r="C362" s="4" t="s">
        <v>368</v>
      </c>
      <c r="D362" s="4" t="s">
        <v>580</v>
      </c>
      <c r="E362" s="4" t="s">
        <v>399</v>
      </c>
      <c r="F362" s="4" t="s">
        <v>371</v>
      </c>
      <c r="G362" s="4" t="s">
        <v>400</v>
      </c>
      <c r="H362" s="9">
        <v>15.338788661000001</v>
      </c>
      <c r="I362" s="9">
        <v>0</v>
      </c>
      <c r="J362" s="287">
        <v>15.338788661000001</v>
      </c>
      <c r="K362" s="9">
        <v>13.1790044436</v>
      </c>
      <c r="L362" s="9">
        <v>27.722966491339999</v>
      </c>
      <c r="M362" s="287">
        <v>40.901970934939996</v>
      </c>
      <c r="N362" s="9">
        <v>1.1620764344200001</v>
      </c>
      <c r="O362" s="9">
        <v>8.9390720470900007</v>
      </c>
      <c r="P362" s="9">
        <v>4.5713421912200003</v>
      </c>
      <c r="Q362" s="9">
        <v>1.7250492642799999</v>
      </c>
      <c r="R362" s="9">
        <v>6.1999315882800001</v>
      </c>
      <c r="S362" s="9">
        <v>7.0820038069700004</v>
      </c>
      <c r="T362" s="9">
        <v>13.614269481419999</v>
      </c>
      <c r="U362" s="9">
        <v>2.2174556053600001</v>
      </c>
      <c r="V362" s="287">
        <v>45.511200419039994</v>
      </c>
      <c r="W362" s="287">
        <v>101.75196001497999</v>
      </c>
      <c r="X362" s="9">
        <v>10.054125822777513</v>
      </c>
      <c r="Y362" s="284">
        <v>111.80608583775749</v>
      </c>
      <c r="Z362" t="str">
        <f>SUBSTITUTE(SUBSTITUTE(SUBSTITUTE(SUBSTITUTE(IF(E362="","",VLOOKUP(E362,Esquemas_NORM!$A$2:$H$126,8,FALSE)),"PROVINCIA ADMINISTRATIVA Y DE PLANIFICACIÓN","PAT"),"PROVINCIA ADMINISTRATIVA Y DE PLANIFICACION","PAT"),"PROVINCIA ADMINISTRATIVA DE PLANIFICACION","PAT"),"PROVINCIA ADMINISTRATIVA Y PLANIFICACION","PAT")</f>
        <v>PAT CARTAMA</v>
      </c>
      <c r="AA362" t="str">
        <f>IF($E362="","",INDEX(Esquemas_NORM!$H$2:$K$126,MATCH($E362,Esquemas_NORM!$A$2:$A$126,0),MATCH(AA$4,Esquemas_NORM!$H$1:$K$1,0)))</f>
        <v>A la fecha no ha conformado un EAT Región</v>
      </c>
      <c r="AB362" t="str">
        <f>IF($E362="","",INDEX(Esquemas_NORM!$H$2:$K$126,MATCH($E362,Esquemas_NORM!$A$2:$A$126,0),MATCH(AB$4,Esquemas_NORM!$H$1:$K$1,0)))</f>
        <v>A la fecha no ha conformado un EAT Área Metropolitana</v>
      </c>
      <c r="AC362" t="str">
        <f>IF($E362="","",INDEX(Esquemas_NORM!$H$2:$K$126,MATCH($E362,Esquemas_NORM!$A$2:$A$126,0),MATCH(AC$4,Esquemas_NORM!$H$1:$K$1,0)))</f>
        <v>A la fecha no ha conformado un EAT asociación - unión</v>
      </c>
    </row>
    <row r="363" spans="1:29" x14ac:dyDescent="0.3">
      <c r="A363" s="6">
        <v>2017</v>
      </c>
      <c r="B363" s="4" t="s">
        <v>556</v>
      </c>
      <c r="C363" s="4" t="s">
        <v>368</v>
      </c>
      <c r="D363" s="4" t="s">
        <v>580</v>
      </c>
      <c r="E363" s="4" t="s">
        <v>401</v>
      </c>
      <c r="F363" s="4" t="s">
        <v>371</v>
      </c>
      <c r="G363" s="4" t="s">
        <v>402</v>
      </c>
      <c r="H363" s="9">
        <v>19.392015626189998</v>
      </c>
      <c r="I363" s="9">
        <v>0</v>
      </c>
      <c r="J363" s="287">
        <v>19.392015626189998</v>
      </c>
      <c r="K363" s="9">
        <v>1.3302718775</v>
      </c>
      <c r="L363" s="9">
        <v>6.8502003150800004</v>
      </c>
      <c r="M363" s="287">
        <v>8.1804721925799999</v>
      </c>
      <c r="N363" s="9">
        <v>2.5101654728099998</v>
      </c>
      <c r="O363" s="9">
        <v>10.12396218996</v>
      </c>
      <c r="P363" s="9">
        <v>3.70993053212</v>
      </c>
      <c r="Q363" s="9">
        <v>2.7746291956000002</v>
      </c>
      <c r="R363" s="9">
        <v>7.5885274019000004</v>
      </c>
      <c r="S363" s="9">
        <v>7.60272160307</v>
      </c>
      <c r="T363" s="9">
        <v>18.356312911789999</v>
      </c>
      <c r="U363" s="9">
        <v>2.09867557307</v>
      </c>
      <c r="V363" s="287">
        <v>54.764924880319995</v>
      </c>
      <c r="W363" s="287">
        <v>82.337412699089995</v>
      </c>
      <c r="X363" s="9">
        <v>8.135771606531236</v>
      </c>
      <c r="Y363" s="284">
        <v>90.473184305621231</v>
      </c>
      <c r="Z363" t="str">
        <f>SUBSTITUTE(SUBSTITUTE(SUBSTITUTE(SUBSTITUTE(IF(E363="","",VLOOKUP(E363,Esquemas_NORM!$A$2:$H$126,8,FALSE)),"PROVINCIA ADMINISTRATIVA Y DE PLANIFICACIÓN","PAT"),"PROVINCIA ADMINISTRATIVA Y DE PLANIFICACION","PAT"),"PROVINCIA ADMINISTRATIVA DE PLANIFICACION","PAT"),"PROVINCIA ADMINISTRATIVA Y PLANIFICACION","PAT")</f>
        <v>PAT CARTAMA</v>
      </c>
      <c r="AA363" t="str">
        <f>IF($E363="","",INDEX(Esquemas_NORM!$H$2:$K$126,MATCH($E363,Esquemas_NORM!$A$2:$A$126,0),MATCH(AA$4,Esquemas_NORM!$H$1:$K$1,0)))</f>
        <v>A la fecha no ha conformado un EAT Región</v>
      </c>
      <c r="AB363" t="str">
        <f>IF($E363="","",INDEX(Esquemas_NORM!$H$2:$K$126,MATCH($E363,Esquemas_NORM!$A$2:$A$126,0),MATCH(AB$4,Esquemas_NORM!$H$1:$K$1,0)))</f>
        <v>A la fecha no ha conformado un EAT Área Metropolitana</v>
      </c>
      <c r="AC363" t="str">
        <f>IF($E363="","",INDEX(Esquemas_NORM!$H$2:$K$126,MATCH($E363,Esquemas_NORM!$A$2:$A$126,0),MATCH(AC$4,Esquemas_NORM!$H$1:$K$1,0)))</f>
        <v>A la fecha no ha conformado un EAT asociación - unión</v>
      </c>
    </row>
    <row r="364" spans="1:29" x14ac:dyDescent="0.3">
      <c r="A364" s="6">
        <v>2017</v>
      </c>
      <c r="B364" s="4" t="s">
        <v>556</v>
      </c>
      <c r="C364" s="4" t="s">
        <v>368</v>
      </c>
      <c r="D364" s="4" t="s">
        <v>579</v>
      </c>
      <c r="E364" s="4" t="s">
        <v>403</v>
      </c>
      <c r="F364" s="4" t="s">
        <v>371</v>
      </c>
      <c r="G364" s="4" t="s">
        <v>404</v>
      </c>
      <c r="H364" s="9">
        <v>107.60886337311</v>
      </c>
      <c r="I364" s="9">
        <v>8.0939265100000001E-3</v>
      </c>
      <c r="J364" s="287">
        <v>107.61695729962</v>
      </c>
      <c r="K364" s="9">
        <v>3.8398148539300001</v>
      </c>
      <c r="L364" s="9">
        <v>17.250362575450001</v>
      </c>
      <c r="M364" s="287">
        <v>21.090177429380002</v>
      </c>
      <c r="N364" s="9">
        <v>20.494567367479998</v>
      </c>
      <c r="O364" s="9">
        <v>32.817205290049998</v>
      </c>
      <c r="P364" s="9">
        <v>6.3261511778599999</v>
      </c>
      <c r="Q364" s="9">
        <v>4.7319473377800003</v>
      </c>
      <c r="R364" s="9">
        <v>10.97989335438</v>
      </c>
      <c r="S364" s="9">
        <v>14.92318302748</v>
      </c>
      <c r="T364" s="9">
        <v>24.142365020300002</v>
      </c>
      <c r="U364" s="9">
        <v>5.22816970463</v>
      </c>
      <c r="V364" s="287">
        <v>119.64348227996</v>
      </c>
      <c r="W364" s="287">
        <v>248.35061700896</v>
      </c>
      <c r="X364" s="9">
        <v>24.53956023260654</v>
      </c>
      <c r="Y364" s="284">
        <v>272.89017724156656</v>
      </c>
      <c r="Z364" t="str">
        <f>SUBSTITUTE(SUBSTITUTE(SUBSTITUTE(SUBSTITUTE(IF(E364="","",VLOOKUP(E364,Esquemas_NORM!$A$2:$H$126,8,FALSE)),"PROVINCIA ADMINISTRATIVA Y DE PLANIFICACIÓN","PAT"),"PROVINCIA ADMINISTRATIVA Y DE PLANIFICACION","PAT"),"PROVINCIA ADMINISTRATIVA DE PLANIFICACION","PAT"),"PROVINCIA ADMINISTRATIVA Y PLANIFICACION","PAT")</f>
        <v>PAT SAN JUAN</v>
      </c>
      <c r="AA364" t="str">
        <f>IF($E364="","",INDEX(Esquemas_NORM!$H$2:$K$126,MATCH($E364,Esquemas_NORM!$A$2:$A$126,0),MATCH(AA$4,Esquemas_NORM!$H$1:$K$1,0)))</f>
        <v>A la fecha no ha conformado un EAT Región</v>
      </c>
      <c r="AB364" t="str">
        <f>IF($E364="","",INDEX(Esquemas_NORM!$H$2:$K$126,MATCH($E364,Esquemas_NORM!$A$2:$A$126,0),MATCH(AB$4,Esquemas_NORM!$H$1:$K$1,0)))</f>
        <v>A la fecha no ha conformado un EAT Área Metropolitana</v>
      </c>
      <c r="AC364" t="str">
        <f>IF($E364="","",INDEX(Esquemas_NORM!$H$2:$K$126,MATCH($E364,Esquemas_NORM!$A$2:$A$126,0),MATCH(AC$4,Esquemas_NORM!$H$1:$K$1,0)))</f>
        <v>A la fecha no ha conformado un EAT asociación - unión</v>
      </c>
    </row>
    <row r="365" spans="1:29" x14ac:dyDescent="0.3">
      <c r="A365" s="6">
        <v>2017</v>
      </c>
      <c r="B365" s="4" t="s">
        <v>556</v>
      </c>
      <c r="C365" s="4" t="s">
        <v>368</v>
      </c>
      <c r="D365" s="4" t="s">
        <v>580</v>
      </c>
      <c r="E365" s="4" t="s">
        <v>405</v>
      </c>
      <c r="F365" s="4" t="s">
        <v>371</v>
      </c>
      <c r="G365" s="4" t="s">
        <v>406</v>
      </c>
      <c r="H365" s="9">
        <v>75.993338605130006</v>
      </c>
      <c r="I365" s="9">
        <v>10.392898541199999</v>
      </c>
      <c r="J365" s="287">
        <v>86.386237146330004</v>
      </c>
      <c r="K365" s="9">
        <v>10.790933136970001</v>
      </c>
      <c r="L365" s="9">
        <v>13.0705303718</v>
      </c>
      <c r="M365" s="287">
        <v>23.861463508770001</v>
      </c>
      <c r="N365" s="9">
        <v>7.7425016616300004</v>
      </c>
      <c r="O365" s="9">
        <v>43.23786045608</v>
      </c>
      <c r="P365" s="9">
        <v>8.6181585349300001</v>
      </c>
      <c r="Q365" s="9">
        <v>8.7510448083900005</v>
      </c>
      <c r="R365" s="9">
        <v>30.01444713774</v>
      </c>
      <c r="S365" s="9">
        <v>23.613358124339999</v>
      </c>
      <c r="T365" s="9">
        <v>41.092027785820001</v>
      </c>
      <c r="U365" s="9">
        <v>9.1169242779400008</v>
      </c>
      <c r="V365" s="287">
        <v>172.18632278687002</v>
      </c>
      <c r="W365" s="287">
        <v>282.43402344197006</v>
      </c>
      <c r="X365" s="9">
        <v>27.90734653073185</v>
      </c>
      <c r="Y365" s="284">
        <v>310.3413699727019</v>
      </c>
      <c r="Z365" t="str">
        <f>SUBSTITUTE(SUBSTITUTE(SUBSTITUTE(SUBSTITUTE(IF(E365="","",VLOOKUP(E365,Esquemas_NORM!$A$2:$H$126,8,FALSE)),"PROVINCIA ADMINISTRATIVA Y DE PLANIFICACIÓN","PAT"),"PROVINCIA ADMINISTRATIVA Y DE PLANIFICACION","PAT"),"PROVINCIA ADMINISTRATIVA DE PLANIFICACION","PAT"),"PROVINCIA ADMINISTRATIVA Y PLANIFICACION","PAT")</f>
        <v>PAT CARTAMA</v>
      </c>
      <c r="AA365" t="str">
        <f>IF($E365="","",INDEX(Esquemas_NORM!$H$2:$K$126,MATCH($E365,Esquemas_NORM!$A$2:$A$126,0),MATCH(AA$4,Esquemas_NORM!$H$1:$K$1,0)))</f>
        <v>A la fecha no ha conformado un EAT Región</v>
      </c>
      <c r="AB365" t="str">
        <f>IF($E365="","",INDEX(Esquemas_NORM!$H$2:$K$126,MATCH($E365,Esquemas_NORM!$A$2:$A$126,0),MATCH(AB$4,Esquemas_NORM!$H$1:$K$1,0)))</f>
        <v>A la fecha no ha conformado un EAT Área Metropolitana</v>
      </c>
      <c r="AC365" t="str">
        <f>IF($E365="","",INDEX(Esquemas_NORM!$H$2:$K$126,MATCH($E365,Esquemas_NORM!$A$2:$A$126,0),MATCH(AC$4,Esquemas_NORM!$H$1:$K$1,0)))</f>
        <v>A la fecha no ha conformado un EAT asociación - unión</v>
      </c>
    </row>
    <row r="366" spans="1:29" x14ac:dyDescent="0.3">
      <c r="A366" s="6">
        <v>2017</v>
      </c>
      <c r="B366" s="4" t="s">
        <v>556</v>
      </c>
      <c r="C366" s="4" t="s">
        <v>368</v>
      </c>
      <c r="D366" s="4" t="s">
        <v>580</v>
      </c>
      <c r="E366" s="4" t="s">
        <v>407</v>
      </c>
      <c r="F366" s="4" t="s">
        <v>371</v>
      </c>
      <c r="G366" s="4" t="s">
        <v>408</v>
      </c>
      <c r="H366" s="9">
        <v>69.71464554696</v>
      </c>
      <c r="I366" s="9">
        <v>0</v>
      </c>
      <c r="J366" s="287">
        <v>69.71464554696</v>
      </c>
      <c r="K366" s="9">
        <v>5.9477139027400003</v>
      </c>
      <c r="L366" s="9">
        <v>12.39122771687</v>
      </c>
      <c r="M366" s="287">
        <v>18.338941619610001</v>
      </c>
      <c r="N366" s="9">
        <v>5.9959079871299998</v>
      </c>
      <c r="O366" s="9">
        <v>27.417283480110001</v>
      </c>
      <c r="P366" s="9">
        <v>5.4980929897099999</v>
      </c>
      <c r="Q366" s="9">
        <v>6.0084713300099999</v>
      </c>
      <c r="R366" s="9">
        <v>17.20689181817</v>
      </c>
      <c r="S366" s="9">
        <v>16.909053496719999</v>
      </c>
      <c r="T366" s="9">
        <v>34.422981737199997</v>
      </c>
      <c r="U366" s="9">
        <v>5.7408722489499997</v>
      </c>
      <c r="V366" s="287">
        <v>119.199555088</v>
      </c>
      <c r="W366" s="287">
        <v>207.25314225456998</v>
      </c>
      <c r="X366" s="9">
        <v>20.478712833516983</v>
      </c>
      <c r="Y366" s="284">
        <v>227.73185508808697</v>
      </c>
      <c r="Z366" t="str">
        <f>SUBSTITUTE(SUBSTITUTE(SUBSTITUTE(SUBSTITUTE(IF(E366="","",VLOOKUP(E366,Esquemas_NORM!$A$2:$H$126,8,FALSE)),"PROVINCIA ADMINISTRATIVA Y DE PLANIFICACIÓN","PAT"),"PROVINCIA ADMINISTRATIVA Y DE PLANIFICACION","PAT"),"PROVINCIA ADMINISTRATIVA DE PLANIFICACION","PAT"),"PROVINCIA ADMINISTRATIVA Y PLANIFICACION","PAT")</f>
        <v>PAT CARTAMA</v>
      </c>
      <c r="AA366" t="str">
        <f>IF($E366="","",INDEX(Esquemas_NORM!$H$2:$K$126,MATCH($E366,Esquemas_NORM!$A$2:$A$126,0),MATCH(AA$4,Esquemas_NORM!$H$1:$K$1,0)))</f>
        <v>A la fecha no ha conformado un EAT Región</v>
      </c>
      <c r="AB366" t="str">
        <f>IF($E366="","",INDEX(Esquemas_NORM!$H$2:$K$126,MATCH($E366,Esquemas_NORM!$A$2:$A$126,0),MATCH(AB$4,Esquemas_NORM!$H$1:$K$1,0)))</f>
        <v>A la fecha no ha conformado un EAT Área Metropolitana</v>
      </c>
      <c r="AC366" t="str">
        <f>IF($E366="","",INDEX(Esquemas_NORM!$H$2:$K$126,MATCH($E366,Esquemas_NORM!$A$2:$A$126,0),MATCH(AC$4,Esquemas_NORM!$H$1:$K$1,0)))</f>
        <v>A la fecha no ha conformado un EAT asociación - unión</v>
      </c>
    </row>
    <row r="367" spans="1:29" x14ac:dyDescent="0.3">
      <c r="A367" s="6">
        <v>2017</v>
      </c>
      <c r="B367" s="4" t="s">
        <v>556</v>
      </c>
      <c r="C367" s="4" t="s">
        <v>368</v>
      </c>
      <c r="D367" s="4" t="s">
        <v>580</v>
      </c>
      <c r="E367" s="4" t="s">
        <v>409</v>
      </c>
      <c r="F367" s="4" t="s">
        <v>371</v>
      </c>
      <c r="G367" s="4" t="s">
        <v>410</v>
      </c>
      <c r="H367" s="9">
        <v>39.809183498080003</v>
      </c>
      <c r="I367" s="9">
        <v>0</v>
      </c>
      <c r="J367" s="287">
        <v>39.809183498080003</v>
      </c>
      <c r="K367" s="9">
        <v>1.2220667462799999</v>
      </c>
      <c r="L367" s="9">
        <v>8.1066387729200002</v>
      </c>
      <c r="M367" s="287">
        <v>9.3287055191999997</v>
      </c>
      <c r="N367" s="9">
        <v>3.2335876943400002</v>
      </c>
      <c r="O367" s="9">
        <v>16.439921283290001</v>
      </c>
      <c r="P367" s="9">
        <v>3.0412213284999998</v>
      </c>
      <c r="Q367" s="9">
        <v>2.5134007463499999</v>
      </c>
      <c r="R367" s="9">
        <v>6.7918290363600002</v>
      </c>
      <c r="S367" s="9">
        <v>9.3759570394500003</v>
      </c>
      <c r="T367" s="9">
        <v>16.833862194560002</v>
      </c>
      <c r="U367" s="9">
        <v>2.3154453018200001</v>
      </c>
      <c r="V367" s="287">
        <v>60.545224624670006</v>
      </c>
      <c r="W367" s="287">
        <v>109.68311364195002</v>
      </c>
      <c r="X367" s="9">
        <v>10.837804254859176</v>
      </c>
      <c r="Y367" s="284">
        <v>120.52091789680919</v>
      </c>
      <c r="Z367" t="str">
        <f>SUBSTITUTE(SUBSTITUTE(SUBSTITUTE(SUBSTITUTE(IF(E367="","",VLOOKUP(E367,Esquemas_NORM!$A$2:$H$126,8,FALSE)),"PROVINCIA ADMINISTRATIVA Y DE PLANIFICACIÓN","PAT"),"PROVINCIA ADMINISTRATIVA Y DE PLANIFICACION","PAT"),"PROVINCIA ADMINISTRATIVA DE PLANIFICACION","PAT"),"PROVINCIA ADMINISTRATIVA Y PLANIFICACION","PAT")</f>
        <v>PAT CARTAMA</v>
      </c>
      <c r="AA367" t="str">
        <f>IF($E367="","",INDEX(Esquemas_NORM!$H$2:$K$126,MATCH($E367,Esquemas_NORM!$A$2:$A$126,0),MATCH(AA$4,Esquemas_NORM!$H$1:$K$1,0)))</f>
        <v>A la fecha no ha conformado un EAT Región</v>
      </c>
      <c r="AB367" t="str">
        <f>IF($E367="","",INDEX(Esquemas_NORM!$H$2:$K$126,MATCH($E367,Esquemas_NORM!$A$2:$A$126,0),MATCH(AB$4,Esquemas_NORM!$H$1:$K$1,0)))</f>
        <v>A la fecha no ha conformado un EAT Área Metropolitana</v>
      </c>
      <c r="AC367" t="str">
        <f>IF($E367="","",INDEX(Esquemas_NORM!$H$2:$K$126,MATCH($E367,Esquemas_NORM!$A$2:$A$126,0),MATCH(AC$4,Esquemas_NORM!$H$1:$K$1,0)))</f>
        <v>A la fecha no ha conformado un EAT asociación - unión</v>
      </c>
    </row>
    <row r="368" spans="1:29" x14ac:dyDescent="0.3">
      <c r="A368" s="6">
        <v>2017</v>
      </c>
      <c r="B368" s="4" t="s">
        <v>556</v>
      </c>
      <c r="C368" s="4" t="s">
        <v>368</v>
      </c>
      <c r="D368" s="4" t="s">
        <v>577</v>
      </c>
      <c r="E368" s="4" t="s">
        <v>411</v>
      </c>
      <c r="F368" s="4" t="s">
        <v>371</v>
      </c>
      <c r="G368" s="4" t="s">
        <v>412</v>
      </c>
      <c r="H368" s="9">
        <v>32.925100795939997</v>
      </c>
      <c r="I368" s="9">
        <v>1.47166116208</v>
      </c>
      <c r="J368" s="287">
        <v>34.396761958019994</v>
      </c>
      <c r="K368" s="9">
        <v>4.0818356482600002</v>
      </c>
      <c r="L368" s="9">
        <v>5.5047978836700002</v>
      </c>
      <c r="M368" s="287">
        <v>9.5866335319300013</v>
      </c>
      <c r="N368" s="9">
        <v>3.67241927843</v>
      </c>
      <c r="O368" s="9">
        <v>23.559098107019999</v>
      </c>
      <c r="P368" s="9">
        <v>5.7454792186699999</v>
      </c>
      <c r="Q368" s="9">
        <v>2.29719265081</v>
      </c>
      <c r="R368" s="9">
        <v>8.99108205886</v>
      </c>
      <c r="S368" s="9">
        <v>11.03253551599</v>
      </c>
      <c r="T368" s="9">
        <v>21.449331368759999</v>
      </c>
      <c r="U368" s="9">
        <v>3.59151943577</v>
      </c>
      <c r="V368" s="287">
        <v>80.338657634309996</v>
      </c>
      <c r="W368" s="287">
        <v>124.32205312425999</v>
      </c>
      <c r="X368" s="9">
        <v>12.284279973314998</v>
      </c>
      <c r="Y368" s="284">
        <v>136.606333097575</v>
      </c>
      <c r="Z368" t="str">
        <f>SUBSTITUTE(SUBSTITUTE(SUBSTITUTE(SUBSTITUTE(IF(E368="","",VLOOKUP(E368,Esquemas_NORM!$A$2:$H$126,8,FALSE)),"PROVINCIA ADMINISTRATIVA Y DE PLANIFICACIÓN","PAT"),"PROVINCIA ADMINISTRATIVA Y DE PLANIFICACION","PAT"),"PROVINCIA ADMINISTRATIVA DE PLANIFICACION","PAT"),"PROVINCIA ADMINISTRATIVA Y PLANIFICACION","PAT")</f>
        <v>PAT DE PENDERISCO Y SINIFANÁ</v>
      </c>
      <c r="AA368" t="str">
        <f>IF($E368="","",INDEX(Esquemas_NORM!$H$2:$K$126,MATCH($E368,Esquemas_NORM!$A$2:$A$126,0),MATCH(AA$4,Esquemas_NORM!$H$1:$K$1,0)))</f>
        <v>A la fecha no ha conformado un EAT Región</v>
      </c>
      <c r="AB368" t="str">
        <f>IF($E368="","",INDEX(Esquemas_NORM!$H$2:$K$126,MATCH($E368,Esquemas_NORM!$A$2:$A$126,0),MATCH(AB$4,Esquemas_NORM!$H$1:$K$1,0)))</f>
        <v>A la fecha no ha conformado un EAT Área Metropolitana</v>
      </c>
      <c r="AC368" t="str">
        <f>IF($E368="","",INDEX(Esquemas_NORM!$H$2:$K$126,MATCH($E368,Esquemas_NORM!$A$2:$A$126,0),MATCH(AC$4,Esquemas_NORM!$H$1:$K$1,0)))</f>
        <v>A la fecha no ha conformado un EAT asociación - unión</v>
      </c>
    </row>
    <row r="369" spans="1:29" x14ac:dyDescent="0.3">
      <c r="A369" s="6">
        <v>2017</v>
      </c>
      <c r="B369" s="4" t="s">
        <v>556</v>
      </c>
      <c r="C369" s="4" t="s">
        <v>368</v>
      </c>
      <c r="D369" s="4" t="s">
        <v>579</v>
      </c>
      <c r="E369" s="4" t="s">
        <v>413</v>
      </c>
      <c r="F369" s="4" t="s">
        <v>371</v>
      </c>
      <c r="G369" s="4" t="s">
        <v>414</v>
      </c>
      <c r="H369" s="9">
        <v>227.15978916137001</v>
      </c>
      <c r="I369" s="9">
        <v>0.40532806359000001</v>
      </c>
      <c r="J369" s="287">
        <v>227.56511722496001</v>
      </c>
      <c r="K369" s="9">
        <v>27.859414886930001</v>
      </c>
      <c r="L369" s="9">
        <v>20.743660758730002</v>
      </c>
      <c r="M369" s="287">
        <v>48.603075645659999</v>
      </c>
      <c r="N369" s="9">
        <v>12.257911672560001</v>
      </c>
      <c r="O369" s="9">
        <v>49.462995507339997</v>
      </c>
      <c r="P369" s="9">
        <v>11.42705601692</v>
      </c>
      <c r="Q369" s="9">
        <v>11.44825795092</v>
      </c>
      <c r="R369" s="9">
        <v>23.61543288339</v>
      </c>
      <c r="S369" s="9">
        <v>32.65230175496</v>
      </c>
      <c r="T369" s="9">
        <v>63.732602799429998</v>
      </c>
      <c r="U369" s="9">
        <v>10.382557885280001</v>
      </c>
      <c r="V369" s="287">
        <v>214.97911647079999</v>
      </c>
      <c r="W369" s="287">
        <v>491.14730934141994</v>
      </c>
      <c r="X369" s="9">
        <v>48.53033636808982</v>
      </c>
      <c r="Y369" s="284">
        <v>539.67764570950976</v>
      </c>
      <c r="Z369" t="str">
        <f>SUBSTITUTE(SUBSTITUTE(SUBSTITUTE(SUBSTITUTE(IF(E369="","",VLOOKUP(E369,Esquemas_NORM!$A$2:$H$126,8,FALSE)),"PROVINCIA ADMINISTRATIVA Y DE PLANIFICACIÓN","PAT"),"PROVINCIA ADMINISTRATIVA Y DE PLANIFICACION","PAT"),"PROVINCIA ADMINISTRATIVA DE PLANIFICACION","PAT"),"PROVINCIA ADMINISTRATIVA Y PLANIFICACION","PAT")</f>
        <v>PAT DE PENDERISCO Y SINIFANÁ</v>
      </c>
      <c r="AA369" t="str">
        <f>IF($E369="","",INDEX(Esquemas_NORM!$H$2:$K$126,MATCH($E369,Esquemas_NORM!$A$2:$A$126,0),MATCH(AA$4,Esquemas_NORM!$H$1:$K$1,0)))</f>
        <v>A la fecha no ha conformado un EAT Región</v>
      </c>
      <c r="AB369" t="str">
        <f>IF($E369="","",INDEX(Esquemas_NORM!$H$2:$K$126,MATCH($E369,Esquemas_NORM!$A$2:$A$126,0),MATCH(AB$4,Esquemas_NORM!$H$1:$K$1,0)))</f>
        <v>A la fecha no ha conformado un EAT Área Metropolitana</v>
      </c>
      <c r="AC369" t="str">
        <f>IF($E369="","",INDEX(Esquemas_NORM!$H$2:$K$126,MATCH($E369,Esquemas_NORM!$A$2:$A$126,0),MATCH(AC$4,Esquemas_NORM!$H$1:$K$1,0)))</f>
        <v>A la fecha no ha conformado un EAT asociación - unión</v>
      </c>
    </row>
    <row r="370" spans="1:29" x14ac:dyDescent="0.3">
      <c r="A370" s="6">
        <v>2017</v>
      </c>
      <c r="B370" s="4" t="s">
        <v>556</v>
      </c>
      <c r="C370" s="4" t="s">
        <v>368</v>
      </c>
      <c r="D370" s="4" t="s">
        <v>580</v>
      </c>
      <c r="E370" s="4" t="s">
        <v>415</v>
      </c>
      <c r="F370" s="4" t="s">
        <v>371</v>
      </c>
      <c r="G370" s="4" t="s">
        <v>416</v>
      </c>
      <c r="H370" s="9">
        <v>48.12631343548</v>
      </c>
      <c r="I370" s="9">
        <v>2.35859067159</v>
      </c>
      <c r="J370" s="287">
        <v>50.484904107070001</v>
      </c>
      <c r="K370" s="9">
        <v>2.0229060276699999</v>
      </c>
      <c r="L370" s="9">
        <v>7.7671939958199996</v>
      </c>
      <c r="M370" s="287">
        <v>9.79010002349</v>
      </c>
      <c r="N370" s="9">
        <v>2.2752525309</v>
      </c>
      <c r="O370" s="9">
        <v>11.328799459500001</v>
      </c>
      <c r="P370" s="9">
        <v>3.1270948676899999</v>
      </c>
      <c r="Q370" s="9">
        <v>2.1800288926900002</v>
      </c>
      <c r="R370" s="9">
        <v>8.9940949568999997</v>
      </c>
      <c r="S370" s="9">
        <v>8.7600159733799998</v>
      </c>
      <c r="T370" s="9">
        <v>15.55726242687</v>
      </c>
      <c r="U370" s="9">
        <v>2.9494999322900002</v>
      </c>
      <c r="V370" s="287">
        <v>55.172049040219996</v>
      </c>
      <c r="W370" s="287">
        <v>115.44705317078001</v>
      </c>
      <c r="X370" s="9">
        <v>11.407339949788609</v>
      </c>
      <c r="Y370" s="284">
        <v>126.85439312056862</v>
      </c>
      <c r="Z370" t="str">
        <f>SUBSTITUTE(SUBSTITUTE(SUBSTITUTE(SUBSTITUTE(IF(E370="","",VLOOKUP(E370,Esquemas_NORM!$A$2:$H$126,8,FALSE)),"PROVINCIA ADMINISTRATIVA Y DE PLANIFICACIÓN","PAT"),"PROVINCIA ADMINISTRATIVA Y DE PLANIFICACION","PAT"),"PROVINCIA ADMINISTRATIVA DE PLANIFICACION","PAT"),"PROVINCIA ADMINISTRATIVA Y PLANIFICACION","PAT")</f>
        <v>PAT CARTAMA</v>
      </c>
      <c r="AA370" t="str">
        <f>IF($E370="","",INDEX(Esquemas_NORM!$H$2:$K$126,MATCH($E370,Esquemas_NORM!$A$2:$A$126,0),MATCH(AA$4,Esquemas_NORM!$H$1:$K$1,0)))</f>
        <v>A la fecha no ha conformado un EAT Región</v>
      </c>
      <c r="AB370" t="str">
        <f>IF($E370="","",INDEX(Esquemas_NORM!$H$2:$K$126,MATCH($E370,Esquemas_NORM!$A$2:$A$126,0),MATCH(AB$4,Esquemas_NORM!$H$1:$K$1,0)))</f>
        <v>A la fecha no ha conformado un EAT Área Metropolitana</v>
      </c>
      <c r="AC370" t="str">
        <f>IF($E370="","",INDEX(Esquemas_NORM!$H$2:$K$126,MATCH($E370,Esquemas_NORM!$A$2:$A$126,0),MATCH(AC$4,Esquemas_NORM!$H$1:$K$1,0)))</f>
        <v>A la fecha no ha conformado un EAT asociación - unión</v>
      </c>
    </row>
    <row r="371" spans="1:29" x14ac:dyDescent="0.3">
      <c r="A371" s="6">
        <v>2017</v>
      </c>
      <c r="B371" s="4" t="s">
        <v>556</v>
      </c>
      <c r="C371" s="4" t="s">
        <v>368</v>
      </c>
      <c r="D371" s="4" t="s">
        <v>577</v>
      </c>
      <c r="E371" s="4" t="s">
        <v>417</v>
      </c>
      <c r="F371" s="4" t="s">
        <v>371</v>
      </c>
      <c r="G371" s="4" t="s">
        <v>418</v>
      </c>
      <c r="H371" s="9">
        <v>47.20504809813</v>
      </c>
      <c r="I371" s="9">
        <v>1.4437646752</v>
      </c>
      <c r="J371" s="287">
        <v>48.64881277333</v>
      </c>
      <c r="K371" s="9">
        <v>5.5730311477600001</v>
      </c>
      <c r="L371" s="9">
        <v>9.6742477572199999</v>
      </c>
      <c r="M371" s="287">
        <v>15.24727890498</v>
      </c>
      <c r="N371" s="9">
        <v>6.6774225937600002</v>
      </c>
      <c r="O371" s="9">
        <v>29.808173255500002</v>
      </c>
      <c r="P371" s="9">
        <v>4.3646787197999997</v>
      </c>
      <c r="Q371" s="9">
        <v>4.1135493577500002</v>
      </c>
      <c r="R371" s="9">
        <v>15.92928651147</v>
      </c>
      <c r="S371" s="9">
        <v>15.56281877869</v>
      </c>
      <c r="T371" s="9">
        <v>26.690446366820002</v>
      </c>
      <c r="U371" s="9">
        <v>4.67594575634</v>
      </c>
      <c r="V371" s="287">
        <v>107.82232134013</v>
      </c>
      <c r="W371" s="287">
        <v>171.71841301844</v>
      </c>
      <c r="X371" s="9">
        <v>16.967521120195148</v>
      </c>
      <c r="Y371" s="284">
        <v>188.68593413863516</v>
      </c>
      <c r="Z371" t="str">
        <f>SUBSTITUTE(SUBSTITUTE(SUBSTITUTE(SUBSTITUTE(IF(E371="","",VLOOKUP(E371,Esquemas_NORM!$A$2:$H$126,8,FALSE)),"PROVINCIA ADMINISTRATIVA Y DE PLANIFICACIÓN","PAT"),"PROVINCIA ADMINISTRATIVA Y DE PLANIFICACION","PAT"),"PROVINCIA ADMINISTRATIVA DE PLANIFICACION","PAT"),"PROVINCIA ADMINISTRATIVA Y PLANIFICACION","PAT")</f>
        <v>PAT CARTAMA</v>
      </c>
      <c r="AA371" t="str">
        <f>IF($E371="","",INDEX(Esquemas_NORM!$H$2:$K$126,MATCH($E371,Esquemas_NORM!$A$2:$A$126,0),MATCH(AA$4,Esquemas_NORM!$H$1:$K$1,0)))</f>
        <v>A la fecha no ha conformado un EAT Región</v>
      </c>
      <c r="AB371" t="str">
        <f>IF($E371="","",INDEX(Esquemas_NORM!$H$2:$K$126,MATCH($E371,Esquemas_NORM!$A$2:$A$126,0),MATCH(AB$4,Esquemas_NORM!$H$1:$K$1,0)))</f>
        <v>A la fecha no ha conformado un EAT Área Metropolitana</v>
      </c>
      <c r="AC371" t="str">
        <f>IF($E371="","",INDEX(Esquemas_NORM!$H$2:$K$126,MATCH($E371,Esquemas_NORM!$A$2:$A$126,0),MATCH(AC$4,Esquemas_NORM!$H$1:$K$1,0)))</f>
        <v>A la fecha no ha conformado un EAT asociación - unión</v>
      </c>
    </row>
    <row r="372" spans="1:29" x14ac:dyDescent="0.3">
      <c r="A372" s="6">
        <v>2017</v>
      </c>
      <c r="B372" s="4" t="s">
        <v>556</v>
      </c>
      <c r="C372" s="4" t="s">
        <v>419</v>
      </c>
      <c r="D372" s="4" t="s">
        <v>581</v>
      </c>
      <c r="E372" s="4" t="s">
        <v>421</v>
      </c>
      <c r="F372" s="4" t="s">
        <v>422</v>
      </c>
      <c r="G372" s="4" t="s">
        <v>424</v>
      </c>
      <c r="H372" s="9">
        <v>559.33193411031004</v>
      </c>
      <c r="I372" s="9">
        <v>0.98975571553999997</v>
      </c>
      <c r="J372" s="287">
        <v>560.32168982585006</v>
      </c>
      <c r="K372" s="9">
        <v>81.992244450940007</v>
      </c>
      <c r="L372" s="9">
        <v>174.52900992741999</v>
      </c>
      <c r="M372" s="287">
        <v>256.52125437836003</v>
      </c>
      <c r="N372" s="9">
        <v>73.862042252440006</v>
      </c>
      <c r="O372" s="9">
        <v>561.38972625607005</v>
      </c>
      <c r="P372" s="9">
        <v>58.483500281989997</v>
      </c>
      <c r="Q372" s="9">
        <v>64.413566306280003</v>
      </c>
      <c r="R372" s="9">
        <v>123.10300720655</v>
      </c>
      <c r="S372" s="9">
        <v>186.47323631515999</v>
      </c>
      <c r="T372" s="9">
        <v>281.94860567822002</v>
      </c>
      <c r="U372" s="9">
        <v>37.872847924200002</v>
      </c>
      <c r="V372" s="287">
        <v>1387.5465322209102</v>
      </c>
      <c r="W372" s="287">
        <v>2204.3894764251204</v>
      </c>
      <c r="X372" s="9">
        <v>217.81604162835339</v>
      </c>
      <c r="Y372" s="284">
        <v>2422.205518053474</v>
      </c>
      <c r="Z372" t="str">
        <f>SUBSTITUTE(SUBSTITUTE(SUBSTITUTE(SUBSTITUTE(IF(E372="","",VLOOKUP(E372,Esquemas_NORM!$A$2:$H$126,8,FALSE)),"PROVINCIA ADMINISTRATIVA Y DE PLANIFICACIÓN","PAT"),"PROVINCIA ADMINISTRATIVA Y DE PLANIFICACION","PAT"),"PROVINCIA ADMINISTRATIVA DE PLANIFICACION","PAT"),"PROVINCIA ADMINISTRATIVA Y PLANIFICACION","PAT")</f>
        <v>A la fecha no ha conformado un EAT Provincia</v>
      </c>
      <c r="AA372" t="str">
        <f>IF($E372="","",INDEX(Esquemas_NORM!$H$2:$K$126,MATCH($E372,Esquemas_NORM!$A$2:$A$126,0),MATCH(AA$4,Esquemas_NORM!$H$1:$K$1,0)))</f>
        <v>Región de Planeación y Gestión de Urabá - RPG (Acuerdo de Voluntades)</v>
      </c>
      <c r="AB372" t="str">
        <f>IF($E372="","",INDEX(Esquemas_NORM!$H$2:$K$126,MATCH($E372,Esquemas_NORM!$A$2:$A$126,0),MATCH(AB$4,Esquemas_NORM!$H$1:$K$1,0)))</f>
        <v>A la fecha no ha conformado un EAT Área Metropolitana</v>
      </c>
      <c r="AC372" t="str">
        <f>IF($E372="","",INDEX(Esquemas_NORM!$H$2:$K$126,MATCH($E372,Esquemas_NORM!$A$2:$A$126,0),MATCH(AC$4,Esquemas_NORM!$H$1:$K$1,0)))</f>
        <v>ASOCIACIÓN DE MUNICIPIOS DEL URABÁ ANTIOQUEÑO - ASOMURA</v>
      </c>
    </row>
    <row r="373" spans="1:29" x14ac:dyDescent="0.3">
      <c r="A373" s="6">
        <v>2017</v>
      </c>
      <c r="B373" s="4" t="s">
        <v>556</v>
      </c>
      <c r="C373" s="4" t="s">
        <v>419</v>
      </c>
      <c r="D373" s="4" t="s">
        <v>582</v>
      </c>
      <c r="E373" s="4" t="s">
        <v>425</v>
      </c>
      <c r="F373" s="4" t="s">
        <v>422</v>
      </c>
      <c r="G373" s="4" t="s">
        <v>426</v>
      </c>
      <c r="H373" s="9">
        <v>53.365120387899999</v>
      </c>
      <c r="I373" s="9">
        <v>0</v>
      </c>
      <c r="J373" s="287">
        <v>53.365120387899999</v>
      </c>
      <c r="K373" s="9">
        <v>1.4788398440099999</v>
      </c>
      <c r="L373" s="9">
        <v>22.414969806449999</v>
      </c>
      <c r="M373" s="287">
        <v>23.89380965046</v>
      </c>
      <c r="N373" s="9">
        <v>9.1023514724400005</v>
      </c>
      <c r="O373" s="9">
        <v>29.836321946550001</v>
      </c>
      <c r="P373" s="9">
        <v>18.159884668669999</v>
      </c>
      <c r="Q373" s="9">
        <v>9.0188187039599992</v>
      </c>
      <c r="R373" s="9">
        <v>17.31912665151</v>
      </c>
      <c r="S373" s="9">
        <v>27.291079112929999</v>
      </c>
      <c r="T373" s="9">
        <v>78.385014150410001</v>
      </c>
      <c r="U373" s="9">
        <v>10.277174462450001</v>
      </c>
      <c r="V373" s="287">
        <v>199.38977116891999</v>
      </c>
      <c r="W373" s="287">
        <v>276.64870120728</v>
      </c>
      <c r="X373" s="9">
        <v>27.335698007554655</v>
      </c>
      <c r="Y373" s="284">
        <v>303.98439921483464</v>
      </c>
      <c r="Z373" t="str">
        <f>SUBSTITUTE(SUBSTITUTE(SUBSTITUTE(SUBSTITUTE(IF(E373="","",VLOOKUP(E373,Esquemas_NORM!$A$2:$H$126,8,FALSE)),"PROVINCIA ADMINISTRATIVA Y DE PLANIFICACIÓN","PAT"),"PROVINCIA ADMINISTRATIVA Y DE PLANIFICACION","PAT"),"PROVINCIA ADMINISTRATIVA DE PLANIFICACION","PAT"),"PROVINCIA ADMINISTRATIVA Y PLANIFICACION","PAT")</f>
        <v>A la fecha no ha conformado un EAT Provincia</v>
      </c>
      <c r="AA373" t="str">
        <f>IF($E373="","",INDEX(Esquemas_NORM!$H$2:$K$126,MATCH($E373,Esquemas_NORM!$A$2:$A$126,0),MATCH(AA$4,Esquemas_NORM!$H$1:$K$1,0)))</f>
        <v>Región de Planeación y Gestión de Urabá - RPG (Acuerdo de Voluntades)</v>
      </c>
      <c r="AB373" t="str">
        <f>IF($E373="","",INDEX(Esquemas_NORM!$H$2:$K$126,MATCH($E373,Esquemas_NORM!$A$2:$A$126,0),MATCH(AB$4,Esquemas_NORM!$H$1:$K$1,0)))</f>
        <v>A la fecha no ha conformado un EAT Área Metropolitana</v>
      </c>
      <c r="AC373" t="str">
        <f>IF($E373="","",INDEX(Esquemas_NORM!$H$2:$K$126,MATCH($E373,Esquemas_NORM!$A$2:$A$126,0),MATCH(AC$4,Esquemas_NORM!$H$1:$K$1,0)))</f>
        <v>ASOCIACIÓN DE MUNICIPIOS DEL URABÁ ANTIOQUEÑO - ASOMURA /ASOCIACIÓN DE MUNICIPIOS DEL URABÁ NORTE-ASOURANOR</v>
      </c>
    </row>
    <row r="374" spans="1:29" x14ac:dyDescent="0.3">
      <c r="A374" s="6">
        <v>2017</v>
      </c>
      <c r="B374" s="4" t="s">
        <v>556</v>
      </c>
      <c r="C374" s="4" t="s">
        <v>419</v>
      </c>
      <c r="D374" s="4" t="s">
        <v>581</v>
      </c>
      <c r="E374" s="4" t="s">
        <v>427</v>
      </c>
      <c r="F374" s="4" t="s">
        <v>422</v>
      </c>
      <c r="G374" s="4" t="s">
        <v>428</v>
      </c>
      <c r="H374" s="9">
        <v>555.14027160362002</v>
      </c>
      <c r="I374" s="9">
        <v>0.45989285801000002</v>
      </c>
      <c r="J374" s="287">
        <v>555.60016446163002</v>
      </c>
      <c r="K374" s="9">
        <v>22.982831676610001</v>
      </c>
      <c r="L374" s="9">
        <v>62.418021509650004</v>
      </c>
      <c r="M374" s="287">
        <v>85.400853186260008</v>
      </c>
      <c r="N374" s="9">
        <v>21.31965012409</v>
      </c>
      <c r="O374" s="9">
        <v>140.77309985642</v>
      </c>
      <c r="P374" s="9">
        <v>18.920759073199999</v>
      </c>
      <c r="Q374" s="9">
        <v>12.796845568749999</v>
      </c>
      <c r="R374" s="9">
        <v>28.448934043000001</v>
      </c>
      <c r="S374" s="9">
        <v>53.772126021550001</v>
      </c>
      <c r="T374" s="9">
        <v>75.040579817739996</v>
      </c>
      <c r="U374" s="9">
        <v>13.31455949399</v>
      </c>
      <c r="V374" s="287">
        <v>364.38655399874</v>
      </c>
      <c r="W374" s="287">
        <v>1005.38757164663</v>
      </c>
      <c r="X374" s="9">
        <v>99.342490744250227</v>
      </c>
      <c r="Y374" s="284">
        <v>1104.7300623908802</v>
      </c>
      <c r="Z374" t="str">
        <f>SUBSTITUTE(SUBSTITUTE(SUBSTITUTE(SUBSTITUTE(IF(E374="","",VLOOKUP(E374,Esquemas_NORM!$A$2:$H$126,8,FALSE)),"PROVINCIA ADMINISTRATIVA Y DE PLANIFICACIÓN","PAT"),"PROVINCIA ADMINISTRATIVA Y DE PLANIFICACION","PAT"),"PROVINCIA ADMINISTRATIVA DE PLANIFICACION","PAT"),"PROVINCIA ADMINISTRATIVA Y PLANIFICACION","PAT")</f>
        <v>A la fecha no ha conformado un EAT Provincia</v>
      </c>
      <c r="AA374" t="str">
        <f>IF($E374="","",INDEX(Esquemas_NORM!$H$2:$K$126,MATCH($E374,Esquemas_NORM!$A$2:$A$126,0),MATCH(AA$4,Esquemas_NORM!$H$1:$K$1,0)))</f>
        <v>Región de Planeación y Gestión de Urabá - RPG (Acuerdo de Voluntades)</v>
      </c>
      <c r="AB374" t="str">
        <f>IF($E374="","",INDEX(Esquemas_NORM!$H$2:$K$126,MATCH($E374,Esquemas_NORM!$A$2:$A$126,0),MATCH(AB$4,Esquemas_NORM!$H$1:$K$1,0)))</f>
        <v>A la fecha no ha conformado un EAT Área Metropolitana</v>
      </c>
      <c r="AC374" t="str">
        <f>IF($E374="","",INDEX(Esquemas_NORM!$H$2:$K$126,MATCH($E374,Esquemas_NORM!$A$2:$A$126,0),MATCH(AC$4,Esquemas_NORM!$H$1:$K$1,0)))</f>
        <v>ASOCIACIÓN DE MUNICIPIOS DEL URABÁ ANTIOQUEÑO - ASOMURA / ASOCIACIÓN DE MUNICIPIOS DEL CHOCÓ Y URABÁ - ASUMUCUR</v>
      </c>
    </row>
    <row r="375" spans="1:29" x14ac:dyDescent="0.3">
      <c r="A375" s="6">
        <v>2017</v>
      </c>
      <c r="B375" s="4" t="s">
        <v>556</v>
      </c>
      <c r="C375" s="4" t="s">
        <v>419</v>
      </c>
      <c r="D375" s="4" t="s">
        <v>581</v>
      </c>
      <c r="E375" s="4" t="s">
        <v>429</v>
      </c>
      <c r="F375" s="4" t="s">
        <v>422</v>
      </c>
      <c r="G375" s="4" t="s">
        <v>430</v>
      </c>
      <c r="H375" s="9">
        <v>295.28468393479</v>
      </c>
      <c r="I375" s="9">
        <v>0.71733999595999998</v>
      </c>
      <c r="J375" s="287">
        <v>296.00202393075</v>
      </c>
      <c r="K375" s="9">
        <v>25.920090434719999</v>
      </c>
      <c r="L375" s="9">
        <v>45.202138804939999</v>
      </c>
      <c r="M375" s="287">
        <v>71.122229239660001</v>
      </c>
      <c r="N375" s="9">
        <v>26.165952084520001</v>
      </c>
      <c r="O375" s="9">
        <v>172.69680711667999</v>
      </c>
      <c r="P375" s="9">
        <v>17.614865735759999</v>
      </c>
      <c r="Q375" s="9">
        <v>22.122506298809999</v>
      </c>
      <c r="R375" s="9">
        <v>38.727969563030001</v>
      </c>
      <c r="S375" s="9">
        <v>61.534936664180002</v>
      </c>
      <c r="T375" s="9">
        <v>99.044818803210006</v>
      </c>
      <c r="U375" s="9">
        <v>15.58856701849</v>
      </c>
      <c r="V375" s="287">
        <v>453.49642328468002</v>
      </c>
      <c r="W375" s="287">
        <v>820.62067645509001</v>
      </c>
      <c r="X375" s="9">
        <v>81.085647221343237</v>
      </c>
      <c r="Y375" s="284">
        <v>901.70632367643327</v>
      </c>
      <c r="Z375" t="str">
        <f>SUBSTITUTE(SUBSTITUTE(SUBSTITUTE(SUBSTITUTE(IF(E375="","",VLOOKUP(E375,Esquemas_NORM!$A$2:$H$126,8,FALSE)),"PROVINCIA ADMINISTRATIVA Y DE PLANIFICACIÓN","PAT"),"PROVINCIA ADMINISTRATIVA Y DE PLANIFICACION","PAT"),"PROVINCIA ADMINISTRATIVA DE PLANIFICACION","PAT"),"PROVINCIA ADMINISTRATIVA Y PLANIFICACION","PAT")</f>
        <v>A la fecha no ha conformado un EAT Provincia</v>
      </c>
      <c r="AA375" t="str">
        <f>IF($E375="","",INDEX(Esquemas_NORM!$H$2:$K$126,MATCH($E375,Esquemas_NORM!$A$2:$A$126,0),MATCH(AA$4,Esquemas_NORM!$H$1:$K$1,0)))</f>
        <v>Región de Planeación y Gestión de Urabá - RPG (Acuerdo de Voluntades)</v>
      </c>
      <c r="AB375" t="str">
        <f>IF($E375="","",INDEX(Esquemas_NORM!$H$2:$K$126,MATCH($E375,Esquemas_NORM!$A$2:$A$126,0),MATCH(AB$4,Esquemas_NORM!$H$1:$K$1,0)))</f>
        <v>A la fecha no ha conformado un EAT Área Metropolitana</v>
      </c>
      <c r="AC375" t="str">
        <f>IF($E375="","",INDEX(Esquemas_NORM!$H$2:$K$126,MATCH($E375,Esquemas_NORM!$A$2:$A$126,0),MATCH(AC$4,Esquemas_NORM!$H$1:$K$1,0)))</f>
        <v>ASOCIACIÓN DE MUNICIPIOS DEL URABÁ ANTIOQUEÑO - ASOMURA</v>
      </c>
    </row>
    <row r="376" spans="1:29" x14ac:dyDescent="0.3">
      <c r="A376" s="6">
        <v>2017</v>
      </c>
      <c r="B376" s="4" t="s">
        <v>556</v>
      </c>
      <c r="C376" s="4" t="s">
        <v>419</v>
      </c>
      <c r="D376" s="4" t="s">
        <v>583</v>
      </c>
      <c r="E376" s="4" t="s">
        <v>431</v>
      </c>
      <c r="F376" s="4" t="s">
        <v>422</v>
      </c>
      <c r="G376" s="4" t="s">
        <v>432</v>
      </c>
      <c r="H376" s="9">
        <v>0.87583020816000001</v>
      </c>
      <c r="I376" s="9">
        <v>0</v>
      </c>
      <c r="J376" s="287">
        <v>0.87583020816000001</v>
      </c>
      <c r="K376" s="9">
        <v>0.3616519815</v>
      </c>
      <c r="L376" s="9">
        <v>2.8228439498600002</v>
      </c>
      <c r="M376" s="287">
        <v>3.1844959313600003</v>
      </c>
      <c r="N376" s="9">
        <v>0.59814311687999999</v>
      </c>
      <c r="O376" s="9">
        <v>2.17718644176</v>
      </c>
      <c r="P376" s="9">
        <v>15.06716106004</v>
      </c>
      <c r="Q376" s="9">
        <v>0.60016075242</v>
      </c>
      <c r="R376" s="9">
        <v>1.73085182769</v>
      </c>
      <c r="S376" s="9">
        <v>3.2396779971499998</v>
      </c>
      <c r="T376" s="9">
        <v>10.162577310970001</v>
      </c>
      <c r="U376" s="9">
        <v>0.64561544024999995</v>
      </c>
      <c r="V376" s="287">
        <v>34.221373947159996</v>
      </c>
      <c r="W376" s="287">
        <v>38.28170008667999</v>
      </c>
      <c r="X376" s="9">
        <v>3.7826202986605644</v>
      </c>
      <c r="Y376" s="284">
        <v>42.064320385340551</v>
      </c>
      <c r="Z376" t="str">
        <f>SUBSTITUTE(SUBSTITUTE(SUBSTITUTE(SUBSTITUTE(IF(E376="","",VLOOKUP(E376,Esquemas_NORM!$A$2:$H$126,8,FALSE)),"PROVINCIA ADMINISTRATIVA Y DE PLANIFICACIÓN","PAT"),"PROVINCIA ADMINISTRATIVA Y DE PLANIFICACION","PAT"),"PROVINCIA ADMINISTRATIVA DE PLANIFICACION","PAT"),"PROVINCIA ADMINISTRATIVA Y PLANIFICACION","PAT")</f>
        <v>A la fecha no ha conformado un EAT Provincia</v>
      </c>
      <c r="AA376" t="str">
        <f>IF($E376="","",INDEX(Esquemas_NORM!$H$2:$K$126,MATCH($E376,Esquemas_NORM!$A$2:$A$126,0),MATCH(AA$4,Esquemas_NORM!$H$1:$K$1,0)))</f>
        <v>Región de Planeación y Gestión de Urabá - RPG (Acuerdo de Voluntades)</v>
      </c>
      <c r="AB376" t="str">
        <f>IF($E376="","",INDEX(Esquemas_NORM!$H$2:$K$126,MATCH($E376,Esquemas_NORM!$A$2:$A$126,0),MATCH(AB$4,Esquemas_NORM!$H$1:$K$1,0)))</f>
        <v>A la fecha no ha conformado un EAT Área Metropolitana</v>
      </c>
      <c r="AC376" t="str">
        <f>IF($E376="","",INDEX(Esquemas_NORM!$H$2:$K$126,MATCH($E376,Esquemas_NORM!$A$2:$A$126,0),MATCH(AC$4,Esquemas_NORM!$H$1:$K$1,0)))</f>
        <v>ASOCIACION DE MUNICIPIOS DE LA CUENCA DEL ATRATO Y DARIEN ASOATRATO / ASOCIACIÓN DE MUNICIPIOS DEL CHOCÓ Y URABÁ - ASUMUCUR</v>
      </c>
    </row>
    <row r="377" spans="1:29" x14ac:dyDescent="0.3">
      <c r="A377" s="6">
        <v>2017</v>
      </c>
      <c r="B377" s="4" t="s">
        <v>556</v>
      </c>
      <c r="C377" s="4" t="s">
        <v>419</v>
      </c>
      <c r="D377" s="4" t="s">
        <v>581</v>
      </c>
      <c r="E377" s="4" t="s">
        <v>433</v>
      </c>
      <c r="F377" s="4" t="s">
        <v>422</v>
      </c>
      <c r="G377" s="4" t="s">
        <v>434</v>
      </c>
      <c r="H377" s="9">
        <v>22.632690512829999</v>
      </c>
      <c r="I377" s="9">
        <v>26.945949950839999</v>
      </c>
      <c r="J377" s="287">
        <v>49.578640463669998</v>
      </c>
      <c r="K377" s="9">
        <v>1.53155687567</v>
      </c>
      <c r="L377" s="9">
        <v>11.445246443029999</v>
      </c>
      <c r="M377" s="287">
        <v>12.9768033187</v>
      </c>
      <c r="N377" s="9">
        <v>8.1546709434799993</v>
      </c>
      <c r="O377" s="9">
        <v>23.064432802190002</v>
      </c>
      <c r="P377" s="9">
        <v>5.71893703838</v>
      </c>
      <c r="Q377" s="9">
        <v>4.2839425798299997</v>
      </c>
      <c r="R377" s="9">
        <v>9.0231587051099993</v>
      </c>
      <c r="S377" s="9">
        <v>16.033718075439999</v>
      </c>
      <c r="T377" s="9">
        <v>36.763159803230003</v>
      </c>
      <c r="U377" s="9">
        <v>2.99994357887</v>
      </c>
      <c r="V377" s="287">
        <v>106.04196352653001</v>
      </c>
      <c r="W377" s="287">
        <v>168.59740730890002</v>
      </c>
      <c r="X377" s="9">
        <v>16.659134096558166</v>
      </c>
      <c r="Y377" s="284">
        <v>185.25654140545819</v>
      </c>
      <c r="Z377" t="str">
        <f>SUBSTITUTE(SUBSTITUTE(SUBSTITUTE(SUBSTITUTE(IF(E377="","",VLOOKUP(E377,Esquemas_NORM!$A$2:$H$126,8,FALSE)),"PROVINCIA ADMINISTRATIVA Y DE PLANIFICACIÓN","PAT"),"PROVINCIA ADMINISTRATIVA Y DE PLANIFICACION","PAT"),"PROVINCIA ADMINISTRATIVA DE PLANIFICACION","PAT"),"PROVINCIA ADMINISTRATIVA Y PLANIFICACION","PAT")</f>
        <v>A la fecha no ha conformado un EAT Provincia</v>
      </c>
      <c r="AA377" t="str">
        <f>IF($E377="","",INDEX(Esquemas_NORM!$H$2:$K$126,MATCH($E377,Esquemas_NORM!$A$2:$A$126,0),MATCH(AA$4,Esquemas_NORM!$H$1:$K$1,0)))</f>
        <v>Región de Planeación y Gestión de Urabá - RPG (Acuerdo de Voluntades)</v>
      </c>
      <c r="AB377" t="str">
        <f>IF($E377="","",INDEX(Esquemas_NORM!$H$2:$K$126,MATCH($E377,Esquemas_NORM!$A$2:$A$126,0),MATCH(AB$4,Esquemas_NORM!$H$1:$K$1,0)))</f>
        <v>A la fecha no ha conformado un EAT Área Metropolitana</v>
      </c>
      <c r="AC377" t="str">
        <f>IF($E377="","",INDEX(Esquemas_NORM!$H$2:$K$126,MATCH($E377,Esquemas_NORM!$A$2:$A$126,0),MATCH(AC$4,Esquemas_NORM!$H$1:$K$1,0)))</f>
        <v>ASOCIACIÓN DE MUNICIPIOS DEL URABÁ ANTIOQUEÑO - ASOMURA / ASOCIACIÓN DE MUNICIPIOS DEL CHOCÓ Y URABÁ - ASUMUCUR</v>
      </c>
    </row>
    <row r="378" spans="1:29" x14ac:dyDescent="0.3">
      <c r="A378" s="6">
        <v>2017</v>
      </c>
      <c r="B378" s="4" t="s">
        <v>556</v>
      </c>
      <c r="C378" s="4" t="s">
        <v>419</v>
      </c>
      <c r="D378" s="4" t="s">
        <v>582</v>
      </c>
      <c r="E378" s="4" t="s">
        <v>435</v>
      </c>
      <c r="F378" s="4" t="s">
        <v>422</v>
      </c>
      <c r="G378" s="4" t="s">
        <v>436</v>
      </c>
      <c r="H378" s="9">
        <v>96.524980337139993</v>
      </c>
      <c r="I378" s="9">
        <v>0.58058643449000003</v>
      </c>
      <c r="J378" s="287">
        <v>97.105566771629995</v>
      </c>
      <c r="K378" s="9">
        <v>2.3127258019400001</v>
      </c>
      <c r="L378" s="9">
        <v>37.02276256759</v>
      </c>
      <c r="M378" s="287">
        <v>39.335488369529997</v>
      </c>
      <c r="N378" s="9">
        <v>28.18231833235</v>
      </c>
      <c r="O378" s="9">
        <v>88.667550377629993</v>
      </c>
      <c r="P378" s="9">
        <v>13.83253273771</v>
      </c>
      <c r="Q378" s="9">
        <v>11.65667428431</v>
      </c>
      <c r="R378" s="9">
        <v>24.0513730168</v>
      </c>
      <c r="S378" s="9">
        <v>41.604646429619997</v>
      </c>
      <c r="T378" s="9">
        <v>98.871879966820003</v>
      </c>
      <c r="U378" s="9">
        <v>11.65755878703</v>
      </c>
      <c r="V378" s="287">
        <v>318.52453393227</v>
      </c>
      <c r="W378" s="287">
        <v>454.96558907342995</v>
      </c>
      <c r="X378" s="9">
        <v>44.955215377724556</v>
      </c>
      <c r="Y378" s="284">
        <v>499.92080445115448</v>
      </c>
      <c r="Z378" t="str">
        <f>SUBSTITUTE(SUBSTITUTE(SUBSTITUTE(SUBSTITUTE(IF(E378="","",VLOOKUP(E378,Esquemas_NORM!$A$2:$H$126,8,FALSE)),"PROVINCIA ADMINISTRATIVA Y DE PLANIFICACIÓN","PAT"),"PROVINCIA ADMINISTRATIVA Y DE PLANIFICACION","PAT"),"PROVINCIA ADMINISTRATIVA DE PLANIFICACION","PAT"),"PROVINCIA ADMINISTRATIVA Y PLANIFICACION","PAT")</f>
        <v>A la fecha no ha conformado un EAT Provincia</v>
      </c>
      <c r="AA378" t="str">
        <f>IF($E378="","",INDEX(Esquemas_NORM!$H$2:$K$126,MATCH($E378,Esquemas_NORM!$A$2:$A$126,0),MATCH(AA$4,Esquemas_NORM!$H$1:$K$1,0)))</f>
        <v>Región de Planeación y Gestión de Urabá - RPG (Acuerdo de Voluntades)</v>
      </c>
      <c r="AB378" t="str">
        <f>IF($E378="","",INDEX(Esquemas_NORM!$H$2:$K$126,MATCH($E378,Esquemas_NORM!$A$2:$A$126,0),MATCH(AB$4,Esquemas_NORM!$H$1:$K$1,0)))</f>
        <v>A la fecha no ha conformado un EAT Área Metropolitana</v>
      </c>
      <c r="AC378" t="str">
        <f>IF($E378="","",INDEX(Esquemas_NORM!$H$2:$K$126,MATCH($E378,Esquemas_NORM!$A$2:$A$126,0),MATCH(AC$4,Esquemas_NORM!$H$1:$K$1,0)))</f>
        <v>ASOCIACIÓN DE MUNICIPIOS DEL URABÁ NORTE-ASOURANOR</v>
      </c>
    </row>
    <row r="379" spans="1:29" x14ac:dyDescent="0.3">
      <c r="A379" s="6">
        <v>2017</v>
      </c>
      <c r="B379" s="4" t="s">
        <v>556</v>
      </c>
      <c r="C379" s="4" t="s">
        <v>419</v>
      </c>
      <c r="D379" s="4" t="s">
        <v>582</v>
      </c>
      <c r="E379" s="4" t="s">
        <v>437</v>
      </c>
      <c r="F379" s="4" t="s">
        <v>422</v>
      </c>
      <c r="G379" s="4" t="s">
        <v>438</v>
      </c>
      <c r="H379" s="9">
        <v>50.454865379120001</v>
      </c>
      <c r="I379" s="9">
        <v>5.0612883300000001E-3</v>
      </c>
      <c r="J379" s="287">
        <v>50.459926667449999</v>
      </c>
      <c r="K379" s="9">
        <v>1.34076991714</v>
      </c>
      <c r="L379" s="9">
        <v>14.583653293499999</v>
      </c>
      <c r="M379" s="287">
        <v>15.924423210639999</v>
      </c>
      <c r="N379" s="9">
        <v>10.645389393189999</v>
      </c>
      <c r="O379" s="9">
        <v>26.741659972800001</v>
      </c>
      <c r="P379" s="9">
        <v>7.3621647674700004</v>
      </c>
      <c r="Q379" s="9">
        <v>5.4350133591000001</v>
      </c>
      <c r="R379" s="9">
        <v>6.7092340503300001</v>
      </c>
      <c r="S379" s="9">
        <v>17.10918932109</v>
      </c>
      <c r="T379" s="9">
        <v>43.440695003249999</v>
      </c>
      <c r="U379" s="9">
        <v>4.2954305707399998</v>
      </c>
      <c r="V379" s="287">
        <v>121.73877643796999</v>
      </c>
      <c r="W379" s="287">
        <v>188.12312631605997</v>
      </c>
      <c r="X379" s="9">
        <v>18.588473203641026</v>
      </c>
      <c r="Y379" s="284">
        <v>206.711599519701</v>
      </c>
      <c r="Z379" t="str">
        <f>SUBSTITUTE(SUBSTITUTE(SUBSTITUTE(SUBSTITUTE(IF(E379="","",VLOOKUP(E379,Esquemas_NORM!$A$2:$H$126,8,FALSE)),"PROVINCIA ADMINISTRATIVA Y DE PLANIFICACIÓN","PAT"),"PROVINCIA ADMINISTRATIVA Y DE PLANIFICACION","PAT"),"PROVINCIA ADMINISTRATIVA DE PLANIFICACION","PAT"),"PROVINCIA ADMINISTRATIVA Y PLANIFICACION","PAT")</f>
        <v>A la fecha no ha conformado un EAT Provincia</v>
      </c>
      <c r="AA379" t="str">
        <f>IF($E379="","",INDEX(Esquemas_NORM!$H$2:$K$126,MATCH($E379,Esquemas_NORM!$A$2:$A$126,0),MATCH(AA$4,Esquemas_NORM!$H$1:$K$1,0)))</f>
        <v>Región de Planeación y Gestión de Urabá - RPG (Acuerdo de Voluntades)</v>
      </c>
      <c r="AB379" t="str">
        <f>IF($E379="","",INDEX(Esquemas_NORM!$H$2:$K$126,MATCH($E379,Esquemas_NORM!$A$2:$A$126,0),MATCH(AB$4,Esquemas_NORM!$H$1:$K$1,0)))</f>
        <v>A la fecha no ha conformado un EAT Área Metropolitana</v>
      </c>
      <c r="AC379" t="str">
        <f>IF($E379="","",INDEX(Esquemas_NORM!$H$2:$K$126,MATCH($E379,Esquemas_NORM!$A$2:$A$126,0),MATCH(AC$4,Esquemas_NORM!$H$1:$K$1,0)))</f>
        <v>ASOCIACIÓN DE MUNICIPIOS DEL URABÁ ANTIOQUEÑO - ASOMURA / ASOCIACIÓN DE MUNICIPIOS DEL CHOCÓ Y URABÁ - ASUMUCUR</v>
      </c>
    </row>
    <row r="380" spans="1:29" x14ac:dyDescent="0.3">
      <c r="A380" s="6">
        <v>2017</v>
      </c>
      <c r="B380" s="4" t="s">
        <v>556</v>
      </c>
      <c r="C380" s="4" t="s">
        <v>419</v>
      </c>
      <c r="D380" s="4" t="s">
        <v>582</v>
      </c>
      <c r="E380" s="4" t="s">
        <v>439</v>
      </c>
      <c r="F380" s="4" t="s">
        <v>422</v>
      </c>
      <c r="G380" s="4" t="s">
        <v>440</v>
      </c>
      <c r="H380" s="9">
        <v>56.136457022679998</v>
      </c>
      <c r="I380" s="9">
        <v>0</v>
      </c>
      <c r="J380" s="287">
        <v>56.136457022679998</v>
      </c>
      <c r="K380" s="9">
        <v>1.74795642029</v>
      </c>
      <c r="L380" s="9">
        <v>20.841256179849999</v>
      </c>
      <c r="M380" s="287">
        <v>22.589212600139998</v>
      </c>
      <c r="N380" s="9">
        <v>11.306417659379999</v>
      </c>
      <c r="O380" s="9">
        <v>39.883577356430003</v>
      </c>
      <c r="P380" s="9">
        <v>11.4990789782</v>
      </c>
      <c r="Q380" s="9">
        <v>8.7838643659599995</v>
      </c>
      <c r="R380" s="9">
        <v>14.11781571405</v>
      </c>
      <c r="S380" s="9">
        <v>25.42197962066</v>
      </c>
      <c r="T380" s="9">
        <v>71.760495453849998</v>
      </c>
      <c r="U380" s="9">
        <v>6.3623962227900002</v>
      </c>
      <c r="V380" s="287">
        <v>189.13562537132</v>
      </c>
      <c r="W380" s="287">
        <v>267.86129499414</v>
      </c>
      <c r="X380" s="9">
        <v>26.467413134126449</v>
      </c>
      <c r="Y380" s="284">
        <v>294.32870812826644</v>
      </c>
      <c r="Z380" t="str">
        <f>SUBSTITUTE(SUBSTITUTE(SUBSTITUTE(SUBSTITUTE(IF(E380="","",VLOOKUP(E380,Esquemas_NORM!$A$2:$H$126,8,FALSE)),"PROVINCIA ADMINISTRATIVA Y DE PLANIFICACIÓN","PAT"),"PROVINCIA ADMINISTRATIVA Y DE PLANIFICACION","PAT"),"PROVINCIA ADMINISTRATIVA DE PLANIFICACION","PAT"),"PROVINCIA ADMINISTRATIVA Y PLANIFICACION","PAT")</f>
        <v>A la fecha no ha conformado un EAT Provincia</v>
      </c>
      <c r="AA380" t="str">
        <f>IF($E380="","",INDEX(Esquemas_NORM!$H$2:$K$126,MATCH($E380,Esquemas_NORM!$A$2:$A$126,0),MATCH(AA$4,Esquemas_NORM!$H$1:$K$1,0)))</f>
        <v>Región de Planeación y Gestión de Urabá - RPG (Acuerdo de Voluntades)</v>
      </c>
      <c r="AB380" t="str">
        <f>IF($E380="","",INDEX(Esquemas_NORM!$H$2:$K$126,MATCH($E380,Esquemas_NORM!$A$2:$A$126,0),MATCH(AB$4,Esquemas_NORM!$H$1:$K$1,0)))</f>
        <v>A la fecha no ha conformado un EAT Área Metropolitana</v>
      </c>
      <c r="AC380" t="str">
        <f>IF($E380="","",INDEX(Esquemas_NORM!$H$2:$K$126,MATCH($E380,Esquemas_NORM!$A$2:$A$126,0),MATCH(AC$4,Esquemas_NORM!$H$1:$K$1,0)))</f>
        <v>ASOCIACIÓN DE MUNICIPIOS DEL URABÁ NORTE-ASOURANOR</v>
      </c>
    </row>
    <row r="381" spans="1:29" x14ac:dyDescent="0.3">
      <c r="A381" s="6">
        <v>2017</v>
      </c>
      <c r="B381" s="4" t="s">
        <v>556</v>
      </c>
      <c r="C381" s="4" t="s">
        <v>419</v>
      </c>
      <c r="D381" s="4" t="s">
        <v>581</v>
      </c>
      <c r="E381" s="4" t="s">
        <v>441</v>
      </c>
      <c r="F381" s="4" t="s">
        <v>422</v>
      </c>
      <c r="G381" s="4" t="s">
        <v>584</v>
      </c>
      <c r="H381" s="9">
        <v>721.00749710750995</v>
      </c>
      <c r="I381" s="9">
        <v>0.82926723793000001</v>
      </c>
      <c r="J381" s="287">
        <v>721.83676434543997</v>
      </c>
      <c r="K381" s="9">
        <v>25.236593459800002</v>
      </c>
      <c r="L381" s="9">
        <v>152.76327472192</v>
      </c>
      <c r="M381" s="287">
        <v>177.99986818171999</v>
      </c>
      <c r="N381" s="9">
        <v>56.94342819565</v>
      </c>
      <c r="O381" s="9">
        <v>276.88412687277997</v>
      </c>
      <c r="P381" s="9">
        <v>40.996447640950002</v>
      </c>
      <c r="Q381" s="9">
        <v>47.442932321400001</v>
      </c>
      <c r="R381" s="9">
        <v>84.797145115320006</v>
      </c>
      <c r="S381" s="9">
        <v>175.45945979427</v>
      </c>
      <c r="T381" s="9">
        <v>451.78368949314</v>
      </c>
      <c r="U381" s="9">
        <v>38.750876624870003</v>
      </c>
      <c r="V381" s="287">
        <v>1173.05810605838</v>
      </c>
      <c r="W381" s="287">
        <v>2072.8947385855399</v>
      </c>
      <c r="X381" s="9">
        <v>204.82302764537025</v>
      </c>
      <c r="Y381" s="284">
        <v>2277.71776623091</v>
      </c>
      <c r="Z381" t="str">
        <f>SUBSTITUTE(SUBSTITUTE(SUBSTITUTE(SUBSTITUTE(IF(E381="","",VLOOKUP(E381,Esquemas_NORM!$A$2:$H$126,8,FALSE)),"PROVINCIA ADMINISTRATIVA Y DE PLANIFICACIÓN","PAT"),"PROVINCIA ADMINISTRATIVA Y DE PLANIFICACION","PAT"),"PROVINCIA ADMINISTRATIVA DE PLANIFICACION","PAT"),"PROVINCIA ADMINISTRATIVA Y PLANIFICACION","PAT")</f>
        <v>A la fecha no ha conformado un EAT Provincia</v>
      </c>
      <c r="AA381" t="str">
        <f>IF($E381="","",INDEX(Esquemas_NORM!$H$2:$K$126,MATCH($E381,Esquemas_NORM!$A$2:$A$126,0),MATCH(AA$4,Esquemas_NORM!$H$1:$K$1,0)))</f>
        <v>Región de Planeación y Gestión de Urabá - RPG (Acuerdo de Voluntades)</v>
      </c>
      <c r="AB381" t="str">
        <f>IF($E381="","",INDEX(Esquemas_NORM!$H$2:$K$126,MATCH($E381,Esquemas_NORM!$A$2:$A$126,0),MATCH(AB$4,Esquemas_NORM!$H$1:$K$1,0)))</f>
        <v>A la fecha no ha conformado un EAT Área Metropolitana</v>
      </c>
      <c r="AC381" t="str">
        <f>IF($E381="","",INDEX(Esquemas_NORM!$H$2:$K$126,MATCH($E381,Esquemas_NORM!$A$2:$A$126,0),MATCH(AC$4,Esquemas_NORM!$H$1:$K$1,0)))</f>
        <v>ASOCIACIÓN DE MUNICIPIOS DEL URABÁ ANTIOQUEÑO - ASOMURA</v>
      </c>
    </row>
    <row r="382" spans="1:29" ht="15" thickBot="1" x14ac:dyDescent="0.35">
      <c r="A382" s="508">
        <v>2017</v>
      </c>
      <c r="B382" s="499" t="s">
        <v>556</v>
      </c>
      <c r="C382" s="499" t="s">
        <v>419</v>
      </c>
      <c r="D382" s="499" t="s">
        <v>583</v>
      </c>
      <c r="E382" s="499" t="s">
        <v>443</v>
      </c>
      <c r="F382" s="499" t="s">
        <v>422</v>
      </c>
      <c r="G382" s="499" t="s">
        <v>444</v>
      </c>
      <c r="H382" s="509">
        <v>10.867897436090001</v>
      </c>
      <c r="I382" s="509">
        <v>0</v>
      </c>
      <c r="J382" s="510">
        <v>10.867897436090001</v>
      </c>
      <c r="K382" s="509">
        <v>0</v>
      </c>
      <c r="L382" s="509">
        <v>5.1234535661100002</v>
      </c>
      <c r="M382" s="510">
        <v>5.1234535661100002</v>
      </c>
      <c r="N382" s="509">
        <v>2.4580651334199999</v>
      </c>
      <c r="O382" s="509">
        <v>6.3778922442199999</v>
      </c>
      <c r="P382" s="509">
        <v>2.94218740134</v>
      </c>
      <c r="Q382" s="509">
        <v>1.7981534915199999</v>
      </c>
      <c r="R382" s="509">
        <v>4.4035715317599999</v>
      </c>
      <c r="S382" s="509">
        <v>6.2096216853900001</v>
      </c>
      <c r="T382" s="509">
        <v>19.301825756780001</v>
      </c>
      <c r="U382" s="509">
        <v>2.1077740252599999</v>
      </c>
      <c r="V382" s="510">
        <v>45.599091269690007</v>
      </c>
      <c r="W382" s="510">
        <v>61.590442271890012</v>
      </c>
      <c r="X382" s="509">
        <v>6.0857604707661865</v>
      </c>
      <c r="Y382" s="511">
        <v>67.676202742656201</v>
      </c>
      <c r="Z382" t="str">
        <f>SUBSTITUTE(SUBSTITUTE(SUBSTITUTE(SUBSTITUTE(IF(E382="","",VLOOKUP(E382,Esquemas_NORM!$A$2:$H$126,8,FALSE)),"PROVINCIA ADMINISTRATIVA Y DE PLANIFICACIÓN","PAT"),"PROVINCIA ADMINISTRATIVA Y DE PLANIFICACION","PAT"),"PROVINCIA ADMINISTRATIVA DE PLANIFICACION","PAT"),"PROVINCIA ADMINISTRATIVA Y PLANIFICACION","PAT")</f>
        <v>A la fecha no ha conformado un EAT Provincia</v>
      </c>
      <c r="AA382" t="str">
        <f>IF($E382="","",INDEX(Esquemas_NORM!$H$2:$K$126,MATCH($E382,Esquemas_NORM!$A$2:$A$126,0),MATCH(AA$4,Esquemas_NORM!$H$1:$K$1,0)))</f>
        <v>Región de Planeación y Gestión de Urabá - RPG (Acuerdo de Voluntades)</v>
      </c>
      <c r="AB382" t="str">
        <f>IF($E382="","",INDEX(Esquemas_NORM!$H$2:$K$126,MATCH($E382,Esquemas_NORM!$A$2:$A$126,0),MATCH(AB$4,Esquemas_NORM!$H$1:$K$1,0)))</f>
        <v>A la fecha no ha conformado un EAT Área Metropolitana</v>
      </c>
      <c r="AC382" t="str">
        <f>IF($E382="","",INDEX(Esquemas_NORM!$H$2:$K$126,MATCH($E382,Esquemas_NORM!$A$2:$A$126,0),MATCH(AC$4,Esquemas_NORM!$H$1:$K$1,0)))</f>
        <v>ASOCIACION DE MUNICIPIOS DE LA CUENCA DEL ATRATO Y DARIEN ASOATRATO</v>
      </c>
    </row>
    <row r="383" spans="1:29" ht="15" thickBot="1" x14ac:dyDescent="0.35">
      <c r="A383" s="506">
        <v>2018</v>
      </c>
      <c r="B383" s="498" t="s">
        <v>556</v>
      </c>
      <c r="C383" s="498"/>
      <c r="D383" s="498"/>
      <c r="E383" s="498"/>
      <c r="F383" s="498"/>
      <c r="G383" s="498" t="s">
        <v>557</v>
      </c>
      <c r="H383" s="507">
        <v>7959.6039008397966</v>
      </c>
      <c r="I383" s="507">
        <v>2674.5405995441283</v>
      </c>
      <c r="J383" s="507">
        <v>10634.144500383925</v>
      </c>
      <c r="K383" s="507">
        <v>21028.568077165975</v>
      </c>
      <c r="L383" s="507">
        <v>10687.749455898018</v>
      </c>
      <c r="M383" s="507">
        <v>31716.317533063993</v>
      </c>
      <c r="N383" s="507">
        <v>6425.7821611304071</v>
      </c>
      <c r="O383" s="507">
        <v>24232.489384445551</v>
      </c>
      <c r="P383" s="507">
        <v>4130.6779085771368</v>
      </c>
      <c r="Q383" s="507">
        <v>6787.9735877772919</v>
      </c>
      <c r="R383" s="507">
        <v>12454.641652026221</v>
      </c>
      <c r="S383" s="507">
        <v>12684.490604496992</v>
      </c>
      <c r="T383" s="507">
        <v>16550.604329171591</v>
      </c>
      <c r="U383" s="507">
        <v>3293.2443543578029</v>
      </c>
      <c r="V383" s="507">
        <v>86559.903981982992</v>
      </c>
      <c r="W383" s="507">
        <v>128910.36601543092</v>
      </c>
      <c r="X383" s="507">
        <v>12769.714316624691</v>
      </c>
      <c r="Y383" s="520">
        <v>141680.0803320556</v>
      </c>
      <c r="Z383" t="str">
        <f>SUBSTITUTE(SUBSTITUTE(SUBSTITUTE(SUBSTITUTE(IF(E383="","",VLOOKUP(E383,Esquemas_NORM!$A$2:$H$126,8,FALSE)),"PROVINCIA ADMINISTRATIVA Y DE PLANIFICACIÓN","PAT"),"PROVINCIA ADMINISTRATIVA Y DE PLANIFICACION","PAT"),"PROVINCIA ADMINISTRATIVA DE PLANIFICACION","PAT"),"PROVINCIA ADMINISTRATIVA Y PLANIFICACION","PAT")</f>
        <v/>
      </c>
      <c r="AA383" t="str">
        <f>IF($E383="","",INDEX(Esquemas_NORM!$H$2:$K$126,MATCH($E383,Esquemas_NORM!$A$2:$A$126,0),MATCH(AA$4,Esquemas_NORM!$H$1:$K$1,0)))</f>
        <v/>
      </c>
      <c r="AB383" t="str">
        <f>IF($E383="","",INDEX(Esquemas_NORM!$H$2:$K$126,MATCH($E383,Esquemas_NORM!$A$2:$A$126,0),MATCH(AB$4,Esquemas_NORM!$H$1:$K$1,0)))</f>
        <v/>
      </c>
      <c r="AC383" t="str">
        <f>IF($E383="","",INDEX(Esquemas_NORM!$H$2:$K$126,MATCH($E383,Esquemas_NORM!$A$2:$A$126,0),MATCH(AC$4,Esquemas_NORM!$H$1:$K$1,0)))</f>
        <v/>
      </c>
    </row>
    <row r="384" spans="1:29" x14ac:dyDescent="0.3">
      <c r="A384" s="521">
        <v>2018</v>
      </c>
      <c r="B384" s="3" t="s">
        <v>556</v>
      </c>
      <c r="C384" s="3" t="s">
        <v>144</v>
      </c>
      <c r="D384" s="3" t="s">
        <v>558</v>
      </c>
      <c r="E384" s="3" t="s">
        <v>147</v>
      </c>
      <c r="F384" s="3" t="s">
        <v>148</v>
      </c>
      <c r="G384" s="3" t="s">
        <v>559</v>
      </c>
      <c r="H384" s="8">
        <v>159.86888894320001</v>
      </c>
      <c r="I384" s="8">
        <v>2.37758215249</v>
      </c>
      <c r="J384" s="286">
        <v>162.24647109569</v>
      </c>
      <c r="K384" s="8">
        <v>7509.6577069302602</v>
      </c>
      <c r="L384" s="8">
        <v>5169.3037014702804</v>
      </c>
      <c r="M384" s="286">
        <v>12678.961408400541</v>
      </c>
      <c r="N384" s="8">
        <v>2051.4086668267701</v>
      </c>
      <c r="O384" s="8">
        <v>11565.529554424111</v>
      </c>
      <c r="P384" s="8">
        <v>1861.2637766062601</v>
      </c>
      <c r="Q384" s="8">
        <v>5003.3118705608604</v>
      </c>
      <c r="R384" s="8">
        <v>6268.9749373055001</v>
      </c>
      <c r="S384" s="8">
        <v>6047.3921645180199</v>
      </c>
      <c r="T384" s="8">
        <v>7937.0454965399103</v>
      </c>
      <c r="U384" s="8">
        <v>1506.16683380666</v>
      </c>
      <c r="V384" s="286">
        <v>42241.093300588087</v>
      </c>
      <c r="W384" s="286">
        <v>55082.301180084316</v>
      </c>
      <c r="X384" s="8">
        <v>5456.3901392364533</v>
      </c>
      <c r="Y384" s="286">
        <v>60538.691319320773</v>
      </c>
      <c r="Z384" t="str">
        <f>SUBSTITUTE(SUBSTITUTE(SUBSTITUTE(SUBSTITUTE(IF(E384="","",VLOOKUP(E384,Esquemas_NORM!$A$2:$H$126,8,FALSE)),"PROVINCIA ADMINISTRATIVA Y DE PLANIFICACIÓN","PAT"),"PROVINCIA ADMINISTRATIVA Y DE PLANIFICACION","PAT"),"PROVINCIA ADMINISTRATIVA DE PLANIFICACION","PAT"),"PROVINCIA ADMINISTRATIVA Y PLANIFICACION","PAT")</f>
        <v>A la fecha no ha conformado un EAT Provincia</v>
      </c>
      <c r="AA384" t="str">
        <f>IF($E384="","",INDEX(Esquemas_NORM!$H$2:$K$126,MATCH($E384,Esquemas_NORM!$A$2:$A$126,0),MATCH(AA$4,Esquemas_NORM!$H$1:$K$1,0)))</f>
        <v>A la fecha no ha conformado un EAT Región</v>
      </c>
      <c r="AB384" t="str">
        <f>IF($E384="","",INDEX(Esquemas_NORM!$H$2:$K$126,MATCH($E384,Esquemas_NORM!$A$2:$A$126,0),MATCH(AB$4,Esquemas_NORM!$H$1:$K$1,0)))</f>
        <v>Área Metropolitana del Valle de Aburrá</v>
      </c>
      <c r="AC384" t="str">
        <f>IF($E384="","",INDEX(Esquemas_NORM!$H$2:$K$126,MATCH($E384,Esquemas_NORM!$A$2:$A$126,0),MATCH(AC$4,Esquemas_NORM!$H$1:$K$1,0)))</f>
        <v>A la fecha no ha conformado un EAT asociación - unión</v>
      </c>
    </row>
    <row r="385" spans="1:29" x14ac:dyDescent="0.3">
      <c r="A385" s="522">
        <v>2018</v>
      </c>
      <c r="B385" s="4" t="s">
        <v>556</v>
      </c>
      <c r="C385" s="4" t="s">
        <v>144</v>
      </c>
      <c r="D385" s="4" t="s">
        <v>560</v>
      </c>
      <c r="E385" s="4" t="s">
        <v>152</v>
      </c>
      <c r="F385" s="4" t="s">
        <v>148</v>
      </c>
      <c r="G385" s="4" t="s">
        <v>153</v>
      </c>
      <c r="H385" s="9">
        <v>98.889386939009995</v>
      </c>
      <c r="I385" s="9">
        <v>2.9779423355499999</v>
      </c>
      <c r="J385" s="287">
        <v>101.86732927455999</v>
      </c>
      <c r="K385" s="9">
        <v>350.12184358898003</v>
      </c>
      <c r="L385" s="9">
        <v>82.016786613890005</v>
      </c>
      <c r="M385" s="287">
        <v>432.13863020287005</v>
      </c>
      <c r="N385" s="9">
        <v>156.7039856893</v>
      </c>
      <c r="O385" s="9">
        <v>84.059435490330003</v>
      </c>
      <c r="P385" s="9">
        <v>15.54475568002</v>
      </c>
      <c r="Q385" s="9">
        <v>7.8273067085700001</v>
      </c>
      <c r="R385" s="9">
        <v>46.719394168619999</v>
      </c>
      <c r="S385" s="9">
        <v>53.93169608425</v>
      </c>
      <c r="T385" s="9">
        <v>43.730177250559997</v>
      </c>
      <c r="U385" s="9">
        <v>15.13294291969</v>
      </c>
      <c r="V385" s="287">
        <v>423.64969399134003</v>
      </c>
      <c r="W385" s="287">
        <v>957.65565346877008</v>
      </c>
      <c r="X385" s="9">
        <v>94.864280402663852</v>
      </c>
      <c r="Y385" s="287">
        <v>1052.519933871434</v>
      </c>
      <c r="Z385" t="str">
        <f>SUBSTITUTE(SUBSTITUTE(SUBSTITUTE(SUBSTITUTE(IF(E385="","",VLOOKUP(E385,Esquemas_NORM!$A$2:$H$126,8,FALSE)),"PROVINCIA ADMINISTRATIVA Y DE PLANIFICACIÓN","PAT"),"PROVINCIA ADMINISTRATIVA Y DE PLANIFICACION","PAT"),"PROVINCIA ADMINISTRATIVA DE PLANIFICACION","PAT"),"PROVINCIA ADMINISTRATIVA Y PLANIFICACION","PAT")</f>
        <v>A la fecha no ha conformado un EAT Provincia</v>
      </c>
      <c r="AA385" t="str">
        <f>IF($E385="","",INDEX(Esquemas_NORM!$H$2:$K$126,MATCH($E385,Esquemas_NORM!$A$2:$A$126,0),MATCH(AA$4,Esquemas_NORM!$H$1:$K$1,0)))</f>
        <v>A la fecha no ha conformado un EAT Región</v>
      </c>
      <c r="AB385" t="str">
        <f>IF($E385="","",INDEX(Esquemas_NORM!$H$2:$K$126,MATCH($E385,Esquemas_NORM!$A$2:$A$126,0),MATCH(AB$4,Esquemas_NORM!$H$1:$K$1,0)))</f>
        <v>Área Metropolitana del Valle de Aburrá</v>
      </c>
      <c r="AC385" t="str">
        <f>IF($E385="","",INDEX(Esquemas_NORM!$H$2:$K$126,MATCH($E385,Esquemas_NORM!$A$2:$A$126,0),MATCH(AC$4,Esquemas_NORM!$H$1:$K$1,0)))</f>
        <v>A la fecha no ha conformado un EAT asociación - unión</v>
      </c>
    </row>
    <row r="386" spans="1:29" x14ac:dyDescent="0.3">
      <c r="A386" s="522">
        <v>2018</v>
      </c>
      <c r="B386" s="4" t="s">
        <v>556</v>
      </c>
      <c r="C386" s="4" t="s">
        <v>144</v>
      </c>
      <c r="D386" s="4" t="s">
        <v>560</v>
      </c>
      <c r="E386" s="4" t="s">
        <v>155</v>
      </c>
      <c r="F386" s="4" t="s">
        <v>148</v>
      </c>
      <c r="G386" s="4" t="s">
        <v>156</v>
      </c>
      <c r="H386" s="9">
        <v>31.959051958749999</v>
      </c>
      <c r="I386" s="9">
        <v>0.73994415450999995</v>
      </c>
      <c r="J386" s="287">
        <v>32.698996113260002</v>
      </c>
      <c r="K386" s="9">
        <v>531.02967695665996</v>
      </c>
      <c r="L386" s="9">
        <v>568.27192333591995</v>
      </c>
      <c r="M386" s="287">
        <v>1099.3016002925799</v>
      </c>
      <c r="N386" s="9">
        <v>228.08470169463999</v>
      </c>
      <c r="O386" s="9">
        <v>1477.2913731713199</v>
      </c>
      <c r="P386" s="9">
        <v>288.64862491806002</v>
      </c>
      <c r="Q386" s="9">
        <v>189.81353342476001</v>
      </c>
      <c r="R386" s="9">
        <v>703.69669547105002</v>
      </c>
      <c r="S386" s="9">
        <v>599.18947761668005</v>
      </c>
      <c r="T386" s="9">
        <v>795.52786620568997</v>
      </c>
      <c r="U386" s="9">
        <v>253.20597430461001</v>
      </c>
      <c r="V386" s="287">
        <v>4535.4582468068102</v>
      </c>
      <c r="W386" s="287">
        <v>5667.4588432126502</v>
      </c>
      <c r="X386" s="9">
        <v>561.41203043664552</v>
      </c>
      <c r="Y386" s="287">
        <v>6228.8708736492954</v>
      </c>
      <c r="Z386" t="str">
        <f>SUBSTITUTE(SUBSTITUTE(SUBSTITUTE(SUBSTITUTE(IF(E386="","",VLOOKUP(E386,Esquemas_NORM!$A$2:$H$126,8,FALSE)),"PROVINCIA ADMINISTRATIVA Y DE PLANIFICACIÓN","PAT"),"PROVINCIA ADMINISTRATIVA Y DE PLANIFICACION","PAT"),"PROVINCIA ADMINISTRATIVA DE PLANIFICACION","PAT"),"PROVINCIA ADMINISTRATIVA Y PLANIFICACION","PAT")</f>
        <v>A la fecha no ha conformado un EAT Provincia</v>
      </c>
      <c r="AA386" t="str">
        <f>IF($E386="","",INDEX(Esquemas_NORM!$H$2:$K$126,MATCH($E386,Esquemas_NORM!$A$2:$A$126,0),MATCH(AA$4,Esquemas_NORM!$H$1:$K$1,0)))</f>
        <v>A la fecha no ha conformado un EAT Región</v>
      </c>
      <c r="AB386" t="str">
        <f>IF($E386="","",INDEX(Esquemas_NORM!$H$2:$K$126,MATCH($E386,Esquemas_NORM!$A$2:$A$126,0),MATCH(AB$4,Esquemas_NORM!$H$1:$K$1,0)))</f>
        <v>Área Metropolitana del Valle de Aburrá</v>
      </c>
      <c r="AC386" t="str">
        <f>IF($E386="","",INDEX(Esquemas_NORM!$H$2:$K$126,MATCH($E386,Esquemas_NORM!$A$2:$A$126,0),MATCH(AC$4,Esquemas_NORM!$H$1:$K$1,0)))</f>
        <v>A la fecha no ha conformado un EAT asociación - unión</v>
      </c>
    </row>
    <row r="387" spans="1:29" x14ac:dyDescent="0.3">
      <c r="A387" s="522">
        <v>2018</v>
      </c>
      <c r="B387" s="4" t="s">
        <v>556</v>
      </c>
      <c r="C387" s="4" t="s">
        <v>144</v>
      </c>
      <c r="D387" s="4" t="s">
        <v>561</v>
      </c>
      <c r="E387" s="4" t="s">
        <v>158</v>
      </c>
      <c r="F387" s="4" t="s">
        <v>148</v>
      </c>
      <c r="G387" s="4" t="s">
        <v>159</v>
      </c>
      <c r="H387" s="9">
        <v>59.635219869860002</v>
      </c>
      <c r="I387" s="9">
        <v>0</v>
      </c>
      <c r="J387" s="287">
        <v>59.635219869860002</v>
      </c>
      <c r="K387" s="9">
        <v>249.01530730256999</v>
      </c>
      <c r="L387" s="9">
        <v>71.390660022500001</v>
      </c>
      <c r="M387" s="287">
        <v>320.40596732506998</v>
      </c>
      <c r="N387" s="9">
        <v>30.006124695619999</v>
      </c>
      <c r="O387" s="9">
        <v>287.25918861117998</v>
      </c>
      <c r="P387" s="9">
        <v>38.810378222090002</v>
      </c>
      <c r="Q387" s="9">
        <v>28.07068171025</v>
      </c>
      <c r="R387" s="9">
        <v>99.941112027979997</v>
      </c>
      <c r="S387" s="9">
        <v>91.88507143855</v>
      </c>
      <c r="T387" s="9">
        <v>107.8325053641</v>
      </c>
      <c r="U387" s="9">
        <v>25.12258255862</v>
      </c>
      <c r="V387" s="287">
        <v>708.92764462839</v>
      </c>
      <c r="W387" s="287">
        <v>1088.96883182332</v>
      </c>
      <c r="X387" s="9">
        <v>107.87201457816575</v>
      </c>
      <c r="Y387" s="287">
        <v>1196.8408464014858</v>
      </c>
      <c r="Z387" t="str">
        <f>SUBSTITUTE(SUBSTITUTE(SUBSTITUTE(SUBSTITUTE(IF(E387="","",VLOOKUP(E387,Esquemas_NORM!$A$2:$H$126,8,FALSE)),"PROVINCIA ADMINISTRATIVA Y DE PLANIFICACIÓN","PAT"),"PROVINCIA ADMINISTRATIVA Y DE PLANIFICACION","PAT"),"PROVINCIA ADMINISTRATIVA DE PLANIFICACION","PAT"),"PROVINCIA ADMINISTRATIVA Y PLANIFICACION","PAT")</f>
        <v>A la fecha no ha conformado un EAT Provincia</v>
      </c>
      <c r="AA387" t="str">
        <f>IF($E387="","",INDEX(Esquemas_NORM!$H$2:$K$126,MATCH($E387,Esquemas_NORM!$A$2:$A$126,0),MATCH(AA$4,Esquemas_NORM!$H$1:$K$1,0)))</f>
        <v>A la fecha no ha conformado un EAT Región</v>
      </c>
      <c r="AB387" t="str">
        <f>IF($E387="","",INDEX(Esquemas_NORM!$H$2:$K$126,MATCH($E387,Esquemas_NORM!$A$2:$A$126,0),MATCH(AB$4,Esquemas_NORM!$H$1:$K$1,0)))</f>
        <v>Área Metropolitana del Valle de Aburrá</v>
      </c>
      <c r="AC387" t="str">
        <f>IF($E387="","",INDEX(Esquemas_NORM!$H$2:$K$126,MATCH($E387,Esquemas_NORM!$A$2:$A$126,0),MATCH(AC$4,Esquemas_NORM!$H$1:$K$1,0)))</f>
        <v>A la fecha no ha conformado un EAT asociación - unión</v>
      </c>
    </row>
    <row r="388" spans="1:29" x14ac:dyDescent="0.3">
      <c r="A388" s="522">
        <v>2018</v>
      </c>
      <c r="B388" s="4" t="s">
        <v>556</v>
      </c>
      <c r="C388" s="4" t="s">
        <v>144</v>
      </c>
      <c r="D388" s="4" t="s">
        <v>560</v>
      </c>
      <c r="E388" s="4" t="s">
        <v>160</v>
      </c>
      <c r="F388" s="4" t="s">
        <v>148</v>
      </c>
      <c r="G388" s="4" t="s">
        <v>161</v>
      </c>
      <c r="H388" s="9">
        <v>10.17361406116</v>
      </c>
      <c r="I388" s="9">
        <v>2.1026258100000001E-3</v>
      </c>
      <c r="J388" s="287">
        <v>10.17571668697</v>
      </c>
      <c r="K388" s="9">
        <v>352.67681731959999</v>
      </c>
      <c r="L388" s="9">
        <v>151.10650648175999</v>
      </c>
      <c r="M388" s="287">
        <v>503.78332380135998</v>
      </c>
      <c r="N388" s="9">
        <v>48.073039090100004</v>
      </c>
      <c r="O388" s="9">
        <v>225.59766771583</v>
      </c>
      <c r="P388" s="9">
        <v>49.51302835637</v>
      </c>
      <c r="Q388" s="9">
        <v>26.371046644220002</v>
      </c>
      <c r="R388" s="9">
        <v>138.88502633608999</v>
      </c>
      <c r="S388" s="9">
        <v>106.16347043363</v>
      </c>
      <c r="T388" s="9">
        <v>92.02766529841</v>
      </c>
      <c r="U388" s="9">
        <v>34.511051667929998</v>
      </c>
      <c r="V388" s="287">
        <v>721.14199554258005</v>
      </c>
      <c r="W388" s="287">
        <v>1235.1010360309099</v>
      </c>
      <c r="X388" s="9">
        <v>122.34770460890822</v>
      </c>
      <c r="Y388" s="287">
        <v>1357.4487406398182</v>
      </c>
      <c r="Z388" t="str">
        <f>SUBSTITUTE(SUBSTITUTE(SUBSTITUTE(SUBSTITUTE(IF(E388="","",VLOOKUP(E388,Esquemas_NORM!$A$2:$H$126,8,FALSE)),"PROVINCIA ADMINISTRATIVA Y DE PLANIFICACIÓN","PAT"),"PROVINCIA ADMINISTRATIVA Y DE PLANIFICACION","PAT"),"PROVINCIA ADMINISTRATIVA DE PLANIFICACION","PAT"),"PROVINCIA ADMINISTRATIVA Y PLANIFICACION","PAT")</f>
        <v>A la fecha no ha conformado un EAT Provincia</v>
      </c>
      <c r="AA388" t="str">
        <f>IF($E388="","",INDEX(Esquemas_NORM!$H$2:$K$126,MATCH($E388,Esquemas_NORM!$A$2:$A$126,0),MATCH(AA$4,Esquemas_NORM!$H$1:$K$1,0)))</f>
        <v>A la fecha no ha conformado un EAT Región</v>
      </c>
      <c r="AB388" t="str">
        <f>IF($E388="","",INDEX(Esquemas_NORM!$H$2:$K$126,MATCH($E388,Esquemas_NORM!$A$2:$A$126,0),MATCH(AB$4,Esquemas_NORM!$H$1:$K$1,0)))</f>
        <v>Área Metropolitana del Valle de Aburrá</v>
      </c>
      <c r="AC388" t="str">
        <f>IF($E388="","",INDEX(Esquemas_NORM!$H$2:$K$126,MATCH($E388,Esquemas_NORM!$A$2:$A$126,0),MATCH(AC$4,Esquemas_NORM!$H$1:$K$1,0)))</f>
        <v>A la fecha no ha conformado un EAT asociación - unión</v>
      </c>
    </row>
    <row r="389" spans="1:29" x14ac:dyDescent="0.3">
      <c r="A389" s="522">
        <v>2018</v>
      </c>
      <c r="B389" s="4" t="s">
        <v>556</v>
      </c>
      <c r="C389" s="4" t="s">
        <v>144</v>
      </c>
      <c r="D389" s="4" t="s">
        <v>561</v>
      </c>
      <c r="E389" s="4" t="s">
        <v>163</v>
      </c>
      <c r="F389" s="4" t="s">
        <v>148</v>
      </c>
      <c r="G389" s="4" t="s">
        <v>164</v>
      </c>
      <c r="H389" s="9">
        <v>18.444049561900002</v>
      </c>
      <c r="I389" s="9">
        <v>0</v>
      </c>
      <c r="J389" s="287">
        <v>18.444049561900002</v>
      </c>
      <c r="K389" s="9">
        <v>2139.29421550702</v>
      </c>
      <c r="L389" s="9">
        <v>528.87087535538001</v>
      </c>
      <c r="M389" s="287">
        <v>2668.1650908624001</v>
      </c>
      <c r="N389" s="9">
        <v>354.34835307860999</v>
      </c>
      <c r="O389" s="9">
        <v>1841.2103158980599</v>
      </c>
      <c r="P389" s="9">
        <v>292.06922114103998</v>
      </c>
      <c r="Q389" s="9">
        <v>371.80989870220998</v>
      </c>
      <c r="R389" s="9">
        <v>1200.1965023962</v>
      </c>
      <c r="S389" s="9">
        <v>984.20109970383999</v>
      </c>
      <c r="T389" s="9">
        <v>992.80145574429002</v>
      </c>
      <c r="U389" s="9">
        <v>259.79842842848001</v>
      </c>
      <c r="V389" s="287">
        <v>6296.4352750927301</v>
      </c>
      <c r="W389" s="287">
        <v>8983.0444155170298</v>
      </c>
      <c r="X389" s="9">
        <v>889.85016818564338</v>
      </c>
      <c r="Y389" s="287">
        <v>9872.8945837026731</v>
      </c>
      <c r="Z389" t="str">
        <f>SUBSTITUTE(SUBSTITUTE(SUBSTITUTE(SUBSTITUTE(IF(E389="","",VLOOKUP(E389,Esquemas_NORM!$A$2:$H$126,8,FALSE)),"PROVINCIA ADMINISTRATIVA Y DE PLANIFICACIÓN","PAT"),"PROVINCIA ADMINISTRATIVA Y DE PLANIFICACION","PAT"),"PROVINCIA ADMINISTRATIVA DE PLANIFICACION","PAT"),"PROVINCIA ADMINISTRATIVA Y PLANIFICACION","PAT")</f>
        <v>A la fecha no ha conformado un EAT Provincia</v>
      </c>
      <c r="AA389" t="str">
        <f>IF($E389="","",INDEX(Esquemas_NORM!$H$2:$K$126,MATCH($E389,Esquemas_NORM!$A$2:$A$126,0),MATCH(AA$4,Esquemas_NORM!$H$1:$K$1,0)))</f>
        <v>A la fecha no ha conformado un EAT Región</v>
      </c>
      <c r="AB389" t="str">
        <f>IF($E389="","",INDEX(Esquemas_NORM!$H$2:$K$126,MATCH($E389,Esquemas_NORM!$A$2:$A$126,0),MATCH(AB$4,Esquemas_NORM!$H$1:$K$1,0)))</f>
        <v>Área Metropolitana del Valle de Aburrá</v>
      </c>
      <c r="AC389" t="str">
        <f>IF($E389="","",INDEX(Esquemas_NORM!$H$2:$K$126,MATCH($E389,Esquemas_NORM!$A$2:$A$126,0),MATCH(AC$4,Esquemas_NORM!$H$1:$K$1,0)))</f>
        <v>A la fecha no ha conformado un EAT asociación - unión</v>
      </c>
    </row>
    <row r="390" spans="1:29" x14ac:dyDescent="0.3">
      <c r="A390" s="522">
        <v>2018</v>
      </c>
      <c r="B390" s="4" t="s">
        <v>556</v>
      </c>
      <c r="C390" s="4" t="s">
        <v>144</v>
      </c>
      <c r="D390" s="4" t="s">
        <v>560</v>
      </c>
      <c r="E390" s="4" t="s">
        <v>166</v>
      </c>
      <c r="F390" s="4" t="s">
        <v>148</v>
      </c>
      <c r="G390" s="4" t="s">
        <v>167</v>
      </c>
      <c r="H390" s="9">
        <v>41.794154846289999</v>
      </c>
      <c r="I390" s="9">
        <v>18.327784153410001</v>
      </c>
      <c r="J390" s="287">
        <v>60.121938999699999</v>
      </c>
      <c r="K390" s="9">
        <v>1173.12635721994</v>
      </c>
      <c r="L390" s="9">
        <v>141.41640864050001</v>
      </c>
      <c r="M390" s="287">
        <v>1314.5427658604401</v>
      </c>
      <c r="N390" s="9">
        <v>50.061842194249998</v>
      </c>
      <c r="O390" s="9">
        <v>269.56909672580002</v>
      </c>
      <c r="P390" s="9">
        <v>25.047000534790001</v>
      </c>
      <c r="Q390" s="9">
        <v>14.23131844277</v>
      </c>
      <c r="R390" s="9">
        <v>69.023889631019998</v>
      </c>
      <c r="S390" s="9">
        <v>133.64248793971001</v>
      </c>
      <c r="T390" s="9">
        <v>72.383538893389996</v>
      </c>
      <c r="U390" s="9">
        <v>18.16122441185</v>
      </c>
      <c r="V390" s="287">
        <v>652.12039877357995</v>
      </c>
      <c r="W390" s="287">
        <v>2026.7851036337202</v>
      </c>
      <c r="X390" s="9">
        <v>200.77102838646238</v>
      </c>
      <c r="Y390" s="287">
        <v>2227.5561320201823</v>
      </c>
      <c r="Z390" t="str">
        <f>SUBSTITUTE(SUBSTITUTE(SUBSTITUTE(SUBSTITUTE(IF(E390="","",VLOOKUP(E390,Esquemas_NORM!$A$2:$H$126,8,FALSE)),"PROVINCIA ADMINISTRATIVA Y DE PLANIFICACIÓN","PAT"),"PROVINCIA ADMINISTRATIVA Y DE PLANIFICACION","PAT"),"PROVINCIA ADMINISTRATIVA DE PLANIFICACION","PAT"),"PROVINCIA ADMINISTRATIVA Y PLANIFICACION","PAT")</f>
        <v>A la fecha no ha conformado un EAT Provincia</v>
      </c>
      <c r="AA390" t="str">
        <f>IF($E390="","",INDEX(Esquemas_NORM!$H$2:$K$126,MATCH($E390,Esquemas_NORM!$A$2:$A$126,0),MATCH(AA$4,Esquemas_NORM!$H$1:$K$1,0)))</f>
        <v>A la fecha no ha conformado un EAT Región</v>
      </c>
      <c r="AB390" t="str">
        <f>IF($E390="","",INDEX(Esquemas_NORM!$H$2:$K$126,MATCH($E390,Esquemas_NORM!$A$2:$A$126,0),MATCH(AB$4,Esquemas_NORM!$H$1:$K$1,0)))</f>
        <v>Área Metropolitana del Valle de Aburrá</v>
      </c>
      <c r="AC390" t="str">
        <f>IF($E390="","",INDEX(Esquemas_NORM!$H$2:$K$126,MATCH($E390,Esquemas_NORM!$A$2:$A$126,0),MATCH(AC$4,Esquemas_NORM!$H$1:$K$1,0)))</f>
        <v>A la fecha no ha conformado un EAT asociación - unión</v>
      </c>
    </row>
    <row r="391" spans="1:29" x14ac:dyDescent="0.3">
      <c r="A391" s="522">
        <v>2018</v>
      </c>
      <c r="B391" s="4" t="s">
        <v>556</v>
      </c>
      <c r="C391" s="4" t="s">
        <v>144</v>
      </c>
      <c r="D391" s="4" t="s">
        <v>561</v>
      </c>
      <c r="E391" s="4" t="s">
        <v>169</v>
      </c>
      <c r="F391" s="4" t="s">
        <v>148</v>
      </c>
      <c r="G391" s="4" t="s">
        <v>170</v>
      </c>
      <c r="H391" s="9">
        <v>0.15390109565999999</v>
      </c>
      <c r="I391" s="9">
        <v>0.14288876936</v>
      </c>
      <c r="J391" s="287">
        <v>0.29678986501999999</v>
      </c>
      <c r="K391" s="9">
        <v>2408.6048611115898</v>
      </c>
      <c r="L391" s="9">
        <v>552.16674286222997</v>
      </c>
      <c r="M391" s="287">
        <v>2960.7716039738198</v>
      </c>
      <c r="N391" s="9">
        <v>334.42135701834002</v>
      </c>
      <c r="O391" s="9">
        <v>1394.19885588952</v>
      </c>
      <c r="P391" s="9">
        <v>264.32158615385998</v>
      </c>
      <c r="Q391" s="9">
        <v>251.90427765858001</v>
      </c>
      <c r="R391" s="9">
        <v>728.06150171580998</v>
      </c>
      <c r="S391" s="9">
        <v>765.28473635493003</v>
      </c>
      <c r="T391" s="9">
        <v>667.20953868887</v>
      </c>
      <c r="U391" s="9">
        <v>206.65477441038001</v>
      </c>
      <c r="V391" s="287">
        <v>4612.0566278902907</v>
      </c>
      <c r="W391" s="287">
        <v>7573.1250217291308</v>
      </c>
      <c r="X391" s="9">
        <v>750.18515578481674</v>
      </c>
      <c r="Y391" s="287">
        <v>8323.3101775139476</v>
      </c>
      <c r="Z391" t="str">
        <f>SUBSTITUTE(SUBSTITUTE(SUBSTITUTE(SUBSTITUTE(IF(E391="","",VLOOKUP(E391,Esquemas_NORM!$A$2:$H$126,8,FALSE)),"PROVINCIA ADMINISTRATIVA Y DE PLANIFICACIÓN","PAT"),"PROVINCIA ADMINISTRATIVA Y DE PLANIFICACION","PAT"),"PROVINCIA ADMINISTRATIVA DE PLANIFICACION","PAT"),"PROVINCIA ADMINISTRATIVA Y PLANIFICACION","PAT")</f>
        <v>A la fecha no ha conformado un EAT Provincia</v>
      </c>
      <c r="AA391" t="str">
        <f>IF($E391="","",INDEX(Esquemas_NORM!$H$2:$K$126,MATCH($E391,Esquemas_NORM!$A$2:$A$126,0),MATCH(AA$4,Esquemas_NORM!$H$1:$K$1,0)))</f>
        <v>A la fecha no ha conformado un EAT Región</v>
      </c>
      <c r="AB391" t="str">
        <f>IF($E391="","",INDEX(Esquemas_NORM!$H$2:$K$126,MATCH($E391,Esquemas_NORM!$A$2:$A$126,0),MATCH(AB$4,Esquemas_NORM!$H$1:$K$1,0)))</f>
        <v>Área Metropolitana del Valle de Aburrá</v>
      </c>
      <c r="AC391" t="str">
        <f>IF($E391="","",INDEX(Esquemas_NORM!$H$2:$K$126,MATCH($E391,Esquemas_NORM!$A$2:$A$126,0),MATCH(AC$4,Esquemas_NORM!$H$1:$K$1,0)))</f>
        <v>A la fecha no ha conformado un EAT asociación - unión</v>
      </c>
    </row>
    <row r="392" spans="1:29" x14ac:dyDescent="0.3">
      <c r="A392" s="522">
        <v>2018</v>
      </c>
      <c r="B392" s="4" t="s">
        <v>556</v>
      </c>
      <c r="C392" s="4" t="s">
        <v>144</v>
      </c>
      <c r="D392" s="4" t="s">
        <v>561</v>
      </c>
      <c r="E392" s="4" t="s">
        <v>172</v>
      </c>
      <c r="F392" s="4" t="s">
        <v>148</v>
      </c>
      <c r="G392" s="4" t="s">
        <v>173</v>
      </c>
      <c r="H392" s="9">
        <v>6.3299309124000001</v>
      </c>
      <c r="I392" s="9">
        <v>0</v>
      </c>
      <c r="J392" s="287">
        <v>6.3299309124000001</v>
      </c>
      <c r="K392" s="9">
        <v>844.03174271320995</v>
      </c>
      <c r="L392" s="9">
        <v>149.31248790819001</v>
      </c>
      <c r="M392" s="287">
        <v>993.3442306213999</v>
      </c>
      <c r="N392" s="9">
        <v>70.929324351369999</v>
      </c>
      <c r="O392" s="9">
        <v>297.84551750584001</v>
      </c>
      <c r="P392" s="9">
        <v>50.014593880390002</v>
      </c>
      <c r="Q392" s="9">
        <v>23.896473582230001</v>
      </c>
      <c r="R392" s="9">
        <v>136.72592094506999</v>
      </c>
      <c r="S392" s="9">
        <v>149.62136904396999</v>
      </c>
      <c r="T392" s="9">
        <v>94.23114789441</v>
      </c>
      <c r="U392" s="9">
        <v>30.567461695679999</v>
      </c>
      <c r="V392" s="287">
        <v>853.83180889896005</v>
      </c>
      <c r="W392" s="287">
        <v>1853.50597043276</v>
      </c>
      <c r="X392" s="9">
        <v>183.60619442932693</v>
      </c>
      <c r="Y392" s="287">
        <v>2037.112164862087</v>
      </c>
      <c r="Z392" t="str">
        <f>SUBSTITUTE(SUBSTITUTE(SUBSTITUTE(SUBSTITUTE(IF(E392="","",VLOOKUP(E392,Esquemas_NORM!$A$2:$H$126,8,FALSE)),"PROVINCIA ADMINISTRATIVA Y DE PLANIFICACIÓN","PAT"),"PROVINCIA ADMINISTRATIVA Y DE PLANIFICACION","PAT"),"PROVINCIA ADMINISTRATIVA DE PLANIFICACION","PAT"),"PROVINCIA ADMINISTRATIVA Y PLANIFICACION","PAT")</f>
        <v>A la fecha no ha conformado un EAT Provincia</v>
      </c>
      <c r="AA392" t="str">
        <f>IF($E392="","",INDEX(Esquemas_NORM!$H$2:$K$126,MATCH($E392,Esquemas_NORM!$A$2:$A$126,0),MATCH(AA$4,Esquemas_NORM!$H$1:$K$1,0)))</f>
        <v>A la fecha no ha conformado un EAT Región</v>
      </c>
      <c r="AB392" t="str">
        <f>IF($E392="","",INDEX(Esquemas_NORM!$H$2:$K$126,MATCH($E392,Esquemas_NORM!$A$2:$A$126,0),MATCH(AB$4,Esquemas_NORM!$H$1:$K$1,0)))</f>
        <v>Área Metropolitana del Valle de Aburrá</v>
      </c>
      <c r="AC392" t="str">
        <f>IF($E392="","",INDEX(Esquemas_NORM!$H$2:$K$126,MATCH($E392,Esquemas_NORM!$A$2:$A$126,0),MATCH(AC$4,Esquemas_NORM!$H$1:$K$1,0)))</f>
        <v>A la fecha no ha conformado un EAT asociación - unión</v>
      </c>
    </row>
    <row r="393" spans="1:29" x14ac:dyDescent="0.3">
      <c r="A393" s="522">
        <v>2018</v>
      </c>
      <c r="B393" s="4" t="s">
        <v>556</v>
      </c>
      <c r="C393" s="4" t="s">
        <v>144</v>
      </c>
      <c r="D393" s="4" t="s">
        <v>561</v>
      </c>
      <c r="E393" s="4" t="s">
        <v>174</v>
      </c>
      <c r="F393" s="4" t="s">
        <v>148</v>
      </c>
      <c r="G393" s="4" t="s">
        <v>175</v>
      </c>
      <c r="H393" s="9">
        <v>8.2292876566299995</v>
      </c>
      <c r="I393" s="9">
        <v>0</v>
      </c>
      <c r="J393" s="287">
        <v>8.2292876566299995</v>
      </c>
      <c r="K393" s="9">
        <v>1094.6403869568801</v>
      </c>
      <c r="L393" s="9">
        <v>179.02987585220001</v>
      </c>
      <c r="M393" s="287">
        <v>1273.6702628090802</v>
      </c>
      <c r="N393" s="9">
        <v>124.59325207950999</v>
      </c>
      <c r="O393" s="9">
        <v>512.05821021179997</v>
      </c>
      <c r="P393" s="9">
        <v>89.019281978479995</v>
      </c>
      <c r="Q393" s="9">
        <v>72.686250233430002</v>
      </c>
      <c r="R393" s="9">
        <v>367.71920980339002</v>
      </c>
      <c r="S393" s="9">
        <v>324.29262134190998</v>
      </c>
      <c r="T393" s="9">
        <v>393.30778217834001</v>
      </c>
      <c r="U393" s="9">
        <v>68.042306437860006</v>
      </c>
      <c r="V393" s="287">
        <v>1951.7189142647198</v>
      </c>
      <c r="W393" s="287">
        <v>3233.6184647304299</v>
      </c>
      <c r="X393" s="9">
        <v>320.31856925010851</v>
      </c>
      <c r="Y393" s="287">
        <v>3553.9370339805382</v>
      </c>
      <c r="Z393" t="str">
        <f>SUBSTITUTE(SUBSTITUTE(SUBSTITUTE(SUBSTITUTE(IF(E393="","",VLOOKUP(E393,Esquemas_NORM!$A$2:$H$126,8,FALSE)),"PROVINCIA ADMINISTRATIVA Y DE PLANIFICACIÓN","PAT"),"PROVINCIA ADMINISTRATIVA Y DE PLANIFICACION","PAT"),"PROVINCIA ADMINISTRATIVA DE PLANIFICACION","PAT"),"PROVINCIA ADMINISTRATIVA Y PLANIFICACION","PAT")</f>
        <v>A la fecha no ha conformado un EAT Provincia</v>
      </c>
      <c r="AA393" t="str">
        <f>IF($E393="","",INDEX(Esquemas_NORM!$H$2:$K$126,MATCH($E393,Esquemas_NORM!$A$2:$A$126,0),MATCH(AA$4,Esquemas_NORM!$H$1:$K$1,0)))</f>
        <v>A la fecha no ha conformado un EAT Región</v>
      </c>
      <c r="AB393" t="str">
        <f>IF($E393="","",INDEX(Esquemas_NORM!$H$2:$K$126,MATCH($E393,Esquemas_NORM!$A$2:$A$126,0),MATCH(AB$4,Esquemas_NORM!$H$1:$K$1,0)))</f>
        <v>Área Metropolitana del Valle de Aburrá</v>
      </c>
      <c r="AC393" t="str">
        <f>IF($E393="","",INDEX(Esquemas_NORM!$H$2:$K$126,MATCH($E393,Esquemas_NORM!$A$2:$A$126,0),MATCH(AC$4,Esquemas_NORM!$H$1:$K$1,0)))</f>
        <v>A la fecha no ha conformado un EAT asociación - unión</v>
      </c>
    </row>
    <row r="394" spans="1:29" x14ac:dyDescent="0.3">
      <c r="A394" s="522">
        <v>2018</v>
      </c>
      <c r="B394" s="4" t="s">
        <v>556</v>
      </c>
      <c r="C394" s="4" t="s">
        <v>176</v>
      </c>
      <c r="D394" s="4" t="s">
        <v>562</v>
      </c>
      <c r="E394" s="4" t="s">
        <v>179</v>
      </c>
      <c r="F394" s="4" t="s">
        <v>180</v>
      </c>
      <c r="G394" s="4" t="s">
        <v>182</v>
      </c>
      <c r="H394" s="9">
        <v>51.924952350950001</v>
      </c>
      <c r="I394" s="9">
        <v>71.834238003189995</v>
      </c>
      <c r="J394" s="287">
        <v>123.75919035414</v>
      </c>
      <c r="K394" s="9">
        <v>2.7111212041699999</v>
      </c>
      <c r="L394" s="9">
        <v>26.399382160950001</v>
      </c>
      <c r="M394" s="287">
        <v>29.11050336512</v>
      </c>
      <c r="N394" s="9">
        <v>28.160102823079999</v>
      </c>
      <c r="O394" s="9">
        <v>73.630433607859999</v>
      </c>
      <c r="P394" s="9">
        <v>14.972975878690001</v>
      </c>
      <c r="Q394" s="9">
        <v>4.6614111288700002</v>
      </c>
      <c r="R394" s="9">
        <v>14.907281513959999</v>
      </c>
      <c r="S394" s="9">
        <v>42.588106664080001</v>
      </c>
      <c r="T394" s="9">
        <v>76.407556104950004</v>
      </c>
      <c r="U394" s="9">
        <v>7.5842951165299999</v>
      </c>
      <c r="V394" s="287">
        <v>262.91216283801998</v>
      </c>
      <c r="W394" s="287">
        <v>415.78185655727998</v>
      </c>
      <c r="X394" s="9">
        <v>41.186878064051029</v>
      </c>
      <c r="Y394" s="287">
        <v>456.96873462133101</v>
      </c>
      <c r="Z394" t="str">
        <f>SUBSTITUTE(SUBSTITUTE(SUBSTITUTE(SUBSTITUTE(IF(E394="","",VLOOKUP(E394,Esquemas_NORM!$A$2:$H$126,8,FALSE)),"PROVINCIA ADMINISTRATIVA Y DE PLANIFICACIÓN","PAT"),"PROVINCIA ADMINISTRATIVA Y DE PLANIFICACION","PAT"),"PROVINCIA ADMINISTRATIVA DE PLANIFICACION","PAT"),"PROVINCIA ADMINISTRATIVA Y PLANIFICACION","PAT")</f>
        <v>A la fecha no ha conformado un EAT Provincia</v>
      </c>
      <c r="AA394" t="str">
        <f>IF($E394="","",INDEX(Esquemas_NORM!$H$2:$K$126,MATCH($E394,Esquemas_NORM!$A$2:$A$126,0),MATCH(AA$4,Esquemas_NORM!$H$1:$K$1,0)))</f>
        <v>Región de Planeación y Gestión del Bajo Cauca</v>
      </c>
      <c r="AB394" t="str">
        <f>IF($E394="","",INDEX(Esquemas_NORM!$H$2:$K$126,MATCH($E394,Esquemas_NORM!$A$2:$A$126,0),MATCH(AB$4,Esquemas_NORM!$H$1:$K$1,0)))</f>
        <v>A la fecha no ha conformado un EAT Área Metropolitana</v>
      </c>
      <c r="AC394" t="str">
        <f>IF($E394="","",INDEX(Esquemas_NORM!$H$2:$K$126,MATCH($E394,Esquemas_NORM!$A$2:$A$126,0),MATCH(AC$4,Esquemas_NORM!$H$1:$K$1,0)))</f>
        <v>A la fecha no ha conformado un EAT asociación - unión</v>
      </c>
    </row>
    <row r="395" spans="1:29" x14ac:dyDescent="0.3">
      <c r="A395" s="522">
        <v>2018</v>
      </c>
      <c r="B395" s="4" t="s">
        <v>556</v>
      </c>
      <c r="C395" s="4" t="s">
        <v>176</v>
      </c>
      <c r="D395" s="4" t="s">
        <v>562</v>
      </c>
      <c r="E395" s="4" t="s">
        <v>184</v>
      </c>
      <c r="F395" s="4" t="s">
        <v>180</v>
      </c>
      <c r="G395" s="4" t="s">
        <v>185</v>
      </c>
      <c r="H395" s="9">
        <v>79.446399943949999</v>
      </c>
      <c r="I395" s="9">
        <v>192.99190565998001</v>
      </c>
      <c r="J395" s="287">
        <v>272.43830560393002</v>
      </c>
      <c r="K395" s="9">
        <v>19.833919756659999</v>
      </c>
      <c r="L395" s="9">
        <v>64.034960030370002</v>
      </c>
      <c r="M395" s="287">
        <v>83.868879787029996</v>
      </c>
      <c r="N395" s="9">
        <v>47.62526156541</v>
      </c>
      <c r="O395" s="9">
        <v>351.06681250719998</v>
      </c>
      <c r="P395" s="9">
        <v>30.832929775819998</v>
      </c>
      <c r="Q395" s="9">
        <v>27.786858851750001</v>
      </c>
      <c r="R395" s="9">
        <v>58.660889438289999</v>
      </c>
      <c r="S395" s="9">
        <v>112.12066940546001</v>
      </c>
      <c r="T395" s="9">
        <v>176.05883831176001</v>
      </c>
      <c r="U395" s="9">
        <v>18.864439469099999</v>
      </c>
      <c r="V395" s="287">
        <v>823.01669932479012</v>
      </c>
      <c r="W395" s="287">
        <v>1179.3238847157502</v>
      </c>
      <c r="X395" s="9">
        <v>116.8224834051131</v>
      </c>
      <c r="Y395" s="287">
        <v>1296.1463681208634</v>
      </c>
      <c r="Z395" t="str">
        <f>SUBSTITUTE(SUBSTITUTE(SUBSTITUTE(SUBSTITUTE(IF(E395="","",VLOOKUP(E395,Esquemas_NORM!$A$2:$H$126,8,FALSE)),"PROVINCIA ADMINISTRATIVA Y DE PLANIFICACIÓN","PAT"),"PROVINCIA ADMINISTRATIVA Y DE PLANIFICACION","PAT"),"PROVINCIA ADMINISTRATIVA DE PLANIFICACION","PAT"),"PROVINCIA ADMINISTRATIVA Y PLANIFICACION","PAT")</f>
        <v>A la fecha no ha conformado un EAT Provincia</v>
      </c>
      <c r="AA395" t="str">
        <f>IF($E395="","",INDEX(Esquemas_NORM!$H$2:$K$126,MATCH($E395,Esquemas_NORM!$A$2:$A$126,0),MATCH(AA$4,Esquemas_NORM!$H$1:$K$1,0)))</f>
        <v>Región de Planeación y Gestión del Bajo Cauca</v>
      </c>
      <c r="AB395" t="str">
        <f>IF($E395="","",INDEX(Esquemas_NORM!$H$2:$K$126,MATCH($E395,Esquemas_NORM!$A$2:$A$126,0),MATCH(AB$4,Esquemas_NORM!$H$1:$K$1,0)))</f>
        <v>A la fecha no ha conformado un EAT Área Metropolitana</v>
      </c>
      <c r="AC395" t="str">
        <f>IF($E395="","",INDEX(Esquemas_NORM!$H$2:$K$126,MATCH($E395,Esquemas_NORM!$A$2:$A$126,0),MATCH(AC$4,Esquemas_NORM!$H$1:$K$1,0)))</f>
        <v>A la fecha no ha conformado un EAT asociación - unión</v>
      </c>
    </row>
    <row r="396" spans="1:29" x14ac:dyDescent="0.3">
      <c r="A396" s="522">
        <v>2018</v>
      </c>
      <c r="B396" s="4" t="s">
        <v>556</v>
      </c>
      <c r="C396" s="4" t="s">
        <v>176</v>
      </c>
      <c r="D396" s="4" t="s">
        <v>562</v>
      </c>
      <c r="E396" s="4" t="s">
        <v>187</v>
      </c>
      <c r="F396" s="4" t="s">
        <v>180</v>
      </c>
      <c r="G396" s="4" t="s">
        <v>188</v>
      </c>
      <c r="H396" s="9">
        <v>24.82293462742</v>
      </c>
      <c r="I396" s="9">
        <v>386.76560439960002</v>
      </c>
      <c r="J396" s="287">
        <v>411.58853902702003</v>
      </c>
      <c r="K396" s="9">
        <v>2.6523630175099999</v>
      </c>
      <c r="L396" s="9">
        <v>38.743778775199999</v>
      </c>
      <c r="M396" s="287">
        <v>41.396141792709997</v>
      </c>
      <c r="N396" s="9">
        <v>33.998460573609997</v>
      </c>
      <c r="O396" s="9">
        <v>124.96972785729</v>
      </c>
      <c r="P396" s="9">
        <v>20.894703990869999</v>
      </c>
      <c r="Q396" s="9">
        <v>12.460222616499999</v>
      </c>
      <c r="R396" s="9">
        <v>26.257150584920002</v>
      </c>
      <c r="S396" s="9">
        <v>77.536420551619997</v>
      </c>
      <c r="T396" s="9">
        <v>88.774263945429993</v>
      </c>
      <c r="U396" s="9">
        <v>11.03596736936</v>
      </c>
      <c r="V396" s="287">
        <v>395.92691748959999</v>
      </c>
      <c r="W396" s="287">
        <v>848.91159830932997</v>
      </c>
      <c r="X396" s="9">
        <v>84.092217914926991</v>
      </c>
      <c r="Y396" s="287">
        <v>933.00381622425698</v>
      </c>
      <c r="Z396" t="str">
        <f>SUBSTITUTE(SUBSTITUTE(SUBSTITUTE(SUBSTITUTE(IF(E396="","",VLOOKUP(E396,Esquemas_NORM!$A$2:$H$126,8,FALSE)),"PROVINCIA ADMINISTRATIVA Y DE PLANIFICACIÓN","PAT"),"PROVINCIA ADMINISTRATIVA Y DE PLANIFICACION","PAT"),"PROVINCIA ADMINISTRATIVA DE PLANIFICACION","PAT"),"PROVINCIA ADMINISTRATIVA Y PLANIFICACION","PAT")</f>
        <v>A la fecha no ha conformado un EAT Provincia</v>
      </c>
      <c r="AA396" t="str">
        <f>IF($E396="","",INDEX(Esquemas_NORM!$H$2:$K$126,MATCH($E396,Esquemas_NORM!$A$2:$A$126,0),MATCH(AA$4,Esquemas_NORM!$H$1:$K$1,0)))</f>
        <v>Región de Planeación y Gestión del Bajo Cauca</v>
      </c>
      <c r="AB396" t="str">
        <f>IF($E396="","",INDEX(Esquemas_NORM!$H$2:$K$126,MATCH($E396,Esquemas_NORM!$A$2:$A$126,0),MATCH(AB$4,Esquemas_NORM!$H$1:$K$1,0)))</f>
        <v>A la fecha no ha conformado un EAT Área Metropolitana</v>
      </c>
      <c r="AC396" t="str">
        <f>IF($E396="","",INDEX(Esquemas_NORM!$H$2:$K$126,MATCH($E396,Esquemas_NORM!$A$2:$A$126,0),MATCH(AC$4,Esquemas_NORM!$H$1:$K$1,0)))</f>
        <v>A la fecha no ha conformado un EAT asociación - unión</v>
      </c>
    </row>
    <row r="397" spans="1:29" x14ac:dyDescent="0.3">
      <c r="A397" s="522">
        <v>2018</v>
      </c>
      <c r="B397" s="4" t="s">
        <v>556</v>
      </c>
      <c r="C397" s="4" t="s">
        <v>176</v>
      </c>
      <c r="D397" s="4" t="s">
        <v>562</v>
      </c>
      <c r="E397" s="4" t="s">
        <v>189</v>
      </c>
      <c r="F397" s="4" t="s">
        <v>180</v>
      </c>
      <c r="G397" s="4" t="s">
        <v>190</v>
      </c>
      <c r="H397" s="9">
        <v>22.236846250700001</v>
      </c>
      <c r="I397" s="9">
        <v>41.771648689229998</v>
      </c>
      <c r="J397" s="287">
        <v>64.008494939930003</v>
      </c>
      <c r="K397" s="9">
        <v>10.103981170999999</v>
      </c>
      <c r="L397" s="9">
        <v>10.284776739250001</v>
      </c>
      <c r="M397" s="287">
        <v>20.38875791025</v>
      </c>
      <c r="N397" s="9">
        <v>21.92067016459</v>
      </c>
      <c r="O397" s="9">
        <v>48.178879962010001</v>
      </c>
      <c r="P397" s="9">
        <v>10.078612335700001</v>
      </c>
      <c r="Q397" s="9">
        <v>4.8880181591699996</v>
      </c>
      <c r="R397" s="9">
        <v>13.38566746835</v>
      </c>
      <c r="S397" s="9">
        <v>25.120341078900001</v>
      </c>
      <c r="T397" s="9">
        <v>45.058618523269999</v>
      </c>
      <c r="U397" s="9">
        <v>5.6359247273099999</v>
      </c>
      <c r="V397" s="287">
        <v>174.26673241930001</v>
      </c>
      <c r="W397" s="287">
        <v>258.66398526948001</v>
      </c>
      <c r="X397" s="9">
        <v>25.622960340475228</v>
      </c>
      <c r="Y397" s="287">
        <v>284.28694560995524</v>
      </c>
      <c r="Z397" t="str">
        <f>SUBSTITUTE(SUBSTITUTE(SUBSTITUTE(SUBSTITUTE(IF(E397="","",VLOOKUP(E397,Esquemas_NORM!$A$2:$H$126,8,FALSE)),"PROVINCIA ADMINISTRATIVA Y DE PLANIFICACIÓN","PAT"),"PROVINCIA ADMINISTRATIVA Y DE PLANIFICACION","PAT"),"PROVINCIA ADMINISTRATIVA DE PLANIFICACION","PAT"),"PROVINCIA ADMINISTRATIVA Y PLANIFICACION","PAT")</f>
        <v>A la fecha no ha conformado un EAT Provincia</v>
      </c>
      <c r="AA397" t="str">
        <f>IF($E397="","",INDEX(Esquemas_NORM!$H$2:$K$126,MATCH($E397,Esquemas_NORM!$A$2:$A$126,0),MATCH(AA$4,Esquemas_NORM!$H$1:$K$1,0)))</f>
        <v>Región de Planeación y Gestión del Bajo Cauca</v>
      </c>
      <c r="AB397" t="str">
        <f>IF($E397="","",INDEX(Esquemas_NORM!$H$2:$K$126,MATCH($E397,Esquemas_NORM!$A$2:$A$126,0),MATCH(AB$4,Esquemas_NORM!$H$1:$K$1,0)))</f>
        <v>A la fecha no ha conformado un EAT Área Metropolitana</v>
      </c>
      <c r="AC397" t="str">
        <f>IF($E397="","",INDEX(Esquemas_NORM!$H$2:$K$126,MATCH($E397,Esquemas_NORM!$A$2:$A$126,0),MATCH(AC$4,Esquemas_NORM!$H$1:$K$1,0)))</f>
        <v>A la fecha no ha conformado un EAT asociación - unión</v>
      </c>
    </row>
    <row r="398" spans="1:29" x14ac:dyDescent="0.3">
      <c r="A398" s="522">
        <v>2018</v>
      </c>
      <c r="B398" s="4" t="s">
        <v>556</v>
      </c>
      <c r="C398" s="4" t="s">
        <v>176</v>
      </c>
      <c r="D398" s="4" t="s">
        <v>562</v>
      </c>
      <c r="E398" s="4" t="s">
        <v>191</v>
      </c>
      <c r="F398" s="4" t="s">
        <v>180</v>
      </c>
      <c r="G398" s="4" t="s">
        <v>192</v>
      </c>
      <c r="H398" s="9">
        <v>20.439971154959999</v>
      </c>
      <c r="I398" s="9">
        <v>37.835942876120001</v>
      </c>
      <c r="J398" s="287">
        <v>58.275914031079999</v>
      </c>
      <c r="K398" s="9">
        <v>3.43710344577</v>
      </c>
      <c r="L398" s="9">
        <v>18.727778785590001</v>
      </c>
      <c r="M398" s="287">
        <v>22.16488223136</v>
      </c>
      <c r="N398" s="9">
        <v>9.7035903987500003</v>
      </c>
      <c r="O398" s="9">
        <v>48.017168780509998</v>
      </c>
      <c r="P398" s="9">
        <v>12.87657949449</v>
      </c>
      <c r="Q398" s="9">
        <v>6.9576017012699998</v>
      </c>
      <c r="R398" s="9">
        <v>17.43456270563</v>
      </c>
      <c r="S398" s="9">
        <v>32.538689900180003</v>
      </c>
      <c r="T398" s="9">
        <v>74.318496676799995</v>
      </c>
      <c r="U398" s="9">
        <v>7.6648376478199998</v>
      </c>
      <c r="V398" s="287">
        <v>209.51152730545002</v>
      </c>
      <c r="W398" s="287">
        <v>289.95232356789001</v>
      </c>
      <c r="X398" s="9">
        <v>28.722347564809532</v>
      </c>
      <c r="Y398" s="287">
        <v>318.67467113269953</v>
      </c>
      <c r="Z398" t="str">
        <f>SUBSTITUTE(SUBSTITUTE(SUBSTITUTE(SUBSTITUTE(IF(E398="","",VLOOKUP(E398,Esquemas_NORM!$A$2:$H$126,8,FALSE)),"PROVINCIA ADMINISTRATIVA Y DE PLANIFICACIÓN","PAT"),"PROVINCIA ADMINISTRATIVA Y DE PLANIFICACION","PAT"),"PROVINCIA ADMINISTRATIVA DE PLANIFICACION","PAT"),"PROVINCIA ADMINISTRATIVA Y PLANIFICACION","PAT")</f>
        <v>A la fecha no ha conformado un EAT Provincia</v>
      </c>
      <c r="AA398" t="str">
        <f>IF($E398="","",INDEX(Esquemas_NORM!$H$2:$K$126,MATCH($E398,Esquemas_NORM!$A$2:$A$126,0),MATCH(AA$4,Esquemas_NORM!$H$1:$K$1,0)))</f>
        <v>Región de Planeación y Gestión del Bajo Cauca</v>
      </c>
      <c r="AB398" t="str">
        <f>IF($E398="","",INDEX(Esquemas_NORM!$H$2:$K$126,MATCH($E398,Esquemas_NORM!$A$2:$A$126,0),MATCH(AB$4,Esquemas_NORM!$H$1:$K$1,0)))</f>
        <v>A la fecha no ha conformado un EAT Área Metropolitana</v>
      </c>
      <c r="AC398" t="str">
        <f>IF($E398="","",INDEX(Esquemas_NORM!$H$2:$K$126,MATCH($E398,Esquemas_NORM!$A$2:$A$126,0),MATCH(AC$4,Esquemas_NORM!$H$1:$K$1,0)))</f>
        <v>A la fecha no ha conformado un EAT asociación - unión</v>
      </c>
    </row>
    <row r="399" spans="1:29" x14ac:dyDescent="0.3">
      <c r="A399" s="522">
        <v>2018</v>
      </c>
      <c r="B399" s="4" t="s">
        <v>556</v>
      </c>
      <c r="C399" s="4" t="s">
        <v>176</v>
      </c>
      <c r="D399" s="4" t="s">
        <v>562</v>
      </c>
      <c r="E399" s="4" t="s">
        <v>193</v>
      </c>
      <c r="F399" s="4" t="s">
        <v>180</v>
      </c>
      <c r="G399" s="4" t="s">
        <v>194</v>
      </c>
      <c r="H399" s="9">
        <v>25.093817238060002</v>
      </c>
      <c r="I399" s="9">
        <v>162.77624265387999</v>
      </c>
      <c r="J399" s="287">
        <v>187.87005989194</v>
      </c>
      <c r="K399" s="9">
        <v>7.8430387938799999</v>
      </c>
      <c r="L399" s="9">
        <v>12.47566327476</v>
      </c>
      <c r="M399" s="287">
        <v>20.31870206864</v>
      </c>
      <c r="N399" s="9">
        <v>26.868304832469999</v>
      </c>
      <c r="O399" s="9">
        <v>45.696772836930002</v>
      </c>
      <c r="P399" s="9">
        <v>7.7031895222199998</v>
      </c>
      <c r="Q399" s="9">
        <v>3.4780516248</v>
      </c>
      <c r="R399" s="9">
        <v>12.41659847551</v>
      </c>
      <c r="S399" s="9">
        <v>31.713618053449999</v>
      </c>
      <c r="T399" s="9">
        <v>47.979082420650002</v>
      </c>
      <c r="U399" s="9">
        <v>4.50136048283</v>
      </c>
      <c r="V399" s="287">
        <v>180.35697824886</v>
      </c>
      <c r="W399" s="287">
        <v>388.54574020944</v>
      </c>
      <c r="X399" s="9">
        <v>38.488899339679563</v>
      </c>
      <c r="Y399" s="287">
        <v>427.03463954911956</v>
      </c>
      <c r="Z399" t="str">
        <f>SUBSTITUTE(SUBSTITUTE(SUBSTITUTE(SUBSTITUTE(IF(E399="","",VLOOKUP(E399,Esquemas_NORM!$A$2:$H$126,8,FALSE)),"PROVINCIA ADMINISTRATIVA Y DE PLANIFICACIÓN","PAT"),"PROVINCIA ADMINISTRATIVA Y DE PLANIFICACION","PAT"),"PROVINCIA ADMINISTRATIVA DE PLANIFICACION","PAT"),"PROVINCIA ADMINISTRATIVA Y PLANIFICACION","PAT")</f>
        <v>A la fecha no ha conformado un EAT Provincia</v>
      </c>
      <c r="AA399" t="str">
        <f>IF($E399="","",INDEX(Esquemas_NORM!$H$2:$K$126,MATCH($E399,Esquemas_NORM!$A$2:$A$126,0),MATCH(AA$4,Esquemas_NORM!$H$1:$K$1,0)))</f>
        <v>Región de Planeación y Gestión del Bajo Cauca</v>
      </c>
      <c r="AB399" t="str">
        <f>IF($E399="","",INDEX(Esquemas_NORM!$H$2:$K$126,MATCH($E399,Esquemas_NORM!$A$2:$A$126,0),MATCH(AB$4,Esquemas_NORM!$H$1:$K$1,0)))</f>
        <v>A la fecha no ha conformado un EAT Área Metropolitana</v>
      </c>
      <c r="AC399" t="str">
        <f>IF($E399="","",INDEX(Esquemas_NORM!$H$2:$K$126,MATCH($E399,Esquemas_NORM!$A$2:$A$126,0),MATCH(AC$4,Esquemas_NORM!$H$1:$K$1,0)))</f>
        <v>A la fecha no ha conformado un EAT asociación - unión</v>
      </c>
    </row>
    <row r="400" spans="1:29" x14ac:dyDescent="0.3">
      <c r="A400" s="522">
        <v>2018</v>
      </c>
      <c r="B400" s="4" t="s">
        <v>556</v>
      </c>
      <c r="C400" s="4" t="s">
        <v>195</v>
      </c>
      <c r="D400" s="4" t="s">
        <v>563</v>
      </c>
      <c r="E400" s="4" t="s">
        <v>197</v>
      </c>
      <c r="F400" s="4" t="s">
        <v>198</v>
      </c>
      <c r="G400" s="4" t="s">
        <v>200</v>
      </c>
      <c r="H400" s="9">
        <v>7.0959796200599996</v>
      </c>
      <c r="I400" s="9">
        <v>0</v>
      </c>
      <c r="J400" s="287">
        <v>7.0959796200599996</v>
      </c>
      <c r="K400" s="9">
        <v>0.77610511351</v>
      </c>
      <c r="L400" s="9">
        <v>3.73943015532</v>
      </c>
      <c r="M400" s="287">
        <v>4.5155352688299999</v>
      </c>
      <c r="N400" s="9">
        <v>3.60459128309</v>
      </c>
      <c r="O400" s="9">
        <v>7.2919540718700002</v>
      </c>
      <c r="P400" s="9">
        <v>1.9651501790200001</v>
      </c>
      <c r="Q400" s="9">
        <v>1.1707592523000001</v>
      </c>
      <c r="R400" s="9">
        <v>3.9384340755</v>
      </c>
      <c r="S400" s="9">
        <v>5.90318850375</v>
      </c>
      <c r="T400" s="9">
        <v>12.59963151925</v>
      </c>
      <c r="U400" s="9">
        <v>1.5729951281500001</v>
      </c>
      <c r="V400" s="287">
        <v>38.046704012929993</v>
      </c>
      <c r="W400" s="287">
        <v>49.658218901819993</v>
      </c>
      <c r="X400" s="9">
        <v>4.9190867146619937</v>
      </c>
      <c r="Y400" s="287">
        <v>54.577305616481986</v>
      </c>
      <c r="Z400" t="str">
        <f>SUBSTITUTE(SUBSTITUTE(SUBSTITUTE(SUBSTITUTE(IF(E400="","",VLOOKUP(E400,Esquemas_NORM!$A$2:$H$126,8,FALSE)),"PROVINCIA ADMINISTRATIVA Y DE PLANIFICACIÓN","PAT"),"PROVINCIA ADMINISTRATIVA Y DE PLANIFICACION","PAT"),"PROVINCIA ADMINISTRATIVA DE PLANIFICACION","PAT"),"PROVINCIA ADMINISTRATIVA Y PLANIFICACION","PAT")</f>
        <v>A la fecha no ha conformado un EAT Provincia</v>
      </c>
      <c r="AA400" t="str">
        <f>IF($E400="","",INDEX(Esquemas_NORM!$H$2:$K$126,MATCH($E400,Esquemas_NORM!$A$2:$A$126,0),MATCH(AA$4,Esquemas_NORM!$H$1:$K$1,0)))</f>
        <v>A la fecha no ha conformado un EAT Región</v>
      </c>
      <c r="AB400" t="str">
        <f>IF($E400="","",INDEX(Esquemas_NORM!$H$2:$K$126,MATCH($E400,Esquemas_NORM!$A$2:$A$126,0),MATCH(AB$4,Esquemas_NORM!$H$1:$K$1,0)))</f>
        <v>A la fecha no ha conformado un EAT Área Metropolitana</v>
      </c>
      <c r="AC400" t="str">
        <f>IF($E400="","",INDEX(Esquemas_NORM!$H$2:$K$126,MATCH($E400,Esquemas_NORM!$A$2:$A$126,0),MATCH(AC$4,Esquemas_NORM!$H$1:$K$1,0)))</f>
        <v>ASOCIACIÓN DE MUNICIPIOS DEL MAGDALENA MEDIO ANTIOQUEÑO - AMMA</v>
      </c>
    </row>
    <row r="401" spans="1:29" x14ac:dyDescent="0.3">
      <c r="A401" s="522">
        <v>2018</v>
      </c>
      <c r="B401" s="4" t="s">
        <v>556</v>
      </c>
      <c r="C401" s="4" t="s">
        <v>195</v>
      </c>
      <c r="D401" s="4" t="s">
        <v>563</v>
      </c>
      <c r="E401" s="4" t="s">
        <v>201</v>
      </c>
      <c r="F401" s="4" t="s">
        <v>198</v>
      </c>
      <c r="G401" s="4" t="s">
        <v>202</v>
      </c>
      <c r="H401" s="9">
        <v>22.777240529690001</v>
      </c>
      <c r="I401" s="9">
        <v>9.9597784800000005E-3</v>
      </c>
      <c r="J401" s="287">
        <v>22.78720030817</v>
      </c>
      <c r="K401" s="9">
        <v>1.16723924255</v>
      </c>
      <c r="L401" s="9">
        <v>7.8053847857500003</v>
      </c>
      <c r="M401" s="287">
        <v>8.9726240283000003</v>
      </c>
      <c r="N401" s="9">
        <v>2.6550155091300001</v>
      </c>
      <c r="O401" s="9">
        <v>19.418531016519999</v>
      </c>
      <c r="P401" s="9">
        <v>3.3021459857900002</v>
      </c>
      <c r="Q401" s="9">
        <v>1.7524904317100001</v>
      </c>
      <c r="R401" s="9">
        <v>7.6746163641400003</v>
      </c>
      <c r="S401" s="9">
        <v>9.4183936940000006</v>
      </c>
      <c r="T401" s="9">
        <v>19.119971968520002</v>
      </c>
      <c r="U401" s="9">
        <v>3.3604521697999998</v>
      </c>
      <c r="V401" s="287">
        <v>66.701617139610008</v>
      </c>
      <c r="W401" s="287">
        <v>98.461441476080012</v>
      </c>
      <c r="X401" s="9">
        <v>9.7534784650465784</v>
      </c>
      <c r="Y401" s="287">
        <v>108.2149199411266</v>
      </c>
      <c r="Z401" t="str">
        <f>SUBSTITUTE(SUBSTITUTE(SUBSTITUTE(SUBSTITUTE(IF(E401="","",VLOOKUP(E401,Esquemas_NORM!$A$2:$H$126,8,FALSE)),"PROVINCIA ADMINISTRATIVA Y DE PLANIFICACIÓN","PAT"),"PROVINCIA ADMINISTRATIVA Y DE PLANIFICACION","PAT"),"PROVINCIA ADMINISTRATIVA DE PLANIFICACION","PAT"),"PROVINCIA ADMINISTRATIVA Y PLANIFICACION","PAT")</f>
        <v>A la fecha no ha conformado un EAT Provincia</v>
      </c>
      <c r="AA401" t="str">
        <f>IF($E401="","",INDEX(Esquemas_NORM!$H$2:$K$126,MATCH($E401,Esquemas_NORM!$A$2:$A$126,0),MATCH(AA$4,Esquemas_NORM!$H$1:$K$1,0)))</f>
        <v>A la fecha no ha conformado un EAT Región</v>
      </c>
      <c r="AB401" t="str">
        <f>IF($E401="","",INDEX(Esquemas_NORM!$H$2:$K$126,MATCH($E401,Esquemas_NORM!$A$2:$A$126,0),MATCH(AB$4,Esquemas_NORM!$H$1:$K$1,0)))</f>
        <v>A la fecha no ha conformado un EAT Área Metropolitana</v>
      </c>
      <c r="AC401" t="str">
        <f>IF($E401="","",INDEX(Esquemas_NORM!$H$2:$K$126,MATCH($E401,Esquemas_NORM!$A$2:$A$126,0),MATCH(AC$4,Esquemas_NORM!$H$1:$K$1,0)))</f>
        <v>ASOCIACIÓN DE MUNICIPIOS DEL MAGDALENA MEDIO ANTIOQUEÑO - AMMA</v>
      </c>
    </row>
    <row r="402" spans="1:29" x14ac:dyDescent="0.3">
      <c r="A402" s="522">
        <v>2018</v>
      </c>
      <c r="B402" s="4" t="s">
        <v>556</v>
      </c>
      <c r="C402" s="4" t="s">
        <v>195</v>
      </c>
      <c r="D402" s="4" t="s">
        <v>564</v>
      </c>
      <c r="E402" s="4" t="s">
        <v>203</v>
      </c>
      <c r="F402" s="4" t="s">
        <v>198</v>
      </c>
      <c r="G402" s="4" t="s">
        <v>204</v>
      </c>
      <c r="H402" s="9">
        <v>26.201488727160001</v>
      </c>
      <c r="I402" s="9">
        <v>51.255253835129999</v>
      </c>
      <c r="J402" s="287">
        <v>77.456742562290003</v>
      </c>
      <c r="K402" s="9">
        <v>46.038237153280001</v>
      </c>
      <c r="L402" s="9">
        <v>12.554166407929999</v>
      </c>
      <c r="M402" s="287">
        <v>58.592403561209998</v>
      </c>
      <c r="N402" s="9">
        <v>44.185163008819998</v>
      </c>
      <c r="O402" s="9">
        <v>165.88238670729001</v>
      </c>
      <c r="P402" s="9">
        <v>19.16861865337</v>
      </c>
      <c r="Q402" s="9">
        <v>20.016929764850001</v>
      </c>
      <c r="R402" s="9">
        <v>46.530305452649998</v>
      </c>
      <c r="S402" s="9">
        <v>63.24034002666</v>
      </c>
      <c r="T402" s="9">
        <v>76.889415205770007</v>
      </c>
      <c r="U402" s="9">
        <v>16.93343964888</v>
      </c>
      <c r="V402" s="287">
        <v>452.8465984682901</v>
      </c>
      <c r="W402" s="287">
        <v>588.89574459179016</v>
      </c>
      <c r="X402" s="9">
        <v>58.33534302284837</v>
      </c>
      <c r="Y402" s="287">
        <v>647.23108761463857</v>
      </c>
      <c r="Z402" t="str">
        <f>SUBSTITUTE(SUBSTITUTE(SUBSTITUTE(SUBSTITUTE(IF(E402="","",VLOOKUP(E402,Esquemas_NORM!$A$2:$H$126,8,FALSE)),"PROVINCIA ADMINISTRATIVA Y DE PLANIFICACIÓN","PAT"),"PROVINCIA ADMINISTRATIVA Y DE PLANIFICACION","PAT"),"PROVINCIA ADMINISTRATIVA DE PLANIFICACION","PAT"),"PROVINCIA ADMINISTRATIVA Y PLANIFICACION","PAT")</f>
        <v>A la fecha no ha conformado un EAT Provincia</v>
      </c>
      <c r="AA402" t="str">
        <f>IF($E402="","",INDEX(Esquemas_NORM!$H$2:$K$126,MATCH($E402,Esquemas_NORM!$A$2:$A$126,0),MATCH(AA$4,Esquemas_NORM!$H$1:$K$1,0)))</f>
        <v>A la fecha no ha conformado un EAT Región</v>
      </c>
      <c r="AB402" t="str">
        <f>IF($E402="","",INDEX(Esquemas_NORM!$H$2:$K$126,MATCH($E402,Esquemas_NORM!$A$2:$A$126,0),MATCH(AB$4,Esquemas_NORM!$H$1:$K$1,0)))</f>
        <v>A la fecha no ha conformado un EAT Área Metropolitana</v>
      </c>
      <c r="AC402" t="str">
        <f>IF($E402="","",INDEX(Esquemas_NORM!$H$2:$K$126,MATCH($E402,Esquemas_NORM!$A$2:$A$126,0),MATCH(AC$4,Esquemas_NORM!$H$1:$K$1,0)))</f>
        <v>ASOCIACIÓN DE MUNICIPIOS DEL MAGDALENA MEDIO ANTIOQUEÑO - AMMA</v>
      </c>
    </row>
    <row r="403" spans="1:29" x14ac:dyDescent="0.3">
      <c r="A403" s="522">
        <v>2018</v>
      </c>
      <c r="B403" s="4" t="s">
        <v>556</v>
      </c>
      <c r="C403" s="4" t="s">
        <v>195</v>
      </c>
      <c r="D403" s="4" t="s">
        <v>564</v>
      </c>
      <c r="E403" s="4" t="s">
        <v>205</v>
      </c>
      <c r="F403" s="4" t="s">
        <v>198</v>
      </c>
      <c r="G403" s="4" t="s">
        <v>206</v>
      </c>
      <c r="H403" s="9">
        <v>11.3732997428</v>
      </c>
      <c r="I403" s="9">
        <v>119.83662888174</v>
      </c>
      <c r="J403" s="287">
        <v>131.20992862454</v>
      </c>
      <c r="K403" s="9">
        <v>48.866477095199997</v>
      </c>
      <c r="L403" s="9">
        <v>4.6459210869799996</v>
      </c>
      <c r="M403" s="287">
        <v>53.512398182179993</v>
      </c>
      <c r="N403" s="9">
        <v>127.90836877983</v>
      </c>
      <c r="O403" s="9">
        <v>24.682061545949999</v>
      </c>
      <c r="P403" s="9">
        <v>6.4550255351399999</v>
      </c>
      <c r="Q403" s="9">
        <v>2.5474583795500001</v>
      </c>
      <c r="R403" s="9">
        <v>12.973086396299999</v>
      </c>
      <c r="S403" s="9">
        <v>37.490977293340002</v>
      </c>
      <c r="T403" s="9">
        <v>40.718266608610001</v>
      </c>
      <c r="U403" s="9">
        <v>9.3286795237</v>
      </c>
      <c r="V403" s="287">
        <v>262.10392406241999</v>
      </c>
      <c r="W403" s="287">
        <v>446.82625086913998</v>
      </c>
      <c r="X403" s="9">
        <v>44.26210047436409</v>
      </c>
      <c r="Y403" s="287">
        <v>491.08835134350409</v>
      </c>
      <c r="Z403" t="str">
        <f>SUBSTITUTE(SUBSTITUTE(SUBSTITUTE(SUBSTITUTE(IF(E403="","",VLOOKUP(E403,Esquemas_NORM!$A$2:$H$126,8,FALSE)),"PROVINCIA ADMINISTRATIVA Y DE PLANIFICACIÓN","PAT"),"PROVINCIA ADMINISTRATIVA Y DE PLANIFICACION","PAT"),"PROVINCIA ADMINISTRATIVA DE PLANIFICACION","PAT"),"PROVINCIA ADMINISTRATIVA Y PLANIFICACION","PAT")</f>
        <v>A la fecha no ha conformado un EAT Provincia</v>
      </c>
      <c r="AA403" t="str">
        <f>IF($E403="","",INDEX(Esquemas_NORM!$H$2:$K$126,MATCH($E403,Esquemas_NORM!$A$2:$A$126,0),MATCH(AA$4,Esquemas_NORM!$H$1:$K$1,0)))</f>
        <v>A la fecha no ha conformado un EAT Región</v>
      </c>
      <c r="AB403" t="str">
        <f>IF($E403="","",INDEX(Esquemas_NORM!$H$2:$K$126,MATCH($E403,Esquemas_NORM!$A$2:$A$126,0),MATCH(AB$4,Esquemas_NORM!$H$1:$K$1,0)))</f>
        <v>A la fecha no ha conformado un EAT Área Metropolitana</v>
      </c>
      <c r="AC403" t="str">
        <f>IF($E403="","",INDEX(Esquemas_NORM!$H$2:$K$126,MATCH($E403,Esquemas_NORM!$A$2:$A$126,0),MATCH(AC$4,Esquemas_NORM!$H$1:$K$1,0)))</f>
        <v>ASOCIACIÓN DE MUNICIPIOS DEL MAGDALENA MEDIO ANTIOQUEÑO - AMMA</v>
      </c>
    </row>
    <row r="404" spans="1:29" x14ac:dyDescent="0.3">
      <c r="A404" s="522">
        <v>2018</v>
      </c>
      <c r="B404" s="4" t="s">
        <v>556</v>
      </c>
      <c r="C404" s="4" t="s">
        <v>195</v>
      </c>
      <c r="D404" s="4" t="s">
        <v>564</v>
      </c>
      <c r="E404" s="4" t="s">
        <v>207</v>
      </c>
      <c r="F404" s="4" t="s">
        <v>198</v>
      </c>
      <c r="G404" s="4" t="s">
        <v>208</v>
      </c>
      <c r="H404" s="9">
        <v>10.156971759839999</v>
      </c>
      <c r="I404" s="9">
        <v>15.146227851840001</v>
      </c>
      <c r="J404" s="287">
        <v>25.30319961168</v>
      </c>
      <c r="K404" s="9">
        <v>25.09233763596</v>
      </c>
      <c r="L404" s="9">
        <v>7.9430037642300002</v>
      </c>
      <c r="M404" s="287">
        <v>33.035341400189999</v>
      </c>
      <c r="N404" s="9">
        <v>13.370196916879999</v>
      </c>
      <c r="O404" s="9">
        <v>57.695155340980001</v>
      </c>
      <c r="P404" s="9">
        <v>4.9980520283900001</v>
      </c>
      <c r="Q404" s="9">
        <v>1.6480905648899999</v>
      </c>
      <c r="R404" s="9">
        <v>13.73853704857</v>
      </c>
      <c r="S404" s="9">
        <v>17.26210059824</v>
      </c>
      <c r="T404" s="9">
        <v>22.77192801316</v>
      </c>
      <c r="U404" s="9">
        <v>4.15336422795</v>
      </c>
      <c r="V404" s="287">
        <v>135.63742473905998</v>
      </c>
      <c r="W404" s="287">
        <v>193.97596575092996</v>
      </c>
      <c r="X404" s="9">
        <v>19.215038662084808</v>
      </c>
      <c r="Y404" s="287">
        <v>213.19100441301475</v>
      </c>
      <c r="Z404" t="str">
        <f>SUBSTITUTE(SUBSTITUTE(SUBSTITUTE(SUBSTITUTE(IF(E404="","",VLOOKUP(E404,Esquemas_NORM!$A$2:$H$126,8,FALSE)),"PROVINCIA ADMINISTRATIVA Y DE PLANIFICACIÓN","PAT"),"PROVINCIA ADMINISTRATIVA Y DE PLANIFICACION","PAT"),"PROVINCIA ADMINISTRATIVA DE PLANIFICACION","PAT"),"PROVINCIA ADMINISTRATIVA Y PLANIFICACION","PAT")</f>
        <v>A la fecha no ha conformado un EAT Provincia</v>
      </c>
      <c r="AA404" t="str">
        <f>IF($E404="","",INDEX(Esquemas_NORM!$H$2:$K$126,MATCH($E404,Esquemas_NORM!$A$2:$A$126,0),MATCH(AA$4,Esquemas_NORM!$H$1:$K$1,0)))</f>
        <v>A la fecha no ha conformado un EAT Región</v>
      </c>
      <c r="AB404" t="str">
        <f>IF($E404="","",INDEX(Esquemas_NORM!$H$2:$K$126,MATCH($E404,Esquemas_NORM!$A$2:$A$126,0),MATCH(AB$4,Esquemas_NORM!$H$1:$K$1,0)))</f>
        <v>A la fecha no ha conformado un EAT Área Metropolitana</v>
      </c>
      <c r="AC404" t="str">
        <f>IF($E404="","",INDEX(Esquemas_NORM!$H$2:$K$126,MATCH($E404,Esquemas_NORM!$A$2:$A$126,0),MATCH(AC$4,Esquemas_NORM!$H$1:$K$1,0)))</f>
        <v>ASOCIACIÓN DE MUNICIPIOS DEL MAGDALENA MEDIO ANTIOQUEÑO - AMMA</v>
      </c>
    </row>
    <row r="405" spans="1:29" x14ac:dyDescent="0.3">
      <c r="A405" s="522">
        <v>2018</v>
      </c>
      <c r="B405" s="4" t="s">
        <v>556</v>
      </c>
      <c r="C405" s="4" t="s">
        <v>195</v>
      </c>
      <c r="D405" s="4" t="s">
        <v>564</v>
      </c>
      <c r="E405" s="4" t="s">
        <v>209</v>
      </c>
      <c r="F405" s="4" t="s">
        <v>198</v>
      </c>
      <c r="G405" s="4" t="s">
        <v>210</v>
      </c>
      <c r="H405" s="9">
        <v>56.476596449900001</v>
      </c>
      <c r="I405" s="9">
        <v>736.95316298619002</v>
      </c>
      <c r="J405" s="287">
        <v>793.42975943609008</v>
      </c>
      <c r="K405" s="9">
        <v>3.0255149391399998</v>
      </c>
      <c r="L405" s="9">
        <v>21.368971154179999</v>
      </c>
      <c r="M405" s="287">
        <v>24.394486093319998</v>
      </c>
      <c r="N405" s="9">
        <v>14.76988659473</v>
      </c>
      <c r="O405" s="9">
        <v>20.49609878611</v>
      </c>
      <c r="P405" s="9">
        <v>5.2308429641299998</v>
      </c>
      <c r="Q405" s="9">
        <v>1.8901960871100001</v>
      </c>
      <c r="R405" s="9">
        <v>11.169138182659999</v>
      </c>
      <c r="S405" s="9">
        <v>58.783387183019997</v>
      </c>
      <c r="T405" s="9">
        <v>25.770833688410001</v>
      </c>
      <c r="U405" s="9">
        <v>6.3495122662599996</v>
      </c>
      <c r="V405" s="287">
        <v>144.45989575242999</v>
      </c>
      <c r="W405" s="287">
        <v>962.28414128183999</v>
      </c>
      <c r="X405" s="9">
        <v>95.322773143664008</v>
      </c>
      <c r="Y405" s="287">
        <v>1057.6069144255041</v>
      </c>
      <c r="Z405" t="str">
        <f>SUBSTITUTE(SUBSTITUTE(SUBSTITUTE(SUBSTITUTE(IF(E405="","",VLOOKUP(E405,Esquemas_NORM!$A$2:$H$126,8,FALSE)),"PROVINCIA ADMINISTRATIVA Y DE PLANIFICACIÓN","PAT"),"PROVINCIA ADMINISTRATIVA Y DE PLANIFICACION","PAT"),"PROVINCIA ADMINISTRATIVA DE PLANIFICACION","PAT"),"PROVINCIA ADMINISTRATIVA Y PLANIFICACION","PAT")</f>
        <v>A la fecha no ha conformado un EAT Provincia</v>
      </c>
      <c r="AA405" t="str">
        <f>IF($E405="","",INDEX(Esquemas_NORM!$H$2:$K$126,MATCH($E405,Esquemas_NORM!$A$2:$A$126,0),MATCH(AA$4,Esquemas_NORM!$H$1:$K$1,0)))</f>
        <v>A la fecha no ha conformado un EAT Región</v>
      </c>
      <c r="AB405" t="str">
        <f>IF($E405="","",INDEX(Esquemas_NORM!$H$2:$K$126,MATCH($E405,Esquemas_NORM!$A$2:$A$126,0),MATCH(AB$4,Esquemas_NORM!$H$1:$K$1,0)))</f>
        <v>A la fecha no ha conformado un EAT Área Metropolitana</v>
      </c>
      <c r="AC405" t="str">
        <f>IF($E405="","",INDEX(Esquemas_NORM!$H$2:$K$126,MATCH($E405,Esquemas_NORM!$A$2:$A$126,0),MATCH(AC$4,Esquemas_NORM!$H$1:$K$1,0)))</f>
        <v>ASOCIACIÓN DE MUNICIPIOS DEL MAGDALENA MEDIO ANTIOQUEÑO - AMMA</v>
      </c>
    </row>
    <row r="406" spans="1:29" x14ac:dyDescent="0.3">
      <c r="A406" s="522">
        <v>2018</v>
      </c>
      <c r="B406" s="4" t="s">
        <v>556</v>
      </c>
      <c r="C406" s="4" t="s">
        <v>211</v>
      </c>
      <c r="D406" s="4" t="s">
        <v>565</v>
      </c>
      <c r="E406" s="4" t="s">
        <v>213</v>
      </c>
      <c r="F406" s="4" t="s">
        <v>214</v>
      </c>
      <c r="G406" s="4" t="s">
        <v>215</v>
      </c>
      <c r="H406" s="9">
        <v>32.283976183619998</v>
      </c>
      <c r="I406" s="9">
        <v>33.38068754204</v>
      </c>
      <c r="J406" s="287">
        <v>65.664663725660006</v>
      </c>
      <c r="K406" s="9">
        <v>11.68348909268</v>
      </c>
      <c r="L406" s="9">
        <v>49.846396959010001</v>
      </c>
      <c r="M406" s="287">
        <v>61.529886051689999</v>
      </c>
      <c r="N406" s="9">
        <v>442.69565988557002</v>
      </c>
      <c r="O406" s="9">
        <v>35.380188540799999</v>
      </c>
      <c r="P406" s="9">
        <v>8.0451914236299995</v>
      </c>
      <c r="Q406" s="9">
        <v>9.1882582836799997</v>
      </c>
      <c r="R406" s="9">
        <v>16.862651790960001</v>
      </c>
      <c r="S406" s="9">
        <v>46.725013198969997</v>
      </c>
      <c r="T406" s="9">
        <v>48.782623999469998</v>
      </c>
      <c r="U406" s="9">
        <v>7.8799276666200004</v>
      </c>
      <c r="V406" s="287">
        <v>615.55951478970019</v>
      </c>
      <c r="W406" s="287">
        <v>742.75406456705025</v>
      </c>
      <c r="X406" s="9">
        <v>73.576373298762192</v>
      </c>
      <c r="Y406" s="287">
        <v>816.33043786581243</v>
      </c>
      <c r="Z406" t="str">
        <f>SUBSTITUTE(SUBSTITUTE(SUBSTITUTE(SUBSTITUTE(IF(E406="","",VLOOKUP(E406,Esquemas_NORM!$A$2:$H$126,8,FALSE)),"PROVINCIA ADMINISTRATIVA Y DE PLANIFICACIÓN","PAT"),"PROVINCIA ADMINISTRATIVA Y DE PLANIFICACION","PAT"),"PROVINCIA ADMINISTRATIVA DE PLANIFICACION","PAT"),"PROVINCIA ADMINISTRATIVA Y PLANIFICACION","PAT")</f>
        <v>PAT MINERO AGROECOLOGICA</v>
      </c>
      <c r="AA406" t="str">
        <f>IF($E406="","",INDEX(Esquemas_NORM!$H$2:$K$126,MATCH($E406,Esquemas_NORM!$A$2:$A$126,0),MATCH(AA$4,Esquemas_NORM!$H$1:$K$1,0)))</f>
        <v>A la fecha no ha conformado un EAT Región</v>
      </c>
      <c r="AB406" t="str">
        <f>IF($E406="","",INDEX(Esquemas_NORM!$H$2:$K$126,MATCH($E406,Esquemas_NORM!$A$2:$A$126,0),MATCH(AB$4,Esquemas_NORM!$H$1:$K$1,0)))</f>
        <v>A la fecha no ha conformado un EAT Área Metropolitana</v>
      </c>
      <c r="AC406" t="str">
        <f>IF($E406="","",INDEX(Esquemas_NORM!$H$2:$K$126,MATCH($E406,Esquemas_NORM!$A$2:$A$126,0),MATCH(AC$4,Esquemas_NORM!$H$1:$K$1,0)))</f>
        <v>A la fecha no ha conformado un EAT asociación - unión</v>
      </c>
    </row>
    <row r="407" spans="1:29" x14ac:dyDescent="0.3">
      <c r="A407" s="522">
        <v>2018</v>
      </c>
      <c r="B407" s="4" t="s">
        <v>556</v>
      </c>
      <c r="C407" s="4" t="s">
        <v>211</v>
      </c>
      <c r="D407" s="4" t="s">
        <v>566</v>
      </c>
      <c r="E407" s="4" t="s">
        <v>216</v>
      </c>
      <c r="F407" s="4" t="s">
        <v>214</v>
      </c>
      <c r="G407" s="4" t="s">
        <v>217</v>
      </c>
      <c r="H407" s="9">
        <v>14.171379986990001</v>
      </c>
      <c r="I407" s="9">
        <v>3.5560099681900001</v>
      </c>
      <c r="J407" s="287">
        <v>17.727389955180001</v>
      </c>
      <c r="K407" s="9">
        <v>1.5337027080800001</v>
      </c>
      <c r="L407" s="9">
        <v>11.73179329023</v>
      </c>
      <c r="M407" s="287">
        <v>13.26549599831</v>
      </c>
      <c r="N407" s="9">
        <v>89.771593003389995</v>
      </c>
      <c r="O407" s="9">
        <v>8.56368737721</v>
      </c>
      <c r="P407" s="9">
        <v>2.0057772143100001</v>
      </c>
      <c r="Q407" s="9">
        <v>0.92238615840000004</v>
      </c>
      <c r="R407" s="9">
        <v>3.4103451756299998</v>
      </c>
      <c r="S407" s="9">
        <v>9.5971051754700003</v>
      </c>
      <c r="T407" s="9">
        <v>12.32729578008</v>
      </c>
      <c r="U407" s="9">
        <v>1.8443639408600001</v>
      </c>
      <c r="V407" s="287">
        <v>128.44255382535002</v>
      </c>
      <c r="W407" s="287">
        <v>159.43543977884002</v>
      </c>
      <c r="X407" s="9">
        <v>15.793493423775454</v>
      </c>
      <c r="Y407" s="287">
        <v>175.22893320261548</v>
      </c>
      <c r="Z407" t="str">
        <f>SUBSTITUTE(SUBSTITUTE(SUBSTITUTE(SUBSTITUTE(IF(E407="","",VLOOKUP(E407,Esquemas_NORM!$A$2:$H$126,8,FALSE)),"PROVINCIA ADMINISTRATIVA Y DE PLANIFICACIÓN","PAT"),"PROVINCIA ADMINISTRATIVA Y DE PLANIFICACION","PAT"),"PROVINCIA ADMINISTRATIVA DE PLANIFICACION","PAT"),"PROVINCIA ADMINISTRATIVA Y PLANIFICACION","PAT")</f>
        <v>PAT BIOENERGÉTICA DEL NORTE DE ANTIOQUIA</v>
      </c>
      <c r="AA407" t="str">
        <f>IF($E407="","",INDEX(Esquemas_NORM!$H$2:$K$126,MATCH($E407,Esquemas_NORM!$A$2:$A$126,0),MATCH(AA$4,Esquemas_NORM!$H$1:$K$1,0)))</f>
        <v>A la fecha no ha conformado un EAT Región</v>
      </c>
      <c r="AB407" t="str">
        <f>IF($E407="","",INDEX(Esquemas_NORM!$H$2:$K$126,MATCH($E407,Esquemas_NORM!$A$2:$A$126,0),MATCH(AB$4,Esquemas_NORM!$H$1:$K$1,0)))</f>
        <v>A la fecha no ha conformado un EAT Área Metropolitana</v>
      </c>
      <c r="AC407" t="str">
        <f>IF($E407="","",INDEX(Esquemas_NORM!$H$2:$K$126,MATCH($E407,Esquemas_NORM!$A$2:$A$126,0),MATCH(AC$4,Esquemas_NORM!$H$1:$K$1,0)))</f>
        <v>A la fecha no ha conformado un EAT asociación - unión</v>
      </c>
    </row>
    <row r="408" spans="1:29" x14ac:dyDescent="0.3">
      <c r="A408" s="522">
        <v>2018</v>
      </c>
      <c r="B408" s="4" t="s">
        <v>556</v>
      </c>
      <c r="C408" s="4" t="s">
        <v>211</v>
      </c>
      <c r="D408" s="4" t="s">
        <v>563</v>
      </c>
      <c r="E408" s="4" t="s">
        <v>218</v>
      </c>
      <c r="F408" s="4" t="s">
        <v>214</v>
      </c>
      <c r="G408" s="4" t="s">
        <v>219</v>
      </c>
      <c r="H408" s="9">
        <v>4.2424205884199999</v>
      </c>
      <c r="I408" s="9">
        <v>0</v>
      </c>
      <c r="J408" s="287">
        <v>4.2424205884199999</v>
      </c>
      <c r="K408" s="9">
        <v>8.1403261799099997</v>
      </c>
      <c r="L408" s="9">
        <v>4.51675039712</v>
      </c>
      <c r="M408" s="287">
        <v>12.657076577030001</v>
      </c>
      <c r="N408" s="9">
        <v>13.6061813115</v>
      </c>
      <c r="O408" s="9">
        <v>29.61404730077</v>
      </c>
      <c r="P408" s="9">
        <v>5.5629588564899999</v>
      </c>
      <c r="Q408" s="9">
        <v>3.8402928992500001</v>
      </c>
      <c r="R408" s="9">
        <v>14.359377240540001</v>
      </c>
      <c r="S408" s="9">
        <v>14.90861719061</v>
      </c>
      <c r="T408" s="9">
        <v>24.69775863656</v>
      </c>
      <c r="U408" s="9">
        <v>5.6968487207500003</v>
      </c>
      <c r="V408" s="287">
        <v>112.28608215647</v>
      </c>
      <c r="W408" s="287">
        <v>129.18557932191999</v>
      </c>
      <c r="X408" s="9">
        <v>12.796976633912806</v>
      </c>
      <c r="Y408" s="287">
        <v>141.98255595583279</v>
      </c>
      <c r="Z408" t="str">
        <f>SUBSTITUTE(SUBSTITUTE(SUBSTITUTE(SUBSTITUTE(IF(E408="","",VLOOKUP(E408,Esquemas_NORM!$A$2:$H$126,8,FALSE)),"PROVINCIA ADMINISTRATIVA Y DE PLANIFICACIÓN","PAT"),"PROVINCIA ADMINISTRATIVA Y DE PLANIFICACION","PAT"),"PROVINCIA ADMINISTRATIVA DE PLANIFICACION","PAT"),"PROVINCIA ADMINISTRATIVA Y PLANIFICACION","PAT")</f>
        <v>A la fecha no ha conformado un EAT Provincia</v>
      </c>
      <c r="AA408" t="str">
        <f>IF($E408="","",INDEX(Esquemas_NORM!$H$2:$K$126,MATCH($E408,Esquemas_NORM!$A$2:$A$126,0),MATCH(AA$4,Esquemas_NORM!$H$1:$K$1,0)))</f>
        <v>A la fecha no ha conformado un EAT Región</v>
      </c>
      <c r="AB408" t="str">
        <f>IF($E408="","",INDEX(Esquemas_NORM!$H$2:$K$126,MATCH($E408,Esquemas_NORM!$A$2:$A$126,0),MATCH(AB$4,Esquemas_NORM!$H$1:$K$1,0)))</f>
        <v>A la fecha no ha conformado un EAT Área Metropolitana</v>
      </c>
      <c r="AC408" t="str">
        <f>IF($E408="","",INDEX(Esquemas_NORM!$H$2:$K$126,MATCH($E408,Esquemas_NORM!$A$2:$A$126,0),MATCH(AC$4,Esquemas_NORM!$H$1:$K$1,0)))</f>
        <v>A la fecha no ha conformado un EAT asociación - unión</v>
      </c>
    </row>
    <row r="409" spans="1:29" x14ac:dyDescent="0.3">
      <c r="A409" s="522">
        <v>2018</v>
      </c>
      <c r="B409" s="4" t="s">
        <v>556</v>
      </c>
      <c r="C409" s="4" t="s">
        <v>211</v>
      </c>
      <c r="D409" s="4" t="s">
        <v>567</v>
      </c>
      <c r="E409" s="4" t="s">
        <v>220</v>
      </c>
      <c r="F409" s="4" t="s">
        <v>214</v>
      </c>
      <c r="G409" s="4" t="s">
        <v>222</v>
      </c>
      <c r="H409" s="9">
        <v>72.474594407949994</v>
      </c>
      <c r="I409" s="9">
        <v>279.36122266109999</v>
      </c>
      <c r="J409" s="287">
        <v>351.83581706904999</v>
      </c>
      <c r="K409" s="9">
        <v>13.132253802359999</v>
      </c>
      <c r="L409" s="9">
        <v>9.2660798569300002</v>
      </c>
      <c r="M409" s="287">
        <v>22.39833365929</v>
      </c>
      <c r="N409" s="9">
        <v>12.894673223870001</v>
      </c>
      <c r="O409" s="9">
        <v>60.665315712830001</v>
      </c>
      <c r="P409" s="9">
        <v>9.0665182980000001</v>
      </c>
      <c r="Q409" s="9">
        <v>3.9989904760099999</v>
      </c>
      <c r="R409" s="9">
        <v>19.855414018249999</v>
      </c>
      <c r="S409" s="9">
        <v>39.324188920250002</v>
      </c>
      <c r="T409" s="9">
        <v>39.131597235809998</v>
      </c>
      <c r="U409" s="9">
        <v>10.718851085260001</v>
      </c>
      <c r="V409" s="287">
        <v>195.65554897028002</v>
      </c>
      <c r="W409" s="287">
        <v>569.88969969862001</v>
      </c>
      <c r="X409" s="9">
        <v>56.452625821075934</v>
      </c>
      <c r="Y409" s="287">
        <v>626.34232551969592</v>
      </c>
      <c r="Z409" t="str">
        <f>SUBSTITUTE(SUBSTITUTE(SUBSTITUTE(SUBSTITUTE(IF(E409="","",VLOOKUP(E409,Esquemas_NORM!$A$2:$H$126,8,FALSE)),"PROVINCIA ADMINISTRATIVA Y DE PLANIFICACIÓN","PAT"),"PROVINCIA ADMINISTRATIVA Y DE PLANIFICACION","PAT"),"PROVINCIA ADMINISTRATIVA DE PLANIFICACION","PAT"),"PROVINCIA ADMINISTRATIVA Y PLANIFICACION","PAT")</f>
        <v>PAT MINERO AGROECOLOGICA</v>
      </c>
      <c r="AA409" t="str">
        <f>IF($E409="","",INDEX(Esquemas_NORM!$H$2:$K$126,MATCH($E409,Esquemas_NORM!$A$2:$A$126,0),MATCH(AA$4,Esquemas_NORM!$H$1:$K$1,0)))</f>
        <v>A la fecha no ha conformado un EAT Región</v>
      </c>
      <c r="AB409" t="str">
        <f>IF($E409="","",INDEX(Esquemas_NORM!$H$2:$K$126,MATCH($E409,Esquemas_NORM!$A$2:$A$126,0),MATCH(AB$4,Esquemas_NORM!$H$1:$K$1,0)))</f>
        <v>A la fecha no ha conformado un EAT Área Metropolitana</v>
      </c>
      <c r="AC409" t="str">
        <f>IF($E409="","",INDEX(Esquemas_NORM!$H$2:$K$126,MATCH($E409,Esquemas_NORM!$A$2:$A$126,0),MATCH(AC$4,Esquemas_NORM!$H$1:$K$1,0)))</f>
        <v>A la fecha no ha conformado un EAT asociación - unión</v>
      </c>
    </row>
    <row r="410" spans="1:29" x14ac:dyDescent="0.3">
      <c r="A410" s="522">
        <v>2018</v>
      </c>
      <c r="B410" s="4" t="s">
        <v>556</v>
      </c>
      <c r="C410" s="4" t="s">
        <v>211</v>
      </c>
      <c r="D410" s="4" t="s">
        <v>563</v>
      </c>
      <c r="E410" s="4" t="s">
        <v>223</v>
      </c>
      <c r="F410" s="4" t="s">
        <v>214</v>
      </c>
      <c r="G410" s="4" t="s">
        <v>224</v>
      </c>
      <c r="H410" s="9">
        <v>30.739123138869999</v>
      </c>
      <c r="I410" s="9">
        <v>4.8490315877599999</v>
      </c>
      <c r="J410" s="287">
        <v>35.588154726630002</v>
      </c>
      <c r="K410" s="9">
        <v>3.55362465921</v>
      </c>
      <c r="L410" s="9">
        <v>16.945903972140002</v>
      </c>
      <c r="M410" s="287">
        <v>20.499528631350003</v>
      </c>
      <c r="N410" s="9">
        <v>7.8736095798200001</v>
      </c>
      <c r="O410" s="9">
        <v>30.587621970139999</v>
      </c>
      <c r="P410" s="9">
        <v>9.8335684620499997</v>
      </c>
      <c r="Q410" s="9">
        <v>4.0152532729099999</v>
      </c>
      <c r="R410" s="9">
        <v>15.59848613916</v>
      </c>
      <c r="S410" s="9">
        <v>22.19843620048</v>
      </c>
      <c r="T410" s="9">
        <v>44.244649181450001</v>
      </c>
      <c r="U410" s="9">
        <v>7.6931760551300004</v>
      </c>
      <c r="V410" s="287">
        <v>142.04480086114003</v>
      </c>
      <c r="W410" s="287">
        <v>198.13248421912002</v>
      </c>
      <c r="X410" s="9">
        <v>19.626778656565946</v>
      </c>
      <c r="Y410" s="287">
        <v>217.75926287568598</v>
      </c>
      <c r="Z410" t="str">
        <f>SUBSTITUTE(SUBSTITUTE(SUBSTITUTE(SUBSTITUTE(IF(E410="","",VLOOKUP(E410,Esquemas_NORM!$A$2:$H$126,8,FALSE)),"PROVINCIA ADMINISTRATIVA Y DE PLANIFICACIÓN","PAT"),"PROVINCIA ADMINISTRATIVA Y DE PLANIFICACION","PAT"),"PROVINCIA ADMINISTRATIVA DE PLANIFICACION","PAT"),"PROVINCIA ADMINISTRATIVA Y PLANIFICACION","PAT")</f>
        <v>A la fecha no ha conformado un EAT Provincia</v>
      </c>
      <c r="AA410" t="str">
        <f>IF($E410="","",INDEX(Esquemas_NORM!$H$2:$K$126,MATCH($E410,Esquemas_NORM!$A$2:$A$126,0),MATCH(AA$4,Esquemas_NORM!$H$1:$K$1,0)))</f>
        <v>A la fecha no ha conformado un EAT Región</v>
      </c>
      <c r="AB410" t="str">
        <f>IF($E410="","",INDEX(Esquemas_NORM!$H$2:$K$126,MATCH($E410,Esquemas_NORM!$A$2:$A$126,0),MATCH(AB$4,Esquemas_NORM!$H$1:$K$1,0)))</f>
        <v>A la fecha no ha conformado un EAT Área Metropolitana</v>
      </c>
      <c r="AC410" t="str">
        <f>IF($E410="","",INDEX(Esquemas_NORM!$H$2:$K$126,MATCH($E410,Esquemas_NORM!$A$2:$A$126,0),MATCH(AC$4,Esquemas_NORM!$H$1:$K$1,0)))</f>
        <v>A la fecha no ha conformado un EAT asociación - unión</v>
      </c>
    </row>
    <row r="411" spans="1:29" x14ac:dyDescent="0.3">
      <c r="A411" s="522">
        <v>2018</v>
      </c>
      <c r="B411" s="4" t="s">
        <v>556</v>
      </c>
      <c r="C411" s="4" t="s">
        <v>211</v>
      </c>
      <c r="D411" s="4" t="s">
        <v>563</v>
      </c>
      <c r="E411" s="4" t="s">
        <v>225</v>
      </c>
      <c r="F411" s="4" t="s">
        <v>214</v>
      </c>
      <c r="G411" s="4" t="s">
        <v>226</v>
      </c>
      <c r="H411" s="9">
        <v>72.842266251140003</v>
      </c>
      <c r="I411" s="9">
        <v>1.7912310922800001</v>
      </c>
      <c r="J411" s="287">
        <v>74.633497343420004</v>
      </c>
      <c r="K411" s="9">
        <v>5.7307538749600004</v>
      </c>
      <c r="L411" s="9">
        <v>11.43692465268</v>
      </c>
      <c r="M411" s="287">
        <v>17.16767852764</v>
      </c>
      <c r="N411" s="9">
        <v>22.241351169870001</v>
      </c>
      <c r="O411" s="9">
        <v>16.251457266999999</v>
      </c>
      <c r="P411" s="9">
        <v>3.6191332976699999</v>
      </c>
      <c r="Q411" s="9">
        <v>1.19881572481</v>
      </c>
      <c r="R411" s="9">
        <v>7.3644623004199996</v>
      </c>
      <c r="S411" s="9">
        <v>11.861216067379999</v>
      </c>
      <c r="T411" s="9">
        <v>20.706905704370001</v>
      </c>
      <c r="U411" s="9">
        <v>3.3789694789900002</v>
      </c>
      <c r="V411" s="287">
        <v>86.622311010510003</v>
      </c>
      <c r="W411" s="287">
        <v>178.42348688157</v>
      </c>
      <c r="X411" s="9">
        <v>17.674427784821834</v>
      </c>
      <c r="Y411" s="287">
        <v>196.09791466639183</v>
      </c>
      <c r="Z411" t="str">
        <f>SUBSTITUTE(SUBSTITUTE(SUBSTITUTE(SUBSTITUTE(IF(E411="","",VLOOKUP(E411,Esquemas_NORM!$A$2:$H$126,8,FALSE)),"PROVINCIA ADMINISTRATIVA Y DE PLANIFICACIÓN","PAT"),"PROVINCIA ADMINISTRATIVA Y DE PLANIFICACION","PAT"),"PROVINCIA ADMINISTRATIVA DE PLANIFICACION","PAT"),"PROVINCIA ADMINISTRATIVA Y PLANIFICACION","PAT")</f>
        <v>A la fecha no ha conformado un EAT Provincia</v>
      </c>
      <c r="AA411" t="str">
        <f>IF($E411="","",INDEX(Esquemas_NORM!$H$2:$K$126,MATCH($E411,Esquemas_NORM!$A$2:$A$126,0),MATCH(AA$4,Esquemas_NORM!$H$1:$K$1,0)))</f>
        <v>A la fecha no ha conformado un EAT Región</v>
      </c>
      <c r="AB411" t="str">
        <f>IF($E411="","",INDEX(Esquemas_NORM!$H$2:$K$126,MATCH($E411,Esquemas_NORM!$A$2:$A$126,0),MATCH(AB$4,Esquemas_NORM!$H$1:$K$1,0)))</f>
        <v>A la fecha no ha conformado un EAT Área Metropolitana</v>
      </c>
      <c r="AC411" t="str">
        <f>IF($E411="","",INDEX(Esquemas_NORM!$H$2:$K$126,MATCH($E411,Esquemas_NORM!$A$2:$A$126,0),MATCH(AC$4,Esquemas_NORM!$H$1:$K$1,0)))</f>
        <v>A la fecha no ha conformado un EAT asociación - unión</v>
      </c>
    </row>
    <row r="412" spans="1:29" x14ac:dyDescent="0.3">
      <c r="A412" s="522">
        <v>2018</v>
      </c>
      <c r="B412" s="4" t="s">
        <v>556</v>
      </c>
      <c r="C412" s="4" t="s">
        <v>211</v>
      </c>
      <c r="D412" s="4" t="s">
        <v>567</v>
      </c>
      <c r="E412" s="4" t="s">
        <v>227</v>
      </c>
      <c r="F412" s="4" t="s">
        <v>214</v>
      </c>
      <c r="G412" s="4" t="s">
        <v>228</v>
      </c>
      <c r="H412" s="9">
        <v>23.236698538479999</v>
      </c>
      <c r="I412" s="9">
        <v>393.15850384185001</v>
      </c>
      <c r="J412" s="287">
        <v>416.39520238033003</v>
      </c>
      <c r="K412" s="9">
        <v>27.326015099479999</v>
      </c>
      <c r="L412" s="9">
        <v>6.0519039355600004</v>
      </c>
      <c r="M412" s="287">
        <v>33.377919035040001</v>
      </c>
      <c r="N412" s="9">
        <v>22.766058378269999</v>
      </c>
      <c r="O412" s="9">
        <v>96.996643777350002</v>
      </c>
      <c r="P412" s="9">
        <v>13.8994433842</v>
      </c>
      <c r="Q412" s="9">
        <v>8.4753703760299999</v>
      </c>
      <c r="R412" s="9">
        <v>44.652377237300001</v>
      </c>
      <c r="S412" s="9">
        <v>63.580163374740003</v>
      </c>
      <c r="T412" s="9">
        <v>54.368691166109997</v>
      </c>
      <c r="U412" s="9">
        <v>17.21202789246</v>
      </c>
      <c r="V412" s="287">
        <v>321.95077558646005</v>
      </c>
      <c r="W412" s="287">
        <v>771.7238970018301</v>
      </c>
      <c r="X412" s="9">
        <v>76.446091967724129</v>
      </c>
      <c r="Y412" s="287">
        <v>848.1699889695542</v>
      </c>
      <c r="Z412" t="str">
        <f>SUBSTITUTE(SUBSTITUTE(SUBSTITUTE(SUBSTITUTE(IF(E412="","",VLOOKUP(E412,Esquemas_NORM!$A$2:$H$126,8,FALSE)),"PROVINCIA ADMINISTRATIVA Y DE PLANIFICACIÓN","PAT"),"PROVINCIA ADMINISTRATIVA Y DE PLANIFICACION","PAT"),"PROVINCIA ADMINISTRATIVA DE PLANIFICACION","PAT"),"PROVINCIA ADMINISTRATIVA Y PLANIFICACION","PAT")</f>
        <v>PAT MINERO AGROECOLOGICA</v>
      </c>
      <c r="AA412" t="str">
        <f>IF($E412="","",INDEX(Esquemas_NORM!$H$2:$K$126,MATCH($E412,Esquemas_NORM!$A$2:$A$126,0),MATCH(AA$4,Esquemas_NORM!$H$1:$K$1,0)))</f>
        <v>A la fecha no ha conformado un EAT Región</v>
      </c>
      <c r="AB412" t="str">
        <f>IF($E412="","",INDEX(Esquemas_NORM!$H$2:$K$126,MATCH($E412,Esquemas_NORM!$A$2:$A$126,0),MATCH(AB$4,Esquemas_NORM!$H$1:$K$1,0)))</f>
        <v>A la fecha no ha conformado un EAT Área Metropolitana</v>
      </c>
      <c r="AC412" t="str">
        <f>IF($E412="","",INDEX(Esquemas_NORM!$H$2:$K$126,MATCH($E412,Esquemas_NORM!$A$2:$A$126,0),MATCH(AC$4,Esquemas_NORM!$H$1:$K$1,0)))</f>
        <v>A la fecha no ha conformado un EAT asociación - unión</v>
      </c>
    </row>
    <row r="413" spans="1:29" x14ac:dyDescent="0.3">
      <c r="A413" s="522">
        <v>2018</v>
      </c>
      <c r="B413" s="4" t="s">
        <v>556</v>
      </c>
      <c r="C413" s="4" t="s">
        <v>211</v>
      </c>
      <c r="D413" s="4" t="s">
        <v>565</v>
      </c>
      <c r="E413" s="4" t="s">
        <v>229</v>
      </c>
      <c r="F413" s="4" t="s">
        <v>214</v>
      </c>
      <c r="G413" s="4" t="s">
        <v>230</v>
      </c>
      <c r="H413" s="9">
        <v>16.962341171159999</v>
      </c>
      <c r="I413" s="9">
        <v>4.3242916422100004</v>
      </c>
      <c r="J413" s="287">
        <v>21.286632813369998</v>
      </c>
      <c r="K413" s="9">
        <v>0.40964850315000001</v>
      </c>
      <c r="L413" s="9">
        <v>12.08627820539</v>
      </c>
      <c r="M413" s="287">
        <v>12.495926708540001</v>
      </c>
      <c r="N413" s="9">
        <v>4.2158803753400003</v>
      </c>
      <c r="O413" s="9">
        <v>28.53546143634</v>
      </c>
      <c r="P413" s="9">
        <v>6.3727048003300002</v>
      </c>
      <c r="Q413" s="9">
        <v>3.8966492822199998</v>
      </c>
      <c r="R413" s="9">
        <v>9.1371217894699992</v>
      </c>
      <c r="S413" s="9">
        <v>13.17092087652</v>
      </c>
      <c r="T413" s="9">
        <v>24.186551061020001</v>
      </c>
      <c r="U413" s="9">
        <v>6.4480218352299996</v>
      </c>
      <c r="V413" s="287">
        <v>95.963311456469981</v>
      </c>
      <c r="W413" s="287">
        <v>129.74587097837997</v>
      </c>
      <c r="X413" s="9">
        <v>12.852478488481575</v>
      </c>
      <c r="Y413" s="287">
        <v>142.59834946686155</v>
      </c>
      <c r="Z413" t="str">
        <f>SUBSTITUTE(SUBSTITUTE(SUBSTITUTE(SUBSTITUTE(IF(E413="","",VLOOKUP(E413,Esquemas_NORM!$A$2:$H$126,8,FALSE)),"PROVINCIA ADMINISTRATIVA Y DE PLANIFICACIÓN","PAT"),"PROVINCIA ADMINISTRATIVA Y DE PLANIFICACION","PAT"),"PROVINCIA ADMINISTRATIVA DE PLANIFICACION","PAT"),"PROVINCIA ADMINISTRATIVA Y PLANIFICACION","PAT")</f>
        <v>PAT MINERO AGROECOLOGICA</v>
      </c>
      <c r="AA413" t="str">
        <f>IF($E413="","",INDEX(Esquemas_NORM!$H$2:$K$126,MATCH($E413,Esquemas_NORM!$A$2:$A$126,0),MATCH(AA$4,Esquemas_NORM!$H$1:$K$1,0)))</f>
        <v>A la fecha no ha conformado un EAT Región</v>
      </c>
      <c r="AB413" t="str">
        <f>IF($E413="","",INDEX(Esquemas_NORM!$H$2:$K$126,MATCH($E413,Esquemas_NORM!$A$2:$A$126,0),MATCH(AB$4,Esquemas_NORM!$H$1:$K$1,0)))</f>
        <v>A la fecha no ha conformado un EAT Área Metropolitana</v>
      </c>
      <c r="AC413" t="str">
        <f>IF($E413="","",INDEX(Esquemas_NORM!$H$2:$K$126,MATCH($E413,Esquemas_NORM!$A$2:$A$126,0),MATCH(AC$4,Esquemas_NORM!$H$1:$K$1,0)))</f>
        <v>A la fecha no ha conformado un EAT asociación - unión</v>
      </c>
    </row>
    <row r="414" spans="1:29" x14ac:dyDescent="0.3">
      <c r="A414" s="522">
        <v>2018</v>
      </c>
      <c r="B414" s="4" t="s">
        <v>556</v>
      </c>
      <c r="C414" s="4" t="s">
        <v>211</v>
      </c>
      <c r="D414" s="4" t="s">
        <v>565</v>
      </c>
      <c r="E414" s="4" t="s">
        <v>231</v>
      </c>
      <c r="F414" s="4" t="s">
        <v>214</v>
      </c>
      <c r="G414" s="4" t="s">
        <v>232</v>
      </c>
      <c r="H414" s="9">
        <v>13.19885344511</v>
      </c>
      <c r="I414" s="9">
        <v>1.57971861546</v>
      </c>
      <c r="J414" s="287">
        <v>14.778572060569999</v>
      </c>
      <c r="K414" s="9">
        <v>1.7343486935400001</v>
      </c>
      <c r="L414" s="9">
        <v>4.3687001303899997</v>
      </c>
      <c r="M414" s="287">
        <v>6.10304882393</v>
      </c>
      <c r="N414" s="9">
        <v>2.3018342774999998</v>
      </c>
      <c r="O414" s="9">
        <v>13.518816245849999</v>
      </c>
      <c r="P414" s="9">
        <v>3.6493751114599999</v>
      </c>
      <c r="Q414" s="9">
        <v>1.37547683295</v>
      </c>
      <c r="R414" s="9">
        <v>5.2071110919599999</v>
      </c>
      <c r="S414" s="9">
        <v>7.9954174064599997</v>
      </c>
      <c r="T414" s="9">
        <v>14.87675474601</v>
      </c>
      <c r="U414" s="9">
        <v>3.7235718414600001</v>
      </c>
      <c r="V414" s="287">
        <v>52.648357553650001</v>
      </c>
      <c r="W414" s="287">
        <v>73.52997843815001</v>
      </c>
      <c r="X414" s="9">
        <v>7.2837960777370947</v>
      </c>
      <c r="Y414" s="287">
        <v>80.813774515887104</v>
      </c>
      <c r="Z414" t="str">
        <f>SUBSTITUTE(SUBSTITUTE(SUBSTITUTE(SUBSTITUTE(IF(E414="","",VLOOKUP(E414,Esquemas_NORM!$A$2:$H$126,8,FALSE)),"PROVINCIA ADMINISTRATIVA Y DE PLANIFICACIÓN","PAT"),"PROVINCIA ADMINISTRATIVA Y DE PLANIFICACION","PAT"),"PROVINCIA ADMINISTRATIVA DE PLANIFICACION","PAT"),"PROVINCIA ADMINISTRATIVA Y PLANIFICACION","PAT")</f>
        <v>PAT MINERO AGROECOLOGICA</v>
      </c>
      <c r="AA414" t="str">
        <f>IF($E414="","",INDEX(Esquemas_NORM!$H$2:$K$126,MATCH($E414,Esquemas_NORM!$A$2:$A$126,0),MATCH(AA$4,Esquemas_NORM!$H$1:$K$1,0)))</f>
        <v>A la fecha no ha conformado un EAT Región</v>
      </c>
      <c r="AB414" t="str">
        <f>IF($E414="","",INDEX(Esquemas_NORM!$H$2:$K$126,MATCH($E414,Esquemas_NORM!$A$2:$A$126,0),MATCH(AB$4,Esquemas_NORM!$H$1:$K$1,0)))</f>
        <v>A la fecha no ha conformado un EAT Área Metropolitana</v>
      </c>
      <c r="AC414" t="str">
        <f>IF($E414="","",INDEX(Esquemas_NORM!$H$2:$K$126,MATCH($E414,Esquemas_NORM!$A$2:$A$126,0),MATCH(AC$4,Esquemas_NORM!$H$1:$K$1,0)))</f>
        <v>A la fecha no ha conformado un EAT asociación - unión</v>
      </c>
    </row>
    <row r="415" spans="1:29" x14ac:dyDescent="0.3">
      <c r="A415" s="522">
        <v>2018</v>
      </c>
      <c r="B415" s="4" t="s">
        <v>556</v>
      </c>
      <c r="C415" s="4" t="s">
        <v>211</v>
      </c>
      <c r="D415" s="4" t="s">
        <v>565</v>
      </c>
      <c r="E415" s="4" t="s">
        <v>233</v>
      </c>
      <c r="F415" s="4" t="s">
        <v>214</v>
      </c>
      <c r="G415" s="4" t="s">
        <v>234</v>
      </c>
      <c r="H415" s="9">
        <v>52.27531756506</v>
      </c>
      <c r="I415" s="9">
        <v>0.77737016282000004</v>
      </c>
      <c r="J415" s="287">
        <v>53.052687727879999</v>
      </c>
      <c r="K415" s="9">
        <v>3.4748782041899999</v>
      </c>
      <c r="L415" s="9">
        <v>20.93473206454</v>
      </c>
      <c r="M415" s="287">
        <v>24.409610268729999</v>
      </c>
      <c r="N415" s="9">
        <v>4.0421316890499996</v>
      </c>
      <c r="O415" s="9">
        <v>37.430324775899997</v>
      </c>
      <c r="P415" s="9">
        <v>7.8095638314600002</v>
      </c>
      <c r="Q415" s="9">
        <v>3.38534482181</v>
      </c>
      <c r="R415" s="9">
        <v>12.00810576608</v>
      </c>
      <c r="S415" s="9">
        <v>20.25288701613</v>
      </c>
      <c r="T415" s="9">
        <v>51.778851143190003</v>
      </c>
      <c r="U415" s="9">
        <v>10.76231181616</v>
      </c>
      <c r="V415" s="287">
        <v>147.46952085978</v>
      </c>
      <c r="W415" s="287">
        <v>224.93181885639001</v>
      </c>
      <c r="X415" s="9">
        <v>22.281490281177199</v>
      </c>
      <c r="Y415" s="287">
        <v>247.21330913756719</v>
      </c>
      <c r="Z415" t="str">
        <f>SUBSTITUTE(SUBSTITUTE(SUBSTITUTE(SUBSTITUTE(IF(E415="","",VLOOKUP(E415,Esquemas_NORM!$A$2:$H$126,8,FALSE)),"PROVINCIA ADMINISTRATIVA Y DE PLANIFICACIÓN","PAT"),"PROVINCIA ADMINISTRATIVA Y DE PLANIFICACION","PAT"),"PROVINCIA ADMINISTRATIVA DE PLANIFICACION","PAT"),"PROVINCIA ADMINISTRATIVA Y PLANIFICACION","PAT")</f>
        <v>PAT MINERO AGROECOLOGICA</v>
      </c>
      <c r="AA415" t="str">
        <f>IF($E415="","",INDEX(Esquemas_NORM!$H$2:$K$126,MATCH($E415,Esquemas_NORM!$A$2:$A$126,0),MATCH(AA$4,Esquemas_NORM!$H$1:$K$1,0)))</f>
        <v>A la fecha no ha conformado un EAT Región</v>
      </c>
      <c r="AB415" t="str">
        <f>IF($E415="","",INDEX(Esquemas_NORM!$H$2:$K$126,MATCH($E415,Esquemas_NORM!$A$2:$A$126,0),MATCH(AB$4,Esquemas_NORM!$H$1:$K$1,0)))</f>
        <v>A la fecha no ha conformado un EAT Área Metropolitana</v>
      </c>
      <c r="AC415" t="str">
        <f>IF($E415="","",INDEX(Esquemas_NORM!$H$2:$K$126,MATCH($E415,Esquemas_NORM!$A$2:$A$126,0),MATCH(AC$4,Esquemas_NORM!$H$1:$K$1,0)))</f>
        <v>A la fecha no ha conformado un EAT asociación - unión</v>
      </c>
    </row>
    <row r="416" spans="1:29" x14ac:dyDescent="0.3">
      <c r="A416" s="522">
        <v>2018</v>
      </c>
      <c r="B416" s="4" t="s">
        <v>556</v>
      </c>
      <c r="C416" s="4" t="s">
        <v>235</v>
      </c>
      <c r="D416" s="4" t="s">
        <v>568</v>
      </c>
      <c r="E416" s="4" t="s">
        <v>237</v>
      </c>
      <c r="F416" s="4" t="s">
        <v>238</v>
      </c>
      <c r="G416" s="4" t="s">
        <v>239</v>
      </c>
      <c r="H416" s="9">
        <v>32.854451881789998</v>
      </c>
      <c r="I416" s="9">
        <v>0</v>
      </c>
      <c r="J416" s="287">
        <v>32.854451881789998</v>
      </c>
      <c r="K416" s="9">
        <v>1.3192251867</v>
      </c>
      <c r="L416" s="9">
        <v>19.274389152560001</v>
      </c>
      <c r="M416" s="287">
        <v>20.59361433926</v>
      </c>
      <c r="N416" s="9">
        <v>4.2802325073800001</v>
      </c>
      <c r="O416" s="9">
        <v>18.835940847549999</v>
      </c>
      <c r="P416" s="9">
        <v>5.1839342531400003</v>
      </c>
      <c r="Q416" s="9">
        <v>2.1487853499899998</v>
      </c>
      <c r="R416" s="9">
        <v>8.0827006047900003</v>
      </c>
      <c r="S416" s="9">
        <v>10.391112311460001</v>
      </c>
      <c r="T416" s="9">
        <v>28.150535202650001</v>
      </c>
      <c r="U416" s="9">
        <v>2.9692686629899998</v>
      </c>
      <c r="V416" s="287">
        <v>80.042509739950006</v>
      </c>
      <c r="W416" s="287">
        <v>133.49057596099999</v>
      </c>
      <c r="X416" s="9">
        <v>13.223424707211665</v>
      </c>
      <c r="Y416" s="287">
        <v>146.71400066821167</v>
      </c>
      <c r="Z416" t="str">
        <f>SUBSTITUTE(SUBSTITUTE(SUBSTITUTE(SUBSTITUTE(IF(E416="","",VLOOKUP(E416,Esquemas_NORM!$A$2:$H$126,8,FALSE)),"PROVINCIA ADMINISTRATIVA Y DE PLANIFICACIÓN","PAT"),"PROVINCIA ADMINISTRATIVA Y DE PLANIFICACION","PAT"),"PROVINCIA ADMINISTRATIVA DE PLANIFICACION","PAT"),"PROVINCIA ADMINISTRATIVA Y PLANIFICACION","PAT")</f>
        <v>PAT BIOENERGÉTICA DEL NORTE DE ANTIOQUIA</v>
      </c>
      <c r="AA416" t="str">
        <f>IF($E416="","",INDEX(Esquemas_NORM!$H$2:$K$126,MATCH($E416,Esquemas_NORM!$A$2:$A$126,0),MATCH(AA$4,Esquemas_NORM!$H$1:$K$1,0)))</f>
        <v>A la fecha no ha conformado un EAT Región</v>
      </c>
      <c r="AB416" t="str">
        <f>IF($E416="","",INDEX(Esquemas_NORM!$H$2:$K$126,MATCH($E416,Esquemas_NORM!$A$2:$A$126,0),MATCH(AB$4,Esquemas_NORM!$H$1:$K$1,0)))</f>
        <v>A la fecha no ha conformado un EAT Área Metropolitana</v>
      </c>
      <c r="AC416" t="str">
        <f>IF($E416="","",INDEX(Esquemas_NORM!$H$2:$K$126,MATCH($E416,Esquemas_NORM!$A$2:$A$126,0),MATCH(AC$4,Esquemas_NORM!$H$1:$K$1,0)))</f>
        <v>ASOCIACION DE MUNICIPIOS DEL NORTE ANTIOQUEÑO - AMUNORTE</v>
      </c>
    </row>
    <row r="417" spans="1:29" x14ac:dyDescent="0.3">
      <c r="A417" s="522">
        <v>2018</v>
      </c>
      <c r="B417" s="4" t="s">
        <v>556</v>
      </c>
      <c r="C417" s="4" t="s">
        <v>235</v>
      </c>
      <c r="D417" s="4" t="s">
        <v>569</v>
      </c>
      <c r="E417" s="4" t="s">
        <v>240</v>
      </c>
      <c r="F417" s="4" t="s">
        <v>238</v>
      </c>
      <c r="G417" s="4" t="s">
        <v>241</v>
      </c>
      <c r="H417" s="9">
        <v>17.81646834116</v>
      </c>
      <c r="I417" s="9">
        <v>0</v>
      </c>
      <c r="J417" s="287">
        <v>17.81646834116</v>
      </c>
      <c r="K417" s="9">
        <v>2.2116777658900002</v>
      </c>
      <c r="L417" s="9">
        <v>3.8405857015499998</v>
      </c>
      <c r="M417" s="287">
        <v>6.0522634674399995</v>
      </c>
      <c r="N417" s="9">
        <v>1.77671087165</v>
      </c>
      <c r="O417" s="9">
        <v>5.3440466664999997</v>
      </c>
      <c r="P417" s="9">
        <v>1.60250388573</v>
      </c>
      <c r="Q417" s="9">
        <v>0.46550120571999998</v>
      </c>
      <c r="R417" s="9">
        <v>4.4740851966299999</v>
      </c>
      <c r="S417" s="9">
        <v>5.6353360946800004</v>
      </c>
      <c r="T417" s="9">
        <v>24.936902460679999</v>
      </c>
      <c r="U417" s="9">
        <v>1.43597131561</v>
      </c>
      <c r="V417" s="287">
        <v>45.671057697199998</v>
      </c>
      <c r="W417" s="287">
        <v>69.539789505800002</v>
      </c>
      <c r="X417" s="9">
        <v>6.888532498008721</v>
      </c>
      <c r="Y417" s="287">
        <v>76.428322003808717</v>
      </c>
      <c r="Z417" t="str">
        <f>SUBSTITUTE(SUBSTITUTE(SUBSTITUTE(SUBSTITUTE(IF(E417="","",VLOOKUP(E417,Esquemas_NORM!$A$2:$H$126,8,FALSE)),"PROVINCIA ADMINISTRATIVA Y DE PLANIFICACIÓN","PAT"),"PROVINCIA ADMINISTRATIVA Y DE PLANIFICACION","PAT"),"PROVINCIA ADMINISTRATIVA DE PLANIFICACION","PAT"),"PROVINCIA ADMINISTRATIVA Y PLANIFICACION","PAT")</f>
        <v>PAT DEL RIO GRANDE</v>
      </c>
      <c r="AA417" t="str">
        <f>IF($E417="","",INDEX(Esquemas_NORM!$H$2:$K$126,MATCH($E417,Esquemas_NORM!$A$2:$A$126,0),MATCH(AA$4,Esquemas_NORM!$H$1:$K$1,0)))</f>
        <v>A la fecha no ha conformado un EAT Región</v>
      </c>
      <c r="AB417" t="str">
        <f>IF($E417="","",INDEX(Esquemas_NORM!$H$2:$K$126,MATCH($E417,Esquemas_NORM!$A$2:$A$126,0),MATCH(AB$4,Esquemas_NORM!$H$1:$K$1,0)))</f>
        <v>A la fecha no ha conformado un EAT Área Metropolitana</v>
      </c>
      <c r="AC417" t="str">
        <f>IF($E417="","",INDEX(Esquemas_NORM!$H$2:$K$126,MATCH($E417,Esquemas_NORM!$A$2:$A$126,0),MATCH(AC$4,Esquemas_NORM!$H$1:$K$1,0)))</f>
        <v>A la fecha no ha conformado un EAT asociación - unión</v>
      </c>
    </row>
    <row r="418" spans="1:29" x14ac:dyDescent="0.3">
      <c r="A418" s="522">
        <v>2018</v>
      </c>
      <c r="B418" s="4" t="s">
        <v>556</v>
      </c>
      <c r="C418" s="4" t="s">
        <v>235</v>
      </c>
      <c r="D418" s="4" t="s">
        <v>568</v>
      </c>
      <c r="E418" s="4" t="s">
        <v>242</v>
      </c>
      <c r="F418" s="4" t="s">
        <v>238</v>
      </c>
      <c r="G418" s="4" t="s">
        <v>243</v>
      </c>
      <c r="H418" s="9">
        <v>15.313265345610001</v>
      </c>
      <c r="I418" s="9">
        <v>6.0138111562000001</v>
      </c>
      <c r="J418" s="287">
        <v>21.327076501810001</v>
      </c>
      <c r="K418" s="9">
        <v>0.48363516265000001</v>
      </c>
      <c r="L418" s="9">
        <v>5.5227011432699999</v>
      </c>
      <c r="M418" s="287">
        <v>6.0063363059199997</v>
      </c>
      <c r="N418" s="9">
        <v>1.7573616570799999</v>
      </c>
      <c r="O418" s="9">
        <v>6.4464799792400003</v>
      </c>
      <c r="P418" s="9">
        <v>3.2591377554699998</v>
      </c>
      <c r="Q418" s="9">
        <v>1.3093368867399999</v>
      </c>
      <c r="R418" s="9">
        <v>4.5961687863699998</v>
      </c>
      <c r="S418" s="9">
        <v>9.6034498066600005</v>
      </c>
      <c r="T418" s="9">
        <v>23.492200565049998</v>
      </c>
      <c r="U418" s="9">
        <v>2.30876015131</v>
      </c>
      <c r="V418" s="287">
        <v>52.772895587919997</v>
      </c>
      <c r="W418" s="287">
        <v>80.106308395650004</v>
      </c>
      <c r="X418" s="9">
        <v>7.9352398475809958</v>
      </c>
      <c r="Y418" s="287">
        <v>88.041548243231006</v>
      </c>
      <c r="Z418" t="str">
        <f>SUBSTITUTE(SUBSTITUTE(SUBSTITUTE(SUBSTITUTE(IF(E418="","",VLOOKUP(E418,Esquemas_NORM!$A$2:$H$126,8,FALSE)),"PROVINCIA ADMINISTRATIVA Y DE PLANIFICACIÓN","PAT"),"PROVINCIA ADMINISTRATIVA Y DE PLANIFICACION","PAT"),"PROVINCIA ADMINISTRATIVA DE PLANIFICACION","PAT"),"PROVINCIA ADMINISTRATIVA Y PLANIFICACION","PAT")</f>
        <v>PAT BIOENERGÉTICA DEL NORTE DE ANTIOQUIA</v>
      </c>
      <c r="AA418" t="str">
        <f>IF($E418="","",INDEX(Esquemas_NORM!$H$2:$K$126,MATCH($E418,Esquemas_NORM!$A$2:$A$126,0),MATCH(AA$4,Esquemas_NORM!$H$1:$K$1,0)))</f>
        <v>A la fecha no ha conformado un EAT Región</v>
      </c>
      <c r="AB418" t="str">
        <f>IF($E418="","",INDEX(Esquemas_NORM!$H$2:$K$126,MATCH($E418,Esquemas_NORM!$A$2:$A$126,0),MATCH(AB$4,Esquemas_NORM!$H$1:$K$1,0)))</f>
        <v>A la fecha no ha conformado un EAT Área Metropolitana</v>
      </c>
      <c r="AC418" t="str">
        <f>IF($E418="","",INDEX(Esquemas_NORM!$H$2:$K$126,MATCH($E418,Esquemas_NORM!$A$2:$A$126,0),MATCH(AC$4,Esquemas_NORM!$H$1:$K$1,0)))</f>
        <v>ASOCIACION DE MUNICIPIOS DEL NORTE ANTIOQUEÑO - AMUNORTE</v>
      </c>
    </row>
    <row r="419" spans="1:29" x14ac:dyDescent="0.3">
      <c r="A419" s="522">
        <v>2018</v>
      </c>
      <c r="B419" s="4" t="s">
        <v>556</v>
      </c>
      <c r="C419" s="4" t="s">
        <v>235</v>
      </c>
      <c r="D419" s="4" t="s">
        <v>568</v>
      </c>
      <c r="E419" s="4" t="s">
        <v>244</v>
      </c>
      <c r="F419" s="4" t="s">
        <v>238</v>
      </c>
      <c r="G419" s="4" t="s">
        <v>245</v>
      </c>
      <c r="H419" s="9">
        <v>7.3497579590699997</v>
      </c>
      <c r="I419" s="9">
        <v>9.24350717E-3</v>
      </c>
      <c r="J419" s="287">
        <v>7.3590014662399996</v>
      </c>
      <c r="K419" s="9">
        <v>1.4962731191800001</v>
      </c>
      <c r="L419" s="9">
        <v>5.2660237106999999</v>
      </c>
      <c r="M419" s="287">
        <v>6.7622968298800004</v>
      </c>
      <c r="N419" s="9">
        <v>2.7515987215200002</v>
      </c>
      <c r="O419" s="9">
        <v>11.42834286862</v>
      </c>
      <c r="P419" s="9">
        <v>4.1142152511900001</v>
      </c>
      <c r="Q419" s="9">
        <v>1.7544538728000001</v>
      </c>
      <c r="R419" s="9">
        <v>5.3737776403400002</v>
      </c>
      <c r="S419" s="9">
        <v>8.6760834251399999</v>
      </c>
      <c r="T419" s="9">
        <v>19.763869329550001</v>
      </c>
      <c r="U419" s="9">
        <v>2.6112874661399998</v>
      </c>
      <c r="V419" s="287">
        <v>56.473628575299998</v>
      </c>
      <c r="W419" s="287">
        <v>70.59492687142</v>
      </c>
      <c r="X419" s="9">
        <v>6.9930532060014698</v>
      </c>
      <c r="Y419" s="287">
        <v>77.587980077421463</v>
      </c>
      <c r="Z419" t="str">
        <f>SUBSTITUTE(SUBSTITUTE(SUBSTITUTE(SUBSTITUTE(IF(E419="","",VLOOKUP(E419,Esquemas_NORM!$A$2:$H$126,8,FALSE)),"PROVINCIA ADMINISTRATIVA Y DE PLANIFICACIÓN","PAT"),"PROVINCIA ADMINISTRATIVA Y DE PLANIFICACION","PAT"),"PROVINCIA ADMINISTRATIVA DE PLANIFICACION","PAT"),"PROVINCIA ADMINISTRATIVA Y PLANIFICACION","PAT")</f>
        <v>PAT BIOENERGÉTICA DEL NORTE DE ANTIOQUIA</v>
      </c>
      <c r="AA419" t="str">
        <f>IF($E419="","",INDEX(Esquemas_NORM!$H$2:$K$126,MATCH($E419,Esquemas_NORM!$A$2:$A$126,0),MATCH(AA$4,Esquemas_NORM!$H$1:$K$1,0)))</f>
        <v>A la fecha no ha conformado un EAT Región</v>
      </c>
      <c r="AB419" t="str">
        <f>IF($E419="","",INDEX(Esquemas_NORM!$H$2:$K$126,MATCH($E419,Esquemas_NORM!$A$2:$A$126,0),MATCH(AB$4,Esquemas_NORM!$H$1:$K$1,0)))</f>
        <v>A la fecha no ha conformado un EAT Área Metropolitana</v>
      </c>
      <c r="AC419" t="str">
        <f>IF($E419="","",INDEX(Esquemas_NORM!$H$2:$K$126,MATCH($E419,Esquemas_NORM!$A$2:$A$126,0),MATCH(AC$4,Esquemas_NORM!$H$1:$K$1,0)))</f>
        <v>ASOCIACION DE MUNICIPIOS DEL NORTE ANTIOQUEÑO - AMUNORTE</v>
      </c>
    </row>
    <row r="420" spans="1:29" x14ac:dyDescent="0.3">
      <c r="A420" s="522">
        <v>2018</v>
      </c>
      <c r="B420" s="4" t="s">
        <v>556</v>
      </c>
      <c r="C420" s="4" t="s">
        <v>235</v>
      </c>
      <c r="D420" s="4" t="s">
        <v>566</v>
      </c>
      <c r="E420" s="4" t="s">
        <v>246</v>
      </c>
      <c r="F420" s="4" t="s">
        <v>238</v>
      </c>
      <c r="G420" s="4" t="s">
        <v>247</v>
      </c>
      <c r="H420" s="9">
        <v>7.5860551447300004</v>
      </c>
      <c r="I420" s="9">
        <v>0</v>
      </c>
      <c r="J420" s="287">
        <v>7.5860551447300004</v>
      </c>
      <c r="K420" s="9">
        <v>0.58250458228000002</v>
      </c>
      <c r="L420" s="9">
        <v>3.2799759602499998</v>
      </c>
      <c r="M420" s="287">
        <v>3.8624805425299997</v>
      </c>
      <c r="N420" s="9">
        <v>24.484782331190001</v>
      </c>
      <c r="O420" s="9">
        <v>1.31397992598</v>
      </c>
      <c r="P420" s="9">
        <v>0.45097389997999998</v>
      </c>
      <c r="Q420" s="9">
        <v>0.24403351068000001</v>
      </c>
      <c r="R420" s="9">
        <v>0.89719169516999997</v>
      </c>
      <c r="S420" s="9">
        <v>2.35895412054</v>
      </c>
      <c r="T420" s="9">
        <v>2.7444489111600001</v>
      </c>
      <c r="U420" s="9">
        <v>0.32509605064000002</v>
      </c>
      <c r="V420" s="287">
        <v>32.819460445339999</v>
      </c>
      <c r="W420" s="287">
        <v>44.267996132600004</v>
      </c>
      <c r="X420" s="9">
        <v>4.3851373745621736</v>
      </c>
      <c r="Y420" s="287">
        <v>48.653133507162181</v>
      </c>
      <c r="Z420" t="str">
        <f>SUBSTITUTE(SUBSTITUTE(SUBSTITUTE(SUBSTITUTE(IF(E420="","",VLOOKUP(E420,Esquemas_NORM!$A$2:$H$126,8,FALSE)),"PROVINCIA ADMINISTRATIVA Y DE PLANIFICACIÓN","PAT"),"PROVINCIA ADMINISTRATIVA Y DE PLANIFICACION","PAT"),"PROVINCIA ADMINISTRATIVA DE PLANIFICACION","PAT"),"PROVINCIA ADMINISTRATIVA Y PLANIFICACION","PAT")</f>
        <v>PAT BIOENERGÉTICA DEL NORTE DE ANTIOQUIA</v>
      </c>
      <c r="AA420" t="str">
        <f>IF($E420="","",INDEX(Esquemas_NORM!$H$2:$K$126,MATCH($E420,Esquemas_NORM!$A$2:$A$126,0),MATCH(AA$4,Esquemas_NORM!$H$1:$K$1,0)))</f>
        <v>A la fecha no ha conformado un EAT Región</v>
      </c>
      <c r="AB420" t="str">
        <f>IF($E420="","",INDEX(Esquemas_NORM!$H$2:$K$126,MATCH($E420,Esquemas_NORM!$A$2:$A$126,0),MATCH(AB$4,Esquemas_NORM!$H$1:$K$1,0)))</f>
        <v>A la fecha no ha conformado un EAT Área Metropolitana</v>
      </c>
      <c r="AC420" t="str">
        <f>IF($E420="","",INDEX(Esquemas_NORM!$H$2:$K$126,MATCH($E420,Esquemas_NORM!$A$2:$A$126,0),MATCH(AC$4,Esquemas_NORM!$H$1:$K$1,0)))</f>
        <v>A la fecha no ha conformado un EAT asociación - unión</v>
      </c>
    </row>
    <row r="421" spans="1:29" x14ac:dyDescent="0.3">
      <c r="A421" s="522">
        <v>2018</v>
      </c>
      <c r="B421" s="4" t="s">
        <v>556</v>
      </c>
      <c r="C421" s="4" t="s">
        <v>235</v>
      </c>
      <c r="D421" s="4" t="s">
        <v>569</v>
      </c>
      <c r="E421" s="4" t="s">
        <v>248</v>
      </c>
      <c r="F421" s="4" t="s">
        <v>238</v>
      </c>
      <c r="G421" s="4" t="s">
        <v>249</v>
      </c>
      <c r="H421" s="9">
        <v>162.70631912818001</v>
      </c>
      <c r="I421" s="9">
        <v>0</v>
      </c>
      <c r="J421" s="287">
        <v>162.70631912818001</v>
      </c>
      <c r="K421" s="9">
        <v>27.105253954359998</v>
      </c>
      <c r="L421" s="9">
        <v>20.947075504170002</v>
      </c>
      <c r="M421" s="287">
        <v>48.052329458529996</v>
      </c>
      <c r="N421" s="9">
        <v>30.617866811390002</v>
      </c>
      <c r="O421" s="9">
        <v>59.400911697570002</v>
      </c>
      <c r="P421" s="9">
        <v>10.07575152609</v>
      </c>
      <c r="Q421" s="9">
        <v>10.41706959669</v>
      </c>
      <c r="R421" s="9">
        <v>22.005304484669999</v>
      </c>
      <c r="S421" s="9">
        <v>27.052970209009999</v>
      </c>
      <c r="T421" s="9">
        <v>28.004192274179999</v>
      </c>
      <c r="U421" s="9">
        <v>8.3232205703099993</v>
      </c>
      <c r="V421" s="287">
        <v>195.89728716990999</v>
      </c>
      <c r="W421" s="287">
        <v>406.65593575662001</v>
      </c>
      <c r="X421" s="9">
        <v>40.28287472361</v>
      </c>
      <c r="Y421" s="287">
        <v>446.93881048023002</v>
      </c>
      <c r="Z421" t="str">
        <f>SUBSTITUTE(SUBSTITUTE(SUBSTITUTE(SUBSTITUTE(IF(E421="","",VLOOKUP(E421,Esquemas_NORM!$A$2:$H$126,8,FALSE)),"PROVINCIA ADMINISTRATIVA Y DE PLANIFICACIÓN","PAT"),"PROVINCIA ADMINISTRATIVA Y DE PLANIFICACION","PAT"),"PROVINCIA ADMINISTRATIVA DE PLANIFICACION","PAT"),"PROVINCIA ADMINISTRATIVA Y PLANIFICACION","PAT")</f>
        <v>PAT DEL RIO GRANDE</v>
      </c>
      <c r="AA421" t="str">
        <f>IF($E421="","",INDEX(Esquemas_NORM!$H$2:$K$126,MATCH($E421,Esquemas_NORM!$A$2:$A$126,0),MATCH(AA$4,Esquemas_NORM!$H$1:$K$1,0)))</f>
        <v>A la fecha no ha conformado un EAT Región</v>
      </c>
      <c r="AB421" t="str">
        <f>IF($E421="","",INDEX(Esquemas_NORM!$H$2:$K$126,MATCH($E421,Esquemas_NORM!$A$2:$A$126,0),MATCH(AB$4,Esquemas_NORM!$H$1:$K$1,0)))</f>
        <v>A la fecha no ha conformado un EAT Área Metropolitana</v>
      </c>
      <c r="AC421" t="str">
        <f>IF($E421="","",INDEX(Esquemas_NORM!$H$2:$K$126,MATCH($E421,Esquemas_NORM!$A$2:$A$126,0),MATCH(AC$4,Esquemas_NORM!$H$1:$K$1,0)))</f>
        <v>ASOCIACION DE MUNICIPIOS DEL NORTE ANTIOQUEÑO - AMUNORTE</v>
      </c>
    </row>
    <row r="422" spans="1:29" x14ac:dyDescent="0.3">
      <c r="A422" s="522">
        <v>2018</v>
      </c>
      <c r="B422" s="4" t="s">
        <v>556</v>
      </c>
      <c r="C422" s="4" t="s">
        <v>235</v>
      </c>
      <c r="D422" s="4" t="s">
        <v>569</v>
      </c>
      <c r="E422" s="4" t="s">
        <v>250</v>
      </c>
      <c r="F422" s="4" t="s">
        <v>238</v>
      </c>
      <c r="G422" s="4" t="s">
        <v>251</v>
      </c>
      <c r="H422" s="9">
        <v>63.682914589939998</v>
      </c>
      <c r="I422" s="9">
        <v>0</v>
      </c>
      <c r="J422" s="287">
        <v>63.682914589939998</v>
      </c>
      <c r="K422" s="9">
        <v>140.40362146218001</v>
      </c>
      <c r="L422" s="9">
        <v>48.618472600990003</v>
      </c>
      <c r="M422" s="287">
        <v>189.02209406317002</v>
      </c>
      <c r="N422" s="9">
        <v>10.485214128599999</v>
      </c>
      <c r="O422" s="9">
        <v>32.307680359380001</v>
      </c>
      <c r="P422" s="9">
        <v>4.7320623448500001</v>
      </c>
      <c r="Q422" s="9">
        <v>4.1027498529199997</v>
      </c>
      <c r="R422" s="9">
        <v>12.45505044273</v>
      </c>
      <c r="S422" s="9">
        <v>21.382095561490001</v>
      </c>
      <c r="T422" s="9">
        <v>15.298669319989999</v>
      </c>
      <c r="U422" s="9">
        <v>4.9183418720100001</v>
      </c>
      <c r="V422" s="287">
        <v>105.68186388197</v>
      </c>
      <c r="W422" s="287">
        <v>358.38687253507999</v>
      </c>
      <c r="X422" s="9">
        <v>35.501396191479579</v>
      </c>
      <c r="Y422" s="287">
        <v>393.88826872655955</v>
      </c>
      <c r="Z422" t="str">
        <f>SUBSTITUTE(SUBSTITUTE(SUBSTITUTE(SUBSTITUTE(IF(E422="","",VLOOKUP(E422,Esquemas_NORM!$A$2:$H$126,8,FALSE)),"PROVINCIA ADMINISTRATIVA Y DE PLANIFICACIÓN","PAT"),"PROVINCIA ADMINISTRATIVA Y DE PLANIFICACION","PAT"),"PROVINCIA ADMINISTRATIVA DE PLANIFICACION","PAT"),"PROVINCIA ADMINISTRATIVA Y PLANIFICACION","PAT")</f>
        <v>PAT DEL RIO GRANDE</v>
      </c>
      <c r="AA422" t="str">
        <f>IF($E422="","",INDEX(Esquemas_NORM!$H$2:$K$126,MATCH($E422,Esquemas_NORM!$A$2:$A$126,0),MATCH(AA$4,Esquemas_NORM!$H$1:$K$1,0)))</f>
        <v>A la fecha no ha conformado un EAT Región</v>
      </c>
      <c r="AB422" t="str">
        <f>IF($E422="","",INDEX(Esquemas_NORM!$H$2:$K$126,MATCH($E422,Esquemas_NORM!$A$2:$A$126,0),MATCH(AB$4,Esquemas_NORM!$H$1:$K$1,0)))</f>
        <v>A la fecha no ha conformado un EAT Área Metropolitana</v>
      </c>
      <c r="AC422" t="str">
        <f>IF($E422="","",INDEX(Esquemas_NORM!$H$2:$K$126,MATCH($E422,Esquemas_NORM!$A$2:$A$126,0),MATCH(AC$4,Esquemas_NORM!$H$1:$K$1,0)))</f>
        <v>A la fecha no ha conformado un EAT asociación - unión</v>
      </c>
    </row>
    <row r="423" spans="1:29" x14ac:dyDescent="0.3">
      <c r="A423" s="522">
        <v>2018</v>
      </c>
      <c r="B423" s="4" t="s">
        <v>556</v>
      </c>
      <c r="C423" s="4" t="s">
        <v>235</v>
      </c>
      <c r="D423" s="4" t="s">
        <v>566</v>
      </c>
      <c r="E423" s="4" t="s">
        <v>252</v>
      </c>
      <c r="F423" s="4" t="s">
        <v>238</v>
      </c>
      <c r="G423" s="4" t="s">
        <v>253</v>
      </c>
      <c r="H423" s="9">
        <v>23.638760004609999</v>
      </c>
      <c r="I423" s="9">
        <v>9.4427377000000003E-3</v>
      </c>
      <c r="J423" s="287">
        <v>23.648202742309998</v>
      </c>
      <c r="K423" s="9">
        <v>14.00378151878</v>
      </c>
      <c r="L423" s="9">
        <v>14.332359831490001</v>
      </c>
      <c r="M423" s="287">
        <v>28.336141350270001</v>
      </c>
      <c r="N423" s="9">
        <v>27.154549491929998</v>
      </c>
      <c r="O423" s="9">
        <v>60.611226739400003</v>
      </c>
      <c r="P423" s="9">
        <v>14.749969201320001</v>
      </c>
      <c r="Q423" s="9">
        <v>5.8064318992899997</v>
      </c>
      <c r="R423" s="9">
        <v>32.920378013620002</v>
      </c>
      <c r="S423" s="9">
        <v>40.840029143460001</v>
      </c>
      <c r="T423" s="9">
        <v>71.308200052990003</v>
      </c>
      <c r="U423" s="9">
        <v>14.36688602535</v>
      </c>
      <c r="V423" s="287">
        <v>267.75767056736004</v>
      </c>
      <c r="W423" s="287">
        <v>319.74201465994003</v>
      </c>
      <c r="X423" s="9">
        <v>31.673280500506667</v>
      </c>
      <c r="Y423" s="287">
        <v>351.4152951604467</v>
      </c>
      <c r="Z423" t="str">
        <f>SUBSTITUTE(SUBSTITUTE(SUBSTITUTE(SUBSTITUTE(IF(E423="","",VLOOKUP(E423,Esquemas_NORM!$A$2:$H$126,8,FALSE)),"PROVINCIA ADMINISTRATIVA Y DE PLANIFICACIÓN","PAT"),"PROVINCIA ADMINISTRATIVA Y DE PLANIFICACION","PAT"),"PROVINCIA ADMINISTRATIVA DE PLANIFICACION","PAT"),"PROVINCIA ADMINISTRATIVA Y PLANIFICACION","PAT")</f>
        <v>PAT BIOENERGÉTICA DEL NORTE DE ANTIOQUIA</v>
      </c>
      <c r="AA423" t="str">
        <f>IF($E423="","",INDEX(Esquemas_NORM!$H$2:$K$126,MATCH($E423,Esquemas_NORM!$A$2:$A$126,0),MATCH(AA$4,Esquemas_NORM!$H$1:$K$1,0)))</f>
        <v>A la fecha no ha conformado un EAT Región</v>
      </c>
      <c r="AB423" t="str">
        <f>IF($E423="","",INDEX(Esquemas_NORM!$H$2:$K$126,MATCH($E423,Esquemas_NORM!$A$2:$A$126,0),MATCH(AB$4,Esquemas_NORM!$H$1:$K$1,0)))</f>
        <v>A la fecha no ha conformado un EAT Área Metropolitana</v>
      </c>
      <c r="AC423" t="str">
        <f>IF($E423="","",INDEX(Esquemas_NORM!$H$2:$K$126,MATCH($E423,Esquemas_NORM!$A$2:$A$126,0),MATCH(AC$4,Esquemas_NORM!$H$1:$K$1,0)))</f>
        <v>ASOCIACION DE MUNICIPIOS DEL NORTE ANTIOQUEÑO - AMUNORTE</v>
      </c>
    </row>
    <row r="424" spans="1:29" x14ac:dyDescent="0.3">
      <c r="A424" s="522">
        <v>2018</v>
      </c>
      <c r="B424" s="4" t="s">
        <v>556</v>
      </c>
      <c r="C424" s="4" t="s">
        <v>235</v>
      </c>
      <c r="D424" s="4" t="s">
        <v>566</v>
      </c>
      <c r="E424" s="4" t="s">
        <v>254</v>
      </c>
      <c r="F424" s="4" t="s">
        <v>238</v>
      </c>
      <c r="G424" s="4" t="s">
        <v>255</v>
      </c>
      <c r="H424" s="9">
        <v>7.9118198059399996</v>
      </c>
      <c r="I424" s="9">
        <v>0</v>
      </c>
      <c r="J424" s="287">
        <v>7.9118198059399996</v>
      </c>
      <c r="K424" s="9">
        <v>0.16586281144000001</v>
      </c>
      <c r="L424" s="9">
        <v>5.9468467698499996</v>
      </c>
      <c r="M424" s="287">
        <v>6.1127095812899999</v>
      </c>
      <c r="N424" s="9">
        <v>31.989786401770001</v>
      </c>
      <c r="O424" s="9">
        <v>2.8654796795299999</v>
      </c>
      <c r="P424" s="9">
        <v>1.0784442350500001</v>
      </c>
      <c r="Q424" s="9">
        <v>0.51371277500000001</v>
      </c>
      <c r="R424" s="9">
        <v>1.4199077363799999</v>
      </c>
      <c r="S424" s="9">
        <v>4.0620144708800003</v>
      </c>
      <c r="T424" s="9">
        <v>6.1388314725199997</v>
      </c>
      <c r="U424" s="9">
        <v>0.93213018229</v>
      </c>
      <c r="V424" s="287">
        <v>49.000306953420001</v>
      </c>
      <c r="W424" s="287">
        <v>63.024836340649998</v>
      </c>
      <c r="X424" s="9">
        <v>6.2431686434415257</v>
      </c>
      <c r="Y424" s="287">
        <v>69.268004984091519</v>
      </c>
      <c r="Z424" t="str">
        <f>SUBSTITUTE(SUBSTITUTE(SUBSTITUTE(SUBSTITUTE(IF(E424="","",VLOOKUP(E424,Esquemas_NORM!$A$2:$H$126,8,FALSE)),"PROVINCIA ADMINISTRATIVA Y DE PLANIFICACIÓN","PAT"),"PROVINCIA ADMINISTRATIVA Y DE PLANIFICACION","PAT"),"PROVINCIA ADMINISTRATIVA DE PLANIFICACION","PAT"),"PROVINCIA ADMINISTRATIVA Y PLANIFICACION","PAT")</f>
        <v>PAT BIOENERGÉTICA DEL NORTE DE ANTIOQUIA</v>
      </c>
      <c r="AA424" t="str">
        <f>IF($E424="","",INDEX(Esquemas_NORM!$H$2:$K$126,MATCH($E424,Esquemas_NORM!$A$2:$A$126,0),MATCH(AA$4,Esquemas_NORM!$H$1:$K$1,0)))</f>
        <v>A la fecha no ha conformado un EAT Región</v>
      </c>
      <c r="AB424" t="str">
        <f>IF($E424="","",INDEX(Esquemas_NORM!$H$2:$K$126,MATCH($E424,Esquemas_NORM!$A$2:$A$126,0),MATCH(AB$4,Esquemas_NORM!$H$1:$K$1,0)))</f>
        <v>A la fecha no ha conformado un EAT Área Metropolitana</v>
      </c>
      <c r="AC424" t="str">
        <f>IF($E424="","",INDEX(Esquemas_NORM!$H$2:$K$126,MATCH($E424,Esquemas_NORM!$A$2:$A$126,0),MATCH(AC$4,Esquemas_NORM!$H$1:$K$1,0)))</f>
        <v>A la fecha no ha conformado un EAT asociación - unión</v>
      </c>
    </row>
    <row r="425" spans="1:29" x14ac:dyDescent="0.3">
      <c r="A425" s="522">
        <v>2018</v>
      </c>
      <c r="B425" s="4" t="s">
        <v>556</v>
      </c>
      <c r="C425" s="4" t="s">
        <v>235</v>
      </c>
      <c r="D425" s="4" t="s">
        <v>570</v>
      </c>
      <c r="E425" s="4" t="s">
        <v>256</v>
      </c>
      <c r="F425" s="4" t="s">
        <v>238</v>
      </c>
      <c r="G425" s="4" t="s">
        <v>257</v>
      </c>
      <c r="H425" s="9">
        <v>46.163842283820003</v>
      </c>
      <c r="I425" s="9">
        <v>0</v>
      </c>
      <c r="J425" s="287">
        <v>46.163842283820003</v>
      </c>
      <c r="K425" s="9">
        <v>6.8179518866600004</v>
      </c>
      <c r="L425" s="9">
        <v>13.6483549071</v>
      </c>
      <c r="M425" s="287">
        <v>20.466306793760001</v>
      </c>
      <c r="N425" s="9">
        <v>13.835320612509999</v>
      </c>
      <c r="O425" s="9">
        <v>25.922257792180002</v>
      </c>
      <c r="P425" s="9">
        <v>11.90577057152</v>
      </c>
      <c r="Q425" s="9">
        <v>4.6920166233299998</v>
      </c>
      <c r="R425" s="9">
        <v>16.386420227879999</v>
      </c>
      <c r="S425" s="9">
        <v>25.934439312649999</v>
      </c>
      <c r="T425" s="9">
        <v>62.797750100050003</v>
      </c>
      <c r="U425" s="9">
        <v>6.3987132788399999</v>
      </c>
      <c r="V425" s="287">
        <v>167.87268851896002</v>
      </c>
      <c r="W425" s="287">
        <v>234.50283759654002</v>
      </c>
      <c r="X425" s="9">
        <v>23.229584517570483</v>
      </c>
      <c r="Y425" s="287">
        <v>257.73242211411048</v>
      </c>
      <c r="Z425" t="str">
        <f>SUBSTITUTE(SUBSTITUTE(SUBSTITUTE(SUBSTITUTE(IF(E425="","",VLOOKUP(E425,Esquemas_NORM!$A$2:$H$126,8,FALSE)),"PROVINCIA ADMINISTRATIVA Y DE PLANIFICACIÓN","PAT"),"PROVINCIA ADMINISTRATIVA Y DE PLANIFICACION","PAT"),"PROVINCIA ADMINISTRATIVA DE PLANIFICACION","PAT"),"PROVINCIA ADMINISTRATIVA Y PLANIFICACION","PAT")</f>
        <v>PAT BIOENERGÉTICA DEL NORTE DE ANTIOQUIA</v>
      </c>
      <c r="AA425" t="str">
        <f>IF($E425="","",INDEX(Esquemas_NORM!$H$2:$K$126,MATCH($E425,Esquemas_NORM!$A$2:$A$126,0),MATCH(AA$4,Esquemas_NORM!$H$1:$K$1,0)))</f>
        <v>A la fecha no ha conformado un EAT Región</v>
      </c>
      <c r="AB425" t="str">
        <f>IF($E425="","",INDEX(Esquemas_NORM!$H$2:$K$126,MATCH($E425,Esquemas_NORM!$A$2:$A$126,0),MATCH(AB$4,Esquemas_NORM!$H$1:$K$1,0)))</f>
        <v>A la fecha no ha conformado un EAT Área Metropolitana</v>
      </c>
      <c r="AC425" t="str">
        <f>IF($E425="","",INDEX(Esquemas_NORM!$H$2:$K$126,MATCH($E425,Esquemas_NORM!$A$2:$A$126,0),MATCH(AC$4,Esquemas_NORM!$H$1:$K$1,0)))</f>
        <v>ASOCIACION DE MUNICIPIOS DEL NORTE ANTIOQUEÑO - AMUNORTE</v>
      </c>
    </row>
    <row r="426" spans="1:29" x14ac:dyDescent="0.3">
      <c r="A426" s="522">
        <v>2018</v>
      </c>
      <c r="B426" s="4" t="s">
        <v>556</v>
      </c>
      <c r="C426" s="4" t="s">
        <v>235</v>
      </c>
      <c r="D426" s="4" t="s">
        <v>570</v>
      </c>
      <c r="E426" s="4" t="s">
        <v>258</v>
      </c>
      <c r="F426" s="4" t="s">
        <v>238</v>
      </c>
      <c r="G426" s="4" t="s">
        <v>259</v>
      </c>
      <c r="H426" s="9">
        <v>2.5734223349400001</v>
      </c>
      <c r="I426" s="9">
        <v>0</v>
      </c>
      <c r="J426" s="287">
        <v>2.5734223349400001</v>
      </c>
      <c r="K426" s="9">
        <v>0.36757327776999998</v>
      </c>
      <c r="L426" s="9">
        <v>4.5809621481000002</v>
      </c>
      <c r="M426" s="287">
        <v>4.9485354258700003</v>
      </c>
      <c r="N426" s="9">
        <v>1.55198449566</v>
      </c>
      <c r="O426" s="9">
        <v>5.8772264846200004</v>
      </c>
      <c r="P426" s="9">
        <v>3.06472022736</v>
      </c>
      <c r="Q426" s="9">
        <v>2.1384257902999999</v>
      </c>
      <c r="R426" s="9">
        <v>8.0199007125400001</v>
      </c>
      <c r="S426" s="9">
        <v>7.3850214249299997</v>
      </c>
      <c r="T426" s="9">
        <v>18.193573157149999</v>
      </c>
      <c r="U426" s="9">
        <v>2.6416722643199999</v>
      </c>
      <c r="V426" s="287">
        <v>48.872524556880002</v>
      </c>
      <c r="W426" s="287">
        <v>56.394482317689999</v>
      </c>
      <c r="X426" s="9">
        <v>5.5863733110877396</v>
      </c>
      <c r="Y426" s="287">
        <v>61.980855628777739</v>
      </c>
      <c r="Z426" t="str">
        <f>SUBSTITUTE(SUBSTITUTE(SUBSTITUTE(SUBSTITUTE(IF(E426="","",VLOOKUP(E426,Esquemas_NORM!$A$2:$H$126,8,FALSE)),"PROVINCIA ADMINISTRATIVA Y DE PLANIFICACIÓN","PAT"),"PROVINCIA ADMINISTRATIVA Y DE PLANIFICACION","PAT"),"PROVINCIA ADMINISTRATIVA DE PLANIFICACION","PAT"),"PROVINCIA ADMINISTRATIVA Y PLANIFICACION","PAT")</f>
        <v>PAT BIOENERGÉTICA DEL NORTE DE ANTIOQUIA</v>
      </c>
      <c r="AA426" t="str">
        <f>IF($E426="","",INDEX(Esquemas_NORM!$H$2:$K$126,MATCH($E426,Esquemas_NORM!$A$2:$A$126,0),MATCH(AA$4,Esquemas_NORM!$H$1:$K$1,0)))</f>
        <v>A la fecha no ha conformado un EAT Región</v>
      </c>
      <c r="AB426" t="str">
        <f>IF($E426="","",INDEX(Esquemas_NORM!$H$2:$K$126,MATCH($E426,Esquemas_NORM!$A$2:$A$126,0),MATCH(AB$4,Esquemas_NORM!$H$1:$K$1,0)))</f>
        <v>A la fecha no ha conformado un EAT Área Metropolitana</v>
      </c>
      <c r="AC426" t="str">
        <f>IF($E426="","",INDEX(Esquemas_NORM!$H$2:$K$126,MATCH($E426,Esquemas_NORM!$A$2:$A$126,0),MATCH(AC$4,Esquemas_NORM!$H$1:$K$1,0)))</f>
        <v>ASOCIACION DE MUNICIPIOS DEL NORTE ANTIOQUEÑO - AMUNORTE</v>
      </c>
    </row>
    <row r="427" spans="1:29" x14ac:dyDescent="0.3">
      <c r="A427" s="522">
        <v>2018</v>
      </c>
      <c r="B427" s="4" t="s">
        <v>556</v>
      </c>
      <c r="C427" s="4" t="s">
        <v>235</v>
      </c>
      <c r="D427" s="4" t="s">
        <v>569</v>
      </c>
      <c r="E427" s="4" t="s">
        <v>260</v>
      </c>
      <c r="F427" s="4" t="s">
        <v>238</v>
      </c>
      <c r="G427" s="4" t="s">
        <v>261</v>
      </c>
      <c r="H427" s="9">
        <v>4.5151409042599999</v>
      </c>
      <c r="I427" s="9">
        <v>0</v>
      </c>
      <c r="J427" s="287">
        <v>4.5151409042599999</v>
      </c>
      <c r="K427" s="9">
        <v>1.2476879615300001</v>
      </c>
      <c r="L427" s="9">
        <v>2.1248247780399998</v>
      </c>
      <c r="M427" s="287">
        <v>3.3725127395699999</v>
      </c>
      <c r="N427" s="9">
        <v>2.7562389109600001</v>
      </c>
      <c r="O427" s="9">
        <v>5.7565153998699996</v>
      </c>
      <c r="P427" s="9">
        <v>1.4967291810100001</v>
      </c>
      <c r="Q427" s="9">
        <v>0.89093381932000004</v>
      </c>
      <c r="R427" s="9">
        <v>3.1413282519800001</v>
      </c>
      <c r="S427" s="9">
        <v>4.1788503320899997</v>
      </c>
      <c r="T427" s="9">
        <v>8.7102648245700003</v>
      </c>
      <c r="U427" s="9">
        <v>1.76612387637</v>
      </c>
      <c r="V427" s="287">
        <v>28.696984596170001</v>
      </c>
      <c r="W427" s="287">
        <v>36.584638240000004</v>
      </c>
      <c r="X427" s="9">
        <v>3.6240326758990555</v>
      </c>
      <c r="Y427" s="287">
        <v>40.208670915899063</v>
      </c>
      <c r="Z427" t="str">
        <f>SUBSTITUTE(SUBSTITUTE(SUBSTITUTE(SUBSTITUTE(IF(E427="","",VLOOKUP(E427,Esquemas_NORM!$A$2:$H$126,8,FALSE)),"PROVINCIA ADMINISTRATIVA Y DE PLANIFICACIÓN","PAT"),"PROVINCIA ADMINISTRATIVA Y DE PLANIFICACION","PAT"),"PROVINCIA ADMINISTRATIVA DE PLANIFICACION","PAT"),"PROVINCIA ADMINISTRATIVA Y PLANIFICACION","PAT")</f>
        <v>PAT BIOENERGÉTICA DEL NORTE DE ANTIOQUIA</v>
      </c>
      <c r="AA427" t="str">
        <f>IF($E427="","",INDEX(Esquemas_NORM!$H$2:$K$126,MATCH($E427,Esquemas_NORM!$A$2:$A$126,0),MATCH(AA$4,Esquemas_NORM!$H$1:$K$1,0)))</f>
        <v>A la fecha no ha conformado un EAT Región</v>
      </c>
      <c r="AB427" t="str">
        <f>IF($E427="","",INDEX(Esquemas_NORM!$H$2:$K$126,MATCH($E427,Esquemas_NORM!$A$2:$A$126,0),MATCH(AB$4,Esquemas_NORM!$H$1:$K$1,0)))</f>
        <v>A la fecha no ha conformado un EAT Área Metropolitana</v>
      </c>
      <c r="AC427" t="str">
        <f>IF($E427="","",INDEX(Esquemas_NORM!$H$2:$K$126,MATCH($E427,Esquemas_NORM!$A$2:$A$126,0),MATCH(AC$4,Esquemas_NORM!$H$1:$K$1,0)))</f>
        <v>ASOCIACION DE MUNICIPIOS DEL NORTE ANTIOQUEÑO - AMUNORTE</v>
      </c>
    </row>
    <row r="428" spans="1:29" x14ac:dyDescent="0.3">
      <c r="A428" s="522">
        <v>2018</v>
      </c>
      <c r="B428" s="4" t="s">
        <v>556</v>
      </c>
      <c r="C428" s="4" t="s">
        <v>235</v>
      </c>
      <c r="D428" s="4" t="s">
        <v>569</v>
      </c>
      <c r="E428" s="4" t="s">
        <v>262</v>
      </c>
      <c r="F428" s="4" t="s">
        <v>238</v>
      </c>
      <c r="G428" s="4" t="s">
        <v>263</v>
      </c>
      <c r="H428" s="9">
        <v>57.601204750329998</v>
      </c>
      <c r="I428" s="9">
        <v>0</v>
      </c>
      <c r="J428" s="287">
        <v>57.601204750329998</v>
      </c>
      <c r="K428" s="9">
        <v>394.33678327241</v>
      </c>
      <c r="L428" s="9">
        <v>61.541396510189998</v>
      </c>
      <c r="M428" s="287">
        <v>455.8781797826</v>
      </c>
      <c r="N428" s="9">
        <v>19.907278286050001</v>
      </c>
      <c r="O428" s="9">
        <v>66.942874197859993</v>
      </c>
      <c r="P428" s="9">
        <v>10.01767730834</v>
      </c>
      <c r="Q428" s="9">
        <v>10.540425320820001</v>
      </c>
      <c r="R428" s="9">
        <v>29.218456584049999</v>
      </c>
      <c r="S428" s="9">
        <v>50.363141803269997</v>
      </c>
      <c r="T428" s="9">
        <v>33.377542156600001</v>
      </c>
      <c r="U428" s="9">
        <v>8.8383601971099992</v>
      </c>
      <c r="V428" s="287">
        <v>229.20575585409998</v>
      </c>
      <c r="W428" s="287">
        <v>742.68514038702995</v>
      </c>
      <c r="X428" s="9">
        <v>73.569545747858911</v>
      </c>
      <c r="Y428" s="287">
        <v>816.25468613488886</v>
      </c>
      <c r="Z428" t="str">
        <f>SUBSTITUTE(SUBSTITUTE(SUBSTITUTE(SUBSTITUTE(IF(E428="","",VLOOKUP(E428,Esquemas_NORM!$A$2:$H$126,8,FALSE)),"PROVINCIA ADMINISTRATIVA Y DE PLANIFICACIÓN","PAT"),"PROVINCIA ADMINISTRATIVA Y DE PLANIFICACION","PAT"),"PROVINCIA ADMINISTRATIVA DE PLANIFICACION","PAT"),"PROVINCIA ADMINISTRATIVA Y PLANIFICACION","PAT")</f>
        <v>PAT DEL RIO GRANDE</v>
      </c>
      <c r="AA428" t="str">
        <f>IF($E428="","",INDEX(Esquemas_NORM!$H$2:$K$126,MATCH($E428,Esquemas_NORM!$A$2:$A$126,0),MATCH(AA$4,Esquemas_NORM!$H$1:$K$1,0)))</f>
        <v>A la fecha no ha conformado un EAT Región</v>
      </c>
      <c r="AB428" t="str">
        <f>IF($E428="","",INDEX(Esquemas_NORM!$H$2:$K$126,MATCH($E428,Esquemas_NORM!$A$2:$A$126,0),MATCH(AB$4,Esquemas_NORM!$H$1:$K$1,0)))</f>
        <v>A la fecha no ha conformado un EAT Área Metropolitana</v>
      </c>
      <c r="AC428" t="str">
        <f>IF($E428="","",INDEX(Esquemas_NORM!$H$2:$K$126,MATCH($E428,Esquemas_NORM!$A$2:$A$126,0),MATCH(AC$4,Esquemas_NORM!$H$1:$K$1,0)))</f>
        <v>A la fecha no ha conformado un EAT asociación - unión</v>
      </c>
    </row>
    <row r="429" spans="1:29" x14ac:dyDescent="0.3">
      <c r="A429" s="522">
        <v>2018</v>
      </c>
      <c r="B429" s="4" t="s">
        <v>556</v>
      </c>
      <c r="C429" s="4" t="s">
        <v>235</v>
      </c>
      <c r="D429" s="4" t="s">
        <v>569</v>
      </c>
      <c r="E429" s="4" t="s">
        <v>264</v>
      </c>
      <c r="F429" s="4" t="s">
        <v>238</v>
      </c>
      <c r="G429" s="4" t="s">
        <v>265</v>
      </c>
      <c r="H429" s="9">
        <v>290.89696820546999</v>
      </c>
      <c r="I429" s="9">
        <v>21.88021851189</v>
      </c>
      <c r="J429" s="287">
        <v>312.77718671736</v>
      </c>
      <c r="K429" s="9">
        <v>186.71337069314001</v>
      </c>
      <c r="L429" s="9">
        <v>93.714600599380006</v>
      </c>
      <c r="M429" s="287">
        <v>280.42797129252</v>
      </c>
      <c r="N429" s="9">
        <v>51.388959848399999</v>
      </c>
      <c r="O429" s="9">
        <v>105.9719343095</v>
      </c>
      <c r="P429" s="9">
        <v>16.429257707289999</v>
      </c>
      <c r="Q429" s="9">
        <v>14.15738776575</v>
      </c>
      <c r="R429" s="9">
        <v>36.315328786329999</v>
      </c>
      <c r="S429" s="9">
        <v>67.077981680180002</v>
      </c>
      <c r="T429" s="9">
        <v>104.20421870469001</v>
      </c>
      <c r="U429" s="9">
        <v>12.49625512769</v>
      </c>
      <c r="V429" s="287">
        <v>408.04132392983001</v>
      </c>
      <c r="W429" s="287">
        <v>1001.24648193971</v>
      </c>
      <c r="X429" s="9">
        <v>99.182338318459756</v>
      </c>
      <c r="Y429" s="287">
        <v>1100.4288202581697</v>
      </c>
      <c r="Z429" t="str">
        <f>SUBSTITUTE(SUBSTITUTE(SUBSTITUTE(SUBSTITUTE(IF(E429="","",VLOOKUP(E429,Esquemas_NORM!$A$2:$H$126,8,FALSE)),"PROVINCIA ADMINISTRATIVA Y DE PLANIFICACIÓN","PAT"),"PROVINCIA ADMINISTRATIVA Y DE PLANIFICACION","PAT"),"PROVINCIA ADMINISTRATIVA DE PLANIFICACION","PAT"),"PROVINCIA ADMINISTRATIVA Y PLANIFICACION","PAT")</f>
        <v>PAT DEL RIO GRANDE</v>
      </c>
      <c r="AA429" t="str">
        <f>IF($E429="","",INDEX(Esquemas_NORM!$H$2:$K$126,MATCH($E429,Esquemas_NORM!$A$2:$A$126,0),MATCH(AA$4,Esquemas_NORM!$H$1:$K$1,0)))</f>
        <v>A la fecha no ha conformado un EAT Región</v>
      </c>
      <c r="AB429" t="str">
        <f>IF($E429="","",INDEX(Esquemas_NORM!$H$2:$K$126,MATCH($E429,Esquemas_NORM!$A$2:$A$126,0),MATCH(AB$4,Esquemas_NORM!$H$1:$K$1,0)))</f>
        <v>A la fecha no ha conformado un EAT Área Metropolitana</v>
      </c>
      <c r="AC429" t="str">
        <f>IF($E429="","",INDEX(Esquemas_NORM!$H$2:$K$126,MATCH($E429,Esquemas_NORM!$A$2:$A$126,0),MATCH(AC$4,Esquemas_NORM!$H$1:$K$1,0)))</f>
        <v>A la fecha no ha conformado un EAT asociación - unión</v>
      </c>
    </row>
    <row r="430" spans="1:29" x14ac:dyDescent="0.3">
      <c r="A430" s="522">
        <v>2018</v>
      </c>
      <c r="B430" s="4" t="s">
        <v>556</v>
      </c>
      <c r="C430" s="4" t="s">
        <v>235</v>
      </c>
      <c r="D430" s="4" t="s">
        <v>570</v>
      </c>
      <c r="E430" s="4" t="s">
        <v>266</v>
      </c>
      <c r="F430" s="4" t="s">
        <v>238</v>
      </c>
      <c r="G430" s="4" t="s">
        <v>267</v>
      </c>
      <c r="H430" s="9">
        <v>11.76127758716</v>
      </c>
      <c r="I430" s="9">
        <v>0</v>
      </c>
      <c r="J430" s="287">
        <v>11.76127758716</v>
      </c>
      <c r="K430" s="9">
        <v>5.97435439796</v>
      </c>
      <c r="L430" s="9">
        <v>0.52773828374999998</v>
      </c>
      <c r="M430" s="287">
        <v>6.5020926817099998</v>
      </c>
      <c r="N430" s="9">
        <v>10.75736241732</v>
      </c>
      <c r="O430" s="9">
        <v>13.22450836422</v>
      </c>
      <c r="P430" s="9">
        <v>2.3472490637400001</v>
      </c>
      <c r="Q430" s="9">
        <v>1.2774853239899999</v>
      </c>
      <c r="R430" s="9">
        <v>4.8258729390999999</v>
      </c>
      <c r="S430" s="9">
        <v>7.6276123143500003</v>
      </c>
      <c r="T430" s="9">
        <v>13.686882095370001</v>
      </c>
      <c r="U430" s="9">
        <v>1.8157900515800001</v>
      </c>
      <c r="V430" s="287">
        <v>55.562762569670006</v>
      </c>
      <c r="W430" s="287">
        <v>73.826132838540005</v>
      </c>
      <c r="X430" s="9">
        <v>7.3131327959811809</v>
      </c>
      <c r="Y430" s="287">
        <v>81.13926563452118</v>
      </c>
      <c r="Z430" t="str">
        <f>SUBSTITUTE(SUBSTITUTE(SUBSTITUTE(SUBSTITUTE(IF(E430="","",VLOOKUP(E430,Esquemas_NORM!$A$2:$H$126,8,FALSE)),"PROVINCIA ADMINISTRATIVA Y DE PLANIFICACIÓN","PAT"),"PROVINCIA ADMINISTRATIVA Y DE PLANIFICACION","PAT"),"PROVINCIA ADMINISTRATIVA DE PLANIFICACION","PAT"),"PROVINCIA ADMINISTRATIVA Y PLANIFICACION","PAT")</f>
        <v>PAT BIOENERGÉTICA DEL NORTE DE ANTIOQUIA</v>
      </c>
      <c r="AA430" t="str">
        <f>IF($E430="","",INDEX(Esquemas_NORM!$H$2:$K$126,MATCH($E430,Esquemas_NORM!$A$2:$A$126,0),MATCH(AA$4,Esquemas_NORM!$H$1:$K$1,0)))</f>
        <v>A la fecha no ha conformado un EAT Región</v>
      </c>
      <c r="AB430" t="str">
        <f>IF($E430="","",INDEX(Esquemas_NORM!$H$2:$K$126,MATCH($E430,Esquemas_NORM!$A$2:$A$126,0),MATCH(AB$4,Esquemas_NORM!$H$1:$K$1,0)))</f>
        <v>A la fecha no ha conformado un EAT Área Metropolitana</v>
      </c>
      <c r="AC430" t="str">
        <f>IF($E430="","",INDEX(Esquemas_NORM!$H$2:$K$126,MATCH($E430,Esquemas_NORM!$A$2:$A$126,0),MATCH(AC$4,Esquemas_NORM!$H$1:$K$1,0)))</f>
        <v>ASOCIACION DE MUNICIPIOS DEL NORTE ANTIOQUEÑO - AMUNORTE</v>
      </c>
    </row>
    <row r="431" spans="1:29" x14ac:dyDescent="0.3">
      <c r="A431" s="522">
        <v>2018</v>
      </c>
      <c r="B431" s="4" t="s">
        <v>556</v>
      </c>
      <c r="C431" s="4" t="s">
        <v>235</v>
      </c>
      <c r="D431" s="4" t="s">
        <v>568</v>
      </c>
      <c r="E431" s="4" t="s">
        <v>268</v>
      </c>
      <c r="F431" s="4" t="s">
        <v>238</v>
      </c>
      <c r="G431" s="4" t="s">
        <v>269</v>
      </c>
      <c r="H431" s="9">
        <v>19.252223342699999</v>
      </c>
      <c r="I431" s="9">
        <v>2.01784070165</v>
      </c>
      <c r="J431" s="287">
        <v>21.270064044350001</v>
      </c>
      <c r="K431" s="9">
        <v>0.75383749890999996</v>
      </c>
      <c r="L431" s="9">
        <v>10.468273270979999</v>
      </c>
      <c r="M431" s="287">
        <v>11.22211076989</v>
      </c>
      <c r="N431" s="9">
        <v>4.6787480317999997</v>
      </c>
      <c r="O431" s="9">
        <v>31.482368204579998</v>
      </c>
      <c r="P431" s="9">
        <v>4.9675330085300002</v>
      </c>
      <c r="Q431" s="9">
        <v>2.2136855820500001</v>
      </c>
      <c r="R431" s="9">
        <v>7.8757992209700003</v>
      </c>
      <c r="S431" s="9">
        <v>13.61701809773</v>
      </c>
      <c r="T431" s="9">
        <v>32.132622000479998</v>
      </c>
      <c r="U431" s="9">
        <v>3.53559129849</v>
      </c>
      <c r="V431" s="287">
        <v>100.50336544462999</v>
      </c>
      <c r="W431" s="287">
        <v>132.99554025886999</v>
      </c>
      <c r="X431" s="9">
        <v>13.174387033296236</v>
      </c>
      <c r="Y431" s="287">
        <v>146.16992729216622</v>
      </c>
      <c r="Z431" t="str">
        <f>SUBSTITUTE(SUBSTITUTE(SUBSTITUTE(SUBSTITUTE(IF(E431="","",VLOOKUP(E431,Esquemas_NORM!$A$2:$H$126,8,FALSE)),"PROVINCIA ADMINISTRATIVA Y DE PLANIFICACIÓN","PAT"),"PROVINCIA ADMINISTRATIVA Y DE PLANIFICACION","PAT"),"PROVINCIA ADMINISTRATIVA DE PLANIFICACION","PAT"),"PROVINCIA ADMINISTRATIVA Y PLANIFICACION","PAT")</f>
        <v>PAT BIOENERGÉTICA DEL NORTE DE ANTIOQUIA</v>
      </c>
      <c r="AA431" t="str">
        <f>IF($E431="","",INDEX(Esquemas_NORM!$H$2:$K$126,MATCH($E431,Esquemas_NORM!$A$2:$A$126,0),MATCH(AA$4,Esquemas_NORM!$H$1:$K$1,0)))</f>
        <v>A la fecha no ha conformado un EAT Región</v>
      </c>
      <c r="AB431" t="str">
        <f>IF($E431="","",INDEX(Esquemas_NORM!$H$2:$K$126,MATCH($E431,Esquemas_NORM!$A$2:$A$126,0),MATCH(AB$4,Esquemas_NORM!$H$1:$K$1,0)))</f>
        <v>A la fecha no ha conformado un EAT Área Metropolitana</v>
      </c>
      <c r="AC431" t="str">
        <f>IF($E431="","",INDEX(Esquemas_NORM!$H$2:$K$126,MATCH($E431,Esquemas_NORM!$A$2:$A$126,0),MATCH(AC$4,Esquemas_NORM!$H$1:$K$1,0)))</f>
        <v>A la fecha no ha conformado un EAT asociación - unión</v>
      </c>
    </row>
    <row r="432" spans="1:29" x14ac:dyDescent="0.3">
      <c r="A432" s="522">
        <v>2018</v>
      </c>
      <c r="B432" s="4" t="s">
        <v>556</v>
      </c>
      <c r="C432" s="4" t="s">
        <v>235</v>
      </c>
      <c r="D432" s="4" t="s">
        <v>568</v>
      </c>
      <c r="E432" s="4" t="s">
        <v>270</v>
      </c>
      <c r="F432" s="4" t="s">
        <v>238</v>
      </c>
      <c r="G432" s="4" t="s">
        <v>271</v>
      </c>
      <c r="H432" s="9">
        <v>51.72775582053</v>
      </c>
      <c r="I432" s="9">
        <v>0.83130949857000003</v>
      </c>
      <c r="J432" s="287">
        <v>52.5590653191</v>
      </c>
      <c r="K432" s="9">
        <v>77.284767460739999</v>
      </c>
      <c r="L432" s="9">
        <v>52.310002898539999</v>
      </c>
      <c r="M432" s="287">
        <v>129.59477035928001</v>
      </c>
      <c r="N432" s="9">
        <v>26.881183448350001</v>
      </c>
      <c r="O432" s="9">
        <v>127.2156267929</v>
      </c>
      <c r="P432" s="9">
        <v>19.640566511439999</v>
      </c>
      <c r="Q432" s="9">
        <v>17.743867879730001</v>
      </c>
      <c r="R432" s="9">
        <v>40.556230462750001</v>
      </c>
      <c r="S432" s="9">
        <v>53.719941328689998</v>
      </c>
      <c r="T432" s="9">
        <v>89.56255906618</v>
      </c>
      <c r="U432" s="9">
        <v>14.44085570232</v>
      </c>
      <c r="V432" s="287">
        <v>389.76083119236006</v>
      </c>
      <c r="W432" s="287">
        <v>571.91466687074012</v>
      </c>
      <c r="X432" s="9">
        <v>56.653216767325979</v>
      </c>
      <c r="Y432" s="287">
        <v>628.56788363806606</v>
      </c>
      <c r="Z432" t="str">
        <f>SUBSTITUTE(SUBSTITUTE(SUBSTITUTE(SUBSTITUTE(IF(E432="","",VLOOKUP(E432,Esquemas_NORM!$A$2:$H$126,8,FALSE)),"PROVINCIA ADMINISTRATIVA Y DE PLANIFICACIÓN","PAT"),"PROVINCIA ADMINISTRATIVA Y DE PLANIFICACION","PAT"),"PROVINCIA ADMINISTRATIVA DE PLANIFICACION","PAT"),"PROVINCIA ADMINISTRATIVA Y PLANIFICACION","PAT")</f>
        <v>PAT BIOENERGÉTICA DEL NORTE DE ANTIOQUIA</v>
      </c>
      <c r="AA432" t="str">
        <f>IF($E432="","",INDEX(Esquemas_NORM!$H$2:$K$126,MATCH($E432,Esquemas_NORM!$A$2:$A$126,0),MATCH(AA$4,Esquemas_NORM!$H$1:$K$1,0)))</f>
        <v>A la fecha no ha conformado un EAT Región</v>
      </c>
      <c r="AB432" t="str">
        <f>IF($E432="","",INDEX(Esquemas_NORM!$H$2:$K$126,MATCH($E432,Esquemas_NORM!$A$2:$A$126,0),MATCH(AB$4,Esquemas_NORM!$H$1:$K$1,0)))</f>
        <v>A la fecha no ha conformado un EAT Área Metropolitana</v>
      </c>
      <c r="AC432" t="str">
        <f>IF($E432="","",INDEX(Esquemas_NORM!$H$2:$K$126,MATCH($E432,Esquemas_NORM!$A$2:$A$126,0),MATCH(AC$4,Esquemas_NORM!$H$1:$K$1,0)))</f>
        <v>A la fecha no ha conformado un EAT asociación - unión</v>
      </c>
    </row>
    <row r="433" spans="1:29" x14ac:dyDescent="0.3">
      <c r="A433" s="522">
        <v>2018</v>
      </c>
      <c r="B433" s="4" t="s">
        <v>556</v>
      </c>
      <c r="C433" s="4" t="s">
        <v>272</v>
      </c>
      <c r="D433" s="4" t="s">
        <v>571</v>
      </c>
      <c r="E433" s="4" t="s">
        <v>274</v>
      </c>
      <c r="F433" s="4" t="s">
        <v>275</v>
      </c>
      <c r="G433" s="4" t="s">
        <v>277</v>
      </c>
      <c r="H433" s="9">
        <v>7.3854142642499996</v>
      </c>
      <c r="I433" s="9">
        <v>1.07902747276</v>
      </c>
      <c r="J433" s="287">
        <v>8.4644417370099987</v>
      </c>
      <c r="K433" s="9">
        <v>0.56538001789000003</v>
      </c>
      <c r="L433" s="9">
        <v>1.94560387754</v>
      </c>
      <c r="M433" s="287">
        <v>2.5109838954299999</v>
      </c>
      <c r="N433" s="9">
        <v>3.14205280932</v>
      </c>
      <c r="O433" s="9">
        <v>1.7918768620700001</v>
      </c>
      <c r="P433" s="9">
        <v>0.77328113074000004</v>
      </c>
      <c r="Q433" s="9">
        <v>0.22384492163</v>
      </c>
      <c r="R433" s="9">
        <v>1.20036386594</v>
      </c>
      <c r="S433" s="9">
        <v>2.5128424423800002</v>
      </c>
      <c r="T433" s="9">
        <v>7.2995431853200001</v>
      </c>
      <c r="U433" s="9">
        <v>0.64343158115999999</v>
      </c>
      <c r="V433" s="287">
        <v>17.587236798560003</v>
      </c>
      <c r="W433" s="287">
        <v>28.562662431</v>
      </c>
      <c r="X433" s="9">
        <v>2.8293848713640921</v>
      </c>
      <c r="Y433" s="287">
        <v>31.392047302364091</v>
      </c>
      <c r="Z433" t="str">
        <f>SUBSTITUTE(SUBSTITUTE(SUBSTITUTE(SUBSTITUTE(IF(E433="","",VLOOKUP(E433,Esquemas_NORM!$A$2:$H$126,8,FALSE)),"PROVINCIA ADMINISTRATIVA Y DE PLANIFICACIÓN","PAT"),"PROVINCIA ADMINISTRATIVA Y DE PLANIFICACION","PAT"),"PROVINCIA ADMINISTRATIVA DE PLANIFICACION","PAT"),"PROVINCIA ADMINISTRATIVA Y PLANIFICACION","PAT")</f>
        <v>PAT AGROINDUSTRIAL DEL OCCIDENTE ANTIOQUEÑO</v>
      </c>
      <c r="AA433" t="str">
        <f>IF($E433="","",INDEX(Esquemas_NORM!$H$2:$K$126,MATCH($E433,Esquemas_NORM!$A$2:$A$126,0),MATCH(AA$4,Esquemas_NORM!$H$1:$K$1,0)))</f>
        <v>Región de Planeación y Gestión de Occidente</v>
      </c>
      <c r="AB433" t="str">
        <f>IF($E433="","",INDEX(Esquemas_NORM!$H$2:$K$126,MATCH($E433,Esquemas_NORM!$A$2:$A$126,0),MATCH(AB$4,Esquemas_NORM!$H$1:$K$1,0)))</f>
        <v>A la fecha no ha conformado un EAT Área Metropolitana</v>
      </c>
      <c r="AC433" t="str">
        <f>IF($E433="","",INDEX(Esquemas_NORM!$H$2:$K$126,MATCH($E433,Esquemas_NORM!$A$2:$A$126,0),MATCH(AC$4,Esquemas_NORM!$H$1:$K$1,0)))</f>
        <v>ASOCIACION DE MUNICIPIOS DEL NORTE ANTIOQUEÑO - AMUNORTE</v>
      </c>
    </row>
    <row r="434" spans="1:29" x14ac:dyDescent="0.3">
      <c r="A434" s="522">
        <v>2018</v>
      </c>
      <c r="B434" s="4" t="s">
        <v>556</v>
      </c>
      <c r="C434" s="4" t="s">
        <v>272</v>
      </c>
      <c r="D434" s="4" t="s">
        <v>572</v>
      </c>
      <c r="E434" s="4" t="s">
        <v>278</v>
      </c>
      <c r="F434" s="4" t="s">
        <v>275</v>
      </c>
      <c r="G434" s="4" t="s">
        <v>280</v>
      </c>
      <c r="H434" s="9">
        <v>54.274183414829999</v>
      </c>
      <c r="I434" s="9">
        <v>0</v>
      </c>
      <c r="J434" s="287">
        <v>54.274183414829999</v>
      </c>
      <c r="K434" s="9">
        <v>0.62996195215999995</v>
      </c>
      <c r="L434" s="9">
        <v>9.3590315735300003</v>
      </c>
      <c r="M434" s="287">
        <v>9.9889935256900007</v>
      </c>
      <c r="N434" s="9">
        <v>1.4354291183700001</v>
      </c>
      <c r="O434" s="9">
        <v>7.1110758737299999</v>
      </c>
      <c r="P434" s="9">
        <v>3.1196051594699998</v>
      </c>
      <c r="Q434" s="9">
        <v>1.51328417064</v>
      </c>
      <c r="R434" s="9">
        <v>5.4728387428699996</v>
      </c>
      <c r="S434" s="9">
        <v>8.94565541433</v>
      </c>
      <c r="T434" s="9">
        <v>15.28964769115</v>
      </c>
      <c r="U434" s="9">
        <v>2.5939586455699999</v>
      </c>
      <c r="V434" s="287">
        <v>45.481494816130002</v>
      </c>
      <c r="W434" s="287">
        <v>109.74467175665001</v>
      </c>
      <c r="X434" s="9">
        <v>10.87118243025702</v>
      </c>
      <c r="Y434" s="287">
        <v>120.61585418690703</v>
      </c>
      <c r="Z434" t="str">
        <f>SUBSTITUTE(SUBSTITUTE(SUBSTITUTE(SUBSTITUTE(IF(E434="","",VLOOKUP(E434,Esquemas_NORM!$A$2:$H$126,8,FALSE)),"PROVINCIA ADMINISTRATIVA Y DE PLANIFICACIÓN","PAT"),"PROVINCIA ADMINISTRATIVA Y DE PLANIFICACION","PAT"),"PROVINCIA ADMINISTRATIVA DE PLANIFICACION","PAT"),"PROVINCIA ADMINISTRATIVA Y PLANIFICACION","PAT")</f>
        <v>PAT DE PENDERISCO Y SINIFANÁ</v>
      </c>
      <c r="AA434" t="str">
        <f>IF($E434="","",INDEX(Esquemas_NORM!$H$2:$K$126,MATCH($E434,Esquemas_NORM!$A$2:$A$126,0),MATCH(AA$4,Esquemas_NORM!$H$1:$K$1,0)))</f>
        <v>A la fecha no ha conformado un EAT Región</v>
      </c>
      <c r="AB434" t="str">
        <f>IF($E434="","",INDEX(Esquemas_NORM!$H$2:$K$126,MATCH($E434,Esquemas_NORM!$A$2:$A$126,0),MATCH(AB$4,Esquemas_NORM!$H$1:$K$1,0)))</f>
        <v>A la fecha no ha conformado un EAT Área Metropolitana</v>
      </c>
      <c r="AC434" t="str">
        <f>IF($E434="","",INDEX(Esquemas_NORM!$H$2:$K$126,MATCH($E434,Esquemas_NORM!$A$2:$A$126,0),MATCH(AC$4,Esquemas_NORM!$H$1:$K$1,0)))</f>
        <v>ASOCIACION DE MUNICIPIOS DEL OCCIDENTE ANTIOQUEÑO - AMOCCIDENTE</v>
      </c>
    </row>
    <row r="435" spans="1:29" x14ac:dyDescent="0.3">
      <c r="A435" s="522">
        <v>2018</v>
      </c>
      <c r="B435" s="4" t="s">
        <v>556</v>
      </c>
      <c r="C435" s="4" t="s">
        <v>272</v>
      </c>
      <c r="D435" s="4" t="s">
        <v>572</v>
      </c>
      <c r="E435" s="4" t="s">
        <v>281</v>
      </c>
      <c r="F435" s="4" t="s">
        <v>275</v>
      </c>
      <c r="G435" s="4" t="s">
        <v>282</v>
      </c>
      <c r="H435" s="9">
        <v>12.84151432394</v>
      </c>
      <c r="I435" s="9">
        <v>0</v>
      </c>
      <c r="J435" s="287">
        <v>12.84151432394</v>
      </c>
      <c r="K435" s="9">
        <v>1.1442140192200001</v>
      </c>
      <c r="L435" s="9">
        <v>3.2929636753299998</v>
      </c>
      <c r="M435" s="287">
        <v>4.4371776945499999</v>
      </c>
      <c r="N435" s="9">
        <v>0.97258937439000004</v>
      </c>
      <c r="O435" s="9">
        <v>5.7252528611600004</v>
      </c>
      <c r="P435" s="9">
        <v>2.1573658998499998</v>
      </c>
      <c r="Q435" s="9">
        <v>0.94344143831000005</v>
      </c>
      <c r="R435" s="9">
        <v>4.3285687067599996</v>
      </c>
      <c r="S435" s="9">
        <v>5.3877633754599996</v>
      </c>
      <c r="T435" s="9">
        <v>12.54038916663</v>
      </c>
      <c r="U435" s="9">
        <v>2.1722754488599998</v>
      </c>
      <c r="V435" s="287">
        <v>34.227646271419999</v>
      </c>
      <c r="W435" s="287">
        <v>51.506338289910005</v>
      </c>
      <c r="X435" s="9">
        <v>5.1021593203687594</v>
      </c>
      <c r="Y435" s="287">
        <v>56.608497610278761</v>
      </c>
      <c r="Z435" t="str">
        <f>SUBSTITUTE(SUBSTITUTE(SUBSTITUTE(SUBSTITUTE(IF(E435="","",VLOOKUP(E435,Esquemas_NORM!$A$2:$H$126,8,FALSE)),"PROVINCIA ADMINISTRATIVA Y DE PLANIFICACIÓN","PAT"),"PROVINCIA ADMINISTRATIVA Y DE PLANIFICACION","PAT"),"PROVINCIA ADMINISTRATIVA DE PLANIFICACION","PAT"),"PROVINCIA ADMINISTRATIVA Y PLANIFICACION","PAT")</f>
        <v>A la fecha no ha conformado un EAT Provincia</v>
      </c>
      <c r="AA435" t="str">
        <f>IF($E435="","",INDEX(Esquemas_NORM!$H$2:$K$126,MATCH($E435,Esquemas_NORM!$A$2:$A$126,0),MATCH(AA$4,Esquemas_NORM!$H$1:$K$1,0)))</f>
        <v>Región de Planeación y Gestión de Occidente</v>
      </c>
      <c r="AB435" t="str">
        <f>IF($E435="","",INDEX(Esquemas_NORM!$H$2:$K$126,MATCH($E435,Esquemas_NORM!$A$2:$A$126,0),MATCH(AB$4,Esquemas_NORM!$H$1:$K$1,0)))</f>
        <v>A la fecha no ha conformado un EAT Área Metropolitana</v>
      </c>
      <c r="AC435" t="str">
        <f>IF($E435="","",INDEX(Esquemas_NORM!$H$2:$K$126,MATCH($E435,Esquemas_NORM!$A$2:$A$126,0),MATCH(AC$4,Esquemas_NORM!$H$1:$K$1,0)))</f>
        <v>ASOCIACION DE MUNICIPIOS DEL OCCIDENTE ANTIOQUEÑO - AMOCCIDENTE</v>
      </c>
    </row>
    <row r="436" spans="1:29" x14ac:dyDescent="0.3">
      <c r="A436" s="522">
        <v>2018</v>
      </c>
      <c r="B436" s="4" t="s">
        <v>556</v>
      </c>
      <c r="C436" s="4" t="s">
        <v>272</v>
      </c>
      <c r="D436" s="4" t="s">
        <v>572</v>
      </c>
      <c r="E436" s="4" t="s">
        <v>283</v>
      </c>
      <c r="F436" s="4" t="s">
        <v>275</v>
      </c>
      <c r="G436" s="4" t="s">
        <v>284</v>
      </c>
      <c r="H436" s="9">
        <v>5.6005071723100004</v>
      </c>
      <c r="I436" s="9">
        <v>16.887907380849999</v>
      </c>
      <c r="J436" s="287">
        <v>22.488414553159998</v>
      </c>
      <c r="K436" s="9">
        <v>4.2978508210499999</v>
      </c>
      <c r="L436" s="9">
        <v>1.9634235342499999</v>
      </c>
      <c r="M436" s="287">
        <v>6.2612743552999994</v>
      </c>
      <c r="N436" s="9">
        <v>5.6515344239400003</v>
      </c>
      <c r="O436" s="9">
        <v>7.8251055582899998</v>
      </c>
      <c r="P436" s="9">
        <v>3.7033437286200002</v>
      </c>
      <c r="Q436" s="9">
        <v>1.20399176705</v>
      </c>
      <c r="R436" s="9">
        <v>9.26356025762</v>
      </c>
      <c r="S436" s="9">
        <v>9.1113258249999998</v>
      </c>
      <c r="T436" s="9">
        <v>16.916099002759999</v>
      </c>
      <c r="U436" s="9">
        <v>3.4639274581000001</v>
      </c>
      <c r="V436" s="287">
        <v>57.138888021380005</v>
      </c>
      <c r="W436" s="287">
        <v>85.888576929839999</v>
      </c>
      <c r="X436" s="9">
        <v>8.5080247954884971</v>
      </c>
      <c r="Y436" s="287">
        <v>94.396601725328495</v>
      </c>
      <c r="Z436" t="str">
        <f>SUBSTITUTE(SUBSTITUTE(SUBSTITUTE(SUBSTITUTE(IF(E436="","",VLOOKUP(E436,Esquemas_NORM!$A$2:$H$126,8,FALSE)),"PROVINCIA ADMINISTRATIVA Y DE PLANIFICACIÓN","PAT"),"PROVINCIA ADMINISTRATIVA Y DE PLANIFICACION","PAT"),"PROVINCIA ADMINISTRATIVA DE PLANIFICACION","PAT"),"PROVINCIA ADMINISTRATIVA Y PLANIFICACION","PAT")</f>
        <v>PAT TURÍSTICA Y AGROECOLÓGICA DEL OCCIDENTE ANTIOQUEÑO</v>
      </c>
      <c r="AA436" t="str">
        <f>IF($E436="","",INDEX(Esquemas_NORM!$H$2:$K$126,MATCH($E436,Esquemas_NORM!$A$2:$A$126,0),MATCH(AA$4,Esquemas_NORM!$H$1:$K$1,0)))</f>
        <v>Región de Planeación y Gestión de Occidente</v>
      </c>
      <c r="AB436" t="str">
        <f>IF($E436="","",INDEX(Esquemas_NORM!$H$2:$K$126,MATCH($E436,Esquemas_NORM!$A$2:$A$126,0),MATCH(AB$4,Esquemas_NORM!$H$1:$K$1,0)))</f>
        <v>A la fecha no ha conformado un EAT Área Metropolitana</v>
      </c>
      <c r="AC436" t="str">
        <f>IF($E436="","",INDEX(Esquemas_NORM!$H$2:$K$126,MATCH($E436,Esquemas_NORM!$A$2:$A$126,0),MATCH(AC$4,Esquemas_NORM!$H$1:$K$1,0)))</f>
        <v>ASOCIACION DE MUNICIPIOS DEL OCCIDENTE ANTIOQUEÑO - AMOCCIDENTE</v>
      </c>
    </row>
    <row r="437" spans="1:29" x14ac:dyDescent="0.3">
      <c r="A437" s="522">
        <v>2018</v>
      </c>
      <c r="B437" s="4" t="s">
        <v>556</v>
      </c>
      <c r="C437" s="4" t="s">
        <v>272</v>
      </c>
      <c r="D437" s="4" t="s">
        <v>572</v>
      </c>
      <c r="E437" s="4" t="s">
        <v>285</v>
      </c>
      <c r="F437" s="4" t="s">
        <v>275</v>
      </c>
      <c r="G437" s="4" t="s">
        <v>286</v>
      </c>
      <c r="H437" s="9">
        <v>32.083497935030003</v>
      </c>
      <c r="I437" s="9">
        <v>0</v>
      </c>
      <c r="J437" s="287">
        <v>32.083497935030003</v>
      </c>
      <c r="K437" s="9">
        <v>2.3134512886</v>
      </c>
      <c r="L437" s="9">
        <v>6.5834107271300004</v>
      </c>
      <c r="M437" s="287">
        <v>8.8968620157300009</v>
      </c>
      <c r="N437" s="9">
        <v>1.1950382417800001</v>
      </c>
      <c r="O437" s="9">
        <v>11.56849384157</v>
      </c>
      <c r="P437" s="9">
        <v>4.3788451786999998</v>
      </c>
      <c r="Q437" s="9">
        <v>2.1936975310700002</v>
      </c>
      <c r="R437" s="9">
        <v>7.4108548729999999</v>
      </c>
      <c r="S437" s="9">
        <v>9.9818571685999995</v>
      </c>
      <c r="T437" s="9">
        <v>22.290820038189999</v>
      </c>
      <c r="U437" s="9">
        <v>3.3622666190200001</v>
      </c>
      <c r="V437" s="287">
        <v>62.381873491930001</v>
      </c>
      <c r="W437" s="287">
        <v>103.36223344269001</v>
      </c>
      <c r="X437" s="9">
        <v>10.238945346209569</v>
      </c>
      <c r="Y437" s="287">
        <v>113.60117878889957</v>
      </c>
      <c r="Z437" t="str">
        <f>SUBSTITUTE(SUBSTITUTE(SUBSTITUTE(SUBSTITUTE(IF(E437="","",VLOOKUP(E437,Esquemas_NORM!$A$2:$H$126,8,FALSE)),"PROVINCIA ADMINISTRATIVA Y DE PLANIFICACIÓN","PAT"),"PROVINCIA ADMINISTRATIVA Y DE PLANIFICACION","PAT"),"PROVINCIA ADMINISTRATIVA DE PLANIFICACION","PAT"),"PROVINCIA ADMINISTRATIVA Y PLANIFICACION","PAT")</f>
        <v>PAT DE PENDERISCO Y SINIFANÁ</v>
      </c>
      <c r="AA437" t="str">
        <f>IF($E437="","",INDEX(Esquemas_NORM!$H$2:$K$126,MATCH($E437,Esquemas_NORM!$A$2:$A$126,0),MATCH(AA$4,Esquemas_NORM!$H$1:$K$1,0)))</f>
        <v>A la fecha no ha conformado un EAT Región</v>
      </c>
      <c r="AB437" t="str">
        <f>IF($E437="","",INDEX(Esquemas_NORM!$H$2:$K$126,MATCH($E437,Esquemas_NORM!$A$2:$A$126,0),MATCH(AB$4,Esquemas_NORM!$H$1:$K$1,0)))</f>
        <v>A la fecha no ha conformado un EAT Área Metropolitana</v>
      </c>
      <c r="AC437" t="str">
        <f>IF($E437="","",INDEX(Esquemas_NORM!$H$2:$K$126,MATCH($E437,Esquemas_NORM!$A$2:$A$126,0),MATCH(AC$4,Esquemas_NORM!$H$1:$K$1,0)))</f>
        <v>ASOCIACION DE MUNICIPIOS DEL OCCIDENTE ANTIOQUEÑO - AMOCCIDENTE</v>
      </c>
    </row>
    <row r="438" spans="1:29" x14ac:dyDescent="0.3">
      <c r="A438" s="522">
        <v>2018</v>
      </c>
      <c r="B438" s="4" t="s">
        <v>556</v>
      </c>
      <c r="C438" s="4" t="s">
        <v>272</v>
      </c>
      <c r="D438" s="4" t="s">
        <v>571</v>
      </c>
      <c r="E438" s="4" t="s">
        <v>287</v>
      </c>
      <c r="F438" s="4" t="s">
        <v>275</v>
      </c>
      <c r="G438" s="4" t="s">
        <v>288</v>
      </c>
      <c r="H438" s="9">
        <v>28.582864931850001</v>
      </c>
      <c r="I438" s="9">
        <v>0</v>
      </c>
      <c r="J438" s="287">
        <v>28.582864931850001</v>
      </c>
      <c r="K438" s="9">
        <v>0.62656610372999999</v>
      </c>
      <c r="L438" s="9">
        <v>12.45783604883</v>
      </c>
      <c r="M438" s="287">
        <v>13.084402152559999</v>
      </c>
      <c r="N438" s="9">
        <v>8.4647016170599994</v>
      </c>
      <c r="O438" s="9">
        <v>23.754629322100001</v>
      </c>
      <c r="P438" s="9">
        <v>5.5755567692300003</v>
      </c>
      <c r="Q438" s="9">
        <v>2.3758308620399999</v>
      </c>
      <c r="R438" s="9">
        <v>10.88303020084</v>
      </c>
      <c r="S438" s="9">
        <v>15.487470897970001</v>
      </c>
      <c r="T438" s="9">
        <v>35.827821021170003</v>
      </c>
      <c r="U438" s="9">
        <v>4.5643105402500002</v>
      </c>
      <c r="V438" s="287">
        <v>106.93335123066001</v>
      </c>
      <c r="W438" s="287">
        <v>148.60061831507002</v>
      </c>
      <c r="X438" s="9">
        <v>14.720208326229001</v>
      </c>
      <c r="Y438" s="287">
        <v>163.32082664129902</v>
      </c>
      <c r="Z438" t="str">
        <f>SUBSTITUTE(SUBSTITUTE(SUBSTITUTE(SUBSTITUTE(IF(E438="","",VLOOKUP(E438,Esquemas_NORM!$A$2:$H$126,8,FALSE)),"PROVINCIA ADMINISTRATIVA Y DE PLANIFICACIÓN","PAT"),"PROVINCIA ADMINISTRATIVA Y DE PLANIFICACION","PAT"),"PROVINCIA ADMINISTRATIVA DE PLANIFICACION","PAT"),"PROVINCIA ADMINISTRATIVA Y PLANIFICACION","PAT")</f>
        <v>PAT AGROINDUSTRIAL DEL OCCIDENTE ANTIOQUEÑO</v>
      </c>
      <c r="AA438" t="str">
        <f>IF($E438="","",INDEX(Esquemas_NORM!$H$2:$K$126,MATCH($E438,Esquemas_NORM!$A$2:$A$126,0),MATCH(AA$4,Esquemas_NORM!$H$1:$K$1,0)))</f>
        <v>Región de Planeación y Gestión de Occidente</v>
      </c>
      <c r="AB438" t="str">
        <f>IF($E438="","",INDEX(Esquemas_NORM!$H$2:$K$126,MATCH($E438,Esquemas_NORM!$A$2:$A$126,0),MATCH(AB$4,Esquemas_NORM!$H$1:$K$1,0)))</f>
        <v>A la fecha no ha conformado un EAT Área Metropolitana</v>
      </c>
      <c r="AC438" t="str">
        <f>IF($E438="","",INDEX(Esquemas_NORM!$H$2:$K$126,MATCH($E438,Esquemas_NORM!$A$2:$A$126,0),MATCH(AC$4,Esquemas_NORM!$H$1:$K$1,0)))</f>
        <v>ASOCIACION DE MUNICIPIOS DEL OCCIDENTE ANTIOQUEÑO - AMOCCIDENTE</v>
      </c>
    </row>
    <row r="439" spans="1:29" x14ac:dyDescent="0.3">
      <c r="A439" s="522">
        <v>2018</v>
      </c>
      <c r="B439" s="4" t="s">
        <v>556</v>
      </c>
      <c r="C439" s="4" t="s">
        <v>272</v>
      </c>
      <c r="D439" s="4" t="s">
        <v>571</v>
      </c>
      <c r="E439" s="4" t="s">
        <v>289</v>
      </c>
      <c r="F439" s="4" t="s">
        <v>275</v>
      </c>
      <c r="G439" s="4" t="s">
        <v>290</v>
      </c>
      <c r="H439" s="9">
        <v>64.210698600970005</v>
      </c>
      <c r="I439" s="9">
        <v>4.8878089546699997</v>
      </c>
      <c r="J439" s="287">
        <v>69.098507555639998</v>
      </c>
      <c r="K439" s="9">
        <v>1.8212074013799999</v>
      </c>
      <c r="L439" s="9">
        <v>19.544851531020001</v>
      </c>
      <c r="M439" s="287">
        <v>21.366058932400001</v>
      </c>
      <c r="N439" s="9">
        <v>4.9018496008900003</v>
      </c>
      <c r="O439" s="9">
        <v>42.953670466749998</v>
      </c>
      <c r="P439" s="9">
        <v>10.40255911997</v>
      </c>
      <c r="Q439" s="9">
        <v>5.2946644276799999</v>
      </c>
      <c r="R439" s="9">
        <v>16.2237211976</v>
      </c>
      <c r="S439" s="9">
        <v>24.933581494550001</v>
      </c>
      <c r="T439" s="9">
        <v>47.848023803860002</v>
      </c>
      <c r="U439" s="9">
        <v>5.7797127258199996</v>
      </c>
      <c r="V439" s="287">
        <v>158.33778283711999</v>
      </c>
      <c r="W439" s="287">
        <v>248.80234932515998</v>
      </c>
      <c r="X439" s="9">
        <v>24.646077894213427</v>
      </c>
      <c r="Y439" s="287">
        <v>273.4484272193734</v>
      </c>
      <c r="Z439" t="str">
        <f>SUBSTITUTE(SUBSTITUTE(SUBSTITUTE(SUBSTITUTE(IF(E439="","",VLOOKUP(E439,Esquemas_NORM!$A$2:$H$126,8,FALSE)),"PROVINCIA ADMINISTRATIVA Y DE PLANIFICACIÓN","PAT"),"PROVINCIA ADMINISTRATIVA Y DE PLANIFICACION","PAT"),"PROVINCIA ADMINISTRATIVA DE PLANIFICACION","PAT"),"PROVINCIA ADMINISTRATIVA Y PLANIFICACION","PAT")</f>
        <v>PAT AGROINDUSTRIAL DEL OCCIDENTE ANTIOQUEÑO</v>
      </c>
      <c r="AA439" t="str">
        <f>IF($E439="","",INDEX(Esquemas_NORM!$H$2:$K$126,MATCH($E439,Esquemas_NORM!$A$2:$A$126,0),MATCH(AA$4,Esquemas_NORM!$H$1:$K$1,0)))</f>
        <v>Región de Planeación y Gestión de Occidente</v>
      </c>
      <c r="AB439" t="str">
        <f>IF($E439="","",INDEX(Esquemas_NORM!$H$2:$K$126,MATCH($E439,Esquemas_NORM!$A$2:$A$126,0),MATCH(AB$4,Esquemas_NORM!$H$1:$K$1,0)))</f>
        <v>A la fecha no ha conformado un EAT Área Metropolitana</v>
      </c>
      <c r="AC439" t="str">
        <f>IF($E439="","",INDEX(Esquemas_NORM!$H$2:$K$126,MATCH($E439,Esquemas_NORM!$A$2:$A$126,0),MATCH(AC$4,Esquemas_NORM!$H$1:$K$1,0)))</f>
        <v>ASOCIACION DE MUNICIPIOS DEL OCCIDENTE ANTIOQUEÑO - AMOCCIDENTE</v>
      </c>
    </row>
    <row r="440" spans="1:29" x14ac:dyDescent="0.3">
      <c r="A440" s="522">
        <v>2018</v>
      </c>
      <c r="B440" s="4" t="s">
        <v>556</v>
      </c>
      <c r="C440" s="4" t="s">
        <v>272</v>
      </c>
      <c r="D440" s="4" t="s">
        <v>572</v>
      </c>
      <c r="E440" s="4" t="s">
        <v>291</v>
      </c>
      <c r="F440" s="4" t="s">
        <v>275</v>
      </c>
      <c r="G440" s="4" t="s">
        <v>292</v>
      </c>
      <c r="H440" s="9">
        <v>107.84839666630999</v>
      </c>
      <c r="I440" s="9">
        <v>0</v>
      </c>
      <c r="J440" s="287">
        <v>107.84839666630999</v>
      </c>
      <c r="K440" s="9">
        <v>7.4054004015199997</v>
      </c>
      <c r="L440" s="9">
        <v>12.43268122001</v>
      </c>
      <c r="M440" s="287">
        <v>19.838081621530002</v>
      </c>
      <c r="N440" s="9">
        <v>3.82936461699</v>
      </c>
      <c r="O440" s="9">
        <v>18.726454350000001</v>
      </c>
      <c r="P440" s="9">
        <v>6.9961385932800004</v>
      </c>
      <c r="Q440" s="9">
        <v>2.1942010185599998</v>
      </c>
      <c r="R440" s="9">
        <v>12.99132347882</v>
      </c>
      <c r="S440" s="9">
        <v>14.323644556210001</v>
      </c>
      <c r="T440" s="9">
        <v>24.280475120369999</v>
      </c>
      <c r="U440" s="9">
        <v>5.3171005753299996</v>
      </c>
      <c r="V440" s="287">
        <v>88.658702309559999</v>
      </c>
      <c r="W440" s="287">
        <v>216.34518059739997</v>
      </c>
      <c r="X440" s="9">
        <v>21.430907656241949</v>
      </c>
      <c r="Y440" s="287">
        <v>237.77608825364192</v>
      </c>
      <c r="Z440" t="str">
        <f>SUBSTITUTE(SUBSTITUTE(SUBSTITUTE(SUBSTITUTE(IF(E440="","",VLOOKUP(E440,Esquemas_NORM!$A$2:$H$126,8,FALSE)),"PROVINCIA ADMINISTRATIVA Y DE PLANIFICACIÓN","PAT"),"PROVINCIA ADMINISTRATIVA Y DE PLANIFICACION","PAT"),"PROVINCIA ADMINISTRATIVA DE PLANIFICACION","PAT"),"PROVINCIA ADMINISTRATIVA Y PLANIFICACION","PAT")</f>
        <v>PAT TURÍSTICA Y AGROECOLÓGICA DEL OCCIDENTE ANTIOQUEÑO</v>
      </c>
      <c r="AA440" t="str">
        <f>IF($E440="","",INDEX(Esquemas_NORM!$H$2:$K$126,MATCH($E440,Esquemas_NORM!$A$2:$A$126,0),MATCH(AA$4,Esquemas_NORM!$H$1:$K$1,0)))</f>
        <v>A la fecha no ha conformado un EAT Región</v>
      </c>
      <c r="AB440" t="str">
        <f>IF($E440="","",INDEX(Esquemas_NORM!$H$2:$K$126,MATCH($E440,Esquemas_NORM!$A$2:$A$126,0),MATCH(AB$4,Esquemas_NORM!$H$1:$K$1,0)))</f>
        <v>A la fecha no ha conformado un EAT Área Metropolitana</v>
      </c>
      <c r="AC440" t="str">
        <f>IF($E440="","",INDEX(Esquemas_NORM!$H$2:$K$126,MATCH($E440,Esquemas_NORM!$A$2:$A$126,0),MATCH(AC$4,Esquemas_NORM!$H$1:$K$1,0)))</f>
        <v>ASOCIACION DE MUNICIPIOS DEL OCCIDENTE ANTIOQUEÑO - AMOCCIDENTE</v>
      </c>
    </row>
    <row r="441" spans="1:29" x14ac:dyDescent="0.3">
      <c r="A441" s="522">
        <v>2018</v>
      </c>
      <c r="B441" s="4" t="s">
        <v>556</v>
      </c>
      <c r="C441" s="4" t="s">
        <v>272</v>
      </c>
      <c r="D441" s="4" t="s">
        <v>571</v>
      </c>
      <c r="E441" s="4" t="s">
        <v>293</v>
      </c>
      <c r="F441" s="4" t="s">
        <v>275</v>
      </c>
      <c r="G441" s="4" t="s">
        <v>294</v>
      </c>
      <c r="H441" s="9">
        <v>28.805163790270001</v>
      </c>
      <c r="I441" s="9">
        <v>1.30216823837</v>
      </c>
      <c r="J441" s="287">
        <v>30.107332028640002</v>
      </c>
      <c r="K441" s="9">
        <v>2.4054394672099999</v>
      </c>
      <c r="L441" s="9">
        <v>18.040817929789998</v>
      </c>
      <c r="M441" s="287">
        <v>20.446257396999997</v>
      </c>
      <c r="N441" s="9">
        <v>15.87566576833</v>
      </c>
      <c r="O441" s="9">
        <v>34.18933930275</v>
      </c>
      <c r="P441" s="9">
        <v>9.7775816416500003</v>
      </c>
      <c r="Q441" s="9">
        <v>5.5608679218799999</v>
      </c>
      <c r="R441" s="9">
        <v>12.1527775278</v>
      </c>
      <c r="S441" s="9">
        <v>19.514474094850002</v>
      </c>
      <c r="T441" s="9">
        <v>40.792577323460002</v>
      </c>
      <c r="U441" s="9">
        <v>5.2881074992499997</v>
      </c>
      <c r="V441" s="287">
        <v>143.15139107997001</v>
      </c>
      <c r="W441" s="287">
        <v>193.70498050561</v>
      </c>
      <c r="X441" s="9">
        <v>19.188195171738208</v>
      </c>
      <c r="Y441" s="287">
        <v>212.89317567734821</v>
      </c>
      <c r="Z441" t="str">
        <f>SUBSTITUTE(SUBSTITUTE(SUBSTITUTE(SUBSTITUTE(IF(E441="","",VLOOKUP(E441,Esquemas_NORM!$A$2:$H$126,8,FALSE)),"PROVINCIA ADMINISTRATIVA Y DE PLANIFICACIÓN","PAT"),"PROVINCIA ADMINISTRATIVA Y DE PLANIFICACION","PAT"),"PROVINCIA ADMINISTRATIVA DE PLANIFICACION","PAT"),"PROVINCIA ADMINISTRATIVA Y PLANIFICACION","PAT")</f>
        <v>PAT AGROINDUSTRIAL DEL OCCIDENTE ANTIOQUEÑO</v>
      </c>
      <c r="AA441" t="str">
        <f>IF($E441="","",INDEX(Esquemas_NORM!$H$2:$K$126,MATCH($E441,Esquemas_NORM!$A$2:$A$126,0),MATCH(AA$4,Esquemas_NORM!$H$1:$K$1,0)))</f>
        <v>Región de Planeación y Gestión de Occidente</v>
      </c>
      <c r="AB441" t="str">
        <f>IF($E441="","",INDEX(Esquemas_NORM!$H$2:$K$126,MATCH($E441,Esquemas_NORM!$A$2:$A$126,0),MATCH(AB$4,Esquemas_NORM!$H$1:$K$1,0)))</f>
        <v>A la fecha no ha conformado un EAT Área Metropolitana</v>
      </c>
      <c r="AC441" t="str">
        <f>IF($E441="","",INDEX(Esquemas_NORM!$H$2:$K$126,MATCH($E441,Esquemas_NORM!$A$2:$A$126,0),MATCH(AC$4,Esquemas_NORM!$H$1:$K$1,0)))</f>
        <v>ASOCIACION DE MUNICIPIOS DEL OCCIDENTE ANTIOQUEÑO - AMOCCIDENTE</v>
      </c>
    </row>
    <row r="442" spans="1:29" x14ac:dyDescent="0.3">
      <c r="A442" s="522">
        <v>2018</v>
      </c>
      <c r="B442" s="4" t="s">
        <v>556</v>
      </c>
      <c r="C442" s="4" t="s">
        <v>272</v>
      </c>
      <c r="D442" s="4" t="s">
        <v>572</v>
      </c>
      <c r="E442" s="4" t="s">
        <v>295</v>
      </c>
      <c r="F442" s="4" t="s">
        <v>275</v>
      </c>
      <c r="G442" s="4" t="s">
        <v>296</v>
      </c>
      <c r="H442" s="9">
        <v>12.106416526709999</v>
      </c>
      <c r="I442" s="9">
        <v>0</v>
      </c>
      <c r="J442" s="287">
        <v>12.106416526709999</v>
      </c>
      <c r="K442" s="9">
        <v>0.59090979666999999</v>
      </c>
      <c r="L442" s="9">
        <v>3.9842453249399998</v>
      </c>
      <c r="M442" s="287">
        <v>4.5751551216099999</v>
      </c>
      <c r="N442" s="9">
        <v>1.15250139182</v>
      </c>
      <c r="O442" s="9">
        <v>8.5407726957799994</v>
      </c>
      <c r="P442" s="9">
        <v>1.96322716576</v>
      </c>
      <c r="Q442" s="9">
        <v>0.69051216703999996</v>
      </c>
      <c r="R442" s="9">
        <v>4.3799173728999996</v>
      </c>
      <c r="S442" s="9">
        <v>5.9832956515499998</v>
      </c>
      <c r="T442" s="9">
        <v>12.09113323285</v>
      </c>
      <c r="U442" s="9">
        <v>2.5554315271000001</v>
      </c>
      <c r="V442" s="287">
        <v>37.356791204799997</v>
      </c>
      <c r="W442" s="287">
        <v>54.038362853119999</v>
      </c>
      <c r="X442" s="9">
        <v>5.3529787952820511</v>
      </c>
      <c r="Y442" s="287">
        <v>59.391341648402047</v>
      </c>
      <c r="Z442" t="str">
        <f>SUBSTITUTE(SUBSTITUTE(SUBSTITUTE(SUBSTITUTE(IF(E442="","",VLOOKUP(E442,Esquemas_NORM!$A$2:$H$126,8,FALSE)),"PROVINCIA ADMINISTRATIVA Y DE PLANIFICACIÓN","PAT"),"PROVINCIA ADMINISTRATIVA Y DE PLANIFICACION","PAT"),"PROVINCIA ADMINISTRATIVA DE PLANIFICACION","PAT"),"PROVINCIA ADMINISTRATIVA Y PLANIFICACION","PAT")</f>
        <v>PAT TURÍSTICA Y AGROECOLÓGICA DEL OCCIDENTE ANTIOQUEÑO</v>
      </c>
      <c r="AA442" t="str">
        <f>IF($E442="","",INDEX(Esquemas_NORM!$H$2:$K$126,MATCH($E442,Esquemas_NORM!$A$2:$A$126,0),MATCH(AA$4,Esquemas_NORM!$H$1:$K$1,0)))</f>
        <v>A la fecha no ha conformado un EAT Región</v>
      </c>
      <c r="AB442" t="str">
        <f>IF($E442="","",INDEX(Esquemas_NORM!$H$2:$K$126,MATCH($E442,Esquemas_NORM!$A$2:$A$126,0),MATCH(AB$4,Esquemas_NORM!$H$1:$K$1,0)))</f>
        <v>A la fecha no ha conformado un EAT Área Metropolitana</v>
      </c>
      <c r="AC442" t="str">
        <f>IF($E442="","",INDEX(Esquemas_NORM!$H$2:$K$126,MATCH($E442,Esquemas_NORM!$A$2:$A$126,0),MATCH(AC$4,Esquemas_NORM!$H$1:$K$1,0)))</f>
        <v>ASOCIACION DE MUNICIPIOS DEL OCCIDENTE ANTIOQUEÑO - AMOCCIDENTE</v>
      </c>
    </row>
    <row r="443" spans="1:29" x14ac:dyDescent="0.3">
      <c r="A443" s="522">
        <v>2018</v>
      </c>
      <c r="B443" s="4" t="s">
        <v>556</v>
      </c>
      <c r="C443" s="4" t="s">
        <v>272</v>
      </c>
      <c r="D443" s="4" t="s">
        <v>572</v>
      </c>
      <c r="E443" s="4" t="s">
        <v>297</v>
      </c>
      <c r="F443" s="4" t="s">
        <v>275</v>
      </c>
      <c r="G443" s="4" t="s">
        <v>298</v>
      </c>
      <c r="H443" s="9">
        <v>14.135708943139999</v>
      </c>
      <c r="I443" s="9">
        <v>0</v>
      </c>
      <c r="J443" s="287">
        <v>14.135708943139999</v>
      </c>
      <c r="K443" s="9">
        <v>0.91683136978000002</v>
      </c>
      <c r="L443" s="9">
        <v>3.9762628704599998</v>
      </c>
      <c r="M443" s="287">
        <v>4.8930942402399999</v>
      </c>
      <c r="N443" s="9">
        <v>1.6781872933199999</v>
      </c>
      <c r="O443" s="9">
        <v>6.0393239481199998</v>
      </c>
      <c r="P443" s="9">
        <v>2.4556430272899998</v>
      </c>
      <c r="Q443" s="9">
        <v>1.1968536410499999</v>
      </c>
      <c r="R443" s="9">
        <v>4.7889133341600001</v>
      </c>
      <c r="S443" s="9">
        <v>5.9306418511999999</v>
      </c>
      <c r="T443" s="9">
        <v>13.23981150673</v>
      </c>
      <c r="U443" s="9">
        <v>1.8655930219700001</v>
      </c>
      <c r="V443" s="287">
        <v>37.19496762384</v>
      </c>
      <c r="W443" s="287">
        <v>56.223770807220006</v>
      </c>
      <c r="X443" s="9">
        <v>5.5694628229175835</v>
      </c>
      <c r="Y443" s="287">
        <v>61.793233630137593</v>
      </c>
      <c r="Z443" t="str">
        <f>SUBSTITUTE(SUBSTITUTE(SUBSTITUTE(SUBSTITUTE(IF(E443="","",VLOOKUP(E443,Esquemas_NORM!$A$2:$H$126,8,FALSE)),"PROVINCIA ADMINISTRATIVA Y DE PLANIFICACIÓN","PAT"),"PROVINCIA ADMINISTRATIVA Y DE PLANIFICACION","PAT"),"PROVINCIA ADMINISTRATIVA DE PLANIFICACION","PAT"),"PROVINCIA ADMINISTRATIVA Y PLANIFICACION","PAT")</f>
        <v>PAT TURÍSTICA Y AGROECOLÓGICA DEL OCCIDENTE ANTIOQUEÑO</v>
      </c>
      <c r="AA443" t="str">
        <f>IF($E443="","",INDEX(Esquemas_NORM!$H$2:$K$126,MATCH($E443,Esquemas_NORM!$A$2:$A$126,0),MATCH(AA$4,Esquemas_NORM!$H$1:$K$1,0)))</f>
        <v>Región de Planeación y Gestión de Occidente</v>
      </c>
      <c r="AB443" t="str">
        <f>IF($E443="","",INDEX(Esquemas_NORM!$H$2:$K$126,MATCH($E443,Esquemas_NORM!$A$2:$A$126,0),MATCH(AB$4,Esquemas_NORM!$H$1:$K$1,0)))</f>
        <v>A la fecha no ha conformado un EAT Área Metropolitana</v>
      </c>
      <c r="AC443" t="str">
        <f>IF($E443="","",INDEX(Esquemas_NORM!$H$2:$K$126,MATCH($E443,Esquemas_NORM!$A$2:$A$126,0),MATCH(AC$4,Esquemas_NORM!$H$1:$K$1,0)))</f>
        <v>ASOCIACION DE MUNICIPIOS DEL OCCIDENTE ANTIOQUEÑO - AMOCCIDENTE</v>
      </c>
    </row>
    <row r="444" spans="1:29" x14ac:dyDescent="0.3">
      <c r="A444" s="522">
        <v>2018</v>
      </c>
      <c r="B444" s="4" t="s">
        <v>556</v>
      </c>
      <c r="C444" s="4" t="s">
        <v>272</v>
      </c>
      <c r="D444" s="4" t="s">
        <v>572</v>
      </c>
      <c r="E444" s="4" t="s">
        <v>299</v>
      </c>
      <c r="F444" s="4" t="s">
        <v>275</v>
      </c>
      <c r="G444" s="4" t="s">
        <v>300</v>
      </c>
      <c r="H444" s="9">
        <v>18.421371092889999</v>
      </c>
      <c r="I444" s="9">
        <v>0</v>
      </c>
      <c r="J444" s="287">
        <v>18.421371092889999</v>
      </c>
      <c r="K444" s="9">
        <v>0.25838364414999998</v>
      </c>
      <c r="L444" s="9">
        <v>8.1573090060499993</v>
      </c>
      <c r="M444" s="287">
        <v>8.4156926501999987</v>
      </c>
      <c r="N444" s="9">
        <v>2.60832705869</v>
      </c>
      <c r="O444" s="9">
        <v>10.79142591105</v>
      </c>
      <c r="P444" s="9">
        <v>4.7621036655199998</v>
      </c>
      <c r="Q444" s="9">
        <v>2.11803463591</v>
      </c>
      <c r="R444" s="9">
        <v>6.0467092603300001</v>
      </c>
      <c r="S444" s="9">
        <v>11.4368248238</v>
      </c>
      <c r="T444" s="9">
        <v>24.415216707180001</v>
      </c>
      <c r="U444" s="9">
        <v>6.2748965881399998</v>
      </c>
      <c r="V444" s="287">
        <v>68.453538650620004</v>
      </c>
      <c r="W444" s="287">
        <v>95.290602393710003</v>
      </c>
      <c r="X444" s="9">
        <v>9.4393787500472417</v>
      </c>
      <c r="Y444" s="287">
        <v>104.72998114375724</v>
      </c>
      <c r="Z444" t="str">
        <f>SUBSTITUTE(SUBSTITUTE(SUBSTITUTE(SUBSTITUTE(IF(E444="","",VLOOKUP(E444,Esquemas_NORM!$A$2:$H$126,8,FALSE)),"PROVINCIA ADMINISTRATIVA Y DE PLANIFICACIÓN","PAT"),"PROVINCIA ADMINISTRATIVA Y DE PLANIFICACION","PAT"),"PROVINCIA ADMINISTRATIVA DE PLANIFICACION","PAT"),"PROVINCIA ADMINISTRATIVA Y PLANIFICACION","PAT")</f>
        <v>A la fecha no ha conformado un EAT Provincia</v>
      </c>
      <c r="AA444" t="str">
        <f>IF($E444="","",INDEX(Esquemas_NORM!$H$2:$K$126,MATCH($E444,Esquemas_NORM!$A$2:$A$126,0),MATCH(AA$4,Esquemas_NORM!$H$1:$K$1,0)))</f>
        <v>Región de Planeación y Gestión de Occidente</v>
      </c>
      <c r="AB444" t="str">
        <f>IF($E444="","",INDEX(Esquemas_NORM!$H$2:$K$126,MATCH($E444,Esquemas_NORM!$A$2:$A$126,0),MATCH(AB$4,Esquemas_NORM!$H$1:$K$1,0)))</f>
        <v>A la fecha no ha conformado un EAT Área Metropolitana</v>
      </c>
      <c r="AC444" t="str">
        <f>IF($E444="","",INDEX(Esquemas_NORM!$H$2:$K$126,MATCH($E444,Esquemas_NORM!$A$2:$A$126,0),MATCH(AC$4,Esquemas_NORM!$H$1:$K$1,0)))</f>
        <v>ASOCIACION DE MUNICIPIOS DEL OCCIDENTE ANTIOQUEÑO - AMOCCIDENTE</v>
      </c>
    </row>
    <row r="445" spans="1:29" x14ac:dyDescent="0.3">
      <c r="A445" s="522">
        <v>2018</v>
      </c>
      <c r="B445" s="4" t="s">
        <v>556</v>
      </c>
      <c r="C445" s="4" t="s">
        <v>272</v>
      </c>
      <c r="D445" s="4" t="s">
        <v>572</v>
      </c>
      <c r="E445" s="4" t="s">
        <v>301</v>
      </c>
      <c r="F445" s="4" t="s">
        <v>275</v>
      </c>
      <c r="G445" s="4" t="s">
        <v>302</v>
      </c>
      <c r="H445" s="9">
        <v>6.2230721252199999</v>
      </c>
      <c r="I445" s="9">
        <v>0</v>
      </c>
      <c r="J445" s="287">
        <v>6.2230721252199999</v>
      </c>
      <c r="K445" s="9">
        <v>0.13203385359</v>
      </c>
      <c r="L445" s="9">
        <v>2.9066585164299998</v>
      </c>
      <c r="M445" s="287">
        <v>3.0386923700199997</v>
      </c>
      <c r="N445" s="9">
        <v>2.53781619013</v>
      </c>
      <c r="O445" s="9">
        <v>6.1211703572299996</v>
      </c>
      <c r="P445" s="9">
        <v>1.6359944605200001</v>
      </c>
      <c r="Q445" s="9">
        <v>0.32230871487000001</v>
      </c>
      <c r="R445" s="9">
        <v>3.3780668346499998</v>
      </c>
      <c r="S445" s="9">
        <v>3.8869194464499999</v>
      </c>
      <c r="T445" s="9">
        <v>6.7608735150200001</v>
      </c>
      <c r="U445" s="9">
        <v>1.4138553556</v>
      </c>
      <c r="V445" s="287">
        <v>26.057004874469996</v>
      </c>
      <c r="W445" s="287">
        <v>35.318769369709997</v>
      </c>
      <c r="X445" s="9">
        <v>3.4986371446045097</v>
      </c>
      <c r="Y445" s="287">
        <v>38.817406514314506</v>
      </c>
      <c r="Z445" t="str">
        <f>SUBSTITUTE(SUBSTITUTE(SUBSTITUTE(SUBSTITUTE(IF(E445="","",VLOOKUP(E445,Esquemas_NORM!$A$2:$H$126,8,FALSE)),"PROVINCIA ADMINISTRATIVA Y DE PLANIFICACIÓN","PAT"),"PROVINCIA ADMINISTRATIVA Y DE PLANIFICACION","PAT"),"PROVINCIA ADMINISTRATIVA DE PLANIFICACION","PAT"),"PROVINCIA ADMINISTRATIVA Y PLANIFICACION","PAT")</f>
        <v>PAT TURÍSTICA Y AGROECOLÓGICA DEL OCCIDENTE ANTIOQUEÑO</v>
      </c>
      <c r="AA445" t="str">
        <f>IF($E445="","",INDEX(Esquemas_NORM!$H$2:$K$126,MATCH($E445,Esquemas_NORM!$A$2:$A$126,0),MATCH(AA$4,Esquemas_NORM!$H$1:$K$1,0)))</f>
        <v>Región de Planeación y Gestión de Occidente</v>
      </c>
      <c r="AB445" t="str">
        <f>IF($E445="","",INDEX(Esquemas_NORM!$H$2:$K$126,MATCH($E445,Esquemas_NORM!$A$2:$A$126,0),MATCH(AB$4,Esquemas_NORM!$H$1:$K$1,0)))</f>
        <v>A la fecha no ha conformado un EAT Área Metropolitana</v>
      </c>
      <c r="AC445" t="str">
        <f>IF($E445="","",INDEX(Esquemas_NORM!$H$2:$K$126,MATCH($E445,Esquemas_NORM!$A$2:$A$126,0),MATCH(AC$4,Esquemas_NORM!$H$1:$K$1,0)))</f>
        <v>ASOCIACION DE MUNICIPIOS DEL OCCIDENTE ANTIOQUEÑO - AMOCCIDENTE</v>
      </c>
    </row>
    <row r="446" spans="1:29" x14ac:dyDescent="0.3">
      <c r="A446" s="522">
        <v>2018</v>
      </c>
      <c r="B446" s="4" t="s">
        <v>556</v>
      </c>
      <c r="C446" s="4" t="s">
        <v>272</v>
      </c>
      <c r="D446" s="4" t="s">
        <v>571</v>
      </c>
      <c r="E446" s="4" t="s">
        <v>303</v>
      </c>
      <c r="F446" s="4" t="s">
        <v>275</v>
      </c>
      <c r="G446" s="4" t="s">
        <v>304</v>
      </c>
      <c r="H446" s="9">
        <v>12.408298772109999</v>
      </c>
      <c r="I446" s="9">
        <v>0</v>
      </c>
      <c r="J446" s="287">
        <v>12.408298772109999</v>
      </c>
      <c r="K446" s="9">
        <v>0.66792925554000004</v>
      </c>
      <c r="L446" s="9">
        <v>5.4390043021599999</v>
      </c>
      <c r="M446" s="287">
        <v>6.1069335576999997</v>
      </c>
      <c r="N446" s="9">
        <v>1.0189041545499999</v>
      </c>
      <c r="O446" s="9">
        <v>5.2321762189600003</v>
      </c>
      <c r="P446" s="9">
        <v>3.4537842409400001</v>
      </c>
      <c r="Q446" s="9">
        <v>1.58285965751</v>
      </c>
      <c r="R446" s="9">
        <v>5.6412058313999998</v>
      </c>
      <c r="S446" s="9">
        <v>9.1541890602600002</v>
      </c>
      <c r="T446" s="9">
        <v>24.279532331950001</v>
      </c>
      <c r="U446" s="9">
        <v>2.1041847810499998</v>
      </c>
      <c r="V446" s="287">
        <v>52.46683627662</v>
      </c>
      <c r="W446" s="287">
        <v>70.982068606430005</v>
      </c>
      <c r="X446" s="9">
        <v>7.0314030261837193</v>
      </c>
      <c r="Y446" s="287">
        <v>78.013471632613729</v>
      </c>
      <c r="Z446" t="str">
        <f>SUBSTITUTE(SUBSTITUTE(SUBSTITUTE(SUBSTITUTE(IF(E446="","",VLOOKUP(E446,Esquemas_NORM!$A$2:$H$126,8,FALSE)),"PROVINCIA ADMINISTRATIVA Y DE PLANIFICACIÓN","PAT"),"PROVINCIA ADMINISTRATIVA Y DE PLANIFICACION","PAT"),"PROVINCIA ADMINISTRATIVA DE PLANIFICACION","PAT"),"PROVINCIA ADMINISTRATIVA Y PLANIFICACION","PAT")</f>
        <v>PAT AGROINDUSTRIAL DEL OCCIDENTE ANTIOQUEÑO</v>
      </c>
      <c r="AA446" t="str">
        <f>IF($E446="","",INDEX(Esquemas_NORM!$H$2:$K$126,MATCH($E446,Esquemas_NORM!$A$2:$A$126,0),MATCH(AA$4,Esquemas_NORM!$H$1:$K$1,0)))</f>
        <v>Región de Planeación y Gestión de Occidente</v>
      </c>
      <c r="AB446" t="str">
        <f>IF($E446="","",INDEX(Esquemas_NORM!$H$2:$K$126,MATCH($E446,Esquemas_NORM!$A$2:$A$126,0),MATCH(AB$4,Esquemas_NORM!$H$1:$K$1,0)))</f>
        <v>A la fecha no ha conformado un EAT Área Metropolitana</v>
      </c>
      <c r="AC446" t="str">
        <f>IF($E446="","",INDEX(Esquemas_NORM!$H$2:$K$126,MATCH($E446,Esquemas_NORM!$A$2:$A$126,0),MATCH(AC$4,Esquemas_NORM!$H$1:$K$1,0)))</f>
        <v>ASOCIACION DE MUNICIPIOS DEL OCCIDENTE ANTIOQUEÑO - AMOCCIDENTE</v>
      </c>
    </row>
    <row r="447" spans="1:29" x14ac:dyDescent="0.3">
      <c r="A447" s="522">
        <v>2018</v>
      </c>
      <c r="B447" s="4" t="s">
        <v>556</v>
      </c>
      <c r="C447" s="4" t="s">
        <v>272</v>
      </c>
      <c r="D447" s="4" t="s">
        <v>572</v>
      </c>
      <c r="E447" s="4" t="s">
        <v>305</v>
      </c>
      <c r="F447" s="4" t="s">
        <v>275</v>
      </c>
      <c r="G447" s="4" t="s">
        <v>306</v>
      </c>
      <c r="H447" s="9">
        <v>16.253838137710002</v>
      </c>
      <c r="I447" s="9">
        <v>0.29011139075999998</v>
      </c>
      <c r="J447" s="287">
        <v>16.543949528470002</v>
      </c>
      <c r="K447" s="9">
        <v>5.2529378743199997</v>
      </c>
      <c r="L447" s="9">
        <v>1.9605776852600001</v>
      </c>
      <c r="M447" s="287">
        <v>7.2135155595799993</v>
      </c>
      <c r="N447" s="9">
        <v>2.6068994264300001</v>
      </c>
      <c r="O447" s="9">
        <v>7.0683146280100004</v>
      </c>
      <c r="P447" s="9">
        <v>4.1967561224100001</v>
      </c>
      <c r="Q447" s="9">
        <v>1.85061336406</v>
      </c>
      <c r="R447" s="9">
        <v>7.4924551887800002</v>
      </c>
      <c r="S447" s="9">
        <v>8.9085654433600006</v>
      </c>
      <c r="T447" s="9">
        <v>23.411802509200001</v>
      </c>
      <c r="U447" s="9">
        <v>2.36513547759</v>
      </c>
      <c r="V447" s="287">
        <v>57.900542159840001</v>
      </c>
      <c r="W447" s="287">
        <v>81.658007247889998</v>
      </c>
      <c r="X447" s="9">
        <v>8.0889493719677237</v>
      </c>
      <c r="Y447" s="287">
        <v>89.746956619857727</v>
      </c>
      <c r="Z447" t="str">
        <f>SUBSTITUTE(SUBSTITUTE(SUBSTITUTE(SUBSTITUTE(IF(E447="","",VLOOKUP(E447,Esquemas_NORM!$A$2:$H$126,8,FALSE)),"PROVINCIA ADMINISTRATIVA Y DE PLANIFICACIÓN","PAT"),"PROVINCIA ADMINISTRATIVA Y DE PLANIFICACION","PAT"),"PROVINCIA ADMINISTRATIVA DE PLANIFICACION","PAT"),"PROVINCIA ADMINISTRATIVA Y PLANIFICACION","PAT")</f>
        <v>PAT TURÍSTICA Y AGROECOLÓGICA DEL OCCIDENTE ANTIOQUEÑO</v>
      </c>
      <c r="AA447" t="str">
        <f>IF($E447="","",INDEX(Esquemas_NORM!$H$2:$K$126,MATCH($E447,Esquemas_NORM!$A$2:$A$126,0),MATCH(AA$4,Esquemas_NORM!$H$1:$K$1,0)))</f>
        <v>A la fecha no ha conformado un EAT Región</v>
      </c>
      <c r="AB447" t="str">
        <f>IF($E447="","",INDEX(Esquemas_NORM!$H$2:$K$126,MATCH($E447,Esquemas_NORM!$A$2:$A$126,0),MATCH(AB$4,Esquemas_NORM!$H$1:$K$1,0)))</f>
        <v>A la fecha no ha conformado un EAT Área Metropolitana</v>
      </c>
      <c r="AC447" t="str">
        <f>IF($E447="","",INDEX(Esquemas_NORM!$H$2:$K$126,MATCH($E447,Esquemas_NORM!$A$2:$A$126,0),MATCH(AC$4,Esquemas_NORM!$H$1:$K$1,0)))</f>
        <v>ASOCIACION DE MUNICIPIOS DEL OCCIDENTE ANTIOQUEÑO - AMOCCIDENTE</v>
      </c>
    </row>
    <row r="448" spans="1:29" x14ac:dyDescent="0.3">
      <c r="A448" s="522">
        <v>2018</v>
      </c>
      <c r="B448" s="4" t="s">
        <v>556</v>
      </c>
      <c r="C448" s="4" t="s">
        <v>272</v>
      </c>
      <c r="D448" s="4" t="s">
        <v>572</v>
      </c>
      <c r="E448" s="4" t="s">
        <v>307</v>
      </c>
      <c r="F448" s="4" t="s">
        <v>275</v>
      </c>
      <c r="G448" s="4" t="s">
        <v>308</v>
      </c>
      <c r="H448" s="9">
        <v>21.765398746550002</v>
      </c>
      <c r="I448" s="9">
        <v>0</v>
      </c>
      <c r="J448" s="287">
        <v>21.765398746550002</v>
      </c>
      <c r="K448" s="9">
        <v>1.5884771170800001</v>
      </c>
      <c r="L448" s="9">
        <v>15.996409702579999</v>
      </c>
      <c r="M448" s="287">
        <v>17.584886819659999</v>
      </c>
      <c r="N448" s="9">
        <v>10.808141068479999</v>
      </c>
      <c r="O448" s="9">
        <v>54.942200866420002</v>
      </c>
      <c r="P448" s="9">
        <v>7.2608807553599997</v>
      </c>
      <c r="Q448" s="9">
        <v>2.9575280316299999</v>
      </c>
      <c r="R448" s="9">
        <v>29.682819149669999</v>
      </c>
      <c r="S448" s="9">
        <v>21.599083868400001</v>
      </c>
      <c r="T448" s="9">
        <v>31.434339349910001</v>
      </c>
      <c r="U448" s="9">
        <v>5.7293879793700002</v>
      </c>
      <c r="V448" s="287">
        <v>164.41438106923999</v>
      </c>
      <c r="W448" s="287">
        <v>203.76466663545</v>
      </c>
      <c r="X448" s="9">
        <v>20.184696244255623</v>
      </c>
      <c r="Y448" s="287">
        <v>223.94936287970563</v>
      </c>
      <c r="Z448" t="str">
        <f>SUBSTITUTE(SUBSTITUTE(SUBSTITUTE(SUBSTITUTE(IF(E448="","",VLOOKUP(E448,Esquemas_NORM!$A$2:$H$126,8,FALSE)),"PROVINCIA ADMINISTRATIVA Y DE PLANIFICACIÓN","PAT"),"PROVINCIA ADMINISTRATIVA Y DE PLANIFICACION","PAT"),"PROVINCIA ADMINISTRATIVA DE PLANIFICACION","PAT"),"PROVINCIA ADMINISTRATIVA Y PLANIFICACION","PAT")</f>
        <v>PAT TURÍSTICA Y AGROECOLÓGICA DEL OCCIDENTE ANTIOQUEÑO</v>
      </c>
      <c r="AA448" t="str">
        <f>IF($E448="","",INDEX(Esquemas_NORM!$H$2:$K$126,MATCH($E448,Esquemas_NORM!$A$2:$A$126,0),MATCH(AA$4,Esquemas_NORM!$H$1:$K$1,0)))</f>
        <v>Región de Planeación y Gestión de Occidente</v>
      </c>
      <c r="AB448" t="str">
        <f>IF($E448="","",INDEX(Esquemas_NORM!$H$2:$K$126,MATCH($E448,Esquemas_NORM!$A$2:$A$126,0),MATCH(AB$4,Esquemas_NORM!$H$1:$K$1,0)))</f>
        <v>A la fecha no ha conformado un EAT Área Metropolitana</v>
      </c>
      <c r="AC448" t="str">
        <f>IF($E448="","",INDEX(Esquemas_NORM!$H$2:$K$126,MATCH($E448,Esquemas_NORM!$A$2:$A$126,0),MATCH(AC$4,Esquemas_NORM!$H$1:$K$1,0)))</f>
        <v>ASOCIACION DE MUNICIPIOS DEL OCCIDENTE ANTIOQUEÑO - AMOCCIDENTE</v>
      </c>
    </row>
    <row r="449" spans="1:29" x14ac:dyDescent="0.3">
      <c r="A449" s="522">
        <v>2018</v>
      </c>
      <c r="B449" s="4" t="s">
        <v>556</v>
      </c>
      <c r="C449" s="4" t="s">
        <v>272</v>
      </c>
      <c r="D449" s="4" t="s">
        <v>572</v>
      </c>
      <c r="E449" s="4" t="s">
        <v>309</v>
      </c>
      <c r="F449" s="4" t="s">
        <v>275</v>
      </c>
      <c r="G449" s="4" t="s">
        <v>310</v>
      </c>
      <c r="H449" s="9">
        <v>28.276934261240001</v>
      </c>
      <c r="I449" s="9">
        <v>0</v>
      </c>
      <c r="J449" s="287">
        <v>28.276934261240001</v>
      </c>
      <c r="K449" s="9">
        <v>4.7986030716399997</v>
      </c>
      <c r="L449" s="9">
        <v>22.203745235989999</v>
      </c>
      <c r="M449" s="287">
        <v>27.002348307629997</v>
      </c>
      <c r="N449" s="9">
        <v>16.876167157009998</v>
      </c>
      <c r="O449" s="9">
        <v>85.430483016780002</v>
      </c>
      <c r="P449" s="9">
        <v>10.865482322309999</v>
      </c>
      <c r="Q449" s="9">
        <v>8.5339639984000009</v>
      </c>
      <c r="R449" s="9">
        <v>28.208119014160001</v>
      </c>
      <c r="S449" s="9">
        <v>33.920454532919997</v>
      </c>
      <c r="T449" s="9">
        <v>71.240033874109997</v>
      </c>
      <c r="U449" s="9">
        <v>8.5778654311900002</v>
      </c>
      <c r="V449" s="287">
        <v>263.65256934688</v>
      </c>
      <c r="W449" s="287">
        <v>318.93185191574997</v>
      </c>
      <c r="X449" s="9">
        <v>31.593026700033594</v>
      </c>
      <c r="Y449" s="287">
        <v>350.52487861578356</v>
      </c>
      <c r="Z449" t="str">
        <f>SUBSTITUTE(SUBSTITUTE(SUBSTITUTE(SUBSTITUTE(IF(E449="","",VLOOKUP(E449,Esquemas_NORM!$A$2:$H$126,8,FALSE)),"PROVINCIA ADMINISTRATIVA Y DE PLANIFICACIÓN","PAT"),"PROVINCIA ADMINISTRATIVA Y DE PLANIFICACION","PAT"),"PROVINCIA ADMINISTRATIVA DE PLANIFICACION","PAT"),"PROVINCIA ADMINISTRATIVA Y PLANIFICACION","PAT")</f>
        <v>PAT TURÍSTICA Y AGROECOLÓGICA DEL OCCIDENTE ANTIOQUEÑO</v>
      </c>
      <c r="AA449" t="str">
        <f>IF($E449="","",INDEX(Esquemas_NORM!$H$2:$K$126,MATCH($E449,Esquemas_NORM!$A$2:$A$126,0),MATCH(AA$4,Esquemas_NORM!$H$1:$K$1,0)))</f>
        <v>A la fecha no ha conformado un EAT Región</v>
      </c>
      <c r="AB449" t="str">
        <f>IF($E449="","",INDEX(Esquemas_NORM!$H$2:$K$126,MATCH($E449,Esquemas_NORM!$A$2:$A$126,0),MATCH(AB$4,Esquemas_NORM!$H$1:$K$1,0)))</f>
        <v>A la fecha no ha conformado un EAT Área Metropolitana</v>
      </c>
      <c r="AC449" t="str">
        <f>IF($E449="","",INDEX(Esquemas_NORM!$H$2:$K$126,MATCH($E449,Esquemas_NORM!$A$2:$A$126,0),MATCH(AC$4,Esquemas_NORM!$H$1:$K$1,0)))</f>
        <v>ASOCIACION DE MUNICIPIOS DEL OCCIDENTE ANTIOQUEÑO - AMOCCIDENTE</v>
      </c>
    </row>
    <row r="450" spans="1:29" x14ac:dyDescent="0.3">
      <c r="A450" s="522">
        <v>2018</v>
      </c>
      <c r="B450" s="4" t="s">
        <v>556</v>
      </c>
      <c r="C450" s="4" t="s">
        <v>272</v>
      </c>
      <c r="D450" s="4" t="s">
        <v>572</v>
      </c>
      <c r="E450" s="4" t="s">
        <v>311</v>
      </c>
      <c r="F450" s="4" t="s">
        <v>275</v>
      </c>
      <c r="G450" s="4" t="s">
        <v>312</v>
      </c>
      <c r="H450" s="9">
        <v>19.155579738349999</v>
      </c>
      <c r="I450" s="9">
        <v>0.36171049944</v>
      </c>
      <c r="J450" s="287">
        <v>19.51729023779</v>
      </c>
      <c r="K450" s="9">
        <v>1.0623197009500001</v>
      </c>
      <c r="L450" s="9">
        <v>13.82409169047</v>
      </c>
      <c r="M450" s="287">
        <v>14.886411391420001</v>
      </c>
      <c r="N450" s="9">
        <v>7.4964798114600004</v>
      </c>
      <c r="O450" s="9">
        <v>36.253960964080001</v>
      </c>
      <c r="P450" s="9">
        <v>6.8217043551999996</v>
      </c>
      <c r="Q450" s="9">
        <v>3.0163112033899999</v>
      </c>
      <c r="R450" s="9">
        <v>19.144272949560001</v>
      </c>
      <c r="S450" s="9">
        <v>19.819231369920001</v>
      </c>
      <c r="T450" s="9">
        <v>36.352131739999997</v>
      </c>
      <c r="U450" s="9">
        <v>6.3158914259700003</v>
      </c>
      <c r="V450" s="287">
        <v>135.21998381957999</v>
      </c>
      <c r="W450" s="287">
        <v>169.62368544879001</v>
      </c>
      <c r="X450" s="9">
        <v>16.802729458196485</v>
      </c>
      <c r="Y450" s="287">
        <v>186.42641490698651</v>
      </c>
      <c r="Z450" t="str">
        <f>SUBSTITUTE(SUBSTITUTE(SUBSTITUTE(SUBSTITUTE(IF(E450="","",VLOOKUP(E450,Esquemas_NORM!$A$2:$H$126,8,FALSE)),"PROVINCIA ADMINISTRATIVA Y DE PLANIFICACIÓN","PAT"),"PROVINCIA ADMINISTRATIVA Y DE PLANIFICACION","PAT"),"PROVINCIA ADMINISTRATIVA DE PLANIFICACION","PAT"),"PROVINCIA ADMINISTRATIVA Y PLANIFICACION","PAT")</f>
        <v>A la fecha no ha conformado un EAT Provincia</v>
      </c>
      <c r="AA450" t="str">
        <f>IF($E450="","",INDEX(Esquemas_NORM!$H$2:$K$126,MATCH($E450,Esquemas_NORM!$A$2:$A$126,0),MATCH(AA$4,Esquemas_NORM!$H$1:$K$1,0)))</f>
        <v>A la fecha no ha conformado un EAT Región</v>
      </c>
      <c r="AB450" t="str">
        <f>IF($E450="","",INDEX(Esquemas_NORM!$H$2:$K$126,MATCH($E450,Esquemas_NORM!$A$2:$A$126,0),MATCH(AB$4,Esquemas_NORM!$H$1:$K$1,0)))</f>
        <v>A la fecha no ha conformado un EAT Área Metropolitana</v>
      </c>
      <c r="AC450" t="str">
        <f>IF($E450="","",INDEX(Esquemas_NORM!$H$2:$K$126,MATCH($E450,Esquemas_NORM!$A$2:$A$126,0),MATCH(AC$4,Esquemas_NORM!$H$1:$K$1,0)))</f>
        <v>ASOCIACION DE MUNICIPIOS DEL OCCIDENTE ANTIOQUEÑO - AMOCCIDENTE</v>
      </c>
    </row>
    <row r="451" spans="1:29" x14ac:dyDescent="0.3">
      <c r="A451" s="522">
        <v>2018</v>
      </c>
      <c r="B451" s="4" t="s">
        <v>556</v>
      </c>
      <c r="C451" s="4" t="s">
        <v>272</v>
      </c>
      <c r="D451" s="4" t="s">
        <v>571</v>
      </c>
      <c r="E451" s="4" t="s">
        <v>313</v>
      </c>
      <c r="F451" s="4" t="s">
        <v>275</v>
      </c>
      <c r="G451" s="4" t="s">
        <v>314</v>
      </c>
      <c r="H451" s="9">
        <v>21.526001176289999</v>
      </c>
      <c r="I451" s="9">
        <v>0</v>
      </c>
      <c r="J451" s="287">
        <v>21.526001176289999</v>
      </c>
      <c r="K451" s="9">
        <v>0.40807906143</v>
      </c>
      <c r="L451" s="9">
        <v>6.2146097548399997</v>
      </c>
      <c r="M451" s="287">
        <v>6.6226888162699993</v>
      </c>
      <c r="N451" s="9">
        <v>2.4710606774300001</v>
      </c>
      <c r="O451" s="9">
        <v>9.18217524778</v>
      </c>
      <c r="P451" s="9">
        <v>2.9052269876799999</v>
      </c>
      <c r="Q451" s="9">
        <v>1.04158098069</v>
      </c>
      <c r="R451" s="9">
        <v>4.5301847928400001</v>
      </c>
      <c r="S451" s="9">
        <v>6.5790608773799999</v>
      </c>
      <c r="T451" s="9">
        <v>14.447000665339999</v>
      </c>
      <c r="U451" s="9">
        <v>2.5459474906600001</v>
      </c>
      <c r="V451" s="287">
        <v>43.702237719799996</v>
      </c>
      <c r="W451" s="287">
        <v>71.85092771235999</v>
      </c>
      <c r="X451" s="9">
        <v>7.1174712215285094</v>
      </c>
      <c r="Y451" s="287">
        <v>78.968398933888494</v>
      </c>
      <c r="Z451" t="str">
        <f>SUBSTITUTE(SUBSTITUTE(SUBSTITUTE(SUBSTITUTE(IF(E451="","",VLOOKUP(E451,Esquemas_NORM!$A$2:$H$126,8,FALSE)),"PROVINCIA ADMINISTRATIVA Y DE PLANIFICACIÓN","PAT"),"PROVINCIA ADMINISTRATIVA Y DE PLANIFICACION","PAT"),"PROVINCIA ADMINISTRATIVA DE PLANIFICACION","PAT"),"PROVINCIA ADMINISTRATIVA Y PLANIFICACION","PAT")</f>
        <v>PAT AGROINDUSTRIAL DEL OCCIDENTE ANTIOQUEÑO</v>
      </c>
      <c r="AA451" t="str">
        <f>IF($E451="","",INDEX(Esquemas_NORM!$H$2:$K$126,MATCH($E451,Esquemas_NORM!$A$2:$A$126,0),MATCH(AA$4,Esquemas_NORM!$H$1:$K$1,0)))</f>
        <v>Región de Planeación y Gestión de Occidente</v>
      </c>
      <c r="AB451" t="str">
        <f>IF($E451="","",INDEX(Esquemas_NORM!$H$2:$K$126,MATCH($E451,Esquemas_NORM!$A$2:$A$126,0),MATCH(AB$4,Esquemas_NORM!$H$1:$K$1,0)))</f>
        <v>A la fecha no ha conformado un EAT Área Metropolitana</v>
      </c>
      <c r="AC451" t="str">
        <f>IF($E451="","",INDEX(Esquemas_NORM!$H$2:$K$126,MATCH($E451,Esquemas_NORM!$A$2:$A$126,0),MATCH(AC$4,Esquemas_NORM!$H$1:$K$1,0)))</f>
        <v>ASOCIACION DE MUNICIPIOS DEL OCCIDENTE ANTIOQUEÑO - AMOCCIDENTE</v>
      </c>
    </row>
    <row r="452" spans="1:29" x14ac:dyDescent="0.3">
      <c r="A452" s="522">
        <v>2018</v>
      </c>
      <c r="B452" s="4" t="s">
        <v>556</v>
      </c>
      <c r="C452" s="4" t="s">
        <v>315</v>
      </c>
      <c r="D452" s="4" t="s">
        <v>573</v>
      </c>
      <c r="E452" s="4" t="s">
        <v>317</v>
      </c>
      <c r="F452" s="4" t="s">
        <v>318</v>
      </c>
      <c r="G452" s="4" t="s">
        <v>319</v>
      </c>
      <c r="H452" s="9">
        <v>77.387358821470002</v>
      </c>
      <c r="I452" s="9">
        <v>0.66167954623000003</v>
      </c>
      <c r="J452" s="287">
        <v>78.049038367700007</v>
      </c>
      <c r="K452" s="9">
        <v>4.28767625436</v>
      </c>
      <c r="L452" s="9">
        <v>15.99717691543</v>
      </c>
      <c r="M452" s="287">
        <v>20.284853169790001</v>
      </c>
      <c r="N452" s="9">
        <v>5.0460963957200002</v>
      </c>
      <c r="O452" s="9">
        <v>23.384018994569999</v>
      </c>
      <c r="P452" s="9">
        <v>9.5062804992499998</v>
      </c>
      <c r="Q452" s="9">
        <v>4.69776610069</v>
      </c>
      <c r="R452" s="9">
        <v>23.367109195249999</v>
      </c>
      <c r="S452" s="9">
        <v>19.636158948409999</v>
      </c>
      <c r="T452" s="9">
        <v>39.500364428099999</v>
      </c>
      <c r="U452" s="9">
        <v>7.7003693893799996</v>
      </c>
      <c r="V452" s="287">
        <v>132.83816395136998</v>
      </c>
      <c r="W452" s="287">
        <v>231.17205548886</v>
      </c>
      <c r="X452" s="9">
        <v>22.899641028305989</v>
      </c>
      <c r="Y452" s="287">
        <v>254.07169651716598</v>
      </c>
      <c r="Z452" t="str">
        <f>SUBSTITUTE(SUBSTITUTE(SUBSTITUTE(SUBSTITUTE(IF(E452="","",VLOOKUP(E452,Esquemas_NORM!$A$2:$H$126,8,FALSE)),"PROVINCIA ADMINISTRATIVA Y DE PLANIFICACIÓN","PAT"),"PROVINCIA ADMINISTRATIVA Y DE PLANIFICACION","PAT"),"PROVINCIA ADMINISTRATIVA DE PLANIFICACION","PAT"),"PROVINCIA ADMINISTRATIVA Y PLANIFICACION","PAT")</f>
        <v>PAT DE LA PAZ</v>
      </c>
      <c r="AA452" t="str">
        <f>IF($E452="","",INDEX(Esquemas_NORM!$H$2:$K$126,MATCH($E452,Esquemas_NORM!$A$2:$A$126,0),MATCH(AA$4,Esquemas_NORM!$H$1:$K$1,0)))</f>
        <v>A la fecha no ha conformado un EAT Región</v>
      </c>
      <c r="AB452" t="str">
        <f>IF($E452="","",INDEX(Esquemas_NORM!$H$2:$K$126,MATCH($E452,Esquemas_NORM!$A$2:$A$126,0),MATCH(AB$4,Esquemas_NORM!$H$1:$K$1,0)))</f>
        <v>A la fecha no ha conformado un EAT Área Metropolitana</v>
      </c>
      <c r="AC452" t="str">
        <f>IF($E452="","",INDEX(Esquemas_NORM!$H$2:$K$126,MATCH($E452,Esquemas_NORM!$A$2:$A$126,0),MATCH(AC$4,Esquemas_NORM!$H$1:$K$1,0)))</f>
        <v>MUNICIPIOS UNIDOS DEL SUR DE ANTIOQUIA - MUSA</v>
      </c>
    </row>
    <row r="453" spans="1:29" x14ac:dyDescent="0.3">
      <c r="A453" s="522">
        <v>2018</v>
      </c>
      <c r="B453" s="4" t="s">
        <v>556</v>
      </c>
      <c r="C453" s="4" t="s">
        <v>315</v>
      </c>
      <c r="D453" s="4" t="s">
        <v>574</v>
      </c>
      <c r="E453" s="4" t="s">
        <v>320</v>
      </c>
      <c r="F453" s="4" t="s">
        <v>318</v>
      </c>
      <c r="G453" s="4" t="s">
        <v>322</v>
      </c>
      <c r="H453" s="9">
        <v>7.6825522173199996</v>
      </c>
      <c r="I453" s="9">
        <v>0</v>
      </c>
      <c r="J453" s="287">
        <v>7.6825522173199996</v>
      </c>
      <c r="K453" s="9">
        <v>0.60646732708999995</v>
      </c>
      <c r="L453" s="9">
        <v>4.2410804336199996</v>
      </c>
      <c r="M453" s="287">
        <v>4.8475477607099995</v>
      </c>
      <c r="N453" s="9">
        <v>9.0319868699600008</v>
      </c>
      <c r="O453" s="9">
        <v>6.2084804102</v>
      </c>
      <c r="P453" s="9">
        <v>1.5931118321</v>
      </c>
      <c r="Q453" s="9">
        <v>0.79581785283999995</v>
      </c>
      <c r="R453" s="9">
        <v>5.1551710541800002</v>
      </c>
      <c r="S453" s="9">
        <v>4.9879021811599999</v>
      </c>
      <c r="T453" s="9">
        <v>10.69352507857</v>
      </c>
      <c r="U453" s="9">
        <v>1.3382436396199999</v>
      </c>
      <c r="V453" s="287">
        <v>39.804238918630006</v>
      </c>
      <c r="W453" s="287">
        <v>52.334338896660007</v>
      </c>
      <c r="X453" s="9">
        <v>5.1841801192298149</v>
      </c>
      <c r="Y453" s="287">
        <v>57.518519015889822</v>
      </c>
      <c r="Z453" t="str">
        <f>SUBSTITUTE(SUBSTITUTE(SUBSTITUTE(SUBSTITUTE(IF(E453="","",VLOOKUP(E453,Esquemas_NORM!$A$2:$H$126,8,FALSE)),"PROVINCIA ADMINISTRATIVA Y DE PLANIFICACIÓN","PAT"),"PROVINCIA ADMINISTRATIVA Y DE PLANIFICACION","PAT"),"PROVINCIA ADMINISTRATIVA DE PLANIFICACION","PAT"),"PROVINCIA ADMINISTRATIVA Y PLANIFICACION","PAT")</f>
        <v>PAT DEL AGUA, BOSQUES Y EL TURISMO</v>
      </c>
      <c r="AA453" t="str">
        <f>IF($E453="","",INDEX(Esquemas_NORM!$H$2:$K$126,MATCH($E453,Esquemas_NORM!$A$2:$A$126,0),MATCH(AA$4,Esquemas_NORM!$H$1:$K$1,0)))</f>
        <v>A la fecha no ha conformado un EAT Región</v>
      </c>
      <c r="AB453" t="str">
        <f>IF($E453="","",INDEX(Esquemas_NORM!$H$2:$K$126,MATCH($E453,Esquemas_NORM!$A$2:$A$126,0),MATCH(AB$4,Esquemas_NORM!$H$1:$K$1,0)))</f>
        <v>A la fecha no ha conformado un EAT Área Metropolitana</v>
      </c>
      <c r="AC453" t="str">
        <f>IF($E453="","",INDEX(Esquemas_NORM!$H$2:$K$126,MATCH($E453,Esquemas_NORM!$A$2:$A$126,0),MATCH(AC$4,Esquemas_NORM!$H$1:$K$1,0)))</f>
        <v>A la fecha no ha conformado un EAT asociación - unión</v>
      </c>
    </row>
    <row r="454" spans="1:29" x14ac:dyDescent="0.3">
      <c r="A454" s="522">
        <v>2018</v>
      </c>
      <c r="B454" s="4" t="s">
        <v>556</v>
      </c>
      <c r="C454" s="4" t="s">
        <v>315</v>
      </c>
      <c r="D454" s="4" t="s">
        <v>573</v>
      </c>
      <c r="E454" s="4" t="s">
        <v>323</v>
      </c>
      <c r="F454" s="4" t="s">
        <v>318</v>
      </c>
      <c r="G454" s="4" t="s">
        <v>325</v>
      </c>
      <c r="H454" s="9">
        <v>20.73848301336</v>
      </c>
      <c r="I454" s="9">
        <v>0</v>
      </c>
      <c r="J454" s="287">
        <v>20.73848301336</v>
      </c>
      <c r="K454" s="9">
        <v>2.1501976785500001</v>
      </c>
      <c r="L454" s="9">
        <v>4.3670976221100002</v>
      </c>
      <c r="M454" s="287">
        <v>6.5172953006600007</v>
      </c>
      <c r="N454" s="9">
        <v>1.4692425785400001</v>
      </c>
      <c r="O454" s="9">
        <v>6.0672538029599998</v>
      </c>
      <c r="P454" s="9">
        <v>3.3658339689600001</v>
      </c>
      <c r="Q454" s="9">
        <v>1.7303061185599999</v>
      </c>
      <c r="R454" s="9">
        <v>9.2890799066300005</v>
      </c>
      <c r="S454" s="9">
        <v>6.8532198642499997</v>
      </c>
      <c r="T454" s="9">
        <v>16.21633035704</v>
      </c>
      <c r="U454" s="9">
        <v>1.80754929648</v>
      </c>
      <c r="V454" s="287">
        <v>46.798815893419999</v>
      </c>
      <c r="W454" s="287">
        <v>74.054594207440005</v>
      </c>
      <c r="X454" s="9">
        <v>7.3357639194796445</v>
      </c>
      <c r="Y454" s="287">
        <v>81.390358126919651</v>
      </c>
      <c r="Z454" t="str">
        <f>SUBSTITUTE(SUBSTITUTE(SUBSTITUTE(SUBSTITUTE(IF(E454="","",VLOOKUP(E454,Esquemas_NORM!$A$2:$H$126,8,FALSE)),"PROVINCIA ADMINISTRATIVA Y DE PLANIFICACIÓN","PAT"),"PROVINCIA ADMINISTRATIVA Y DE PLANIFICACION","PAT"),"PROVINCIA ADMINISTRATIVA DE PLANIFICACION","PAT"),"PROVINCIA ADMINISTRATIVA Y PLANIFICACION","PAT")</f>
        <v>PAT DE LA PAZ</v>
      </c>
      <c r="AA454" t="str">
        <f>IF($E454="","",INDEX(Esquemas_NORM!$H$2:$K$126,MATCH($E454,Esquemas_NORM!$A$2:$A$126,0),MATCH(AA$4,Esquemas_NORM!$H$1:$K$1,0)))</f>
        <v>A la fecha no ha conformado un EAT Región</v>
      </c>
      <c r="AB454" t="str">
        <f>IF($E454="","",INDEX(Esquemas_NORM!$H$2:$K$126,MATCH($E454,Esquemas_NORM!$A$2:$A$126,0),MATCH(AB$4,Esquemas_NORM!$H$1:$K$1,0)))</f>
        <v>A la fecha no ha conformado un EAT Área Metropolitana</v>
      </c>
      <c r="AC454" t="str">
        <f>IF($E454="","",INDEX(Esquemas_NORM!$H$2:$K$126,MATCH($E454,Esquemas_NORM!$A$2:$A$126,0),MATCH(AC$4,Esquemas_NORM!$H$1:$K$1,0)))</f>
        <v>MUNICIPIOS UNIDOS DEL SUR DE ANTIOQUIA - MUSA</v>
      </c>
    </row>
    <row r="455" spans="1:29" x14ac:dyDescent="0.3">
      <c r="A455" s="522">
        <v>2018</v>
      </c>
      <c r="B455" s="4" t="s">
        <v>556</v>
      </c>
      <c r="C455" s="4" t="s">
        <v>315</v>
      </c>
      <c r="D455" s="4" t="s">
        <v>575</v>
      </c>
      <c r="E455" s="4" t="s">
        <v>326</v>
      </c>
      <c r="F455" s="4" t="s">
        <v>318</v>
      </c>
      <c r="G455" s="4" t="s">
        <v>327</v>
      </c>
      <c r="H455" s="9">
        <v>15.444085443460001</v>
      </c>
      <c r="I455" s="9">
        <v>0</v>
      </c>
      <c r="J455" s="287">
        <v>15.444085443460001</v>
      </c>
      <c r="K455" s="9">
        <v>3.04407311764</v>
      </c>
      <c r="L455" s="9">
        <v>15.15710919374</v>
      </c>
      <c r="M455" s="287">
        <v>18.201182311380002</v>
      </c>
      <c r="N455" s="9">
        <v>51.67979986772</v>
      </c>
      <c r="O455" s="9">
        <v>15.460930069490001</v>
      </c>
      <c r="P455" s="9">
        <v>4.1030127248900001</v>
      </c>
      <c r="Q455" s="9">
        <v>1.9694402558299999</v>
      </c>
      <c r="R455" s="9">
        <v>14.89957121316</v>
      </c>
      <c r="S455" s="9">
        <v>9.8955409127199996</v>
      </c>
      <c r="T455" s="9">
        <v>16.495220613339999</v>
      </c>
      <c r="U455" s="9">
        <v>2.7882317258399998</v>
      </c>
      <c r="V455" s="287">
        <v>117.29174738299</v>
      </c>
      <c r="W455" s="287">
        <v>150.93701513783</v>
      </c>
      <c r="X455" s="9">
        <v>14.951649139556496</v>
      </c>
      <c r="Y455" s="287">
        <v>165.88866427738651</v>
      </c>
      <c r="Z455" t="str">
        <f>SUBSTITUTE(SUBSTITUTE(SUBSTITUTE(SUBSTITUTE(IF(E455="","",VLOOKUP(E455,Esquemas_NORM!$A$2:$H$126,8,FALSE)),"PROVINCIA ADMINISTRATIVA Y DE PLANIFICACIÓN","PAT"),"PROVINCIA ADMINISTRATIVA Y DE PLANIFICACION","PAT"),"PROVINCIA ADMINISTRATIVA DE PLANIFICACION","PAT"),"PROVINCIA ADMINISTRATIVA Y PLANIFICACION","PAT")</f>
        <v>PAT DEL AGUA, BOSQUES Y EL TURISMO</v>
      </c>
      <c r="AA455" t="str">
        <f>IF($E455="","",INDEX(Esquemas_NORM!$H$2:$K$126,MATCH($E455,Esquemas_NORM!$A$2:$A$126,0),MATCH(AA$4,Esquemas_NORM!$H$1:$K$1,0)))</f>
        <v>A la fecha no ha conformado un EAT Región</v>
      </c>
      <c r="AB455" t="str">
        <f>IF($E455="","",INDEX(Esquemas_NORM!$H$2:$K$126,MATCH($E455,Esquemas_NORM!$A$2:$A$126,0),MATCH(AB$4,Esquemas_NORM!$H$1:$K$1,0)))</f>
        <v>A la fecha no ha conformado un EAT Área Metropolitana</v>
      </c>
      <c r="AC455" t="str">
        <f>IF($E455="","",INDEX(Esquemas_NORM!$H$2:$K$126,MATCH($E455,Esquemas_NORM!$A$2:$A$126,0),MATCH(AC$4,Esquemas_NORM!$H$1:$K$1,0)))</f>
        <v>A la fecha no ha conformado un EAT asociación - unión</v>
      </c>
    </row>
    <row r="456" spans="1:29" x14ac:dyDescent="0.3">
      <c r="A456" s="522">
        <v>2018</v>
      </c>
      <c r="B456" s="4" t="s">
        <v>556</v>
      </c>
      <c r="C456" s="4" t="s">
        <v>315</v>
      </c>
      <c r="D456" s="4" t="s">
        <v>574</v>
      </c>
      <c r="E456" s="4" t="s">
        <v>328</v>
      </c>
      <c r="F456" s="4" t="s">
        <v>318</v>
      </c>
      <c r="G456" s="4" t="s">
        <v>329</v>
      </c>
      <c r="H456" s="9">
        <v>14.360967233949999</v>
      </c>
      <c r="I456" s="9">
        <v>0</v>
      </c>
      <c r="J456" s="287">
        <v>14.360967233949999</v>
      </c>
      <c r="K456" s="9">
        <v>1.87204485014</v>
      </c>
      <c r="L456" s="9">
        <v>3.90588992698</v>
      </c>
      <c r="M456" s="287">
        <v>5.7779347771200005</v>
      </c>
      <c r="N456" s="9">
        <v>1.19291536786</v>
      </c>
      <c r="O456" s="9">
        <v>4.5492590485099997</v>
      </c>
      <c r="P456" s="9">
        <v>1.81529931379</v>
      </c>
      <c r="Q456" s="9">
        <v>0.75637911534000002</v>
      </c>
      <c r="R456" s="9">
        <v>7.4223241209399999</v>
      </c>
      <c r="S456" s="9">
        <v>7.9598006855900003</v>
      </c>
      <c r="T456" s="9">
        <v>9.9001677414000007</v>
      </c>
      <c r="U456" s="9">
        <v>1.6804112311299999</v>
      </c>
      <c r="V456" s="287">
        <v>35.276556624560001</v>
      </c>
      <c r="W456" s="287">
        <v>55.415458635630003</v>
      </c>
      <c r="X456" s="9">
        <v>5.4893923380626983</v>
      </c>
      <c r="Y456" s="287">
        <v>60.904850973692703</v>
      </c>
      <c r="Z456" t="str">
        <f>SUBSTITUTE(SUBSTITUTE(SUBSTITUTE(SUBSTITUTE(IF(E456="","",VLOOKUP(E456,Esquemas_NORM!$A$2:$H$126,8,FALSE)),"PROVINCIA ADMINISTRATIVA Y DE PLANIFICACIÓN","PAT"),"PROVINCIA ADMINISTRATIVA Y DE PLANIFICACION","PAT"),"PROVINCIA ADMINISTRATIVA DE PLANIFICACION","PAT"),"PROVINCIA ADMINISTRATIVA Y PLANIFICACION","PAT")</f>
        <v>PAT DEL AGUA, BOSQUES Y EL TURISMO</v>
      </c>
      <c r="AA456" t="str">
        <f>IF($E456="","",INDEX(Esquemas_NORM!$H$2:$K$126,MATCH($E456,Esquemas_NORM!$A$2:$A$126,0),MATCH(AA$4,Esquemas_NORM!$H$1:$K$1,0)))</f>
        <v>A la fecha no ha conformado un EAT Región</v>
      </c>
      <c r="AB456" t="str">
        <f>IF($E456="","",INDEX(Esquemas_NORM!$H$2:$K$126,MATCH($E456,Esquemas_NORM!$A$2:$A$126,0),MATCH(AB$4,Esquemas_NORM!$H$1:$K$1,0)))</f>
        <v>A la fecha no ha conformado un EAT Área Metropolitana</v>
      </c>
      <c r="AC456" t="str">
        <f>IF($E456="","",INDEX(Esquemas_NORM!$H$2:$K$126,MATCH($E456,Esquemas_NORM!$A$2:$A$126,0),MATCH(AC$4,Esquemas_NORM!$H$1:$K$1,0)))</f>
        <v>A la fecha no ha conformado un EAT asociación - unión</v>
      </c>
    </row>
    <row r="457" spans="1:29" x14ac:dyDescent="0.3">
      <c r="A457" s="522">
        <v>2018</v>
      </c>
      <c r="B457" s="4" t="s">
        <v>556</v>
      </c>
      <c r="C457" s="4" t="s">
        <v>315</v>
      </c>
      <c r="D457" s="4" t="s">
        <v>576</v>
      </c>
      <c r="E457" s="4" t="s">
        <v>330</v>
      </c>
      <c r="F457" s="4" t="s">
        <v>318</v>
      </c>
      <c r="G457" s="4" t="s">
        <v>331</v>
      </c>
      <c r="H457" s="9">
        <v>51.30313367003</v>
      </c>
      <c r="I457" s="9">
        <v>0</v>
      </c>
      <c r="J457" s="287">
        <v>51.30313367003</v>
      </c>
      <c r="K457" s="9">
        <v>25.928920807440001</v>
      </c>
      <c r="L457" s="9">
        <v>30.69675066357</v>
      </c>
      <c r="M457" s="287">
        <v>56.625671471010001</v>
      </c>
      <c r="N457" s="9">
        <v>27.6063439759</v>
      </c>
      <c r="O457" s="9">
        <v>155.36352336300001</v>
      </c>
      <c r="P457" s="9">
        <v>30.782865968799999</v>
      </c>
      <c r="Q457" s="9">
        <v>20.215047430729999</v>
      </c>
      <c r="R457" s="9">
        <v>96.12288894436</v>
      </c>
      <c r="S457" s="9">
        <v>57.259324590929999</v>
      </c>
      <c r="T457" s="9">
        <v>70.249479207139998</v>
      </c>
      <c r="U457" s="9">
        <v>27.290482553690001</v>
      </c>
      <c r="V457" s="287">
        <v>484.88995603455004</v>
      </c>
      <c r="W457" s="287">
        <v>592.81876117559</v>
      </c>
      <c r="X457" s="9">
        <v>58.723952586110514</v>
      </c>
      <c r="Y457" s="287">
        <v>651.5427137617005</v>
      </c>
      <c r="Z457" t="str">
        <f>SUBSTITUTE(SUBSTITUTE(SUBSTITUTE(SUBSTITUTE(IF(E457="","",VLOOKUP(E457,Esquemas_NORM!$A$2:$H$126,8,FALSE)),"PROVINCIA ADMINISTRATIVA Y DE PLANIFICACIÓN","PAT"),"PROVINCIA ADMINISTRATIVA Y DE PLANIFICACION","PAT"),"PROVINCIA ADMINISTRATIVA DE PLANIFICACION","PAT"),"PROVINCIA ADMINISTRATIVA Y PLANIFICACION","PAT")</f>
        <v>A la fecha no ha conformado un EAT Provincia</v>
      </c>
      <c r="AA457" t="str">
        <f>IF($E457="","",INDEX(Esquemas_NORM!$H$2:$K$126,MATCH($E457,Esquemas_NORM!$A$2:$A$126,0),MATCH(AA$4,Esquemas_NORM!$H$1:$K$1,0)))</f>
        <v>A la fecha no ha conformado un EAT Región</v>
      </c>
      <c r="AB457" t="str">
        <f>IF($E457="","",INDEX(Esquemas_NORM!$H$2:$K$126,MATCH($E457,Esquemas_NORM!$A$2:$A$126,0),MATCH(AB$4,Esquemas_NORM!$H$1:$K$1,0)))</f>
        <v>A la fecha no ha conformado un EAT Área Metropolitana</v>
      </c>
      <c r="AC457" t="str">
        <f>IF($E457="","",INDEX(Esquemas_NORM!$H$2:$K$126,MATCH($E457,Esquemas_NORM!$A$2:$A$126,0),MATCH(AC$4,Esquemas_NORM!$H$1:$K$1,0)))</f>
        <v>MUNICIPIOS ASOCIADOS DEL ALTIPLANO DEL ORIENTE ANTIOQUEÑO - MASORA</v>
      </c>
    </row>
    <row r="458" spans="1:29" x14ac:dyDescent="0.3">
      <c r="A458" s="522">
        <v>2018</v>
      </c>
      <c r="B458" s="4" t="s">
        <v>556</v>
      </c>
      <c r="C458" s="4" t="s">
        <v>315</v>
      </c>
      <c r="D458" s="4" t="s">
        <v>574</v>
      </c>
      <c r="E458" s="4" t="s">
        <v>332</v>
      </c>
      <c r="F458" s="4" t="s">
        <v>318</v>
      </c>
      <c r="G458" s="4" t="s">
        <v>333</v>
      </c>
      <c r="H458" s="9">
        <v>330.42925474583001</v>
      </c>
      <c r="I458" s="9">
        <v>0</v>
      </c>
      <c r="J458" s="287">
        <v>330.42925474583001</v>
      </c>
      <c r="K458" s="9">
        <v>5.4940020704899997</v>
      </c>
      <c r="L458" s="9">
        <v>41.230453805129997</v>
      </c>
      <c r="M458" s="287">
        <v>46.724455875619995</v>
      </c>
      <c r="N458" s="9">
        <v>5.8337079954400002</v>
      </c>
      <c r="O458" s="9">
        <v>38.537199091550001</v>
      </c>
      <c r="P458" s="9">
        <v>8.2135502453299996</v>
      </c>
      <c r="Q458" s="9">
        <v>5.0965032943399997</v>
      </c>
      <c r="R458" s="9">
        <v>30.44741663324</v>
      </c>
      <c r="S458" s="9">
        <v>21.944228093930001</v>
      </c>
      <c r="T458" s="9">
        <v>29.724034190640001</v>
      </c>
      <c r="U458" s="9">
        <v>7.46662778473</v>
      </c>
      <c r="V458" s="287">
        <v>147.2632673292</v>
      </c>
      <c r="W458" s="287">
        <v>524.41697795064999</v>
      </c>
      <c r="X458" s="9">
        <v>51.948149696671557</v>
      </c>
      <c r="Y458" s="287">
        <v>576.36512764732151</v>
      </c>
      <c r="Z458" t="str">
        <f>SUBSTITUTE(SUBSTITUTE(SUBSTITUTE(SUBSTITUTE(IF(E458="","",VLOOKUP(E458,Esquemas_NORM!$A$2:$H$126,8,FALSE)),"PROVINCIA ADMINISTRATIVA Y DE PLANIFICACIÓN","PAT"),"PROVINCIA ADMINISTRATIVA Y DE PLANIFICACION","PAT"),"PROVINCIA ADMINISTRATIVA DE PLANIFICACION","PAT"),"PROVINCIA ADMINISTRATIVA Y PLANIFICACION","PAT")</f>
        <v>PAT DEL AGUA, BOSQUES Y EL TURISMO</v>
      </c>
      <c r="AA458" t="str">
        <f>IF($E458="","",INDEX(Esquemas_NORM!$H$2:$K$126,MATCH($E458,Esquemas_NORM!$A$2:$A$126,0),MATCH(AA$4,Esquemas_NORM!$H$1:$K$1,0)))</f>
        <v>A la fecha no ha conformado un EAT Región</v>
      </c>
      <c r="AB458" t="str">
        <f>IF($E458="","",INDEX(Esquemas_NORM!$H$2:$K$126,MATCH($E458,Esquemas_NORM!$A$2:$A$126,0),MATCH(AB$4,Esquemas_NORM!$H$1:$K$1,0)))</f>
        <v>A la fecha no ha conformado un EAT Área Metropolitana</v>
      </c>
      <c r="AC458" t="str">
        <f>IF($E458="","",INDEX(Esquemas_NORM!$H$2:$K$126,MATCH($E458,Esquemas_NORM!$A$2:$A$126,0),MATCH(AC$4,Esquemas_NORM!$H$1:$K$1,0)))</f>
        <v>A la fecha no ha conformado un EAT asociación - unión</v>
      </c>
    </row>
    <row r="459" spans="1:29" x14ac:dyDescent="0.3">
      <c r="A459" s="522">
        <v>2018</v>
      </c>
      <c r="B459" s="4" t="s">
        <v>556</v>
      </c>
      <c r="C459" s="4" t="s">
        <v>315</v>
      </c>
      <c r="D459" s="4" t="s">
        <v>576</v>
      </c>
      <c r="E459" s="4" t="s">
        <v>334</v>
      </c>
      <c r="F459" s="4" t="s">
        <v>318</v>
      </c>
      <c r="G459" s="4" t="s">
        <v>335</v>
      </c>
      <c r="H459" s="9">
        <v>51.42839309411</v>
      </c>
      <c r="I459" s="9">
        <v>0.31080992499999999</v>
      </c>
      <c r="J459" s="287">
        <v>51.739203019110001</v>
      </c>
      <c r="K459" s="9">
        <v>15.431742073880001</v>
      </c>
      <c r="L459" s="9">
        <v>34.487054554739998</v>
      </c>
      <c r="M459" s="287">
        <v>49.918796628620001</v>
      </c>
      <c r="N459" s="9">
        <v>25.159662631309999</v>
      </c>
      <c r="O459" s="9">
        <v>98.992772513480006</v>
      </c>
      <c r="P459" s="9">
        <v>21.783822893429999</v>
      </c>
      <c r="Q459" s="9">
        <v>12.10165101286</v>
      </c>
      <c r="R459" s="9">
        <v>74.450541926989999</v>
      </c>
      <c r="S459" s="9">
        <v>49.041906581459997</v>
      </c>
      <c r="T459" s="9">
        <v>57.5215819111</v>
      </c>
      <c r="U459" s="9">
        <v>13.72581975566</v>
      </c>
      <c r="V459" s="287">
        <v>352.77775922628996</v>
      </c>
      <c r="W459" s="287">
        <v>454.43575887401994</v>
      </c>
      <c r="X459" s="9">
        <v>45.015889687148956</v>
      </c>
      <c r="Y459" s="287">
        <v>499.45164856116889</v>
      </c>
      <c r="Z459" t="str">
        <f>SUBSTITUTE(SUBSTITUTE(SUBSTITUTE(SUBSTITUTE(IF(E459="","",VLOOKUP(E459,Esquemas_NORM!$A$2:$H$126,8,FALSE)),"PROVINCIA ADMINISTRATIVA Y DE PLANIFICACIÓN","PAT"),"PROVINCIA ADMINISTRATIVA Y DE PLANIFICACION","PAT"),"PROVINCIA ADMINISTRATIVA DE PLANIFICACION","PAT"),"PROVINCIA ADMINISTRATIVA Y PLANIFICACION","PAT")</f>
        <v>A la fecha no ha conformado un EAT Provincia</v>
      </c>
      <c r="AA459" t="str">
        <f>IF($E459="","",INDEX(Esquemas_NORM!$H$2:$K$126,MATCH($E459,Esquemas_NORM!$A$2:$A$126,0),MATCH(AA$4,Esquemas_NORM!$H$1:$K$1,0)))</f>
        <v>A la fecha no ha conformado un EAT Región</v>
      </c>
      <c r="AB459" t="str">
        <f>IF($E459="","",INDEX(Esquemas_NORM!$H$2:$K$126,MATCH($E459,Esquemas_NORM!$A$2:$A$126,0),MATCH(AB$4,Esquemas_NORM!$H$1:$K$1,0)))</f>
        <v>A la fecha no ha conformado un EAT Área Metropolitana</v>
      </c>
      <c r="AC459" t="str">
        <f>IF($E459="","",INDEX(Esquemas_NORM!$H$2:$K$126,MATCH($E459,Esquemas_NORM!$A$2:$A$126,0),MATCH(AC$4,Esquemas_NORM!$H$1:$K$1,0)))</f>
        <v>MUNICIPIOS ASOCIADOS DEL ALTIPLANO DEL ORIENTE ANTIOQUEÑO - MASORA</v>
      </c>
    </row>
    <row r="460" spans="1:29" x14ac:dyDescent="0.3">
      <c r="A460" s="522">
        <v>2018</v>
      </c>
      <c r="B460" s="4" t="s">
        <v>556</v>
      </c>
      <c r="C460" s="4" t="s">
        <v>315</v>
      </c>
      <c r="D460" s="4" t="s">
        <v>576</v>
      </c>
      <c r="E460" s="4" t="s">
        <v>336</v>
      </c>
      <c r="F460" s="4" t="s">
        <v>318</v>
      </c>
      <c r="G460" s="4" t="s">
        <v>338</v>
      </c>
      <c r="H460" s="9">
        <v>18.006550820760001</v>
      </c>
      <c r="I460" s="9">
        <v>0</v>
      </c>
      <c r="J460" s="287">
        <v>18.006550820760001</v>
      </c>
      <c r="K460" s="9">
        <v>21.244227344270001</v>
      </c>
      <c r="L460" s="9">
        <v>17.077191875010001</v>
      </c>
      <c r="M460" s="287">
        <v>38.321419219280003</v>
      </c>
      <c r="N460" s="9">
        <v>10.177673808070001</v>
      </c>
      <c r="O460" s="9">
        <v>79.446309863460002</v>
      </c>
      <c r="P460" s="9">
        <v>13.69887277546</v>
      </c>
      <c r="Q460" s="9">
        <v>11.688909959669999</v>
      </c>
      <c r="R460" s="9">
        <v>48.49924885371</v>
      </c>
      <c r="S460" s="9">
        <v>32.164063678250002</v>
      </c>
      <c r="T460" s="9">
        <v>49.99609779016</v>
      </c>
      <c r="U460" s="9">
        <v>9.8476468563099999</v>
      </c>
      <c r="V460" s="287">
        <v>255.51882358509002</v>
      </c>
      <c r="W460" s="287">
        <v>311.84679362513003</v>
      </c>
      <c r="X460" s="9">
        <v>30.891188879814401</v>
      </c>
      <c r="Y460" s="287">
        <v>342.73798250494445</v>
      </c>
      <c r="Z460" t="str">
        <f>SUBSTITUTE(SUBSTITUTE(SUBSTITUTE(SUBSTITUTE(IF(E460="","",VLOOKUP(E460,Esquemas_NORM!$A$2:$H$126,8,FALSE)),"PROVINCIA ADMINISTRATIVA Y DE PLANIFICACIÓN","PAT"),"PROVINCIA ADMINISTRATIVA Y DE PLANIFICACION","PAT"),"PROVINCIA ADMINISTRATIVA DE PLANIFICACION","PAT"),"PROVINCIA ADMINISTRATIVA Y PLANIFICACION","PAT")</f>
        <v>A la fecha no ha conformado un EAT Provincia</v>
      </c>
      <c r="AA460" t="str">
        <f>IF($E460="","",INDEX(Esquemas_NORM!$H$2:$K$126,MATCH($E460,Esquemas_NORM!$A$2:$A$126,0),MATCH(AA$4,Esquemas_NORM!$H$1:$K$1,0)))</f>
        <v>Región de Planeación y Gestión Aeroportuaria de Oriente</v>
      </c>
      <c r="AB460" t="str">
        <f>IF($E460="","",INDEX(Esquemas_NORM!$H$2:$K$126,MATCH($E460,Esquemas_NORM!$A$2:$A$126,0),MATCH(AB$4,Esquemas_NORM!$H$1:$K$1,0)))</f>
        <v>A la fecha no ha conformado un EAT Área Metropolitana</v>
      </c>
      <c r="AC460" t="str">
        <f>IF($E460="","",INDEX(Esquemas_NORM!$H$2:$K$126,MATCH($E460,Esquemas_NORM!$A$2:$A$126,0),MATCH(AC$4,Esquemas_NORM!$H$1:$K$1,0)))</f>
        <v>MUNICIPIOS ASOCIADOS DEL ALTIPLANO DEL ORIENTE ANTIOQUEÑO - MASORA</v>
      </c>
    </row>
    <row r="461" spans="1:29" x14ac:dyDescent="0.3">
      <c r="A461" s="522">
        <v>2018</v>
      </c>
      <c r="B461" s="4" t="s">
        <v>556</v>
      </c>
      <c r="C461" s="4" t="s">
        <v>315</v>
      </c>
      <c r="D461" s="4" t="s">
        <v>574</v>
      </c>
      <c r="E461" s="4" t="s">
        <v>339</v>
      </c>
      <c r="F461" s="4" t="s">
        <v>318</v>
      </c>
      <c r="G461" s="4" t="s">
        <v>340</v>
      </c>
      <c r="H461" s="9">
        <v>12.86447826627</v>
      </c>
      <c r="I461" s="9">
        <v>0</v>
      </c>
      <c r="J461" s="287">
        <v>12.86447826627</v>
      </c>
      <c r="K461" s="9">
        <v>1.1253610545799999</v>
      </c>
      <c r="L461" s="9">
        <v>5.8607512811799998</v>
      </c>
      <c r="M461" s="287">
        <v>6.9861123357599997</v>
      </c>
      <c r="N461" s="9">
        <v>6.7304477777500002</v>
      </c>
      <c r="O461" s="9">
        <v>8.0925346496599992</v>
      </c>
      <c r="P461" s="9">
        <v>3.1892466527800001</v>
      </c>
      <c r="Q461" s="9">
        <v>1.79270633394</v>
      </c>
      <c r="R461" s="9">
        <v>16.184372779419999</v>
      </c>
      <c r="S461" s="9">
        <v>8.9494309559200005</v>
      </c>
      <c r="T461" s="9">
        <v>13.11764892379</v>
      </c>
      <c r="U461" s="9">
        <v>2.5992385113599998</v>
      </c>
      <c r="V461" s="287">
        <v>60.655626584620002</v>
      </c>
      <c r="W461" s="287">
        <v>80.506217186650005</v>
      </c>
      <c r="X461" s="9">
        <v>7.9748543578176454</v>
      </c>
      <c r="Y461" s="287">
        <v>88.481071544467653</v>
      </c>
      <c r="Z461" t="str">
        <f>SUBSTITUTE(SUBSTITUTE(SUBSTITUTE(SUBSTITUTE(IF(E461="","",VLOOKUP(E461,Esquemas_NORM!$A$2:$H$126,8,FALSE)),"PROVINCIA ADMINISTRATIVA Y DE PLANIFICACIÓN","PAT"),"PROVINCIA ADMINISTRATIVA Y DE PLANIFICACION","PAT"),"PROVINCIA ADMINISTRATIVA DE PLANIFICACION","PAT"),"PROVINCIA ADMINISTRATIVA Y PLANIFICACION","PAT")</f>
        <v>PAT DEL AGUA, BOSQUES Y EL TURISMO</v>
      </c>
      <c r="AA461" t="str">
        <f>IF($E461="","",INDEX(Esquemas_NORM!$H$2:$K$126,MATCH($E461,Esquemas_NORM!$A$2:$A$126,0),MATCH(AA$4,Esquemas_NORM!$H$1:$K$1,0)))</f>
        <v>A la fecha no ha conformado un EAT Región</v>
      </c>
      <c r="AB461" t="str">
        <f>IF($E461="","",INDEX(Esquemas_NORM!$H$2:$K$126,MATCH($E461,Esquemas_NORM!$A$2:$A$126,0),MATCH(AB$4,Esquemas_NORM!$H$1:$K$1,0)))</f>
        <v>A la fecha no ha conformado un EAT Área Metropolitana</v>
      </c>
      <c r="AC461" t="str">
        <f>IF($E461="","",INDEX(Esquemas_NORM!$H$2:$K$126,MATCH($E461,Esquemas_NORM!$A$2:$A$126,0),MATCH(AC$4,Esquemas_NORM!$H$1:$K$1,0)))</f>
        <v>A la fecha no ha conformado un EAT asociación - unión</v>
      </c>
    </row>
    <row r="462" spans="1:29" x14ac:dyDescent="0.3">
      <c r="A462" s="522">
        <v>2018</v>
      </c>
      <c r="B462" s="4" t="s">
        <v>556</v>
      </c>
      <c r="C462" s="4" t="s">
        <v>315</v>
      </c>
      <c r="D462" s="4" t="s">
        <v>576</v>
      </c>
      <c r="E462" s="4" t="s">
        <v>341</v>
      </c>
      <c r="F462" s="4" t="s">
        <v>318</v>
      </c>
      <c r="G462" s="4" t="s">
        <v>342</v>
      </c>
      <c r="H462" s="9">
        <v>80.023079506249999</v>
      </c>
      <c r="I462" s="9">
        <v>0</v>
      </c>
      <c r="J462" s="287">
        <v>80.023079506249999</v>
      </c>
      <c r="K462" s="9">
        <v>554.04393191316001</v>
      </c>
      <c r="L462" s="9">
        <v>183.83461319404</v>
      </c>
      <c r="M462" s="287">
        <v>737.87854510720001</v>
      </c>
      <c r="N462" s="9">
        <v>39.536316644419998</v>
      </c>
      <c r="O462" s="9">
        <v>161.79564061042001</v>
      </c>
      <c r="P462" s="9">
        <v>28.681344543369999</v>
      </c>
      <c r="Q462" s="9">
        <v>13.727226383150001</v>
      </c>
      <c r="R462" s="9">
        <v>103.50345144256001</v>
      </c>
      <c r="S462" s="9">
        <v>90.749860700330004</v>
      </c>
      <c r="T462" s="9">
        <v>65.758278954160005</v>
      </c>
      <c r="U462" s="9">
        <v>20.577036261100002</v>
      </c>
      <c r="V462" s="287">
        <v>524.32915553951</v>
      </c>
      <c r="W462" s="287">
        <v>1342.2307801529601</v>
      </c>
      <c r="X462" s="9">
        <v>132.9598552802446</v>
      </c>
      <c r="Y462" s="287">
        <v>1475.1906354332045</v>
      </c>
      <c r="Z462" t="str">
        <f>SUBSTITUTE(SUBSTITUTE(SUBSTITUTE(SUBSTITUTE(IF(E462="","",VLOOKUP(E462,Esquemas_NORM!$A$2:$H$126,8,FALSE)),"PROVINCIA ADMINISTRATIVA Y DE PLANIFICACIÓN","PAT"),"PROVINCIA ADMINISTRATIVA Y DE PLANIFICACION","PAT"),"PROVINCIA ADMINISTRATIVA DE PLANIFICACION","PAT"),"PROVINCIA ADMINISTRATIVA Y PLANIFICACION","PAT")</f>
        <v>A la fecha no ha conformado un EAT Provincia</v>
      </c>
      <c r="AA462" t="str">
        <f>IF($E462="","",INDEX(Esquemas_NORM!$H$2:$K$126,MATCH($E462,Esquemas_NORM!$A$2:$A$126,0),MATCH(AA$4,Esquemas_NORM!$H$1:$K$1,0)))</f>
        <v>A la fecha no ha conformado un EAT Región</v>
      </c>
      <c r="AB462" t="str">
        <f>IF($E462="","",INDEX(Esquemas_NORM!$H$2:$K$126,MATCH($E462,Esquemas_NORM!$A$2:$A$126,0),MATCH(AB$4,Esquemas_NORM!$H$1:$K$1,0)))</f>
        <v>A la fecha no ha conformado un EAT Área Metropolitana</v>
      </c>
      <c r="AC462" t="str">
        <f>IF($E462="","",INDEX(Esquemas_NORM!$H$2:$K$126,MATCH($E462,Esquemas_NORM!$A$2:$A$126,0),MATCH(AC$4,Esquemas_NORM!$H$1:$K$1,0)))</f>
        <v>MUNICIPIOS ASOCIADOS DEL ALTIPLANO DEL ORIENTE ANTIOQUEÑO - MASORA</v>
      </c>
    </row>
    <row r="463" spans="1:29" x14ac:dyDescent="0.3">
      <c r="A463" s="522">
        <v>2018</v>
      </c>
      <c r="B463" s="4" t="s">
        <v>556</v>
      </c>
      <c r="C463" s="4" t="s">
        <v>315</v>
      </c>
      <c r="D463" s="4" t="s">
        <v>574</v>
      </c>
      <c r="E463" s="4" t="s">
        <v>343</v>
      </c>
      <c r="F463" s="4" t="s">
        <v>318</v>
      </c>
      <c r="G463" s="4" t="s">
        <v>344</v>
      </c>
      <c r="H463" s="9">
        <v>4.0228932207400003</v>
      </c>
      <c r="I463" s="9">
        <v>0</v>
      </c>
      <c r="J463" s="287">
        <v>4.0228932207400003</v>
      </c>
      <c r="K463" s="9">
        <v>6.4065180498099998</v>
      </c>
      <c r="L463" s="9">
        <v>22.709445751120001</v>
      </c>
      <c r="M463" s="287">
        <v>29.11596380093</v>
      </c>
      <c r="N463" s="9">
        <v>12.62885424271</v>
      </c>
      <c r="O463" s="9">
        <v>119.65383715785001</v>
      </c>
      <c r="P463" s="9">
        <v>12.85492910568</v>
      </c>
      <c r="Q463" s="9">
        <v>5.0436479723299996</v>
      </c>
      <c r="R463" s="9">
        <v>59.453152635739997</v>
      </c>
      <c r="S463" s="9">
        <v>43.065612760619999</v>
      </c>
      <c r="T463" s="9">
        <v>40.082541010200003</v>
      </c>
      <c r="U463" s="9">
        <v>12.511593326350001</v>
      </c>
      <c r="V463" s="287">
        <v>305.29416821147998</v>
      </c>
      <c r="W463" s="287">
        <v>338.43302523314998</v>
      </c>
      <c r="X463" s="9">
        <v>33.524790760591642</v>
      </c>
      <c r="Y463" s="287">
        <v>371.95781599374163</v>
      </c>
      <c r="Z463" t="str">
        <f>SUBSTITUTE(SUBSTITUTE(SUBSTITUTE(SUBSTITUTE(IF(E463="","",VLOOKUP(E463,Esquemas_NORM!$A$2:$H$126,8,FALSE)),"PROVINCIA ADMINISTRATIVA Y DE PLANIFICACIÓN","PAT"),"PROVINCIA ADMINISTRATIVA Y DE PLANIFICACION","PAT"),"PROVINCIA ADMINISTRATIVA DE PLANIFICACION","PAT"),"PROVINCIA ADMINISTRATIVA Y PLANIFICACION","PAT")</f>
        <v>PAT DEL AGUA, BOSQUES Y EL TURISMO</v>
      </c>
      <c r="AA463" t="str">
        <f>IF($E463="","",INDEX(Esquemas_NORM!$H$2:$K$126,MATCH($E463,Esquemas_NORM!$A$2:$A$126,0),MATCH(AA$4,Esquemas_NORM!$H$1:$K$1,0)))</f>
        <v>A la fecha no ha conformado un EAT Región</v>
      </c>
      <c r="AB463" t="str">
        <f>IF($E463="","",INDEX(Esquemas_NORM!$H$2:$K$126,MATCH($E463,Esquemas_NORM!$A$2:$A$126,0),MATCH(AB$4,Esquemas_NORM!$H$1:$K$1,0)))</f>
        <v>A la fecha no ha conformado un EAT Área Metropolitana</v>
      </c>
      <c r="AC463" t="str">
        <f>IF($E463="","",INDEX(Esquemas_NORM!$H$2:$K$126,MATCH($E463,Esquemas_NORM!$A$2:$A$126,0),MATCH(AC$4,Esquemas_NORM!$H$1:$K$1,0)))</f>
        <v>A la fecha no ha conformado un EAT asociación - unión</v>
      </c>
    </row>
    <row r="464" spans="1:29" x14ac:dyDescent="0.3">
      <c r="A464" s="522">
        <v>2018</v>
      </c>
      <c r="B464" s="4" t="s">
        <v>556</v>
      </c>
      <c r="C464" s="4" t="s">
        <v>315</v>
      </c>
      <c r="D464" s="4" t="s">
        <v>576</v>
      </c>
      <c r="E464" s="4" t="s">
        <v>345</v>
      </c>
      <c r="F464" s="4" t="s">
        <v>318</v>
      </c>
      <c r="G464" s="4" t="s">
        <v>346</v>
      </c>
      <c r="H464" s="9">
        <v>54.54402006163</v>
      </c>
      <c r="I464" s="9">
        <v>0</v>
      </c>
      <c r="J464" s="287">
        <v>54.54402006163</v>
      </c>
      <c r="K464" s="9">
        <v>44.120171279989997</v>
      </c>
      <c r="L464" s="9">
        <v>51.027498249010002</v>
      </c>
      <c r="M464" s="287">
        <v>95.147669528999998</v>
      </c>
      <c r="N464" s="9">
        <v>40.811900091059996</v>
      </c>
      <c r="O464" s="9">
        <v>176.86191089848001</v>
      </c>
      <c r="P464" s="9">
        <v>40.377119468239997</v>
      </c>
      <c r="Q464" s="9">
        <v>43.468126045049999</v>
      </c>
      <c r="R464" s="9">
        <v>133.38618503159</v>
      </c>
      <c r="S464" s="9">
        <v>82.048988437570003</v>
      </c>
      <c r="T464" s="9">
        <v>97.516017319859998</v>
      </c>
      <c r="U464" s="9">
        <v>29.316038346159999</v>
      </c>
      <c r="V464" s="287">
        <v>643.78628563800999</v>
      </c>
      <c r="W464" s="287">
        <v>793.47797522864005</v>
      </c>
      <c r="X464" s="9">
        <v>78.6010262277252</v>
      </c>
      <c r="Y464" s="287">
        <v>872.07900145636529</v>
      </c>
      <c r="Z464" t="str">
        <f>SUBSTITUTE(SUBSTITUTE(SUBSTITUTE(SUBSTITUTE(IF(E464="","",VLOOKUP(E464,Esquemas_NORM!$A$2:$H$126,8,FALSE)),"PROVINCIA ADMINISTRATIVA Y DE PLANIFICACIÓN","PAT"),"PROVINCIA ADMINISTRATIVA Y DE PLANIFICACION","PAT"),"PROVINCIA ADMINISTRATIVA DE PLANIFICACION","PAT"),"PROVINCIA ADMINISTRATIVA Y PLANIFICACION","PAT")</f>
        <v>A la fecha no ha conformado un EAT Provincia</v>
      </c>
      <c r="AA464" t="str">
        <f>IF($E464="","",INDEX(Esquemas_NORM!$H$2:$K$126,MATCH($E464,Esquemas_NORM!$A$2:$A$126,0),MATCH(AA$4,Esquemas_NORM!$H$1:$K$1,0)))</f>
        <v>Región de Planeación y Gestión Aeroportuaria de Oriente</v>
      </c>
      <c r="AB464" t="str">
        <f>IF($E464="","",INDEX(Esquemas_NORM!$H$2:$K$126,MATCH($E464,Esquemas_NORM!$A$2:$A$126,0),MATCH(AB$4,Esquemas_NORM!$H$1:$K$1,0)))</f>
        <v>A la fecha no ha conformado un EAT Área Metropolitana</v>
      </c>
      <c r="AC464" t="str">
        <f>IF($E464="","",INDEX(Esquemas_NORM!$H$2:$K$126,MATCH($E464,Esquemas_NORM!$A$2:$A$126,0),MATCH(AC$4,Esquemas_NORM!$H$1:$K$1,0)))</f>
        <v>MUNICIPIOS ASOCIADOS DEL ALTIPLANO DEL ORIENTE ANTIOQUEÑO - MASORA</v>
      </c>
    </row>
    <row r="465" spans="1:29" x14ac:dyDescent="0.3">
      <c r="A465" s="522">
        <v>2018</v>
      </c>
      <c r="B465" s="4" t="s">
        <v>556</v>
      </c>
      <c r="C465" s="4" t="s">
        <v>315</v>
      </c>
      <c r="D465" s="4" t="s">
        <v>576</v>
      </c>
      <c r="E465" s="4" t="s">
        <v>347</v>
      </c>
      <c r="F465" s="4" t="s">
        <v>318</v>
      </c>
      <c r="G465" s="4" t="s">
        <v>349</v>
      </c>
      <c r="H465" s="9">
        <v>26.900785278819999</v>
      </c>
      <c r="I465" s="9">
        <v>2.4749369060000002E-2</v>
      </c>
      <c r="J465" s="287">
        <v>26.925534647879999</v>
      </c>
      <c r="K465" s="9">
        <v>29.704524728949998</v>
      </c>
      <c r="L465" s="9">
        <v>11.489745833860001</v>
      </c>
      <c r="M465" s="287">
        <v>41.194270562809997</v>
      </c>
      <c r="N465" s="9">
        <v>10.47367508492</v>
      </c>
      <c r="O465" s="9">
        <v>58.041610797159997</v>
      </c>
      <c r="P465" s="9">
        <v>11.399689439599999</v>
      </c>
      <c r="Q465" s="9">
        <v>9.3320496250799998</v>
      </c>
      <c r="R465" s="9">
        <v>28.475826181830001</v>
      </c>
      <c r="S465" s="9">
        <v>23.3937185234</v>
      </c>
      <c r="T465" s="9">
        <v>29.567458310639999</v>
      </c>
      <c r="U465" s="9">
        <v>8.8313396746299997</v>
      </c>
      <c r="V465" s="287">
        <v>179.51536763726</v>
      </c>
      <c r="W465" s="287">
        <v>247.63517284795</v>
      </c>
      <c r="X465" s="9">
        <v>24.530458719185443</v>
      </c>
      <c r="Y465" s="287">
        <v>272.16563156713545</v>
      </c>
      <c r="Z465" t="str">
        <f>SUBSTITUTE(SUBSTITUTE(SUBSTITUTE(SUBSTITUTE(IF(E465="","",VLOOKUP(E465,Esquemas_NORM!$A$2:$H$126,8,FALSE)),"PROVINCIA ADMINISTRATIVA Y DE PLANIFICACIÓN","PAT"),"PROVINCIA ADMINISTRATIVA Y DE PLANIFICACION","PAT"),"PROVINCIA ADMINISTRATIVA DE PLANIFICACION","PAT"),"PROVINCIA ADMINISTRATIVA Y PLANIFICACION","PAT")</f>
        <v>PAT DE LA PAZ</v>
      </c>
      <c r="AA465" t="str">
        <f>IF($E465="","",INDEX(Esquemas_NORM!$H$2:$K$126,MATCH($E465,Esquemas_NORM!$A$2:$A$126,0),MATCH(AA$4,Esquemas_NORM!$H$1:$K$1,0)))</f>
        <v>Región de Planeación y Gestión Aeroportuaria de Oriente</v>
      </c>
      <c r="AB465" t="str">
        <f>IF($E465="","",INDEX(Esquemas_NORM!$H$2:$K$126,MATCH($E465,Esquemas_NORM!$A$2:$A$126,0),MATCH(AB$4,Esquemas_NORM!$H$1:$K$1,0)))</f>
        <v>A la fecha no ha conformado un EAT Área Metropolitana</v>
      </c>
      <c r="AC465" t="str">
        <f>IF($E465="","",INDEX(Esquemas_NORM!$H$2:$K$126,MATCH($E465,Esquemas_NORM!$A$2:$A$126,0),MATCH(AC$4,Esquemas_NORM!$H$1:$K$1,0)))</f>
        <v>MUNICIPIOS ASOCIADOS DEL ALTIPLANO DEL ORIENTE ANTIOQUEÑO - MASORA</v>
      </c>
    </row>
    <row r="466" spans="1:29" x14ac:dyDescent="0.3">
      <c r="A466" s="522">
        <v>2018</v>
      </c>
      <c r="B466" s="4" t="s">
        <v>556</v>
      </c>
      <c r="C466" s="4" t="s">
        <v>315</v>
      </c>
      <c r="D466" s="4" t="s">
        <v>576</v>
      </c>
      <c r="E466" s="4" t="s">
        <v>350</v>
      </c>
      <c r="F466" s="4" t="s">
        <v>318</v>
      </c>
      <c r="G466" s="4" t="s">
        <v>351</v>
      </c>
      <c r="H466" s="9">
        <v>197.14428905237</v>
      </c>
      <c r="I466" s="9">
        <v>0</v>
      </c>
      <c r="J466" s="287">
        <v>197.14428905237</v>
      </c>
      <c r="K466" s="9">
        <v>217.56789595640001</v>
      </c>
      <c r="L466" s="9">
        <v>100.87148400137001</v>
      </c>
      <c r="M466" s="287">
        <v>318.43937995777003</v>
      </c>
      <c r="N466" s="9">
        <v>32.284786409600002</v>
      </c>
      <c r="O466" s="9">
        <v>148.77636724478</v>
      </c>
      <c r="P466" s="9">
        <v>28.833679524480001</v>
      </c>
      <c r="Q466" s="9">
        <v>24.067604572819999</v>
      </c>
      <c r="R466" s="9">
        <v>91.083164730830006</v>
      </c>
      <c r="S466" s="9">
        <v>84.12911296003</v>
      </c>
      <c r="T466" s="9">
        <v>111.04956409336</v>
      </c>
      <c r="U466" s="9">
        <v>23.65862769316</v>
      </c>
      <c r="V466" s="287">
        <v>543.88290722906004</v>
      </c>
      <c r="W466" s="287">
        <v>1059.4665762392001</v>
      </c>
      <c r="X466" s="9">
        <v>104.94955467716591</v>
      </c>
      <c r="Y466" s="287">
        <v>1164.416130916366</v>
      </c>
      <c r="Z466" t="str">
        <f>SUBSTITUTE(SUBSTITUTE(SUBSTITUTE(SUBSTITUTE(IF(E466="","",VLOOKUP(E466,Esquemas_NORM!$A$2:$H$126,8,FALSE)),"PROVINCIA ADMINISTRATIVA Y DE PLANIFICACIÓN","PAT"),"PROVINCIA ADMINISTRATIVA Y DE PLANIFICACION","PAT"),"PROVINCIA ADMINISTRATIVA DE PLANIFICACION","PAT"),"PROVINCIA ADMINISTRATIVA Y PLANIFICACION","PAT")</f>
        <v>PAT DEL AGUA, BOSQUES Y EL TURISMO</v>
      </c>
      <c r="AA466" t="str">
        <f>IF($E466="","",INDEX(Esquemas_NORM!$H$2:$K$126,MATCH($E466,Esquemas_NORM!$A$2:$A$126,0),MATCH(AA$4,Esquemas_NORM!$H$1:$K$1,0)))</f>
        <v>A la fecha no ha conformado un EAT Región</v>
      </c>
      <c r="AB466" t="str">
        <f>IF($E466="","",INDEX(Esquemas_NORM!$H$2:$K$126,MATCH($E466,Esquemas_NORM!$A$2:$A$126,0),MATCH(AB$4,Esquemas_NORM!$H$1:$K$1,0)))</f>
        <v>A la fecha no ha conformado un EAT Área Metropolitana</v>
      </c>
      <c r="AC466" t="str">
        <f>IF($E466="","",INDEX(Esquemas_NORM!$H$2:$K$126,MATCH($E466,Esquemas_NORM!$A$2:$A$126,0),MATCH(AC$4,Esquemas_NORM!$H$1:$K$1,0)))</f>
        <v>MUNICIPIOS ASOCIADOS DEL ALTIPLANO DEL ORIENTE ANTIOQUEÑO - MASORA</v>
      </c>
    </row>
    <row r="467" spans="1:29" x14ac:dyDescent="0.3">
      <c r="A467" s="522">
        <v>2018</v>
      </c>
      <c r="B467" s="4" t="s">
        <v>556</v>
      </c>
      <c r="C467" s="4" t="s">
        <v>315</v>
      </c>
      <c r="D467" s="4" t="s">
        <v>573</v>
      </c>
      <c r="E467" s="4" t="s">
        <v>352</v>
      </c>
      <c r="F467" s="4" t="s">
        <v>318</v>
      </c>
      <c r="G467" s="4" t="s">
        <v>353</v>
      </c>
      <c r="H467" s="9">
        <v>17.506142088010002</v>
      </c>
      <c r="I467" s="9">
        <v>0</v>
      </c>
      <c r="J467" s="287">
        <v>17.506142088010002</v>
      </c>
      <c r="K467" s="9">
        <v>6.6661413058500001</v>
      </c>
      <c r="L467" s="9">
        <v>6.3318550866400001</v>
      </c>
      <c r="M467" s="287">
        <v>12.99799639249</v>
      </c>
      <c r="N467" s="9">
        <v>1.37422029201</v>
      </c>
      <c r="O467" s="9">
        <v>11.21909449296</v>
      </c>
      <c r="P467" s="9">
        <v>3.8444748734399998</v>
      </c>
      <c r="Q467" s="9">
        <v>1.8529372016000001</v>
      </c>
      <c r="R467" s="9">
        <v>10.45481926738</v>
      </c>
      <c r="S467" s="9">
        <v>18.199914058659999</v>
      </c>
      <c r="T467" s="9">
        <v>19.819045974110001</v>
      </c>
      <c r="U467" s="9">
        <v>2.5461481850799998</v>
      </c>
      <c r="V467" s="287">
        <v>69.310654345239996</v>
      </c>
      <c r="W467" s="287">
        <v>99.81479282574</v>
      </c>
      <c r="X467" s="9">
        <v>9.8875399113012019</v>
      </c>
      <c r="Y467" s="287">
        <v>109.7023327370412</v>
      </c>
      <c r="Z467" t="str">
        <f>SUBSTITUTE(SUBSTITUTE(SUBSTITUTE(SUBSTITUTE(IF(E467="","",VLOOKUP(E467,Esquemas_NORM!$A$2:$H$126,8,FALSE)),"PROVINCIA ADMINISTRATIVA Y DE PLANIFICACIÓN","PAT"),"PROVINCIA ADMINISTRATIVA Y DE PLANIFICACION","PAT"),"PROVINCIA ADMINISTRATIVA DE PLANIFICACION","PAT"),"PROVINCIA ADMINISTRATIVA Y PLANIFICACION","PAT")</f>
        <v>PAT DE LA PAZ</v>
      </c>
      <c r="AA467" t="str">
        <f>IF($E467="","",INDEX(Esquemas_NORM!$H$2:$K$126,MATCH($E467,Esquemas_NORM!$A$2:$A$126,0),MATCH(AA$4,Esquemas_NORM!$H$1:$K$1,0)))</f>
        <v>A la fecha no ha conformado un EAT Región</v>
      </c>
      <c r="AB467" t="str">
        <f>IF($E467="","",INDEX(Esquemas_NORM!$H$2:$K$126,MATCH($E467,Esquemas_NORM!$A$2:$A$126,0),MATCH(AB$4,Esquemas_NORM!$H$1:$K$1,0)))</f>
        <v>A la fecha no ha conformado un EAT Área Metropolitana</v>
      </c>
      <c r="AC467" t="str">
        <f>IF($E467="","",INDEX(Esquemas_NORM!$H$2:$K$126,MATCH($E467,Esquemas_NORM!$A$2:$A$126,0),MATCH(AC$4,Esquemas_NORM!$H$1:$K$1,0)))</f>
        <v>MUNICIPIOS UNIDOS DEL SUR DE ANTIOQUIA - MUSA</v>
      </c>
    </row>
    <row r="468" spans="1:29" x14ac:dyDescent="0.3">
      <c r="A468" s="522">
        <v>2018</v>
      </c>
      <c r="B468" s="4" t="s">
        <v>556</v>
      </c>
      <c r="C468" s="4" t="s">
        <v>315</v>
      </c>
      <c r="D468" s="4" t="s">
        <v>576</v>
      </c>
      <c r="E468" s="4" t="s">
        <v>354</v>
      </c>
      <c r="F468" s="4" t="s">
        <v>318</v>
      </c>
      <c r="G468" s="4" t="s">
        <v>355</v>
      </c>
      <c r="H468" s="9">
        <v>57.040958192410002</v>
      </c>
      <c r="I468" s="9">
        <v>3.0238409019999999E-2</v>
      </c>
      <c r="J468" s="287">
        <v>57.071196601430003</v>
      </c>
      <c r="K468" s="9">
        <v>1393.0644911362201</v>
      </c>
      <c r="L468" s="9">
        <v>436.29004247767</v>
      </c>
      <c r="M468" s="287">
        <v>1829.35453361389</v>
      </c>
      <c r="N468" s="9">
        <v>97.762165197249999</v>
      </c>
      <c r="O468" s="9">
        <v>474.35625828023001</v>
      </c>
      <c r="P468" s="9">
        <v>62.829071939659997</v>
      </c>
      <c r="Q468" s="9">
        <v>70.555258705520004</v>
      </c>
      <c r="R468" s="9">
        <v>240.85370703089001</v>
      </c>
      <c r="S468" s="9">
        <v>281.49179963672998</v>
      </c>
      <c r="T468" s="9">
        <v>368.11171742419998</v>
      </c>
      <c r="U468" s="9">
        <v>47.700058146929997</v>
      </c>
      <c r="V468" s="287">
        <v>1643.66003636141</v>
      </c>
      <c r="W468" s="287">
        <v>3530.0857665767303</v>
      </c>
      <c r="X468" s="9">
        <v>349.6862831571911</v>
      </c>
      <c r="Y468" s="287">
        <v>3879.7720497339214</v>
      </c>
      <c r="Z468" t="str">
        <f>SUBSTITUTE(SUBSTITUTE(SUBSTITUTE(SUBSTITUTE(IF(E468="","",VLOOKUP(E468,Esquemas_NORM!$A$2:$H$126,8,FALSE)),"PROVINCIA ADMINISTRATIVA Y DE PLANIFICACIÓN","PAT"),"PROVINCIA ADMINISTRATIVA Y DE PLANIFICACION","PAT"),"PROVINCIA ADMINISTRATIVA DE PLANIFICACION","PAT"),"PROVINCIA ADMINISTRATIVA Y PLANIFICACION","PAT")</f>
        <v>A la fecha no ha conformado un EAT Provincia</v>
      </c>
      <c r="AA468" t="str">
        <f>IF($E468="","",INDEX(Esquemas_NORM!$H$2:$K$126,MATCH($E468,Esquemas_NORM!$A$2:$A$126,0),MATCH(AA$4,Esquemas_NORM!$H$1:$K$1,0)))</f>
        <v>Región de Planeación y Gestión Aeroportuaria de Oriente</v>
      </c>
      <c r="AB468" t="str">
        <f>IF($E468="","",INDEX(Esquemas_NORM!$H$2:$K$126,MATCH($E468,Esquemas_NORM!$A$2:$A$126,0),MATCH(AB$4,Esquemas_NORM!$H$1:$K$1,0)))</f>
        <v>A la fecha no ha conformado un EAT Área Metropolitana</v>
      </c>
      <c r="AC468" t="str">
        <f>IF($E468="","",INDEX(Esquemas_NORM!$H$2:$K$126,MATCH($E468,Esquemas_NORM!$A$2:$A$126,0),MATCH(AC$4,Esquemas_NORM!$H$1:$K$1,0)))</f>
        <v>MUNICIPIOS ASOCIADOS DEL ALTIPLANO DEL ORIENTE ANTIOQUEÑO - MASORA</v>
      </c>
    </row>
    <row r="469" spans="1:29" x14ac:dyDescent="0.3">
      <c r="A469" s="522">
        <v>2018</v>
      </c>
      <c r="B469" s="4" t="s">
        <v>556</v>
      </c>
      <c r="C469" s="4" t="s">
        <v>315</v>
      </c>
      <c r="D469" s="4" t="s">
        <v>574</v>
      </c>
      <c r="E469" s="4" t="s">
        <v>356</v>
      </c>
      <c r="F469" s="4" t="s">
        <v>318</v>
      </c>
      <c r="G469" s="4" t="s">
        <v>357</v>
      </c>
      <c r="H469" s="9">
        <v>15.707072864800001</v>
      </c>
      <c r="I469" s="9">
        <v>1.6740432230000001E-2</v>
      </c>
      <c r="J469" s="287">
        <v>15.72381329703</v>
      </c>
      <c r="K469" s="9">
        <v>3.6441556826400001</v>
      </c>
      <c r="L469" s="9">
        <v>61.362390902660003</v>
      </c>
      <c r="M469" s="287">
        <v>65.006546585300001</v>
      </c>
      <c r="N469" s="9">
        <v>608.11287168439003</v>
      </c>
      <c r="O469" s="9">
        <v>18.30373703075</v>
      </c>
      <c r="P469" s="9">
        <v>4.2343395917700004</v>
      </c>
      <c r="Q469" s="9">
        <v>2.0880620442</v>
      </c>
      <c r="R469" s="9">
        <v>14.14461786531</v>
      </c>
      <c r="S469" s="9">
        <v>9.6122467332700001</v>
      </c>
      <c r="T469" s="9">
        <v>17.894313884820001</v>
      </c>
      <c r="U469" s="9">
        <v>3.7668772120499998</v>
      </c>
      <c r="V469" s="287">
        <v>678.15706604655998</v>
      </c>
      <c r="W469" s="287">
        <v>758.88742592889002</v>
      </c>
      <c r="X469" s="9">
        <v>75.174525735424609</v>
      </c>
      <c r="Y469" s="287">
        <v>834.06195166431462</v>
      </c>
      <c r="Z469" t="str">
        <f>SUBSTITUTE(SUBSTITUTE(SUBSTITUTE(SUBSTITUTE(IF(E469="","",VLOOKUP(E469,Esquemas_NORM!$A$2:$H$126,8,FALSE)),"PROVINCIA ADMINISTRATIVA Y DE PLANIFICACIÓN","PAT"),"PROVINCIA ADMINISTRATIVA Y DE PLANIFICACION","PAT"),"PROVINCIA ADMINISTRATIVA DE PLANIFICACION","PAT"),"PROVINCIA ADMINISTRATIVA Y PLANIFICACION","PAT")</f>
        <v>PAT DEL AGUA, BOSQUES Y EL TURISMO</v>
      </c>
      <c r="AA469" t="str">
        <f>IF($E469="","",INDEX(Esquemas_NORM!$H$2:$K$126,MATCH($E469,Esquemas_NORM!$A$2:$A$126,0),MATCH(AA$4,Esquemas_NORM!$H$1:$K$1,0)))</f>
        <v>A la fecha no ha conformado un EAT Región</v>
      </c>
      <c r="AB469" t="str">
        <f>IF($E469="","",INDEX(Esquemas_NORM!$H$2:$K$126,MATCH($E469,Esquemas_NORM!$A$2:$A$126,0),MATCH(AB$4,Esquemas_NORM!$H$1:$K$1,0)))</f>
        <v>A la fecha no ha conformado un EAT Área Metropolitana</v>
      </c>
      <c r="AC469" t="str">
        <f>IF($E469="","",INDEX(Esquemas_NORM!$H$2:$K$126,MATCH($E469,Esquemas_NORM!$A$2:$A$126,0),MATCH(AC$4,Esquemas_NORM!$H$1:$K$1,0)))</f>
        <v>A la fecha no ha conformado un EAT asociación - unión</v>
      </c>
    </row>
    <row r="470" spans="1:29" x14ac:dyDescent="0.3">
      <c r="A470" s="522">
        <v>2018</v>
      </c>
      <c r="B470" s="4" t="s">
        <v>556</v>
      </c>
      <c r="C470" s="4" t="s">
        <v>315</v>
      </c>
      <c r="D470" s="4" t="s">
        <v>575</v>
      </c>
      <c r="E470" s="4" t="s">
        <v>358</v>
      </c>
      <c r="F470" s="4" t="s">
        <v>318</v>
      </c>
      <c r="G470" s="4" t="s">
        <v>359</v>
      </c>
      <c r="H470" s="9">
        <v>5.4823143874699998</v>
      </c>
      <c r="I470" s="9">
        <v>0</v>
      </c>
      <c r="J470" s="287">
        <v>5.4823143874699998</v>
      </c>
      <c r="K470" s="9">
        <v>4.476158056E-2</v>
      </c>
      <c r="L470" s="9">
        <v>5.7110514237399999</v>
      </c>
      <c r="M470" s="287">
        <v>5.7558130043000002</v>
      </c>
      <c r="N470" s="9">
        <v>1.3992897799899999</v>
      </c>
      <c r="O470" s="9">
        <v>12.253776556809999</v>
      </c>
      <c r="P470" s="9">
        <v>3.1155893196300002</v>
      </c>
      <c r="Q470" s="9">
        <v>1.32352813402</v>
      </c>
      <c r="R470" s="9">
        <v>9.4650854679500007</v>
      </c>
      <c r="S470" s="9">
        <v>7.3669908101899999</v>
      </c>
      <c r="T470" s="9">
        <v>16.871624865169998</v>
      </c>
      <c r="U470" s="9">
        <v>2.2988318723500001</v>
      </c>
      <c r="V470" s="287">
        <v>54.09471680611</v>
      </c>
      <c r="W470" s="287">
        <v>65.332844197880007</v>
      </c>
      <c r="X470" s="9">
        <v>6.471797278115516</v>
      </c>
      <c r="Y470" s="287">
        <v>71.804641475995524</v>
      </c>
      <c r="Z470" t="str">
        <f>SUBSTITUTE(SUBSTITUTE(SUBSTITUTE(SUBSTITUTE(IF(E470="","",VLOOKUP(E470,Esquemas_NORM!$A$2:$H$126,8,FALSE)),"PROVINCIA ADMINISTRATIVA Y DE PLANIFICACIÓN","PAT"),"PROVINCIA ADMINISTRATIVA Y DE PLANIFICACION","PAT"),"PROVINCIA ADMINISTRATIVA DE PLANIFICACION","PAT"),"PROVINCIA ADMINISTRATIVA Y PLANIFICACION","PAT")</f>
        <v>PAT DEL AGUA, BOSQUES Y EL TURISMO</v>
      </c>
      <c r="AA470" t="str">
        <f>IF($E470="","",INDEX(Esquemas_NORM!$H$2:$K$126,MATCH($E470,Esquemas_NORM!$A$2:$A$126,0),MATCH(AA$4,Esquemas_NORM!$H$1:$K$1,0)))</f>
        <v>A la fecha no ha conformado un EAT Región</v>
      </c>
      <c r="AB470" t="str">
        <f>IF($E470="","",INDEX(Esquemas_NORM!$H$2:$K$126,MATCH($E470,Esquemas_NORM!$A$2:$A$126,0),MATCH(AB$4,Esquemas_NORM!$H$1:$K$1,0)))</f>
        <v>A la fecha no ha conformado un EAT Área Metropolitana</v>
      </c>
      <c r="AC470" t="str">
        <f>IF($E470="","",INDEX(Esquemas_NORM!$H$2:$K$126,MATCH($E470,Esquemas_NORM!$A$2:$A$126,0),MATCH(AC$4,Esquemas_NORM!$H$1:$K$1,0)))</f>
        <v>A la fecha no ha conformado un EAT asociación - unión</v>
      </c>
    </row>
    <row r="471" spans="1:29" x14ac:dyDescent="0.3">
      <c r="A471" s="522">
        <v>2018</v>
      </c>
      <c r="B471" s="4" t="s">
        <v>556</v>
      </c>
      <c r="C471" s="4" t="s">
        <v>315</v>
      </c>
      <c r="D471" s="4" t="s">
        <v>575</v>
      </c>
      <c r="E471" s="4" t="s">
        <v>360</v>
      </c>
      <c r="F471" s="4" t="s">
        <v>318</v>
      </c>
      <c r="G471" s="4" t="s">
        <v>361</v>
      </c>
      <c r="H471" s="9">
        <v>6.9095556244000003</v>
      </c>
      <c r="I471" s="9">
        <v>0.35411057618000003</v>
      </c>
      <c r="J471" s="287">
        <v>7.2636662005800003</v>
      </c>
      <c r="K471" s="9">
        <v>2.5736306841799999</v>
      </c>
      <c r="L471" s="9">
        <v>9.0438167255100002</v>
      </c>
      <c r="M471" s="287">
        <v>11.61744740969</v>
      </c>
      <c r="N471" s="9">
        <v>3.36045503825</v>
      </c>
      <c r="O471" s="9">
        <v>21.07604449283</v>
      </c>
      <c r="P471" s="9">
        <v>4.8357283841000003</v>
      </c>
      <c r="Q471" s="9">
        <v>2.7861290949200002</v>
      </c>
      <c r="R471" s="9">
        <v>11.4641199201</v>
      </c>
      <c r="S471" s="9">
        <v>24.63816797758</v>
      </c>
      <c r="T471" s="9">
        <v>24.239940487270001</v>
      </c>
      <c r="U471" s="9">
        <v>3.4984637159199998</v>
      </c>
      <c r="V471" s="287">
        <v>95.899049110969997</v>
      </c>
      <c r="W471" s="287">
        <v>114.78016272124</v>
      </c>
      <c r="X471" s="9">
        <v>11.369992441033819</v>
      </c>
      <c r="Y471" s="287">
        <v>126.15015516227382</v>
      </c>
      <c r="Z471" t="str">
        <f>SUBSTITUTE(SUBSTITUTE(SUBSTITUTE(SUBSTITUTE(IF(E471="","",VLOOKUP(E471,Esquemas_NORM!$A$2:$H$126,8,FALSE)),"PROVINCIA ADMINISTRATIVA Y DE PLANIFICACIÓN","PAT"),"PROVINCIA ADMINISTRATIVA Y DE PLANIFICACION","PAT"),"PROVINCIA ADMINISTRATIVA DE PLANIFICACION","PAT"),"PROVINCIA ADMINISTRATIVA Y PLANIFICACION","PAT")</f>
        <v>PAT DEL AGUA, BOSQUES Y EL TURISMO</v>
      </c>
      <c r="AA471" t="str">
        <f>IF($E471="","",INDEX(Esquemas_NORM!$H$2:$K$126,MATCH($E471,Esquemas_NORM!$A$2:$A$126,0),MATCH(AA$4,Esquemas_NORM!$H$1:$K$1,0)))</f>
        <v>A la fecha no ha conformado un EAT Región</v>
      </c>
      <c r="AB471" t="str">
        <f>IF($E471="","",INDEX(Esquemas_NORM!$H$2:$K$126,MATCH($E471,Esquemas_NORM!$A$2:$A$126,0),MATCH(AB$4,Esquemas_NORM!$H$1:$K$1,0)))</f>
        <v>A la fecha no ha conformado un EAT Área Metropolitana</v>
      </c>
      <c r="AC471" t="str">
        <f>IF($E471="","",INDEX(Esquemas_NORM!$H$2:$K$126,MATCH($E471,Esquemas_NORM!$A$2:$A$126,0),MATCH(AC$4,Esquemas_NORM!$H$1:$K$1,0)))</f>
        <v>A la fecha no ha conformado un EAT asociación - unión</v>
      </c>
    </row>
    <row r="472" spans="1:29" x14ac:dyDescent="0.3">
      <c r="A472" s="522">
        <v>2018</v>
      </c>
      <c r="B472" s="4" t="s">
        <v>556</v>
      </c>
      <c r="C472" s="4" t="s">
        <v>315</v>
      </c>
      <c r="D472" s="4" t="s">
        <v>574</v>
      </c>
      <c r="E472" s="4" t="s">
        <v>362</v>
      </c>
      <c r="F472" s="4" t="s">
        <v>318</v>
      </c>
      <c r="G472" s="4" t="s">
        <v>363</v>
      </c>
      <c r="H472" s="9">
        <v>11.93071117267</v>
      </c>
      <c r="I472" s="9">
        <v>0</v>
      </c>
      <c r="J472" s="287">
        <v>11.93071117267</v>
      </c>
      <c r="K472" s="9">
        <v>3.25855834599</v>
      </c>
      <c r="L472" s="9">
        <v>16.077024787189998</v>
      </c>
      <c r="M472" s="287">
        <v>19.335583133179998</v>
      </c>
      <c r="N472" s="9">
        <v>129.77876780585001</v>
      </c>
      <c r="O472" s="9">
        <v>10.70219977945</v>
      </c>
      <c r="P472" s="9">
        <v>2.6307524291900002</v>
      </c>
      <c r="Q472" s="9">
        <v>1.3286294592300001</v>
      </c>
      <c r="R472" s="9">
        <v>8.9210629640099999</v>
      </c>
      <c r="S472" s="9">
        <v>6.3413400580000001</v>
      </c>
      <c r="T472" s="9">
        <v>12.350307777179999</v>
      </c>
      <c r="U472" s="9">
        <v>2.2937856886899999</v>
      </c>
      <c r="V472" s="287">
        <v>174.34684596160002</v>
      </c>
      <c r="W472" s="287">
        <v>205.61314026745001</v>
      </c>
      <c r="X472" s="9">
        <v>20.36780394095835</v>
      </c>
      <c r="Y472" s="287">
        <v>225.98094420840835</v>
      </c>
      <c r="Z472" t="str">
        <f>SUBSTITUTE(SUBSTITUTE(SUBSTITUTE(SUBSTITUTE(IF(E472="","",VLOOKUP(E472,Esquemas_NORM!$A$2:$H$126,8,FALSE)),"PROVINCIA ADMINISTRATIVA Y DE PLANIFICACIÓN","PAT"),"PROVINCIA ADMINISTRATIVA Y DE PLANIFICACION","PAT"),"PROVINCIA ADMINISTRATIVA DE PLANIFICACION","PAT"),"PROVINCIA ADMINISTRATIVA Y PLANIFICACION","PAT")</f>
        <v>PAT DEL AGUA, BOSQUES Y EL TURISMO</v>
      </c>
      <c r="AA472" t="str">
        <f>IF($E472="","",INDEX(Esquemas_NORM!$H$2:$K$126,MATCH($E472,Esquemas_NORM!$A$2:$A$126,0),MATCH(AA$4,Esquemas_NORM!$H$1:$K$1,0)))</f>
        <v>A la fecha no ha conformado un EAT Región</v>
      </c>
      <c r="AB472" t="str">
        <f>IF($E472="","",INDEX(Esquemas_NORM!$H$2:$K$126,MATCH($E472,Esquemas_NORM!$A$2:$A$126,0),MATCH(AB$4,Esquemas_NORM!$H$1:$K$1,0)))</f>
        <v>A la fecha no ha conformado un EAT Área Metropolitana</v>
      </c>
      <c r="AC472" t="str">
        <f>IF($E472="","",INDEX(Esquemas_NORM!$H$2:$K$126,MATCH($E472,Esquemas_NORM!$A$2:$A$126,0),MATCH(AC$4,Esquemas_NORM!$H$1:$K$1,0)))</f>
        <v>A la fecha no ha conformado un EAT asociación - unión</v>
      </c>
    </row>
    <row r="473" spans="1:29" x14ac:dyDescent="0.3">
      <c r="A473" s="522">
        <v>2018</v>
      </c>
      <c r="B473" s="4" t="s">
        <v>556</v>
      </c>
      <c r="C473" s="4" t="s">
        <v>315</v>
      </c>
      <c r="D473" s="4" t="s">
        <v>576</v>
      </c>
      <c r="E473" s="4" t="s">
        <v>364</v>
      </c>
      <c r="F473" s="4" t="s">
        <v>318</v>
      </c>
      <c r="G473" s="4" t="s">
        <v>365</v>
      </c>
      <c r="H473" s="9">
        <v>90.443666563560001</v>
      </c>
      <c r="I473" s="9">
        <v>0</v>
      </c>
      <c r="J473" s="287">
        <v>90.443666563560001</v>
      </c>
      <c r="K473" s="9">
        <v>4.11516045662</v>
      </c>
      <c r="L473" s="9">
        <v>18.016382102400001</v>
      </c>
      <c r="M473" s="287">
        <v>22.131542559020001</v>
      </c>
      <c r="N473" s="9">
        <v>4.9851735027500004</v>
      </c>
      <c r="O473" s="9">
        <v>30.472948767689999</v>
      </c>
      <c r="P473" s="9">
        <v>9.1708430342899998</v>
      </c>
      <c r="Q473" s="9">
        <v>3.5704683122900001</v>
      </c>
      <c r="R473" s="9">
        <v>31.25208343844</v>
      </c>
      <c r="S473" s="9">
        <v>20.27669170806</v>
      </c>
      <c r="T473" s="9">
        <v>37.790261350100003</v>
      </c>
      <c r="U473" s="9">
        <v>7.3900550155399998</v>
      </c>
      <c r="V473" s="287">
        <v>144.90852512916001</v>
      </c>
      <c r="W473" s="287">
        <v>257.48373425174003</v>
      </c>
      <c r="X473" s="9">
        <v>25.50604601634798</v>
      </c>
      <c r="Y473" s="287">
        <v>282.989780268088</v>
      </c>
      <c r="Z473" t="str">
        <f>SUBSTITUTE(SUBSTITUTE(SUBSTITUTE(SUBSTITUTE(IF(E473="","",VLOOKUP(E473,Esquemas_NORM!$A$2:$H$126,8,FALSE)),"PROVINCIA ADMINISTRATIVA Y DE PLANIFICACIÓN","PAT"),"PROVINCIA ADMINISTRATIVA Y DE PLANIFICACION","PAT"),"PROVINCIA ADMINISTRATIVA DE PLANIFICACION","PAT"),"PROVINCIA ADMINISTRATIVA Y PLANIFICACION","PAT")</f>
        <v>PAT DEL AGUA, BOSQUES Y EL TURISMO</v>
      </c>
      <c r="AA473" t="str">
        <f>IF($E473="","",INDEX(Esquemas_NORM!$H$2:$K$126,MATCH($E473,Esquemas_NORM!$A$2:$A$126,0),MATCH(AA$4,Esquemas_NORM!$H$1:$K$1,0)))</f>
        <v>A la fecha no ha conformado un EAT Región</v>
      </c>
      <c r="AB473" t="str">
        <f>IF($E473="","",INDEX(Esquemas_NORM!$H$2:$K$126,MATCH($E473,Esquemas_NORM!$A$2:$A$126,0),MATCH(AB$4,Esquemas_NORM!$H$1:$K$1,0)))</f>
        <v>A la fecha no ha conformado un EAT Área Metropolitana</v>
      </c>
      <c r="AC473" t="str">
        <f>IF($E473="","",INDEX(Esquemas_NORM!$H$2:$K$126,MATCH($E473,Esquemas_NORM!$A$2:$A$126,0),MATCH(AC$4,Esquemas_NORM!$H$1:$K$1,0)))</f>
        <v>MUNICIPIOS ASOCIADOS DEL ALTIPLANO DEL ORIENTE ANTIOQUEÑO - MASORA</v>
      </c>
    </row>
    <row r="474" spans="1:29" x14ac:dyDescent="0.3">
      <c r="A474" s="522">
        <v>2018</v>
      </c>
      <c r="B474" s="4" t="s">
        <v>556</v>
      </c>
      <c r="C474" s="4" t="s">
        <v>315</v>
      </c>
      <c r="D474" s="4" t="s">
        <v>573</v>
      </c>
      <c r="E474" s="4" t="s">
        <v>366</v>
      </c>
      <c r="F474" s="4" t="s">
        <v>318</v>
      </c>
      <c r="G474" s="4" t="s">
        <v>367</v>
      </c>
      <c r="H474" s="9">
        <v>167.54803696440001</v>
      </c>
      <c r="I474" s="9">
        <v>4.9296909043700001</v>
      </c>
      <c r="J474" s="287">
        <v>172.47772786877002</v>
      </c>
      <c r="K474" s="9">
        <v>291.47725550126</v>
      </c>
      <c r="L474" s="9">
        <v>26.74212129607</v>
      </c>
      <c r="M474" s="287">
        <v>318.21937679733003</v>
      </c>
      <c r="N474" s="9">
        <v>43.459393408659999</v>
      </c>
      <c r="O474" s="9">
        <v>61.820849903679999</v>
      </c>
      <c r="P474" s="9">
        <v>14.58866799812</v>
      </c>
      <c r="Q474" s="9">
        <v>9.3334714317599996</v>
      </c>
      <c r="R474" s="9">
        <v>41.10583349289</v>
      </c>
      <c r="S474" s="9">
        <v>55.723711042479998</v>
      </c>
      <c r="T474" s="9">
        <v>66.766285657089995</v>
      </c>
      <c r="U474" s="9">
        <v>10.43881746349</v>
      </c>
      <c r="V474" s="287">
        <v>303.23703039816996</v>
      </c>
      <c r="W474" s="287">
        <v>793.93413506426998</v>
      </c>
      <c r="X474" s="9">
        <v>78.646212902508566</v>
      </c>
      <c r="Y474" s="287">
        <v>872.5803479667785</v>
      </c>
      <c r="Z474" t="str">
        <f>SUBSTITUTE(SUBSTITUTE(SUBSTITUTE(SUBSTITUTE(IF(E474="","",VLOOKUP(E474,Esquemas_NORM!$A$2:$H$126,8,FALSE)),"PROVINCIA ADMINISTRATIVA Y DE PLANIFICACIÓN","PAT"),"PROVINCIA ADMINISTRATIVA Y DE PLANIFICACION","PAT"),"PROVINCIA ADMINISTRATIVA DE PLANIFICACION","PAT"),"PROVINCIA ADMINISTRATIVA Y PLANIFICACION","PAT")</f>
        <v>PAT DE LA PAZ</v>
      </c>
      <c r="AA474" t="str">
        <f>IF($E474="","",INDEX(Esquemas_NORM!$H$2:$K$126,MATCH($E474,Esquemas_NORM!$A$2:$A$126,0),MATCH(AA$4,Esquemas_NORM!$H$1:$K$1,0)))</f>
        <v>A la fecha no ha conformado un EAT Región</v>
      </c>
      <c r="AB474" t="str">
        <f>IF($E474="","",INDEX(Esquemas_NORM!$H$2:$K$126,MATCH($E474,Esquemas_NORM!$A$2:$A$126,0),MATCH(AB$4,Esquemas_NORM!$H$1:$K$1,0)))</f>
        <v>A la fecha no ha conformado un EAT Área Metropolitana</v>
      </c>
      <c r="AC474" t="str">
        <f>IF($E474="","",INDEX(Esquemas_NORM!$H$2:$K$126,MATCH($E474,Esquemas_NORM!$A$2:$A$126,0),MATCH(AC$4,Esquemas_NORM!$H$1:$K$1,0)))</f>
        <v>A la fecha no ha conformado un EAT asociación - unión</v>
      </c>
    </row>
    <row r="475" spans="1:29" x14ac:dyDescent="0.3">
      <c r="A475" s="522">
        <v>2018</v>
      </c>
      <c r="B475" s="4" t="s">
        <v>556</v>
      </c>
      <c r="C475" s="4" t="s">
        <v>368</v>
      </c>
      <c r="D475" s="4" t="s">
        <v>577</v>
      </c>
      <c r="E475" s="4" t="s">
        <v>370</v>
      </c>
      <c r="F475" s="4" t="s">
        <v>371</v>
      </c>
      <c r="G475" s="4" t="s">
        <v>372</v>
      </c>
      <c r="H475" s="9">
        <v>56.103343146439997</v>
      </c>
      <c r="I475" s="9">
        <v>0.88754152857000002</v>
      </c>
      <c r="J475" s="287">
        <v>56.990884675009994</v>
      </c>
      <c r="K475" s="9">
        <v>142.43891207189</v>
      </c>
      <c r="L475" s="9">
        <v>49.410394398050002</v>
      </c>
      <c r="M475" s="287">
        <v>191.84930646994002</v>
      </c>
      <c r="N475" s="9">
        <v>24.093996195110002</v>
      </c>
      <c r="O475" s="9">
        <v>57.865282989230003</v>
      </c>
      <c r="P475" s="9">
        <v>13.09113927494</v>
      </c>
      <c r="Q475" s="9">
        <v>7.9163488837499996</v>
      </c>
      <c r="R475" s="9">
        <v>31.103868341649999</v>
      </c>
      <c r="S475" s="9">
        <v>41.186771331140001</v>
      </c>
      <c r="T475" s="9">
        <v>55.414049162719998</v>
      </c>
      <c r="U475" s="9">
        <v>12.58705640114</v>
      </c>
      <c r="V475" s="287">
        <v>243.25851257968</v>
      </c>
      <c r="W475" s="287">
        <v>492.09870372463001</v>
      </c>
      <c r="X475" s="9">
        <v>48.746738190111721</v>
      </c>
      <c r="Y475" s="287">
        <v>540.84544191474174</v>
      </c>
      <c r="Z475" t="str">
        <f>SUBSTITUTE(SUBSTITUTE(SUBSTITUTE(SUBSTITUTE(IF(E475="","",VLOOKUP(E475,Esquemas_NORM!$A$2:$H$126,8,FALSE)),"PROVINCIA ADMINISTRATIVA Y DE PLANIFICACIÓN","PAT"),"PROVINCIA ADMINISTRATIVA Y DE PLANIFICACION","PAT"),"PROVINCIA ADMINISTRATIVA DE PLANIFICACION","PAT"),"PROVINCIA ADMINISTRATIVA Y PLANIFICACION","PAT")</f>
        <v>PAT DE PENDERISCO Y SINIFANÁ</v>
      </c>
      <c r="AA475" t="str">
        <f>IF($E475="","",INDEX(Esquemas_NORM!$H$2:$K$126,MATCH($E475,Esquemas_NORM!$A$2:$A$126,0),MATCH(AA$4,Esquemas_NORM!$H$1:$K$1,0)))</f>
        <v>A la fecha no ha conformado un EAT Región</v>
      </c>
      <c r="AB475" t="str">
        <f>IF($E475="","",INDEX(Esquemas_NORM!$H$2:$K$126,MATCH($E475,Esquemas_NORM!$A$2:$A$126,0),MATCH(AB$4,Esquemas_NORM!$H$1:$K$1,0)))</f>
        <v>A la fecha no ha conformado un EAT Área Metropolitana</v>
      </c>
      <c r="AC475" t="str">
        <f>IF($E475="","",INDEX(Esquemas_NORM!$H$2:$K$126,MATCH($E475,Esquemas_NORM!$A$2:$A$126,0),MATCH(AC$4,Esquemas_NORM!$H$1:$K$1,0)))</f>
        <v>A la fecha no ha conformado un EAT asociación - unión</v>
      </c>
    </row>
    <row r="476" spans="1:29" x14ac:dyDescent="0.3">
      <c r="A476" s="522">
        <v>2018</v>
      </c>
      <c r="B476" s="4" t="s">
        <v>556</v>
      </c>
      <c r="C476" s="4" t="s">
        <v>368</v>
      </c>
      <c r="D476" s="4" t="s">
        <v>578</v>
      </c>
      <c r="E476" s="4" t="s">
        <v>373</v>
      </c>
      <c r="F476" s="4" t="s">
        <v>371</v>
      </c>
      <c r="G476" s="4" t="s">
        <v>375</v>
      </c>
      <c r="H476" s="9">
        <v>133.86085992899001</v>
      </c>
      <c r="I476" s="9">
        <v>0</v>
      </c>
      <c r="J476" s="287">
        <v>133.86085992899001</v>
      </c>
      <c r="K476" s="9">
        <v>92.448845719380003</v>
      </c>
      <c r="L476" s="9">
        <v>115.51480168952</v>
      </c>
      <c r="M476" s="287">
        <v>207.96364740889999</v>
      </c>
      <c r="N476" s="9">
        <v>11.75778134412</v>
      </c>
      <c r="O476" s="9">
        <v>105.95196479473</v>
      </c>
      <c r="P476" s="9">
        <v>19.870944481279999</v>
      </c>
      <c r="Q476" s="9">
        <v>21.63423597153</v>
      </c>
      <c r="R476" s="9">
        <v>33.999292028429998</v>
      </c>
      <c r="S476" s="9">
        <v>54.586205447159998</v>
      </c>
      <c r="T476" s="9">
        <v>77.760978798650001</v>
      </c>
      <c r="U476" s="9">
        <v>12.859007620210001</v>
      </c>
      <c r="V476" s="287">
        <v>338.42041048610997</v>
      </c>
      <c r="W476" s="287">
        <v>680.24491782399991</v>
      </c>
      <c r="X476" s="9">
        <v>67.384288280668045</v>
      </c>
      <c r="Y476" s="287">
        <v>747.6292061046679</v>
      </c>
      <c r="Z476" t="str">
        <f>SUBSTITUTE(SUBSTITUTE(SUBSTITUTE(SUBSTITUTE(IF(E476="","",VLOOKUP(E476,Esquemas_NORM!$A$2:$H$126,8,FALSE)),"PROVINCIA ADMINISTRATIVA Y DE PLANIFICACIÓN","PAT"),"PROVINCIA ADMINISTRATIVA Y DE PLANIFICACION","PAT"),"PROVINCIA ADMINISTRATIVA DE PLANIFICACION","PAT"),"PROVINCIA ADMINISTRATIVA Y PLANIFICACION","PAT")</f>
        <v>PAT SAN JUAN</v>
      </c>
      <c r="AA476" t="str">
        <f>IF($E476="","",INDEX(Esquemas_NORM!$H$2:$K$126,MATCH($E476,Esquemas_NORM!$A$2:$A$126,0),MATCH(AA$4,Esquemas_NORM!$H$1:$K$1,0)))</f>
        <v>A la fecha no ha conformado un EAT Región</v>
      </c>
      <c r="AB476" t="str">
        <f>IF($E476="","",INDEX(Esquemas_NORM!$H$2:$K$126,MATCH($E476,Esquemas_NORM!$A$2:$A$126,0),MATCH(AB$4,Esquemas_NORM!$H$1:$K$1,0)))</f>
        <v>A la fecha no ha conformado un EAT Área Metropolitana</v>
      </c>
      <c r="AC476" t="str">
        <f>IF($E476="","",INDEX(Esquemas_NORM!$H$2:$K$126,MATCH($E476,Esquemas_NORM!$A$2:$A$126,0),MATCH(AC$4,Esquemas_NORM!$H$1:$K$1,0)))</f>
        <v>A la fecha no ha conformado un EAT asociación - unión</v>
      </c>
    </row>
    <row r="477" spans="1:29" x14ac:dyDescent="0.3">
      <c r="A477" s="522">
        <v>2018</v>
      </c>
      <c r="B477" s="4" t="s">
        <v>556</v>
      </c>
      <c r="C477" s="4" t="s">
        <v>368</v>
      </c>
      <c r="D477" s="4" t="s">
        <v>577</v>
      </c>
      <c r="E477" s="4" t="s">
        <v>376</v>
      </c>
      <c r="F477" s="4" t="s">
        <v>371</v>
      </c>
      <c r="G477" s="4" t="s">
        <v>377</v>
      </c>
      <c r="H477" s="9">
        <v>31.432395928569999</v>
      </c>
      <c r="I477" s="9">
        <v>0.48341622929</v>
      </c>
      <c r="J477" s="287">
        <v>31.91581215786</v>
      </c>
      <c r="K477" s="9">
        <v>4.9449888909700004</v>
      </c>
      <c r="L477" s="9">
        <v>2.3132675817299999</v>
      </c>
      <c r="M477" s="287">
        <v>7.2582564727000003</v>
      </c>
      <c r="N477" s="9">
        <v>3.3905957192299998</v>
      </c>
      <c r="O477" s="9">
        <v>12.05024006831</v>
      </c>
      <c r="P477" s="9">
        <v>2.5200617082200001</v>
      </c>
      <c r="Q477" s="9">
        <v>1.07222642776</v>
      </c>
      <c r="R477" s="9">
        <v>5.3828438977799999</v>
      </c>
      <c r="S477" s="9">
        <v>6.2748070064799997</v>
      </c>
      <c r="T477" s="9">
        <v>9.9550634305100001</v>
      </c>
      <c r="U477" s="9">
        <v>2.3669900532499999</v>
      </c>
      <c r="V477" s="287">
        <v>43.012828311539998</v>
      </c>
      <c r="W477" s="287">
        <v>82.186896942099992</v>
      </c>
      <c r="X477" s="9">
        <v>8.1413405838546158</v>
      </c>
      <c r="Y477" s="287">
        <v>90.328237525954606</v>
      </c>
      <c r="Z477" t="str">
        <f>SUBSTITUTE(SUBSTITUTE(SUBSTITUTE(SUBSTITUTE(IF(E477="","",VLOOKUP(E477,Esquemas_NORM!$A$2:$H$126,8,FALSE)),"PROVINCIA ADMINISTRATIVA Y DE PLANIFICACIÓN","PAT"),"PROVINCIA ADMINISTRATIVA Y DE PLANIFICACION","PAT"),"PROVINCIA ADMINISTRATIVA DE PLANIFICACION","PAT"),"PROVINCIA ADMINISTRATIVA Y PLANIFICACION","PAT")</f>
        <v>PAT DE PENDERISCO Y SINIFANÁ</v>
      </c>
      <c r="AA477" t="str">
        <f>IF($E477="","",INDEX(Esquemas_NORM!$H$2:$K$126,MATCH($E477,Esquemas_NORM!$A$2:$A$126,0),MATCH(AA$4,Esquemas_NORM!$H$1:$K$1,0)))</f>
        <v>A la fecha no ha conformado un EAT Región</v>
      </c>
      <c r="AB477" t="str">
        <f>IF($E477="","",INDEX(Esquemas_NORM!$H$2:$K$126,MATCH($E477,Esquemas_NORM!$A$2:$A$126,0),MATCH(AB$4,Esquemas_NORM!$H$1:$K$1,0)))</f>
        <v>A la fecha no ha conformado un EAT Área Metropolitana</v>
      </c>
      <c r="AC477" t="str">
        <f>IF($E477="","",INDEX(Esquemas_NORM!$H$2:$K$126,MATCH($E477,Esquemas_NORM!$A$2:$A$126,0),MATCH(AC$4,Esquemas_NORM!$H$1:$K$1,0)))</f>
        <v>A la fecha no ha conformado un EAT asociación - unión</v>
      </c>
    </row>
    <row r="478" spans="1:29" x14ac:dyDescent="0.3">
      <c r="A478" s="522">
        <v>2018</v>
      </c>
      <c r="B478" s="4" t="s">
        <v>556</v>
      </c>
      <c r="C478" s="4" t="s">
        <v>368</v>
      </c>
      <c r="D478" s="4" t="s">
        <v>578</v>
      </c>
      <c r="E478" s="4" t="s">
        <v>378</v>
      </c>
      <c r="F478" s="4" t="s">
        <v>371</v>
      </c>
      <c r="G478" s="4" t="s">
        <v>379</v>
      </c>
      <c r="H478" s="9">
        <v>60.244849134020001</v>
      </c>
      <c r="I478" s="9">
        <v>0</v>
      </c>
      <c r="J478" s="287">
        <v>60.244849134020001</v>
      </c>
      <c r="K478" s="9">
        <v>9.0504680423800004</v>
      </c>
      <c r="L478" s="9">
        <v>4.1074925006600003</v>
      </c>
      <c r="M478" s="287">
        <v>13.157960543040002</v>
      </c>
      <c r="N478" s="9">
        <v>2.6624844411400002</v>
      </c>
      <c r="O478" s="9">
        <v>17.527087756059998</v>
      </c>
      <c r="P478" s="9">
        <v>4.8700850531200004</v>
      </c>
      <c r="Q478" s="9">
        <v>2.2525774160499998</v>
      </c>
      <c r="R478" s="9">
        <v>8.4120855368399994</v>
      </c>
      <c r="S478" s="9">
        <v>12.28508548282</v>
      </c>
      <c r="T478" s="9">
        <v>23.477510792690001</v>
      </c>
      <c r="U478" s="9">
        <v>3.4716215907799999</v>
      </c>
      <c r="V478" s="287">
        <v>74.958538069500008</v>
      </c>
      <c r="W478" s="287">
        <v>148.36134774656</v>
      </c>
      <c r="X478" s="9">
        <v>14.696506455710592</v>
      </c>
      <c r="Y478" s="287">
        <v>163.05785420227059</v>
      </c>
      <c r="Z478" t="str">
        <f>SUBSTITUTE(SUBSTITUTE(SUBSTITUTE(SUBSTITUTE(IF(E478="","",VLOOKUP(E478,Esquemas_NORM!$A$2:$H$126,8,FALSE)),"PROVINCIA ADMINISTRATIVA Y DE PLANIFICACIÓN","PAT"),"PROVINCIA ADMINISTRATIVA Y DE PLANIFICACION","PAT"),"PROVINCIA ADMINISTRATIVA DE PLANIFICACION","PAT"),"PROVINCIA ADMINISTRATIVA Y PLANIFICACION","PAT")</f>
        <v>PAT SAN JUAN</v>
      </c>
      <c r="AA478" t="str">
        <f>IF($E478="","",INDEX(Esquemas_NORM!$H$2:$K$126,MATCH($E478,Esquemas_NORM!$A$2:$A$126,0),MATCH(AA$4,Esquemas_NORM!$H$1:$K$1,0)))</f>
        <v>A la fecha no ha conformado un EAT Región</v>
      </c>
      <c r="AB478" t="str">
        <f>IF($E478="","",INDEX(Esquemas_NORM!$H$2:$K$126,MATCH($E478,Esquemas_NORM!$A$2:$A$126,0),MATCH(AB$4,Esquemas_NORM!$H$1:$K$1,0)))</f>
        <v>A la fecha no ha conformado un EAT Área Metropolitana</v>
      </c>
      <c r="AC478" t="str">
        <f>IF($E478="","",INDEX(Esquemas_NORM!$H$2:$K$126,MATCH($E478,Esquemas_NORM!$A$2:$A$126,0),MATCH(AC$4,Esquemas_NORM!$H$1:$K$1,0)))</f>
        <v>A la fecha no ha conformado un EAT asociación - unión</v>
      </c>
    </row>
    <row r="479" spans="1:29" x14ac:dyDescent="0.3">
      <c r="A479" s="522">
        <v>2018</v>
      </c>
      <c r="B479" s="4" t="s">
        <v>556</v>
      </c>
      <c r="C479" s="4" t="s">
        <v>368</v>
      </c>
      <c r="D479" s="4" t="s">
        <v>579</v>
      </c>
      <c r="E479" s="4" t="s">
        <v>380</v>
      </c>
      <c r="F479" s="4" t="s">
        <v>371</v>
      </c>
      <c r="G479" s="4" t="s">
        <v>381</v>
      </c>
      <c r="H479" s="9">
        <v>96.253687639199995</v>
      </c>
      <c r="I479" s="9">
        <v>0</v>
      </c>
      <c r="J479" s="287">
        <v>96.253687639199995</v>
      </c>
      <c r="K479" s="9">
        <v>7.2737602068199996</v>
      </c>
      <c r="L479" s="9">
        <v>12.082268675970001</v>
      </c>
      <c r="M479" s="287">
        <v>19.35602888279</v>
      </c>
      <c r="N479" s="9">
        <v>4.0354925181899999</v>
      </c>
      <c r="O479" s="9">
        <v>22.578187095250001</v>
      </c>
      <c r="P479" s="9">
        <v>7.1429080415500001</v>
      </c>
      <c r="Q479" s="9">
        <v>3.75597383714</v>
      </c>
      <c r="R479" s="9">
        <v>13.157225218880001</v>
      </c>
      <c r="S479" s="9">
        <v>16.91523245003</v>
      </c>
      <c r="T479" s="9">
        <v>35.987552884990002</v>
      </c>
      <c r="U479" s="9">
        <v>4.9797218653900002</v>
      </c>
      <c r="V479" s="287">
        <v>108.55229391141999</v>
      </c>
      <c r="W479" s="287">
        <v>224.16201043340999</v>
      </c>
      <c r="X479" s="9">
        <v>22.205233933892817</v>
      </c>
      <c r="Y479" s="287">
        <v>246.36724436730282</v>
      </c>
      <c r="Z479" t="str">
        <f>SUBSTITUTE(SUBSTITUTE(SUBSTITUTE(SUBSTITUTE(IF(E479="","",VLOOKUP(E479,Esquemas_NORM!$A$2:$H$126,8,FALSE)),"PROVINCIA ADMINISTRATIVA Y DE PLANIFICACIÓN","PAT"),"PROVINCIA ADMINISTRATIVA Y DE PLANIFICACION","PAT"),"PROVINCIA ADMINISTRATIVA DE PLANIFICACION","PAT"),"PROVINCIA ADMINISTRATIVA Y PLANIFICACION","PAT")</f>
        <v>PAT DE PENDERISCO Y SINIFANÁ</v>
      </c>
      <c r="AA479" t="str">
        <f>IF($E479="","",INDEX(Esquemas_NORM!$H$2:$K$126,MATCH($E479,Esquemas_NORM!$A$2:$A$126,0),MATCH(AA$4,Esquemas_NORM!$H$1:$K$1,0)))</f>
        <v>A la fecha no ha conformado un EAT Región</v>
      </c>
      <c r="AB479" t="str">
        <f>IF($E479="","",INDEX(Esquemas_NORM!$H$2:$K$126,MATCH($E479,Esquemas_NORM!$A$2:$A$126,0),MATCH(AB$4,Esquemas_NORM!$H$1:$K$1,0)))</f>
        <v>A la fecha no ha conformado un EAT Área Metropolitana</v>
      </c>
      <c r="AC479" t="str">
        <f>IF($E479="","",INDEX(Esquemas_NORM!$H$2:$K$126,MATCH($E479,Esquemas_NORM!$A$2:$A$126,0),MATCH(AC$4,Esquemas_NORM!$H$1:$K$1,0)))</f>
        <v>A la fecha no ha conformado un EAT asociación - unión</v>
      </c>
    </row>
    <row r="480" spans="1:29" x14ac:dyDescent="0.3">
      <c r="A480" s="522">
        <v>2018</v>
      </c>
      <c r="B480" s="4" t="s">
        <v>556</v>
      </c>
      <c r="C480" s="4" t="s">
        <v>368</v>
      </c>
      <c r="D480" s="4" t="s">
        <v>580</v>
      </c>
      <c r="E480" s="4" t="s">
        <v>382</v>
      </c>
      <c r="F480" s="4" t="s">
        <v>371</v>
      </c>
      <c r="G480" s="4" t="s">
        <v>384</v>
      </c>
      <c r="H480" s="9">
        <v>14.98427441135</v>
      </c>
      <c r="I480" s="9">
        <v>0</v>
      </c>
      <c r="J480" s="287">
        <v>14.98427441135</v>
      </c>
      <c r="K480" s="9">
        <v>2.2257508550499998</v>
      </c>
      <c r="L480" s="9">
        <v>3.7199089917000001</v>
      </c>
      <c r="M480" s="287">
        <v>5.9456598467499999</v>
      </c>
      <c r="N480" s="9">
        <v>1.62776279267</v>
      </c>
      <c r="O480" s="9">
        <v>9.6406700373300005</v>
      </c>
      <c r="P480" s="9">
        <v>2.62322431628</v>
      </c>
      <c r="Q480" s="9">
        <v>1.58532568888</v>
      </c>
      <c r="R480" s="9">
        <v>4.6396963152000001</v>
      </c>
      <c r="S480" s="9">
        <v>7.5225861424599998</v>
      </c>
      <c r="T480" s="9">
        <v>14.43812159554</v>
      </c>
      <c r="U480" s="9">
        <v>1.8944964236799999</v>
      </c>
      <c r="V480" s="287">
        <v>43.971883312039999</v>
      </c>
      <c r="W480" s="287">
        <v>64.901817570139997</v>
      </c>
      <c r="X480" s="9">
        <v>6.4291002703487372</v>
      </c>
      <c r="Y480" s="287">
        <v>71.330917840488738</v>
      </c>
      <c r="Z480" t="str">
        <f>SUBSTITUTE(SUBSTITUTE(SUBSTITUTE(SUBSTITUTE(IF(E480="","",VLOOKUP(E480,Esquemas_NORM!$A$2:$H$126,8,FALSE)),"PROVINCIA ADMINISTRATIVA Y DE PLANIFICACIÓN","PAT"),"PROVINCIA ADMINISTRATIVA Y DE PLANIFICACION","PAT"),"PROVINCIA ADMINISTRATIVA DE PLANIFICACION","PAT"),"PROVINCIA ADMINISTRATIVA Y PLANIFICACION","PAT")</f>
        <v>PAT CARTAMA</v>
      </c>
      <c r="AA480" t="str">
        <f>IF($E480="","",INDEX(Esquemas_NORM!$H$2:$K$126,MATCH($E480,Esquemas_NORM!$A$2:$A$126,0),MATCH(AA$4,Esquemas_NORM!$H$1:$K$1,0)))</f>
        <v>A la fecha no ha conformado un EAT Región</v>
      </c>
      <c r="AB480" t="str">
        <f>IF($E480="","",INDEX(Esquemas_NORM!$H$2:$K$126,MATCH($E480,Esquemas_NORM!$A$2:$A$126,0),MATCH(AB$4,Esquemas_NORM!$H$1:$K$1,0)))</f>
        <v>A la fecha no ha conformado un EAT Área Metropolitana</v>
      </c>
      <c r="AC480" t="str">
        <f>IF($E480="","",INDEX(Esquemas_NORM!$H$2:$K$126,MATCH($E480,Esquemas_NORM!$A$2:$A$126,0),MATCH(AC$4,Esquemas_NORM!$H$1:$K$1,0)))</f>
        <v>A la fecha no ha conformado un EAT asociación - unión</v>
      </c>
    </row>
    <row r="481" spans="1:29" x14ac:dyDescent="0.3">
      <c r="A481" s="522">
        <v>2018</v>
      </c>
      <c r="B481" s="4" t="s">
        <v>556</v>
      </c>
      <c r="C481" s="4" t="s">
        <v>368</v>
      </c>
      <c r="D481" s="4" t="s">
        <v>578</v>
      </c>
      <c r="E481" s="4" t="s">
        <v>385</v>
      </c>
      <c r="F481" s="4" t="s">
        <v>371</v>
      </c>
      <c r="G481" s="4" t="s">
        <v>386</v>
      </c>
      <c r="H481" s="9">
        <v>91.909300395019997</v>
      </c>
      <c r="I481" s="9">
        <v>0</v>
      </c>
      <c r="J481" s="287">
        <v>91.909300395019997</v>
      </c>
      <c r="K481" s="9">
        <v>8.3178080389200009</v>
      </c>
      <c r="L481" s="9">
        <v>20.47540282344</v>
      </c>
      <c r="M481" s="287">
        <v>28.793210862359999</v>
      </c>
      <c r="N481" s="9">
        <v>8.2382676773799997</v>
      </c>
      <c r="O481" s="9">
        <v>61.16158006653</v>
      </c>
      <c r="P481" s="9">
        <v>11.64142420524</v>
      </c>
      <c r="Q481" s="9">
        <v>11.39784731087</v>
      </c>
      <c r="R481" s="9">
        <v>25.476020988999998</v>
      </c>
      <c r="S481" s="9">
        <v>28.38880729812</v>
      </c>
      <c r="T481" s="9">
        <v>60.032583150210002</v>
      </c>
      <c r="U481" s="9">
        <v>8.7543924731300002</v>
      </c>
      <c r="V481" s="287">
        <v>215.09092317048001</v>
      </c>
      <c r="W481" s="287">
        <v>335.79343442786001</v>
      </c>
      <c r="X481" s="9">
        <v>33.263315896023052</v>
      </c>
      <c r="Y481" s="287">
        <v>369.05675032388308</v>
      </c>
      <c r="Z481" t="str">
        <f>SUBSTITUTE(SUBSTITUTE(SUBSTITUTE(SUBSTITUTE(IF(E481="","",VLOOKUP(E481,Esquemas_NORM!$A$2:$H$126,8,FALSE)),"PROVINCIA ADMINISTRATIVA Y DE PLANIFICACIÓN","PAT"),"PROVINCIA ADMINISTRATIVA Y DE PLANIFICACION","PAT"),"PROVINCIA ADMINISTRATIVA DE PLANIFICACION","PAT"),"PROVINCIA ADMINISTRATIVA Y PLANIFICACION","PAT")</f>
        <v>PAT SAN JUAN</v>
      </c>
      <c r="AA481" t="str">
        <f>IF($E481="","",INDEX(Esquemas_NORM!$H$2:$K$126,MATCH($E481,Esquemas_NORM!$A$2:$A$126,0),MATCH(AA$4,Esquemas_NORM!$H$1:$K$1,0)))</f>
        <v>A la fecha no ha conformado un EAT Región</v>
      </c>
      <c r="AB481" t="str">
        <f>IF($E481="","",INDEX(Esquemas_NORM!$H$2:$K$126,MATCH($E481,Esquemas_NORM!$A$2:$A$126,0),MATCH(AB$4,Esquemas_NORM!$H$1:$K$1,0)))</f>
        <v>A la fecha no ha conformado un EAT Área Metropolitana</v>
      </c>
      <c r="AC481" t="str">
        <f>IF($E481="","",INDEX(Esquemas_NORM!$H$2:$K$126,MATCH($E481,Esquemas_NORM!$A$2:$A$126,0),MATCH(AC$4,Esquemas_NORM!$H$1:$K$1,0)))</f>
        <v>A la fecha no ha conformado un EAT asociación - unión</v>
      </c>
    </row>
    <row r="482" spans="1:29" x14ac:dyDescent="0.3">
      <c r="A482" s="522">
        <v>2018</v>
      </c>
      <c r="B482" s="4" t="s">
        <v>556</v>
      </c>
      <c r="C482" s="4" t="s">
        <v>368</v>
      </c>
      <c r="D482" s="4" t="s">
        <v>579</v>
      </c>
      <c r="E482" s="4" t="s">
        <v>387</v>
      </c>
      <c r="F482" s="4" t="s">
        <v>371</v>
      </c>
      <c r="G482" s="4" t="s">
        <v>388</v>
      </c>
      <c r="H482" s="9">
        <v>110.82598865151</v>
      </c>
      <c r="I482" s="9">
        <v>0</v>
      </c>
      <c r="J482" s="287">
        <v>110.82598865151</v>
      </c>
      <c r="K482" s="9">
        <v>8.9318363245299999</v>
      </c>
      <c r="L482" s="9">
        <v>16.899712475240001</v>
      </c>
      <c r="M482" s="287">
        <v>25.831548799770001</v>
      </c>
      <c r="N482" s="9">
        <v>9.8596785321600002</v>
      </c>
      <c r="O482" s="9">
        <v>36.995611394530002</v>
      </c>
      <c r="P482" s="9">
        <v>11.08741622878</v>
      </c>
      <c r="Q482" s="9">
        <v>5.69136731626</v>
      </c>
      <c r="R482" s="9">
        <v>17.71635391249</v>
      </c>
      <c r="S482" s="9">
        <v>22.807268302099999</v>
      </c>
      <c r="T482" s="9">
        <v>39.812527375370003</v>
      </c>
      <c r="U482" s="9">
        <v>7.2168423472900001</v>
      </c>
      <c r="V482" s="287">
        <v>151.18706540898</v>
      </c>
      <c r="W482" s="287">
        <v>287.84460286026001</v>
      </c>
      <c r="X482" s="9">
        <v>28.513559147520247</v>
      </c>
      <c r="Y482" s="287">
        <v>316.35816200778027</v>
      </c>
      <c r="Z482" t="str">
        <f>SUBSTITUTE(SUBSTITUTE(SUBSTITUTE(SUBSTITUTE(IF(E482="","",VLOOKUP(E482,Esquemas_NORM!$A$2:$H$126,8,FALSE)),"PROVINCIA ADMINISTRATIVA Y DE PLANIFICACIÓN","PAT"),"PROVINCIA ADMINISTRATIVA Y DE PLANIFICACION","PAT"),"PROVINCIA ADMINISTRATIVA DE PLANIFICACION","PAT"),"PROVINCIA ADMINISTRATIVA Y PLANIFICACION","PAT")</f>
        <v>PAT DE PENDERISCO Y SINIFANÁ</v>
      </c>
      <c r="AA482" t="str">
        <f>IF($E482="","",INDEX(Esquemas_NORM!$H$2:$K$126,MATCH($E482,Esquemas_NORM!$A$2:$A$126,0),MATCH(AA$4,Esquemas_NORM!$H$1:$K$1,0)))</f>
        <v>A la fecha no ha conformado un EAT Región</v>
      </c>
      <c r="AB482" t="str">
        <f>IF($E482="","",INDEX(Esquemas_NORM!$H$2:$K$126,MATCH($E482,Esquemas_NORM!$A$2:$A$126,0),MATCH(AB$4,Esquemas_NORM!$H$1:$K$1,0)))</f>
        <v>A la fecha no ha conformado un EAT Área Metropolitana</v>
      </c>
      <c r="AC482" t="str">
        <f>IF($E482="","",INDEX(Esquemas_NORM!$H$2:$K$126,MATCH($E482,Esquemas_NORM!$A$2:$A$126,0),MATCH(AC$4,Esquemas_NORM!$H$1:$K$1,0)))</f>
        <v>A la fecha no ha conformado un EAT asociación - unión</v>
      </c>
    </row>
    <row r="483" spans="1:29" x14ac:dyDescent="0.3">
      <c r="A483" s="522">
        <v>2018</v>
      </c>
      <c r="B483" s="4" t="s">
        <v>556</v>
      </c>
      <c r="C483" s="4" t="s">
        <v>368</v>
      </c>
      <c r="D483" s="4" t="s">
        <v>577</v>
      </c>
      <c r="E483" s="4" t="s">
        <v>389</v>
      </c>
      <c r="F483" s="4" t="s">
        <v>371</v>
      </c>
      <c r="G483" s="4" t="s">
        <v>390</v>
      </c>
      <c r="H483" s="9">
        <v>132.20249329031</v>
      </c>
      <c r="I483" s="9">
        <v>0</v>
      </c>
      <c r="J483" s="287">
        <v>132.20249329031</v>
      </c>
      <c r="K483" s="9">
        <v>10.45386434235</v>
      </c>
      <c r="L483" s="9">
        <v>22.34335953759</v>
      </c>
      <c r="M483" s="287">
        <v>32.797223879939999</v>
      </c>
      <c r="N483" s="9">
        <v>8.4292357254700008</v>
      </c>
      <c r="O483" s="9">
        <v>47.275669488970003</v>
      </c>
      <c r="P483" s="9">
        <v>12.092185325479999</v>
      </c>
      <c r="Q483" s="9">
        <v>6.3140986843200002</v>
      </c>
      <c r="R483" s="9">
        <v>24.133648068199999</v>
      </c>
      <c r="S483" s="9">
        <v>29.87880870535</v>
      </c>
      <c r="T483" s="9">
        <v>47.058694696099998</v>
      </c>
      <c r="U483" s="9">
        <v>10.40254708712</v>
      </c>
      <c r="V483" s="287">
        <v>185.58488778101002</v>
      </c>
      <c r="W483" s="287">
        <v>350.58460495126002</v>
      </c>
      <c r="X483" s="9">
        <v>34.728512433983354</v>
      </c>
      <c r="Y483" s="287">
        <v>385.31311738524334</v>
      </c>
      <c r="Z483" t="str">
        <f>SUBSTITUTE(SUBSTITUTE(SUBSTITUTE(SUBSTITUTE(IF(E483="","",VLOOKUP(E483,Esquemas_NORM!$A$2:$H$126,8,FALSE)),"PROVINCIA ADMINISTRATIVA Y DE PLANIFICACIÓN","PAT"),"PROVINCIA ADMINISTRATIVA Y DE PLANIFICACION","PAT"),"PROVINCIA ADMINISTRATIVA DE PLANIFICACION","PAT"),"PROVINCIA ADMINISTRATIVA Y PLANIFICACION","PAT")</f>
        <v>PAT CARTAMA</v>
      </c>
      <c r="AA483" t="str">
        <f>IF($E483="","",INDEX(Esquemas_NORM!$H$2:$K$126,MATCH($E483,Esquemas_NORM!$A$2:$A$126,0),MATCH(AA$4,Esquemas_NORM!$H$1:$K$1,0)))</f>
        <v>A la fecha no ha conformado un EAT Región</v>
      </c>
      <c r="AB483" t="str">
        <f>IF($E483="","",INDEX(Esquemas_NORM!$H$2:$K$126,MATCH($E483,Esquemas_NORM!$A$2:$A$126,0),MATCH(AB$4,Esquemas_NORM!$H$1:$K$1,0)))</f>
        <v>A la fecha no ha conformado un EAT Área Metropolitana</v>
      </c>
      <c r="AC483" t="str">
        <f>IF($E483="","",INDEX(Esquemas_NORM!$H$2:$K$126,MATCH($E483,Esquemas_NORM!$A$2:$A$126,0),MATCH(AC$4,Esquemas_NORM!$H$1:$K$1,0)))</f>
        <v>A la fecha no ha conformado un EAT asociación - unión</v>
      </c>
    </row>
    <row r="484" spans="1:29" x14ac:dyDescent="0.3">
      <c r="A484" s="522">
        <v>2018</v>
      </c>
      <c r="B484" s="4" t="s">
        <v>556</v>
      </c>
      <c r="C484" s="4" t="s">
        <v>368</v>
      </c>
      <c r="D484" s="4" t="s">
        <v>578</v>
      </c>
      <c r="E484" s="4" t="s">
        <v>391</v>
      </c>
      <c r="F484" s="4" t="s">
        <v>371</v>
      </c>
      <c r="G484" s="4" t="s">
        <v>392</v>
      </c>
      <c r="H484" s="9">
        <v>16.37057775089</v>
      </c>
      <c r="I484" s="9">
        <v>0</v>
      </c>
      <c r="J484" s="287">
        <v>16.37057775089</v>
      </c>
      <c r="K484" s="9">
        <v>2.4525465264099999</v>
      </c>
      <c r="L484" s="9">
        <v>3.57321866832</v>
      </c>
      <c r="M484" s="287">
        <v>6.0257651947299999</v>
      </c>
      <c r="N484" s="9">
        <v>2.3802858770399999</v>
      </c>
      <c r="O484" s="9">
        <v>11.906938923989999</v>
      </c>
      <c r="P484" s="9">
        <v>2.4045232039700002</v>
      </c>
      <c r="Q484" s="9">
        <v>1.1264189731700001</v>
      </c>
      <c r="R484" s="9">
        <v>6.0226992071699996</v>
      </c>
      <c r="S484" s="9">
        <v>6.1478204860499996</v>
      </c>
      <c r="T484" s="9">
        <v>11.062656744350001</v>
      </c>
      <c r="U484" s="9">
        <v>1.7507432596800001</v>
      </c>
      <c r="V484" s="287">
        <v>42.80208667542</v>
      </c>
      <c r="W484" s="287">
        <v>65.198429621039992</v>
      </c>
      <c r="X484" s="9">
        <v>6.4584823229319266</v>
      </c>
      <c r="Y484" s="287">
        <v>71.65691194397192</v>
      </c>
      <c r="Z484" t="str">
        <f>SUBSTITUTE(SUBSTITUTE(SUBSTITUTE(SUBSTITUTE(IF(E484="","",VLOOKUP(E484,Esquemas_NORM!$A$2:$H$126,8,FALSE)),"PROVINCIA ADMINISTRATIVA Y DE PLANIFICACIÓN","PAT"),"PROVINCIA ADMINISTRATIVA Y DE PLANIFICACION","PAT"),"PROVINCIA ADMINISTRATIVA DE PLANIFICACION","PAT"),"PROVINCIA ADMINISTRATIVA Y PLANIFICACION","PAT")</f>
        <v>PAT SAN JUAN</v>
      </c>
      <c r="AA484" t="str">
        <f>IF($E484="","",INDEX(Esquemas_NORM!$H$2:$K$126,MATCH($E484,Esquemas_NORM!$A$2:$A$126,0),MATCH(AA$4,Esquemas_NORM!$H$1:$K$1,0)))</f>
        <v>A la fecha no ha conformado un EAT Región</v>
      </c>
      <c r="AB484" t="str">
        <f>IF($E484="","",INDEX(Esquemas_NORM!$H$2:$K$126,MATCH($E484,Esquemas_NORM!$A$2:$A$126,0),MATCH(AB$4,Esquemas_NORM!$H$1:$K$1,0)))</f>
        <v>A la fecha no ha conformado un EAT Área Metropolitana</v>
      </c>
      <c r="AC484" t="str">
        <f>IF($E484="","",INDEX(Esquemas_NORM!$H$2:$K$126,MATCH($E484,Esquemas_NORM!$A$2:$A$126,0),MATCH(AC$4,Esquemas_NORM!$H$1:$K$1,0)))</f>
        <v>A la fecha no ha conformado un EAT asociación - unión</v>
      </c>
    </row>
    <row r="485" spans="1:29" x14ac:dyDescent="0.3">
      <c r="A485" s="522">
        <v>2018</v>
      </c>
      <c r="B485" s="4" t="s">
        <v>556</v>
      </c>
      <c r="C485" s="4" t="s">
        <v>368</v>
      </c>
      <c r="D485" s="4" t="s">
        <v>578</v>
      </c>
      <c r="E485" s="4" t="s">
        <v>393</v>
      </c>
      <c r="F485" s="4" t="s">
        <v>371</v>
      </c>
      <c r="G485" s="4" t="s">
        <v>394</v>
      </c>
      <c r="H485" s="9">
        <v>53.420365009279998</v>
      </c>
      <c r="I485" s="9">
        <v>0</v>
      </c>
      <c r="J485" s="287">
        <v>53.420365009279998</v>
      </c>
      <c r="K485" s="9">
        <v>10.67722737763</v>
      </c>
      <c r="L485" s="9">
        <v>7.1483123631299996</v>
      </c>
      <c r="M485" s="287">
        <v>17.82553974076</v>
      </c>
      <c r="N485" s="9">
        <v>4.8577956062999998</v>
      </c>
      <c r="O485" s="9">
        <v>36.30335032032</v>
      </c>
      <c r="P485" s="9">
        <v>7.1077698573500001</v>
      </c>
      <c r="Q485" s="9">
        <v>5.1629818564700001</v>
      </c>
      <c r="R485" s="9">
        <v>18.855109113939999</v>
      </c>
      <c r="S485" s="9">
        <v>16.462133821849999</v>
      </c>
      <c r="T485" s="9">
        <v>27.096892139329999</v>
      </c>
      <c r="U485" s="9">
        <v>5.1148071687799996</v>
      </c>
      <c r="V485" s="287">
        <v>120.96083988434</v>
      </c>
      <c r="W485" s="287">
        <v>192.20674463438002</v>
      </c>
      <c r="X485" s="9">
        <v>19.039781629481539</v>
      </c>
      <c r="Y485" s="287">
        <v>211.24652626386154</v>
      </c>
      <c r="Z485" t="str">
        <f>SUBSTITUTE(SUBSTITUTE(SUBSTITUTE(SUBSTITUTE(IF(E485="","",VLOOKUP(E485,Esquemas_NORM!$A$2:$H$126,8,FALSE)),"PROVINCIA ADMINISTRATIVA Y DE PLANIFICACIÓN","PAT"),"PROVINCIA ADMINISTRATIVA Y DE PLANIFICACION","PAT"),"PROVINCIA ADMINISTRATIVA DE PLANIFICACION","PAT"),"PROVINCIA ADMINISTRATIVA Y PLANIFICACION","PAT")</f>
        <v>PAT SAN JUAN</v>
      </c>
      <c r="AA485" t="str">
        <f>IF($E485="","",INDEX(Esquemas_NORM!$H$2:$K$126,MATCH($E485,Esquemas_NORM!$A$2:$A$126,0),MATCH(AA$4,Esquemas_NORM!$H$1:$K$1,0)))</f>
        <v>A la fecha no ha conformado un EAT Región</v>
      </c>
      <c r="AB485" t="str">
        <f>IF($E485="","",INDEX(Esquemas_NORM!$H$2:$K$126,MATCH($E485,Esquemas_NORM!$A$2:$A$126,0),MATCH(AB$4,Esquemas_NORM!$H$1:$K$1,0)))</f>
        <v>A la fecha no ha conformado un EAT Área Metropolitana</v>
      </c>
      <c r="AC485" t="str">
        <f>IF($E485="","",INDEX(Esquemas_NORM!$H$2:$K$126,MATCH($E485,Esquemas_NORM!$A$2:$A$126,0),MATCH(AC$4,Esquemas_NORM!$H$1:$K$1,0)))</f>
        <v>A la fecha no ha conformado un EAT asociación - unión</v>
      </c>
    </row>
    <row r="486" spans="1:29" x14ac:dyDescent="0.3">
      <c r="A486" s="522">
        <v>2018</v>
      </c>
      <c r="B486" s="4" t="s">
        <v>556</v>
      </c>
      <c r="C486" s="4" t="s">
        <v>368</v>
      </c>
      <c r="D486" s="4" t="s">
        <v>580</v>
      </c>
      <c r="E486" s="4" t="s">
        <v>395</v>
      </c>
      <c r="F486" s="4" t="s">
        <v>371</v>
      </c>
      <c r="G486" s="4" t="s">
        <v>396</v>
      </c>
      <c r="H486" s="9">
        <v>63.69984594388</v>
      </c>
      <c r="I486" s="9">
        <v>0</v>
      </c>
      <c r="J486" s="287">
        <v>63.69984594388</v>
      </c>
      <c r="K486" s="9">
        <v>3.8171649629700002</v>
      </c>
      <c r="L486" s="9">
        <v>14.054242979770001</v>
      </c>
      <c r="M486" s="287">
        <v>17.871407942739999</v>
      </c>
      <c r="N486" s="9">
        <v>23.418532700899998</v>
      </c>
      <c r="O486" s="9">
        <v>24.264058031379999</v>
      </c>
      <c r="P486" s="9">
        <v>5.2560629380600004</v>
      </c>
      <c r="Q486" s="9">
        <v>3.1999971780199998</v>
      </c>
      <c r="R486" s="9">
        <v>12.1512565801</v>
      </c>
      <c r="S486" s="9">
        <v>15.80724434529</v>
      </c>
      <c r="T486" s="9">
        <v>27.809284572380001</v>
      </c>
      <c r="U486" s="9">
        <v>4.9887931503900003</v>
      </c>
      <c r="V486" s="287">
        <v>116.89522949651999</v>
      </c>
      <c r="W486" s="287">
        <v>198.46648338314</v>
      </c>
      <c r="X486" s="9">
        <v>19.659864234079485</v>
      </c>
      <c r="Y486" s="287">
        <v>218.12634761721949</v>
      </c>
      <c r="Z486" t="str">
        <f>SUBSTITUTE(SUBSTITUTE(SUBSTITUTE(SUBSTITUTE(IF(E486="","",VLOOKUP(E486,Esquemas_NORM!$A$2:$H$126,8,FALSE)),"PROVINCIA ADMINISTRATIVA Y DE PLANIFICACIÓN","PAT"),"PROVINCIA ADMINISTRATIVA Y DE PLANIFICACION","PAT"),"PROVINCIA ADMINISTRATIVA DE PLANIFICACION","PAT"),"PROVINCIA ADMINISTRATIVA Y PLANIFICACION","PAT")</f>
        <v>PAT CARTAMA</v>
      </c>
      <c r="AA486" t="str">
        <f>IF($E486="","",INDEX(Esquemas_NORM!$H$2:$K$126,MATCH($E486,Esquemas_NORM!$A$2:$A$126,0),MATCH(AA$4,Esquemas_NORM!$H$1:$K$1,0)))</f>
        <v>A la fecha no ha conformado un EAT Región</v>
      </c>
      <c r="AB486" t="str">
        <f>IF($E486="","",INDEX(Esquemas_NORM!$H$2:$K$126,MATCH($E486,Esquemas_NORM!$A$2:$A$126,0),MATCH(AB$4,Esquemas_NORM!$H$1:$K$1,0)))</f>
        <v>A la fecha no ha conformado un EAT Área Metropolitana</v>
      </c>
      <c r="AC486" t="str">
        <f>IF($E486="","",INDEX(Esquemas_NORM!$H$2:$K$126,MATCH($E486,Esquemas_NORM!$A$2:$A$126,0),MATCH(AC$4,Esquemas_NORM!$H$1:$K$1,0)))</f>
        <v>A la fecha no ha conformado un EAT asociación - unión</v>
      </c>
    </row>
    <row r="487" spans="1:29" x14ac:dyDescent="0.3">
      <c r="A487" s="522">
        <v>2018</v>
      </c>
      <c r="B487" s="4" t="s">
        <v>556</v>
      </c>
      <c r="C487" s="4" t="s">
        <v>368</v>
      </c>
      <c r="D487" s="4" t="s">
        <v>580</v>
      </c>
      <c r="E487" s="4" t="s">
        <v>397</v>
      </c>
      <c r="F487" s="4" t="s">
        <v>371</v>
      </c>
      <c r="G487" s="4" t="s">
        <v>398</v>
      </c>
      <c r="H487" s="9">
        <v>6.6401394360700001</v>
      </c>
      <c r="I487" s="9">
        <v>8.9214930306099998</v>
      </c>
      <c r="J487" s="287">
        <v>15.561632466679999</v>
      </c>
      <c r="K487" s="9">
        <v>20.47759982525</v>
      </c>
      <c r="L487" s="9">
        <v>52.298186919990002</v>
      </c>
      <c r="M487" s="287">
        <v>72.775786745239998</v>
      </c>
      <c r="N487" s="9">
        <v>6.9275392726799998</v>
      </c>
      <c r="O487" s="9">
        <v>49.292425596629997</v>
      </c>
      <c r="P487" s="9">
        <v>3.89587140636</v>
      </c>
      <c r="Q487" s="9">
        <v>2.1106601928000002</v>
      </c>
      <c r="R487" s="9">
        <v>8.5819305423899994</v>
      </c>
      <c r="S487" s="9">
        <v>14.72906967354</v>
      </c>
      <c r="T487" s="9">
        <v>17.86253657692</v>
      </c>
      <c r="U487" s="9">
        <v>3.26283965947</v>
      </c>
      <c r="V487" s="287">
        <v>106.66287292079001</v>
      </c>
      <c r="W487" s="287">
        <v>195.00029213271</v>
      </c>
      <c r="X487" s="9">
        <v>19.316507269046902</v>
      </c>
      <c r="Y487" s="287">
        <v>214.3167994017569</v>
      </c>
      <c r="Z487" t="str">
        <f>SUBSTITUTE(SUBSTITUTE(SUBSTITUTE(SUBSTITUTE(IF(E487="","",VLOOKUP(E487,Esquemas_NORM!$A$2:$H$126,8,FALSE)),"PROVINCIA ADMINISTRATIVA Y DE PLANIFICACIÓN","PAT"),"PROVINCIA ADMINISTRATIVA Y DE PLANIFICACION","PAT"),"PROVINCIA ADMINISTRATIVA DE PLANIFICACION","PAT"),"PROVINCIA ADMINISTRATIVA Y PLANIFICACION","PAT")</f>
        <v>PAT CARTAMA</v>
      </c>
      <c r="AA487" t="str">
        <f>IF($E487="","",INDEX(Esquemas_NORM!$H$2:$K$126,MATCH($E487,Esquemas_NORM!$A$2:$A$126,0),MATCH(AA$4,Esquemas_NORM!$H$1:$K$1,0)))</f>
        <v>A la fecha no ha conformado un EAT Región</v>
      </c>
      <c r="AB487" t="str">
        <f>IF($E487="","",INDEX(Esquemas_NORM!$H$2:$K$126,MATCH($E487,Esquemas_NORM!$A$2:$A$126,0),MATCH(AB$4,Esquemas_NORM!$H$1:$K$1,0)))</f>
        <v>A la fecha no ha conformado un EAT Área Metropolitana</v>
      </c>
      <c r="AC487" t="str">
        <f>IF($E487="","",INDEX(Esquemas_NORM!$H$2:$K$126,MATCH($E487,Esquemas_NORM!$A$2:$A$126,0),MATCH(AC$4,Esquemas_NORM!$H$1:$K$1,0)))</f>
        <v>A la fecha no ha conformado un EAT asociación - unión</v>
      </c>
    </row>
    <row r="488" spans="1:29" x14ac:dyDescent="0.3">
      <c r="A488" s="522">
        <v>2018</v>
      </c>
      <c r="B488" s="4" t="s">
        <v>556</v>
      </c>
      <c r="C488" s="4" t="s">
        <v>368</v>
      </c>
      <c r="D488" s="4" t="s">
        <v>580</v>
      </c>
      <c r="E488" s="4" t="s">
        <v>399</v>
      </c>
      <c r="F488" s="4" t="s">
        <v>371</v>
      </c>
      <c r="G488" s="4" t="s">
        <v>400</v>
      </c>
      <c r="H488" s="9">
        <v>15.70377317286</v>
      </c>
      <c r="I488" s="9">
        <v>0</v>
      </c>
      <c r="J488" s="287">
        <v>15.70377317286</v>
      </c>
      <c r="K488" s="9">
        <v>7.7361795172300001</v>
      </c>
      <c r="L488" s="9">
        <v>26.364346371250001</v>
      </c>
      <c r="M488" s="287">
        <v>34.10052588848</v>
      </c>
      <c r="N488" s="9">
        <v>1.29976225151</v>
      </c>
      <c r="O488" s="9">
        <v>8.8873480351400005</v>
      </c>
      <c r="P488" s="9">
        <v>3.0831921018899999</v>
      </c>
      <c r="Q488" s="9">
        <v>1.4027350087899999</v>
      </c>
      <c r="R488" s="9">
        <v>7.06738575331</v>
      </c>
      <c r="S488" s="9">
        <v>8.4242139833599996</v>
      </c>
      <c r="T488" s="9">
        <v>16.46519857765</v>
      </c>
      <c r="U488" s="9">
        <v>2.2920108780200001</v>
      </c>
      <c r="V488" s="287">
        <v>48.921846589669997</v>
      </c>
      <c r="W488" s="287">
        <v>98.72614565101</v>
      </c>
      <c r="X488" s="9">
        <v>9.7796997597081869</v>
      </c>
      <c r="Y488" s="287">
        <v>108.50584541071819</v>
      </c>
      <c r="Z488" t="str">
        <f>SUBSTITUTE(SUBSTITUTE(SUBSTITUTE(SUBSTITUTE(IF(E488="","",VLOOKUP(E488,Esquemas_NORM!$A$2:$H$126,8,FALSE)),"PROVINCIA ADMINISTRATIVA Y DE PLANIFICACIÓN","PAT"),"PROVINCIA ADMINISTRATIVA Y DE PLANIFICACION","PAT"),"PROVINCIA ADMINISTRATIVA DE PLANIFICACION","PAT"),"PROVINCIA ADMINISTRATIVA Y PLANIFICACION","PAT")</f>
        <v>PAT CARTAMA</v>
      </c>
      <c r="AA488" t="str">
        <f>IF($E488="","",INDEX(Esquemas_NORM!$H$2:$K$126,MATCH($E488,Esquemas_NORM!$A$2:$A$126,0),MATCH(AA$4,Esquemas_NORM!$H$1:$K$1,0)))</f>
        <v>A la fecha no ha conformado un EAT Región</v>
      </c>
      <c r="AB488" t="str">
        <f>IF($E488="","",INDEX(Esquemas_NORM!$H$2:$K$126,MATCH($E488,Esquemas_NORM!$A$2:$A$126,0),MATCH(AB$4,Esquemas_NORM!$H$1:$K$1,0)))</f>
        <v>A la fecha no ha conformado un EAT Área Metropolitana</v>
      </c>
      <c r="AC488" t="str">
        <f>IF($E488="","",INDEX(Esquemas_NORM!$H$2:$K$126,MATCH($E488,Esquemas_NORM!$A$2:$A$126,0),MATCH(AC$4,Esquemas_NORM!$H$1:$K$1,0)))</f>
        <v>A la fecha no ha conformado un EAT asociación - unión</v>
      </c>
    </row>
    <row r="489" spans="1:29" x14ac:dyDescent="0.3">
      <c r="A489" s="522">
        <v>2018</v>
      </c>
      <c r="B489" s="4" t="s">
        <v>556</v>
      </c>
      <c r="C489" s="4" t="s">
        <v>368</v>
      </c>
      <c r="D489" s="4" t="s">
        <v>580</v>
      </c>
      <c r="E489" s="4" t="s">
        <v>401</v>
      </c>
      <c r="F489" s="4" t="s">
        <v>371</v>
      </c>
      <c r="G489" s="4" t="s">
        <v>402</v>
      </c>
      <c r="H489" s="9">
        <v>1.14347064444</v>
      </c>
      <c r="I489" s="9">
        <v>0</v>
      </c>
      <c r="J489" s="287">
        <v>1.14347064444</v>
      </c>
      <c r="K489" s="9">
        <v>1.21846657385</v>
      </c>
      <c r="L489" s="9">
        <v>6.7073889760999998</v>
      </c>
      <c r="M489" s="287">
        <v>7.9258555499499996</v>
      </c>
      <c r="N489" s="9">
        <v>2.1605853766499998</v>
      </c>
      <c r="O489" s="9">
        <v>9.1553363902899996</v>
      </c>
      <c r="P489" s="9">
        <v>4.4472056365799997</v>
      </c>
      <c r="Q489" s="9">
        <v>1.96329612481</v>
      </c>
      <c r="R489" s="9">
        <v>6.7855271880099997</v>
      </c>
      <c r="S489" s="9">
        <v>9.9188946168300003</v>
      </c>
      <c r="T489" s="9">
        <v>25.06556639483</v>
      </c>
      <c r="U489" s="9">
        <v>3.0738153852500001</v>
      </c>
      <c r="V489" s="287">
        <v>62.570227113249999</v>
      </c>
      <c r="W489" s="287">
        <v>71.63955330764</v>
      </c>
      <c r="X489" s="9">
        <v>7.0965327132782976</v>
      </c>
      <c r="Y489" s="287">
        <v>78.736086020918293</v>
      </c>
      <c r="Z489" t="str">
        <f>SUBSTITUTE(SUBSTITUTE(SUBSTITUTE(SUBSTITUTE(IF(E489="","",VLOOKUP(E489,Esquemas_NORM!$A$2:$H$126,8,FALSE)),"PROVINCIA ADMINISTRATIVA Y DE PLANIFICACIÓN","PAT"),"PROVINCIA ADMINISTRATIVA Y DE PLANIFICACION","PAT"),"PROVINCIA ADMINISTRATIVA DE PLANIFICACION","PAT"),"PROVINCIA ADMINISTRATIVA Y PLANIFICACION","PAT")</f>
        <v>PAT CARTAMA</v>
      </c>
      <c r="AA489" t="str">
        <f>IF($E489="","",INDEX(Esquemas_NORM!$H$2:$K$126,MATCH($E489,Esquemas_NORM!$A$2:$A$126,0),MATCH(AA$4,Esquemas_NORM!$H$1:$K$1,0)))</f>
        <v>A la fecha no ha conformado un EAT Región</v>
      </c>
      <c r="AB489" t="str">
        <f>IF($E489="","",INDEX(Esquemas_NORM!$H$2:$K$126,MATCH($E489,Esquemas_NORM!$A$2:$A$126,0),MATCH(AB$4,Esquemas_NORM!$H$1:$K$1,0)))</f>
        <v>A la fecha no ha conformado un EAT Área Metropolitana</v>
      </c>
      <c r="AC489" t="str">
        <f>IF($E489="","",INDEX(Esquemas_NORM!$H$2:$K$126,MATCH($E489,Esquemas_NORM!$A$2:$A$126,0),MATCH(AC$4,Esquemas_NORM!$H$1:$K$1,0)))</f>
        <v>A la fecha no ha conformado un EAT asociación - unión</v>
      </c>
    </row>
    <row r="490" spans="1:29" x14ac:dyDescent="0.3">
      <c r="A490" s="522">
        <v>2018</v>
      </c>
      <c r="B490" s="4" t="s">
        <v>556</v>
      </c>
      <c r="C490" s="4" t="s">
        <v>368</v>
      </c>
      <c r="D490" s="4" t="s">
        <v>579</v>
      </c>
      <c r="E490" s="4" t="s">
        <v>403</v>
      </c>
      <c r="F490" s="4" t="s">
        <v>371</v>
      </c>
      <c r="G490" s="4" t="s">
        <v>404</v>
      </c>
      <c r="H490" s="9">
        <v>82.254173767099999</v>
      </c>
      <c r="I490" s="9">
        <v>0</v>
      </c>
      <c r="J490" s="287">
        <v>82.254173767099999</v>
      </c>
      <c r="K490" s="9">
        <v>5.66066271595</v>
      </c>
      <c r="L490" s="9">
        <v>14.54082869506</v>
      </c>
      <c r="M490" s="287">
        <v>20.20149141101</v>
      </c>
      <c r="N490" s="9">
        <v>20.374974231069999</v>
      </c>
      <c r="O490" s="9">
        <v>32.599562195769998</v>
      </c>
      <c r="P490" s="9">
        <v>6.8134403843299998</v>
      </c>
      <c r="Q490" s="9">
        <v>3.7994109748499998</v>
      </c>
      <c r="R490" s="9">
        <v>11.01697313006</v>
      </c>
      <c r="S490" s="9">
        <v>17.879595091590001</v>
      </c>
      <c r="T490" s="9">
        <v>31.918443325510001</v>
      </c>
      <c r="U490" s="9">
        <v>5.6014636483100002</v>
      </c>
      <c r="V490" s="287">
        <v>130.00386298148999</v>
      </c>
      <c r="W490" s="287">
        <v>232.45952815959998</v>
      </c>
      <c r="X490" s="9">
        <v>23.027176607514541</v>
      </c>
      <c r="Y490" s="287">
        <v>255.48670476711453</v>
      </c>
      <c r="Z490" t="str">
        <f>SUBSTITUTE(SUBSTITUTE(SUBSTITUTE(SUBSTITUTE(IF(E490="","",VLOOKUP(E490,Esquemas_NORM!$A$2:$H$126,8,FALSE)),"PROVINCIA ADMINISTRATIVA Y DE PLANIFICACIÓN","PAT"),"PROVINCIA ADMINISTRATIVA Y DE PLANIFICACION","PAT"),"PROVINCIA ADMINISTRATIVA DE PLANIFICACION","PAT"),"PROVINCIA ADMINISTRATIVA Y PLANIFICACION","PAT")</f>
        <v>PAT SAN JUAN</v>
      </c>
      <c r="AA490" t="str">
        <f>IF($E490="","",INDEX(Esquemas_NORM!$H$2:$K$126,MATCH($E490,Esquemas_NORM!$A$2:$A$126,0),MATCH(AA$4,Esquemas_NORM!$H$1:$K$1,0)))</f>
        <v>A la fecha no ha conformado un EAT Región</v>
      </c>
      <c r="AB490" t="str">
        <f>IF($E490="","",INDEX(Esquemas_NORM!$H$2:$K$126,MATCH($E490,Esquemas_NORM!$A$2:$A$126,0),MATCH(AB$4,Esquemas_NORM!$H$1:$K$1,0)))</f>
        <v>A la fecha no ha conformado un EAT Área Metropolitana</v>
      </c>
      <c r="AC490" t="str">
        <f>IF($E490="","",INDEX(Esquemas_NORM!$H$2:$K$126,MATCH($E490,Esquemas_NORM!$A$2:$A$126,0),MATCH(AC$4,Esquemas_NORM!$H$1:$K$1,0)))</f>
        <v>A la fecha no ha conformado un EAT asociación - unión</v>
      </c>
    </row>
    <row r="491" spans="1:29" x14ac:dyDescent="0.3">
      <c r="A491" s="522">
        <v>2018</v>
      </c>
      <c r="B491" s="4" t="s">
        <v>556</v>
      </c>
      <c r="C491" s="4" t="s">
        <v>368</v>
      </c>
      <c r="D491" s="4" t="s">
        <v>580</v>
      </c>
      <c r="E491" s="4" t="s">
        <v>405</v>
      </c>
      <c r="F491" s="4" t="s">
        <v>371</v>
      </c>
      <c r="G491" s="4" t="s">
        <v>406</v>
      </c>
      <c r="H491" s="9">
        <v>75.51051148629</v>
      </c>
      <c r="I491" s="9">
        <v>0</v>
      </c>
      <c r="J491" s="287">
        <v>75.51051148629</v>
      </c>
      <c r="K491" s="9">
        <v>9.4349382045700008</v>
      </c>
      <c r="L491" s="9">
        <v>16.9871974679</v>
      </c>
      <c r="M491" s="287">
        <v>26.422135672469999</v>
      </c>
      <c r="N491" s="9">
        <v>8.6981223109299997</v>
      </c>
      <c r="O491" s="9">
        <v>57.793433559109999</v>
      </c>
      <c r="P491" s="9">
        <v>13.01957485028</v>
      </c>
      <c r="Q491" s="9">
        <v>7.6004892496399998</v>
      </c>
      <c r="R491" s="9">
        <v>32.147688723610003</v>
      </c>
      <c r="S491" s="9">
        <v>25.934679853070001</v>
      </c>
      <c r="T491" s="9">
        <v>38.950095602639998</v>
      </c>
      <c r="U491" s="9">
        <v>9.6309701069700004</v>
      </c>
      <c r="V491" s="287">
        <v>193.77505425625003</v>
      </c>
      <c r="W491" s="287">
        <v>295.70770141501004</v>
      </c>
      <c r="X491" s="9">
        <v>29.292468751851207</v>
      </c>
      <c r="Y491" s="287">
        <v>325.00017016686127</v>
      </c>
      <c r="Z491" t="str">
        <f>SUBSTITUTE(SUBSTITUTE(SUBSTITUTE(SUBSTITUTE(IF(E491="","",VLOOKUP(E491,Esquemas_NORM!$A$2:$H$126,8,FALSE)),"PROVINCIA ADMINISTRATIVA Y DE PLANIFICACIÓN","PAT"),"PROVINCIA ADMINISTRATIVA Y DE PLANIFICACION","PAT"),"PROVINCIA ADMINISTRATIVA DE PLANIFICACION","PAT"),"PROVINCIA ADMINISTRATIVA Y PLANIFICACION","PAT")</f>
        <v>PAT CARTAMA</v>
      </c>
      <c r="AA491" t="str">
        <f>IF($E491="","",INDEX(Esquemas_NORM!$H$2:$K$126,MATCH($E491,Esquemas_NORM!$A$2:$A$126,0),MATCH(AA$4,Esquemas_NORM!$H$1:$K$1,0)))</f>
        <v>A la fecha no ha conformado un EAT Región</v>
      </c>
      <c r="AB491" t="str">
        <f>IF($E491="","",INDEX(Esquemas_NORM!$H$2:$K$126,MATCH($E491,Esquemas_NORM!$A$2:$A$126,0),MATCH(AB$4,Esquemas_NORM!$H$1:$K$1,0)))</f>
        <v>A la fecha no ha conformado un EAT Área Metropolitana</v>
      </c>
      <c r="AC491" t="str">
        <f>IF($E491="","",INDEX(Esquemas_NORM!$H$2:$K$126,MATCH($E491,Esquemas_NORM!$A$2:$A$126,0),MATCH(AC$4,Esquemas_NORM!$H$1:$K$1,0)))</f>
        <v>A la fecha no ha conformado un EAT asociación - unión</v>
      </c>
    </row>
    <row r="492" spans="1:29" x14ac:dyDescent="0.3">
      <c r="A492" s="522">
        <v>2018</v>
      </c>
      <c r="B492" s="4" t="s">
        <v>556</v>
      </c>
      <c r="C492" s="4" t="s">
        <v>368</v>
      </c>
      <c r="D492" s="4" t="s">
        <v>580</v>
      </c>
      <c r="E492" s="4" t="s">
        <v>407</v>
      </c>
      <c r="F492" s="4" t="s">
        <v>371</v>
      </c>
      <c r="G492" s="4" t="s">
        <v>408</v>
      </c>
      <c r="H492" s="9">
        <v>75.454537768869997</v>
      </c>
      <c r="I492" s="9">
        <v>0</v>
      </c>
      <c r="J492" s="287">
        <v>75.454537768869997</v>
      </c>
      <c r="K492" s="9">
        <v>6.3209345728199997</v>
      </c>
      <c r="L492" s="9">
        <v>26.350499009749999</v>
      </c>
      <c r="M492" s="287">
        <v>32.671433582569996</v>
      </c>
      <c r="N492" s="9">
        <v>6.22246738698</v>
      </c>
      <c r="O492" s="9">
        <v>28.084636232259999</v>
      </c>
      <c r="P492" s="9">
        <v>7.9755250296</v>
      </c>
      <c r="Q492" s="9">
        <v>4.3391680727899997</v>
      </c>
      <c r="R492" s="9">
        <v>15.68401985607</v>
      </c>
      <c r="S492" s="9">
        <v>17.957566494070001</v>
      </c>
      <c r="T492" s="9">
        <v>33.655981052420003</v>
      </c>
      <c r="U492" s="9">
        <v>6.2160782683100004</v>
      </c>
      <c r="V492" s="287">
        <v>120.1354423925</v>
      </c>
      <c r="W492" s="287">
        <v>228.26141374394001</v>
      </c>
      <c r="X492" s="9">
        <v>22.611316165770805</v>
      </c>
      <c r="Y492" s="287">
        <v>250.87272990971081</v>
      </c>
      <c r="Z492" t="str">
        <f>SUBSTITUTE(SUBSTITUTE(SUBSTITUTE(SUBSTITUTE(IF(E492="","",VLOOKUP(E492,Esquemas_NORM!$A$2:$H$126,8,FALSE)),"PROVINCIA ADMINISTRATIVA Y DE PLANIFICACIÓN","PAT"),"PROVINCIA ADMINISTRATIVA Y DE PLANIFICACION","PAT"),"PROVINCIA ADMINISTRATIVA DE PLANIFICACION","PAT"),"PROVINCIA ADMINISTRATIVA Y PLANIFICACION","PAT")</f>
        <v>PAT CARTAMA</v>
      </c>
      <c r="AA492" t="str">
        <f>IF($E492="","",INDEX(Esquemas_NORM!$H$2:$K$126,MATCH($E492,Esquemas_NORM!$A$2:$A$126,0),MATCH(AA$4,Esquemas_NORM!$H$1:$K$1,0)))</f>
        <v>A la fecha no ha conformado un EAT Región</v>
      </c>
      <c r="AB492" t="str">
        <f>IF($E492="","",INDEX(Esquemas_NORM!$H$2:$K$126,MATCH($E492,Esquemas_NORM!$A$2:$A$126,0),MATCH(AB$4,Esquemas_NORM!$H$1:$K$1,0)))</f>
        <v>A la fecha no ha conformado un EAT Área Metropolitana</v>
      </c>
      <c r="AC492" t="str">
        <f>IF($E492="","",INDEX(Esquemas_NORM!$H$2:$K$126,MATCH($E492,Esquemas_NORM!$A$2:$A$126,0),MATCH(AC$4,Esquemas_NORM!$H$1:$K$1,0)))</f>
        <v>A la fecha no ha conformado un EAT asociación - unión</v>
      </c>
    </row>
    <row r="493" spans="1:29" x14ac:dyDescent="0.3">
      <c r="A493" s="522">
        <v>2018</v>
      </c>
      <c r="B493" s="4" t="s">
        <v>556</v>
      </c>
      <c r="C493" s="4" t="s">
        <v>368</v>
      </c>
      <c r="D493" s="4" t="s">
        <v>580</v>
      </c>
      <c r="E493" s="4" t="s">
        <v>409</v>
      </c>
      <c r="F493" s="4" t="s">
        <v>371</v>
      </c>
      <c r="G493" s="4" t="s">
        <v>410</v>
      </c>
      <c r="H493" s="9">
        <v>45.058915979379996</v>
      </c>
      <c r="I493" s="9">
        <v>0</v>
      </c>
      <c r="J493" s="287">
        <v>45.058915979379996</v>
      </c>
      <c r="K493" s="9">
        <v>5.5074745096299997</v>
      </c>
      <c r="L493" s="9">
        <v>4.2915278917500004</v>
      </c>
      <c r="M493" s="287">
        <v>9.799002401380001</v>
      </c>
      <c r="N493" s="9">
        <v>4.0431722169000004</v>
      </c>
      <c r="O493" s="9">
        <v>11.567303877440001</v>
      </c>
      <c r="P493" s="9">
        <v>3.1809019575800002</v>
      </c>
      <c r="Q493" s="9">
        <v>1.9535720213900001</v>
      </c>
      <c r="R493" s="9">
        <v>7.1450668931600001</v>
      </c>
      <c r="S493" s="9">
        <v>9.6772253018400001</v>
      </c>
      <c r="T493" s="9">
        <v>18.353783165079999</v>
      </c>
      <c r="U493" s="9">
        <v>2.4736610308200002</v>
      </c>
      <c r="V493" s="287">
        <v>58.394686464209997</v>
      </c>
      <c r="W493" s="287">
        <v>113.25260484496999</v>
      </c>
      <c r="X493" s="9">
        <v>11.218674294286824</v>
      </c>
      <c r="Y493" s="287">
        <v>124.47127913925682</v>
      </c>
      <c r="Z493" t="str">
        <f>SUBSTITUTE(SUBSTITUTE(SUBSTITUTE(SUBSTITUTE(IF(E493="","",VLOOKUP(E493,Esquemas_NORM!$A$2:$H$126,8,FALSE)),"PROVINCIA ADMINISTRATIVA Y DE PLANIFICACIÓN","PAT"),"PROVINCIA ADMINISTRATIVA Y DE PLANIFICACION","PAT"),"PROVINCIA ADMINISTRATIVA DE PLANIFICACION","PAT"),"PROVINCIA ADMINISTRATIVA Y PLANIFICACION","PAT")</f>
        <v>PAT CARTAMA</v>
      </c>
      <c r="AA493" t="str">
        <f>IF($E493="","",INDEX(Esquemas_NORM!$H$2:$K$126,MATCH($E493,Esquemas_NORM!$A$2:$A$126,0),MATCH(AA$4,Esquemas_NORM!$H$1:$K$1,0)))</f>
        <v>A la fecha no ha conformado un EAT Región</v>
      </c>
      <c r="AB493" t="str">
        <f>IF($E493="","",INDEX(Esquemas_NORM!$H$2:$K$126,MATCH($E493,Esquemas_NORM!$A$2:$A$126,0),MATCH(AB$4,Esquemas_NORM!$H$1:$K$1,0)))</f>
        <v>A la fecha no ha conformado un EAT Área Metropolitana</v>
      </c>
      <c r="AC493" t="str">
        <f>IF($E493="","",INDEX(Esquemas_NORM!$H$2:$K$126,MATCH($E493,Esquemas_NORM!$A$2:$A$126,0),MATCH(AC$4,Esquemas_NORM!$H$1:$K$1,0)))</f>
        <v>A la fecha no ha conformado un EAT asociación - unión</v>
      </c>
    </row>
    <row r="494" spans="1:29" x14ac:dyDescent="0.3">
      <c r="A494" s="522">
        <v>2018</v>
      </c>
      <c r="B494" s="4" t="s">
        <v>556</v>
      </c>
      <c r="C494" s="4" t="s">
        <v>368</v>
      </c>
      <c r="D494" s="4" t="s">
        <v>577</v>
      </c>
      <c r="E494" s="4" t="s">
        <v>411</v>
      </c>
      <c r="F494" s="4" t="s">
        <v>371</v>
      </c>
      <c r="G494" s="4" t="s">
        <v>412</v>
      </c>
      <c r="H494" s="9">
        <v>28.26679366195</v>
      </c>
      <c r="I494" s="9">
        <v>0.88238515728</v>
      </c>
      <c r="J494" s="287">
        <v>29.149178819230002</v>
      </c>
      <c r="K494" s="9">
        <v>3.8686595832099999</v>
      </c>
      <c r="L494" s="9">
        <v>6.1235898554299997</v>
      </c>
      <c r="M494" s="287">
        <v>9.99224943864</v>
      </c>
      <c r="N494" s="9">
        <v>4.3857113094100004</v>
      </c>
      <c r="O494" s="9">
        <v>22.1433086358</v>
      </c>
      <c r="P494" s="9">
        <v>4.9927613631299996</v>
      </c>
      <c r="Q494" s="9">
        <v>1.93167509638</v>
      </c>
      <c r="R494" s="9">
        <v>10.61201972161</v>
      </c>
      <c r="S494" s="9">
        <v>12.52769371942</v>
      </c>
      <c r="T494" s="9">
        <v>21.880870230029998</v>
      </c>
      <c r="U494" s="9">
        <v>4.2379474557599996</v>
      </c>
      <c r="V494" s="287">
        <v>82.71198753153999</v>
      </c>
      <c r="W494" s="287">
        <v>121.85341578940999</v>
      </c>
      <c r="X494" s="9">
        <v>12.07066084933586</v>
      </c>
      <c r="Y494" s="287">
        <v>133.92407663874585</v>
      </c>
      <c r="Z494" t="str">
        <f>SUBSTITUTE(SUBSTITUTE(SUBSTITUTE(SUBSTITUTE(IF(E494="","",VLOOKUP(E494,Esquemas_NORM!$A$2:$H$126,8,FALSE)),"PROVINCIA ADMINISTRATIVA Y DE PLANIFICACIÓN","PAT"),"PROVINCIA ADMINISTRATIVA Y DE PLANIFICACION","PAT"),"PROVINCIA ADMINISTRATIVA DE PLANIFICACION","PAT"),"PROVINCIA ADMINISTRATIVA Y PLANIFICACION","PAT")</f>
        <v>PAT DE PENDERISCO Y SINIFANÁ</v>
      </c>
      <c r="AA494" t="str">
        <f>IF($E494="","",INDEX(Esquemas_NORM!$H$2:$K$126,MATCH($E494,Esquemas_NORM!$A$2:$A$126,0),MATCH(AA$4,Esquemas_NORM!$H$1:$K$1,0)))</f>
        <v>A la fecha no ha conformado un EAT Región</v>
      </c>
      <c r="AB494" t="str">
        <f>IF($E494="","",INDEX(Esquemas_NORM!$H$2:$K$126,MATCH($E494,Esquemas_NORM!$A$2:$A$126,0),MATCH(AB$4,Esquemas_NORM!$H$1:$K$1,0)))</f>
        <v>A la fecha no ha conformado un EAT Área Metropolitana</v>
      </c>
      <c r="AC494" t="str">
        <f>IF($E494="","",INDEX(Esquemas_NORM!$H$2:$K$126,MATCH($E494,Esquemas_NORM!$A$2:$A$126,0),MATCH(AC$4,Esquemas_NORM!$H$1:$K$1,0)))</f>
        <v>A la fecha no ha conformado un EAT asociación - unión</v>
      </c>
    </row>
    <row r="495" spans="1:29" x14ac:dyDescent="0.3">
      <c r="A495" s="522">
        <v>2018</v>
      </c>
      <c r="B495" s="4" t="s">
        <v>556</v>
      </c>
      <c r="C495" s="4" t="s">
        <v>368</v>
      </c>
      <c r="D495" s="4" t="s">
        <v>579</v>
      </c>
      <c r="E495" s="4" t="s">
        <v>413</v>
      </c>
      <c r="F495" s="4" t="s">
        <v>371</v>
      </c>
      <c r="G495" s="4" t="s">
        <v>414</v>
      </c>
      <c r="H495" s="9">
        <v>241.88466924996001</v>
      </c>
      <c r="I495" s="9">
        <v>0</v>
      </c>
      <c r="J495" s="287">
        <v>241.88466924996001</v>
      </c>
      <c r="K495" s="9">
        <v>24.86781178731</v>
      </c>
      <c r="L495" s="9">
        <v>27.336815403020001</v>
      </c>
      <c r="M495" s="287">
        <v>52.204627190330001</v>
      </c>
      <c r="N495" s="9">
        <v>9.7053470739899996</v>
      </c>
      <c r="O495" s="9">
        <v>51.286933338899999</v>
      </c>
      <c r="P495" s="9">
        <v>14.17094782184</v>
      </c>
      <c r="Q495" s="9">
        <v>9.9669807587800001</v>
      </c>
      <c r="R495" s="9">
        <v>26.31409732362</v>
      </c>
      <c r="S495" s="9">
        <v>35.702180279110003</v>
      </c>
      <c r="T495" s="9">
        <v>69.589640425560006</v>
      </c>
      <c r="U495" s="9">
        <v>9.7344857546399997</v>
      </c>
      <c r="V495" s="287">
        <v>226.47061277644002</v>
      </c>
      <c r="W495" s="287">
        <v>520.55990921673003</v>
      </c>
      <c r="X495" s="9">
        <v>51.566072852461303</v>
      </c>
      <c r="Y495" s="287">
        <v>572.12598206919131</v>
      </c>
      <c r="Z495" t="str">
        <f>SUBSTITUTE(SUBSTITUTE(SUBSTITUTE(SUBSTITUTE(IF(E495="","",VLOOKUP(E495,Esquemas_NORM!$A$2:$H$126,8,FALSE)),"PROVINCIA ADMINISTRATIVA Y DE PLANIFICACIÓN","PAT"),"PROVINCIA ADMINISTRATIVA Y DE PLANIFICACION","PAT"),"PROVINCIA ADMINISTRATIVA DE PLANIFICACION","PAT"),"PROVINCIA ADMINISTRATIVA Y PLANIFICACION","PAT")</f>
        <v>PAT DE PENDERISCO Y SINIFANÁ</v>
      </c>
      <c r="AA495" t="str">
        <f>IF($E495="","",INDEX(Esquemas_NORM!$H$2:$K$126,MATCH($E495,Esquemas_NORM!$A$2:$A$126,0),MATCH(AA$4,Esquemas_NORM!$H$1:$K$1,0)))</f>
        <v>A la fecha no ha conformado un EAT Región</v>
      </c>
      <c r="AB495" t="str">
        <f>IF($E495="","",INDEX(Esquemas_NORM!$H$2:$K$126,MATCH($E495,Esquemas_NORM!$A$2:$A$126,0),MATCH(AB$4,Esquemas_NORM!$H$1:$K$1,0)))</f>
        <v>A la fecha no ha conformado un EAT Área Metropolitana</v>
      </c>
      <c r="AC495" t="str">
        <f>IF($E495="","",INDEX(Esquemas_NORM!$H$2:$K$126,MATCH($E495,Esquemas_NORM!$A$2:$A$126,0),MATCH(AC$4,Esquemas_NORM!$H$1:$K$1,0)))</f>
        <v>A la fecha no ha conformado un EAT asociación - unión</v>
      </c>
    </row>
    <row r="496" spans="1:29" x14ac:dyDescent="0.3">
      <c r="A496" s="522">
        <v>2018</v>
      </c>
      <c r="B496" s="4" t="s">
        <v>556</v>
      </c>
      <c r="C496" s="4" t="s">
        <v>368</v>
      </c>
      <c r="D496" s="4" t="s">
        <v>580</v>
      </c>
      <c r="E496" s="4" t="s">
        <v>415</v>
      </c>
      <c r="F496" s="4" t="s">
        <v>371</v>
      </c>
      <c r="G496" s="4" t="s">
        <v>416</v>
      </c>
      <c r="H496" s="9">
        <v>96.792742825920001</v>
      </c>
      <c r="I496" s="9">
        <v>2.5786735978599999</v>
      </c>
      <c r="J496" s="287">
        <v>99.371416423780005</v>
      </c>
      <c r="K496" s="9">
        <v>1.39722468128</v>
      </c>
      <c r="L496" s="9">
        <v>13.16847602664</v>
      </c>
      <c r="M496" s="287">
        <v>14.565700707920001</v>
      </c>
      <c r="N496" s="9">
        <v>2.5760427397800001</v>
      </c>
      <c r="O496" s="9">
        <v>11.546372163659999</v>
      </c>
      <c r="P496" s="9">
        <v>3.7478833845800001</v>
      </c>
      <c r="Q496" s="9">
        <v>1.72634420838</v>
      </c>
      <c r="R496" s="9">
        <v>9.2782098200600007</v>
      </c>
      <c r="S496" s="9">
        <v>9.5172686440999996</v>
      </c>
      <c r="T496" s="9">
        <v>13.919315515059999</v>
      </c>
      <c r="U496" s="9">
        <v>3.2056157192899999</v>
      </c>
      <c r="V496" s="287">
        <v>55.517052194910001</v>
      </c>
      <c r="W496" s="287">
        <v>169.45416932661001</v>
      </c>
      <c r="X496" s="9">
        <v>16.785937383841866</v>
      </c>
      <c r="Y496" s="287">
        <v>186.24010671045187</v>
      </c>
      <c r="Z496" t="str">
        <f>SUBSTITUTE(SUBSTITUTE(SUBSTITUTE(SUBSTITUTE(IF(E496="","",VLOOKUP(E496,Esquemas_NORM!$A$2:$H$126,8,FALSE)),"PROVINCIA ADMINISTRATIVA Y DE PLANIFICACIÓN","PAT"),"PROVINCIA ADMINISTRATIVA Y DE PLANIFICACION","PAT"),"PROVINCIA ADMINISTRATIVA DE PLANIFICACION","PAT"),"PROVINCIA ADMINISTRATIVA Y PLANIFICACION","PAT")</f>
        <v>PAT CARTAMA</v>
      </c>
      <c r="AA496" t="str">
        <f>IF($E496="","",INDEX(Esquemas_NORM!$H$2:$K$126,MATCH($E496,Esquemas_NORM!$A$2:$A$126,0),MATCH(AA$4,Esquemas_NORM!$H$1:$K$1,0)))</f>
        <v>A la fecha no ha conformado un EAT Región</v>
      </c>
      <c r="AB496" t="str">
        <f>IF($E496="","",INDEX(Esquemas_NORM!$H$2:$K$126,MATCH($E496,Esquemas_NORM!$A$2:$A$126,0),MATCH(AB$4,Esquemas_NORM!$H$1:$K$1,0)))</f>
        <v>A la fecha no ha conformado un EAT Área Metropolitana</v>
      </c>
      <c r="AC496" t="str">
        <f>IF($E496="","",INDEX(Esquemas_NORM!$H$2:$K$126,MATCH($E496,Esquemas_NORM!$A$2:$A$126,0),MATCH(AC$4,Esquemas_NORM!$H$1:$K$1,0)))</f>
        <v>A la fecha no ha conformado un EAT asociación - unión</v>
      </c>
    </row>
    <row r="497" spans="1:29" x14ac:dyDescent="0.3">
      <c r="A497" s="522">
        <v>2018</v>
      </c>
      <c r="B497" s="4" t="s">
        <v>556</v>
      </c>
      <c r="C497" s="4" t="s">
        <v>368</v>
      </c>
      <c r="D497" s="4" t="s">
        <v>577</v>
      </c>
      <c r="E497" s="4" t="s">
        <v>417</v>
      </c>
      <c r="F497" s="4" t="s">
        <v>371</v>
      </c>
      <c r="G497" s="4" t="s">
        <v>418</v>
      </c>
      <c r="H497" s="9">
        <v>49.420083958710002</v>
      </c>
      <c r="I497" s="9">
        <v>0</v>
      </c>
      <c r="J497" s="287">
        <v>49.420083958710002</v>
      </c>
      <c r="K497" s="9">
        <v>5.4040839490000003</v>
      </c>
      <c r="L497" s="9">
        <v>14.57458358984</v>
      </c>
      <c r="M497" s="287">
        <v>19.97866753884</v>
      </c>
      <c r="N497" s="9">
        <v>6.5582675159399999</v>
      </c>
      <c r="O497" s="9">
        <v>29.573000654089999</v>
      </c>
      <c r="P497" s="9">
        <v>6.1069991360799998</v>
      </c>
      <c r="Q497" s="9">
        <v>2.80778051818</v>
      </c>
      <c r="R497" s="9">
        <v>14.98471479192</v>
      </c>
      <c r="S497" s="9">
        <v>17.563308322920001</v>
      </c>
      <c r="T497" s="9">
        <v>31.700780160579999</v>
      </c>
      <c r="U497" s="9">
        <v>5.4867237413099996</v>
      </c>
      <c r="V497" s="287">
        <v>114.78157484102</v>
      </c>
      <c r="W497" s="287">
        <v>184.18032633857001</v>
      </c>
      <c r="X497" s="9">
        <v>18.244693757253497</v>
      </c>
      <c r="Y497" s="287">
        <v>202.4250200958235</v>
      </c>
      <c r="Z497" t="str">
        <f>SUBSTITUTE(SUBSTITUTE(SUBSTITUTE(SUBSTITUTE(IF(E497="","",VLOOKUP(E497,Esquemas_NORM!$A$2:$H$126,8,FALSE)),"PROVINCIA ADMINISTRATIVA Y DE PLANIFICACIÓN","PAT"),"PROVINCIA ADMINISTRATIVA Y DE PLANIFICACION","PAT"),"PROVINCIA ADMINISTRATIVA DE PLANIFICACION","PAT"),"PROVINCIA ADMINISTRATIVA Y PLANIFICACION","PAT")</f>
        <v>PAT CARTAMA</v>
      </c>
      <c r="AA497" t="str">
        <f>IF($E497="","",INDEX(Esquemas_NORM!$H$2:$K$126,MATCH($E497,Esquemas_NORM!$A$2:$A$126,0),MATCH(AA$4,Esquemas_NORM!$H$1:$K$1,0)))</f>
        <v>A la fecha no ha conformado un EAT Región</v>
      </c>
      <c r="AB497" t="str">
        <f>IF($E497="","",INDEX(Esquemas_NORM!$H$2:$K$126,MATCH($E497,Esquemas_NORM!$A$2:$A$126,0),MATCH(AB$4,Esquemas_NORM!$H$1:$K$1,0)))</f>
        <v>A la fecha no ha conformado un EAT Área Metropolitana</v>
      </c>
      <c r="AC497" t="str">
        <f>IF($E497="","",INDEX(Esquemas_NORM!$H$2:$K$126,MATCH($E497,Esquemas_NORM!$A$2:$A$126,0),MATCH(AC$4,Esquemas_NORM!$H$1:$K$1,0)))</f>
        <v>A la fecha no ha conformado un EAT asociación - unión</v>
      </c>
    </row>
    <row r="498" spans="1:29" x14ac:dyDescent="0.3">
      <c r="A498" s="522">
        <v>2018</v>
      </c>
      <c r="B498" s="4" t="s">
        <v>556</v>
      </c>
      <c r="C498" s="4" t="s">
        <v>419</v>
      </c>
      <c r="D498" s="4" t="s">
        <v>581</v>
      </c>
      <c r="E498" s="4" t="s">
        <v>421</v>
      </c>
      <c r="F498" s="4" t="s">
        <v>422</v>
      </c>
      <c r="G498" s="4" t="s">
        <v>424</v>
      </c>
      <c r="H498" s="9">
        <v>610.03869231806004</v>
      </c>
      <c r="I498" s="9">
        <v>0.43356522663000002</v>
      </c>
      <c r="J498" s="287">
        <v>610.47225754469002</v>
      </c>
      <c r="K498" s="9">
        <v>91.216220681080003</v>
      </c>
      <c r="L498" s="9">
        <v>190.30762737302001</v>
      </c>
      <c r="M498" s="287">
        <v>281.52384805410003</v>
      </c>
      <c r="N498" s="9">
        <v>80.579028041100003</v>
      </c>
      <c r="O498" s="9">
        <v>553.03195111265995</v>
      </c>
      <c r="P498" s="9">
        <v>63.649833696649999</v>
      </c>
      <c r="Q498" s="9">
        <v>73.270498912359997</v>
      </c>
      <c r="R498" s="9">
        <v>151.07521256829</v>
      </c>
      <c r="S498" s="9">
        <v>197.98501662820999</v>
      </c>
      <c r="T498" s="9">
        <v>282.90036151606</v>
      </c>
      <c r="U498" s="9">
        <v>50.336114424169999</v>
      </c>
      <c r="V498" s="287">
        <v>1452.8280168995</v>
      </c>
      <c r="W498" s="287">
        <v>2344.8241224982899</v>
      </c>
      <c r="X498" s="9">
        <v>232.27561205945435</v>
      </c>
      <c r="Y498" s="287">
        <v>2577.0997345577443</v>
      </c>
      <c r="Z498" t="str">
        <f>SUBSTITUTE(SUBSTITUTE(SUBSTITUTE(SUBSTITUTE(IF(E498="","",VLOOKUP(E498,Esquemas_NORM!$A$2:$H$126,8,FALSE)),"PROVINCIA ADMINISTRATIVA Y DE PLANIFICACIÓN","PAT"),"PROVINCIA ADMINISTRATIVA Y DE PLANIFICACION","PAT"),"PROVINCIA ADMINISTRATIVA DE PLANIFICACION","PAT"),"PROVINCIA ADMINISTRATIVA Y PLANIFICACION","PAT")</f>
        <v>A la fecha no ha conformado un EAT Provincia</v>
      </c>
      <c r="AA498" t="str">
        <f>IF($E498="","",INDEX(Esquemas_NORM!$H$2:$K$126,MATCH($E498,Esquemas_NORM!$A$2:$A$126,0),MATCH(AA$4,Esquemas_NORM!$H$1:$K$1,0)))</f>
        <v>Región de Planeación y Gestión de Urabá - RPG (Acuerdo de Voluntades)</v>
      </c>
      <c r="AB498" t="str">
        <f>IF($E498="","",INDEX(Esquemas_NORM!$H$2:$K$126,MATCH($E498,Esquemas_NORM!$A$2:$A$126,0),MATCH(AB$4,Esquemas_NORM!$H$1:$K$1,0)))</f>
        <v>A la fecha no ha conformado un EAT Área Metropolitana</v>
      </c>
      <c r="AC498" t="str">
        <f>IF($E498="","",INDEX(Esquemas_NORM!$H$2:$K$126,MATCH($E498,Esquemas_NORM!$A$2:$A$126,0),MATCH(AC$4,Esquemas_NORM!$H$1:$K$1,0)))</f>
        <v>ASOCIACIÓN DE MUNICIPIOS DEL URABÁ ANTIOQUEÑO - ASOMURA</v>
      </c>
    </row>
    <row r="499" spans="1:29" x14ac:dyDescent="0.3">
      <c r="A499" s="522">
        <v>2018</v>
      </c>
      <c r="B499" s="4" t="s">
        <v>556</v>
      </c>
      <c r="C499" s="4" t="s">
        <v>419</v>
      </c>
      <c r="D499" s="4" t="s">
        <v>582</v>
      </c>
      <c r="E499" s="4" t="s">
        <v>425</v>
      </c>
      <c r="F499" s="4" t="s">
        <v>422</v>
      </c>
      <c r="G499" s="4" t="s">
        <v>426</v>
      </c>
      <c r="H499" s="9">
        <v>61.002231460010002</v>
      </c>
      <c r="I499" s="9">
        <v>0</v>
      </c>
      <c r="J499" s="287">
        <v>61.002231460010002</v>
      </c>
      <c r="K499" s="9">
        <v>2.6823242780299998</v>
      </c>
      <c r="L499" s="9">
        <v>22.268770913249998</v>
      </c>
      <c r="M499" s="287">
        <v>24.951095191279997</v>
      </c>
      <c r="N499" s="9">
        <v>8.80064733639</v>
      </c>
      <c r="O499" s="9">
        <v>52.101591164150001</v>
      </c>
      <c r="P499" s="9">
        <v>13.711078312850001</v>
      </c>
      <c r="Q499" s="9">
        <v>6.5114265576800001</v>
      </c>
      <c r="R499" s="9">
        <v>18.142275840829999</v>
      </c>
      <c r="S499" s="9">
        <v>28.026155454329999</v>
      </c>
      <c r="T499" s="9">
        <v>65.586568588670005</v>
      </c>
      <c r="U499" s="9">
        <v>7.2370130883000003</v>
      </c>
      <c r="V499" s="287">
        <v>200.1167563432</v>
      </c>
      <c r="W499" s="287">
        <v>286.07008299449001</v>
      </c>
      <c r="X499" s="9">
        <v>28.337777226825011</v>
      </c>
      <c r="Y499" s="287">
        <v>314.40786022131499</v>
      </c>
      <c r="Z499" t="str">
        <f>SUBSTITUTE(SUBSTITUTE(SUBSTITUTE(SUBSTITUTE(IF(E499="","",VLOOKUP(E499,Esquemas_NORM!$A$2:$H$126,8,FALSE)),"PROVINCIA ADMINISTRATIVA Y DE PLANIFICACIÓN","PAT"),"PROVINCIA ADMINISTRATIVA Y DE PLANIFICACION","PAT"),"PROVINCIA ADMINISTRATIVA DE PLANIFICACION","PAT"),"PROVINCIA ADMINISTRATIVA Y PLANIFICACION","PAT")</f>
        <v>A la fecha no ha conformado un EAT Provincia</v>
      </c>
      <c r="AA499" t="str">
        <f>IF($E499="","",INDEX(Esquemas_NORM!$H$2:$K$126,MATCH($E499,Esquemas_NORM!$A$2:$A$126,0),MATCH(AA$4,Esquemas_NORM!$H$1:$K$1,0)))</f>
        <v>Región de Planeación y Gestión de Urabá - RPG (Acuerdo de Voluntades)</v>
      </c>
      <c r="AB499" t="str">
        <f>IF($E499="","",INDEX(Esquemas_NORM!$H$2:$K$126,MATCH($E499,Esquemas_NORM!$A$2:$A$126,0),MATCH(AB$4,Esquemas_NORM!$H$1:$K$1,0)))</f>
        <v>A la fecha no ha conformado un EAT Área Metropolitana</v>
      </c>
      <c r="AC499" t="str">
        <f>IF($E499="","",INDEX(Esquemas_NORM!$H$2:$K$126,MATCH($E499,Esquemas_NORM!$A$2:$A$126,0),MATCH(AC$4,Esquemas_NORM!$H$1:$K$1,0)))</f>
        <v>ASOCIACIÓN DE MUNICIPIOS DEL URABÁ ANTIOQUEÑO - ASOMURA /ASOCIACIÓN DE MUNICIPIOS DEL URABÁ NORTE-ASOURANOR</v>
      </c>
    </row>
    <row r="500" spans="1:29" x14ac:dyDescent="0.3">
      <c r="A500" s="522">
        <v>2018</v>
      </c>
      <c r="B500" s="4" t="s">
        <v>556</v>
      </c>
      <c r="C500" s="4" t="s">
        <v>419</v>
      </c>
      <c r="D500" s="4" t="s">
        <v>581</v>
      </c>
      <c r="E500" s="4" t="s">
        <v>427</v>
      </c>
      <c r="F500" s="4" t="s">
        <v>422</v>
      </c>
      <c r="G500" s="4" t="s">
        <v>428</v>
      </c>
      <c r="H500" s="9">
        <v>589.91418686914005</v>
      </c>
      <c r="I500" s="9">
        <v>0</v>
      </c>
      <c r="J500" s="287">
        <v>589.91418686914005</v>
      </c>
      <c r="K500" s="9">
        <v>45.464323659720002</v>
      </c>
      <c r="L500" s="9">
        <v>46.826654913150001</v>
      </c>
      <c r="M500" s="287">
        <v>92.290978572870003</v>
      </c>
      <c r="N500" s="9">
        <v>27.181265219</v>
      </c>
      <c r="O500" s="9">
        <v>138.64449178258999</v>
      </c>
      <c r="P500" s="9">
        <v>23.537553368419999</v>
      </c>
      <c r="Q500" s="9">
        <v>15.52480224824</v>
      </c>
      <c r="R500" s="9">
        <v>39.514815505830001</v>
      </c>
      <c r="S500" s="9">
        <v>57.602348944500001</v>
      </c>
      <c r="T500" s="9">
        <v>73.23947584183</v>
      </c>
      <c r="U500" s="9">
        <v>14.98287250455</v>
      </c>
      <c r="V500" s="287">
        <v>390.22762541496007</v>
      </c>
      <c r="W500" s="287">
        <v>1072.4327908569701</v>
      </c>
      <c r="X500" s="9">
        <v>106.23397315770131</v>
      </c>
      <c r="Y500" s="287">
        <v>1178.6667640146713</v>
      </c>
      <c r="Z500" t="str">
        <f>SUBSTITUTE(SUBSTITUTE(SUBSTITUTE(SUBSTITUTE(IF(E500="","",VLOOKUP(E500,Esquemas_NORM!$A$2:$H$126,8,FALSE)),"PROVINCIA ADMINISTRATIVA Y DE PLANIFICACIÓN","PAT"),"PROVINCIA ADMINISTRATIVA Y DE PLANIFICACION","PAT"),"PROVINCIA ADMINISTRATIVA DE PLANIFICACION","PAT"),"PROVINCIA ADMINISTRATIVA Y PLANIFICACION","PAT")</f>
        <v>A la fecha no ha conformado un EAT Provincia</v>
      </c>
      <c r="AA500" t="str">
        <f>IF($E500="","",INDEX(Esquemas_NORM!$H$2:$K$126,MATCH($E500,Esquemas_NORM!$A$2:$A$126,0),MATCH(AA$4,Esquemas_NORM!$H$1:$K$1,0)))</f>
        <v>Región de Planeación y Gestión de Urabá - RPG (Acuerdo de Voluntades)</v>
      </c>
      <c r="AB500" t="str">
        <f>IF($E500="","",INDEX(Esquemas_NORM!$H$2:$K$126,MATCH($E500,Esquemas_NORM!$A$2:$A$126,0),MATCH(AB$4,Esquemas_NORM!$H$1:$K$1,0)))</f>
        <v>A la fecha no ha conformado un EAT Área Metropolitana</v>
      </c>
      <c r="AC500" t="str">
        <f>IF($E500="","",INDEX(Esquemas_NORM!$H$2:$K$126,MATCH($E500,Esquemas_NORM!$A$2:$A$126,0),MATCH(AC$4,Esquemas_NORM!$H$1:$K$1,0)))</f>
        <v>ASOCIACIÓN DE MUNICIPIOS DEL URABÁ ANTIOQUEÑO - ASOMURA / ASOCIACIÓN DE MUNICIPIOS DEL CHOCÓ Y URABÁ - ASUMUCUR</v>
      </c>
    </row>
    <row r="501" spans="1:29" x14ac:dyDescent="0.3">
      <c r="A501" s="522">
        <v>2018</v>
      </c>
      <c r="B501" s="4" t="s">
        <v>556</v>
      </c>
      <c r="C501" s="4" t="s">
        <v>419</v>
      </c>
      <c r="D501" s="4" t="s">
        <v>581</v>
      </c>
      <c r="E501" s="4" t="s">
        <v>429</v>
      </c>
      <c r="F501" s="4" t="s">
        <v>422</v>
      </c>
      <c r="G501" s="4" t="s">
        <v>430</v>
      </c>
      <c r="H501" s="9">
        <v>327.02751024713001</v>
      </c>
      <c r="I501" s="9">
        <v>0</v>
      </c>
      <c r="J501" s="287">
        <v>327.02751024713001</v>
      </c>
      <c r="K501" s="9">
        <v>20.515052557240001</v>
      </c>
      <c r="L501" s="9">
        <v>56.348865725579998</v>
      </c>
      <c r="M501" s="287">
        <v>76.863918282819995</v>
      </c>
      <c r="N501" s="9">
        <v>30.195381491029998</v>
      </c>
      <c r="O501" s="9">
        <v>151.3913847666</v>
      </c>
      <c r="P501" s="9">
        <v>27.772937102789999</v>
      </c>
      <c r="Q501" s="9">
        <v>23.71770846994</v>
      </c>
      <c r="R501" s="9">
        <v>46.47423575965</v>
      </c>
      <c r="S501" s="9">
        <v>65.231005791580003</v>
      </c>
      <c r="T501" s="9">
        <v>109.82159170524</v>
      </c>
      <c r="U501" s="9">
        <v>21.77126258266</v>
      </c>
      <c r="V501" s="287">
        <v>476.37550766948993</v>
      </c>
      <c r="W501" s="287">
        <v>880.2669361994399</v>
      </c>
      <c r="X501" s="9">
        <v>87.198242042821619</v>
      </c>
      <c r="Y501" s="287">
        <v>967.46517824226157</v>
      </c>
      <c r="Z501" t="str">
        <f>SUBSTITUTE(SUBSTITUTE(SUBSTITUTE(SUBSTITUTE(IF(E501="","",VLOOKUP(E501,Esquemas_NORM!$A$2:$H$126,8,FALSE)),"PROVINCIA ADMINISTRATIVA Y DE PLANIFICACIÓN","PAT"),"PROVINCIA ADMINISTRATIVA Y DE PLANIFICACION","PAT"),"PROVINCIA ADMINISTRATIVA DE PLANIFICACION","PAT"),"PROVINCIA ADMINISTRATIVA Y PLANIFICACION","PAT")</f>
        <v>A la fecha no ha conformado un EAT Provincia</v>
      </c>
      <c r="AA501" t="str">
        <f>IF($E501="","",INDEX(Esquemas_NORM!$H$2:$K$126,MATCH($E501,Esquemas_NORM!$A$2:$A$126,0),MATCH(AA$4,Esquemas_NORM!$H$1:$K$1,0)))</f>
        <v>Región de Planeación y Gestión de Urabá - RPG (Acuerdo de Voluntades)</v>
      </c>
      <c r="AB501" t="str">
        <f>IF($E501="","",INDEX(Esquemas_NORM!$H$2:$K$126,MATCH($E501,Esquemas_NORM!$A$2:$A$126,0),MATCH(AB$4,Esquemas_NORM!$H$1:$K$1,0)))</f>
        <v>A la fecha no ha conformado un EAT Área Metropolitana</v>
      </c>
      <c r="AC501" t="str">
        <f>IF($E501="","",INDEX(Esquemas_NORM!$H$2:$K$126,MATCH($E501,Esquemas_NORM!$A$2:$A$126,0),MATCH(AC$4,Esquemas_NORM!$H$1:$K$1,0)))</f>
        <v>ASOCIACIÓN DE MUNICIPIOS DEL URABÁ ANTIOQUEÑO - ASOMURA</v>
      </c>
    </row>
    <row r="502" spans="1:29" x14ac:dyDescent="0.3">
      <c r="A502" s="522">
        <v>2018</v>
      </c>
      <c r="B502" s="4" t="s">
        <v>556</v>
      </c>
      <c r="C502" s="4" t="s">
        <v>419</v>
      </c>
      <c r="D502" s="4" t="s">
        <v>583</v>
      </c>
      <c r="E502" s="4" t="s">
        <v>431</v>
      </c>
      <c r="F502" s="4" t="s">
        <v>422</v>
      </c>
      <c r="G502" s="4" t="s">
        <v>432</v>
      </c>
      <c r="H502" s="9">
        <v>1.5680193631899999</v>
      </c>
      <c r="I502" s="9">
        <v>0</v>
      </c>
      <c r="J502" s="287">
        <v>1.5680193631899999</v>
      </c>
      <c r="K502" s="9">
        <v>0.27557951341999998</v>
      </c>
      <c r="L502" s="9">
        <v>3.00784681266</v>
      </c>
      <c r="M502" s="287">
        <v>3.2834263260799998</v>
      </c>
      <c r="N502" s="9">
        <v>0.76551174841000003</v>
      </c>
      <c r="O502" s="9">
        <v>3.2587004399200001</v>
      </c>
      <c r="P502" s="9">
        <v>2.3319206804800001</v>
      </c>
      <c r="Q502" s="9">
        <v>0.74218865096999997</v>
      </c>
      <c r="R502" s="9">
        <v>2.5081607001299999</v>
      </c>
      <c r="S502" s="9">
        <v>5.7085134093900001</v>
      </c>
      <c r="T502" s="9">
        <v>17.34736808597</v>
      </c>
      <c r="U502" s="9">
        <v>1.2676042294000001</v>
      </c>
      <c r="V502" s="287">
        <v>33.929967944670004</v>
      </c>
      <c r="W502" s="287">
        <v>38.781413633939998</v>
      </c>
      <c r="X502" s="9">
        <v>3.8416427492031238</v>
      </c>
      <c r="Y502" s="287">
        <v>42.623056383143123</v>
      </c>
      <c r="Z502" t="str">
        <f>SUBSTITUTE(SUBSTITUTE(SUBSTITUTE(SUBSTITUTE(IF(E502="","",VLOOKUP(E502,Esquemas_NORM!$A$2:$H$126,8,FALSE)),"PROVINCIA ADMINISTRATIVA Y DE PLANIFICACIÓN","PAT"),"PROVINCIA ADMINISTRATIVA Y DE PLANIFICACION","PAT"),"PROVINCIA ADMINISTRATIVA DE PLANIFICACION","PAT"),"PROVINCIA ADMINISTRATIVA Y PLANIFICACION","PAT")</f>
        <v>A la fecha no ha conformado un EAT Provincia</v>
      </c>
      <c r="AA502" t="str">
        <f>IF($E502="","",INDEX(Esquemas_NORM!$H$2:$K$126,MATCH($E502,Esquemas_NORM!$A$2:$A$126,0),MATCH(AA$4,Esquemas_NORM!$H$1:$K$1,0)))</f>
        <v>Región de Planeación y Gestión de Urabá - RPG (Acuerdo de Voluntades)</v>
      </c>
      <c r="AB502" t="str">
        <f>IF($E502="","",INDEX(Esquemas_NORM!$H$2:$K$126,MATCH($E502,Esquemas_NORM!$A$2:$A$126,0),MATCH(AB$4,Esquemas_NORM!$H$1:$K$1,0)))</f>
        <v>A la fecha no ha conformado un EAT Área Metropolitana</v>
      </c>
      <c r="AC502" t="str">
        <f>IF($E502="","",INDEX(Esquemas_NORM!$H$2:$K$126,MATCH($E502,Esquemas_NORM!$A$2:$A$126,0),MATCH(AC$4,Esquemas_NORM!$H$1:$K$1,0)))</f>
        <v>ASOCIACION DE MUNICIPIOS DE LA CUENCA DEL ATRATO Y DARIEN ASOATRATO / ASOCIACIÓN DE MUNICIPIOS DEL CHOCÓ Y URABÁ - ASUMUCUR</v>
      </c>
    </row>
    <row r="503" spans="1:29" x14ac:dyDescent="0.3">
      <c r="A503" s="522">
        <v>2018</v>
      </c>
      <c r="B503" s="4" t="s">
        <v>556</v>
      </c>
      <c r="C503" s="4" t="s">
        <v>419</v>
      </c>
      <c r="D503" s="4" t="s">
        <v>581</v>
      </c>
      <c r="E503" s="4" t="s">
        <v>433</v>
      </c>
      <c r="F503" s="4" t="s">
        <v>422</v>
      </c>
      <c r="G503" s="4" t="s">
        <v>434</v>
      </c>
      <c r="H503" s="9">
        <v>44.875356217709999</v>
      </c>
      <c r="I503" s="9">
        <v>33.300746993940002</v>
      </c>
      <c r="J503" s="287">
        <v>78.176103211650002</v>
      </c>
      <c r="K503" s="9">
        <v>1.34424779781</v>
      </c>
      <c r="L503" s="9">
        <v>15.318898945300001</v>
      </c>
      <c r="M503" s="287">
        <v>16.663146743110001</v>
      </c>
      <c r="N503" s="9">
        <v>8.4221637772700007</v>
      </c>
      <c r="O503" s="9">
        <v>28.104188769539999</v>
      </c>
      <c r="P503" s="9">
        <v>5.6243594999099997</v>
      </c>
      <c r="Q503" s="9">
        <v>3.4851652303299998</v>
      </c>
      <c r="R503" s="9">
        <v>9.7693477045399995</v>
      </c>
      <c r="S503" s="9">
        <v>19.016223922999998</v>
      </c>
      <c r="T503" s="9">
        <v>43.578617041809999</v>
      </c>
      <c r="U503" s="9">
        <v>3.44781947866</v>
      </c>
      <c r="V503" s="287">
        <v>121.44788542505998</v>
      </c>
      <c r="W503" s="287">
        <v>216.28713537981997</v>
      </c>
      <c r="X503" s="9">
        <v>21.425157762951315</v>
      </c>
      <c r="Y503" s="287">
        <v>237.71229314277127</v>
      </c>
      <c r="Z503" t="str">
        <f>SUBSTITUTE(SUBSTITUTE(SUBSTITUTE(SUBSTITUTE(IF(E503="","",VLOOKUP(E503,Esquemas_NORM!$A$2:$H$126,8,FALSE)),"PROVINCIA ADMINISTRATIVA Y DE PLANIFICACIÓN","PAT"),"PROVINCIA ADMINISTRATIVA Y DE PLANIFICACION","PAT"),"PROVINCIA ADMINISTRATIVA DE PLANIFICACION","PAT"),"PROVINCIA ADMINISTRATIVA Y PLANIFICACION","PAT")</f>
        <v>A la fecha no ha conformado un EAT Provincia</v>
      </c>
      <c r="AA503" t="str">
        <f>IF($E503="","",INDEX(Esquemas_NORM!$H$2:$K$126,MATCH($E503,Esquemas_NORM!$A$2:$A$126,0),MATCH(AA$4,Esquemas_NORM!$H$1:$K$1,0)))</f>
        <v>Región de Planeación y Gestión de Urabá - RPG (Acuerdo de Voluntades)</v>
      </c>
      <c r="AB503" t="str">
        <f>IF($E503="","",INDEX(Esquemas_NORM!$H$2:$K$126,MATCH($E503,Esquemas_NORM!$A$2:$A$126,0),MATCH(AB$4,Esquemas_NORM!$H$1:$K$1,0)))</f>
        <v>A la fecha no ha conformado un EAT Área Metropolitana</v>
      </c>
      <c r="AC503" t="str">
        <f>IF($E503="","",INDEX(Esquemas_NORM!$H$2:$K$126,MATCH($E503,Esquemas_NORM!$A$2:$A$126,0),MATCH(AC$4,Esquemas_NORM!$H$1:$K$1,0)))</f>
        <v>ASOCIACIÓN DE MUNICIPIOS DEL URABÁ ANTIOQUEÑO - ASOMURA / ASOCIACIÓN DE MUNICIPIOS DEL CHOCÓ Y URABÁ - ASUMUCUR</v>
      </c>
    </row>
    <row r="504" spans="1:29" x14ac:dyDescent="0.3">
      <c r="A504" s="522">
        <v>2018</v>
      </c>
      <c r="B504" s="4" t="s">
        <v>556</v>
      </c>
      <c r="C504" s="4" t="s">
        <v>419</v>
      </c>
      <c r="D504" s="4" t="s">
        <v>582</v>
      </c>
      <c r="E504" s="4" t="s">
        <v>435</v>
      </c>
      <c r="F504" s="4" t="s">
        <v>422</v>
      </c>
      <c r="G504" s="4" t="s">
        <v>436</v>
      </c>
      <c r="H504" s="9">
        <v>97.982623045790007</v>
      </c>
      <c r="I504" s="9">
        <v>0</v>
      </c>
      <c r="J504" s="287">
        <v>97.982623045790007</v>
      </c>
      <c r="K504" s="9">
        <v>6.3456299276500001</v>
      </c>
      <c r="L504" s="9">
        <v>35.344143042749998</v>
      </c>
      <c r="M504" s="287">
        <v>41.6897729704</v>
      </c>
      <c r="N504" s="9">
        <v>31.571038174360002</v>
      </c>
      <c r="O504" s="9">
        <v>93.517414748210001</v>
      </c>
      <c r="P504" s="9">
        <v>18.236578080689998</v>
      </c>
      <c r="Q504" s="9">
        <v>9.9429607775399997</v>
      </c>
      <c r="R504" s="9">
        <v>28.407128719469998</v>
      </c>
      <c r="S504" s="9">
        <v>45.316222497810003</v>
      </c>
      <c r="T504" s="9">
        <v>100.89627044351001</v>
      </c>
      <c r="U504" s="9">
        <v>10.242087544229999</v>
      </c>
      <c r="V504" s="287">
        <v>338.12970098582002</v>
      </c>
      <c r="W504" s="287">
        <v>477.80209700200999</v>
      </c>
      <c r="X504" s="9">
        <v>47.330532580064371</v>
      </c>
      <c r="Y504" s="287">
        <v>525.1326295820744</v>
      </c>
      <c r="Z504" t="str">
        <f>SUBSTITUTE(SUBSTITUTE(SUBSTITUTE(SUBSTITUTE(IF(E504="","",VLOOKUP(E504,Esquemas_NORM!$A$2:$H$126,8,FALSE)),"PROVINCIA ADMINISTRATIVA Y DE PLANIFICACIÓN","PAT"),"PROVINCIA ADMINISTRATIVA Y DE PLANIFICACION","PAT"),"PROVINCIA ADMINISTRATIVA DE PLANIFICACION","PAT"),"PROVINCIA ADMINISTRATIVA Y PLANIFICACION","PAT")</f>
        <v>A la fecha no ha conformado un EAT Provincia</v>
      </c>
      <c r="AA504" t="str">
        <f>IF($E504="","",INDEX(Esquemas_NORM!$H$2:$K$126,MATCH($E504,Esquemas_NORM!$A$2:$A$126,0),MATCH(AA$4,Esquemas_NORM!$H$1:$K$1,0)))</f>
        <v>Región de Planeación y Gestión de Urabá - RPG (Acuerdo de Voluntades)</v>
      </c>
      <c r="AB504" t="str">
        <f>IF($E504="","",INDEX(Esquemas_NORM!$H$2:$K$126,MATCH($E504,Esquemas_NORM!$A$2:$A$126,0),MATCH(AB$4,Esquemas_NORM!$H$1:$K$1,0)))</f>
        <v>A la fecha no ha conformado un EAT Área Metropolitana</v>
      </c>
      <c r="AC504" t="str">
        <f>IF($E504="","",INDEX(Esquemas_NORM!$H$2:$K$126,MATCH($E504,Esquemas_NORM!$A$2:$A$126,0),MATCH(AC$4,Esquemas_NORM!$H$1:$K$1,0)))</f>
        <v>ASOCIACIÓN DE MUNICIPIOS DEL URABÁ NORTE-ASOURANOR</v>
      </c>
    </row>
    <row r="505" spans="1:29" x14ac:dyDescent="0.3">
      <c r="A505" s="522">
        <v>2018</v>
      </c>
      <c r="B505" s="4" t="s">
        <v>556</v>
      </c>
      <c r="C505" s="4" t="s">
        <v>419</v>
      </c>
      <c r="D505" s="4" t="s">
        <v>582</v>
      </c>
      <c r="E505" s="4" t="s">
        <v>437</v>
      </c>
      <c r="F505" s="4" t="s">
        <v>422</v>
      </c>
      <c r="G505" s="4" t="s">
        <v>438</v>
      </c>
      <c r="H505" s="9">
        <v>51.45046572703</v>
      </c>
      <c r="I505" s="9">
        <v>0</v>
      </c>
      <c r="J505" s="287">
        <v>51.45046572703</v>
      </c>
      <c r="K505" s="9">
        <v>2.8504540026899998</v>
      </c>
      <c r="L505" s="9">
        <v>14.5566917191</v>
      </c>
      <c r="M505" s="287">
        <v>17.407145721789998</v>
      </c>
      <c r="N505" s="9">
        <v>10.831181348599999</v>
      </c>
      <c r="O505" s="9">
        <v>30.513138413429999</v>
      </c>
      <c r="P505" s="9">
        <v>9.2194904919200003</v>
      </c>
      <c r="Q505" s="9">
        <v>3.94098073842</v>
      </c>
      <c r="R505" s="9">
        <v>7.4238405745999998</v>
      </c>
      <c r="S505" s="9">
        <v>18.743734076230002</v>
      </c>
      <c r="T505" s="9">
        <v>48.557780917290003</v>
      </c>
      <c r="U505" s="9">
        <v>4.5192515459999996</v>
      </c>
      <c r="V505" s="287">
        <v>133.74939810648999</v>
      </c>
      <c r="W505" s="287">
        <v>202.60700955530999</v>
      </c>
      <c r="X505" s="9">
        <v>20.070020049886271</v>
      </c>
      <c r="Y505" s="287">
        <v>222.67702960519625</v>
      </c>
      <c r="Z505" t="str">
        <f>SUBSTITUTE(SUBSTITUTE(SUBSTITUTE(SUBSTITUTE(IF(E505="","",VLOOKUP(E505,Esquemas_NORM!$A$2:$H$126,8,FALSE)),"PROVINCIA ADMINISTRATIVA Y DE PLANIFICACIÓN","PAT"),"PROVINCIA ADMINISTRATIVA Y DE PLANIFICACION","PAT"),"PROVINCIA ADMINISTRATIVA DE PLANIFICACION","PAT"),"PROVINCIA ADMINISTRATIVA Y PLANIFICACION","PAT")</f>
        <v>A la fecha no ha conformado un EAT Provincia</v>
      </c>
      <c r="AA505" t="str">
        <f>IF($E505="","",INDEX(Esquemas_NORM!$H$2:$K$126,MATCH($E505,Esquemas_NORM!$A$2:$A$126,0),MATCH(AA$4,Esquemas_NORM!$H$1:$K$1,0)))</f>
        <v>Región de Planeación y Gestión de Urabá - RPG (Acuerdo de Voluntades)</v>
      </c>
      <c r="AB505" t="str">
        <f>IF($E505="","",INDEX(Esquemas_NORM!$H$2:$K$126,MATCH($E505,Esquemas_NORM!$A$2:$A$126,0),MATCH(AB$4,Esquemas_NORM!$H$1:$K$1,0)))</f>
        <v>A la fecha no ha conformado un EAT Área Metropolitana</v>
      </c>
      <c r="AC505" t="str">
        <f>IF($E505="","",INDEX(Esquemas_NORM!$H$2:$K$126,MATCH($E505,Esquemas_NORM!$A$2:$A$126,0),MATCH(AC$4,Esquemas_NORM!$H$1:$K$1,0)))</f>
        <v>ASOCIACIÓN DE MUNICIPIOS DEL URABÁ ANTIOQUEÑO - ASOMURA / ASOCIACIÓN DE MUNICIPIOS DEL CHOCÓ Y URABÁ - ASUMUCUR</v>
      </c>
    </row>
    <row r="506" spans="1:29" x14ac:dyDescent="0.3">
      <c r="A506" s="522">
        <v>2018</v>
      </c>
      <c r="B506" s="4" t="s">
        <v>556</v>
      </c>
      <c r="C506" s="4" t="s">
        <v>419</v>
      </c>
      <c r="D506" s="4" t="s">
        <v>582</v>
      </c>
      <c r="E506" s="4" t="s">
        <v>439</v>
      </c>
      <c r="F506" s="4" t="s">
        <v>422</v>
      </c>
      <c r="G506" s="4" t="s">
        <v>440</v>
      </c>
      <c r="H506" s="9">
        <v>45.474906412789998</v>
      </c>
      <c r="I506" s="9">
        <v>0</v>
      </c>
      <c r="J506" s="287">
        <v>45.474906412789998</v>
      </c>
      <c r="K506" s="9">
        <v>2.62140178846</v>
      </c>
      <c r="L506" s="9">
        <v>20.165239451720002</v>
      </c>
      <c r="M506" s="287">
        <v>22.786641240180003</v>
      </c>
      <c r="N506" s="9">
        <v>9.8506293111899996</v>
      </c>
      <c r="O506" s="9">
        <v>52.47726879316</v>
      </c>
      <c r="P506" s="9">
        <v>12.00755041077</v>
      </c>
      <c r="Q506" s="9">
        <v>5.8331900718199998</v>
      </c>
      <c r="R506" s="9">
        <v>12.95841724478</v>
      </c>
      <c r="S506" s="9">
        <v>28.4694386832</v>
      </c>
      <c r="T506" s="9">
        <v>70.102618890870005</v>
      </c>
      <c r="U506" s="9">
        <v>5.3811991264000003</v>
      </c>
      <c r="V506" s="287">
        <v>197.08031253218999</v>
      </c>
      <c r="W506" s="287">
        <v>265.34186018515999</v>
      </c>
      <c r="X506" s="9">
        <v>26.284463038461002</v>
      </c>
      <c r="Y506" s="287">
        <v>291.626323223621</v>
      </c>
      <c r="Z506" t="str">
        <f>SUBSTITUTE(SUBSTITUTE(SUBSTITUTE(SUBSTITUTE(IF(E506="","",VLOOKUP(E506,Esquemas_NORM!$A$2:$H$126,8,FALSE)),"PROVINCIA ADMINISTRATIVA Y DE PLANIFICACIÓN","PAT"),"PROVINCIA ADMINISTRATIVA Y DE PLANIFICACION","PAT"),"PROVINCIA ADMINISTRATIVA DE PLANIFICACION","PAT"),"PROVINCIA ADMINISTRATIVA Y PLANIFICACION","PAT")</f>
        <v>A la fecha no ha conformado un EAT Provincia</v>
      </c>
      <c r="AA506" t="str">
        <f>IF($E506="","",INDEX(Esquemas_NORM!$H$2:$K$126,MATCH($E506,Esquemas_NORM!$A$2:$A$126,0),MATCH(AA$4,Esquemas_NORM!$H$1:$K$1,0)))</f>
        <v>Región de Planeación y Gestión de Urabá - RPG (Acuerdo de Voluntades)</v>
      </c>
      <c r="AB506" t="str">
        <f>IF($E506="","",INDEX(Esquemas_NORM!$H$2:$K$126,MATCH($E506,Esquemas_NORM!$A$2:$A$126,0),MATCH(AB$4,Esquemas_NORM!$H$1:$K$1,0)))</f>
        <v>A la fecha no ha conformado un EAT Área Metropolitana</v>
      </c>
      <c r="AC506" t="str">
        <f>IF($E506="","",INDEX(Esquemas_NORM!$H$2:$K$126,MATCH($E506,Esquemas_NORM!$A$2:$A$126,0),MATCH(AC$4,Esquemas_NORM!$H$1:$K$1,0)))</f>
        <v>ASOCIACIÓN DE MUNICIPIOS DEL URABÁ NORTE-ASOURANOR</v>
      </c>
    </row>
    <row r="507" spans="1:29" x14ac:dyDescent="0.3">
      <c r="A507" s="522">
        <v>2018</v>
      </c>
      <c r="B507" s="4" t="s">
        <v>556</v>
      </c>
      <c r="C507" s="4" t="s">
        <v>419</v>
      </c>
      <c r="D507" s="4" t="s">
        <v>581</v>
      </c>
      <c r="E507" s="4" t="s">
        <v>441</v>
      </c>
      <c r="F507" s="4" t="s">
        <v>422</v>
      </c>
      <c r="G507" s="4" t="s">
        <v>584</v>
      </c>
      <c r="H507" s="9">
        <v>746.56019251529005</v>
      </c>
      <c r="I507" s="9">
        <v>0.62045589903999998</v>
      </c>
      <c r="J507" s="287">
        <v>747.18064841433011</v>
      </c>
      <c r="K507" s="9">
        <v>23.224672268079999</v>
      </c>
      <c r="L507" s="9">
        <v>170.41556801035</v>
      </c>
      <c r="M507" s="287">
        <v>193.64024027842999</v>
      </c>
      <c r="N507" s="9">
        <v>59.799842468420003</v>
      </c>
      <c r="O507" s="9">
        <v>362.08860183252</v>
      </c>
      <c r="P507" s="9">
        <v>63.976894494500002</v>
      </c>
      <c r="Q507" s="9">
        <v>39.248263728010002</v>
      </c>
      <c r="R507" s="9">
        <v>94.900137831400002</v>
      </c>
      <c r="S507" s="9">
        <v>189.19193947052</v>
      </c>
      <c r="T507" s="9">
        <v>441.25447038724002</v>
      </c>
      <c r="U507" s="9">
        <v>36.407456642989999</v>
      </c>
      <c r="V507" s="287">
        <v>1286.8676068555999</v>
      </c>
      <c r="W507" s="287">
        <v>2227.6884955483602</v>
      </c>
      <c r="X507" s="9">
        <v>220.6722900095557</v>
      </c>
      <c r="Y507" s="287">
        <v>2448.3607855579157</v>
      </c>
      <c r="Z507" t="str">
        <f>SUBSTITUTE(SUBSTITUTE(SUBSTITUTE(SUBSTITUTE(IF(E507="","",VLOOKUP(E507,Esquemas_NORM!$A$2:$H$126,8,FALSE)),"PROVINCIA ADMINISTRATIVA Y DE PLANIFICACIÓN","PAT"),"PROVINCIA ADMINISTRATIVA Y DE PLANIFICACION","PAT"),"PROVINCIA ADMINISTRATIVA DE PLANIFICACION","PAT"),"PROVINCIA ADMINISTRATIVA Y PLANIFICACION","PAT")</f>
        <v>A la fecha no ha conformado un EAT Provincia</v>
      </c>
      <c r="AA507" t="str">
        <f>IF($E507="","",INDEX(Esquemas_NORM!$H$2:$K$126,MATCH($E507,Esquemas_NORM!$A$2:$A$126,0),MATCH(AA$4,Esquemas_NORM!$H$1:$K$1,0)))</f>
        <v>Región de Planeación y Gestión de Urabá - RPG (Acuerdo de Voluntades)</v>
      </c>
      <c r="AB507" t="str">
        <f>IF($E507="","",INDEX(Esquemas_NORM!$H$2:$K$126,MATCH($E507,Esquemas_NORM!$A$2:$A$126,0),MATCH(AB$4,Esquemas_NORM!$H$1:$K$1,0)))</f>
        <v>A la fecha no ha conformado un EAT Área Metropolitana</v>
      </c>
      <c r="AC507" t="str">
        <f>IF($E507="","",INDEX(Esquemas_NORM!$H$2:$K$126,MATCH($E507,Esquemas_NORM!$A$2:$A$126,0),MATCH(AC$4,Esquemas_NORM!$H$1:$K$1,0)))</f>
        <v>ASOCIACIÓN DE MUNICIPIOS DEL URABÁ ANTIOQUEÑO - ASOMURA</v>
      </c>
    </row>
    <row r="508" spans="1:29" ht="15" thickBot="1" x14ac:dyDescent="0.35">
      <c r="A508" s="523">
        <v>2018</v>
      </c>
      <c r="B508" s="5" t="s">
        <v>556</v>
      </c>
      <c r="C508" s="5" t="s">
        <v>419</v>
      </c>
      <c r="D508" s="5" t="s">
        <v>583</v>
      </c>
      <c r="E508" s="5" t="s">
        <v>443</v>
      </c>
      <c r="F508" s="5" t="s">
        <v>422</v>
      </c>
      <c r="G508" s="5" t="s">
        <v>444</v>
      </c>
      <c r="H508" s="11">
        <v>8.2156776112200003</v>
      </c>
      <c r="I508" s="11">
        <v>1.057574853E-2</v>
      </c>
      <c r="J508" s="289">
        <v>8.2262533597500003</v>
      </c>
      <c r="K508" s="11">
        <v>0.60951898896000001</v>
      </c>
      <c r="L508" s="11">
        <v>5.2525308916300002</v>
      </c>
      <c r="M508" s="289">
        <v>5.8620498805899999</v>
      </c>
      <c r="N508" s="11">
        <v>2.5987041119100001</v>
      </c>
      <c r="O508" s="11">
        <v>7.0897274864400002</v>
      </c>
      <c r="P508" s="11">
        <v>3.1026534541099999</v>
      </c>
      <c r="Q508" s="11">
        <v>1.01494629695</v>
      </c>
      <c r="R508" s="11">
        <v>4.1299981028300001</v>
      </c>
      <c r="S508" s="11">
        <v>9.1184804330099993</v>
      </c>
      <c r="T508" s="11">
        <v>25.892982856829999</v>
      </c>
      <c r="U508" s="11">
        <v>2.2122257380299999</v>
      </c>
      <c r="V508" s="289">
        <v>55.159718480110001</v>
      </c>
      <c r="W508" s="289">
        <v>69.248021720449998</v>
      </c>
      <c r="X508" s="11">
        <v>6.85963031286252</v>
      </c>
      <c r="Y508" s="289">
        <v>76.107652033312519</v>
      </c>
      <c r="Z508" t="str">
        <f>SUBSTITUTE(SUBSTITUTE(SUBSTITUTE(SUBSTITUTE(IF(E508="","",VLOOKUP(E508,Esquemas_NORM!$A$2:$H$126,8,FALSE)),"PROVINCIA ADMINISTRATIVA Y DE PLANIFICACIÓN","PAT"),"PROVINCIA ADMINISTRATIVA Y DE PLANIFICACION","PAT"),"PROVINCIA ADMINISTRATIVA DE PLANIFICACION","PAT"),"PROVINCIA ADMINISTRATIVA Y PLANIFICACION","PAT")</f>
        <v>A la fecha no ha conformado un EAT Provincia</v>
      </c>
      <c r="AA508" t="str">
        <f>IF($E508="","",INDEX(Esquemas_NORM!$H$2:$K$126,MATCH($E508,Esquemas_NORM!$A$2:$A$126,0),MATCH(AA$4,Esquemas_NORM!$H$1:$K$1,0)))</f>
        <v>Región de Planeación y Gestión de Urabá - RPG (Acuerdo de Voluntades)</v>
      </c>
      <c r="AB508" t="str">
        <f>IF($E508="","",INDEX(Esquemas_NORM!$H$2:$K$126,MATCH($E508,Esquemas_NORM!$A$2:$A$126,0),MATCH(AB$4,Esquemas_NORM!$H$1:$K$1,0)))</f>
        <v>A la fecha no ha conformado un EAT Área Metropolitana</v>
      </c>
      <c r="AC508" t="str">
        <f>IF($E508="","",INDEX(Esquemas_NORM!$H$2:$K$126,MATCH($E508,Esquemas_NORM!$A$2:$A$126,0),MATCH(AC$4,Esquemas_NORM!$H$1:$K$1,0)))</f>
        <v>ASOCIACION DE MUNICIPIOS DE LA CUENCA DEL ATRATO Y DARIEN ASOATRATO</v>
      </c>
    </row>
    <row r="509" spans="1:29" ht="15" thickBot="1" x14ac:dyDescent="0.35">
      <c r="A509" s="506">
        <v>2019</v>
      </c>
      <c r="B509" s="498" t="s">
        <v>556</v>
      </c>
      <c r="C509" s="498"/>
      <c r="D509" s="498"/>
      <c r="E509" s="498"/>
      <c r="F509" s="498"/>
      <c r="G509" s="498" t="s">
        <v>557</v>
      </c>
      <c r="H509" s="507">
        <v>8918.46413279222</v>
      </c>
      <c r="I509" s="507">
        <v>3175.2932223956418</v>
      </c>
      <c r="J509" s="507">
        <v>12093.757355187861</v>
      </c>
      <c r="K509" s="507">
        <v>22127.442830199001</v>
      </c>
      <c r="L509" s="507">
        <v>11048.784309695007</v>
      </c>
      <c r="M509" s="507">
        <v>33176.227139894007</v>
      </c>
      <c r="N509" s="507">
        <v>7053.783627599074</v>
      </c>
      <c r="O509" s="507">
        <v>26342.510799766529</v>
      </c>
      <c r="P509" s="507">
        <v>4286.9798798570373</v>
      </c>
      <c r="Q509" s="507">
        <v>7515.7040420033309</v>
      </c>
      <c r="R509" s="507">
        <v>13376.223965884999</v>
      </c>
      <c r="S509" s="507">
        <v>13715.3509846257</v>
      </c>
      <c r="T509" s="507">
        <v>18056.6633283802</v>
      </c>
      <c r="U509" s="507">
        <v>3848.0158314909354</v>
      </c>
      <c r="V509" s="507">
        <v>94195.232459607811</v>
      </c>
      <c r="W509" s="507">
        <v>139465.21695468968</v>
      </c>
      <c r="X509" s="507">
        <v>14094.231983888652</v>
      </c>
      <c r="Y509" s="520">
        <v>153559.44893857837</v>
      </c>
      <c r="Z509" t="str">
        <f>SUBSTITUTE(SUBSTITUTE(SUBSTITUTE(SUBSTITUTE(IF(E509="","",VLOOKUP(E509,Esquemas_NORM!$A$2:$H$126,8,FALSE)),"PROVINCIA ADMINISTRATIVA Y DE PLANIFICACIÓN","PAT"),"PROVINCIA ADMINISTRATIVA Y DE PLANIFICACION","PAT"),"PROVINCIA ADMINISTRATIVA DE PLANIFICACION","PAT"),"PROVINCIA ADMINISTRATIVA Y PLANIFICACION","PAT")</f>
        <v/>
      </c>
      <c r="AA509" t="str">
        <f>IF($E509="","",INDEX(Esquemas_NORM!$H$2:$K$126,MATCH($E509,Esquemas_NORM!$A$2:$A$126,0),MATCH(AA$4,Esquemas_NORM!$H$1:$K$1,0)))</f>
        <v/>
      </c>
      <c r="AB509" t="str">
        <f>IF($E509="","",INDEX(Esquemas_NORM!$H$2:$K$126,MATCH($E509,Esquemas_NORM!$A$2:$A$126,0),MATCH(AB$4,Esquemas_NORM!$H$1:$K$1,0)))</f>
        <v/>
      </c>
      <c r="AC509" t="str">
        <f>IF($E509="","",INDEX(Esquemas_NORM!$H$2:$K$126,MATCH($E509,Esquemas_NORM!$A$2:$A$126,0),MATCH(AC$4,Esquemas_NORM!$H$1:$K$1,0)))</f>
        <v/>
      </c>
    </row>
    <row r="510" spans="1:29" x14ac:dyDescent="0.3">
      <c r="A510" s="512">
        <v>2019</v>
      </c>
      <c r="B510" s="501" t="s">
        <v>556</v>
      </c>
      <c r="C510" s="501" t="s">
        <v>144</v>
      </c>
      <c r="D510" s="501" t="s">
        <v>558</v>
      </c>
      <c r="E510" s="501" t="s">
        <v>147</v>
      </c>
      <c r="F510" s="501" t="s">
        <v>148</v>
      </c>
      <c r="G510" s="501" t="s">
        <v>559</v>
      </c>
      <c r="H510" s="513">
        <v>142.65158944460001</v>
      </c>
      <c r="I510" s="513">
        <v>16.240983755369999</v>
      </c>
      <c r="J510" s="514">
        <v>158.89257319997</v>
      </c>
      <c r="K510" s="513">
        <v>7721.7315345153702</v>
      </c>
      <c r="L510" s="513">
        <v>5294.1511758670003</v>
      </c>
      <c r="M510" s="514">
        <v>13015.882710382371</v>
      </c>
      <c r="N510" s="513">
        <v>2325.9430553125499</v>
      </c>
      <c r="O510" s="513">
        <v>12776.0326315288</v>
      </c>
      <c r="P510" s="513">
        <v>1972.0122454034899</v>
      </c>
      <c r="Q510" s="513">
        <v>5468.5448357963896</v>
      </c>
      <c r="R510" s="513">
        <v>6786.9609998397</v>
      </c>
      <c r="S510" s="513">
        <v>6485.5655712678999</v>
      </c>
      <c r="T510" s="513">
        <v>8667.5791075450998</v>
      </c>
      <c r="U510" s="513">
        <v>1777.55248001224</v>
      </c>
      <c r="V510" s="514">
        <v>46260.190926706164</v>
      </c>
      <c r="W510" s="514">
        <v>59434.966210288505</v>
      </c>
      <c r="X510" s="513">
        <v>6006.4453346424216</v>
      </c>
      <c r="Y510" s="515">
        <v>65441.411544930925</v>
      </c>
      <c r="Z510" t="str">
        <f>SUBSTITUTE(SUBSTITUTE(SUBSTITUTE(SUBSTITUTE(IF(E510="","",VLOOKUP(E510,Esquemas_NORM!$A$2:$H$126,8,FALSE)),"PROVINCIA ADMINISTRATIVA Y DE PLANIFICACIÓN","PAT"),"PROVINCIA ADMINISTRATIVA Y DE PLANIFICACION","PAT"),"PROVINCIA ADMINISTRATIVA DE PLANIFICACION","PAT"),"PROVINCIA ADMINISTRATIVA Y PLANIFICACION","PAT")</f>
        <v>A la fecha no ha conformado un EAT Provincia</v>
      </c>
      <c r="AA510" t="str">
        <f>IF($E510="","",INDEX(Esquemas_NORM!$H$2:$K$126,MATCH($E510,Esquemas_NORM!$A$2:$A$126,0),MATCH(AA$4,Esquemas_NORM!$H$1:$K$1,0)))</f>
        <v>A la fecha no ha conformado un EAT Región</v>
      </c>
      <c r="AB510" t="str">
        <f>IF($E510="","",INDEX(Esquemas_NORM!$H$2:$K$126,MATCH($E510,Esquemas_NORM!$A$2:$A$126,0),MATCH(AB$4,Esquemas_NORM!$H$1:$K$1,0)))</f>
        <v>Área Metropolitana del Valle de Aburrá</v>
      </c>
      <c r="AC510" t="str">
        <f>IF($E510="","",INDEX(Esquemas_NORM!$H$2:$K$126,MATCH($E510,Esquemas_NORM!$A$2:$A$126,0),MATCH(AC$4,Esquemas_NORM!$H$1:$K$1,0)))</f>
        <v>A la fecha no ha conformado un EAT asociación - unión</v>
      </c>
    </row>
    <row r="511" spans="1:29" x14ac:dyDescent="0.3">
      <c r="A511" s="6">
        <v>2019</v>
      </c>
      <c r="B511" s="4" t="s">
        <v>556</v>
      </c>
      <c r="C511" s="4" t="s">
        <v>144</v>
      </c>
      <c r="D511" s="4" t="s">
        <v>560</v>
      </c>
      <c r="E511" s="4" t="s">
        <v>152</v>
      </c>
      <c r="F511" s="4" t="s">
        <v>148</v>
      </c>
      <c r="G511" s="4" t="s">
        <v>153</v>
      </c>
      <c r="H511" s="9">
        <v>96.1996326764</v>
      </c>
      <c r="I511" s="9">
        <v>1.9388314311599999</v>
      </c>
      <c r="J511" s="287">
        <v>98.138464107559997</v>
      </c>
      <c r="K511" s="9">
        <v>375.65212386158998</v>
      </c>
      <c r="L511" s="9">
        <v>87.152159162299995</v>
      </c>
      <c r="M511" s="287">
        <v>462.80428302388998</v>
      </c>
      <c r="N511" s="9">
        <v>146.45173518774001</v>
      </c>
      <c r="O511" s="9">
        <v>93.345458442709997</v>
      </c>
      <c r="P511" s="9">
        <v>15.045411022590001</v>
      </c>
      <c r="Q511" s="9">
        <v>9.7790308144400004</v>
      </c>
      <c r="R511" s="9">
        <v>51.707026145119997</v>
      </c>
      <c r="S511" s="9">
        <v>78.72242283496</v>
      </c>
      <c r="T511" s="9">
        <v>53.510501131189997</v>
      </c>
      <c r="U511" s="9">
        <v>18.49146108499</v>
      </c>
      <c r="V511" s="287">
        <v>467.05304666374002</v>
      </c>
      <c r="W511" s="287">
        <v>1027.9957937951899</v>
      </c>
      <c r="X511" s="9">
        <v>103.88834945789196</v>
      </c>
      <c r="Y511" s="284">
        <v>1131.8841432530819</v>
      </c>
      <c r="Z511" t="str">
        <f>SUBSTITUTE(SUBSTITUTE(SUBSTITUTE(SUBSTITUTE(IF(E511="","",VLOOKUP(E511,Esquemas_NORM!$A$2:$H$126,8,FALSE)),"PROVINCIA ADMINISTRATIVA Y DE PLANIFICACIÓN","PAT"),"PROVINCIA ADMINISTRATIVA Y DE PLANIFICACION","PAT"),"PROVINCIA ADMINISTRATIVA DE PLANIFICACION","PAT"),"PROVINCIA ADMINISTRATIVA Y PLANIFICACION","PAT")</f>
        <v>A la fecha no ha conformado un EAT Provincia</v>
      </c>
      <c r="AA511" t="str">
        <f>IF($E511="","",INDEX(Esquemas_NORM!$H$2:$K$126,MATCH($E511,Esquemas_NORM!$A$2:$A$126,0),MATCH(AA$4,Esquemas_NORM!$H$1:$K$1,0)))</f>
        <v>A la fecha no ha conformado un EAT Región</v>
      </c>
      <c r="AB511" t="str">
        <f>IF($E511="","",INDEX(Esquemas_NORM!$H$2:$K$126,MATCH($E511,Esquemas_NORM!$A$2:$A$126,0),MATCH(AB$4,Esquemas_NORM!$H$1:$K$1,0)))</f>
        <v>Área Metropolitana del Valle de Aburrá</v>
      </c>
      <c r="AC511" t="str">
        <f>IF($E511="","",INDEX(Esquemas_NORM!$H$2:$K$126,MATCH($E511,Esquemas_NORM!$A$2:$A$126,0),MATCH(AC$4,Esquemas_NORM!$H$1:$K$1,0)))</f>
        <v>A la fecha no ha conformado un EAT asociación - unión</v>
      </c>
    </row>
    <row r="512" spans="1:29" x14ac:dyDescent="0.3">
      <c r="A512" s="6">
        <v>2019</v>
      </c>
      <c r="B512" s="4" t="s">
        <v>556</v>
      </c>
      <c r="C512" s="4" t="s">
        <v>144</v>
      </c>
      <c r="D512" s="4" t="s">
        <v>560</v>
      </c>
      <c r="E512" s="4" t="s">
        <v>155</v>
      </c>
      <c r="F512" s="4" t="s">
        <v>148</v>
      </c>
      <c r="G512" s="4" t="s">
        <v>156</v>
      </c>
      <c r="H512" s="9">
        <v>31.1503919751</v>
      </c>
      <c r="I512" s="9">
        <v>2.69057375025</v>
      </c>
      <c r="J512" s="287">
        <v>33.840965725350003</v>
      </c>
      <c r="K512" s="9">
        <v>662.01015605248995</v>
      </c>
      <c r="L512" s="9">
        <v>547.80534716194995</v>
      </c>
      <c r="M512" s="287">
        <v>1209.81550321444</v>
      </c>
      <c r="N512" s="9">
        <v>266.24288476852001</v>
      </c>
      <c r="O512" s="9">
        <v>1616.7411739173399</v>
      </c>
      <c r="P512" s="9">
        <v>297.93301884517001</v>
      </c>
      <c r="Q512" s="9">
        <v>212.86259171692001</v>
      </c>
      <c r="R512" s="9">
        <v>735.61857768707</v>
      </c>
      <c r="S512" s="9">
        <v>734.65284018674004</v>
      </c>
      <c r="T512" s="9">
        <v>817.78286480805002</v>
      </c>
      <c r="U512" s="9">
        <v>286.48686177408001</v>
      </c>
      <c r="V512" s="287">
        <v>4968.320813703891</v>
      </c>
      <c r="W512" s="287">
        <v>6211.9772826436811</v>
      </c>
      <c r="X512" s="9">
        <v>627.77695264813508</v>
      </c>
      <c r="Y512" s="284">
        <v>6839.7542352918163</v>
      </c>
      <c r="Z512" t="str">
        <f>SUBSTITUTE(SUBSTITUTE(SUBSTITUTE(SUBSTITUTE(IF(E512="","",VLOOKUP(E512,Esquemas_NORM!$A$2:$H$126,8,FALSE)),"PROVINCIA ADMINISTRATIVA Y DE PLANIFICACIÓN","PAT"),"PROVINCIA ADMINISTRATIVA Y DE PLANIFICACION","PAT"),"PROVINCIA ADMINISTRATIVA DE PLANIFICACION","PAT"),"PROVINCIA ADMINISTRATIVA Y PLANIFICACION","PAT")</f>
        <v>A la fecha no ha conformado un EAT Provincia</v>
      </c>
      <c r="AA512" t="str">
        <f>IF($E512="","",INDEX(Esquemas_NORM!$H$2:$K$126,MATCH($E512,Esquemas_NORM!$A$2:$A$126,0),MATCH(AA$4,Esquemas_NORM!$H$1:$K$1,0)))</f>
        <v>A la fecha no ha conformado un EAT Región</v>
      </c>
      <c r="AB512" t="str">
        <f>IF($E512="","",INDEX(Esquemas_NORM!$H$2:$K$126,MATCH($E512,Esquemas_NORM!$A$2:$A$126,0),MATCH(AB$4,Esquemas_NORM!$H$1:$K$1,0)))</f>
        <v>Área Metropolitana del Valle de Aburrá</v>
      </c>
      <c r="AC512" t="str">
        <f>IF($E512="","",INDEX(Esquemas_NORM!$H$2:$K$126,MATCH($E512,Esquemas_NORM!$A$2:$A$126,0),MATCH(AC$4,Esquemas_NORM!$H$1:$K$1,0)))</f>
        <v>A la fecha no ha conformado un EAT asociación - unión</v>
      </c>
    </row>
    <row r="513" spans="1:29" x14ac:dyDescent="0.3">
      <c r="A513" s="6">
        <v>2019</v>
      </c>
      <c r="B513" s="4" t="s">
        <v>556</v>
      </c>
      <c r="C513" s="4" t="s">
        <v>144</v>
      </c>
      <c r="D513" s="4" t="s">
        <v>561</v>
      </c>
      <c r="E513" s="4" t="s">
        <v>158</v>
      </c>
      <c r="F513" s="4" t="s">
        <v>148</v>
      </c>
      <c r="G513" s="4" t="s">
        <v>159</v>
      </c>
      <c r="H513" s="9">
        <v>65.036134408189994</v>
      </c>
      <c r="I513" s="9">
        <v>0.18528905521</v>
      </c>
      <c r="J513" s="287">
        <v>65.221423463400001</v>
      </c>
      <c r="K513" s="9">
        <v>266.18915449526003</v>
      </c>
      <c r="L513" s="9">
        <v>72.834874530999997</v>
      </c>
      <c r="M513" s="287">
        <v>339.02402902626</v>
      </c>
      <c r="N513" s="9">
        <v>38.733952181249997</v>
      </c>
      <c r="O513" s="9">
        <v>238.56598345136001</v>
      </c>
      <c r="P513" s="9">
        <v>47.737008342350002</v>
      </c>
      <c r="Q513" s="9">
        <v>36.79747821142</v>
      </c>
      <c r="R513" s="9">
        <v>124.4722565478</v>
      </c>
      <c r="S513" s="9">
        <v>124.83324169082</v>
      </c>
      <c r="T513" s="9">
        <v>134.41858067256001</v>
      </c>
      <c r="U513" s="9">
        <v>34.13457192872</v>
      </c>
      <c r="V513" s="287">
        <v>779.69307302627999</v>
      </c>
      <c r="W513" s="287">
        <v>1183.93852551594</v>
      </c>
      <c r="X513" s="9">
        <v>119.64778457057882</v>
      </c>
      <c r="Y513" s="284">
        <v>1303.5863100865188</v>
      </c>
      <c r="Z513" t="str">
        <f>SUBSTITUTE(SUBSTITUTE(SUBSTITUTE(SUBSTITUTE(IF(E513="","",VLOOKUP(E513,Esquemas_NORM!$A$2:$H$126,8,FALSE)),"PROVINCIA ADMINISTRATIVA Y DE PLANIFICACIÓN","PAT"),"PROVINCIA ADMINISTRATIVA Y DE PLANIFICACION","PAT"),"PROVINCIA ADMINISTRATIVA DE PLANIFICACION","PAT"),"PROVINCIA ADMINISTRATIVA Y PLANIFICACION","PAT")</f>
        <v>A la fecha no ha conformado un EAT Provincia</v>
      </c>
      <c r="AA513" t="str">
        <f>IF($E513="","",INDEX(Esquemas_NORM!$H$2:$K$126,MATCH($E513,Esquemas_NORM!$A$2:$A$126,0),MATCH(AA$4,Esquemas_NORM!$H$1:$K$1,0)))</f>
        <v>A la fecha no ha conformado un EAT Región</v>
      </c>
      <c r="AB513" t="str">
        <f>IF($E513="","",INDEX(Esquemas_NORM!$H$2:$K$126,MATCH($E513,Esquemas_NORM!$A$2:$A$126,0),MATCH(AB$4,Esquemas_NORM!$H$1:$K$1,0)))</f>
        <v>Área Metropolitana del Valle de Aburrá</v>
      </c>
      <c r="AC513" t="str">
        <f>IF($E513="","",INDEX(Esquemas_NORM!$H$2:$K$126,MATCH($E513,Esquemas_NORM!$A$2:$A$126,0),MATCH(AC$4,Esquemas_NORM!$H$1:$K$1,0)))</f>
        <v>A la fecha no ha conformado un EAT asociación - unión</v>
      </c>
    </row>
    <row r="514" spans="1:29" x14ac:dyDescent="0.3">
      <c r="A514" s="6">
        <v>2019</v>
      </c>
      <c r="B514" s="4" t="s">
        <v>556</v>
      </c>
      <c r="C514" s="4" t="s">
        <v>144</v>
      </c>
      <c r="D514" s="4" t="s">
        <v>560</v>
      </c>
      <c r="E514" s="4" t="s">
        <v>160</v>
      </c>
      <c r="F514" s="4" t="s">
        <v>148</v>
      </c>
      <c r="G514" s="4" t="s">
        <v>161</v>
      </c>
      <c r="H514" s="9">
        <v>9.7497005114000004</v>
      </c>
      <c r="I514" s="9">
        <v>0.48609211522000001</v>
      </c>
      <c r="J514" s="287">
        <v>10.23579262662</v>
      </c>
      <c r="K514" s="9">
        <v>412.74818749702001</v>
      </c>
      <c r="L514" s="9">
        <v>164.74735007749001</v>
      </c>
      <c r="M514" s="287">
        <v>577.49553757451008</v>
      </c>
      <c r="N514" s="9">
        <v>52.413630888870003</v>
      </c>
      <c r="O514" s="9">
        <v>246.83909141743001</v>
      </c>
      <c r="P514" s="9">
        <v>51.720251936319997</v>
      </c>
      <c r="Q514" s="9">
        <v>30.84332458103</v>
      </c>
      <c r="R514" s="9">
        <v>147.96371831075999</v>
      </c>
      <c r="S514" s="9">
        <v>122.37371824353001</v>
      </c>
      <c r="T514" s="9">
        <v>99.995192366289999</v>
      </c>
      <c r="U514" s="9">
        <v>40.14271064111</v>
      </c>
      <c r="V514" s="287">
        <v>792.29163838533987</v>
      </c>
      <c r="W514" s="287">
        <v>1380.0229685864699</v>
      </c>
      <c r="X514" s="9">
        <v>139.46390567528664</v>
      </c>
      <c r="Y514" s="284">
        <v>1519.4868742617566</v>
      </c>
      <c r="Z514" t="str">
        <f>SUBSTITUTE(SUBSTITUTE(SUBSTITUTE(SUBSTITUTE(IF(E514="","",VLOOKUP(E514,Esquemas_NORM!$A$2:$H$126,8,FALSE)),"PROVINCIA ADMINISTRATIVA Y DE PLANIFICACIÓN","PAT"),"PROVINCIA ADMINISTRATIVA Y DE PLANIFICACION","PAT"),"PROVINCIA ADMINISTRATIVA DE PLANIFICACION","PAT"),"PROVINCIA ADMINISTRATIVA Y PLANIFICACION","PAT")</f>
        <v>A la fecha no ha conformado un EAT Provincia</v>
      </c>
      <c r="AA514" t="str">
        <f>IF($E514="","",INDEX(Esquemas_NORM!$H$2:$K$126,MATCH($E514,Esquemas_NORM!$A$2:$A$126,0),MATCH(AA$4,Esquemas_NORM!$H$1:$K$1,0)))</f>
        <v>A la fecha no ha conformado un EAT Región</v>
      </c>
      <c r="AB514" t="str">
        <f>IF($E514="","",INDEX(Esquemas_NORM!$H$2:$K$126,MATCH($E514,Esquemas_NORM!$A$2:$A$126,0),MATCH(AB$4,Esquemas_NORM!$H$1:$K$1,0)))</f>
        <v>Área Metropolitana del Valle de Aburrá</v>
      </c>
      <c r="AC514" t="str">
        <f>IF($E514="","",INDEX(Esquemas_NORM!$H$2:$K$126,MATCH($E514,Esquemas_NORM!$A$2:$A$126,0),MATCH(AC$4,Esquemas_NORM!$H$1:$K$1,0)))</f>
        <v>A la fecha no ha conformado un EAT asociación - unión</v>
      </c>
    </row>
    <row r="515" spans="1:29" x14ac:dyDescent="0.3">
      <c r="A515" s="6">
        <v>2019</v>
      </c>
      <c r="B515" s="4" t="s">
        <v>556</v>
      </c>
      <c r="C515" s="4" t="s">
        <v>144</v>
      </c>
      <c r="D515" s="4" t="s">
        <v>561</v>
      </c>
      <c r="E515" s="4" t="s">
        <v>163</v>
      </c>
      <c r="F515" s="4" t="s">
        <v>148</v>
      </c>
      <c r="G515" s="4" t="s">
        <v>164</v>
      </c>
      <c r="H515" s="9">
        <v>19.17738980487</v>
      </c>
      <c r="I515" s="9">
        <v>0</v>
      </c>
      <c r="J515" s="287">
        <v>19.17738980487</v>
      </c>
      <c r="K515" s="9">
        <v>2144.5741130954798</v>
      </c>
      <c r="L515" s="9">
        <v>553.54744032346002</v>
      </c>
      <c r="M515" s="287">
        <v>2698.1215534189396</v>
      </c>
      <c r="N515" s="9">
        <v>378.90636781587</v>
      </c>
      <c r="O515" s="9">
        <v>1771.8162772518399</v>
      </c>
      <c r="P515" s="9">
        <v>331.64020843630999</v>
      </c>
      <c r="Q515" s="9">
        <v>447.71151475235001</v>
      </c>
      <c r="R515" s="9">
        <v>1308.02588555998</v>
      </c>
      <c r="S515" s="9">
        <v>904.08043902076997</v>
      </c>
      <c r="T515" s="9">
        <v>1063.1894103504401</v>
      </c>
      <c r="U515" s="9">
        <v>306.49597381684998</v>
      </c>
      <c r="V515" s="287">
        <v>6511.8660770044107</v>
      </c>
      <c r="W515" s="287">
        <v>9229.1650202282217</v>
      </c>
      <c r="X515" s="9">
        <v>932.69128785672376</v>
      </c>
      <c r="Y515" s="284">
        <v>10161.856308084945</v>
      </c>
      <c r="Z515" t="str">
        <f>SUBSTITUTE(SUBSTITUTE(SUBSTITUTE(SUBSTITUTE(IF(E515="","",VLOOKUP(E515,Esquemas_NORM!$A$2:$H$126,8,FALSE)),"PROVINCIA ADMINISTRATIVA Y DE PLANIFICACIÓN","PAT"),"PROVINCIA ADMINISTRATIVA Y DE PLANIFICACION","PAT"),"PROVINCIA ADMINISTRATIVA DE PLANIFICACION","PAT"),"PROVINCIA ADMINISTRATIVA Y PLANIFICACION","PAT")</f>
        <v>A la fecha no ha conformado un EAT Provincia</v>
      </c>
      <c r="AA515" t="str">
        <f>IF($E515="","",INDEX(Esquemas_NORM!$H$2:$K$126,MATCH($E515,Esquemas_NORM!$A$2:$A$126,0),MATCH(AA$4,Esquemas_NORM!$H$1:$K$1,0)))</f>
        <v>A la fecha no ha conformado un EAT Región</v>
      </c>
      <c r="AB515" t="str">
        <f>IF($E515="","",INDEX(Esquemas_NORM!$H$2:$K$126,MATCH($E515,Esquemas_NORM!$A$2:$A$126,0),MATCH(AB$4,Esquemas_NORM!$H$1:$K$1,0)))</f>
        <v>Área Metropolitana del Valle de Aburrá</v>
      </c>
      <c r="AC515" t="str">
        <f>IF($E515="","",INDEX(Esquemas_NORM!$H$2:$K$126,MATCH($E515,Esquemas_NORM!$A$2:$A$126,0),MATCH(AC$4,Esquemas_NORM!$H$1:$K$1,0)))</f>
        <v>A la fecha no ha conformado un EAT asociación - unión</v>
      </c>
    </row>
    <row r="516" spans="1:29" x14ac:dyDescent="0.3">
      <c r="A516" s="6">
        <v>2019</v>
      </c>
      <c r="B516" s="4" t="s">
        <v>556</v>
      </c>
      <c r="C516" s="4" t="s">
        <v>144</v>
      </c>
      <c r="D516" s="4" t="s">
        <v>560</v>
      </c>
      <c r="E516" s="4" t="s">
        <v>166</v>
      </c>
      <c r="F516" s="4" t="s">
        <v>148</v>
      </c>
      <c r="G516" s="4" t="s">
        <v>167</v>
      </c>
      <c r="H516" s="9">
        <v>57.340643398829997</v>
      </c>
      <c r="I516" s="9">
        <v>46.627913336280002</v>
      </c>
      <c r="J516" s="287">
        <v>103.96855673511</v>
      </c>
      <c r="K516" s="9">
        <v>1308.35224341561</v>
      </c>
      <c r="L516" s="9">
        <v>159.46162168532999</v>
      </c>
      <c r="M516" s="287">
        <v>1467.8138651009399</v>
      </c>
      <c r="N516" s="9">
        <v>67.157125993920005</v>
      </c>
      <c r="O516" s="9">
        <v>221.75187342638</v>
      </c>
      <c r="P516" s="9">
        <v>29.857644655390001</v>
      </c>
      <c r="Q516" s="9">
        <v>20.335002782939998</v>
      </c>
      <c r="R516" s="9">
        <v>89.259021466120004</v>
      </c>
      <c r="S516" s="9">
        <v>156.88299371271</v>
      </c>
      <c r="T516" s="9">
        <v>101.94617811972</v>
      </c>
      <c r="U516" s="9">
        <v>25.805978395899999</v>
      </c>
      <c r="V516" s="287">
        <v>712.99581855307997</v>
      </c>
      <c r="W516" s="287">
        <v>2284.7782403891297</v>
      </c>
      <c r="X516" s="9">
        <v>230.89767653140794</v>
      </c>
      <c r="Y516" s="284">
        <v>2515.6759169205375</v>
      </c>
      <c r="Z516" t="str">
        <f>SUBSTITUTE(SUBSTITUTE(SUBSTITUTE(SUBSTITUTE(IF(E516="","",VLOOKUP(E516,Esquemas_NORM!$A$2:$H$126,8,FALSE)),"PROVINCIA ADMINISTRATIVA Y DE PLANIFICACIÓN","PAT"),"PROVINCIA ADMINISTRATIVA Y DE PLANIFICACION","PAT"),"PROVINCIA ADMINISTRATIVA DE PLANIFICACION","PAT"),"PROVINCIA ADMINISTRATIVA Y PLANIFICACION","PAT")</f>
        <v>A la fecha no ha conformado un EAT Provincia</v>
      </c>
      <c r="AA516" t="str">
        <f>IF($E516="","",INDEX(Esquemas_NORM!$H$2:$K$126,MATCH($E516,Esquemas_NORM!$A$2:$A$126,0),MATCH(AA$4,Esquemas_NORM!$H$1:$K$1,0)))</f>
        <v>A la fecha no ha conformado un EAT Región</v>
      </c>
      <c r="AB516" t="str">
        <f>IF($E516="","",INDEX(Esquemas_NORM!$H$2:$K$126,MATCH($E516,Esquemas_NORM!$A$2:$A$126,0),MATCH(AB$4,Esquemas_NORM!$H$1:$K$1,0)))</f>
        <v>Área Metropolitana del Valle de Aburrá</v>
      </c>
      <c r="AC516" t="str">
        <f>IF($E516="","",INDEX(Esquemas_NORM!$H$2:$K$126,MATCH($E516,Esquemas_NORM!$A$2:$A$126,0),MATCH(AC$4,Esquemas_NORM!$H$1:$K$1,0)))</f>
        <v>A la fecha no ha conformado un EAT asociación - unión</v>
      </c>
    </row>
    <row r="517" spans="1:29" x14ac:dyDescent="0.3">
      <c r="A517" s="6">
        <v>2019</v>
      </c>
      <c r="B517" s="4" t="s">
        <v>556</v>
      </c>
      <c r="C517" s="4" t="s">
        <v>144</v>
      </c>
      <c r="D517" s="4" t="s">
        <v>561</v>
      </c>
      <c r="E517" s="4" t="s">
        <v>169</v>
      </c>
      <c r="F517" s="4" t="s">
        <v>148</v>
      </c>
      <c r="G517" s="4" t="s">
        <v>170</v>
      </c>
      <c r="H517" s="9">
        <v>0.12396585626000001</v>
      </c>
      <c r="I517" s="9">
        <v>0.45297730847000001</v>
      </c>
      <c r="J517" s="287">
        <v>0.57694316473000007</v>
      </c>
      <c r="K517" s="9">
        <v>2583.8767454968602</v>
      </c>
      <c r="L517" s="9">
        <v>581.75185027062003</v>
      </c>
      <c r="M517" s="287">
        <v>3165.62859576748</v>
      </c>
      <c r="N517" s="9">
        <v>370.27944059100997</v>
      </c>
      <c r="O517" s="9">
        <v>1686.3529167998599</v>
      </c>
      <c r="P517" s="9">
        <v>270.22913721731999</v>
      </c>
      <c r="Q517" s="9">
        <v>270.72605643232998</v>
      </c>
      <c r="R517" s="9">
        <v>749.82302374810001</v>
      </c>
      <c r="S517" s="9">
        <v>792.00835482607999</v>
      </c>
      <c r="T517" s="9">
        <v>691.53025711500004</v>
      </c>
      <c r="U517" s="9">
        <v>230.76948141714001</v>
      </c>
      <c r="V517" s="287">
        <v>5061.7186681468402</v>
      </c>
      <c r="W517" s="287">
        <v>8227.9242070790497</v>
      </c>
      <c r="X517" s="9">
        <v>831.50677317700968</v>
      </c>
      <c r="Y517" s="284">
        <v>9059.4309802560601</v>
      </c>
      <c r="Z517" t="str">
        <f>SUBSTITUTE(SUBSTITUTE(SUBSTITUTE(SUBSTITUTE(IF(E517="","",VLOOKUP(E517,Esquemas_NORM!$A$2:$H$126,8,FALSE)),"PROVINCIA ADMINISTRATIVA Y DE PLANIFICACIÓN","PAT"),"PROVINCIA ADMINISTRATIVA Y DE PLANIFICACION","PAT"),"PROVINCIA ADMINISTRATIVA DE PLANIFICACION","PAT"),"PROVINCIA ADMINISTRATIVA Y PLANIFICACION","PAT")</f>
        <v>A la fecha no ha conformado un EAT Provincia</v>
      </c>
      <c r="AA517" t="str">
        <f>IF($E517="","",INDEX(Esquemas_NORM!$H$2:$K$126,MATCH($E517,Esquemas_NORM!$A$2:$A$126,0),MATCH(AA$4,Esquemas_NORM!$H$1:$K$1,0)))</f>
        <v>A la fecha no ha conformado un EAT Región</v>
      </c>
      <c r="AB517" t="str">
        <f>IF($E517="","",INDEX(Esquemas_NORM!$H$2:$K$126,MATCH($E517,Esquemas_NORM!$A$2:$A$126,0),MATCH(AB$4,Esquemas_NORM!$H$1:$K$1,0)))</f>
        <v>Área Metropolitana del Valle de Aburrá</v>
      </c>
      <c r="AC517" t="str">
        <f>IF($E517="","",INDEX(Esquemas_NORM!$H$2:$K$126,MATCH($E517,Esquemas_NORM!$A$2:$A$126,0),MATCH(AC$4,Esquemas_NORM!$H$1:$K$1,0)))</f>
        <v>A la fecha no ha conformado un EAT asociación - unión</v>
      </c>
    </row>
    <row r="518" spans="1:29" x14ac:dyDescent="0.3">
      <c r="A518" s="6">
        <v>2019</v>
      </c>
      <c r="B518" s="4" t="s">
        <v>556</v>
      </c>
      <c r="C518" s="4" t="s">
        <v>144</v>
      </c>
      <c r="D518" s="4" t="s">
        <v>561</v>
      </c>
      <c r="E518" s="4" t="s">
        <v>172</v>
      </c>
      <c r="F518" s="4" t="s">
        <v>148</v>
      </c>
      <c r="G518" s="4" t="s">
        <v>173</v>
      </c>
      <c r="H518" s="9">
        <v>6.9451315293800002</v>
      </c>
      <c r="I518" s="9">
        <v>0</v>
      </c>
      <c r="J518" s="287">
        <v>6.9451315293800002</v>
      </c>
      <c r="K518" s="9">
        <v>880.19959675280995</v>
      </c>
      <c r="L518" s="9">
        <v>155.63344104116001</v>
      </c>
      <c r="M518" s="287">
        <v>1035.8330377939699</v>
      </c>
      <c r="N518" s="9">
        <v>89.395077342250005</v>
      </c>
      <c r="O518" s="9">
        <v>258.07625512199002</v>
      </c>
      <c r="P518" s="9">
        <v>60.424153644260002</v>
      </c>
      <c r="Q518" s="9">
        <v>31.37876231225</v>
      </c>
      <c r="R518" s="9">
        <v>162.17556583907</v>
      </c>
      <c r="S518" s="9">
        <v>169.97060913134999</v>
      </c>
      <c r="T518" s="9">
        <v>114.78199886764</v>
      </c>
      <c r="U518" s="9">
        <v>39.686682460989999</v>
      </c>
      <c r="V518" s="287">
        <v>925.88910471980012</v>
      </c>
      <c r="W518" s="287">
        <v>1968.66727404315</v>
      </c>
      <c r="X518" s="9">
        <v>198.95178070434847</v>
      </c>
      <c r="Y518" s="284">
        <v>2167.6190547474985</v>
      </c>
      <c r="Z518" t="str">
        <f>SUBSTITUTE(SUBSTITUTE(SUBSTITUTE(SUBSTITUTE(IF(E518="","",VLOOKUP(E518,Esquemas_NORM!$A$2:$H$126,8,FALSE)),"PROVINCIA ADMINISTRATIVA Y DE PLANIFICACIÓN","PAT"),"PROVINCIA ADMINISTRATIVA Y DE PLANIFICACION","PAT"),"PROVINCIA ADMINISTRATIVA DE PLANIFICACION","PAT"),"PROVINCIA ADMINISTRATIVA Y PLANIFICACION","PAT")</f>
        <v>A la fecha no ha conformado un EAT Provincia</v>
      </c>
      <c r="AA518" t="str">
        <f>IF($E518="","",INDEX(Esquemas_NORM!$H$2:$K$126,MATCH($E518,Esquemas_NORM!$A$2:$A$126,0),MATCH(AA$4,Esquemas_NORM!$H$1:$K$1,0)))</f>
        <v>A la fecha no ha conformado un EAT Región</v>
      </c>
      <c r="AB518" t="str">
        <f>IF($E518="","",INDEX(Esquemas_NORM!$H$2:$K$126,MATCH($E518,Esquemas_NORM!$A$2:$A$126,0),MATCH(AB$4,Esquemas_NORM!$H$1:$K$1,0)))</f>
        <v>Área Metropolitana del Valle de Aburrá</v>
      </c>
      <c r="AC518" t="str">
        <f>IF($E518="","",INDEX(Esquemas_NORM!$H$2:$K$126,MATCH($E518,Esquemas_NORM!$A$2:$A$126,0),MATCH(AC$4,Esquemas_NORM!$H$1:$K$1,0)))</f>
        <v>A la fecha no ha conformado un EAT asociación - unión</v>
      </c>
    </row>
    <row r="519" spans="1:29" x14ac:dyDescent="0.3">
      <c r="A519" s="6">
        <v>2019</v>
      </c>
      <c r="B519" s="4" t="s">
        <v>556</v>
      </c>
      <c r="C519" s="4" t="s">
        <v>144</v>
      </c>
      <c r="D519" s="4" t="s">
        <v>561</v>
      </c>
      <c r="E519" s="4" t="s">
        <v>174</v>
      </c>
      <c r="F519" s="4" t="s">
        <v>148</v>
      </c>
      <c r="G519" s="4" t="s">
        <v>175</v>
      </c>
      <c r="H519" s="9">
        <v>8.5832277237000003</v>
      </c>
      <c r="I519" s="9">
        <v>0</v>
      </c>
      <c r="J519" s="287">
        <v>8.5832277237000003</v>
      </c>
      <c r="K519" s="9">
        <v>1116.8488561929801</v>
      </c>
      <c r="L519" s="9">
        <v>196.61017510437</v>
      </c>
      <c r="M519" s="287">
        <v>1313.4590312973501</v>
      </c>
      <c r="N519" s="9">
        <v>125.95699782225</v>
      </c>
      <c r="O519" s="9">
        <v>650.79668915877005</v>
      </c>
      <c r="P519" s="9">
        <v>96.268087129410006</v>
      </c>
      <c r="Q519" s="9">
        <v>76.785872975250001</v>
      </c>
      <c r="R519" s="9">
        <v>359.36762239462001</v>
      </c>
      <c r="S519" s="9">
        <v>302.20906805779998</v>
      </c>
      <c r="T519" s="9">
        <v>393.16147893175997</v>
      </c>
      <c r="U519" s="9">
        <v>72.069369398109998</v>
      </c>
      <c r="V519" s="287">
        <v>2076.6151858679705</v>
      </c>
      <c r="W519" s="287">
        <v>3398.6574448890206</v>
      </c>
      <c r="X519" s="9">
        <v>343.46532782864773</v>
      </c>
      <c r="Y519" s="284">
        <v>3742.1227727176683</v>
      </c>
      <c r="Z519" t="str">
        <f>SUBSTITUTE(SUBSTITUTE(SUBSTITUTE(SUBSTITUTE(IF(E519="","",VLOOKUP(E519,Esquemas_NORM!$A$2:$H$126,8,FALSE)),"PROVINCIA ADMINISTRATIVA Y DE PLANIFICACIÓN","PAT"),"PROVINCIA ADMINISTRATIVA Y DE PLANIFICACION","PAT"),"PROVINCIA ADMINISTRATIVA DE PLANIFICACION","PAT"),"PROVINCIA ADMINISTRATIVA Y PLANIFICACION","PAT")</f>
        <v>A la fecha no ha conformado un EAT Provincia</v>
      </c>
      <c r="AA519" t="str">
        <f>IF($E519="","",INDEX(Esquemas_NORM!$H$2:$K$126,MATCH($E519,Esquemas_NORM!$A$2:$A$126,0),MATCH(AA$4,Esquemas_NORM!$H$1:$K$1,0)))</f>
        <v>A la fecha no ha conformado un EAT Región</v>
      </c>
      <c r="AB519" t="str">
        <f>IF($E519="","",INDEX(Esquemas_NORM!$H$2:$K$126,MATCH($E519,Esquemas_NORM!$A$2:$A$126,0),MATCH(AB$4,Esquemas_NORM!$H$1:$K$1,0)))</f>
        <v>Área Metropolitana del Valle de Aburrá</v>
      </c>
      <c r="AC519" t="str">
        <f>IF($E519="","",INDEX(Esquemas_NORM!$H$2:$K$126,MATCH($E519,Esquemas_NORM!$A$2:$A$126,0),MATCH(AC$4,Esquemas_NORM!$H$1:$K$1,0)))</f>
        <v>A la fecha no ha conformado un EAT asociación - unión</v>
      </c>
    </row>
    <row r="520" spans="1:29" x14ac:dyDescent="0.3">
      <c r="A520" s="6">
        <v>2019</v>
      </c>
      <c r="B520" s="4" t="s">
        <v>556</v>
      </c>
      <c r="C520" s="4" t="s">
        <v>176</v>
      </c>
      <c r="D520" s="4" t="s">
        <v>562</v>
      </c>
      <c r="E520" s="4" t="s">
        <v>179</v>
      </c>
      <c r="F520" s="4" t="s">
        <v>180</v>
      </c>
      <c r="G520" s="4" t="s">
        <v>182</v>
      </c>
      <c r="H520" s="9">
        <v>48.588448623799998</v>
      </c>
      <c r="I520" s="9">
        <v>54.104775824999997</v>
      </c>
      <c r="J520" s="287">
        <v>102.6932244488</v>
      </c>
      <c r="K520" s="9">
        <v>2.4447386720100002</v>
      </c>
      <c r="L520" s="9">
        <v>26.5800021861</v>
      </c>
      <c r="M520" s="287">
        <v>29.02474085811</v>
      </c>
      <c r="N520" s="9">
        <v>28.52458038791</v>
      </c>
      <c r="O520" s="9">
        <v>87.636892397579999</v>
      </c>
      <c r="P520" s="9">
        <v>13.05342002239</v>
      </c>
      <c r="Q520" s="9">
        <v>5.40311283516</v>
      </c>
      <c r="R520" s="9">
        <v>16.639094988690001</v>
      </c>
      <c r="S520" s="9">
        <v>43.168546474449997</v>
      </c>
      <c r="T520" s="9">
        <v>77.517025908830007</v>
      </c>
      <c r="U520" s="9">
        <v>9.3392497940699997</v>
      </c>
      <c r="V520" s="287">
        <v>281.28192280908002</v>
      </c>
      <c r="W520" s="287">
        <v>412.99988811599002</v>
      </c>
      <c r="X520" s="9">
        <v>41.737404920965837</v>
      </c>
      <c r="Y520" s="284">
        <v>454.73729303695586</v>
      </c>
      <c r="Z520" t="str">
        <f>SUBSTITUTE(SUBSTITUTE(SUBSTITUTE(SUBSTITUTE(IF(E520="","",VLOOKUP(E520,Esquemas_NORM!$A$2:$H$126,8,FALSE)),"PROVINCIA ADMINISTRATIVA Y DE PLANIFICACIÓN","PAT"),"PROVINCIA ADMINISTRATIVA Y DE PLANIFICACION","PAT"),"PROVINCIA ADMINISTRATIVA DE PLANIFICACION","PAT"),"PROVINCIA ADMINISTRATIVA Y PLANIFICACION","PAT")</f>
        <v>A la fecha no ha conformado un EAT Provincia</v>
      </c>
      <c r="AA520" t="str">
        <f>IF($E520="","",INDEX(Esquemas_NORM!$H$2:$K$126,MATCH($E520,Esquemas_NORM!$A$2:$A$126,0),MATCH(AA$4,Esquemas_NORM!$H$1:$K$1,0)))</f>
        <v>Región de Planeación y Gestión del Bajo Cauca</v>
      </c>
      <c r="AB520" t="str">
        <f>IF($E520="","",INDEX(Esquemas_NORM!$H$2:$K$126,MATCH($E520,Esquemas_NORM!$A$2:$A$126,0),MATCH(AB$4,Esquemas_NORM!$H$1:$K$1,0)))</f>
        <v>A la fecha no ha conformado un EAT Área Metropolitana</v>
      </c>
      <c r="AC520" t="str">
        <f>IF($E520="","",INDEX(Esquemas_NORM!$H$2:$K$126,MATCH($E520,Esquemas_NORM!$A$2:$A$126,0),MATCH(AC$4,Esquemas_NORM!$H$1:$K$1,0)))</f>
        <v>A la fecha no ha conformado un EAT asociación - unión</v>
      </c>
    </row>
    <row r="521" spans="1:29" x14ac:dyDescent="0.3">
      <c r="A521" s="6">
        <v>2019</v>
      </c>
      <c r="B521" s="4" t="s">
        <v>556</v>
      </c>
      <c r="C521" s="4" t="s">
        <v>176</v>
      </c>
      <c r="D521" s="4" t="s">
        <v>562</v>
      </c>
      <c r="E521" s="4" t="s">
        <v>184</v>
      </c>
      <c r="F521" s="4" t="s">
        <v>180</v>
      </c>
      <c r="G521" s="4" t="s">
        <v>185</v>
      </c>
      <c r="H521" s="9">
        <v>39.483950540149998</v>
      </c>
      <c r="I521" s="9">
        <v>338.37697392389998</v>
      </c>
      <c r="J521" s="287">
        <v>377.86092446404996</v>
      </c>
      <c r="K521" s="9">
        <v>18.760224892170001</v>
      </c>
      <c r="L521" s="9">
        <v>67.303751090559999</v>
      </c>
      <c r="M521" s="287">
        <v>86.06397598273</v>
      </c>
      <c r="N521" s="9">
        <v>62.066948734130001</v>
      </c>
      <c r="O521" s="9">
        <v>297.39586840013999</v>
      </c>
      <c r="P521" s="9">
        <v>36.695123982520002</v>
      </c>
      <c r="Q521" s="9">
        <v>34.746125275010002</v>
      </c>
      <c r="R521" s="9">
        <v>71.682213879879995</v>
      </c>
      <c r="S521" s="9">
        <v>136.63140848305</v>
      </c>
      <c r="T521" s="9">
        <v>224.67418754431</v>
      </c>
      <c r="U521" s="9">
        <v>24.87669200781</v>
      </c>
      <c r="V521" s="287">
        <v>888.76856830685006</v>
      </c>
      <c r="W521" s="287">
        <v>1352.69346875363</v>
      </c>
      <c r="X521" s="9">
        <v>136.70201049421655</v>
      </c>
      <c r="Y521" s="284">
        <v>1489.3954792478467</v>
      </c>
      <c r="Z521" t="str">
        <f>SUBSTITUTE(SUBSTITUTE(SUBSTITUTE(SUBSTITUTE(IF(E521="","",VLOOKUP(E521,Esquemas_NORM!$A$2:$H$126,8,FALSE)),"PROVINCIA ADMINISTRATIVA Y DE PLANIFICACIÓN","PAT"),"PROVINCIA ADMINISTRATIVA Y DE PLANIFICACION","PAT"),"PROVINCIA ADMINISTRATIVA DE PLANIFICACION","PAT"),"PROVINCIA ADMINISTRATIVA Y PLANIFICACION","PAT")</f>
        <v>A la fecha no ha conformado un EAT Provincia</v>
      </c>
      <c r="AA521" t="str">
        <f>IF($E521="","",INDEX(Esquemas_NORM!$H$2:$K$126,MATCH($E521,Esquemas_NORM!$A$2:$A$126,0),MATCH(AA$4,Esquemas_NORM!$H$1:$K$1,0)))</f>
        <v>Región de Planeación y Gestión del Bajo Cauca</v>
      </c>
      <c r="AB521" t="str">
        <f>IF($E521="","",INDEX(Esquemas_NORM!$H$2:$K$126,MATCH($E521,Esquemas_NORM!$A$2:$A$126,0),MATCH(AB$4,Esquemas_NORM!$H$1:$K$1,0)))</f>
        <v>A la fecha no ha conformado un EAT Área Metropolitana</v>
      </c>
      <c r="AC521" t="str">
        <f>IF($E521="","",INDEX(Esquemas_NORM!$H$2:$K$126,MATCH($E521,Esquemas_NORM!$A$2:$A$126,0),MATCH(AC$4,Esquemas_NORM!$H$1:$K$1,0)))</f>
        <v>A la fecha no ha conformado un EAT asociación - unión</v>
      </c>
    </row>
    <row r="522" spans="1:29" x14ac:dyDescent="0.3">
      <c r="A522" s="6">
        <v>2019</v>
      </c>
      <c r="B522" s="4" t="s">
        <v>556</v>
      </c>
      <c r="C522" s="4" t="s">
        <v>176</v>
      </c>
      <c r="D522" s="4" t="s">
        <v>562</v>
      </c>
      <c r="E522" s="4" t="s">
        <v>187</v>
      </c>
      <c r="F522" s="4" t="s">
        <v>180</v>
      </c>
      <c r="G522" s="4" t="s">
        <v>188</v>
      </c>
      <c r="H522" s="9">
        <v>27.6124856761</v>
      </c>
      <c r="I522" s="9">
        <v>305.37181985309002</v>
      </c>
      <c r="J522" s="287">
        <v>332.98430552919001</v>
      </c>
      <c r="K522" s="9">
        <v>2.4130609179600002</v>
      </c>
      <c r="L522" s="9">
        <v>37.492915237719998</v>
      </c>
      <c r="M522" s="287">
        <v>39.905976155680001</v>
      </c>
      <c r="N522" s="9">
        <v>29.2911156079</v>
      </c>
      <c r="O522" s="9">
        <v>133.20792593127001</v>
      </c>
      <c r="P522" s="9">
        <v>20.848641767330001</v>
      </c>
      <c r="Q522" s="9">
        <v>14.18415552568</v>
      </c>
      <c r="R522" s="9">
        <v>28.763984976090001</v>
      </c>
      <c r="S522" s="9">
        <v>73.665705915230006</v>
      </c>
      <c r="T522" s="9">
        <v>98.167689747569995</v>
      </c>
      <c r="U522" s="9">
        <v>13.224254548819999</v>
      </c>
      <c r="V522" s="287">
        <v>411.35347401988997</v>
      </c>
      <c r="W522" s="287">
        <v>784.24375570475991</v>
      </c>
      <c r="X522" s="9">
        <v>79.254983186396075</v>
      </c>
      <c r="Y522" s="284">
        <v>863.49873889115599</v>
      </c>
      <c r="Z522" t="str">
        <f>SUBSTITUTE(SUBSTITUTE(SUBSTITUTE(SUBSTITUTE(IF(E522="","",VLOOKUP(E522,Esquemas_NORM!$A$2:$H$126,8,FALSE)),"PROVINCIA ADMINISTRATIVA Y DE PLANIFICACIÓN","PAT"),"PROVINCIA ADMINISTRATIVA Y DE PLANIFICACION","PAT"),"PROVINCIA ADMINISTRATIVA DE PLANIFICACION","PAT"),"PROVINCIA ADMINISTRATIVA Y PLANIFICACION","PAT")</f>
        <v>A la fecha no ha conformado un EAT Provincia</v>
      </c>
      <c r="AA522" t="str">
        <f>IF($E522="","",INDEX(Esquemas_NORM!$H$2:$K$126,MATCH($E522,Esquemas_NORM!$A$2:$A$126,0),MATCH(AA$4,Esquemas_NORM!$H$1:$K$1,0)))</f>
        <v>Región de Planeación y Gestión del Bajo Cauca</v>
      </c>
      <c r="AB522" t="str">
        <f>IF($E522="","",INDEX(Esquemas_NORM!$H$2:$K$126,MATCH($E522,Esquemas_NORM!$A$2:$A$126,0),MATCH(AB$4,Esquemas_NORM!$H$1:$K$1,0)))</f>
        <v>A la fecha no ha conformado un EAT Área Metropolitana</v>
      </c>
      <c r="AC522" t="str">
        <f>IF($E522="","",INDEX(Esquemas_NORM!$H$2:$K$126,MATCH($E522,Esquemas_NORM!$A$2:$A$126,0),MATCH(AC$4,Esquemas_NORM!$H$1:$K$1,0)))</f>
        <v>A la fecha no ha conformado un EAT asociación - unión</v>
      </c>
    </row>
    <row r="523" spans="1:29" x14ac:dyDescent="0.3">
      <c r="A523" s="6">
        <v>2019</v>
      </c>
      <c r="B523" s="4" t="s">
        <v>556</v>
      </c>
      <c r="C523" s="4" t="s">
        <v>176</v>
      </c>
      <c r="D523" s="4" t="s">
        <v>562</v>
      </c>
      <c r="E523" s="4" t="s">
        <v>189</v>
      </c>
      <c r="F523" s="4" t="s">
        <v>180</v>
      </c>
      <c r="G523" s="4" t="s">
        <v>190</v>
      </c>
      <c r="H523" s="9">
        <v>46.822630005759997</v>
      </c>
      <c r="I523" s="9">
        <v>39.693826625329997</v>
      </c>
      <c r="J523" s="287">
        <v>86.516456631089994</v>
      </c>
      <c r="K523" s="9">
        <v>9.7979558639800004</v>
      </c>
      <c r="L523" s="9">
        <v>12.299598907129999</v>
      </c>
      <c r="M523" s="287">
        <v>22.097554771109998</v>
      </c>
      <c r="N523" s="9">
        <v>22.354168888749999</v>
      </c>
      <c r="O523" s="9">
        <v>56.992801497149998</v>
      </c>
      <c r="P523" s="9">
        <v>8.4548111945399995</v>
      </c>
      <c r="Q523" s="9">
        <v>5.5222899211399996</v>
      </c>
      <c r="R523" s="9">
        <v>14.798856864779999</v>
      </c>
      <c r="S523" s="9">
        <v>27.47739063169</v>
      </c>
      <c r="T523" s="9">
        <v>54.221195182830002</v>
      </c>
      <c r="U523" s="9">
        <v>6.8392320468000003</v>
      </c>
      <c r="V523" s="287">
        <v>196.66074622767999</v>
      </c>
      <c r="W523" s="287">
        <v>305.27475762988001</v>
      </c>
      <c r="X523" s="9">
        <v>30.850798118785871</v>
      </c>
      <c r="Y523" s="284">
        <v>336.12555574866587</v>
      </c>
      <c r="Z523" t="str">
        <f>SUBSTITUTE(SUBSTITUTE(SUBSTITUTE(SUBSTITUTE(IF(E523="","",VLOOKUP(E523,Esquemas_NORM!$A$2:$H$126,8,FALSE)),"PROVINCIA ADMINISTRATIVA Y DE PLANIFICACIÓN","PAT"),"PROVINCIA ADMINISTRATIVA Y DE PLANIFICACION","PAT"),"PROVINCIA ADMINISTRATIVA DE PLANIFICACION","PAT"),"PROVINCIA ADMINISTRATIVA Y PLANIFICACION","PAT")</f>
        <v>A la fecha no ha conformado un EAT Provincia</v>
      </c>
      <c r="AA523" t="str">
        <f>IF($E523="","",INDEX(Esquemas_NORM!$H$2:$K$126,MATCH($E523,Esquemas_NORM!$A$2:$A$126,0),MATCH(AA$4,Esquemas_NORM!$H$1:$K$1,0)))</f>
        <v>Región de Planeación y Gestión del Bajo Cauca</v>
      </c>
      <c r="AB523" t="str">
        <f>IF($E523="","",INDEX(Esquemas_NORM!$H$2:$K$126,MATCH($E523,Esquemas_NORM!$A$2:$A$126,0),MATCH(AB$4,Esquemas_NORM!$H$1:$K$1,0)))</f>
        <v>A la fecha no ha conformado un EAT Área Metropolitana</v>
      </c>
      <c r="AC523" t="str">
        <f>IF($E523="","",INDEX(Esquemas_NORM!$H$2:$K$126,MATCH($E523,Esquemas_NORM!$A$2:$A$126,0),MATCH(AC$4,Esquemas_NORM!$H$1:$K$1,0)))</f>
        <v>A la fecha no ha conformado un EAT asociación - unión</v>
      </c>
    </row>
    <row r="524" spans="1:29" x14ac:dyDescent="0.3">
      <c r="A524" s="6">
        <v>2019</v>
      </c>
      <c r="B524" s="4" t="s">
        <v>556</v>
      </c>
      <c r="C524" s="4" t="s">
        <v>176</v>
      </c>
      <c r="D524" s="4" t="s">
        <v>562</v>
      </c>
      <c r="E524" s="4" t="s">
        <v>191</v>
      </c>
      <c r="F524" s="4" t="s">
        <v>180</v>
      </c>
      <c r="G524" s="4" t="s">
        <v>192</v>
      </c>
      <c r="H524" s="9">
        <v>22.175897445490001</v>
      </c>
      <c r="I524" s="9">
        <v>43.313220744669998</v>
      </c>
      <c r="J524" s="287">
        <v>65.489118190159999</v>
      </c>
      <c r="K524" s="9">
        <v>3.4973872205099998</v>
      </c>
      <c r="L524" s="9">
        <v>19.83090821735</v>
      </c>
      <c r="M524" s="287">
        <v>23.32829543786</v>
      </c>
      <c r="N524" s="9">
        <v>9.5811445933399995</v>
      </c>
      <c r="O524" s="9">
        <v>54.666735243129999</v>
      </c>
      <c r="P524" s="9">
        <v>11.804255597559999</v>
      </c>
      <c r="Q524" s="9">
        <v>7.8134371390000004</v>
      </c>
      <c r="R524" s="9">
        <v>19.327627875409998</v>
      </c>
      <c r="S524" s="9">
        <v>35.525448382859999</v>
      </c>
      <c r="T524" s="9">
        <v>84.501532328609997</v>
      </c>
      <c r="U524" s="9">
        <v>9.3111694941500005</v>
      </c>
      <c r="V524" s="287">
        <v>232.53135065405999</v>
      </c>
      <c r="W524" s="287">
        <v>321.34876428207997</v>
      </c>
      <c r="X524" s="9">
        <v>32.475223073007491</v>
      </c>
      <c r="Y524" s="284">
        <v>353.82398735508747</v>
      </c>
      <c r="Z524" t="str">
        <f>SUBSTITUTE(SUBSTITUTE(SUBSTITUTE(SUBSTITUTE(IF(E524="","",VLOOKUP(E524,Esquemas_NORM!$A$2:$H$126,8,FALSE)),"PROVINCIA ADMINISTRATIVA Y DE PLANIFICACIÓN","PAT"),"PROVINCIA ADMINISTRATIVA Y DE PLANIFICACION","PAT"),"PROVINCIA ADMINISTRATIVA DE PLANIFICACION","PAT"),"PROVINCIA ADMINISTRATIVA Y PLANIFICACION","PAT")</f>
        <v>A la fecha no ha conformado un EAT Provincia</v>
      </c>
      <c r="AA524" t="str">
        <f>IF($E524="","",INDEX(Esquemas_NORM!$H$2:$K$126,MATCH($E524,Esquemas_NORM!$A$2:$A$126,0),MATCH(AA$4,Esquemas_NORM!$H$1:$K$1,0)))</f>
        <v>Región de Planeación y Gestión del Bajo Cauca</v>
      </c>
      <c r="AB524" t="str">
        <f>IF($E524="","",INDEX(Esquemas_NORM!$H$2:$K$126,MATCH($E524,Esquemas_NORM!$A$2:$A$126,0),MATCH(AB$4,Esquemas_NORM!$H$1:$K$1,0)))</f>
        <v>A la fecha no ha conformado un EAT Área Metropolitana</v>
      </c>
      <c r="AC524" t="str">
        <f>IF($E524="","",INDEX(Esquemas_NORM!$H$2:$K$126,MATCH($E524,Esquemas_NORM!$A$2:$A$126,0),MATCH(AC$4,Esquemas_NORM!$H$1:$K$1,0)))</f>
        <v>A la fecha no ha conformado un EAT asociación - unión</v>
      </c>
    </row>
    <row r="525" spans="1:29" x14ac:dyDescent="0.3">
      <c r="A525" s="6">
        <v>2019</v>
      </c>
      <c r="B525" s="4" t="s">
        <v>556</v>
      </c>
      <c r="C525" s="4" t="s">
        <v>176</v>
      </c>
      <c r="D525" s="4" t="s">
        <v>562</v>
      </c>
      <c r="E525" s="4" t="s">
        <v>193</v>
      </c>
      <c r="F525" s="4" t="s">
        <v>180</v>
      </c>
      <c r="G525" s="4" t="s">
        <v>194</v>
      </c>
      <c r="H525" s="9">
        <v>46.769065792900001</v>
      </c>
      <c r="I525" s="9">
        <v>168.17151488774999</v>
      </c>
      <c r="J525" s="287">
        <v>214.94058068064999</v>
      </c>
      <c r="K525" s="9">
        <v>7.7749730990100003</v>
      </c>
      <c r="L525" s="9">
        <v>12.72887141995</v>
      </c>
      <c r="M525" s="287">
        <v>20.503844518960001</v>
      </c>
      <c r="N525" s="9">
        <v>38.92524933811</v>
      </c>
      <c r="O525" s="9">
        <v>41.928580564020002</v>
      </c>
      <c r="P525" s="9">
        <v>6.42912931549</v>
      </c>
      <c r="Q525" s="9">
        <v>3.8420539320799998</v>
      </c>
      <c r="R525" s="9">
        <v>12.99542534441</v>
      </c>
      <c r="S525" s="9">
        <v>34.466232726320001</v>
      </c>
      <c r="T525" s="9">
        <v>51.10162695935</v>
      </c>
      <c r="U525" s="9">
        <v>5.1786894448499998</v>
      </c>
      <c r="V525" s="287">
        <v>194.86698762462999</v>
      </c>
      <c r="W525" s="287">
        <v>430.31141282423994</v>
      </c>
      <c r="X525" s="9">
        <v>43.486892359951952</v>
      </c>
      <c r="Y525" s="284">
        <v>473.79830518419192</v>
      </c>
      <c r="Z525" t="str">
        <f>SUBSTITUTE(SUBSTITUTE(SUBSTITUTE(SUBSTITUTE(IF(E525="","",VLOOKUP(E525,Esquemas_NORM!$A$2:$H$126,8,FALSE)),"PROVINCIA ADMINISTRATIVA Y DE PLANIFICACIÓN","PAT"),"PROVINCIA ADMINISTRATIVA Y DE PLANIFICACION","PAT"),"PROVINCIA ADMINISTRATIVA DE PLANIFICACION","PAT"),"PROVINCIA ADMINISTRATIVA Y PLANIFICACION","PAT")</f>
        <v>A la fecha no ha conformado un EAT Provincia</v>
      </c>
      <c r="AA525" t="str">
        <f>IF($E525="","",INDEX(Esquemas_NORM!$H$2:$K$126,MATCH($E525,Esquemas_NORM!$A$2:$A$126,0),MATCH(AA$4,Esquemas_NORM!$H$1:$K$1,0)))</f>
        <v>Región de Planeación y Gestión del Bajo Cauca</v>
      </c>
      <c r="AB525" t="str">
        <f>IF($E525="","",INDEX(Esquemas_NORM!$H$2:$K$126,MATCH($E525,Esquemas_NORM!$A$2:$A$126,0),MATCH(AB$4,Esquemas_NORM!$H$1:$K$1,0)))</f>
        <v>A la fecha no ha conformado un EAT Área Metropolitana</v>
      </c>
      <c r="AC525" t="str">
        <f>IF($E525="","",INDEX(Esquemas_NORM!$H$2:$K$126,MATCH($E525,Esquemas_NORM!$A$2:$A$126,0),MATCH(AC$4,Esquemas_NORM!$H$1:$K$1,0)))</f>
        <v>A la fecha no ha conformado un EAT asociación - unión</v>
      </c>
    </row>
    <row r="526" spans="1:29" x14ac:dyDescent="0.3">
      <c r="A526" s="6">
        <v>2019</v>
      </c>
      <c r="B526" s="4" t="s">
        <v>556</v>
      </c>
      <c r="C526" s="4" t="s">
        <v>195</v>
      </c>
      <c r="D526" s="4" t="s">
        <v>563</v>
      </c>
      <c r="E526" s="4" t="s">
        <v>197</v>
      </c>
      <c r="F526" s="4" t="s">
        <v>198</v>
      </c>
      <c r="G526" s="4" t="s">
        <v>200</v>
      </c>
      <c r="H526" s="9">
        <v>7.5450183629799996</v>
      </c>
      <c r="I526" s="9">
        <v>0.12984656645000001</v>
      </c>
      <c r="J526" s="287">
        <v>7.67486492943</v>
      </c>
      <c r="K526" s="9">
        <v>0.75528405678999999</v>
      </c>
      <c r="L526" s="9">
        <v>3.8700520621500001</v>
      </c>
      <c r="M526" s="287">
        <v>4.62533611894</v>
      </c>
      <c r="N526" s="9">
        <v>3.62299528529</v>
      </c>
      <c r="O526" s="9">
        <v>7.6741092209000001</v>
      </c>
      <c r="P526" s="9">
        <v>1.7232246770699999</v>
      </c>
      <c r="Q526" s="9">
        <v>1.30705949105</v>
      </c>
      <c r="R526" s="9">
        <v>4.08610763151</v>
      </c>
      <c r="S526" s="9">
        <v>6.2981896159600002</v>
      </c>
      <c r="T526" s="9">
        <v>14.458979534319999</v>
      </c>
      <c r="U526" s="9">
        <v>1.7909956144400001</v>
      </c>
      <c r="V526" s="287">
        <v>40.961661070539996</v>
      </c>
      <c r="W526" s="287">
        <v>53.261862118909995</v>
      </c>
      <c r="X526" s="9">
        <v>5.3825968724641049</v>
      </c>
      <c r="Y526" s="284">
        <v>58.644458991374101</v>
      </c>
      <c r="Z526" t="str">
        <f>SUBSTITUTE(SUBSTITUTE(SUBSTITUTE(SUBSTITUTE(IF(E526="","",VLOOKUP(E526,Esquemas_NORM!$A$2:$H$126,8,FALSE)),"PROVINCIA ADMINISTRATIVA Y DE PLANIFICACIÓN","PAT"),"PROVINCIA ADMINISTRATIVA Y DE PLANIFICACION","PAT"),"PROVINCIA ADMINISTRATIVA DE PLANIFICACION","PAT"),"PROVINCIA ADMINISTRATIVA Y PLANIFICACION","PAT")</f>
        <v>A la fecha no ha conformado un EAT Provincia</v>
      </c>
      <c r="AA526" t="str">
        <f>IF($E526="","",INDEX(Esquemas_NORM!$H$2:$K$126,MATCH($E526,Esquemas_NORM!$A$2:$A$126,0),MATCH(AA$4,Esquemas_NORM!$H$1:$K$1,0)))</f>
        <v>A la fecha no ha conformado un EAT Región</v>
      </c>
      <c r="AB526" t="str">
        <f>IF($E526="","",INDEX(Esquemas_NORM!$H$2:$K$126,MATCH($E526,Esquemas_NORM!$A$2:$A$126,0),MATCH(AB$4,Esquemas_NORM!$H$1:$K$1,0)))</f>
        <v>A la fecha no ha conformado un EAT Área Metropolitana</v>
      </c>
      <c r="AC526" t="str">
        <f>IF($E526="","",INDEX(Esquemas_NORM!$H$2:$K$126,MATCH($E526,Esquemas_NORM!$A$2:$A$126,0),MATCH(AC$4,Esquemas_NORM!$H$1:$K$1,0)))</f>
        <v>ASOCIACIÓN DE MUNICIPIOS DEL MAGDALENA MEDIO ANTIOQUEÑO - AMMA</v>
      </c>
    </row>
    <row r="527" spans="1:29" x14ac:dyDescent="0.3">
      <c r="A527" s="6">
        <v>2019</v>
      </c>
      <c r="B527" s="4" t="s">
        <v>556</v>
      </c>
      <c r="C527" s="4" t="s">
        <v>195</v>
      </c>
      <c r="D527" s="4" t="s">
        <v>563</v>
      </c>
      <c r="E527" s="4" t="s">
        <v>201</v>
      </c>
      <c r="F527" s="4" t="s">
        <v>198</v>
      </c>
      <c r="G527" s="4" t="s">
        <v>202</v>
      </c>
      <c r="H527" s="9">
        <v>22.46651200781</v>
      </c>
      <c r="I527" s="9">
        <v>0</v>
      </c>
      <c r="J527" s="287">
        <v>22.46651200781</v>
      </c>
      <c r="K527" s="9">
        <v>1.04217729334</v>
      </c>
      <c r="L527" s="9">
        <v>8.0612746323</v>
      </c>
      <c r="M527" s="287">
        <v>9.1034519256399999</v>
      </c>
      <c r="N527" s="9">
        <v>2.9753671806100002</v>
      </c>
      <c r="O527" s="9">
        <v>22.911910160230001</v>
      </c>
      <c r="P527" s="9">
        <v>2.7677826423499998</v>
      </c>
      <c r="Q527" s="9">
        <v>1.8965638252999999</v>
      </c>
      <c r="R527" s="9">
        <v>7.5812188856500002</v>
      </c>
      <c r="S527" s="9">
        <v>10.283912437190001</v>
      </c>
      <c r="T527" s="9">
        <v>20.615386900480001</v>
      </c>
      <c r="U527" s="9">
        <v>3.6273658340399999</v>
      </c>
      <c r="V527" s="287">
        <v>72.659507865850017</v>
      </c>
      <c r="W527" s="287">
        <v>104.22947179930001</v>
      </c>
      <c r="X527" s="9">
        <v>10.533338614275026</v>
      </c>
      <c r="Y527" s="284">
        <v>114.76281041357504</v>
      </c>
      <c r="Z527" t="str">
        <f>SUBSTITUTE(SUBSTITUTE(SUBSTITUTE(SUBSTITUTE(IF(E527="","",VLOOKUP(E527,Esquemas_NORM!$A$2:$H$126,8,FALSE)),"PROVINCIA ADMINISTRATIVA Y DE PLANIFICACIÓN","PAT"),"PROVINCIA ADMINISTRATIVA Y DE PLANIFICACION","PAT"),"PROVINCIA ADMINISTRATIVA DE PLANIFICACION","PAT"),"PROVINCIA ADMINISTRATIVA Y PLANIFICACION","PAT")</f>
        <v>A la fecha no ha conformado un EAT Provincia</v>
      </c>
      <c r="AA527" t="str">
        <f>IF($E527="","",INDEX(Esquemas_NORM!$H$2:$K$126,MATCH($E527,Esquemas_NORM!$A$2:$A$126,0),MATCH(AA$4,Esquemas_NORM!$H$1:$K$1,0)))</f>
        <v>A la fecha no ha conformado un EAT Región</v>
      </c>
      <c r="AB527" t="str">
        <f>IF($E527="","",INDEX(Esquemas_NORM!$H$2:$K$126,MATCH($E527,Esquemas_NORM!$A$2:$A$126,0),MATCH(AB$4,Esquemas_NORM!$H$1:$K$1,0)))</f>
        <v>A la fecha no ha conformado un EAT Área Metropolitana</v>
      </c>
      <c r="AC527" t="str">
        <f>IF($E527="","",INDEX(Esquemas_NORM!$H$2:$K$126,MATCH($E527,Esquemas_NORM!$A$2:$A$126,0),MATCH(AC$4,Esquemas_NORM!$H$1:$K$1,0)))</f>
        <v>ASOCIACIÓN DE MUNICIPIOS DEL MAGDALENA MEDIO ANTIOQUEÑO - AMMA</v>
      </c>
    </row>
    <row r="528" spans="1:29" x14ac:dyDescent="0.3">
      <c r="A528" s="6">
        <v>2019</v>
      </c>
      <c r="B528" s="4" t="s">
        <v>556</v>
      </c>
      <c r="C528" s="4" t="s">
        <v>195</v>
      </c>
      <c r="D528" s="4" t="s">
        <v>564</v>
      </c>
      <c r="E528" s="4" t="s">
        <v>203</v>
      </c>
      <c r="F528" s="4" t="s">
        <v>198</v>
      </c>
      <c r="G528" s="4" t="s">
        <v>204</v>
      </c>
      <c r="H528" s="9">
        <v>29.423585903820001</v>
      </c>
      <c r="I528" s="9">
        <v>73.311570101170005</v>
      </c>
      <c r="J528" s="287">
        <v>102.73515600499</v>
      </c>
      <c r="K528" s="9">
        <v>52.2568137154</v>
      </c>
      <c r="L528" s="9">
        <v>13.16121507179</v>
      </c>
      <c r="M528" s="287">
        <v>65.418028787189996</v>
      </c>
      <c r="N528" s="9">
        <v>48.651066821790003</v>
      </c>
      <c r="O528" s="9">
        <v>160.20943435522</v>
      </c>
      <c r="P528" s="9">
        <v>17.510158042370001</v>
      </c>
      <c r="Q528" s="9">
        <v>22.695588950480001</v>
      </c>
      <c r="R528" s="9">
        <v>49.356221506959997</v>
      </c>
      <c r="S528" s="9">
        <v>93.177694887140007</v>
      </c>
      <c r="T528" s="9">
        <v>84.754433220709998</v>
      </c>
      <c r="U528" s="9">
        <v>19.412600563600002</v>
      </c>
      <c r="V528" s="287">
        <v>495.76719834826997</v>
      </c>
      <c r="W528" s="287">
        <v>663.92038314044999</v>
      </c>
      <c r="X528" s="9">
        <v>67.095209136314367</v>
      </c>
      <c r="Y528" s="284">
        <v>731.01559227676432</v>
      </c>
      <c r="Z528" t="str">
        <f>SUBSTITUTE(SUBSTITUTE(SUBSTITUTE(SUBSTITUTE(IF(E528="","",VLOOKUP(E528,Esquemas_NORM!$A$2:$H$126,8,FALSE)),"PROVINCIA ADMINISTRATIVA Y DE PLANIFICACIÓN","PAT"),"PROVINCIA ADMINISTRATIVA Y DE PLANIFICACION","PAT"),"PROVINCIA ADMINISTRATIVA DE PLANIFICACION","PAT"),"PROVINCIA ADMINISTRATIVA Y PLANIFICACION","PAT")</f>
        <v>A la fecha no ha conformado un EAT Provincia</v>
      </c>
      <c r="AA528" t="str">
        <f>IF($E528="","",INDEX(Esquemas_NORM!$H$2:$K$126,MATCH($E528,Esquemas_NORM!$A$2:$A$126,0),MATCH(AA$4,Esquemas_NORM!$H$1:$K$1,0)))</f>
        <v>A la fecha no ha conformado un EAT Región</v>
      </c>
      <c r="AB528" t="str">
        <f>IF($E528="","",INDEX(Esquemas_NORM!$H$2:$K$126,MATCH($E528,Esquemas_NORM!$A$2:$A$126,0),MATCH(AB$4,Esquemas_NORM!$H$1:$K$1,0)))</f>
        <v>A la fecha no ha conformado un EAT Área Metropolitana</v>
      </c>
      <c r="AC528" t="str">
        <f>IF($E528="","",INDEX(Esquemas_NORM!$H$2:$K$126,MATCH($E528,Esquemas_NORM!$A$2:$A$126,0),MATCH(AC$4,Esquemas_NORM!$H$1:$K$1,0)))</f>
        <v>ASOCIACIÓN DE MUNICIPIOS DEL MAGDALENA MEDIO ANTIOQUEÑO - AMMA</v>
      </c>
    </row>
    <row r="529" spans="1:29" x14ac:dyDescent="0.3">
      <c r="A529" s="6">
        <v>2019</v>
      </c>
      <c r="B529" s="4" t="s">
        <v>556</v>
      </c>
      <c r="C529" s="4" t="s">
        <v>195</v>
      </c>
      <c r="D529" s="4" t="s">
        <v>564</v>
      </c>
      <c r="E529" s="4" t="s">
        <v>205</v>
      </c>
      <c r="F529" s="4" t="s">
        <v>198</v>
      </c>
      <c r="G529" s="4" t="s">
        <v>206</v>
      </c>
      <c r="H529" s="9">
        <v>8.3376017473000008</v>
      </c>
      <c r="I529" s="9">
        <v>123.60839266741</v>
      </c>
      <c r="J529" s="287">
        <v>131.94599441471001</v>
      </c>
      <c r="K529" s="9">
        <v>57.798534640660002</v>
      </c>
      <c r="L529" s="9">
        <v>5.2552407375600003</v>
      </c>
      <c r="M529" s="287">
        <v>63.053775378220003</v>
      </c>
      <c r="N529" s="9">
        <v>62.828707118689998</v>
      </c>
      <c r="O529" s="9">
        <v>36.350724146440001</v>
      </c>
      <c r="P529" s="9">
        <v>7.9232094575599996</v>
      </c>
      <c r="Q529" s="9">
        <v>3.7448920048600001</v>
      </c>
      <c r="R529" s="9">
        <v>17.82737849263</v>
      </c>
      <c r="S529" s="9">
        <v>84.561426971540001</v>
      </c>
      <c r="T529" s="9">
        <v>58.919578013020001</v>
      </c>
      <c r="U529" s="9">
        <v>14.21059568732</v>
      </c>
      <c r="V529" s="287">
        <v>286.36651189205998</v>
      </c>
      <c r="W529" s="287">
        <v>481.36628168498999</v>
      </c>
      <c r="X529" s="9">
        <v>48.646452437665751</v>
      </c>
      <c r="Y529" s="284">
        <v>530.01273412265573</v>
      </c>
      <c r="Z529" t="str">
        <f>SUBSTITUTE(SUBSTITUTE(SUBSTITUTE(SUBSTITUTE(IF(E529="","",VLOOKUP(E529,Esquemas_NORM!$A$2:$H$126,8,FALSE)),"PROVINCIA ADMINISTRATIVA Y DE PLANIFICACIÓN","PAT"),"PROVINCIA ADMINISTRATIVA Y DE PLANIFICACION","PAT"),"PROVINCIA ADMINISTRATIVA DE PLANIFICACION","PAT"),"PROVINCIA ADMINISTRATIVA Y PLANIFICACION","PAT")</f>
        <v>A la fecha no ha conformado un EAT Provincia</v>
      </c>
      <c r="AA529" t="str">
        <f>IF($E529="","",INDEX(Esquemas_NORM!$H$2:$K$126,MATCH($E529,Esquemas_NORM!$A$2:$A$126,0),MATCH(AA$4,Esquemas_NORM!$H$1:$K$1,0)))</f>
        <v>A la fecha no ha conformado un EAT Región</v>
      </c>
      <c r="AB529" t="str">
        <f>IF($E529="","",INDEX(Esquemas_NORM!$H$2:$K$126,MATCH($E529,Esquemas_NORM!$A$2:$A$126,0),MATCH(AB$4,Esquemas_NORM!$H$1:$K$1,0)))</f>
        <v>A la fecha no ha conformado un EAT Área Metropolitana</v>
      </c>
      <c r="AC529" t="str">
        <f>IF($E529="","",INDEX(Esquemas_NORM!$H$2:$K$126,MATCH($E529,Esquemas_NORM!$A$2:$A$126,0),MATCH(AC$4,Esquemas_NORM!$H$1:$K$1,0)))</f>
        <v>ASOCIACIÓN DE MUNICIPIOS DEL MAGDALENA MEDIO ANTIOQUEÑO - AMMA</v>
      </c>
    </row>
    <row r="530" spans="1:29" x14ac:dyDescent="0.3">
      <c r="A530" s="6">
        <v>2019</v>
      </c>
      <c r="B530" s="4" t="s">
        <v>556</v>
      </c>
      <c r="C530" s="4" t="s">
        <v>195</v>
      </c>
      <c r="D530" s="4" t="s">
        <v>564</v>
      </c>
      <c r="E530" s="4" t="s">
        <v>207</v>
      </c>
      <c r="F530" s="4" t="s">
        <v>198</v>
      </c>
      <c r="G530" s="4" t="s">
        <v>208</v>
      </c>
      <c r="H530" s="9">
        <v>11.124170563110001</v>
      </c>
      <c r="I530" s="9">
        <v>9.4448925793599994</v>
      </c>
      <c r="J530" s="287">
        <v>20.56906314247</v>
      </c>
      <c r="K530" s="9">
        <v>21.47777821923</v>
      </c>
      <c r="L530" s="9">
        <v>6.8702107466199998</v>
      </c>
      <c r="M530" s="287">
        <v>28.34798896585</v>
      </c>
      <c r="N530" s="9">
        <v>15.01832920819</v>
      </c>
      <c r="O530" s="9">
        <v>61.234952763140001</v>
      </c>
      <c r="P530" s="9">
        <v>5.0851165785200001</v>
      </c>
      <c r="Q530" s="9">
        <v>1.8185404540100001</v>
      </c>
      <c r="R530" s="9">
        <v>13.8963415784</v>
      </c>
      <c r="S530" s="9">
        <v>24.712120750339999</v>
      </c>
      <c r="T530" s="9">
        <v>23.930705423340001</v>
      </c>
      <c r="U530" s="9">
        <v>4.6919961726299997</v>
      </c>
      <c r="V530" s="287">
        <v>150.38810292856999</v>
      </c>
      <c r="W530" s="287">
        <v>199.30515503688997</v>
      </c>
      <c r="X530" s="9">
        <v>20.141603419205815</v>
      </c>
      <c r="Y530" s="284">
        <v>219.44675845609578</v>
      </c>
      <c r="Z530" t="str">
        <f>SUBSTITUTE(SUBSTITUTE(SUBSTITUTE(SUBSTITUTE(IF(E530="","",VLOOKUP(E530,Esquemas_NORM!$A$2:$H$126,8,FALSE)),"PROVINCIA ADMINISTRATIVA Y DE PLANIFICACIÓN","PAT"),"PROVINCIA ADMINISTRATIVA Y DE PLANIFICACION","PAT"),"PROVINCIA ADMINISTRATIVA DE PLANIFICACION","PAT"),"PROVINCIA ADMINISTRATIVA Y PLANIFICACION","PAT")</f>
        <v>A la fecha no ha conformado un EAT Provincia</v>
      </c>
      <c r="AA530" t="str">
        <f>IF($E530="","",INDEX(Esquemas_NORM!$H$2:$K$126,MATCH($E530,Esquemas_NORM!$A$2:$A$126,0),MATCH(AA$4,Esquemas_NORM!$H$1:$K$1,0)))</f>
        <v>A la fecha no ha conformado un EAT Región</v>
      </c>
      <c r="AB530" t="str">
        <f>IF($E530="","",INDEX(Esquemas_NORM!$H$2:$K$126,MATCH($E530,Esquemas_NORM!$A$2:$A$126,0),MATCH(AB$4,Esquemas_NORM!$H$1:$K$1,0)))</f>
        <v>A la fecha no ha conformado un EAT Área Metropolitana</v>
      </c>
      <c r="AC530" t="str">
        <f>IF($E530="","",INDEX(Esquemas_NORM!$H$2:$K$126,MATCH($E530,Esquemas_NORM!$A$2:$A$126,0),MATCH(AC$4,Esquemas_NORM!$H$1:$K$1,0)))</f>
        <v>ASOCIACIÓN DE MUNICIPIOS DEL MAGDALENA MEDIO ANTIOQUEÑO - AMMA</v>
      </c>
    </row>
    <row r="531" spans="1:29" x14ac:dyDescent="0.3">
      <c r="A531" s="6">
        <v>2019</v>
      </c>
      <c r="B531" s="4" t="s">
        <v>556</v>
      </c>
      <c r="C531" s="4" t="s">
        <v>195</v>
      </c>
      <c r="D531" s="4" t="s">
        <v>564</v>
      </c>
      <c r="E531" s="4" t="s">
        <v>209</v>
      </c>
      <c r="F531" s="4" t="s">
        <v>198</v>
      </c>
      <c r="G531" s="4" t="s">
        <v>210</v>
      </c>
      <c r="H531" s="9">
        <v>45.720095757359999</v>
      </c>
      <c r="I531" s="9">
        <v>711.62824537741005</v>
      </c>
      <c r="J531" s="287">
        <v>757.34834113477007</v>
      </c>
      <c r="K531" s="9">
        <v>2.8248146199900002</v>
      </c>
      <c r="L531" s="9">
        <v>19.568886552910001</v>
      </c>
      <c r="M531" s="287">
        <v>22.393701172900002</v>
      </c>
      <c r="N531" s="9">
        <v>17.023689914959999</v>
      </c>
      <c r="O531" s="9">
        <v>24.234616615539998</v>
      </c>
      <c r="P531" s="9">
        <v>4.4319243037899998</v>
      </c>
      <c r="Q531" s="9">
        <v>1.93127462376</v>
      </c>
      <c r="R531" s="9">
        <v>11.141821002209999</v>
      </c>
      <c r="S531" s="9">
        <v>62.264542516420001</v>
      </c>
      <c r="T531" s="9">
        <v>28.04653221381</v>
      </c>
      <c r="U531" s="9">
        <v>6.95595515747</v>
      </c>
      <c r="V531" s="287">
        <v>156.03035634795998</v>
      </c>
      <c r="W531" s="287">
        <v>935.77239865563001</v>
      </c>
      <c r="X531" s="9">
        <v>94.568334376060193</v>
      </c>
      <c r="Y531" s="284">
        <v>1030.3407330316902</v>
      </c>
      <c r="Z531" t="str">
        <f>SUBSTITUTE(SUBSTITUTE(SUBSTITUTE(SUBSTITUTE(IF(E531="","",VLOOKUP(E531,Esquemas_NORM!$A$2:$H$126,8,FALSE)),"PROVINCIA ADMINISTRATIVA Y DE PLANIFICACIÓN","PAT"),"PROVINCIA ADMINISTRATIVA Y DE PLANIFICACION","PAT"),"PROVINCIA ADMINISTRATIVA DE PLANIFICACION","PAT"),"PROVINCIA ADMINISTRATIVA Y PLANIFICACION","PAT")</f>
        <v>A la fecha no ha conformado un EAT Provincia</v>
      </c>
      <c r="AA531" t="str">
        <f>IF($E531="","",INDEX(Esquemas_NORM!$H$2:$K$126,MATCH($E531,Esquemas_NORM!$A$2:$A$126,0),MATCH(AA$4,Esquemas_NORM!$H$1:$K$1,0)))</f>
        <v>A la fecha no ha conformado un EAT Región</v>
      </c>
      <c r="AB531" t="str">
        <f>IF($E531="","",INDEX(Esquemas_NORM!$H$2:$K$126,MATCH($E531,Esquemas_NORM!$A$2:$A$126,0),MATCH(AB$4,Esquemas_NORM!$H$1:$K$1,0)))</f>
        <v>A la fecha no ha conformado un EAT Área Metropolitana</v>
      </c>
      <c r="AC531" t="str">
        <f>IF($E531="","",INDEX(Esquemas_NORM!$H$2:$K$126,MATCH($E531,Esquemas_NORM!$A$2:$A$126,0),MATCH(AC$4,Esquemas_NORM!$H$1:$K$1,0)))</f>
        <v>ASOCIACIÓN DE MUNICIPIOS DEL MAGDALENA MEDIO ANTIOQUEÑO - AMMA</v>
      </c>
    </row>
    <row r="532" spans="1:29" x14ac:dyDescent="0.3">
      <c r="A532" s="6">
        <v>2019</v>
      </c>
      <c r="B532" s="4" t="s">
        <v>556</v>
      </c>
      <c r="C532" s="4" t="s">
        <v>211</v>
      </c>
      <c r="D532" s="4" t="s">
        <v>565</v>
      </c>
      <c r="E532" s="4" t="s">
        <v>213</v>
      </c>
      <c r="F532" s="4" t="s">
        <v>214</v>
      </c>
      <c r="G532" s="4" t="s">
        <v>215</v>
      </c>
      <c r="H532" s="9">
        <v>44.621694537190002</v>
      </c>
      <c r="I532" s="9">
        <v>13.88394699426</v>
      </c>
      <c r="J532" s="287">
        <v>58.505641531450003</v>
      </c>
      <c r="K532" s="9">
        <v>11.15000049334</v>
      </c>
      <c r="L532" s="9">
        <v>52.600927451380002</v>
      </c>
      <c r="M532" s="287">
        <v>63.750927944720004</v>
      </c>
      <c r="N532" s="9">
        <v>466.26376252582997</v>
      </c>
      <c r="O532" s="9">
        <v>46.139175993649999</v>
      </c>
      <c r="P532" s="9">
        <v>8.2327659648400004</v>
      </c>
      <c r="Q532" s="9">
        <v>5.3239074610700001</v>
      </c>
      <c r="R532" s="9">
        <v>20.994771143009999</v>
      </c>
      <c r="S532" s="9">
        <v>53.253329520539999</v>
      </c>
      <c r="T532" s="9">
        <v>63.79265466284</v>
      </c>
      <c r="U532" s="9">
        <v>10.76536138614</v>
      </c>
      <c r="V532" s="287">
        <v>674.76572865792014</v>
      </c>
      <c r="W532" s="287">
        <v>797.02229813409019</v>
      </c>
      <c r="X532" s="9">
        <v>80.546371428820038</v>
      </c>
      <c r="Y532" s="284">
        <v>877.56866956291026</v>
      </c>
      <c r="Z532" t="str">
        <f>SUBSTITUTE(SUBSTITUTE(SUBSTITUTE(SUBSTITUTE(IF(E532="","",VLOOKUP(E532,Esquemas_NORM!$A$2:$H$126,8,FALSE)),"PROVINCIA ADMINISTRATIVA Y DE PLANIFICACIÓN","PAT"),"PROVINCIA ADMINISTRATIVA Y DE PLANIFICACION","PAT"),"PROVINCIA ADMINISTRATIVA DE PLANIFICACION","PAT"),"PROVINCIA ADMINISTRATIVA Y PLANIFICACION","PAT")</f>
        <v>PAT MINERO AGROECOLOGICA</v>
      </c>
      <c r="AA532" t="str">
        <f>IF($E532="","",INDEX(Esquemas_NORM!$H$2:$K$126,MATCH($E532,Esquemas_NORM!$A$2:$A$126,0),MATCH(AA$4,Esquemas_NORM!$H$1:$K$1,0)))</f>
        <v>A la fecha no ha conformado un EAT Región</v>
      </c>
      <c r="AB532" t="str">
        <f>IF($E532="","",INDEX(Esquemas_NORM!$H$2:$K$126,MATCH($E532,Esquemas_NORM!$A$2:$A$126,0),MATCH(AB$4,Esquemas_NORM!$H$1:$K$1,0)))</f>
        <v>A la fecha no ha conformado un EAT Área Metropolitana</v>
      </c>
      <c r="AC532" t="str">
        <f>IF($E532="","",INDEX(Esquemas_NORM!$H$2:$K$126,MATCH($E532,Esquemas_NORM!$A$2:$A$126,0),MATCH(AC$4,Esquemas_NORM!$H$1:$K$1,0)))</f>
        <v>A la fecha no ha conformado un EAT asociación - unión</v>
      </c>
    </row>
    <row r="533" spans="1:29" x14ac:dyDescent="0.3">
      <c r="A533" s="6">
        <v>2019</v>
      </c>
      <c r="B533" s="4" t="s">
        <v>556</v>
      </c>
      <c r="C533" s="4" t="s">
        <v>211</v>
      </c>
      <c r="D533" s="4" t="s">
        <v>566</v>
      </c>
      <c r="E533" s="4" t="s">
        <v>216</v>
      </c>
      <c r="F533" s="4" t="s">
        <v>214</v>
      </c>
      <c r="G533" s="4" t="s">
        <v>217</v>
      </c>
      <c r="H533" s="9">
        <v>14.541905602290001</v>
      </c>
      <c r="I533" s="9">
        <v>0.66574652600999995</v>
      </c>
      <c r="J533" s="287">
        <v>15.207652128300001</v>
      </c>
      <c r="K533" s="9">
        <v>1.06632277274</v>
      </c>
      <c r="L533" s="9">
        <v>12.08932645682</v>
      </c>
      <c r="M533" s="287">
        <v>13.15564922956</v>
      </c>
      <c r="N533" s="9">
        <v>90.094429083389997</v>
      </c>
      <c r="O533" s="9">
        <v>10.40824972111</v>
      </c>
      <c r="P533" s="9">
        <v>1.9642035983799999</v>
      </c>
      <c r="Q533" s="9">
        <v>1.1210970036800001</v>
      </c>
      <c r="R533" s="9">
        <v>3.9253697404999999</v>
      </c>
      <c r="S533" s="9">
        <v>10.75489223782</v>
      </c>
      <c r="T533" s="9">
        <v>14.66806508907</v>
      </c>
      <c r="U533" s="9">
        <v>2.3352981509599999</v>
      </c>
      <c r="V533" s="287">
        <v>135.27160462491</v>
      </c>
      <c r="W533" s="287">
        <v>163.63490598276999</v>
      </c>
      <c r="X533" s="9">
        <v>16.536799468299819</v>
      </c>
      <c r="Y533" s="284">
        <v>180.17170545106981</v>
      </c>
      <c r="Z533" t="str">
        <f>SUBSTITUTE(SUBSTITUTE(SUBSTITUTE(SUBSTITUTE(IF(E533="","",VLOOKUP(E533,Esquemas_NORM!$A$2:$H$126,8,FALSE)),"PROVINCIA ADMINISTRATIVA Y DE PLANIFICACIÓN","PAT"),"PROVINCIA ADMINISTRATIVA Y DE PLANIFICACION","PAT"),"PROVINCIA ADMINISTRATIVA DE PLANIFICACION","PAT"),"PROVINCIA ADMINISTRATIVA Y PLANIFICACION","PAT")</f>
        <v>PAT BIOENERGÉTICA DEL NORTE DE ANTIOQUIA</v>
      </c>
      <c r="AA533" t="str">
        <f>IF($E533="","",INDEX(Esquemas_NORM!$H$2:$K$126,MATCH($E533,Esquemas_NORM!$A$2:$A$126,0),MATCH(AA$4,Esquemas_NORM!$H$1:$K$1,0)))</f>
        <v>A la fecha no ha conformado un EAT Región</v>
      </c>
      <c r="AB533" t="str">
        <f>IF($E533="","",INDEX(Esquemas_NORM!$H$2:$K$126,MATCH($E533,Esquemas_NORM!$A$2:$A$126,0),MATCH(AB$4,Esquemas_NORM!$H$1:$K$1,0)))</f>
        <v>A la fecha no ha conformado un EAT Área Metropolitana</v>
      </c>
      <c r="AC533" t="str">
        <f>IF($E533="","",INDEX(Esquemas_NORM!$H$2:$K$126,MATCH($E533,Esquemas_NORM!$A$2:$A$126,0),MATCH(AC$4,Esquemas_NORM!$H$1:$K$1,0)))</f>
        <v>A la fecha no ha conformado un EAT asociación - unión</v>
      </c>
    </row>
    <row r="534" spans="1:29" x14ac:dyDescent="0.3">
      <c r="A534" s="6">
        <v>2019</v>
      </c>
      <c r="B534" s="4" t="s">
        <v>556</v>
      </c>
      <c r="C534" s="4" t="s">
        <v>211</v>
      </c>
      <c r="D534" s="4" t="s">
        <v>563</v>
      </c>
      <c r="E534" s="4" t="s">
        <v>218</v>
      </c>
      <c r="F534" s="4" t="s">
        <v>214</v>
      </c>
      <c r="G534" s="4" t="s">
        <v>219</v>
      </c>
      <c r="H534" s="9">
        <v>4.5858809118300004</v>
      </c>
      <c r="I534" s="9">
        <v>2.5950144099999999E-2</v>
      </c>
      <c r="J534" s="287">
        <v>4.6118310559300006</v>
      </c>
      <c r="K534" s="9">
        <v>7.4826070357300001</v>
      </c>
      <c r="L534" s="9">
        <v>4.0797764328200001</v>
      </c>
      <c r="M534" s="287">
        <v>11.562383468549999</v>
      </c>
      <c r="N534" s="9">
        <v>12.127415105360001</v>
      </c>
      <c r="O534" s="9">
        <v>27.18337234286</v>
      </c>
      <c r="P534" s="9">
        <v>4.6857126680999999</v>
      </c>
      <c r="Q534" s="9">
        <v>3.4194261305899998</v>
      </c>
      <c r="R534" s="9">
        <v>12.051428215710001</v>
      </c>
      <c r="S534" s="9">
        <v>17.742955227660001</v>
      </c>
      <c r="T534" s="9">
        <v>21.876448590199999</v>
      </c>
      <c r="U534" s="9">
        <v>5.1989178619</v>
      </c>
      <c r="V534" s="287">
        <v>104.28567614238</v>
      </c>
      <c r="W534" s="287">
        <v>120.45989066685999</v>
      </c>
      <c r="X534" s="9">
        <v>12.173570449212594</v>
      </c>
      <c r="Y534" s="284">
        <v>132.6334611160726</v>
      </c>
      <c r="Z534" t="str">
        <f>SUBSTITUTE(SUBSTITUTE(SUBSTITUTE(SUBSTITUTE(IF(E534="","",VLOOKUP(E534,Esquemas_NORM!$A$2:$H$126,8,FALSE)),"PROVINCIA ADMINISTRATIVA Y DE PLANIFICACIÓN","PAT"),"PROVINCIA ADMINISTRATIVA Y DE PLANIFICACION","PAT"),"PROVINCIA ADMINISTRATIVA DE PLANIFICACION","PAT"),"PROVINCIA ADMINISTRATIVA Y PLANIFICACION","PAT")</f>
        <v>A la fecha no ha conformado un EAT Provincia</v>
      </c>
      <c r="AA534" t="str">
        <f>IF($E534="","",INDEX(Esquemas_NORM!$H$2:$K$126,MATCH($E534,Esquemas_NORM!$A$2:$A$126,0),MATCH(AA$4,Esquemas_NORM!$H$1:$K$1,0)))</f>
        <v>A la fecha no ha conformado un EAT Región</v>
      </c>
      <c r="AB534" t="str">
        <f>IF($E534="","",INDEX(Esquemas_NORM!$H$2:$K$126,MATCH($E534,Esquemas_NORM!$A$2:$A$126,0),MATCH(AB$4,Esquemas_NORM!$H$1:$K$1,0)))</f>
        <v>A la fecha no ha conformado un EAT Área Metropolitana</v>
      </c>
      <c r="AC534" t="str">
        <f>IF($E534="","",INDEX(Esquemas_NORM!$H$2:$K$126,MATCH($E534,Esquemas_NORM!$A$2:$A$126,0),MATCH(AC$4,Esquemas_NORM!$H$1:$K$1,0)))</f>
        <v>A la fecha no ha conformado un EAT asociación - unión</v>
      </c>
    </row>
    <row r="535" spans="1:29" x14ac:dyDescent="0.3">
      <c r="A535" s="6">
        <v>2019</v>
      </c>
      <c r="B535" s="4" t="s">
        <v>556</v>
      </c>
      <c r="C535" s="4" t="s">
        <v>211</v>
      </c>
      <c r="D535" s="4" t="s">
        <v>567</v>
      </c>
      <c r="E535" s="4" t="s">
        <v>220</v>
      </c>
      <c r="F535" s="4" t="s">
        <v>214</v>
      </c>
      <c r="G535" s="4" t="s">
        <v>222</v>
      </c>
      <c r="H535" s="9">
        <v>72.320096437629999</v>
      </c>
      <c r="I535" s="9">
        <v>466.89013144068002</v>
      </c>
      <c r="J535" s="287">
        <v>539.21022787830998</v>
      </c>
      <c r="K535" s="9">
        <v>16.207913215480001</v>
      </c>
      <c r="L535" s="9">
        <v>7.3921259371400003</v>
      </c>
      <c r="M535" s="287">
        <v>23.600039152620003</v>
      </c>
      <c r="N535" s="9">
        <v>15.507384077079999</v>
      </c>
      <c r="O535" s="9">
        <v>57.738523099890003</v>
      </c>
      <c r="P535" s="9">
        <v>7.8810201482100002</v>
      </c>
      <c r="Q535" s="9">
        <v>4.4504568634800004</v>
      </c>
      <c r="R535" s="9">
        <v>20.482192036459999</v>
      </c>
      <c r="S535" s="9">
        <v>57.426325604139997</v>
      </c>
      <c r="T535" s="9">
        <v>44.442625954029999</v>
      </c>
      <c r="U535" s="9">
        <v>12.173701390410001</v>
      </c>
      <c r="V535" s="287">
        <v>220.10222917370001</v>
      </c>
      <c r="W535" s="287">
        <v>782.91249620462997</v>
      </c>
      <c r="X535" s="9">
        <v>79.120447273934985</v>
      </c>
      <c r="Y535" s="284">
        <v>862.0329434785649</v>
      </c>
      <c r="Z535" t="str">
        <f>SUBSTITUTE(SUBSTITUTE(SUBSTITUTE(SUBSTITUTE(IF(E535="","",VLOOKUP(E535,Esquemas_NORM!$A$2:$H$126,8,FALSE)),"PROVINCIA ADMINISTRATIVA Y DE PLANIFICACIÓN","PAT"),"PROVINCIA ADMINISTRATIVA Y DE PLANIFICACION","PAT"),"PROVINCIA ADMINISTRATIVA DE PLANIFICACION","PAT"),"PROVINCIA ADMINISTRATIVA Y PLANIFICACION","PAT")</f>
        <v>PAT MINERO AGROECOLOGICA</v>
      </c>
      <c r="AA535" t="str">
        <f>IF($E535="","",INDEX(Esquemas_NORM!$H$2:$K$126,MATCH($E535,Esquemas_NORM!$A$2:$A$126,0),MATCH(AA$4,Esquemas_NORM!$H$1:$K$1,0)))</f>
        <v>A la fecha no ha conformado un EAT Región</v>
      </c>
      <c r="AB535" t="str">
        <f>IF($E535="","",INDEX(Esquemas_NORM!$H$2:$K$126,MATCH($E535,Esquemas_NORM!$A$2:$A$126,0),MATCH(AB$4,Esquemas_NORM!$H$1:$K$1,0)))</f>
        <v>A la fecha no ha conformado un EAT Área Metropolitana</v>
      </c>
      <c r="AC535" t="str">
        <f>IF($E535="","",INDEX(Esquemas_NORM!$H$2:$K$126,MATCH($E535,Esquemas_NORM!$A$2:$A$126,0),MATCH(AC$4,Esquemas_NORM!$H$1:$K$1,0)))</f>
        <v>A la fecha no ha conformado un EAT asociación - unión</v>
      </c>
    </row>
    <row r="536" spans="1:29" x14ac:dyDescent="0.3">
      <c r="A536" s="6">
        <v>2019</v>
      </c>
      <c r="B536" s="4" t="s">
        <v>556</v>
      </c>
      <c r="C536" s="4" t="s">
        <v>211</v>
      </c>
      <c r="D536" s="4" t="s">
        <v>563</v>
      </c>
      <c r="E536" s="4" t="s">
        <v>223</v>
      </c>
      <c r="F536" s="4" t="s">
        <v>214</v>
      </c>
      <c r="G536" s="4" t="s">
        <v>224</v>
      </c>
      <c r="H536" s="9">
        <v>29.511284964550001</v>
      </c>
      <c r="I536" s="9">
        <v>0.1664603536</v>
      </c>
      <c r="J536" s="287">
        <v>29.677745318150002</v>
      </c>
      <c r="K536" s="9">
        <v>3.5199171338899999</v>
      </c>
      <c r="L536" s="9">
        <v>17.103973561349999</v>
      </c>
      <c r="M536" s="287">
        <v>20.62389069524</v>
      </c>
      <c r="N536" s="9">
        <v>24.315229338599998</v>
      </c>
      <c r="O536" s="9">
        <v>33.048964871430002</v>
      </c>
      <c r="P536" s="9">
        <v>7.0134343121000002</v>
      </c>
      <c r="Q536" s="9">
        <v>3.4668924686799998</v>
      </c>
      <c r="R536" s="9">
        <v>12.777162400050001</v>
      </c>
      <c r="S536" s="9">
        <v>23.479656711659999</v>
      </c>
      <c r="T536" s="9">
        <v>39.555751610290002</v>
      </c>
      <c r="U536" s="9">
        <v>6.8831013844499997</v>
      </c>
      <c r="V536" s="287">
        <v>150.54019309725999</v>
      </c>
      <c r="W536" s="287">
        <v>200.84182911065</v>
      </c>
      <c r="X536" s="9">
        <v>20.296898347589721</v>
      </c>
      <c r="Y536" s="284">
        <v>221.13872745823971</v>
      </c>
      <c r="Z536" t="str">
        <f>SUBSTITUTE(SUBSTITUTE(SUBSTITUTE(SUBSTITUTE(IF(E536="","",VLOOKUP(E536,Esquemas_NORM!$A$2:$H$126,8,FALSE)),"PROVINCIA ADMINISTRATIVA Y DE PLANIFICACIÓN","PAT"),"PROVINCIA ADMINISTRATIVA Y DE PLANIFICACION","PAT"),"PROVINCIA ADMINISTRATIVA DE PLANIFICACION","PAT"),"PROVINCIA ADMINISTRATIVA Y PLANIFICACION","PAT")</f>
        <v>A la fecha no ha conformado un EAT Provincia</v>
      </c>
      <c r="AA536" t="str">
        <f>IF($E536="","",INDEX(Esquemas_NORM!$H$2:$K$126,MATCH($E536,Esquemas_NORM!$A$2:$A$126,0),MATCH(AA$4,Esquemas_NORM!$H$1:$K$1,0)))</f>
        <v>A la fecha no ha conformado un EAT Región</v>
      </c>
      <c r="AB536" t="str">
        <f>IF($E536="","",INDEX(Esquemas_NORM!$H$2:$K$126,MATCH($E536,Esquemas_NORM!$A$2:$A$126,0),MATCH(AB$4,Esquemas_NORM!$H$1:$K$1,0)))</f>
        <v>A la fecha no ha conformado un EAT Área Metropolitana</v>
      </c>
      <c r="AC536" t="str">
        <f>IF($E536="","",INDEX(Esquemas_NORM!$H$2:$K$126,MATCH($E536,Esquemas_NORM!$A$2:$A$126,0),MATCH(AC$4,Esquemas_NORM!$H$1:$K$1,0)))</f>
        <v>A la fecha no ha conformado un EAT asociación - unión</v>
      </c>
    </row>
    <row r="537" spans="1:29" x14ac:dyDescent="0.3">
      <c r="A537" s="6">
        <v>2019</v>
      </c>
      <c r="B537" s="4" t="s">
        <v>556</v>
      </c>
      <c r="C537" s="4" t="s">
        <v>211</v>
      </c>
      <c r="D537" s="4" t="s">
        <v>563</v>
      </c>
      <c r="E537" s="4" t="s">
        <v>225</v>
      </c>
      <c r="F537" s="4" t="s">
        <v>214</v>
      </c>
      <c r="G537" s="4" t="s">
        <v>226</v>
      </c>
      <c r="H537" s="9">
        <v>64.037458255499999</v>
      </c>
      <c r="I537" s="9">
        <v>13.624278229410001</v>
      </c>
      <c r="J537" s="287">
        <v>77.661736484909994</v>
      </c>
      <c r="K537" s="9">
        <v>8.4027263486900008</v>
      </c>
      <c r="L537" s="9">
        <v>5.05705031829</v>
      </c>
      <c r="M537" s="287">
        <v>13.459776666980002</v>
      </c>
      <c r="N537" s="9">
        <v>31.702971429080002</v>
      </c>
      <c r="O537" s="9">
        <v>13.290370182189999</v>
      </c>
      <c r="P537" s="9">
        <v>2.1753193320099999</v>
      </c>
      <c r="Q537" s="9">
        <v>1.00110586735</v>
      </c>
      <c r="R537" s="9">
        <v>5.7458562600300001</v>
      </c>
      <c r="S537" s="9">
        <v>14.976795019560001</v>
      </c>
      <c r="T537" s="9">
        <v>17.339547467559999</v>
      </c>
      <c r="U537" s="9">
        <v>2.8903916950799999</v>
      </c>
      <c r="V537" s="287">
        <v>89.122357252859985</v>
      </c>
      <c r="W537" s="287">
        <v>180.24387040475</v>
      </c>
      <c r="X537" s="9">
        <v>18.215286783538367</v>
      </c>
      <c r="Y537" s="284">
        <v>198.45915718828837</v>
      </c>
      <c r="Z537" t="str">
        <f>SUBSTITUTE(SUBSTITUTE(SUBSTITUTE(SUBSTITUTE(IF(E537="","",VLOOKUP(E537,Esquemas_NORM!$A$2:$H$126,8,FALSE)),"PROVINCIA ADMINISTRATIVA Y DE PLANIFICACIÓN","PAT"),"PROVINCIA ADMINISTRATIVA Y DE PLANIFICACION","PAT"),"PROVINCIA ADMINISTRATIVA DE PLANIFICACION","PAT"),"PROVINCIA ADMINISTRATIVA Y PLANIFICACION","PAT")</f>
        <v>A la fecha no ha conformado un EAT Provincia</v>
      </c>
      <c r="AA537" t="str">
        <f>IF($E537="","",INDEX(Esquemas_NORM!$H$2:$K$126,MATCH($E537,Esquemas_NORM!$A$2:$A$126,0),MATCH(AA$4,Esquemas_NORM!$H$1:$K$1,0)))</f>
        <v>A la fecha no ha conformado un EAT Región</v>
      </c>
      <c r="AB537" t="str">
        <f>IF($E537="","",INDEX(Esquemas_NORM!$H$2:$K$126,MATCH($E537,Esquemas_NORM!$A$2:$A$126,0),MATCH(AB$4,Esquemas_NORM!$H$1:$K$1,0)))</f>
        <v>A la fecha no ha conformado un EAT Área Metropolitana</v>
      </c>
      <c r="AC537" t="str">
        <f>IF($E537="","",INDEX(Esquemas_NORM!$H$2:$K$126,MATCH($E537,Esquemas_NORM!$A$2:$A$126,0),MATCH(AC$4,Esquemas_NORM!$H$1:$K$1,0)))</f>
        <v>A la fecha no ha conformado un EAT asociación - unión</v>
      </c>
    </row>
    <row r="538" spans="1:29" x14ac:dyDescent="0.3">
      <c r="A538" s="6">
        <v>2019</v>
      </c>
      <c r="B538" s="4" t="s">
        <v>556</v>
      </c>
      <c r="C538" s="4" t="s">
        <v>211</v>
      </c>
      <c r="D538" s="4" t="s">
        <v>567</v>
      </c>
      <c r="E538" s="4" t="s">
        <v>227</v>
      </c>
      <c r="F538" s="4" t="s">
        <v>214</v>
      </c>
      <c r="G538" s="4" t="s">
        <v>228</v>
      </c>
      <c r="H538" s="9">
        <v>26.552315543919999</v>
      </c>
      <c r="I538" s="9">
        <v>565.51854182659997</v>
      </c>
      <c r="J538" s="287">
        <v>592.07085737052</v>
      </c>
      <c r="K538" s="9">
        <v>29.4380168836</v>
      </c>
      <c r="L538" s="9">
        <v>5.7695833172600004</v>
      </c>
      <c r="M538" s="287">
        <v>35.20760020086</v>
      </c>
      <c r="N538" s="9">
        <v>27.591594059719998</v>
      </c>
      <c r="O538" s="9">
        <v>93.741345415219996</v>
      </c>
      <c r="P538" s="9">
        <v>16.50390432263</v>
      </c>
      <c r="Q538" s="9">
        <v>8.8495345193099997</v>
      </c>
      <c r="R538" s="9">
        <v>44.740798608319999</v>
      </c>
      <c r="S538" s="9">
        <v>90.825560900680003</v>
      </c>
      <c r="T538" s="9">
        <v>57.032572112750003</v>
      </c>
      <c r="U538" s="9">
        <v>18.713439345419999</v>
      </c>
      <c r="V538" s="287">
        <v>357.99874928405001</v>
      </c>
      <c r="W538" s="287">
        <v>985.27720685542999</v>
      </c>
      <c r="X538" s="9">
        <v>99.571246688646667</v>
      </c>
      <c r="Y538" s="284">
        <v>1084.8484535440766</v>
      </c>
      <c r="Z538" t="str">
        <f>SUBSTITUTE(SUBSTITUTE(SUBSTITUTE(SUBSTITUTE(IF(E538="","",VLOOKUP(E538,Esquemas_NORM!$A$2:$H$126,8,FALSE)),"PROVINCIA ADMINISTRATIVA Y DE PLANIFICACIÓN","PAT"),"PROVINCIA ADMINISTRATIVA Y DE PLANIFICACION","PAT"),"PROVINCIA ADMINISTRATIVA DE PLANIFICACION","PAT"),"PROVINCIA ADMINISTRATIVA Y PLANIFICACION","PAT")</f>
        <v>PAT MINERO AGROECOLOGICA</v>
      </c>
      <c r="AA538" t="str">
        <f>IF($E538="","",INDEX(Esquemas_NORM!$H$2:$K$126,MATCH($E538,Esquemas_NORM!$A$2:$A$126,0),MATCH(AA$4,Esquemas_NORM!$H$1:$K$1,0)))</f>
        <v>A la fecha no ha conformado un EAT Región</v>
      </c>
      <c r="AB538" t="str">
        <f>IF($E538="","",INDEX(Esquemas_NORM!$H$2:$K$126,MATCH($E538,Esquemas_NORM!$A$2:$A$126,0),MATCH(AB$4,Esquemas_NORM!$H$1:$K$1,0)))</f>
        <v>A la fecha no ha conformado un EAT Área Metropolitana</v>
      </c>
      <c r="AC538" t="str">
        <f>IF($E538="","",INDEX(Esquemas_NORM!$H$2:$K$126,MATCH($E538,Esquemas_NORM!$A$2:$A$126,0),MATCH(AC$4,Esquemas_NORM!$H$1:$K$1,0)))</f>
        <v>A la fecha no ha conformado un EAT asociación - unión</v>
      </c>
    </row>
    <row r="539" spans="1:29" x14ac:dyDescent="0.3">
      <c r="A539" s="6">
        <v>2019</v>
      </c>
      <c r="B539" s="4" t="s">
        <v>556</v>
      </c>
      <c r="C539" s="4" t="s">
        <v>211</v>
      </c>
      <c r="D539" s="4" t="s">
        <v>565</v>
      </c>
      <c r="E539" s="4" t="s">
        <v>229</v>
      </c>
      <c r="F539" s="4" t="s">
        <v>214</v>
      </c>
      <c r="G539" s="4" t="s">
        <v>230</v>
      </c>
      <c r="H539" s="9">
        <v>16.754273129360001</v>
      </c>
      <c r="I539" s="9">
        <v>0.68066861216999996</v>
      </c>
      <c r="J539" s="287">
        <v>17.43494174153</v>
      </c>
      <c r="K539" s="9">
        <v>0.45160755576</v>
      </c>
      <c r="L539" s="9">
        <v>12.002185183870001</v>
      </c>
      <c r="M539" s="287">
        <v>12.453792739630002</v>
      </c>
      <c r="N539" s="9">
        <v>5.342362144</v>
      </c>
      <c r="O539" s="9">
        <v>25.61752303762</v>
      </c>
      <c r="P539" s="9">
        <v>5.3979903433400001</v>
      </c>
      <c r="Q539" s="9">
        <v>4.3565675660999998</v>
      </c>
      <c r="R539" s="9">
        <v>9.7785110088200007</v>
      </c>
      <c r="S539" s="9">
        <v>15.24712381696</v>
      </c>
      <c r="T539" s="9">
        <v>27.853608856800001</v>
      </c>
      <c r="U539" s="9">
        <v>7.49290660537</v>
      </c>
      <c r="V539" s="287">
        <v>101.08659337901</v>
      </c>
      <c r="W539" s="287">
        <v>130.97532786017001</v>
      </c>
      <c r="X539" s="9">
        <v>13.236251269926184</v>
      </c>
      <c r="Y539" s="284">
        <v>144.2115791300962</v>
      </c>
      <c r="Z539" t="str">
        <f>SUBSTITUTE(SUBSTITUTE(SUBSTITUTE(SUBSTITUTE(IF(E539="","",VLOOKUP(E539,Esquemas_NORM!$A$2:$H$126,8,FALSE)),"PROVINCIA ADMINISTRATIVA Y DE PLANIFICACIÓN","PAT"),"PROVINCIA ADMINISTRATIVA Y DE PLANIFICACION","PAT"),"PROVINCIA ADMINISTRATIVA DE PLANIFICACION","PAT"),"PROVINCIA ADMINISTRATIVA Y PLANIFICACION","PAT")</f>
        <v>PAT MINERO AGROECOLOGICA</v>
      </c>
      <c r="AA539" t="str">
        <f>IF($E539="","",INDEX(Esquemas_NORM!$H$2:$K$126,MATCH($E539,Esquemas_NORM!$A$2:$A$126,0),MATCH(AA$4,Esquemas_NORM!$H$1:$K$1,0)))</f>
        <v>A la fecha no ha conformado un EAT Región</v>
      </c>
      <c r="AB539" t="str">
        <f>IF($E539="","",INDEX(Esquemas_NORM!$H$2:$K$126,MATCH($E539,Esquemas_NORM!$A$2:$A$126,0),MATCH(AB$4,Esquemas_NORM!$H$1:$K$1,0)))</f>
        <v>A la fecha no ha conformado un EAT Área Metropolitana</v>
      </c>
      <c r="AC539" t="str">
        <f>IF($E539="","",INDEX(Esquemas_NORM!$H$2:$K$126,MATCH($E539,Esquemas_NORM!$A$2:$A$126,0),MATCH(AC$4,Esquemas_NORM!$H$1:$K$1,0)))</f>
        <v>A la fecha no ha conformado un EAT asociación - unión</v>
      </c>
    </row>
    <row r="540" spans="1:29" x14ac:dyDescent="0.3">
      <c r="A540" s="6">
        <v>2019</v>
      </c>
      <c r="B540" s="4" t="s">
        <v>556</v>
      </c>
      <c r="C540" s="4" t="s">
        <v>211</v>
      </c>
      <c r="D540" s="4" t="s">
        <v>565</v>
      </c>
      <c r="E540" s="4" t="s">
        <v>231</v>
      </c>
      <c r="F540" s="4" t="s">
        <v>214</v>
      </c>
      <c r="G540" s="4" t="s">
        <v>232</v>
      </c>
      <c r="H540" s="9">
        <v>14.809007188740001</v>
      </c>
      <c r="I540" s="9">
        <v>0.43518124415999998</v>
      </c>
      <c r="J540" s="287">
        <v>15.244188432900001</v>
      </c>
      <c r="K540" s="9">
        <v>1.78063195158</v>
      </c>
      <c r="L540" s="9">
        <v>4.3395042622300002</v>
      </c>
      <c r="M540" s="287">
        <v>6.1201362138100004</v>
      </c>
      <c r="N540" s="9">
        <v>4.6648984372499998</v>
      </c>
      <c r="O540" s="9">
        <v>10.90781295905</v>
      </c>
      <c r="P540" s="9">
        <v>2.5909262220499998</v>
      </c>
      <c r="Q540" s="9">
        <v>1.35978521436</v>
      </c>
      <c r="R540" s="9">
        <v>4.8515053081200001</v>
      </c>
      <c r="S540" s="9">
        <v>9.6251103038999997</v>
      </c>
      <c r="T540" s="9">
        <v>18.32515991623</v>
      </c>
      <c r="U540" s="9">
        <v>3.79742757049</v>
      </c>
      <c r="V540" s="287">
        <v>56.122625931450003</v>
      </c>
      <c r="W540" s="287">
        <v>77.486950578160005</v>
      </c>
      <c r="X540" s="9">
        <v>7.8307629745928775</v>
      </c>
      <c r="Y540" s="284">
        <v>85.317713552752878</v>
      </c>
      <c r="Z540" t="str">
        <f>SUBSTITUTE(SUBSTITUTE(SUBSTITUTE(SUBSTITUTE(IF(E540="","",VLOOKUP(E540,Esquemas_NORM!$A$2:$H$126,8,FALSE)),"PROVINCIA ADMINISTRATIVA Y DE PLANIFICACIÓN","PAT"),"PROVINCIA ADMINISTRATIVA Y DE PLANIFICACION","PAT"),"PROVINCIA ADMINISTRATIVA DE PLANIFICACION","PAT"),"PROVINCIA ADMINISTRATIVA Y PLANIFICACION","PAT")</f>
        <v>PAT MINERO AGROECOLOGICA</v>
      </c>
      <c r="AA540" t="str">
        <f>IF($E540="","",INDEX(Esquemas_NORM!$H$2:$K$126,MATCH($E540,Esquemas_NORM!$A$2:$A$126,0),MATCH(AA$4,Esquemas_NORM!$H$1:$K$1,0)))</f>
        <v>A la fecha no ha conformado un EAT Región</v>
      </c>
      <c r="AB540" t="str">
        <f>IF($E540="","",INDEX(Esquemas_NORM!$H$2:$K$126,MATCH($E540,Esquemas_NORM!$A$2:$A$126,0),MATCH(AB$4,Esquemas_NORM!$H$1:$K$1,0)))</f>
        <v>A la fecha no ha conformado un EAT Área Metropolitana</v>
      </c>
      <c r="AC540" t="str">
        <f>IF($E540="","",INDEX(Esquemas_NORM!$H$2:$K$126,MATCH($E540,Esquemas_NORM!$A$2:$A$126,0),MATCH(AC$4,Esquemas_NORM!$H$1:$K$1,0)))</f>
        <v>A la fecha no ha conformado un EAT asociación - unión</v>
      </c>
    </row>
    <row r="541" spans="1:29" x14ac:dyDescent="0.3">
      <c r="A541" s="6">
        <v>2019</v>
      </c>
      <c r="B541" s="4" t="s">
        <v>556</v>
      </c>
      <c r="C541" s="4" t="s">
        <v>211</v>
      </c>
      <c r="D541" s="4" t="s">
        <v>565</v>
      </c>
      <c r="E541" s="4" t="s">
        <v>233</v>
      </c>
      <c r="F541" s="4" t="s">
        <v>214</v>
      </c>
      <c r="G541" s="4" t="s">
        <v>234</v>
      </c>
      <c r="H541" s="9">
        <v>48.684403812840003</v>
      </c>
      <c r="I541" s="9">
        <v>0.28601053103000001</v>
      </c>
      <c r="J541" s="287">
        <v>48.970414343870004</v>
      </c>
      <c r="K541" s="9">
        <v>3.5747759492000002</v>
      </c>
      <c r="L541" s="9">
        <v>20.907511561170001</v>
      </c>
      <c r="M541" s="287">
        <v>24.48228751037</v>
      </c>
      <c r="N541" s="9">
        <v>5.4959756331199996</v>
      </c>
      <c r="O541" s="9">
        <v>31.564872792839999</v>
      </c>
      <c r="P541" s="9">
        <v>6.7935073588900003</v>
      </c>
      <c r="Q541" s="9">
        <v>3.9017967390199999</v>
      </c>
      <c r="R541" s="9">
        <v>13.390190593110001</v>
      </c>
      <c r="S541" s="9">
        <v>25.918246466549999</v>
      </c>
      <c r="T541" s="9">
        <v>60.844621626029998</v>
      </c>
      <c r="U541" s="9">
        <v>13.22953176541</v>
      </c>
      <c r="V541" s="287">
        <v>161.13874297497</v>
      </c>
      <c r="W541" s="287">
        <v>234.59144482920999</v>
      </c>
      <c r="X541" s="9">
        <v>23.707604785297541</v>
      </c>
      <c r="Y541" s="284">
        <v>258.29904961450751</v>
      </c>
      <c r="Z541" t="str">
        <f>SUBSTITUTE(SUBSTITUTE(SUBSTITUTE(SUBSTITUTE(IF(E541="","",VLOOKUP(E541,Esquemas_NORM!$A$2:$H$126,8,FALSE)),"PROVINCIA ADMINISTRATIVA Y DE PLANIFICACIÓN","PAT"),"PROVINCIA ADMINISTRATIVA Y DE PLANIFICACION","PAT"),"PROVINCIA ADMINISTRATIVA DE PLANIFICACION","PAT"),"PROVINCIA ADMINISTRATIVA Y PLANIFICACION","PAT")</f>
        <v>PAT MINERO AGROECOLOGICA</v>
      </c>
      <c r="AA541" t="str">
        <f>IF($E541="","",INDEX(Esquemas_NORM!$H$2:$K$126,MATCH($E541,Esquemas_NORM!$A$2:$A$126,0),MATCH(AA$4,Esquemas_NORM!$H$1:$K$1,0)))</f>
        <v>A la fecha no ha conformado un EAT Región</v>
      </c>
      <c r="AB541" t="str">
        <f>IF($E541="","",INDEX(Esquemas_NORM!$H$2:$K$126,MATCH($E541,Esquemas_NORM!$A$2:$A$126,0),MATCH(AB$4,Esquemas_NORM!$H$1:$K$1,0)))</f>
        <v>A la fecha no ha conformado un EAT Área Metropolitana</v>
      </c>
      <c r="AC541" t="str">
        <f>IF($E541="","",INDEX(Esquemas_NORM!$H$2:$K$126,MATCH($E541,Esquemas_NORM!$A$2:$A$126,0),MATCH(AC$4,Esquemas_NORM!$H$1:$K$1,0)))</f>
        <v>A la fecha no ha conformado un EAT asociación - unión</v>
      </c>
    </row>
    <row r="542" spans="1:29" x14ac:dyDescent="0.3">
      <c r="A542" s="6">
        <v>2019</v>
      </c>
      <c r="B542" s="4" t="s">
        <v>556</v>
      </c>
      <c r="C542" s="4" t="s">
        <v>235</v>
      </c>
      <c r="D542" s="4" t="s">
        <v>568</v>
      </c>
      <c r="E542" s="4" t="s">
        <v>237</v>
      </c>
      <c r="F542" s="4" t="s">
        <v>238</v>
      </c>
      <c r="G542" s="4" t="s">
        <v>239</v>
      </c>
      <c r="H542" s="9">
        <v>30.471873025659999</v>
      </c>
      <c r="I542" s="9">
        <v>0</v>
      </c>
      <c r="J542" s="287">
        <v>30.471873025659999</v>
      </c>
      <c r="K542" s="9">
        <v>1.07630246266</v>
      </c>
      <c r="L542" s="9">
        <v>19.510719280389999</v>
      </c>
      <c r="M542" s="287">
        <v>20.587021743049998</v>
      </c>
      <c r="N542" s="9">
        <v>6.1199815755299998</v>
      </c>
      <c r="O542" s="9">
        <v>19.786136433860001</v>
      </c>
      <c r="P542" s="9">
        <v>4.3410854916700004</v>
      </c>
      <c r="Q542" s="9">
        <v>2.4639579238899998</v>
      </c>
      <c r="R542" s="9">
        <v>8.6721416746699997</v>
      </c>
      <c r="S542" s="9">
        <v>14.80436231669</v>
      </c>
      <c r="T542" s="9">
        <v>25.354338459859999</v>
      </c>
      <c r="U542" s="9">
        <v>3.5171334591700001</v>
      </c>
      <c r="V542" s="287">
        <v>85.059137335339997</v>
      </c>
      <c r="W542" s="287">
        <v>136.11803210405</v>
      </c>
      <c r="X542" s="9">
        <v>13.755968431093304</v>
      </c>
      <c r="Y542" s="284">
        <v>149.8740005351433</v>
      </c>
      <c r="Z542" t="str">
        <f>SUBSTITUTE(SUBSTITUTE(SUBSTITUTE(SUBSTITUTE(IF(E542="","",VLOOKUP(E542,Esquemas_NORM!$A$2:$H$126,8,FALSE)),"PROVINCIA ADMINISTRATIVA Y DE PLANIFICACIÓN","PAT"),"PROVINCIA ADMINISTRATIVA Y DE PLANIFICACION","PAT"),"PROVINCIA ADMINISTRATIVA DE PLANIFICACION","PAT"),"PROVINCIA ADMINISTRATIVA Y PLANIFICACION","PAT")</f>
        <v>PAT BIOENERGÉTICA DEL NORTE DE ANTIOQUIA</v>
      </c>
      <c r="AA542" t="str">
        <f>IF($E542="","",INDEX(Esquemas_NORM!$H$2:$K$126,MATCH($E542,Esquemas_NORM!$A$2:$A$126,0),MATCH(AA$4,Esquemas_NORM!$H$1:$K$1,0)))</f>
        <v>A la fecha no ha conformado un EAT Región</v>
      </c>
      <c r="AB542" t="str">
        <f>IF($E542="","",INDEX(Esquemas_NORM!$H$2:$K$126,MATCH($E542,Esquemas_NORM!$A$2:$A$126,0),MATCH(AB$4,Esquemas_NORM!$H$1:$K$1,0)))</f>
        <v>A la fecha no ha conformado un EAT Área Metropolitana</v>
      </c>
      <c r="AC542" t="str">
        <f>IF($E542="","",INDEX(Esquemas_NORM!$H$2:$K$126,MATCH($E542,Esquemas_NORM!$A$2:$A$126,0),MATCH(AC$4,Esquemas_NORM!$H$1:$K$1,0)))</f>
        <v>ASOCIACION DE MUNICIPIOS DEL NORTE ANTIOQUEÑO - AMUNORTE</v>
      </c>
    </row>
    <row r="543" spans="1:29" x14ac:dyDescent="0.3">
      <c r="A543" s="6">
        <v>2019</v>
      </c>
      <c r="B543" s="4" t="s">
        <v>556</v>
      </c>
      <c r="C543" s="4" t="s">
        <v>235</v>
      </c>
      <c r="D543" s="4" t="s">
        <v>569</v>
      </c>
      <c r="E543" s="4" t="s">
        <v>240</v>
      </c>
      <c r="F543" s="4" t="s">
        <v>238</v>
      </c>
      <c r="G543" s="4" t="s">
        <v>241</v>
      </c>
      <c r="H543" s="9">
        <v>23.32497528563</v>
      </c>
      <c r="I543" s="9">
        <v>1.491838373E-2</v>
      </c>
      <c r="J543" s="287">
        <v>23.339893669359999</v>
      </c>
      <c r="K543" s="9">
        <v>2.4024320924200002</v>
      </c>
      <c r="L543" s="9">
        <v>4.3692140351399997</v>
      </c>
      <c r="M543" s="287">
        <v>6.7716461275600004</v>
      </c>
      <c r="N543" s="9">
        <v>2.1737917043800001</v>
      </c>
      <c r="O543" s="9">
        <v>6.83463977116</v>
      </c>
      <c r="P543" s="9">
        <v>1.3344339140299999</v>
      </c>
      <c r="Q543" s="9">
        <v>0.50124145060000003</v>
      </c>
      <c r="R543" s="9">
        <v>4.4949670177399996</v>
      </c>
      <c r="S543" s="9">
        <v>7.0182530571999999</v>
      </c>
      <c r="T543" s="9">
        <v>27.387895477699999</v>
      </c>
      <c r="U543" s="9">
        <v>1.59308834501</v>
      </c>
      <c r="V543" s="287">
        <v>51.338310737820002</v>
      </c>
      <c r="W543" s="287">
        <v>81.449850534739994</v>
      </c>
      <c r="X543" s="9">
        <v>8.231250153665572</v>
      </c>
      <c r="Y543" s="284">
        <v>89.681100688405564</v>
      </c>
      <c r="Z543" t="str">
        <f>SUBSTITUTE(SUBSTITUTE(SUBSTITUTE(SUBSTITUTE(IF(E543="","",VLOOKUP(E543,Esquemas_NORM!$A$2:$H$126,8,FALSE)),"PROVINCIA ADMINISTRATIVA Y DE PLANIFICACIÓN","PAT"),"PROVINCIA ADMINISTRATIVA Y DE PLANIFICACION","PAT"),"PROVINCIA ADMINISTRATIVA DE PLANIFICACION","PAT"),"PROVINCIA ADMINISTRATIVA Y PLANIFICACION","PAT")</f>
        <v>PAT DEL RIO GRANDE</v>
      </c>
      <c r="AA543" t="str">
        <f>IF($E543="","",INDEX(Esquemas_NORM!$H$2:$K$126,MATCH($E543,Esquemas_NORM!$A$2:$A$126,0),MATCH(AA$4,Esquemas_NORM!$H$1:$K$1,0)))</f>
        <v>A la fecha no ha conformado un EAT Región</v>
      </c>
      <c r="AB543" t="str">
        <f>IF($E543="","",INDEX(Esquemas_NORM!$H$2:$K$126,MATCH($E543,Esquemas_NORM!$A$2:$A$126,0),MATCH(AB$4,Esquemas_NORM!$H$1:$K$1,0)))</f>
        <v>A la fecha no ha conformado un EAT Área Metropolitana</v>
      </c>
      <c r="AC543" t="str">
        <f>IF($E543="","",INDEX(Esquemas_NORM!$H$2:$K$126,MATCH($E543,Esquemas_NORM!$A$2:$A$126,0),MATCH(AC$4,Esquemas_NORM!$H$1:$K$1,0)))</f>
        <v>A la fecha no ha conformado un EAT asociación - unión</v>
      </c>
    </row>
    <row r="544" spans="1:29" x14ac:dyDescent="0.3">
      <c r="A544" s="6">
        <v>2019</v>
      </c>
      <c r="B544" s="4" t="s">
        <v>556</v>
      </c>
      <c r="C544" s="4" t="s">
        <v>235</v>
      </c>
      <c r="D544" s="4" t="s">
        <v>568</v>
      </c>
      <c r="E544" s="4" t="s">
        <v>242</v>
      </c>
      <c r="F544" s="4" t="s">
        <v>238</v>
      </c>
      <c r="G544" s="4" t="s">
        <v>243</v>
      </c>
      <c r="H544" s="9">
        <v>10.37479533378</v>
      </c>
      <c r="I544" s="9">
        <v>0.68214048682999995</v>
      </c>
      <c r="J544" s="287">
        <v>11.056935820610001</v>
      </c>
      <c r="K544" s="9">
        <v>0.50222226161000005</v>
      </c>
      <c r="L544" s="9">
        <v>5.52331311956</v>
      </c>
      <c r="M544" s="287">
        <v>6.0255353811700001</v>
      </c>
      <c r="N544" s="9">
        <v>2.1347552461100001</v>
      </c>
      <c r="O544" s="9">
        <v>6.9173624460800003</v>
      </c>
      <c r="P544" s="9">
        <v>2.8279155943499998</v>
      </c>
      <c r="Q544" s="9">
        <v>1.4268744100699999</v>
      </c>
      <c r="R544" s="9">
        <v>4.9348481566000002</v>
      </c>
      <c r="S544" s="9">
        <v>9.6374561552400007</v>
      </c>
      <c r="T544" s="9">
        <v>25.527874267929999</v>
      </c>
      <c r="U544" s="9">
        <v>2.7042335792099998</v>
      </c>
      <c r="V544" s="287">
        <v>56.111319855589997</v>
      </c>
      <c r="W544" s="287">
        <v>73.193791057369992</v>
      </c>
      <c r="X544" s="9">
        <v>7.3969000548573947</v>
      </c>
      <c r="Y544" s="284">
        <v>80.59069111222739</v>
      </c>
      <c r="Z544" t="str">
        <f>SUBSTITUTE(SUBSTITUTE(SUBSTITUTE(SUBSTITUTE(IF(E544="","",VLOOKUP(E544,Esquemas_NORM!$A$2:$H$126,8,FALSE)),"PROVINCIA ADMINISTRATIVA Y DE PLANIFICACIÓN","PAT"),"PROVINCIA ADMINISTRATIVA Y DE PLANIFICACION","PAT"),"PROVINCIA ADMINISTRATIVA DE PLANIFICACION","PAT"),"PROVINCIA ADMINISTRATIVA Y PLANIFICACION","PAT")</f>
        <v>PAT BIOENERGÉTICA DEL NORTE DE ANTIOQUIA</v>
      </c>
      <c r="AA544" t="str">
        <f>IF($E544="","",INDEX(Esquemas_NORM!$H$2:$K$126,MATCH($E544,Esquemas_NORM!$A$2:$A$126,0),MATCH(AA$4,Esquemas_NORM!$H$1:$K$1,0)))</f>
        <v>A la fecha no ha conformado un EAT Región</v>
      </c>
      <c r="AB544" t="str">
        <f>IF($E544="","",INDEX(Esquemas_NORM!$H$2:$K$126,MATCH($E544,Esquemas_NORM!$A$2:$A$126,0),MATCH(AB$4,Esquemas_NORM!$H$1:$K$1,0)))</f>
        <v>A la fecha no ha conformado un EAT Área Metropolitana</v>
      </c>
      <c r="AC544" t="str">
        <f>IF($E544="","",INDEX(Esquemas_NORM!$H$2:$K$126,MATCH($E544,Esquemas_NORM!$A$2:$A$126,0),MATCH(AC$4,Esquemas_NORM!$H$1:$K$1,0)))</f>
        <v>ASOCIACION DE MUNICIPIOS DEL NORTE ANTIOQUEÑO - AMUNORTE</v>
      </c>
    </row>
    <row r="545" spans="1:29" x14ac:dyDescent="0.3">
      <c r="A545" s="6">
        <v>2019</v>
      </c>
      <c r="B545" s="4" t="s">
        <v>556</v>
      </c>
      <c r="C545" s="4" t="s">
        <v>235</v>
      </c>
      <c r="D545" s="4" t="s">
        <v>568</v>
      </c>
      <c r="E545" s="4" t="s">
        <v>244</v>
      </c>
      <c r="F545" s="4" t="s">
        <v>238</v>
      </c>
      <c r="G545" s="4" t="s">
        <v>245</v>
      </c>
      <c r="H545" s="9">
        <v>5.7003127473799999</v>
      </c>
      <c r="I545" s="9">
        <v>0</v>
      </c>
      <c r="J545" s="287">
        <v>5.7003127473799999</v>
      </c>
      <c r="K545" s="9">
        <v>1.0415152428600001</v>
      </c>
      <c r="L545" s="9">
        <v>5.8053373150400001</v>
      </c>
      <c r="M545" s="287">
        <v>6.8468525579000001</v>
      </c>
      <c r="N545" s="9">
        <v>4.00121652244</v>
      </c>
      <c r="O545" s="9">
        <v>11.2912680776</v>
      </c>
      <c r="P545" s="9">
        <v>3.2539633218200001</v>
      </c>
      <c r="Q545" s="9">
        <v>1.82052379074</v>
      </c>
      <c r="R545" s="9">
        <v>5.4107417014400001</v>
      </c>
      <c r="S545" s="9">
        <v>12.71275604191</v>
      </c>
      <c r="T545" s="9">
        <v>20.63925864031</v>
      </c>
      <c r="U545" s="9">
        <v>2.8644103520400002</v>
      </c>
      <c r="V545" s="287">
        <v>61.994138448299992</v>
      </c>
      <c r="W545" s="287">
        <v>74.541303753579996</v>
      </c>
      <c r="X545" s="9">
        <v>7.5330785010423407</v>
      </c>
      <c r="Y545" s="284">
        <v>82.074382254622336</v>
      </c>
      <c r="Z545" t="str">
        <f>SUBSTITUTE(SUBSTITUTE(SUBSTITUTE(SUBSTITUTE(IF(E545="","",VLOOKUP(E545,Esquemas_NORM!$A$2:$H$126,8,FALSE)),"PROVINCIA ADMINISTRATIVA Y DE PLANIFICACIÓN","PAT"),"PROVINCIA ADMINISTRATIVA Y DE PLANIFICACION","PAT"),"PROVINCIA ADMINISTRATIVA DE PLANIFICACION","PAT"),"PROVINCIA ADMINISTRATIVA Y PLANIFICACION","PAT")</f>
        <v>PAT BIOENERGÉTICA DEL NORTE DE ANTIOQUIA</v>
      </c>
      <c r="AA545" t="str">
        <f>IF($E545="","",INDEX(Esquemas_NORM!$H$2:$K$126,MATCH($E545,Esquemas_NORM!$A$2:$A$126,0),MATCH(AA$4,Esquemas_NORM!$H$1:$K$1,0)))</f>
        <v>A la fecha no ha conformado un EAT Región</v>
      </c>
      <c r="AB545" t="str">
        <f>IF($E545="","",INDEX(Esquemas_NORM!$H$2:$K$126,MATCH($E545,Esquemas_NORM!$A$2:$A$126,0),MATCH(AB$4,Esquemas_NORM!$H$1:$K$1,0)))</f>
        <v>A la fecha no ha conformado un EAT Área Metropolitana</v>
      </c>
      <c r="AC545" t="str">
        <f>IF($E545="","",INDEX(Esquemas_NORM!$H$2:$K$126,MATCH($E545,Esquemas_NORM!$A$2:$A$126,0),MATCH(AC$4,Esquemas_NORM!$H$1:$K$1,0)))</f>
        <v>ASOCIACION DE MUNICIPIOS DEL NORTE ANTIOQUEÑO - AMUNORTE</v>
      </c>
    </row>
    <row r="546" spans="1:29" x14ac:dyDescent="0.3">
      <c r="A546" s="6">
        <v>2019</v>
      </c>
      <c r="B546" s="4" t="s">
        <v>556</v>
      </c>
      <c r="C546" s="4" t="s">
        <v>235</v>
      </c>
      <c r="D546" s="4" t="s">
        <v>566</v>
      </c>
      <c r="E546" s="4" t="s">
        <v>246</v>
      </c>
      <c r="F546" s="4" t="s">
        <v>238</v>
      </c>
      <c r="G546" s="4" t="s">
        <v>247</v>
      </c>
      <c r="H546" s="9">
        <v>7.0065373129499999</v>
      </c>
      <c r="I546" s="9">
        <v>0</v>
      </c>
      <c r="J546" s="287">
        <v>7.0065373129499999</v>
      </c>
      <c r="K546" s="9">
        <v>0.55312693116</v>
      </c>
      <c r="L546" s="9">
        <v>3.1505820316199999</v>
      </c>
      <c r="M546" s="287">
        <v>3.7037089627799999</v>
      </c>
      <c r="N546" s="9">
        <v>24.521545611579999</v>
      </c>
      <c r="O546" s="9">
        <v>1.4838812505700001</v>
      </c>
      <c r="P546" s="9">
        <v>0.4298202653</v>
      </c>
      <c r="Q546" s="9">
        <v>0.26518253724000002</v>
      </c>
      <c r="R546" s="9">
        <v>0.94363054430000004</v>
      </c>
      <c r="S546" s="9">
        <v>2.4436657964999999</v>
      </c>
      <c r="T546" s="9">
        <v>3.0502378213800001</v>
      </c>
      <c r="U546" s="9">
        <v>0.37244090671000002</v>
      </c>
      <c r="V546" s="287">
        <v>33.510404733579996</v>
      </c>
      <c r="W546" s="287">
        <v>44.220651009309996</v>
      </c>
      <c r="X546" s="9">
        <v>4.4689000412650843</v>
      </c>
      <c r="Y546" s="284">
        <v>48.689551050575083</v>
      </c>
      <c r="Z546" t="str">
        <f>SUBSTITUTE(SUBSTITUTE(SUBSTITUTE(SUBSTITUTE(IF(E546="","",VLOOKUP(E546,Esquemas_NORM!$A$2:$H$126,8,FALSE)),"PROVINCIA ADMINISTRATIVA Y DE PLANIFICACIÓN","PAT"),"PROVINCIA ADMINISTRATIVA Y DE PLANIFICACION","PAT"),"PROVINCIA ADMINISTRATIVA DE PLANIFICACION","PAT"),"PROVINCIA ADMINISTRATIVA Y PLANIFICACION","PAT")</f>
        <v>PAT BIOENERGÉTICA DEL NORTE DE ANTIOQUIA</v>
      </c>
      <c r="AA546" t="str">
        <f>IF($E546="","",INDEX(Esquemas_NORM!$H$2:$K$126,MATCH($E546,Esquemas_NORM!$A$2:$A$126,0),MATCH(AA$4,Esquemas_NORM!$H$1:$K$1,0)))</f>
        <v>A la fecha no ha conformado un EAT Región</v>
      </c>
      <c r="AB546" t="str">
        <f>IF($E546="","",INDEX(Esquemas_NORM!$H$2:$K$126,MATCH($E546,Esquemas_NORM!$A$2:$A$126,0),MATCH(AB$4,Esquemas_NORM!$H$1:$K$1,0)))</f>
        <v>A la fecha no ha conformado un EAT Área Metropolitana</v>
      </c>
      <c r="AC546" t="str">
        <f>IF($E546="","",INDEX(Esquemas_NORM!$H$2:$K$126,MATCH($E546,Esquemas_NORM!$A$2:$A$126,0),MATCH(AC$4,Esquemas_NORM!$H$1:$K$1,0)))</f>
        <v>A la fecha no ha conformado un EAT asociación - unión</v>
      </c>
    </row>
    <row r="547" spans="1:29" x14ac:dyDescent="0.3">
      <c r="A547" s="6">
        <v>2019</v>
      </c>
      <c r="B547" s="4" t="s">
        <v>556</v>
      </c>
      <c r="C547" s="4" t="s">
        <v>235</v>
      </c>
      <c r="D547" s="4" t="s">
        <v>569</v>
      </c>
      <c r="E547" s="4" t="s">
        <v>248</v>
      </c>
      <c r="F547" s="4" t="s">
        <v>238</v>
      </c>
      <c r="G547" s="4" t="s">
        <v>249</v>
      </c>
      <c r="H547" s="9">
        <v>165.59636469009999</v>
      </c>
      <c r="I547" s="9">
        <v>0.12302681575</v>
      </c>
      <c r="J547" s="287">
        <v>165.71939150584998</v>
      </c>
      <c r="K547" s="9">
        <v>27.395580089380001</v>
      </c>
      <c r="L547" s="9">
        <v>21.491908808809999</v>
      </c>
      <c r="M547" s="287">
        <v>48.88748889819</v>
      </c>
      <c r="N547" s="9">
        <v>30.649408059660001</v>
      </c>
      <c r="O547" s="9">
        <v>75.389855998160002</v>
      </c>
      <c r="P547" s="9">
        <v>9.5504120640599997</v>
      </c>
      <c r="Q547" s="9">
        <v>11.13900480203</v>
      </c>
      <c r="R547" s="9">
        <v>21.747171938680001</v>
      </c>
      <c r="S547" s="9">
        <v>31.108265169359999</v>
      </c>
      <c r="T547" s="9">
        <v>28.145052925240002</v>
      </c>
      <c r="U547" s="9">
        <v>9.0018703009000003</v>
      </c>
      <c r="V547" s="287">
        <v>216.73104125809004</v>
      </c>
      <c r="W547" s="287">
        <v>431.33792166213004</v>
      </c>
      <c r="X547" s="9">
        <v>43.590630438896028</v>
      </c>
      <c r="Y547" s="284">
        <v>474.92855210102607</v>
      </c>
      <c r="Z547" t="str">
        <f>SUBSTITUTE(SUBSTITUTE(SUBSTITUTE(SUBSTITUTE(IF(E547="","",VLOOKUP(E547,Esquemas_NORM!$A$2:$H$126,8,FALSE)),"PROVINCIA ADMINISTRATIVA Y DE PLANIFICACIÓN","PAT"),"PROVINCIA ADMINISTRATIVA Y DE PLANIFICACION","PAT"),"PROVINCIA ADMINISTRATIVA DE PLANIFICACION","PAT"),"PROVINCIA ADMINISTRATIVA Y PLANIFICACION","PAT")</f>
        <v>PAT DEL RIO GRANDE</v>
      </c>
      <c r="AA547" t="str">
        <f>IF($E547="","",INDEX(Esquemas_NORM!$H$2:$K$126,MATCH($E547,Esquemas_NORM!$A$2:$A$126,0),MATCH(AA$4,Esquemas_NORM!$H$1:$K$1,0)))</f>
        <v>A la fecha no ha conformado un EAT Región</v>
      </c>
      <c r="AB547" t="str">
        <f>IF($E547="","",INDEX(Esquemas_NORM!$H$2:$K$126,MATCH($E547,Esquemas_NORM!$A$2:$A$126,0),MATCH(AB$4,Esquemas_NORM!$H$1:$K$1,0)))</f>
        <v>A la fecha no ha conformado un EAT Área Metropolitana</v>
      </c>
      <c r="AC547" t="str">
        <f>IF($E547="","",INDEX(Esquemas_NORM!$H$2:$K$126,MATCH($E547,Esquemas_NORM!$A$2:$A$126,0),MATCH(AC$4,Esquemas_NORM!$H$1:$K$1,0)))</f>
        <v>ASOCIACION DE MUNICIPIOS DEL NORTE ANTIOQUEÑO - AMUNORTE</v>
      </c>
    </row>
    <row r="548" spans="1:29" x14ac:dyDescent="0.3">
      <c r="A548" s="6">
        <v>2019</v>
      </c>
      <c r="B548" s="4" t="s">
        <v>556</v>
      </c>
      <c r="C548" s="4" t="s">
        <v>235</v>
      </c>
      <c r="D548" s="4" t="s">
        <v>569</v>
      </c>
      <c r="E548" s="4" t="s">
        <v>250</v>
      </c>
      <c r="F548" s="4" t="s">
        <v>238</v>
      </c>
      <c r="G548" s="4" t="s">
        <v>251</v>
      </c>
      <c r="H548" s="9">
        <v>74.600633866229998</v>
      </c>
      <c r="I548" s="9">
        <v>0</v>
      </c>
      <c r="J548" s="287">
        <v>74.600633866229998</v>
      </c>
      <c r="K548" s="9">
        <v>151.61564881736999</v>
      </c>
      <c r="L548" s="9">
        <v>51.319716621460003</v>
      </c>
      <c r="M548" s="287">
        <v>202.93536543882999</v>
      </c>
      <c r="N548" s="9">
        <v>12.725553387330001</v>
      </c>
      <c r="O548" s="9">
        <v>39.705622944429997</v>
      </c>
      <c r="P548" s="9">
        <v>5.1690960169100002</v>
      </c>
      <c r="Q548" s="9">
        <v>4.9429025845399996</v>
      </c>
      <c r="R548" s="9">
        <v>13.162511792809999</v>
      </c>
      <c r="S548" s="9">
        <v>20.352287685450001</v>
      </c>
      <c r="T548" s="9">
        <v>19.11581227644</v>
      </c>
      <c r="U548" s="9">
        <v>5.7220865134699999</v>
      </c>
      <c r="V548" s="287">
        <v>120.89587320138001</v>
      </c>
      <c r="W548" s="287">
        <v>398.43187250644002</v>
      </c>
      <c r="X548" s="9">
        <v>40.265174095016562</v>
      </c>
      <c r="Y548" s="284">
        <v>438.69704660145658</v>
      </c>
      <c r="Z548" t="str">
        <f>SUBSTITUTE(SUBSTITUTE(SUBSTITUTE(SUBSTITUTE(IF(E548="","",VLOOKUP(E548,Esquemas_NORM!$A$2:$H$126,8,FALSE)),"PROVINCIA ADMINISTRATIVA Y DE PLANIFICACIÓN","PAT"),"PROVINCIA ADMINISTRATIVA Y DE PLANIFICACION","PAT"),"PROVINCIA ADMINISTRATIVA DE PLANIFICACION","PAT"),"PROVINCIA ADMINISTRATIVA Y PLANIFICACION","PAT")</f>
        <v>PAT DEL RIO GRANDE</v>
      </c>
      <c r="AA548" t="str">
        <f>IF($E548="","",INDEX(Esquemas_NORM!$H$2:$K$126,MATCH($E548,Esquemas_NORM!$A$2:$A$126,0),MATCH(AA$4,Esquemas_NORM!$H$1:$K$1,0)))</f>
        <v>A la fecha no ha conformado un EAT Región</v>
      </c>
      <c r="AB548" t="str">
        <f>IF($E548="","",INDEX(Esquemas_NORM!$H$2:$K$126,MATCH($E548,Esquemas_NORM!$A$2:$A$126,0),MATCH(AB$4,Esquemas_NORM!$H$1:$K$1,0)))</f>
        <v>A la fecha no ha conformado un EAT Área Metropolitana</v>
      </c>
      <c r="AC548" t="str">
        <f>IF($E548="","",INDEX(Esquemas_NORM!$H$2:$K$126,MATCH($E548,Esquemas_NORM!$A$2:$A$126,0),MATCH(AC$4,Esquemas_NORM!$H$1:$K$1,0)))</f>
        <v>A la fecha no ha conformado un EAT asociación - unión</v>
      </c>
    </row>
    <row r="549" spans="1:29" x14ac:dyDescent="0.3">
      <c r="A549" s="6">
        <v>2019</v>
      </c>
      <c r="B549" s="4" t="s">
        <v>556</v>
      </c>
      <c r="C549" s="4" t="s">
        <v>235</v>
      </c>
      <c r="D549" s="4" t="s">
        <v>566</v>
      </c>
      <c r="E549" s="4" t="s">
        <v>252</v>
      </c>
      <c r="F549" s="4" t="s">
        <v>238</v>
      </c>
      <c r="G549" s="4" t="s">
        <v>253</v>
      </c>
      <c r="H549" s="9">
        <v>26.625458246379999</v>
      </c>
      <c r="I549" s="9">
        <v>0.84678079514000004</v>
      </c>
      <c r="J549" s="287">
        <v>27.472239041519998</v>
      </c>
      <c r="K549" s="9">
        <v>14.128437722239999</v>
      </c>
      <c r="L549" s="9">
        <v>15.39316236728</v>
      </c>
      <c r="M549" s="287">
        <v>29.52160008952</v>
      </c>
      <c r="N549" s="9">
        <v>31.13845755466</v>
      </c>
      <c r="O549" s="9">
        <v>54.424253558270003</v>
      </c>
      <c r="P549" s="9">
        <v>13.963718244120001</v>
      </c>
      <c r="Q549" s="9">
        <v>6.7558924687199999</v>
      </c>
      <c r="R549" s="9">
        <v>35.470597486389998</v>
      </c>
      <c r="S549" s="9">
        <v>47.841432771329998</v>
      </c>
      <c r="T549" s="9">
        <v>86.558228614490005</v>
      </c>
      <c r="U549" s="9">
        <v>16.936653418239999</v>
      </c>
      <c r="V549" s="287">
        <v>293.08923411621998</v>
      </c>
      <c r="W549" s="287">
        <v>350.08307324726002</v>
      </c>
      <c r="X549" s="9">
        <v>35.379087027715428</v>
      </c>
      <c r="Y549" s="284">
        <v>385.46216027497542</v>
      </c>
      <c r="Z549" t="str">
        <f>SUBSTITUTE(SUBSTITUTE(SUBSTITUTE(SUBSTITUTE(IF(E549="","",VLOOKUP(E549,Esquemas_NORM!$A$2:$H$126,8,FALSE)),"PROVINCIA ADMINISTRATIVA Y DE PLANIFICACIÓN","PAT"),"PROVINCIA ADMINISTRATIVA Y DE PLANIFICACION","PAT"),"PROVINCIA ADMINISTRATIVA DE PLANIFICACION","PAT"),"PROVINCIA ADMINISTRATIVA Y PLANIFICACION","PAT")</f>
        <v>PAT BIOENERGÉTICA DEL NORTE DE ANTIOQUIA</v>
      </c>
      <c r="AA549" t="str">
        <f>IF($E549="","",INDEX(Esquemas_NORM!$H$2:$K$126,MATCH($E549,Esquemas_NORM!$A$2:$A$126,0),MATCH(AA$4,Esquemas_NORM!$H$1:$K$1,0)))</f>
        <v>A la fecha no ha conformado un EAT Región</v>
      </c>
      <c r="AB549" t="str">
        <f>IF($E549="","",INDEX(Esquemas_NORM!$H$2:$K$126,MATCH($E549,Esquemas_NORM!$A$2:$A$126,0),MATCH(AB$4,Esquemas_NORM!$H$1:$K$1,0)))</f>
        <v>A la fecha no ha conformado un EAT Área Metropolitana</v>
      </c>
      <c r="AC549" t="str">
        <f>IF($E549="","",INDEX(Esquemas_NORM!$H$2:$K$126,MATCH($E549,Esquemas_NORM!$A$2:$A$126,0),MATCH(AC$4,Esquemas_NORM!$H$1:$K$1,0)))</f>
        <v>ASOCIACION DE MUNICIPIOS DEL NORTE ANTIOQUEÑO - AMUNORTE</v>
      </c>
    </row>
    <row r="550" spans="1:29" x14ac:dyDescent="0.3">
      <c r="A550" s="6">
        <v>2019</v>
      </c>
      <c r="B550" s="4" t="s">
        <v>556</v>
      </c>
      <c r="C550" s="4" t="s">
        <v>235</v>
      </c>
      <c r="D550" s="4" t="s">
        <v>566</v>
      </c>
      <c r="E550" s="4" t="s">
        <v>254</v>
      </c>
      <c r="F550" s="4" t="s">
        <v>238</v>
      </c>
      <c r="G550" s="4" t="s">
        <v>255</v>
      </c>
      <c r="H550" s="9">
        <v>7.5452652013500003</v>
      </c>
      <c r="I550" s="9">
        <v>0</v>
      </c>
      <c r="J550" s="287">
        <v>7.5452652013500003</v>
      </c>
      <c r="K550" s="9">
        <v>0.17905445517999999</v>
      </c>
      <c r="L550" s="9">
        <v>6.1622132628899999</v>
      </c>
      <c r="M550" s="287">
        <v>6.3412677180700001</v>
      </c>
      <c r="N550" s="9">
        <v>34.351720805859998</v>
      </c>
      <c r="O550" s="9">
        <v>3.4112283958799998</v>
      </c>
      <c r="P550" s="9">
        <v>1.00223429941</v>
      </c>
      <c r="Q550" s="9">
        <v>0.64059548388999998</v>
      </c>
      <c r="R550" s="9">
        <v>1.5855073771099999</v>
      </c>
      <c r="S550" s="9">
        <v>4.6822045531000001</v>
      </c>
      <c r="T550" s="9">
        <v>7.6735081049899998</v>
      </c>
      <c r="U550" s="9">
        <v>1.1414333867899999</v>
      </c>
      <c r="V550" s="287">
        <v>54.488432407029997</v>
      </c>
      <c r="W550" s="287">
        <v>68.374965326449995</v>
      </c>
      <c r="X550" s="9">
        <v>6.9099137709318752</v>
      </c>
      <c r="Y550" s="284">
        <v>75.284879097381875</v>
      </c>
      <c r="Z550" t="str">
        <f>SUBSTITUTE(SUBSTITUTE(SUBSTITUTE(SUBSTITUTE(IF(E550="","",VLOOKUP(E550,Esquemas_NORM!$A$2:$H$126,8,FALSE)),"PROVINCIA ADMINISTRATIVA Y DE PLANIFICACIÓN","PAT"),"PROVINCIA ADMINISTRATIVA Y DE PLANIFICACION","PAT"),"PROVINCIA ADMINISTRATIVA DE PLANIFICACION","PAT"),"PROVINCIA ADMINISTRATIVA Y PLANIFICACION","PAT")</f>
        <v>PAT BIOENERGÉTICA DEL NORTE DE ANTIOQUIA</v>
      </c>
      <c r="AA550" t="str">
        <f>IF($E550="","",INDEX(Esquemas_NORM!$H$2:$K$126,MATCH($E550,Esquemas_NORM!$A$2:$A$126,0),MATCH(AA$4,Esquemas_NORM!$H$1:$K$1,0)))</f>
        <v>A la fecha no ha conformado un EAT Región</v>
      </c>
      <c r="AB550" t="str">
        <f>IF($E550="","",INDEX(Esquemas_NORM!$H$2:$K$126,MATCH($E550,Esquemas_NORM!$A$2:$A$126,0),MATCH(AB$4,Esquemas_NORM!$H$1:$K$1,0)))</f>
        <v>A la fecha no ha conformado un EAT Área Metropolitana</v>
      </c>
      <c r="AC550" t="str">
        <f>IF($E550="","",INDEX(Esquemas_NORM!$H$2:$K$126,MATCH($E550,Esquemas_NORM!$A$2:$A$126,0),MATCH(AC$4,Esquemas_NORM!$H$1:$K$1,0)))</f>
        <v>A la fecha no ha conformado un EAT asociación - unión</v>
      </c>
    </row>
    <row r="551" spans="1:29" x14ac:dyDescent="0.3">
      <c r="A551" s="6">
        <v>2019</v>
      </c>
      <c r="B551" s="4" t="s">
        <v>556</v>
      </c>
      <c r="C551" s="4" t="s">
        <v>235</v>
      </c>
      <c r="D551" s="4" t="s">
        <v>570</v>
      </c>
      <c r="E551" s="4" t="s">
        <v>256</v>
      </c>
      <c r="F551" s="4" t="s">
        <v>238</v>
      </c>
      <c r="G551" s="4" t="s">
        <v>257</v>
      </c>
      <c r="H551" s="9">
        <v>43.893830029509999</v>
      </c>
      <c r="I551" s="9">
        <v>0</v>
      </c>
      <c r="J551" s="287">
        <v>43.893830029509999</v>
      </c>
      <c r="K551" s="9">
        <v>5.5666980174100003</v>
      </c>
      <c r="L551" s="9">
        <v>15.406109421829999</v>
      </c>
      <c r="M551" s="287">
        <v>20.97280743924</v>
      </c>
      <c r="N551" s="9">
        <v>10.18659832622</v>
      </c>
      <c r="O551" s="9">
        <v>33.217659729239998</v>
      </c>
      <c r="P551" s="9">
        <v>10.176561824349999</v>
      </c>
      <c r="Q551" s="9">
        <v>5.3161010829400004</v>
      </c>
      <c r="R551" s="9">
        <v>17.702986780900002</v>
      </c>
      <c r="S551" s="9">
        <v>29.349497716529999</v>
      </c>
      <c r="T551" s="9">
        <v>72.491327924610005</v>
      </c>
      <c r="U551" s="9">
        <v>7.6073318163400003</v>
      </c>
      <c r="V551" s="287">
        <v>186.04806520113002</v>
      </c>
      <c r="W551" s="287">
        <v>250.91470266988</v>
      </c>
      <c r="X551" s="9">
        <v>25.357218845083011</v>
      </c>
      <c r="Y551" s="284">
        <v>276.27192151496303</v>
      </c>
      <c r="Z551" t="str">
        <f>SUBSTITUTE(SUBSTITUTE(SUBSTITUTE(SUBSTITUTE(IF(E551="","",VLOOKUP(E551,Esquemas_NORM!$A$2:$H$126,8,FALSE)),"PROVINCIA ADMINISTRATIVA Y DE PLANIFICACIÓN","PAT"),"PROVINCIA ADMINISTRATIVA Y DE PLANIFICACION","PAT"),"PROVINCIA ADMINISTRATIVA DE PLANIFICACION","PAT"),"PROVINCIA ADMINISTRATIVA Y PLANIFICACION","PAT")</f>
        <v>PAT BIOENERGÉTICA DEL NORTE DE ANTIOQUIA</v>
      </c>
      <c r="AA551" t="str">
        <f>IF($E551="","",INDEX(Esquemas_NORM!$H$2:$K$126,MATCH($E551,Esquemas_NORM!$A$2:$A$126,0),MATCH(AA$4,Esquemas_NORM!$H$1:$K$1,0)))</f>
        <v>A la fecha no ha conformado un EAT Región</v>
      </c>
      <c r="AB551" t="str">
        <f>IF($E551="","",INDEX(Esquemas_NORM!$H$2:$K$126,MATCH($E551,Esquemas_NORM!$A$2:$A$126,0),MATCH(AB$4,Esquemas_NORM!$H$1:$K$1,0)))</f>
        <v>A la fecha no ha conformado un EAT Área Metropolitana</v>
      </c>
      <c r="AC551" t="str">
        <f>IF($E551="","",INDEX(Esquemas_NORM!$H$2:$K$126,MATCH($E551,Esquemas_NORM!$A$2:$A$126,0),MATCH(AC$4,Esquemas_NORM!$H$1:$K$1,0)))</f>
        <v>ASOCIACION DE MUNICIPIOS DEL NORTE ANTIOQUEÑO - AMUNORTE</v>
      </c>
    </row>
    <row r="552" spans="1:29" x14ac:dyDescent="0.3">
      <c r="A552" s="6">
        <v>2019</v>
      </c>
      <c r="B552" s="4" t="s">
        <v>556</v>
      </c>
      <c r="C552" s="4" t="s">
        <v>235</v>
      </c>
      <c r="D552" s="4" t="s">
        <v>570</v>
      </c>
      <c r="E552" s="4" t="s">
        <v>258</v>
      </c>
      <c r="F552" s="4" t="s">
        <v>238</v>
      </c>
      <c r="G552" s="4" t="s">
        <v>259</v>
      </c>
      <c r="H552" s="9">
        <v>16.708859211069999</v>
      </c>
      <c r="I552" s="9">
        <v>0</v>
      </c>
      <c r="J552" s="287">
        <v>16.708859211069999</v>
      </c>
      <c r="K552" s="9">
        <v>0.59203099816000004</v>
      </c>
      <c r="L552" s="9">
        <v>5.7387909775299999</v>
      </c>
      <c r="M552" s="287">
        <v>6.3308219756900002</v>
      </c>
      <c r="N552" s="9">
        <v>2.0390323751900001</v>
      </c>
      <c r="O552" s="9">
        <v>7.7230756567299998</v>
      </c>
      <c r="P552" s="9">
        <v>2.6518703563799999</v>
      </c>
      <c r="Q552" s="9">
        <v>2.2426560138</v>
      </c>
      <c r="R552" s="9">
        <v>8.1901090374199992</v>
      </c>
      <c r="S552" s="9">
        <v>8.12846820627</v>
      </c>
      <c r="T552" s="9">
        <v>18.933581619230001</v>
      </c>
      <c r="U552" s="9">
        <v>2.9370723646000001</v>
      </c>
      <c r="V552" s="287">
        <v>52.845865629619993</v>
      </c>
      <c r="W552" s="287">
        <v>75.885546816379986</v>
      </c>
      <c r="X552" s="9">
        <v>7.668926520950742</v>
      </c>
      <c r="Y552" s="284">
        <v>83.554473337330734</v>
      </c>
      <c r="Z552" t="str">
        <f>SUBSTITUTE(SUBSTITUTE(SUBSTITUTE(SUBSTITUTE(IF(E552="","",VLOOKUP(E552,Esquemas_NORM!$A$2:$H$126,8,FALSE)),"PROVINCIA ADMINISTRATIVA Y DE PLANIFICACIÓN","PAT"),"PROVINCIA ADMINISTRATIVA Y DE PLANIFICACION","PAT"),"PROVINCIA ADMINISTRATIVA DE PLANIFICACION","PAT"),"PROVINCIA ADMINISTRATIVA Y PLANIFICACION","PAT")</f>
        <v>PAT BIOENERGÉTICA DEL NORTE DE ANTIOQUIA</v>
      </c>
      <c r="AA552" t="str">
        <f>IF($E552="","",INDEX(Esquemas_NORM!$H$2:$K$126,MATCH($E552,Esquemas_NORM!$A$2:$A$126,0),MATCH(AA$4,Esquemas_NORM!$H$1:$K$1,0)))</f>
        <v>A la fecha no ha conformado un EAT Región</v>
      </c>
      <c r="AB552" t="str">
        <f>IF($E552="","",INDEX(Esquemas_NORM!$H$2:$K$126,MATCH($E552,Esquemas_NORM!$A$2:$A$126,0),MATCH(AB$4,Esquemas_NORM!$H$1:$K$1,0)))</f>
        <v>A la fecha no ha conformado un EAT Área Metropolitana</v>
      </c>
      <c r="AC552" t="str">
        <f>IF($E552="","",INDEX(Esquemas_NORM!$H$2:$K$126,MATCH($E552,Esquemas_NORM!$A$2:$A$126,0),MATCH(AC$4,Esquemas_NORM!$H$1:$K$1,0)))</f>
        <v>ASOCIACION DE MUNICIPIOS DEL NORTE ANTIOQUEÑO - AMUNORTE</v>
      </c>
    </row>
    <row r="553" spans="1:29" x14ac:dyDescent="0.3">
      <c r="A553" s="6">
        <v>2019</v>
      </c>
      <c r="B553" s="4" t="s">
        <v>556</v>
      </c>
      <c r="C553" s="4" t="s">
        <v>235</v>
      </c>
      <c r="D553" s="4" t="s">
        <v>569</v>
      </c>
      <c r="E553" s="4" t="s">
        <v>260</v>
      </c>
      <c r="F553" s="4" t="s">
        <v>238</v>
      </c>
      <c r="G553" s="4" t="s">
        <v>261</v>
      </c>
      <c r="H553" s="9">
        <v>4.2463869299799999</v>
      </c>
      <c r="I553" s="9">
        <v>0</v>
      </c>
      <c r="J553" s="287">
        <v>4.2463869299799999</v>
      </c>
      <c r="K553" s="9">
        <v>1.2941730061800001</v>
      </c>
      <c r="L553" s="9">
        <v>2.1303852752400001</v>
      </c>
      <c r="M553" s="287">
        <v>3.4245582814200004</v>
      </c>
      <c r="N553" s="9">
        <v>3.5388168893700001</v>
      </c>
      <c r="O553" s="9">
        <v>6.2688049756400002</v>
      </c>
      <c r="P553" s="9">
        <v>1.39375923867</v>
      </c>
      <c r="Q553" s="9">
        <v>0.92329007027999999</v>
      </c>
      <c r="R553" s="9">
        <v>3.0968355950899999</v>
      </c>
      <c r="S553" s="9">
        <v>4.8026452603800003</v>
      </c>
      <c r="T553" s="9">
        <v>9.1694010447099998</v>
      </c>
      <c r="U553" s="9">
        <v>1.9073635068100001</v>
      </c>
      <c r="V553" s="287">
        <v>31.100916580950003</v>
      </c>
      <c r="W553" s="287">
        <v>38.771861792350002</v>
      </c>
      <c r="X553" s="9">
        <v>3.9182502023151584</v>
      </c>
      <c r="Y553" s="284">
        <v>42.690111994665159</v>
      </c>
      <c r="Z553" t="str">
        <f>SUBSTITUTE(SUBSTITUTE(SUBSTITUTE(SUBSTITUTE(IF(E553="","",VLOOKUP(E553,Esquemas_NORM!$A$2:$H$126,8,FALSE)),"PROVINCIA ADMINISTRATIVA Y DE PLANIFICACIÓN","PAT"),"PROVINCIA ADMINISTRATIVA Y DE PLANIFICACION","PAT"),"PROVINCIA ADMINISTRATIVA DE PLANIFICACION","PAT"),"PROVINCIA ADMINISTRATIVA Y PLANIFICACION","PAT")</f>
        <v>PAT BIOENERGÉTICA DEL NORTE DE ANTIOQUIA</v>
      </c>
      <c r="AA553" t="str">
        <f>IF($E553="","",INDEX(Esquemas_NORM!$H$2:$K$126,MATCH($E553,Esquemas_NORM!$A$2:$A$126,0),MATCH(AA$4,Esquemas_NORM!$H$1:$K$1,0)))</f>
        <v>A la fecha no ha conformado un EAT Región</v>
      </c>
      <c r="AB553" t="str">
        <f>IF($E553="","",INDEX(Esquemas_NORM!$H$2:$K$126,MATCH($E553,Esquemas_NORM!$A$2:$A$126,0),MATCH(AB$4,Esquemas_NORM!$H$1:$K$1,0)))</f>
        <v>A la fecha no ha conformado un EAT Área Metropolitana</v>
      </c>
      <c r="AC553" t="str">
        <f>IF($E553="","",INDEX(Esquemas_NORM!$H$2:$K$126,MATCH($E553,Esquemas_NORM!$A$2:$A$126,0),MATCH(AC$4,Esquemas_NORM!$H$1:$K$1,0)))</f>
        <v>ASOCIACION DE MUNICIPIOS DEL NORTE ANTIOQUEÑO - AMUNORTE</v>
      </c>
    </row>
    <row r="554" spans="1:29" x14ac:dyDescent="0.3">
      <c r="A554" s="6">
        <v>2019</v>
      </c>
      <c r="B554" s="4" t="s">
        <v>556</v>
      </c>
      <c r="C554" s="4" t="s">
        <v>235</v>
      </c>
      <c r="D554" s="4" t="s">
        <v>569</v>
      </c>
      <c r="E554" s="4" t="s">
        <v>262</v>
      </c>
      <c r="F554" s="4" t="s">
        <v>238</v>
      </c>
      <c r="G554" s="4" t="s">
        <v>263</v>
      </c>
      <c r="H554" s="9">
        <v>106.01330724643</v>
      </c>
      <c r="I554" s="9">
        <v>1.1545176359999999E-2</v>
      </c>
      <c r="J554" s="287">
        <v>106.02485242279</v>
      </c>
      <c r="K554" s="9">
        <v>406.92660703694003</v>
      </c>
      <c r="L554" s="9">
        <v>59.991038441919997</v>
      </c>
      <c r="M554" s="287">
        <v>466.91764547886004</v>
      </c>
      <c r="N554" s="9">
        <v>23.022455079090001</v>
      </c>
      <c r="O554" s="9">
        <v>79.151644885400003</v>
      </c>
      <c r="P554" s="9">
        <v>11.492510597280001</v>
      </c>
      <c r="Q554" s="9">
        <v>13.0183654579</v>
      </c>
      <c r="R554" s="9">
        <v>32.105494502399999</v>
      </c>
      <c r="S554" s="9">
        <v>42.754075239019997</v>
      </c>
      <c r="T554" s="9">
        <v>38.074341927680003</v>
      </c>
      <c r="U554" s="9">
        <v>10.662527530709999</v>
      </c>
      <c r="V554" s="287">
        <v>250.28141521948004</v>
      </c>
      <c r="W554" s="287">
        <v>823.22391312113007</v>
      </c>
      <c r="X554" s="9">
        <v>83.194283560910449</v>
      </c>
      <c r="Y554" s="284">
        <v>906.4181966820405</v>
      </c>
      <c r="Z554" t="str">
        <f>SUBSTITUTE(SUBSTITUTE(SUBSTITUTE(SUBSTITUTE(IF(E554="","",VLOOKUP(E554,Esquemas_NORM!$A$2:$H$126,8,FALSE)),"PROVINCIA ADMINISTRATIVA Y DE PLANIFICACIÓN","PAT"),"PROVINCIA ADMINISTRATIVA Y DE PLANIFICACION","PAT"),"PROVINCIA ADMINISTRATIVA DE PLANIFICACION","PAT"),"PROVINCIA ADMINISTRATIVA Y PLANIFICACION","PAT")</f>
        <v>PAT DEL RIO GRANDE</v>
      </c>
      <c r="AA554" t="str">
        <f>IF($E554="","",INDEX(Esquemas_NORM!$H$2:$K$126,MATCH($E554,Esquemas_NORM!$A$2:$A$126,0),MATCH(AA$4,Esquemas_NORM!$H$1:$K$1,0)))</f>
        <v>A la fecha no ha conformado un EAT Región</v>
      </c>
      <c r="AB554" t="str">
        <f>IF($E554="","",INDEX(Esquemas_NORM!$H$2:$K$126,MATCH($E554,Esquemas_NORM!$A$2:$A$126,0),MATCH(AB$4,Esquemas_NORM!$H$1:$K$1,0)))</f>
        <v>A la fecha no ha conformado un EAT Área Metropolitana</v>
      </c>
      <c r="AC554" t="str">
        <f>IF($E554="","",INDEX(Esquemas_NORM!$H$2:$K$126,MATCH($E554,Esquemas_NORM!$A$2:$A$126,0),MATCH(AC$4,Esquemas_NORM!$H$1:$K$1,0)))</f>
        <v>A la fecha no ha conformado un EAT asociación - unión</v>
      </c>
    </row>
    <row r="555" spans="1:29" x14ac:dyDescent="0.3">
      <c r="A555" s="6">
        <v>2019</v>
      </c>
      <c r="B555" s="4" t="s">
        <v>556</v>
      </c>
      <c r="C555" s="4" t="s">
        <v>235</v>
      </c>
      <c r="D555" s="4" t="s">
        <v>569</v>
      </c>
      <c r="E555" s="4" t="s">
        <v>264</v>
      </c>
      <c r="F555" s="4" t="s">
        <v>238</v>
      </c>
      <c r="G555" s="4" t="s">
        <v>265</v>
      </c>
      <c r="H555" s="9">
        <v>259.72421116486998</v>
      </c>
      <c r="I555" s="9">
        <v>2.7237105021699999</v>
      </c>
      <c r="J555" s="287">
        <v>262.44792166703996</v>
      </c>
      <c r="K555" s="9">
        <v>161.33208822722</v>
      </c>
      <c r="L555" s="9">
        <v>116.13559697577</v>
      </c>
      <c r="M555" s="287">
        <v>277.46768520298997</v>
      </c>
      <c r="N555" s="9">
        <v>50.718799906050002</v>
      </c>
      <c r="O555" s="9">
        <v>106.17790142102</v>
      </c>
      <c r="P555" s="9">
        <v>15.802743637020001</v>
      </c>
      <c r="Q555" s="9">
        <v>15.59561414393</v>
      </c>
      <c r="R555" s="9">
        <v>36.864475958669999</v>
      </c>
      <c r="S555" s="9">
        <v>64.534250132240004</v>
      </c>
      <c r="T555" s="9">
        <v>112.24023418518</v>
      </c>
      <c r="U555" s="9">
        <v>13.97834723926</v>
      </c>
      <c r="V555" s="287">
        <v>415.91236662336996</v>
      </c>
      <c r="W555" s="287">
        <v>955.8279734933999</v>
      </c>
      <c r="X555" s="9">
        <v>96.595133103900054</v>
      </c>
      <c r="Y555" s="284">
        <v>1052.4231065972999</v>
      </c>
      <c r="Z555" t="str">
        <f>SUBSTITUTE(SUBSTITUTE(SUBSTITUTE(SUBSTITUTE(IF(E555="","",VLOOKUP(E555,Esquemas_NORM!$A$2:$H$126,8,FALSE)),"PROVINCIA ADMINISTRATIVA Y DE PLANIFICACIÓN","PAT"),"PROVINCIA ADMINISTRATIVA Y DE PLANIFICACION","PAT"),"PROVINCIA ADMINISTRATIVA DE PLANIFICACION","PAT"),"PROVINCIA ADMINISTRATIVA Y PLANIFICACION","PAT")</f>
        <v>PAT DEL RIO GRANDE</v>
      </c>
      <c r="AA555" t="str">
        <f>IF($E555="","",INDEX(Esquemas_NORM!$H$2:$K$126,MATCH($E555,Esquemas_NORM!$A$2:$A$126,0),MATCH(AA$4,Esquemas_NORM!$H$1:$K$1,0)))</f>
        <v>A la fecha no ha conformado un EAT Región</v>
      </c>
      <c r="AB555" t="str">
        <f>IF($E555="","",INDEX(Esquemas_NORM!$H$2:$K$126,MATCH($E555,Esquemas_NORM!$A$2:$A$126,0),MATCH(AB$4,Esquemas_NORM!$H$1:$K$1,0)))</f>
        <v>A la fecha no ha conformado un EAT Área Metropolitana</v>
      </c>
      <c r="AC555" t="str">
        <f>IF($E555="","",INDEX(Esquemas_NORM!$H$2:$K$126,MATCH($E555,Esquemas_NORM!$A$2:$A$126,0),MATCH(AC$4,Esquemas_NORM!$H$1:$K$1,0)))</f>
        <v>A la fecha no ha conformado un EAT asociación - unión</v>
      </c>
    </row>
    <row r="556" spans="1:29" x14ac:dyDescent="0.3">
      <c r="A556" s="6">
        <v>2019</v>
      </c>
      <c r="B556" s="4" t="s">
        <v>556</v>
      </c>
      <c r="C556" s="4" t="s">
        <v>235</v>
      </c>
      <c r="D556" s="4" t="s">
        <v>570</v>
      </c>
      <c r="E556" s="4" t="s">
        <v>266</v>
      </c>
      <c r="F556" s="4" t="s">
        <v>238</v>
      </c>
      <c r="G556" s="4" t="s">
        <v>267</v>
      </c>
      <c r="H556" s="9">
        <v>8.6586032035200002</v>
      </c>
      <c r="I556" s="9">
        <v>2.11443378882</v>
      </c>
      <c r="J556" s="287">
        <v>10.77303699234</v>
      </c>
      <c r="K556" s="9">
        <v>6.3701191212800001</v>
      </c>
      <c r="L556" s="9">
        <v>0.51417336414000003</v>
      </c>
      <c r="M556" s="287">
        <v>6.8842924854200005</v>
      </c>
      <c r="N556" s="9">
        <v>8.9386671244800002</v>
      </c>
      <c r="O556" s="9">
        <v>11.50427941157</v>
      </c>
      <c r="P556" s="9">
        <v>1.8085715495100001</v>
      </c>
      <c r="Q556" s="9">
        <v>1.3026123889800001</v>
      </c>
      <c r="R556" s="9">
        <v>4.6763537921399996</v>
      </c>
      <c r="S556" s="9">
        <v>18.89888430569</v>
      </c>
      <c r="T556" s="9">
        <v>15.016641477489999</v>
      </c>
      <c r="U556" s="9">
        <v>1.92286803432</v>
      </c>
      <c r="V556" s="287">
        <v>64.06887808418</v>
      </c>
      <c r="W556" s="287">
        <v>81.726207561940001</v>
      </c>
      <c r="X556" s="9">
        <v>8.25917855142084</v>
      </c>
      <c r="Y556" s="284">
        <v>89.985386113360846</v>
      </c>
      <c r="Z556" t="str">
        <f>SUBSTITUTE(SUBSTITUTE(SUBSTITUTE(SUBSTITUTE(IF(E556="","",VLOOKUP(E556,Esquemas_NORM!$A$2:$H$126,8,FALSE)),"PROVINCIA ADMINISTRATIVA Y DE PLANIFICACIÓN","PAT"),"PROVINCIA ADMINISTRATIVA Y DE PLANIFICACION","PAT"),"PROVINCIA ADMINISTRATIVA DE PLANIFICACION","PAT"),"PROVINCIA ADMINISTRATIVA Y PLANIFICACION","PAT")</f>
        <v>PAT BIOENERGÉTICA DEL NORTE DE ANTIOQUIA</v>
      </c>
      <c r="AA556" t="str">
        <f>IF($E556="","",INDEX(Esquemas_NORM!$H$2:$K$126,MATCH($E556,Esquemas_NORM!$A$2:$A$126,0),MATCH(AA$4,Esquemas_NORM!$H$1:$K$1,0)))</f>
        <v>A la fecha no ha conformado un EAT Región</v>
      </c>
      <c r="AB556" t="str">
        <f>IF($E556="","",INDEX(Esquemas_NORM!$H$2:$K$126,MATCH($E556,Esquemas_NORM!$A$2:$A$126,0),MATCH(AB$4,Esquemas_NORM!$H$1:$K$1,0)))</f>
        <v>A la fecha no ha conformado un EAT Área Metropolitana</v>
      </c>
      <c r="AC556" t="str">
        <f>IF($E556="","",INDEX(Esquemas_NORM!$H$2:$K$126,MATCH($E556,Esquemas_NORM!$A$2:$A$126,0),MATCH(AC$4,Esquemas_NORM!$H$1:$K$1,0)))</f>
        <v>ASOCIACION DE MUNICIPIOS DEL NORTE ANTIOQUEÑO - AMUNORTE</v>
      </c>
    </row>
    <row r="557" spans="1:29" x14ac:dyDescent="0.3">
      <c r="A557" s="6">
        <v>2019</v>
      </c>
      <c r="B557" s="4" t="s">
        <v>556</v>
      </c>
      <c r="C557" s="4" t="s">
        <v>235</v>
      </c>
      <c r="D557" s="4" t="s">
        <v>568</v>
      </c>
      <c r="E557" s="4" t="s">
        <v>268</v>
      </c>
      <c r="F557" s="4" t="s">
        <v>238</v>
      </c>
      <c r="G557" s="4" t="s">
        <v>269</v>
      </c>
      <c r="H557" s="9">
        <v>14.15582119129</v>
      </c>
      <c r="I557" s="9">
        <v>0.55499247700999998</v>
      </c>
      <c r="J557" s="287">
        <v>14.7108136683</v>
      </c>
      <c r="K557" s="9">
        <v>0.35186107837000002</v>
      </c>
      <c r="L557" s="9">
        <v>10.41933976877</v>
      </c>
      <c r="M557" s="287">
        <v>10.771200847139999</v>
      </c>
      <c r="N557" s="9">
        <v>5.3100092715900002</v>
      </c>
      <c r="O557" s="9">
        <v>27.646534297860001</v>
      </c>
      <c r="P557" s="9">
        <v>4.7563252845299999</v>
      </c>
      <c r="Q557" s="9">
        <v>2.7827272521099999</v>
      </c>
      <c r="R557" s="9">
        <v>9.3181169613700003</v>
      </c>
      <c r="S557" s="9">
        <v>14.245409996339999</v>
      </c>
      <c r="T557" s="9">
        <v>36.367169382249998</v>
      </c>
      <c r="U557" s="9">
        <v>4.60758236699</v>
      </c>
      <c r="V557" s="287">
        <v>105.03387481304</v>
      </c>
      <c r="W557" s="287">
        <v>130.51588932848</v>
      </c>
      <c r="X557" s="9">
        <v>13.189820816586812</v>
      </c>
      <c r="Y557" s="284">
        <v>143.7057101450668</v>
      </c>
      <c r="Z557" t="str">
        <f>SUBSTITUTE(SUBSTITUTE(SUBSTITUTE(SUBSTITUTE(IF(E557="","",VLOOKUP(E557,Esquemas_NORM!$A$2:$H$126,8,FALSE)),"PROVINCIA ADMINISTRATIVA Y DE PLANIFICACIÓN","PAT"),"PROVINCIA ADMINISTRATIVA Y DE PLANIFICACION","PAT"),"PROVINCIA ADMINISTRATIVA DE PLANIFICACION","PAT"),"PROVINCIA ADMINISTRATIVA Y PLANIFICACION","PAT")</f>
        <v>PAT BIOENERGÉTICA DEL NORTE DE ANTIOQUIA</v>
      </c>
      <c r="AA557" t="str">
        <f>IF($E557="","",INDEX(Esquemas_NORM!$H$2:$K$126,MATCH($E557,Esquemas_NORM!$A$2:$A$126,0),MATCH(AA$4,Esquemas_NORM!$H$1:$K$1,0)))</f>
        <v>A la fecha no ha conformado un EAT Región</v>
      </c>
      <c r="AB557" t="str">
        <f>IF($E557="","",INDEX(Esquemas_NORM!$H$2:$K$126,MATCH($E557,Esquemas_NORM!$A$2:$A$126,0),MATCH(AB$4,Esquemas_NORM!$H$1:$K$1,0)))</f>
        <v>A la fecha no ha conformado un EAT Área Metropolitana</v>
      </c>
      <c r="AC557" t="str">
        <f>IF($E557="","",INDEX(Esquemas_NORM!$H$2:$K$126,MATCH($E557,Esquemas_NORM!$A$2:$A$126,0),MATCH(AC$4,Esquemas_NORM!$H$1:$K$1,0)))</f>
        <v>A la fecha no ha conformado un EAT asociación - unión</v>
      </c>
    </row>
    <row r="558" spans="1:29" x14ac:dyDescent="0.3">
      <c r="A558" s="6">
        <v>2019</v>
      </c>
      <c r="B558" s="4" t="s">
        <v>556</v>
      </c>
      <c r="C558" s="4" t="s">
        <v>235</v>
      </c>
      <c r="D558" s="4" t="s">
        <v>568</v>
      </c>
      <c r="E558" s="4" t="s">
        <v>270</v>
      </c>
      <c r="F558" s="4" t="s">
        <v>238</v>
      </c>
      <c r="G558" s="4" t="s">
        <v>271</v>
      </c>
      <c r="H558" s="9">
        <v>52.605766081539997</v>
      </c>
      <c r="I558" s="9">
        <v>0.70789408842000001</v>
      </c>
      <c r="J558" s="287">
        <v>53.313660169959995</v>
      </c>
      <c r="K558" s="9">
        <v>80.65404551412</v>
      </c>
      <c r="L558" s="9">
        <v>55.154994546970002</v>
      </c>
      <c r="M558" s="287">
        <v>135.80904006109</v>
      </c>
      <c r="N558" s="9">
        <v>27.906314927970001</v>
      </c>
      <c r="O558" s="9">
        <v>120.95845961169999</v>
      </c>
      <c r="P558" s="9">
        <v>20.200752951630001</v>
      </c>
      <c r="Q558" s="9">
        <v>21.344064246110001</v>
      </c>
      <c r="R558" s="9">
        <v>44.123870701279998</v>
      </c>
      <c r="S558" s="9">
        <v>65.920794732800005</v>
      </c>
      <c r="T558" s="9">
        <v>104.62924886958</v>
      </c>
      <c r="U558" s="9">
        <v>17.095832384849999</v>
      </c>
      <c r="V558" s="287">
        <v>422.17933842591998</v>
      </c>
      <c r="W558" s="287">
        <v>611.30203865697001</v>
      </c>
      <c r="X558" s="9">
        <v>61.777645589250156</v>
      </c>
      <c r="Y558" s="284">
        <v>673.07968424622015</v>
      </c>
      <c r="Z558" t="str">
        <f>SUBSTITUTE(SUBSTITUTE(SUBSTITUTE(SUBSTITUTE(IF(E558="","",VLOOKUP(E558,Esquemas_NORM!$A$2:$H$126,8,FALSE)),"PROVINCIA ADMINISTRATIVA Y DE PLANIFICACIÓN","PAT"),"PROVINCIA ADMINISTRATIVA Y DE PLANIFICACION","PAT"),"PROVINCIA ADMINISTRATIVA DE PLANIFICACION","PAT"),"PROVINCIA ADMINISTRATIVA Y PLANIFICACION","PAT")</f>
        <v>PAT BIOENERGÉTICA DEL NORTE DE ANTIOQUIA</v>
      </c>
      <c r="AA558" t="str">
        <f>IF($E558="","",INDEX(Esquemas_NORM!$H$2:$K$126,MATCH($E558,Esquemas_NORM!$A$2:$A$126,0),MATCH(AA$4,Esquemas_NORM!$H$1:$K$1,0)))</f>
        <v>A la fecha no ha conformado un EAT Región</v>
      </c>
      <c r="AB558" t="str">
        <f>IF($E558="","",INDEX(Esquemas_NORM!$H$2:$K$126,MATCH($E558,Esquemas_NORM!$A$2:$A$126,0),MATCH(AB$4,Esquemas_NORM!$H$1:$K$1,0)))</f>
        <v>A la fecha no ha conformado un EAT Área Metropolitana</v>
      </c>
      <c r="AC558" t="str">
        <f>IF($E558="","",INDEX(Esquemas_NORM!$H$2:$K$126,MATCH($E558,Esquemas_NORM!$A$2:$A$126,0),MATCH(AC$4,Esquemas_NORM!$H$1:$K$1,0)))</f>
        <v>A la fecha no ha conformado un EAT asociación - unión</v>
      </c>
    </row>
    <row r="559" spans="1:29" x14ac:dyDescent="0.3">
      <c r="A559" s="6">
        <v>2019</v>
      </c>
      <c r="B559" s="4" t="s">
        <v>556</v>
      </c>
      <c r="C559" s="4" t="s">
        <v>272</v>
      </c>
      <c r="D559" s="4" t="s">
        <v>571</v>
      </c>
      <c r="E559" s="4" t="s">
        <v>274</v>
      </c>
      <c r="F559" s="4" t="s">
        <v>275</v>
      </c>
      <c r="G559" s="4" t="s">
        <v>277</v>
      </c>
      <c r="H559" s="9">
        <v>8.7384105236000007</v>
      </c>
      <c r="I559" s="9">
        <v>0.30181626939</v>
      </c>
      <c r="J559" s="287">
        <v>9.0402267929900013</v>
      </c>
      <c r="K559" s="9">
        <v>0.33512910959999997</v>
      </c>
      <c r="L559" s="9">
        <v>2.3654321076799998</v>
      </c>
      <c r="M559" s="287">
        <v>2.7005612172799998</v>
      </c>
      <c r="N559" s="9">
        <v>3.3649107034200001</v>
      </c>
      <c r="O559" s="9">
        <v>2.0776321424300002</v>
      </c>
      <c r="P559" s="9">
        <v>0.67597931754999996</v>
      </c>
      <c r="Q559" s="9">
        <v>0.27000386040000002</v>
      </c>
      <c r="R559" s="9">
        <v>1.3706691337500001</v>
      </c>
      <c r="S559" s="9">
        <v>2.8580257851500002</v>
      </c>
      <c r="T559" s="9">
        <v>8.6513487367700002</v>
      </c>
      <c r="U559" s="9">
        <v>0.80792572174999999</v>
      </c>
      <c r="V559" s="287">
        <v>20.076495401219997</v>
      </c>
      <c r="W559" s="287">
        <v>31.817283411489999</v>
      </c>
      <c r="X559" s="9">
        <v>3.2154266367650632</v>
      </c>
      <c r="Y559" s="284">
        <v>35.032710048255062</v>
      </c>
      <c r="Z559" t="str">
        <f>SUBSTITUTE(SUBSTITUTE(SUBSTITUTE(SUBSTITUTE(IF(E559="","",VLOOKUP(E559,Esquemas_NORM!$A$2:$H$126,8,FALSE)),"PROVINCIA ADMINISTRATIVA Y DE PLANIFICACIÓN","PAT"),"PROVINCIA ADMINISTRATIVA Y DE PLANIFICACION","PAT"),"PROVINCIA ADMINISTRATIVA DE PLANIFICACION","PAT"),"PROVINCIA ADMINISTRATIVA Y PLANIFICACION","PAT")</f>
        <v>PAT AGROINDUSTRIAL DEL OCCIDENTE ANTIOQUEÑO</v>
      </c>
      <c r="AA559" t="str">
        <f>IF($E559="","",INDEX(Esquemas_NORM!$H$2:$K$126,MATCH($E559,Esquemas_NORM!$A$2:$A$126,0),MATCH(AA$4,Esquemas_NORM!$H$1:$K$1,0)))</f>
        <v>Región de Planeación y Gestión de Occidente</v>
      </c>
      <c r="AB559" t="str">
        <f>IF($E559="","",INDEX(Esquemas_NORM!$H$2:$K$126,MATCH($E559,Esquemas_NORM!$A$2:$A$126,0),MATCH(AB$4,Esquemas_NORM!$H$1:$K$1,0)))</f>
        <v>A la fecha no ha conformado un EAT Área Metropolitana</v>
      </c>
      <c r="AC559" t="str">
        <f>IF($E559="","",INDEX(Esquemas_NORM!$H$2:$K$126,MATCH($E559,Esquemas_NORM!$A$2:$A$126,0),MATCH(AC$4,Esquemas_NORM!$H$1:$K$1,0)))</f>
        <v>ASOCIACION DE MUNICIPIOS DEL NORTE ANTIOQUEÑO - AMUNORTE</v>
      </c>
    </row>
    <row r="560" spans="1:29" x14ac:dyDescent="0.3">
      <c r="A560" s="6">
        <v>2019</v>
      </c>
      <c r="B560" s="4" t="s">
        <v>556</v>
      </c>
      <c r="C560" s="4" t="s">
        <v>272</v>
      </c>
      <c r="D560" s="4" t="s">
        <v>572</v>
      </c>
      <c r="E560" s="4" t="s">
        <v>278</v>
      </c>
      <c r="F560" s="4" t="s">
        <v>275</v>
      </c>
      <c r="G560" s="4" t="s">
        <v>280</v>
      </c>
      <c r="H560" s="9">
        <v>51.057649871549998</v>
      </c>
      <c r="I560" s="9">
        <v>9.4170679349999994E-2</v>
      </c>
      <c r="J560" s="287">
        <v>51.151820550899998</v>
      </c>
      <c r="K560" s="9">
        <v>0.62224570084999997</v>
      </c>
      <c r="L560" s="9">
        <v>9.0399620766299993</v>
      </c>
      <c r="M560" s="287">
        <v>9.662207777479999</v>
      </c>
      <c r="N560" s="9">
        <v>1.68643848951</v>
      </c>
      <c r="O560" s="9">
        <v>10.103382657919999</v>
      </c>
      <c r="P560" s="9">
        <v>2.51606330653</v>
      </c>
      <c r="Q560" s="9">
        <v>1.7192361091899999</v>
      </c>
      <c r="R560" s="9">
        <v>5.8264124543399998</v>
      </c>
      <c r="S560" s="9">
        <v>7.1269113008499998</v>
      </c>
      <c r="T560" s="9">
        <v>17.500053498740002</v>
      </c>
      <c r="U560" s="9">
        <v>3.0489726786700002</v>
      </c>
      <c r="V560" s="287">
        <v>49.527470495749995</v>
      </c>
      <c r="W560" s="287">
        <v>110.34149882412999</v>
      </c>
      <c r="X560" s="9">
        <v>11.151014681903323</v>
      </c>
      <c r="Y560" s="284">
        <v>121.4925135060333</v>
      </c>
      <c r="Z560" t="str">
        <f>SUBSTITUTE(SUBSTITUTE(SUBSTITUTE(SUBSTITUTE(IF(E560="","",VLOOKUP(E560,Esquemas_NORM!$A$2:$H$126,8,FALSE)),"PROVINCIA ADMINISTRATIVA Y DE PLANIFICACIÓN","PAT"),"PROVINCIA ADMINISTRATIVA Y DE PLANIFICACION","PAT"),"PROVINCIA ADMINISTRATIVA DE PLANIFICACION","PAT"),"PROVINCIA ADMINISTRATIVA Y PLANIFICACION","PAT")</f>
        <v>PAT DE PENDERISCO Y SINIFANÁ</v>
      </c>
      <c r="AA560" t="str">
        <f>IF($E560="","",INDEX(Esquemas_NORM!$H$2:$K$126,MATCH($E560,Esquemas_NORM!$A$2:$A$126,0),MATCH(AA$4,Esquemas_NORM!$H$1:$K$1,0)))</f>
        <v>A la fecha no ha conformado un EAT Región</v>
      </c>
      <c r="AB560" t="str">
        <f>IF($E560="","",INDEX(Esquemas_NORM!$H$2:$K$126,MATCH($E560,Esquemas_NORM!$A$2:$A$126,0),MATCH(AB$4,Esquemas_NORM!$H$1:$K$1,0)))</f>
        <v>A la fecha no ha conformado un EAT Área Metropolitana</v>
      </c>
      <c r="AC560" t="str">
        <f>IF($E560="","",INDEX(Esquemas_NORM!$H$2:$K$126,MATCH($E560,Esquemas_NORM!$A$2:$A$126,0),MATCH(AC$4,Esquemas_NORM!$H$1:$K$1,0)))</f>
        <v>ASOCIACION DE MUNICIPIOS DEL OCCIDENTE ANTIOQUEÑO - AMOCCIDENTE</v>
      </c>
    </row>
    <row r="561" spans="1:29" x14ac:dyDescent="0.3">
      <c r="A561" s="6">
        <v>2019</v>
      </c>
      <c r="B561" s="4" t="s">
        <v>556</v>
      </c>
      <c r="C561" s="4" t="s">
        <v>272</v>
      </c>
      <c r="D561" s="4" t="s">
        <v>572</v>
      </c>
      <c r="E561" s="4" t="s">
        <v>281</v>
      </c>
      <c r="F561" s="4" t="s">
        <v>275</v>
      </c>
      <c r="G561" s="4" t="s">
        <v>282</v>
      </c>
      <c r="H561" s="9">
        <v>13.812102036360001</v>
      </c>
      <c r="I561" s="9">
        <v>0</v>
      </c>
      <c r="J561" s="287">
        <v>13.812102036360001</v>
      </c>
      <c r="K561" s="9">
        <v>1.2676519051599999</v>
      </c>
      <c r="L561" s="9">
        <v>3.3558203088599998</v>
      </c>
      <c r="M561" s="287">
        <v>4.6234722140199995</v>
      </c>
      <c r="N561" s="9">
        <v>1.19343114914</v>
      </c>
      <c r="O561" s="9">
        <v>7.5766046713100001</v>
      </c>
      <c r="P561" s="9">
        <v>1.7759802596900001</v>
      </c>
      <c r="Q561" s="9">
        <v>1.06069822893</v>
      </c>
      <c r="R561" s="9">
        <v>4.9053010432599997</v>
      </c>
      <c r="S561" s="9">
        <v>5.3588996479400004</v>
      </c>
      <c r="T561" s="9">
        <v>13.0711043854</v>
      </c>
      <c r="U561" s="9">
        <v>2.6836660346599999</v>
      </c>
      <c r="V561" s="287">
        <v>37.625685420330001</v>
      </c>
      <c r="W561" s="287">
        <v>56.061259670710001</v>
      </c>
      <c r="X561" s="9">
        <v>5.6655015233274808</v>
      </c>
      <c r="Y561" s="284">
        <v>61.726761194037479</v>
      </c>
      <c r="Z561" t="str">
        <f>SUBSTITUTE(SUBSTITUTE(SUBSTITUTE(SUBSTITUTE(IF(E561="","",VLOOKUP(E561,Esquemas_NORM!$A$2:$H$126,8,FALSE)),"PROVINCIA ADMINISTRATIVA Y DE PLANIFICACIÓN","PAT"),"PROVINCIA ADMINISTRATIVA Y DE PLANIFICACION","PAT"),"PROVINCIA ADMINISTRATIVA DE PLANIFICACION","PAT"),"PROVINCIA ADMINISTRATIVA Y PLANIFICACION","PAT")</f>
        <v>A la fecha no ha conformado un EAT Provincia</v>
      </c>
      <c r="AA561" t="str">
        <f>IF($E561="","",INDEX(Esquemas_NORM!$H$2:$K$126,MATCH($E561,Esquemas_NORM!$A$2:$A$126,0),MATCH(AA$4,Esquemas_NORM!$H$1:$K$1,0)))</f>
        <v>Región de Planeación y Gestión de Occidente</v>
      </c>
      <c r="AB561" t="str">
        <f>IF($E561="","",INDEX(Esquemas_NORM!$H$2:$K$126,MATCH($E561,Esquemas_NORM!$A$2:$A$126,0),MATCH(AB$4,Esquemas_NORM!$H$1:$K$1,0)))</f>
        <v>A la fecha no ha conformado un EAT Área Metropolitana</v>
      </c>
      <c r="AC561" t="str">
        <f>IF($E561="","",INDEX(Esquemas_NORM!$H$2:$K$126,MATCH($E561,Esquemas_NORM!$A$2:$A$126,0),MATCH(AC$4,Esquemas_NORM!$H$1:$K$1,0)))</f>
        <v>ASOCIACION DE MUNICIPIOS DEL OCCIDENTE ANTIOQUEÑO - AMOCCIDENTE</v>
      </c>
    </row>
    <row r="562" spans="1:29" x14ac:dyDescent="0.3">
      <c r="A562" s="6">
        <v>2019</v>
      </c>
      <c r="B562" s="4" t="s">
        <v>556</v>
      </c>
      <c r="C562" s="4" t="s">
        <v>272</v>
      </c>
      <c r="D562" s="4" t="s">
        <v>572</v>
      </c>
      <c r="E562" s="4" t="s">
        <v>283</v>
      </c>
      <c r="F562" s="4" t="s">
        <v>275</v>
      </c>
      <c r="G562" s="4" t="s">
        <v>284</v>
      </c>
      <c r="H562" s="9">
        <v>6.15332110696</v>
      </c>
      <c r="I562" s="9">
        <v>10.99262239141</v>
      </c>
      <c r="J562" s="287">
        <v>17.145943498370002</v>
      </c>
      <c r="K562" s="9">
        <v>5.4413614700800004</v>
      </c>
      <c r="L562" s="9">
        <v>1.1959653369900001</v>
      </c>
      <c r="M562" s="287">
        <v>6.63732680707</v>
      </c>
      <c r="N562" s="9">
        <v>8.0404423640899996</v>
      </c>
      <c r="O562" s="9">
        <v>10.75716965925</v>
      </c>
      <c r="P562" s="9">
        <v>2.5787739998400001</v>
      </c>
      <c r="Q562" s="9">
        <v>1.12466032796</v>
      </c>
      <c r="R562" s="9">
        <v>7.94612546797</v>
      </c>
      <c r="S562" s="9">
        <v>14.13430237561</v>
      </c>
      <c r="T562" s="9">
        <v>15.348975323359999</v>
      </c>
      <c r="U562" s="9">
        <v>3.2758187972299999</v>
      </c>
      <c r="V562" s="287">
        <v>63.206268315310005</v>
      </c>
      <c r="W562" s="287">
        <v>86.989538620750011</v>
      </c>
      <c r="X562" s="9">
        <v>8.791086152264441</v>
      </c>
      <c r="Y562" s="284">
        <v>95.780624773014452</v>
      </c>
      <c r="Z562" t="str">
        <f>SUBSTITUTE(SUBSTITUTE(SUBSTITUTE(SUBSTITUTE(IF(E562="","",VLOOKUP(E562,Esquemas_NORM!$A$2:$H$126,8,FALSE)),"PROVINCIA ADMINISTRATIVA Y DE PLANIFICACIÓN","PAT"),"PROVINCIA ADMINISTRATIVA Y DE PLANIFICACION","PAT"),"PROVINCIA ADMINISTRATIVA DE PLANIFICACION","PAT"),"PROVINCIA ADMINISTRATIVA Y PLANIFICACION","PAT")</f>
        <v>PAT TURÍSTICA Y AGROECOLÓGICA DEL OCCIDENTE ANTIOQUEÑO</v>
      </c>
      <c r="AA562" t="str">
        <f>IF($E562="","",INDEX(Esquemas_NORM!$H$2:$K$126,MATCH($E562,Esquemas_NORM!$A$2:$A$126,0),MATCH(AA$4,Esquemas_NORM!$H$1:$K$1,0)))</f>
        <v>Región de Planeación y Gestión de Occidente</v>
      </c>
      <c r="AB562" t="str">
        <f>IF($E562="","",INDEX(Esquemas_NORM!$H$2:$K$126,MATCH($E562,Esquemas_NORM!$A$2:$A$126,0),MATCH(AB$4,Esquemas_NORM!$H$1:$K$1,0)))</f>
        <v>A la fecha no ha conformado un EAT Área Metropolitana</v>
      </c>
      <c r="AC562" t="str">
        <f>IF($E562="","",INDEX(Esquemas_NORM!$H$2:$K$126,MATCH($E562,Esquemas_NORM!$A$2:$A$126,0),MATCH(AC$4,Esquemas_NORM!$H$1:$K$1,0)))</f>
        <v>ASOCIACION DE MUNICIPIOS DEL OCCIDENTE ANTIOQUEÑO - AMOCCIDENTE</v>
      </c>
    </row>
    <row r="563" spans="1:29" x14ac:dyDescent="0.3">
      <c r="A563" s="6">
        <v>2019</v>
      </c>
      <c r="B563" s="4" t="s">
        <v>556</v>
      </c>
      <c r="C563" s="4" t="s">
        <v>272</v>
      </c>
      <c r="D563" s="4" t="s">
        <v>572</v>
      </c>
      <c r="E563" s="4" t="s">
        <v>285</v>
      </c>
      <c r="F563" s="4" t="s">
        <v>275</v>
      </c>
      <c r="G563" s="4" t="s">
        <v>286</v>
      </c>
      <c r="H563" s="9">
        <v>30.710176342840001</v>
      </c>
      <c r="I563" s="9">
        <v>0</v>
      </c>
      <c r="J563" s="287">
        <v>30.710176342840001</v>
      </c>
      <c r="K563" s="9">
        <v>2.1544398878800002</v>
      </c>
      <c r="L563" s="9">
        <v>6.0221816404900004</v>
      </c>
      <c r="M563" s="287">
        <v>8.176621528370001</v>
      </c>
      <c r="N563" s="9">
        <v>1.54478872643</v>
      </c>
      <c r="O563" s="9">
        <v>10.525244578840001</v>
      </c>
      <c r="P563" s="9">
        <v>3.29101222764</v>
      </c>
      <c r="Q563" s="9">
        <v>2.2240992303799998</v>
      </c>
      <c r="R563" s="9">
        <v>7.20097754771</v>
      </c>
      <c r="S563" s="9">
        <v>8.6863706177900006</v>
      </c>
      <c r="T563" s="9">
        <v>23.038126140229998</v>
      </c>
      <c r="U563" s="9">
        <v>3.6035976993599999</v>
      </c>
      <c r="V563" s="287">
        <v>60.114216768380004</v>
      </c>
      <c r="W563" s="287">
        <v>99.001014639590011</v>
      </c>
      <c r="X563" s="9">
        <v>10.004955338961802</v>
      </c>
      <c r="Y563" s="284">
        <v>109.00596997855182</v>
      </c>
      <c r="Z563" t="str">
        <f>SUBSTITUTE(SUBSTITUTE(SUBSTITUTE(SUBSTITUTE(IF(E563="","",VLOOKUP(E563,Esquemas_NORM!$A$2:$H$126,8,FALSE)),"PROVINCIA ADMINISTRATIVA Y DE PLANIFICACIÓN","PAT"),"PROVINCIA ADMINISTRATIVA Y DE PLANIFICACION","PAT"),"PROVINCIA ADMINISTRATIVA DE PLANIFICACION","PAT"),"PROVINCIA ADMINISTRATIVA Y PLANIFICACION","PAT")</f>
        <v>PAT DE PENDERISCO Y SINIFANÁ</v>
      </c>
      <c r="AA563" t="str">
        <f>IF($E563="","",INDEX(Esquemas_NORM!$H$2:$K$126,MATCH($E563,Esquemas_NORM!$A$2:$A$126,0),MATCH(AA$4,Esquemas_NORM!$H$1:$K$1,0)))</f>
        <v>A la fecha no ha conformado un EAT Región</v>
      </c>
      <c r="AB563" t="str">
        <f>IF($E563="","",INDEX(Esquemas_NORM!$H$2:$K$126,MATCH($E563,Esquemas_NORM!$A$2:$A$126,0),MATCH(AB$4,Esquemas_NORM!$H$1:$K$1,0)))</f>
        <v>A la fecha no ha conformado un EAT Área Metropolitana</v>
      </c>
      <c r="AC563" t="str">
        <f>IF($E563="","",INDEX(Esquemas_NORM!$H$2:$K$126,MATCH($E563,Esquemas_NORM!$A$2:$A$126,0),MATCH(AC$4,Esquemas_NORM!$H$1:$K$1,0)))</f>
        <v>ASOCIACION DE MUNICIPIOS DEL OCCIDENTE ANTIOQUEÑO - AMOCCIDENTE</v>
      </c>
    </row>
    <row r="564" spans="1:29" x14ac:dyDescent="0.3">
      <c r="A564" s="6">
        <v>2019</v>
      </c>
      <c r="B564" s="4" t="s">
        <v>556</v>
      </c>
      <c r="C564" s="4" t="s">
        <v>272</v>
      </c>
      <c r="D564" s="4" t="s">
        <v>571</v>
      </c>
      <c r="E564" s="4" t="s">
        <v>287</v>
      </c>
      <c r="F564" s="4" t="s">
        <v>275</v>
      </c>
      <c r="G564" s="4" t="s">
        <v>288</v>
      </c>
      <c r="H564" s="9">
        <v>33.232940588650003</v>
      </c>
      <c r="I564" s="9">
        <v>0</v>
      </c>
      <c r="J564" s="287">
        <v>33.232940588650003</v>
      </c>
      <c r="K564" s="9">
        <v>1.6458526228200001</v>
      </c>
      <c r="L564" s="9">
        <v>18.15041482601</v>
      </c>
      <c r="M564" s="287">
        <v>19.796267448830001</v>
      </c>
      <c r="N564" s="9">
        <v>9.3134155332899997</v>
      </c>
      <c r="O564" s="9">
        <v>24.781799749699999</v>
      </c>
      <c r="P564" s="9">
        <v>4.7428159783100003</v>
      </c>
      <c r="Q564" s="9">
        <v>2.6835350205199999</v>
      </c>
      <c r="R564" s="9">
        <v>11.46785887761</v>
      </c>
      <c r="S564" s="9">
        <v>17.1236183344</v>
      </c>
      <c r="T564" s="9">
        <v>40.040505811759999</v>
      </c>
      <c r="U564" s="9">
        <v>5.2546159136700004</v>
      </c>
      <c r="V564" s="287">
        <v>115.40816521925998</v>
      </c>
      <c r="W564" s="287">
        <v>168.43737325673999</v>
      </c>
      <c r="X564" s="9">
        <v>17.022132580971242</v>
      </c>
      <c r="Y564" s="284">
        <v>185.45950583771122</v>
      </c>
      <c r="Z564" t="str">
        <f>SUBSTITUTE(SUBSTITUTE(SUBSTITUTE(SUBSTITUTE(IF(E564="","",VLOOKUP(E564,Esquemas_NORM!$A$2:$H$126,8,FALSE)),"PROVINCIA ADMINISTRATIVA Y DE PLANIFICACIÓN","PAT"),"PROVINCIA ADMINISTRATIVA Y DE PLANIFICACION","PAT"),"PROVINCIA ADMINISTRATIVA DE PLANIFICACION","PAT"),"PROVINCIA ADMINISTRATIVA Y PLANIFICACION","PAT")</f>
        <v>PAT AGROINDUSTRIAL DEL OCCIDENTE ANTIOQUEÑO</v>
      </c>
      <c r="AA564" t="str">
        <f>IF($E564="","",INDEX(Esquemas_NORM!$H$2:$K$126,MATCH($E564,Esquemas_NORM!$A$2:$A$126,0),MATCH(AA$4,Esquemas_NORM!$H$1:$K$1,0)))</f>
        <v>Región de Planeación y Gestión de Occidente</v>
      </c>
      <c r="AB564" t="str">
        <f>IF($E564="","",INDEX(Esquemas_NORM!$H$2:$K$126,MATCH($E564,Esquemas_NORM!$A$2:$A$126,0),MATCH(AB$4,Esquemas_NORM!$H$1:$K$1,0)))</f>
        <v>A la fecha no ha conformado un EAT Área Metropolitana</v>
      </c>
      <c r="AC564" t="str">
        <f>IF($E564="","",INDEX(Esquemas_NORM!$H$2:$K$126,MATCH($E564,Esquemas_NORM!$A$2:$A$126,0),MATCH(AC$4,Esquemas_NORM!$H$1:$K$1,0)))</f>
        <v>ASOCIACION DE MUNICIPIOS DEL OCCIDENTE ANTIOQUEÑO - AMOCCIDENTE</v>
      </c>
    </row>
    <row r="565" spans="1:29" x14ac:dyDescent="0.3">
      <c r="A565" s="6">
        <v>2019</v>
      </c>
      <c r="B565" s="4" t="s">
        <v>556</v>
      </c>
      <c r="C565" s="4" t="s">
        <v>272</v>
      </c>
      <c r="D565" s="4" t="s">
        <v>571</v>
      </c>
      <c r="E565" s="4" t="s">
        <v>289</v>
      </c>
      <c r="F565" s="4" t="s">
        <v>275</v>
      </c>
      <c r="G565" s="4" t="s">
        <v>290</v>
      </c>
      <c r="H565" s="9">
        <v>76.946211471929999</v>
      </c>
      <c r="I565" s="9">
        <v>23.699286324959999</v>
      </c>
      <c r="J565" s="287">
        <v>100.64549779689</v>
      </c>
      <c r="K565" s="9">
        <v>2.0201563394100002</v>
      </c>
      <c r="L565" s="9">
        <v>21.299167966740001</v>
      </c>
      <c r="M565" s="287">
        <v>23.319324306150001</v>
      </c>
      <c r="N565" s="9">
        <v>6.02324862581</v>
      </c>
      <c r="O565" s="9">
        <v>49.78299388253</v>
      </c>
      <c r="P565" s="9">
        <v>8.9675385471400002</v>
      </c>
      <c r="Q565" s="9">
        <v>6.0564120522699998</v>
      </c>
      <c r="R565" s="9">
        <v>16.716506928179999</v>
      </c>
      <c r="S565" s="9">
        <v>27.235217754339999</v>
      </c>
      <c r="T565" s="9">
        <v>53.122412022239999</v>
      </c>
      <c r="U565" s="9">
        <v>6.5573169007600001</v>
      </c>
      <c r="V565" s="287">
        <v>174.46164671327</v>
      </c>
      <c r="W565" s="287">
        <v>298.42646881631003</v>
      </c>
      <c r="X565" s="9">
        <v>30.158716083280371</v>
      </c>
      <c r="Y565" s="284">
        <v>328.58518489959039</v>
      </c>
      <c r="Z565" t="str">
        <f>SUBSTITUTE(SUBSTITUTE(SUBSTITUTE(SUBSTITUTE(IF(E565="","",VLOOKUP(E565,Esquemas_NORM!$A$2:$H$126,8,FALSE)),"PROVINCIA ADMINISTRATIVA Y DE PLANIFICACIÓN","PAT"),"PROVINCIA ADMINISTRATIVA Y DE PLANIFICACION","PAT"),"PROVINCIA ADMINISTRATIVA DE PLANIFICACION","PAT"),"PROVINCIA ADMINISTRATIVA Y PLANIFICACION","PAT")</f>
        <v>PAT AGROINDUSTRIAL DEL OCCIDENTE ANTIOQUEÑO</v>
      </c>
      <c r="AA565" t="str">
        <f>IF($E565="","",INDEX(Esquemas_NORM!$H$2:$K$126,MATCH($E565,Esquemas_NORM!$A$2:$A$126,0),MATCH(AA$4,Esquemas_NORM!$H$1:$K$1,0)))</f>
        <v>Región de Planeación y Gestión de Occidente</v>
      </c>
      <c r="AB565" t="str">
        <f>IF($E565="","",INDEX(Esquemas_NORM!$H$2:$K$126,MATCH($E565,Esquemas_NORM!$A$2:$A$126,0),MATCH(AB$4,Esquemas_NORM!$H$1:$K$1,0)))</f>
        <v>A la fecha no ha conformado un EAT Área Metropolitana</v>
      </c>
      <c r="AC565" t="str">
        <f>IF($E565="","",INDEX(Esquemas_NORM!$H$2:$K$126,MATCH($E565,Esquemas_NORM!$A$2:$A$126,0),MATCH(AC$4,Esquemas_NORM!$H$1:$K$1,0)))</f>
        <v>ASOCIACION DE MUNICIPIOS DEL OCCIDENTE ANTIOQUEÑO - AMOCCIDENTE</v>
      </c>
    </row>
    <row r="566" spans="1:29" x14ac:dyDescent="0.3">
      <c r="A566" s="6">
        <v>2019</v>
      </c>
      <c r="B566" s="4" t="s">
        <v>556</v>
      </c>
      <c r="C566" s="4" t="s">
        <v>272</v>
      </c>
      <c r="D566" s="4" t="s">
        <v>572</v>
      </c>
      <c r="E566" s="4" t="s">
        <v>291</v>
      </c>
      <c r="F566" s="4" t="s">
        <v>275</v>
      </c>
      <c r="G566" s="4" t="s">
        <v>292</v>
      </c>
      <c r="H566" s="9">
        <v>124.83257327701</v>
      </c>
      <c r="I566" s="9">
        <v>0</v>
      </c>
      <c r="J566" s="287">
        <v>124.83257327701</v>
      </c>
      <c r="K566" s="9">
        <v>8.0992988628900004</v>
      </c>
      <c r="L566" s="9">
        <v>12.815270808199999</v>
      </c>
      <c r="M566" s="287">
        <v>20.91456967109</v>
      </c>
      <c r="N566" s="9">
        <v>4.0190780042799998</v>
      </c>
      <c r="O566" s="9">
        <v>19.405685767590001</v>
      </c>
      <c r="P566" s="9">
        <v>5.6379273585599998</v>
      </c>
      <c r="Q566" s="9">
        <v>2.4431388046600002</v>
      </c>
      <c r="R566" s="9">
        <v>13.52424083318</v>
      </c>
      <c r="S566" s="9">
        <v>15.25987654479</v>
      </c>
      <c r="T566" s="9">
        <v>26.62506900448</v>
      </c>
      <c r="U566" s="9">
        <v>6.0638958253600004</v>
      </c>
      <c r="V566" s="287">
        <v>92.978912142900001</v>
      </c>
      <c r="W566" s="287">
        <v>238.72605509100001</v>
      </c>
      <c r="X566" s="9">
        <v>24.125444856566833</v>
      </c>
      <c r="Y566" s="284">
        <v>262.85149994756682</v>
      </c>
      <c r="Z566" t="str">
        <f>SUBSTITUTE(SUBSTITUTE(SUBSTITUTE(SUBSTITUTE(IF(E566="","",VLOOKUP(E566,Esquemas_NORM!$A$2:$H$126,8,FALSE)),"PROVINCIA ADMINISTRATIVA Y DE PLANIFICACIÓN","PAT"),"PROVINCIA ADMINISTRATIVA Y DE PLANIFICACION","PAT"),"PROVINCIA ADMINISTRATIVA DE PLANIFICACION","PAT"),"PROVINCIA ADMINISTRATIVA Y PLANIFICACION","PAT")</f>
        <v>PAT TURÍSTICA Y AGROECOLÓGICA DEL OCCIDENTE ANTIOQUEÑO</v>
      </c>
      <c r="AA566" t="str">
        <f>IF($E566="","",INDEX(Esquemas_NORM!$H$2:$K$126,MATCH($E566,Esquemas_NORM!$A$2:$A$126,0),MATCH(AA$4,Esquemas_NORM!$H$1:$K$1,0)))</f>
        <v>A la fecha no ha conformado un EAT Región</v>
      </c>
      <c r="AB566" t="str">
        <f>IF($E566="","",INDEX(Esquemas_NORM!$H$2:$K$126,MATCH($E566,Esquemas_NORM!$A$2:$A$126,0),MATCH(AB$4,Esquemas_NORM!$H$1:$K$1,0)))</f>
        <v>A la fecha no ha conformado un EAT Área Metropolitana</v>
      </c>
      <c r="AC566" t="str">
        <f>IF($E566="","",INDEX(Esquemas_NORM!$H$2:$K$126,MATCH($E566,Esquemas_NORM!$A$2:$A$126,0),MATCH(AC$4,Esquemas_NORM!$H$1:$K$1,0)))</f>
        <v>ASOCIACION DE MUNICIPIOS DEL OCCIDENTE ANTIOQUEÑO - AMOCCIDENTE</v>
      </c>
    </row>
    <row r="567" spans="1:29" x14ac:dyDescent="0.3">
      <c r="A567" s="6">
        <v>2019</v>
      </c>
      <c r="B567" s="4" t="s">
        <v>556</v>
      </c>
      <c r="C567" s="4" t="s">
        <v>272</v>
      </c>
      <c r="D567" s="4" t="s">
        <v>571</v>
      </c>
      <c r="E567" s="4" t="s">
        <v>293</v>
      </c>
      <c r="F567" s="4" t="s">
        <v>275</v>
      </c>
      <c r="G567" s="4" t="s">
        <v>294</v>
      </c>
      <c r="H567" s="9">
        <v>34.81723719339</v>
      </c>
      <c r="I567" s="9">
        <v>3.3535239855499999</v>
      </c>
      <c r="J567" s="287">
        <v>38.170761178939998</v>
      </c>
      <c r="K567" s="9">
        <v>2.6922555789099998</v>
      </c>
      <c r="L567" s="9">
        <v>18.767308411879998</v>
      </c>
      <c r="M567" s="287">
        <v>21.459563990789999</v>
      </c>
      <c r="N567" s="9">
        <v>16.001041886380001</v>
      </c>
      <c r="O567" s="9">
        <v>43.947034470829998</v>
      </c>
      <c r="P567" s="9">
        <v>8.1876770033399993</v>
      </c>
      <c r="Q567" s="9">
        <v>6.0532318485000003</v>
      </c>
      <c r="R567" s="9">
        <v>12.46985740653</v>
      </c>
      <c r="S567" s="9">
        <v>22.118321266950002</v>
      </c>
      <c r="T567" s="9">
        <v>44.666585198809997</v>
      </c>
      <c r="U567" s="9">
        <v>5.8872018928100003</v>
      </c>
      <c r="V567" s="287">
        <v>159.33095097415</v>
      </c>
      <c r="W567" s="287">
        <v>218.96127614388001</v>
      </c>
      <c r="X567" s="9">
        <v>22.128033705082402</v>
      </c>
      <c r="Y567" s="284">
        <v>241.08930984896242</v>
      </c>
      <c r="Z567" t="str">
        <f>SUBSTITUTE(SUBSTITUTE(SUBSTITUTE(SUBSTITUTE(IF(E567="","",VLOOKUP(E567,Esquemas_NORM!$A$2:$H$126,8,FALSE)),"PROVINCIA ADMINISTRATIVA Y DE PLANIFICACIÓN","PAT"),"PROVINCIA ADMINISTRATIVA Y DE PLANIFICACION","PAT"),"PROVINCIA ADMINISTRATIVA DE PLANIFICACION","PAT"),"PROVINCIA ADMINISTRATIVA Y PLANIFICACION","PAT")</f>
        <v>PAT AGROINDUSTRIAL DEL OCCIDENTE ANTIOQUEÑO</v>
      </c>
      <c r="AA567" t="str">
        <f>IF($E567="","",INDEX(Esquemas_NORM!$H$2:$K$126,MATCH($E567,Esquemas_NORM!$A$2:$A$126,0),MATCH(AA$4,Esquemas_NORM!$H$1:$K$1,0)))</f>
        <v>Región de Planeación y Gestión de Occidente</v>
      </c>
      <c r="AB567" t="str">
        <f>IF($E567="","",INDEX(Esquemas_NORM!$H$2:$K$126,MATCH($E567,Esquemas_NORM!$A$2:$A$126,0),MATCH(AB$4,Esquemas_NORM!$H$1:$K$1,0)))</f>
        <v>A la fecha no ha conformado un EAT Área Metropolitana</v>
      </c>
      <c r="AC567" t="str">
        <f>IF($E567="","",INDEX(Esquemas_NORM!$H$2:$K$126,MATCH($E567,Esquemas_NORM!$A$2:$A$126,0),MATCH(AC$4,Esquemas_NORM!$H$1:$K$1,0)))</f>
        <v>ASOCIACION DE MUNICIPIOS DEL OCCIDENTE ANTIOQUEÑO - AMOCCIDENTE</v>
      </c>
    </row>
    <row r="568" spans="1:29" x14ac:dyDescent="0.3">
      <c r="A568" s="6">
        <v>2019</v>
      </c>
      <c r="B568" s="4" t="s">
        <v>556</v>
      </c>
      <c r="C568" s="4" t="s">
        <v>272</v>
      </c>
      <c r="D568" s="4" t="s">
        <v>572</v>
      </c>
      <c r="E568" s="4" t="s">
        <v>295</v>
      </c>
      <c r="F568" s="4" t="s">
        <v>275</v>
      </c>
      <c r="G568" s="4" t="s">
        <v>296</v>
      </c>
      <c r="H568" s="9">
        <v>11.691237223510001</v>
      </c>
      <c r="I568" s="9">
        <v>0</v>
      </c>
      <c r="J568" s="287">
        <v>11.691237223510001</v>
      </c>
      <c r="K568" s="9">
        <v>0.77819553284999998</v>
      </c>
      <c r="L568" s="9">
        <v>3.91577736633</v>
      </c>
      <c r="M568" s="287">
        <v>4.6939728991800003</v>
      </c>
      <c r="N568" s="9">
        <v>1.5818943833700001</v>
      </c>
      <c r="O568" s="9">
        <v>10.25486638542</v>
      </c>
      <c r="P568" s="9">
        <v>1.6482858947900001</v>
      </c>
      <c r="Q568" s="9">
        <v>0.79124008655</v>
      </c>
      <c r="R568" s="9">
        <v>4.6443981862000001</v>
      </c>
      <c r="S568" s="9">
        <v>6.0230849651399998</v>
      </c>
      <c r="T568" s="9">
        <v>13.58252353394</v>
      </c>
      <c r="U568" s="9">
        <v>2.9899985890599998</v>
      </c>
      <c r="V568" s="287">
        <v>41.516292024469998</v>
      </c>
      <c r="W568" s="287">
        <v>57.901502147160002</v>
      </c>
      <c r="X568" s="9">
        <v>5.8514748071013827</v>
      </c>
      <c r="Y568" s="284">
        <v>63.752976954261385</v>
      </c>
      <c r="Z568" t="str">
        <f>SUBSTITUTE(SUBSTITUTE(SUBSTITUTE(SUBSTITUTE(IF(E568="","",VLOOKUP(E568,Esquemas_NORM!$A$2:$H$126,8,FALSE)),"PROVINCIA ADMINISTRATIVA Y DE PLANIFICACIÓN","PAT"),"PROVINCIA ADMINISTRATIVA Y DE PLANIFICACION","PAT"),"PROVINCIA ADMINISTRATIVA DE PLANIFICACION","PAT"),"PROVINCIA ADMINISTRATIVA Y PLANIFICACION","PAT")</f>
        <v>PAT TURÍSTICA Y AGROECOLÓGICA DEL OCCIDENTE ANTIOQUEÑO</v>
      </c>
      <c r="AA568" t="str">
        <f>IF($E568="","",INDEX(Esquemas_NORM!$H$2:$K$126,MATCH($E568,Esquemas_NORM!$A$2:$A$126,0),MATCH(AA$4,Esquemas_NORM!$H$1:$K$1,0)))</f>
        <v>A la fecha no ha conformado un EAT Región</v>
      </c>
      <c r="AB568" t="str">
        <f>IF($E568="","",INDEX(Esquemas_NORM!$H$2:$K$126,MATCH($E568,Esquemas_NORM!$A$2:$A$126,0),MATCH(AB$4,Esquemas_NORM!$H$1:$K$1,0)))</f>
        <v>A la fecha no ha conformado un EAT Área Metropolitana</v>
      </c>
      <c r="AC568" t="str">
        <f>IF($E568="","",INDEX(Esquemas_NORM!$H$2:$K$126,MATCH($E568,Esquemas_NORM!$A$2:$A$126,0),MATCH(AC$4,Esquemas_NORM!$H$1:$K$1,0)))</f>
        <v>ASOCIACION DE MUNICIPIOS DEL OCCIDENTE ANTIOQUEÑO - AMOCCIDENTE</v>
      </c>
    </row>
    <row r="569" spans="1:29" x14ac:dyDescent="0.3">
      <c r="A569" s="6">
        <v>2019</v>
      </c>
      <c r="B569" s="4" t="s">
        <v>556</v>
      </c>
      <c r="C569" s="4" t="s">
        <v>272</v>
      </c>
      <c r="D569" s="4" t="s">
        <v>572</v>
      </c>
      <c r="E569" s="4" t="s">
        <v>297</v>
      </c>
      <c r="F569" s="4" t="s">
        <v>275</v>
      </c>
      <c r="G569" s="4" t="s">
        <v>298</v>
      </c>
      <c r="H569" s="9">
        <v>14.681395317390001</v>
      </c>
      <c r="I569" s="9">
        <v>0</v>
      </c>
      <c r="J569" s="287">
        <v>14.681395317390001</v>
      </c>
      <c r="K569" s="9">
        <v>0.97324829309000005</v>
      </c>
      <c r="L569" s="9">
        <v>3.8714077065999999</v>
      </c>
      <c r="M569" s="287">
        <v>4.8446559996899996</v>
      </c>
      <c r="N569" s="9">
        <v>1.86204007322</v>
      </c>
      <c r="O569" s="9">
        <v>7.8400380164200003</v>
      </c>
      <c r="P569" s="9">
        <v>1.7921202734299999</v>
      </c>
      <c r="Q569" s="9">
        <v>1.19884013297</v>
      </c>
      <c r="R569" s="9">
        <v>4.5991490765799998</v>
      </c>
      <c r="S569" s="9">
        <v>5.8980763325699996</v>
      </c>
      <c r="T569" s="9">
        <v>13.402953728709999</v>
      </c>
      <c r="U569" s="9">
        <v>1.9407033420599999</v>
      </c>
      <c r="V569" s="287">
        <v>38.533920975959994</v>
      </c>
      <c r="W569" s="287">
        <v>58.059972293039991</v>
      </c>
      <c r="X569" s="9">
        <v>5.8674896604638471</v>
      </c>
      <c r="Y569" s="284">
        <v>63.927461953503837</v>
      </c>
      <c r="Z569" t="str">
        <f>SUBSTITUTE(SUBSTITUTE(SUBSTITUTE(SUBSTITUTE(IF(E569="","",VLOOKUP(E569,Esquemas_NORM!$A$2:$H$126,8,FALSE)),"PROVINCIA ADMINISTRATIVA Y DE PLANIFICACIÓN","PAT"),"PROVINCIA ADMINISTRATIVA Y DE PLANIFICACION","PAT"),"PROVINCIA ADMINISTRATIVA DE PLANIFICACION","PAT"),"PROVINCIA ADMINISTRATIVA Y PLANIFICACION","PAT")</f>
        <v>PAT TURÍSTICA Y AGROECOLÓGICA DEL OCCIDENTE ANTIOQUEÑO</v>
      </c>
      <c r="AA569" t="str">
        <f>IF($E569="","",INDEX(Esquemas_NORM!$H$2:$K$126,MATCH($E569,Esquemas_NORM!$A$2:$A$126,0),MATCH(AA$4,Esquemas_NORM!$H$1:$K$1,0)))</f>
        <v>Región de Planeación y Gestión de Occidente</v>
      </c>
      <c r="AB569" t="str">
        <f>IF($E569="","",INDEX(Esquemas_NORM!$H$2:$K$126,MATCH($E569,Esquemas_NORM!$A$2:$A$126,0),MATCH(AB$4,Esquemas_NORM!$H$1:$K$1,0)))</f>
        <v>A la fecha no ha conformado un EAT Área Metropolitana</v>
      </c>
      <c r="AC569" t="str">
        <f>IF($E569="","",INDEX(Esquemas_NORM!$H$2:$K$126,MATCH($E569,Esquemas_NORM!$A$2:$A$126,0),MATCH(AC$4,Esquemas_NORM!$H$1:$K$1,0)))</f>
        <v>ASOCIACION DE MUNICIPIOS DEL OCCIDENTE ANTIOQUEÑO - AMOCCIDENTE</v>
      </c>
    </row>
    <row r="570" spans="1:29" x14ac:dyDescent="0.3">
      <c r="A570" s="6">
        <v>2019</v>
      </c>
      <c r="B570" s="4" t="s">
        <v>556</v>
      </c>
      <c r="C570" s="4" t="s">
        <v>272</v>
      </c>
      <c r="D570" s="4" t="s">
        <v>572</v>
      </c>
      <c r="E570" s="4" t="s">
        <v>299</v>
      </c>
      <c r="F570" s="4" t="s">
        <v>275</v>
      </c>
      <c r="G570" s="4" t="s">
        <v>300</v>
      </c>
      <c r="H570" s="9">
        <v>23.56829836719</v>
      </c>
      <c r="I570" s="9">
        <v>0</v>
      </c>
      <c r="J570" s="287">
        <v>23.56829836719</v>
      </c>
      <c r="K570" s="9">
        <v>0.27925672867000001</v>
      </c>
      <c r="L570" s="9">
        <v>8.8251460220299993</v>
      </c>
      <c r="M570" s="287">
        <v>9.1044027506999985</v>
      </c>
      <c r="N570" s="9">
        <v>2.8938366018699999</v>
      </c>
      <c r="O570" s="9">
        <v>16.60876365667</v>
      </c>
      <c r="P570" s="9">
        <v>3.8018205791100002</v>
      </c>
      <c r="Q570" s="9">
        <v>2.3334332341600001</v>
      </c>
      <c r="R570" s="9">
        <v>6.1780516277700004</v>
      </c>
      <c r="S570" s="9">
        <v>10.67300493648</v>
      </c>
      <c r="T570" s="9">
        <v>25.68088042854</v>
      </c>
      <c r="U570" s="9">
        <v>7.0565878291399997</v>
      </c>
      <c r="V570" s="287">
        <v>75.226378893739991</v>
      </c>
      <c r="W570" s="287">
        <v>107.89908001162999</v>
      </c>
      <c r="X570" s="9">
        <v>10.904185988005626</v>
      </c>
      <c r="Y570" s="284">
        <v>118.80326599963561</v>
      </c>
      <c r="Z570" t="str">
        <f>SUBSTITUTE(SUBSTITUTE(SUBSTITUTE(SUBSTITUTE(IF(E570="","",VLOOKUP(E570,Esquemas_NORM!$A$2:$H$126,8,FALSE)),"PROVINCIA ADMINISTRATIVA Y DE PLANIFICACIÓN","PAT"),"PROVINCIA ADMINISTRATIVA Y DE PLANIFICACION","PAT"),"PROVINCIA ADMINISTRATIVA DE PLANIFICACION","PAT"),"PROVINCIA ADMINISTRATIVA Y PLANIFICACION","PAT")</f>
        <v>A la fecha no ha conformado un EAT Provincia</v>
      </c>
      <c r="AA570" t="str">
        <f>IF($E570="","",INDEX(Esquemas_NORM!$H$2:$K$126,MATCH($E570,Esquemas_NORM!$A$2:$A$126,0),MATCH(AA$4,Esquemas_NORM!$H$1:$K$1,0)))</f>
        <v>Región de Planeación y Gestión de Occidente</v>
      </c>
      <c r="AB570" t="str">
        <f>IF($E570="","",INDEX(Esquemas_NORM!$H$2:$K$126,MATCH($E570,Esquemas_NORM!$A$2:$A$126,0),MATCH(AB$4,Esquemas_NORM!$H$1:$K$1,0)))</f>
        <v>A la fecha no ha conformado un EAT Área Metropolitana</v>
      </c>
      <c r="AC570" t="str">
        <f>IF($E570="","",INDEX(Esquemas_NORM!$H$2:$K$126,MATCH($E570,Esquemas_NORM!$A$2:$A$126,0),MATCH(AC$4,Esquemas_NORM!$H$1:$K$1,0)))</f>
        <v>ASOCIACION DE MUNICIPIOS DEL OCCIDENTE ANTIOQUEÑO - AMOCCIDENTE</v>
      </c>
    </row>
    <row r="571" spans="1:29" x14ac:dyDescent="0.3">
      <c r="A571" s="6">
        <v>2019</v>
      </c>
      <c r="B571" s="4" t="s">
        <v>556</v>
      </c>
      <c r="C571" s="4" t="s">
        <v>272</v>
      </c>
      <c r="D571" s="4" t="s">
        <v>572</v>
      </c>
      <c r="E571" s="4" t="s">
        <v>301</v>
      </c>
      <c r="F571" s="4" t="s">
        <v>275</v>
      </c>
      <c r="G571" s="4" t="s">
        <v>302</v>
      </c>
      <c r="H571" s="9">
        <v>6.4680697885600003</v>
      </c>
      <c r="I571" s="9">
        <v>1.17218491E-3</v>
      </c>
      <c r="J571" s="287">
        <v>6.46924197347</v>
      </c>
      <c r="K571" s="9">
        <v>0.13607376255</v>
      </c>
      <c r="L571" s="9">
        <v>3.0352572603499999</v>
      </c>
      <c r="M571" s="287">
        <v>3.1713310229</v>
      </c>
      <c r="N571" s="9">
        <v>3.0965982617700001</v>
      </c>
      <c r="O571" s="9">
        <v>6.72070388704</v>
      </c>
      <c r="P571" s="9">
        <v>1.42226167063</v>
      </c>
      <c r="Q571" s="9">
        <v>0.37329354729000003</v>
      </c>
      <c r="R571" s="9">
        <v>3.6086188964299999</v>
      </c>
      <c r="S571" s="9">
        <v>4.0145101198499997</v>
      </c>
      <c r="T571" s="9">
        <v>7.95600375185</v>
      </c>
      <c r="U571" s="9">
        <v>1.67148975106</v>
      </c>
      <c r="V571" s="287">
        <v>28.86347988592</v>
      </c>
      <c r="W571" s="287">
        <v>38.504052882289997</v>
      </c>
      <c r="X571" s="9">
        <v>3.8911856697520988</v>
      </c>
      <c r="Y571" s="284">
        <v>42.395238552042095</v>
      </c>
      <c r="Z571" t="str">
        <f>SUBSTITUTE(SUBSTITUTE(SUBSTITUTE(SUBSTITUTE(IF(E571="","",VLOOKUP(E571,Esquemas_NORM!$A$2:$H$126,8,FALSE)),"PROVINCIA ADMINISTRATIVA Y DE PLANIFICACIÓN","PAT"),"PROVINCIA ADMINISTRATIVA Y DE PLANIFICACION","PAT"),"PROVINCIA ADMINISTRATIVA DE PLANIFICACION","PAT"),"PROVINCIA ADMINISTRATIVA Y PLANIFICACION","PAT")</f>
        <v>PAT TURÍSTICA Y AGROECOLÓGICA DEL OCCIDENTE ANTIOQUEÑO</v>
      </c>
      <c r="AA571" t="str">
        <f>IF($E571="","",INDEX(Esquemas_NORM!$H$2:$K$126,MATCH($E571,Esquemas_NORM!$A$2:$A$126,0),MATCH(AA$4,Esquemas_NORM!$H$1:$K$1,0)))</f>
        <v>Región de Planeación y Gestión de Occidente</v>
      </c>
      <c r="AB571" t="str">
        <f>IF($E571="","",INDEX(Esquemas_NORM!$H$2:$K$126,MATCH($E571,Esquemas_NORM!$A$2:$A$126,0),MATCH(AB$4,Esquemas_NORM!$H$1:$K$1,0)))</f>
        <v>A la fecha no ha conformado un EAT Área Metropolitana</v>
      </c>
      <c r="AC571" t="str">
        <f>IF($E571="","",INDEX(Esquemas_NORM!$H$2:$K$126,MATCH($E571,Esquemas_NORM!$A$2:$A$126,0),MATCH(AC$4,Esquemas_NORM!$H$1:$K$1,0)))</f>
        <v>ASOCIACION DE MUNICIPIOS DEL OCCIDENTE ANTIOQUEÑO - AMOCCIDENTE</v>
      </c>
    </row>
    <row r="572" spans="1:29" x14ac:dyDescent="0.3">
      <c r="A572" s="6">
        <v>2019</v>
      </c>
      <c r="B572" s="4" t="s">
        <v>556</v>
      </c>
      <c r="C572" s="4" t="s">
        <v>272</v>
      </c>
      <c r="D572" s="4" t="s">
        <v>571</v>
      </c>
      <c r="E572" s="4" t="s">
        <v>303</v>
      </c>
      <c r="F572" s="4" t="s">
        <v>275</v>
      </c>
      <c r="G572" s="4" t="s">
        <v>304</v>
      </c>
      <c r="H572" s="9">
        <v>15.485459667140001</v>
      </c>
      <c r="I572" s="9">
        <v>0</v>
      </c>
      <c r="J572" s="287">
        <v>15.485459667140001</v>
      </c>
      <c r="K572" s="9">
        <v>0.70196186810000005</v>
      </c>
      <c r="L572" s="9">
        <v>5.6896285146399999</v>
      </c>
      <c r="M572" s="287">
        <v>6.3915903827399996</v>
      </c>
      <c r="N572" s="9">
        <v>1.14264790463</v>
      </c>
      <c r="O572" s="9">
        <v>5.3457143022000002</v>
      </c>
      <c r="P572" s="9">
        <v>2.7500069706799999</v>
      </c>
      <c r="Q572" s="9">
        <v>1.7073024295499999</v>
      </c>
      <c r="R572" s="9">
        <v>5.7980160245399999</v>
      </c>
      <c r="S572" s="9">
        <v>9.4563455601099999</v>
      </c>
      <c r="T572" s="9">
        <v>27.152261875370002</v>
      </c>
      <c r="U572" s="9">
        <v>2.3768300547700001</v>
      </c>
      <c r="V572" s="287">
        <v>55.729125121850004</v>
      </c>
      <c r="W572" s="287">
        <v>77.606175171730001</v>
      </c>
      <c r="X572" s="9">
        <v>7.8428117070081766</v>
      </c>
      <c r="Y572" s="284">
        <v>85.448986878738182</v>
      </c>
      <c r="Z572" t="str">
        <f>SUBSTITUTE(SUBSTITUTE(SUBSTITUTE(SUBSTITUTE(IF(E572="","",VLOOKUP(E572,Esquemas_NORM!$A$2:$H$126,8,FALSE)),"PROVINCIA ADMINISTRATIVA Y DE PLANIFICACIÓN","PAT"),"PROVINCIA ADMINISTRATIVA Y DE PLANIFICACION","PAT"),"PROVINCIA ADMINISTRATIVA DE PLANIFICACION","PAT"),"PROVINCIA ADMINISTRATIVA Y PLANIFICACION","PAT")</f>
        <v>PAT AGROINDUSTRIAL DEL OCCIDENTE ANTIOQUEÑO</v>
      </c>
      <c r="AA572" t="str">
        <f>IF($E572="","",INDEX(Esquemas_NORM!$H$2:$K$126,MATCH($E572,Esquemas_NORM!$A$2:$A$126,0),MATCH(AA$4,Esquemas_NORM!$H$1:$K$1,0)))</f>
        <v>Región de Planeación y Gestión de Occidente</v>
      </c>
      <c r="AB572" t="str">
        <f>IF($E572="","",INDEX(Esquemas_NORM!$H$2:$K$126,MATCH($E572,Esquemas_NORM!$A$2:$A$126,0),MATCH(AB$4,Esquemas_NORM!$H$1:$K$1,0)))</f>
        <v>A la fecha no ha conformado un EAT Área Metropolitana</v>
      </c>
      <c r="AC572" t="str">
        <f>IF($E572="","",INDEX(Esquemas_NORM!$H$2:$K$126,MATCH($E572,Esquemas_NORM!$A$2:$A$126,0),MATCH(AC$4,Esquemas_NORM!$H$1:$K$1,0)))</f>
        <v>ASOCIACION DE MUNICIPIOS DEL OCCIDENTE ANTIOQUEÑO - AMOCCIDENTE</v>
      </c>
    </row>
    <row r="573" spans="1:29" x14ac:dyDescent="0.3">
      <c r="A573" s="6">
        <v>2019</v>
      </c>
      <c r="B573" s="4" t="s">
        <v>556</v>
      </c>
      <c r="C573" s="4" t="s">
        <v>272</v>
      </c>
      <c r="D573" s="4" t="s">
        <v>572</v>
      </c>
      <c r="E573" s="4" t="s">
        <v>305</v>
      </c>
      <c r="F573" s="4" t="s">
        <v>275</v>
      </c>
      <c r="G573" s="4" t="s">
        <v>306</v>
      </c>
      <c r="H573" s="9">
        <v>15.671247867210001</v>
      </c>
      <c r="I573" s="9">
        <v>0</v>
      </c>
      <c r="J573" s="287">
        <v>15.671247867210001</v>
      </c>
      <c r="K573" s="9">
        <v>5.2047932540400001</v>
      </c>
      <c r="L573" s="9">
        <v>2.0916302718400002</v>
      </c>
      <c r="M573" s="287">
        <v>7.2964235258799999</v>
      </c>
      <c r="N573" s="9">
        <v>2.9182068766299998</v>
      </c>
      <c r="O573" s="9">
        <v>8.83474709559</v>
      </c>
      <c r="P573" s="9">
        <v>3.4018583529300002</v>
      </c>
      <c r="Q573" s="9">
        <v>1.9829138952700001</v>
      </c>
      <c r="R573" s="9">
        <v>7.6144913591999996</v>
      </c>
      <c r="S573" s="9">
        <v>9.54045207371</v>
      </c>
      <c r="T573" s="9">
        <v>26.000290928319998</v>
      </c>
      <c r="U573" s="9">
        <v>2.6572551631399999</v>
      </c>
      <c r="V573" s="287">
        <v>62.950215744789993</v>
      </c>
      <c r="W573" s="287">
        <v>85.917887137879987</v>
      </c>
      <c r="X573" s="9">
        <v>8.6827859973148307</v>
      </c>
      <c r="Y573" s="284">
        <v>94.600673135194825</v>
      </c>
      <c r="Z573" t="str">
        <f>SUBSTITUTE(SUBSTITUTE(SUBSTITUTE(SUBSTITUTE(IF(E573="","",VLOOKUP(E573,Esquemas_NORM!$A$2:$H$126,8,FALSE)),"PROVINCIA ADMINISTRATIVA Y DE PLANIFICACIÓN","PAT"),"PROVINCIA ADMINISTRATIVA Y DE PLANIFICACION","PAT"),"PROVINCIA ADMINISTRATIVA DE PLANIFICACION","PAT"),"PROVINCIA ADMINISTRATIVA Y PLANIFICACION","PAT")</f>
        <v>PAT TURÍSTICA Y AGROECOLÓGICA DEL OCCIDENTE ANTIOQUEÑO</v>
      </c>
      <c r="AA573" t="str">
        <f>IF($E573="","",INDEX(Esquemas_NORM!$H$2:$K$126,MATCH($E573,Esquemas_NORM!$A$2:$A$126,0),MATCH(AA$4,Esquemas_NORM!$H$1:$K$1,0)))</f>
        <v>A la fecha no ha conformado un EAT Región</v>
      </c>
      <c r="AB573" t="str">
        <f>IF($E573="","",INDEX(Esquemas_NORM!$H$2:$K$126,MATCH($E573,Esquemas_NORM!$A$2:$A$126,0),MATCH(AB$4,Esquemas_NORM!$H$1:$K$1,0)))</f>
        <v>A la fecha no ha conformado un EAT Área Metropolitana</v>
      </c>
      <c r="AC573" t="str">
        <f>IF($E573="","",INDEX(Esquemas_NORM!$H$2:$K$126,MATCH($E573,Esquemas_NORM!$A$2:$A$126,0),MATCH(AC$4,Esquemas_NORM!$H$1:$K$1,0)))</f>
        <v>ASOCIACION DE MUNICIPIOS DEL OCCIDENTE ANTIOQUEÑO - AMOCCIDENTE</v>
      </c>
    </row>
    <row r="574" spans="1:29" x14ac:dyDescent="0.3">
      <c r="A574" s="6">
        <v>2019</v>
      </c>
      <c r="B574" s="4" t="s">
        <v>556</v>
      </c>
      <c r="C574" s="4" t="s">
        <v>272</v>
      </c>
      <c r="D574" s="4" t="s">
        <v>572</v>
      </c>
      <c r="E574" s="4" t="s">
        <v>307</v>
      </c>
      <c r="F574" s="4" t="s">
        <v>275</v>
      </c>
      <c r="G574" s="4" t="s">
        <v>308</v>
      </c>
      <c r="H574" s="9">
        <v>15.821460019050001</v>
      </c>
      <c r="I574" s="9">
        <v>0</v>
      </c>
      <c r="J574" s="287">
        <v>15.821460019050001</v>
      </c>
      <c r="K574" s="9">
        <v>1.7615718279499999</v>
      </c>
      <c r="L574" s="9">
        <v>15.78302821118</v>
      </c>
      <c r="M574" s="287">
        <v>17.54460003913</v>
      </c>
      <c r="N574" s="9">
        <v>12.97668792705</v>
      </c>
      <c r="O574" s="9">
        <v>59.76027890396</v>
      </c>
      <c r="P574" s="9">
        <v>6.6529220105500002</v>
      </c>
      <c r="Q574" s="9">
        <v>3.3903112644900002</v>
      </c>
      <c r="R574" s="9">
        <v>31.631363996449998</v>
      </c>
      <c r="S574" s="9">
        <v>23.535994360330001</v>
      </c>
      <c r="T574" s="9">
        <v>34.171690809349997</v>
      </c>
      <c r="U574" s="9">
        <v>6.6886631476199998</v>
      </c>
      <c r="V574" s="287">
        <v>178.80791241979998</v>
      </c>
      <c r="W574" s="287">
        <v>212.17397247797996</v>
      </c>
      <c r="X574" s="9">
        <v>21.442114774892467</v>
      </c>
      <c r="Y574" s="284">
        <v>233.61608725287243</v>
      </c>
      <c r="Z574" t="str">
        <f>SUBSTITUTE(SUBSTITUTE(SUBSTITUTE(SUBSTITUTE(IF(E574="","",VLOOKUP(E574,Esquemas_NORM!$A$2:$H$126,8,FALSE)),"PROVINCIA ADMINISTRATIVA Y DE PLANIFICACIÓN","PAT"),"PROVINCIA ADMINISTRATIVA Y DE PLANIFICACION","PAT"),"PROVINCIA ADMINISTRATIVA DE PLANIFICACION","PAT"),"PROVINCIA ADMINISTRATIVA Y PLANIFICACION","PAT")</f>
        <v>PAT TURÍSTICA Y AGROECOLÓGICA DEL OCCIDENTE ANTIOQUEÑO</v>
      </c>
      <c r="AA574" t="str">
        <f>IF($E574="","",INDEX(Esquemas_NORM!$H$2:$K$126,MATCH($E574,Esquemas_NORM!$A$2:$A$126,0),MATCH(AA$4,Esquemas_NORM!$H$1:$K$1,0)))</f>
        <v>Región de Planeación y Gestión de Occidente</v>
      </c>
      <c r="AB574" t="str">
        <f>IF($E574="","",INDEX(Esquemas_NORM!$H$2:$K$126,MATCH($E574,Esquemas_NORM!$A$2:$A$126,0),MATCH(AB$4,Esquemas_NORM!$H$1:$K$1,0)))</f>
        <v>A la fecha no ha conformado un EAT Área Metropolitana</v>
      </c>
      <c r="AC574" t="str">
        <f>IF($E574="","",INDEX(Esquemas_NORM!$H$2:$K$126,MATCH($E574,Esquemas_NORM!$A$2:$A$126,0),MATCH(AC$4,Esquemas_NORM!$H$1:$K$1,0)))</f>
        <v>ASOCIACION DE MUNICIPIOS DEL OCCIDENTE ANTIOQUEÑO - AMOCCIDENTE</v>
      </c>
    </row>
    <row r="575" spans="1:29" x14ac:dyDescent="0.3">
      <c r="A575" s="6">
        <v>2019</v>
      </c>
      <c r="B575" s="4" t="s">
        <v>556</v>
      </c>
      <c r="C575" s="4" t="s">
        <v>272</v>
      </c>
      <c r="D575" s="4" t="s">
        <v>572</v>
      </c>
      <c r="E575" s="4" t="s">
        <v>309</v>
      </c>
      <c r="F575" s="4" t="s">
        <v>275</v>
      </c>
      <c r="G575" s="4" t="s">
        <v>310</v>
      </c>
      <c r="H575" s="9">
        <v>87.209201026360006</v>
      </c>
      <c r="I575" s="9">
        <v>4.9491429891200003</v>
      </c>
      <c r="J575" s="287">
        <v>92.158344015480012</v>
      </c>
      <c r="K575" s="9">
        <v>6.2941599586899999</v>
      </c>
      <c r="L575" s="9">
        <v>26.534961141139998</v>
      </c>
      <c r="M575" s="287">
        <v>32.829121099829997</v>
      </c>
      <c r="N575" s="9">
        <v>19.435247210530001</v>
      </c>
      <c r="O575" s="9">
        <v>83.861368232480004</v>
      </c>
      <c r="P575" s="9">
        <v>10.14775624254</v>
      </c>
      <c r="Q575" s="9">
        <v>10.45243538341</v>
      </c>
      <c r="R575" s="9">
        <v>30.654099352189998</v>
      </c>
      <c r="S575" s="9">
        <v>38.140176603870003</v>
      </c>
      <c r="T575" s="9">
        <v>78.25863433072</v>
      </c>
      <c r="U575" s="9">
        <v>10.148132631639999</v>
      </c>
      <c r="V575" s="287">
        <v>281.09784998738002</v>
      </c>
      <c r="W575" s="287">
        <v>406.08531510269</v>
      </c>
      <c r="X575" s="9">
        <v>41.03862426260887</v>
      </c>
      <c r="Y575" s="284">
        <v>447.1239393652989</v>
      </c>
      <c r="Z575" t="str">
        <f>SUBSTITUTE(SUBSTITUTE(SUBSTITUTE(SUBSTITUTE(IF(E575="","",VLOOKUP(E575,Esquemas_NORM!$A$2:$H$126,8,FALSE)),"PROVINCIA ADMINISTRATIVA Y DE PLANIFICACIÓN","PAT"),"PROVINCIA ADMINISTRATIVA Y DE PLANIFICACION","PAT"),"PROVINCIA ADMINISTRATIVA DE PLANIFICACION","PAT"),"PROVINCIA ADMINISTRATIVA Y PLANIFICACION","PAT")</f>
        <v>PAT TURÍSTICA Y AGROECOLÓGICA DEL OCCIDENTE ANTIOQUEÑO</v>
      </c>
      <c r="AA575" t="str">
        <f>IF($E575="","",INDEX(Esquemas_NORM!$H$2:$K$126,MATCH($E575,Esquemas_NORM!$A$2:$A$126,0),MATCH(AA$4,Esquemas_NORM!$H$1:$K$1,0)))</f>
        <v>A la fecha no ha conformado un EAT Región</v>
      </c>
      <c r="AB575" t="str">
        <f>IF($E575="","",INDEX(Esquemas_NORM!$H$2:$K$126,MATCH($E575,Esquemas_NORM!$A$2:$A$126,0),MATCH(AB$4,Esquemas_NORM!$H$1:$K$1,0)))</f>
        <v>A la fecha no ha conformado un EAT Área Metropolitana</v>
      </c>
      <c r="AC575" t="str">
        <f>IF($E575="","",INDEX(Esquemas_NORM!$H$2:$K$126,MATCH($E575,Esquemas_NORM!$A$2:$A$126,0),MATCH(AC$4,Esquemas_NORM!$H$1:$K$1,0)))</f>
        <v>ASOCIACION DE MUNICIPIOS DEL OCCIDENTE ANTIOQUEÑO - AMOCCIDENTE</v>
      </c>
    </row>
    <row r="576" spans="1:29" x14ac:dyDescent="0.3">
      <c r="A576" s="6">
        <v>2019</v>
      </c>
      <c r="B576" s="4" t="s">
        <v>556</v>
      </c>
      <c r="C576" s="4" t="s">
        <v>272</v>
      </c>
      <c r="D576" s="4" t="s">
        <v>572</v>
      </c>
      <c r="E576" s="4" t="s">
        <v>311</v>
      </c>
      <c r="F576" s="4" t="s">
        <v>275</v>
      </c>
      <c r="G576" s="4" t="s">
        <v>312</v>
      </c>
      <c r="H576" s="9">
        <v>17.752181202100001</v>
      </c>
      <c r="I576" s="9">
        <v>2.5235491467300002</v>
      </c>
      <c r="J576" s="287">
        <v>20.275730348830002</v>
      </c>
      <c r="K576" s="9">
        <v>0.93935729211999996</v>
      </c>
      <c r="L576" s="9">
        <v>13.966980744440001</v>
      </c>
      <c r="M576" s="287">
        <v>14.906338036560001</v>
      </c>
      <c r="N576" s="9">
        <v>8.91920335983</v>
      </c>
      <c r="O576" s="9">
        <v>37.288684971290003</v>
      </c>
      <c r="P576" s="9">
        <v>6.3913842930199998</v>
      </c>
      <c r="Q576" s="9">
        <v>3.4331958512399998</v>
      </c>
      <c r="R576" s="9">
        <v>20.471328348819998</v>
      </c>
      <c r="S576" s="9">
        <v>20.911190074370001</v>
      </c>
      <c r="T576" s="9">
        <v>37.16447165684</v>
      </c>
      <c r="U576" s="9">
        <v>7.44264183607</v>
      </c>
      <c r="V576" s="287">
        <v>142.02210039148</v>
      </c>
      <c r="W576" s="287">
        <v>177.20416877687001</v>
      </c>
      <c r="X576" s="9">
        <v>17.908097214409693</v>
      </c>
      <c r="Y576" s="284">
        <v>195.11226599127968</v>
      </c>
      <c r="Z576" t="str">
        <f>SUBSTITUTE(SUBSTITUTE(SUBSTITUTE(SUBSTITUTE(IF(E576="","",VLOOKUP(E576,Esquemas_NORM!$A$2:$H$126,8,FALSE)),"PROVINCIA ADMINISTRATIVA Y DE PLANIFICACIÓN","PAT"),"PROVINCIA ADMINISTRATIVA Y DE PLANIFICACION","PAT"),"PROVINCIA ADMINISTRATIVA DE PLANIFICACION","PAT"),"PROVINCIA ADMINISTRATIVA Y PLANIFICACION","PAT")</f>
        <v>A la fecha no ha conformado un EAT Provincia</v>
      </c>
      <c r="AA576" t="str">
        <f>IF($E576="","",INDEX(Esquemas_NORM!$H$2:$K$126,MATCH($E576,Esquemas_NORM!$A$2:$A$126,0),MATCH(AA$4,Esquemas_NORM!$H$1:$K$1,0)))</f>
        <v>A la fecha no ha conformado un EAT Región</v>
      </c>
      <c r="AB576" t="str">
        <f>IF($E576="","",INDEX(Esquemas_NORM!$H$2:$K$126,MATCH($E576,Esquemas_NORM!$A$2:$A$126,0),MATCH(AB$4,Esquemas_NORM!$H$1:$K$1,0)))</f>
        <v>A la fecha no ha conformado un EAT Área Metropolitana</v>
      </c>
      <c r="AC576" t="str">
        <f>IF($E576="","",INDEX(Esquemas_NORM!$H$2:$K$126,MATCH($E576,Esquemas_NORM!$A$2:$A$126,0),MATCH(AC$4,Esquemas_NORM!$H$1:$K$1,0)))</f>
        <v>ASOCIACION DE MUNICIPIOS DEL OCCIDENTE ANTIOQUEÑO - AMOCCIDENTE</v>
      </c>
    </row>
    <row r="577" spans="1:29" x14ac:dyDescent="0.3">
      <c r="A577" s="6">
        <v>2019</v>
      </c>
      <c r="B577" s="4" t="s">
        <v>556</v>
      </c>
      <c r="C577" s="4" t="s">
        <v>272</v>
      </c>
      <c r="D577" s="4" t="s">
        <v>571</v>
      </c>
      <c r="E577" s="4" t="s">
        <v>313</v>
      </c>
      <c r="F577" s="4" t="s">
        <v>275</v>
      </c>
      <c r="G577" s="4" t="s">
        <v>314</v>
      </c>
      <c r="H577" s="9">
        <v>35.563586551889998</v>
      </c>
      <c r="I577" s="9">
        <v>9.304635637E-2</v>
      </c>
      <c r="J577" s="287">
        <v>35.656632908260001</v>
      </c>
      <c r="K577" s="9">
        <v>0.54900441777999998</v>
      </c>
      <c r="L577" s="9">
        <v>7.2549588710600004</v>
      </c>
      <c r="M577" s="287">
        <v>7.8039632888400003</v>
      </c>
      <c r="N577" s="9">
        <v>3.1899626376499999</v>
      </c>
      <c r="O577" s="9">
        <v>10.746880951250001</v>
      </c>
      <c r="P577" s="9">
        <v>2.4263311215500001</v>
      </c>
      <c r="Q577" s="9">
        <v>1.21579945214</v>
      </c>
      <c r="R577" s="9">
        <v>4.79740777532</v>
      </c>
      <c r="S577" s="9">
        <v>7.2447118904999996</v>
      </c>
      <c r="T577" s="9">
        <v>13.3854918372</v>
      </c>
      <c r="U577" s="9">
        <v>2.9493701477699998</v>
      </c>
      <c r="V577" s="287">
        <v>45.955955813380001</v>
      </c>
      <c r="W577" s="287">
        <v>89.416552010480004</v>
      </c>
      <c r="X577" s="9">
        <v>9.0363579876987288</v>
      </c>
      <c r="Y577" s="284">
        <v>98.45290999817874</v>
      </c>
      <c r="Z577" t="str">
        <f>SUBSTITUTE(SUBSTITUTE(SUBSTITUTE(SUBSTITUTE(IF(E577="","",VLOOKUP(E577,Esquemas_NORM!$A$2:$H$126,8,FALSE)),"PROVINCIA ADMINISTRATIVA Y DE PLANIFICACIÓN","PAT"),"PROVINCIA ADMINISTRATIVA Y DE PLANIFICACION","PAT"),"PROVINCIA ADMINISTRATIVA DE PLANIFICACION","PAT"),"PROVINCIA ADMINISTRATIVA Y PLANIFICACION","PAT")</f>
        <v>PAT AGROINDUSTRIAL DEL OCCIDENTE ANTIOQUEÑO</v>
      </c>
      <c r="AA577" t="str">
        <f>IF($E577="","",INDEX(Esquemas_NORM!$H$2:$K$126,MATCH($E577,Esquemas_NORM!$A$2:$A$126,0),MATCH(AA$4,Esquemas_NORM!$H$1:$K$1,0)))</f>
        <v>Región de Planeación y Gestión de Occidente</v>
      </c>
      <c r="AB577" t="str">
        <f>IF($E577="","",INDEX(Esquemas_NORM!$H$2:$K$126,MATCH($E577,Esquemas_NORM!$A$2:$A$126,0),MATCH(AB$4,Esquemas_NORM!$H$1:$K$1,0)))</f>
        <v>A la fecha no ha conformado un EAT Área Metropolitana</v>
      </c>
      <c r="AC577" t="str">
        <f>IF($E577="","",INDEX(Esquemas_NORM!$H$2:$K$126,MATCH($E577,Esquemas_NORM!$A$2:$A$126,0),MATCH(AC$4,Esquemas_NORM!$H$1:$K$1,0)))</f>
        <v>ASOCIACION DE MUNICIPIOS DEL OCCIDENTE ANTIOQUEÑO - AMOCCIDENTE</v>
      </c>
    </row>
    <row r="578" spans="1:29" x14ac:dyDescent="0.3">
      <c r="A578" s="6">
        <v>2019</v>
      </c>
      <c r="B578" s="4" t="s">
        <v>556</v>
      </c>
      <c r="C578" s="4" t="s">
        <v>315</v>
      </c>
      <c r="D578" s="4" t="s">
        <v>573</v>
      </c>
      <c r="E578" s="4" t="s">
        <v>317</v>
      </c>
      <c r="F578" s="4" t="s">
        <v>318</v>
      </c>
      <c r="G578" s="4" t="s">
        <v>319</v>
      </c>
      <c r="H578" s="9">
        <v>77.26951435334</v>
      </c>
      <c r="I578" s="9">
        <v>1.03227105498</v>
      </c>
      <c r="J578" s="287">
        <v>78.301785408320001</v>
      </c>
      <c r="K578" s="9">
        <v>4.3669276573899998</v>
      </c>
      <c r="L578" s="9">
        <v>16.18506727191</v>
      </c>
      <c r="M578" s="287">
        <v>20.551994929300001</v>
      </c>
      <c r="N578" s="9">
        <v>5.6829858255300003</v>
      </c>
      <c r="O578" s="9">
        <v>29.177996872169999</v>
      </c>
      <c r="P578" s="9">
        <v>7.97954113696</v>
      </c>
      <c r="Q578" s="9">
        <v>5.5445790329299998</v>
      </c>
      <c r="R578" s="9">
        <v>24.520635504369999</v>
      </c>
      <c r="S578" s="9">
        <v>21.54977552695</v>
      </c>
      <c r="T578" s="9">
        <v>42.377731594650001</v>
      </c>
      <c r="U578" s="9">
        <v>8.8102269015099992</v>
      </c>
      <c r="V578" s="287">
        <v>145.64347239507001</v>
      </c>
      <c r="W578" s="287">
        <v>244.49725273269001</v>
      </c>
      <c r="X578" s="9">
        <v>24.708677006942633</v>
      </c>
      <c r="Y578" s="284">
        <v>269.20592973963267</v>
      </c>
      <c r="Z578" t="str">
        <f>SUBSTITUTE(SUBSTITUTE(SUBSTITUTE(SUBSTITUTE(IF(E578="","",VLOOKUP(E578,Esquemas_NORM!$A$2:$H$126,8,FALSE)),"PROVINCIA ADMINISTRATIVA Y DE PLANIFICACIÓN","PAT"),"PROVINCIA ADMINISTRATIVA Y DE PLANIFICACION","PAT"),"PROVINCIA ADMINISTRATIVA DE PLANIFICACION","PAT"),"PROVINCIA ADMINISTRATIVA Y PLANIFICACION","PAT")</f>
        <v>PAT DE LA PAZ</v>
      </c>
      <c r="AA578" t="str">
        <f>IF($E578="","",INDEX(Esquemas_NORM!$H$2:$K$126,MATCH($E578,Esquemas_NORM!$A$2:$A$126,0),MATCH(AA$4,Esquemas_NORM!$H$1:$K$1,0)))</f>
        <v>A la fecha no ha conformado un EAT Región</v>
      </c>
      <c r="AB578" t="str">
        <f>IF($E578="","",INDEX(Esquemas_NORM!$H$2:$K$126,MATCH($E578,Esquemas_NORM!$A$2:$A$126,0),MATCH(AB$4,Esquemas_NORM!$H$1:$K$1,0)))</f>
        <v>A la fecha no ha conformado un EAT Área Metropolitana</v>
      </c>
      <c r="AC578" t="str">
        <f>IF($E578="","",INDEX(Esquemas_NORM!$H$2:$K$126,MATCH($E578,Esquemas_NORM!$A$2:$A$126,0),MATCH(AC$4,Esquemas_NORM!$H$1:$K$1,0)))</f>
        <v>MUNICIPIOS UNIDOS DEL SUR DE ANTIOQUIA - MUSA</v>
      </c>
    </row>
    <row r="579" spans="1:29" x14ac:dyDescent="0.3">
      <c r="A579" s="6">
        <v>2019</v>
      </c>
      <c r="B579" s="4" t="s">
        <v>556</v>
      </c>
      <c r="C579" s="4" t="s">
        <v>315</v>
      </c>
      <c r="D579" s="4" t="s">
        <v>574</v>
      </c>
      <c r="E579" s="4" t="s">
        <v>320</v>
      </c>
      <c r="F579" s="4" t="s">
        <v>318</v>
      </c>
      <c r="G579" s="4" t="s">
        <v>322</v>
      </c>
      <c r="H579" s="9">
        <v>7.4015773082900003</v>
      </c>
      <c r="I579" s="9">
        <v>0</v>
      </c>
      <c r="J579" s="287">
        <v>7.4015773082900003</v>
      </c>
      <c r="K579" s="9">
        <v>0.67620772827999998</v>
      </c>
      <c r="L579" s="9">
        <v>4.3599656465900001</v>
      </c>
      <c r="M579" s="287">
        <v>5.0361733748699997</v>
      </c>
      <c r="N579" s="9">
        <v>18.618052497520001</v>
      </c>
      <c r="O579" s="9">
        <v>6.6568570453699998</v>
      </c>
      <c r="P579" s="9">
        <v>1.0037322096500001</v>
      </c>
      <c r="Q579" s="9">
        <v>0.67092698959999997</v>
      </c>
      <c r="R579" s="9">
        <v>3.88536541067</v>
      </c>
      <c r="S579" s="9">
        <v>4.5589995781499999</v>
      </c>
      <c r="T579" s="9">
        <v>7.9294687774100003</v>
      </c>
      <c r="U579" s="9">
        <v>1.09482940774</v>
      </c>
      <c r="V579" s="287">
        <v>44.418231916110003</v>
      </c>
      <c r="W579" s="287">
        <v>56.855982599270007</v>
      </c>
      <c r="X579" s="9">
        <v>5.7458155224910694</v>
      </c>
      <c r="Y579" s="284">
        <v>62.601798121761078</v>
      </c>
      <c r="Z579" t="str">
        <f>SUBSTITUTE(SUBSTITUTE(SUBSTITUTE(SUBSTITUTE(IF(E579="","",VLOOKUP(E579,Esquemas_NORM!$A$2:$H$126,8,FALSE)),"PROVINCIA ADMINISTRATIVA Y DE PLANIFICACIÓN","PAT"),"PROVINCIA ADMINISTRATIVA Y DE PLANIFICACION","PAT"),"PROVINCIA ADMINISTRATIVA DE PLANIFICACION","PAT"),"PROVINCIA ADMINISTRATIVA Y PLANIFICACION","PAT")</f>
        <v>PAT DEL AGUA, BOSQUES Y EL TURISMO</v>
      </c>
      <c r="AA579" t="str">
        <f>IF($E579="","",INDEX(Esquemas_NORM!$H$2:$K$126,MATCH($E579,Esquemas_NORM!$A$2:$A$126,0),MATCH(AA$4,Esquemas_NORM!$H$1:$K$1,0)))</f>
        <v>A la fecha no ha conformado un EAT Región</v>
      </c>
      <c r="AB579" t="str">
        <f>IF($E579="","",INDEX(Esquemas_NORM!$H$2:$K$126,MATCH($E579,Esquemas_NORM!$A$2:$A$126,0),MATCH(AB$4,Esquemas_NORM!$H$1:$K$1,0)))</f>
        <v>A la fecha no ha conformado un EAT Área Metropolitana</v>
      </c>
      <c r="AC579" t="str">
        <f>IF($E579="","",INDEX(Esquemas_NORM!$H$2:$K$126,MATCH($E579,Esquemas_NORM!$A$2:$A$126,0),MATCH(AC$4,Esquemas_NORM!$H$1:$K$1,0)))</f>
        <v>A la fecha no ha conformado un EAT asociación - unión</v>
      </c>
    </row>
    <row r="580" spans="1:29" x14ac:dyDescent="0.3">
      <c r="A580" s="6">
        <v>2019</v>
      </c>
      <c r="B580" s="4" t="s">
        <v>556</v>
      </c>
      <c r="C580" s="4" t="s">
        <v>315</v>
      </c>
      <c r="D580" s="4" t="s">
        <v>573</v>
      </c>
      <c r="E580" s="4" t="s">
        <v>323</v>
      </c>
      <c r="F580" s="4" t="s">
        <v>318</v>
      </c>
      <c r="G580" s="4" t="s">
        <v>325</v>
      </c>
      <c r="H580" s="9">
        <v>14.704093181279999</v>
      </c>
      <c r="I580" s="9">
        <v>0</v>
      </c>
      <c r="J580" s="287">
        <v>14.704093181279999</v>
      </c>
      <c r="K580" s="9">
        <v>1.91445353192</v>
      </c>
      <c r="L580" s="9">
        <v>3.9943386408500001</v>
      </c>
      <c r="M580" s="287">
        <v>5.9087921727700001</v>
      </c>
      <c r="N580" s="9">
        <v>1.50062648789</v>
      </c>
      <c r="O580" s="9">
        <v>8.0779054968700006</v>
      </c>
      <c r="P580" s="9">
        <v>2.6449180005900002</v>
      </c>
      <c r="Q580" s="9">
        <v>1.8268682165800001</v>
      </c>
      <c r="R580" s="9">
        <v>9.2810410668099994</v>
      </c>
      <c r="S580" s="9">
        <v>6.8350236166</v>
      </c>
      <c r="T580" s="9">
        <v>17.02478505497</v>
      </c>
      <c r="U580" s="9">
        <v>1.94006913338</v>
      </c>
      <c r="V580" s="287">
        <v>49.131237073690002</v>
      </c>
      <c r="W580" s="287">
        <v>69.744122427739995</v>
      </c>
      <c r="X580" s="9">
        <v>7.048279581627491</v>
      </c>
      <c r="Y580" s="284">
        <v>76.792402009367493</v>
      </c>
      <c r="Z580" t="str">
        <f>SUBSTITUTE(SUBSTITUTE(SUBSTITUTE(SUBSTITUTE(IF(E580="","",VLOOKUP(E580,Esquemas_NORM!$A$2:$H$126,8,FALSE)),"PROVINCIA ADMINISTRATIVA Y DE PLANIFICACIÓN","PAT"),"PROVINCIA ADMINISTRATIVA Y DE PLANIFICACION","PAT"),"PROVINCIA ADMINISTRATIVA DE PLANIFICACION","PAT"),"PROVINCIA ADMINISTRATIVA Y PLANIFICACION","PAT")</f>
        <v>PAT DE LA PAZ</v>
      </c>
      <c r="AA580" t="str">
        <f>IF($E580="","",INDEX(Esquemas_NORM!$H$2:$K$126,MATCH($E580,Esquemas_NORM!$A$2:$A$126,0),MATCH(AA$4,Esquemas_NORM!$H$1:$K$1,0)))</f>
        <v>A la fecha no ha conformado un EAT Región</v>
      </c>
      <c r="AB580" t="str">
        <f>IF($E580="","",INDEX(Esquemas_NORM!$H$2:$K$126,MATCH($E580,Esquemas_NORM!$A$2:$A$126,0),MATCH(AB$4,Esquemas_NORM!$H$1:$K$1,0)))</f>
        <v>A la fecha no ha conformado un EAT Área Metropolitana</v>
      </c>
      <c r="AC580" t="str">
        <f>IF($E580="","",INDEX(Esquemas_NORM!$H$2:$K$126,MATCH($E580,Esquemas_NORM!$A$2:$A$126,0),MATCH(AC$4,Esquemas_NORM!$H$1:$K$1,0)))</f>
        <v>MUNICIPIOS UNIDOS DEL SUR DE ANTIOQUIA - MUSA</v>
      </c>
    </row>
    <row r="581" spans="1:29" x14ac:dyDescent="0.3">
      <c r="A581" s="6">
        <v>2019</v>
      </c>
      <c r="B581" s="4" t="s">
        <v>556</v>
      </c>
      <c r="C581" s="4" t="s">
        <v>315</v>
      </c>
      <c r="D581" s="4" t="s">
        <v>575</v>
      </c>
      <c r="E581" s="4" t="s">
        <v>326</v>
      </c>
      <c r="F581" s="4" t="s">
        <v>318</v>
      </c>
      <c r="G581" s="4" t="s">
        <v>327</v>
      </c>
      <c r="H581" s="9">
        <v>14.340843498110001</v>
      </c>
      <c r="I581" s="9">
        <v>0.34954780267000002</v>
      </c>
      <c r="J581" s="287">
        <v>14.69039130078</v>
      </c>
      <c r="K581" s="9">
        <v>3.1056698169899999</v>
      </c>
      <c r="L581" s="9">
        <v>15.331802984099999</v>
      </c>
      <c r="M581" s="287">
        <v>18.437472801089999</v>
      </c>
      <c r="N581" s="9">
        <v>54.733601581389998</v>
      </c>
      <c r="O581" s="9">
        <v>16.722096670460001</v>
      </c>
      <c r="P581" s="9">
        <v>3.33369230528</v>
      </c>
      <c r="Q581" s="9">
        <v>2.22943037838</v>
      </c>
      <c r="R581" s="9">
        <v>15.34689368884</v>
      </c>
      <c r="S581" s="9">
        <v>11.60129047589</v>
      </c>
      <c r="T581" s="9">
        <v>17.797853656120001</v>
      </c>
      <c r="U581" s="9">
        <v>3.0427503411400001</v>
      </c>
      <c r="V581" s="287">
        <v>124.80760909749999</v>
      </c>
      <c r="W581" s="287">
        <v>157.93547319936999</v>
      </c>
      <c r="X581" s="9">
        <v>15.960819811294503</v>
      </c>
      <c r="Y581" s="284">
        <v>173.89629301066449</v>
      </c>
      <c r="Z581" t="str">
        <f>SUBSTITUTE(SUBSTITUTE(SUBSTITUTE(SUBSTITUTE(IF(E581="","",VLOOKUP(E581,Esquemas_NORM!$A$2:$H$126,8,FALSE)),"PROVINCIA ADMINISTRATIVA Y DE PLANIFICACIÓN","PAT"),"PROVINCIA ADMINISTRATIVA Y DE PLANIFICACION","PAT"),"PROVINCIA ADMINISTRATIVA DE PLANIFICACION","PAT"),"PROVINCIA ADMINISTRATIVA Y PLANIFICACION","PAT")</f>
        <v>PAT DEL AGUA, BOSQUES Y EL TURISMO</v>
      </c>
      <c r="AA581" t="str">
        <f>IF($E581="","",INDEX(Esquemas_NORM!$H$2:$K$126,MATCH($E581,Esquemas_NORM!$A$2:$A$126,0),MATCH(AA$4,Esquemas_NORM!$H$1:$K$1,0)))</f>
        <v>A la fecha no ha conformado un EAT Región</v>
      </c>
      <c r="AB581" t="str">
        <f>IF($E581="","",INDEX(Esquemas_NORM!$H$2:$K$126,MATCH($E581,Esquemas_NORM!$A$2:$A$126,0),MATCH(AB$4,Esquemas_NORM!$H$1:$K$1,0)))</f>
        <v>A la fecha no ha conformado un EAT Área Metropolitana</v>
      </c>
      <c r="AC581" t="str">
        <f>IF($E581="","",INDEX(Esquemas_NORM!$H$2:$K$126,MATCH($E581,Esquemas_NORM!$A$2:$A$126,0),MATCH(AC$4,Esquemas_NORM!$H$1:$K$1,0)))</f>
        <v>A la fecha no ha conformado un EAT asociación - unión</v>
      </c>
    </row>
    <row r="582" spans="1:29" x14ac:dyDescent="0.3">
      <c r="A582" s="6">
        <v>2019</v>
      </c>
      <c r="B582" s="4" t="s">
        <v>556</v>
      </c>
      <c r="C582" s="4" t="s">
        <v>315</v>
      </c>
      <c r="D582" s="4" t="s">
        <v>574</v>
      </c>
      <c r="E582" s="4" t="s">
        <v>328</v>
      </c>
      <c r="F582" s="4" t="s">
        <v>318</v>
      </c>
      <c r="G582" s="4" t="s">
        <v>329</v>
      </c>
      <c r="H582" s="9">
        <v>15.77625492276</v>
      </c>
      <c r="I582" s="9">
        <v>0.12387335435000001</v>
      </c>
      <c r="J582" s="287">
        <v>15.900128277109999</v>
      </c>
      <c r="K582" s="9">
        <v>1.9109432768600001</v>
      </c>
      <c r="L582" s="9">
        <v>3.8992664218800002</v>
      </c>
      <c r="M582" s="287">
        <v>5.8102096987400005</v>
      </c>
      <c r="N582" s="9">
        <v>12.822547257329999</v>
      </c>
      <c r="O582" s="9">
        <v>4.4692491889100001</v>
      </c>
      <c r="P582" s="9">
        <v>1.0043270854099999</v>
      </c>
      <c r="Q582" s="9">
        <v>0.55725236273000001</v>
      </c>
      <c r="R582" s="9">
        <v>5.11535781092</v>
      </c>
      <c r="S582" s="9">
        <v>3.9318635164</v>
      </c>
      <c r="T582" s="9">
        <v>6.9355825365800001</v>
      </c>
      <c r="U582" s="9">
        <v>1.25136918887</v>
      </c>
      <c r="V582" s="287">
        <v>36.087548947149998</v>
      </c>
      <c r="W582" s="287">
        <v>57.797886923</v>
      </c>
      <c r="X582" s="9">
        <v>5.8410035438116754</v>
      </c>
      <c r="Y582" s="284">
        <v>63.638890466811674</v>
      </c>
      <c r="Z582" t="str">
        <f>SUBSTITUTE(SUBSTITUTE(SUBSTITUTE(SUBSTITUTE(IF(E582="","",VLOOKUP(E582,Esquemas_NORM!$A$2:$H$126,8,FALSE)),"PROVINCIA ADMINISTRATIVA Y DE PLANIFICACIÓN","PAT"),"PROVINCIA ADMINISTRATIVA Y DE PLANIFICACION","PAT"),"PROVINCIA ADMINISTRATIVA DE PLANIFICACION","PAT"),"PROVINCIA ADMINISTRATIVA Y PLANIFICACION","PAT")</f>
        <v>PAT DEL AGUA, BOSQUES Y EL TURISMO</v>
      </c>
      <c r="AA582" t="str">
        <f>IF($E582="","",INDEX(Esquemas_NORM!$H$2:$K$126,MATCH($E582,Esquemas_NORM!$A$2:$A$126,0),MATCH(AA$4,Esquemas_NORM!$H$1:$K$1,0)))</f>
        <v>A la fecha no ha conformado un EAT Región</v>
      </c>
      <c r="AB582" t="str">
        <f>IF($E582="","",INDEX(Esquemas_NORM!$H$2:$K$126,MATCH($E582,Esquemas_NORM!$A$2:$A$126,0),MATCH(AB$4,Esquemas_NORM!$H$1:$K$1,0)))</f>
        <v>A la fecha no ha conformado un EAT Área Metropolitana</v>
      </c>
      <c r="AC582" t="str">
        <f>IF($E582="","",INDEX(Esquemas_NORM!$H$2:$K$126,MATCH($E582,Esquemas_NORM!$A$2:$A$126,0),MATCH(AC$4,Esquemas_NORM!$H$1:$K$1,0)))</f>
        <v>A la fecha no ha conformado un EAT asociación - unión</v>
      </c>
    </row>
    <row r="583" spans="1:29" x14ac:dyDescent="0.3">
      <c r="A583" s="6">
        <v>2019</v>
      </c>
      <c r="B583" s="4" t="s">
        <v>556</v>
      </c>
      <c r="C583" s="4" t="s">
        <v>315</v>
      </c>
      <c r="D583" s="4" t="s">
        <v>576</v>
      </c>
      <c r="E583" s="4" t="s">
        <v>330</v>
      </c>
      <c r="F583" s="4" t="s">
        <v>318</v>
      </c>
      <c r="G583" s="4" t="s">
        <v>331</v>
      </c>
      <c r="H583" s="9">
        <v>135.07247499572</v>
      </c>
      <c r="I583" s="9">
        <v>0</v>
      </c>
      <c r="J583" s="287">
        <v>135.07247499572</v>
      </c>
      <c r="K583" s="9">
        <v>31.418735084649999</v>
      </c>
      <c r="L583" s="9">
        <v>37.439933022859996</v>
      </c>
      <c r="M583" s="287">
        <v>68.858668107509999</v>
      </c>
      <c r="N583" s="9">
        <v>30.719476621289999</v>
      </c>
      <c r="O583" s="9">
        <v>178.64638408592</v>
      </c>
      <c r="P583" s="9">
        <v>28.560547908170001</v>
      </c>
      <c r="Q583" s="9">
        <v>23.014173546270001</v>
      </c>
      <c r="R583" s="9">
        <v>98.624136633779997</v>
      </c>
      <c r="S583" s="9">
        <v>79.989258511299994</v>
      </c>
      <c r="T583" s="9">
        <v>74.864955455290001</v>
      </c>
      <c r="U583" s="9">
        <v>30.81330478496</v>
      </c>
      <c r="V583" s="287">
        <v>545.23223754697995</v>
      </c>
      <c r="W583" s="287">
        <v>749.16338065020989</v>
      </c>
      <c r="X583" s="9">
        <v>75.709791382224296</v>
      </c>
      <c r="Y583" s="284">
        <v>824.87317203243424</v>
      </c>
      <c r="Z583" t="str">
        <f>SUBSTITUTE(SUBSTITUTE(SUBSTITUTE(SUBSTITUTE(IF(E583="","",VLOOKUP(E583,Esquemas_NORM!$A$2:$H$126,8,FALSE)),"PROVINCIA ADMINISTRATIVA Y DE PLANIFICACIÓN","PAT"),"PROVINCIA ADMINISTRATIVA Y DE PLANIFICACION","PAT"),"PROVINCIA ADMINISTRATIVA DE PLANIFICACION","PAT"),"PROVINCIA ADMINISTRATIVA Y PLANIFICACION","PAT")</f>
        <v>A la fecha no ha conformado un EAT Provincia</v>
      </c>
      <c r="AA583" t="str">
        <f>IF($E583="","",INDEX(Esquemas_NORM!$H$2:$K$126,MATCH($E583,Esquemas_NORM!$A$2:$A$126,0),MATCH(AA$4,Esquemas_NORM!$H$1:$K$1,0)))</f>
        <v>A la fecha no ha conformado un EAT Región</v>
      </c>
      <c r="AB583" t="str">
        <f>IF($E583="","",INDEX(Esquemas_NORM!$H$2:$K$126,MATCH($E583,Esquemas_NORM!$A$2:$A$126,0),MATCH(AB$4,Esquemas_NORM!$H$1:$K$1,0)))</f>
        <v>A la fecha no ha conformado un EAT Área Metropolitana</v>
      </c>
      <c r="AC583" t="str">
        <f>IF($E583="","",INDEX(Esquemas_NORM!$H$2:$K$126,MATCH($E583,Esquemas_NORM!$A$2:$A$126,0),MATCH(AC$4,Esquemas_NORM!$H$1:$K$1,0)))</f>
        <v>MUNICIPIOS ASOCIADOS DEL ALTIPLANO DEL ORIENTE ANTIOQUEÑO - MASORA</v>
      </c>
    </row>
    <row r="584" spans="1:29" x14ac:dyDescent="0.3">
      <c r="A584" s="6">
        <v>2019</v>
      </c>
      <c r="B584" s="4" t="s">
        <v>556</v>
      </c>
      <c r="C584" s="4" t="s">
        <v>315</v>
      </c>
      <c r="D584" s="4" t="s">
        <v>574</v>
      </c>
      <c r="E584" s="4" t="s">
        <v>332</v>
      </c>
      <c r="F584" s="4" t="s">
        <v>318</v>
      </c>
      <c r="G584" s="4" t="s">
        <v>333</v>
      </c>
      <c r="H584" s="9">
        <v>261.5079564349</v>
      </c>
      <c r="I584" s="9">
        <v>0</v>
      </c>
      <c r="J584" s="287">
        <v>261.5079564349</v>
      </c>
      <c r="K584" s="9">
        <v>4.7175230713599996</v>
      </c>
      <c r="L584" s="9">
        <v>35.471110510910002</v>
      </c>
      <c r="M584" s="287">
        <v>40.18863358227</v>
      </c>
      <c r="N584" s="9">
        <v>6.6330254606099999</v>
      </c>
      <c r="O584" s="9">
        <v>48.469230037579997</v>
      </c>
      <c r="P584" s="9">
        <v>9.0338266146899997</v>
      </c>
      <c r="Q584" s="9">
        <v>5.6345697495899998</v>
      </c>
      <c r="R584" s="9">
        <v>30.353564829770001</v>
      </c>
      <c r="S584" s="9">
        <v>21.304019511450001</v>
      </c>
      <c r="T584" s="9">
        <v>32.968409297530002</v>
      </c>
      <c r="U584" s="9">
        <v>8.2040123961300004</v>
      </c>
      <c r="V584" s="287">
        <v>162.60065789735</v>
      </c>
      <c r="W584" s="287">
        <v>464.29724791451997</v>
      </c>
      <c r="X584" s="9">
        <v>46.921470919235468</v>
      </c>
      <c r="Y584" s="284">
        <v>511.21871883375542</v>
      </c>
      <c r="Z584" t="str">
        <f>SUBSTITUTE(SUBSTITUTE(SUBSTITUTE(SUBSTITUTE(IF(E584="","",VLOOKUP(E584,Esquemas_NORM!$A$2:$H$126,8,FALSE)),"PROVINCIA ADMINISTRATIVA Y DE PLANIFICACIÓN","PAT"),"PROVINCIA ADMINISTRATIVA Y DE PLANIFICACION","PAT"),"PROVINCIA ADMINISTRATIVA DE PLANIFICACION","PAT"),"PROVINCIA ADMINISTRATIVA Y PLANIFICACION","PAT")</f>
        <v>PAT DEL AGUA, BOSQUES Y EL TURISMO</v>
      </c>
      <c r="AA584" t="str">
        <f>IF($E584="","",INDEX(Esquemas_NORM!$H$2:$K$126,MATCH($E584,Esquemas_NORM!$A$2:$A$126,0),MATCH(AA$4,Esquemas_NORM!$H$1:$K$1,0)))</f>
        <v>A la fecha no ha conformado un EAT Región</v>
      </c>
      <c r="AB584" t="str">
        <f>IF($E584="","",INDEX(Esquemas_NORM!$H$2:$K$126,MATCH($E584,Esquemas_NORM!$A$2:$A$126,0),MATCH(AB$4,Esquemas_NORM!$H$1:$K$1,0)))</f>
        <v>A la fecha no ha conformado un EAT Área Metropolitana</v>
      </c>
      <c r="AC584" t="str">
        <f>IF($E584="","",INDEX(Esquemas_NORM!$H$2:$K$126,MATCH($E584,Esquemas_NORM!$A$2:$A$126,0),MATCH(AC$4,Esquemas_NORM!$H$1:$K$1,0)))</f>
        <v>A la fecha no ha conformado un EAT asociación - unión</v>
      </c>
    </row>
    <row r="585" spans="1:29" x14ac:dyDescent="0.3">
      <c r="A585" s="6">
        <v>2019</v>
      </c>
      <c r="B585" s="4" t="s">
        <v>556</v>
      </c>
      <c r="C585" s="4" t="s">
        <v>315</v>
      </c>
      <c r="D585" s="4" t="s">
        <v>576</v>
      </c>
      <c r="E585" s="4" t="s">
        <v>334</v>
      </c>
      <c r="F585" s="4" t="s">
        <v>318</v>
      </c>
      <c r="G585" s="4" t="s">
        <v>335</v>
      </c>
      <c r="H585" s="9">
        <v>54.698543979</v>
      </c>
      <c r="I585" s="9">
        <v>1.1293665685600001</v>
      </c>
      <c r="J585" s="287">
        <v>55.827910547560002</v>
      </c>
      <c r="K585" s="9">
        <v>16.688534380659998</v>
      </c>
      <c r="L585" s="9">
        <v>36.309150367059999</v>
      </c>
      <c r="M585" s="287">
        <v>52.997684747720001</v>
      </c>
      <c r="N585" s="9">
        <v>29.462391836350001</v>
      </c>
      <c r="O585" s="9">
        <v>119.41190933546</v>
      </c>
      <c r="P585" s="9">
        <v>24.794682644409999</v>
      </c>
      <c r="Q585" s="9">
        <v>13.74526556416</v>
      </c>
      <c r="R585" s="9">
        <v>78.203544249740006</v>
      </c>
      <c r="S585" s="9">
        <v>54.01977751946</v>
      </c>
      <c r="T585" s="9">
        <v>65.935714373720003</v>
      </c>
      <c r="U585" s="9">
        <v>15.869215115759999</v>
      </c>
      <c r="V585" s="287">
        <v>401.44250063905997</v>
      </c>
      <c r="W585" s="287">
        <v>510.26809593433995</v>
      </c>
      <c r="X585" s="9">
        <v>51.567244328823612</v>
      </c>
      <c r="Y585" s="284">
        <v>561.83534026316352</v>
      </c>
      <c r="Z585" t="str">
        <f>SUBSTITUTE(SUBSTITUTE(SUBSTITUTE(SUBSTITUTE(IF(E585="","",VLOOKUP(E585,Esquemas_NORM!$A$2:$H$126,8,FALSE)),"PROVINCIA ADMINISTRATIVA Y DE PLANIFICACIÓN","PAT"),"PROVINCIA ADMINISTRATIVA Y DE PLANIFICACION","PAT"),"PROVINCIA ADMINISTRATIVA DE PLANIFICACION","PAT"),"PROVINCIA ADMINISTRATIVA Y PLANIFICACION","PAT")</f>
        <v>A la fecha no ha conformado un EAT Provincia</v>
      </c>
      <c r="AA585" t="str">
        <f>IF($E585="","",INDEX(Esquemas_NORM!$H$2:$K$126,MATCH($E585,Esquemas_NORM!$A$2:$A$126,0),MATCH(AA$4,Esquemas_NORM!$H$1:$K$1,0)))</f>
        <v>A la fecha no ha conformado un EAT Región</v>
      </c>
      <c r="AB585" t="str">
        <f>IF($E585="","",INDEX(Esquemas_NORM!$H$2:$K$126,MATCH($E585,Esquemas_NORM!$A$2:$A$126,0),MATCH(AB$4,Esquemas_NORM!$H$1:$K$1,0)))</f>
        <v>A la fecha no ha conformado un EAT Área Metropolitana</v>
      </c>
      <c r="AC585" t="str">
        <f>IF($E585="","",INDEX(Esquemas_NORM!$H$2:$K$126,MATCH($E585,Esquemas_NORM!$A$2:$A$126,0),MATCH(AC$4,Esquemas_NORM!$H$1:$K$1,0)))</f>
        <v>MUNICIPIOS ASOCIADOS DEL ALTIPLANO DEL ORIENTE ANTIOQUEÑO - MASORA</v>
      </c>
    </row>
    <row r="586" spans="1:29" x14ac:dyDescent="0.3">
      <c r="A586" s="6">
        <v>2019</v>
      </c>
      <c r="B586" s="4" t="s">
        <v>556</v>
      </c>
      <c r="C586" s="4" t="s">
        <v>315</v>
      </c>
      <c r="D586" s="4" t="s">
        <v>576</v>
      </c>
      <c r="E586" s="4" t="s">
        <v>336</v>
      </c>
      <c r="F586" s="4" t="s">
        <v>318</v>
      </c>
      <c r="G586" s="4" t="s">
        <v>338</v>
      </c>
      <c r="H586" s="9">
        <v>123.87607719941001</v>
      </c>
      <c r="I586" s="9">
        <v>0</v>
      </c>
      <c r="J586" s="287">
        <v>123.87607719941001</v>
      </c>
      <c r="K586" s="9">
        <v>27.172637629570001</v>
      </c>
      <c r="L586" s="9">
        <v>21.35193503692</v>
      </c>
      <c r="M586" s="287">
        <v>48.524572666490002</v>
      </c>
      <c r="N586" s="9">
        <v>12.64988652473</v>
      </c>
      <c r="O586" s="9">
        <v>83.250602458960003</v>
      </c>
      <c r="P586" s="9">
        <v>12.18508133962</v>
      </c>
      <c r="Q586" s="9">
        <v>13.08337142433</v>
      </c>
      <c r="R586" s="9">
        <v>52.773062250739997</v>
      </c>
      <c r="S586" s="9">
        <v>39.754979605469998</v>
      </c>
      <c r="T586" s="9">
        <v>57.333337380529997</v>
      </c>
      <c r="U586" s="9">
        <v>11.64264507995</v>
      </c>
      <c r="V586" s="287">
        <v>282.67296606432996</v>
      </c>
      <c r="W586" s="287">
        <v>455.07361593022995</v>
      </c>
      <c r="X586" s="9">
        <v>45.989338795132326</v>
      </c>
      <c r="Y586" s="284">
        <v>501.06295472536226</v>
      </c>
      <c r="Z586" t="str">
        <f>SUBSTITUTE(SUBSTITUTE(SUBSTITUTE(SUBSTITUTE(IF(E586="","",VLOOKUP(E586,Esquemas_NORM!$A$2:$H$126,8,FALSE)),"PROVINCIA ADMINISTRATIVA Y DE PLANIFICACIÓN","PAT"),"PROVINCIA ADMINISTRATIVA Y DE PLANIFICACION","PAT"),"PROVINCIA ADMINISTRATIVA DE PLANIFICACION","PAT"),"PROVINCIA ADMINISTRATIVA Y PLANIFICACION","PAT")</f>
        <v>A la fecha no ha conformado un EAT Provincia</v>
      </c>
      <c r="AA586" t="str">
        <f>IF($E586="","",INDEX(Esquemas_NORM!$H$2:$K$126,MATCH($E586,Esquemas_NORM!$A$2:$A$126,0),MATCH(AA$4,Esquemas_NORM!$H$1:$K$1,0)))</f>
        <v>Región de Planeación y Gestión Aeroportuaria de Oriente</v>
      </c>
      <c r="AB586" t="str">
        <f>IF($E586="","",INDEX(Esquemas_NORM!$H$2:$K$126,MATCH($E586,Esquemas_NORM!$A$2:$A$126,0),MATCH(AB$4,Esquemas_NORM!$H$1:$K$1,0)))</f>
        <v>A la fecha no ha conformado un EAT Área Metropolitana</v>
      </c>
      <c r="AC586" t="str">
        <f>IF($E586="","",INDEX(Esquemas_NORM!$H$2:$K$126,MATCH($E586,Esquemas_NORM!$A$2:$A$126,0),MATCH(AC$4,Esquemas_NORM!$H$1:$K$1,0)))</f>
        <v>MUNICIPIOS ASOCIADOS DEL ALTIPLANO DEL ORIENTE ANTIOQUEÑO - MASORA</v>
      </c>
    </row>
    <row r="587" spans="1:29" x14ac:dyDescent="0.3">
      <c r="A587" s="6">
        <v>2019</v>
      </c>
      <c r="B587" s="4" t="s">
        <v>556</v>
      </c>
      <c r="C587" s="4" t="s">
        <v>315</v>
      </c>
      <c r="D587" s="4" t="s">
        <v>574</v>
      </c>
      <c r="E587" s="4" t="s">
        <v>339</v>
      </c>
      <c r="F587" s="4" t="s">
        <v>318</v>
      </c>
      <c r="G587" s="4" t="s">
        <v>340</v>
      </c>
      <c r="H587" s="9">
        <v>19.22611712146</v>
      </c>
      <c r="I587" s="9">
        <v>0</v>
      </c>
      <c r="J587" s="287">
        <v>19.22611712146</v>
      </c>
      <c r="K587" s="9">
        <v>1.22019837911</v>
      </c>
      <c r="L587" s="9">
        <v>6.4193495730999999</v>
      </c>
      <c r="M587" s="287">
        <v>7.63954795221</v>
      </c>
      <c r="N587" s="9">
        <v>11.389330703080001</v>
      </c>
      <c r="O587" s="9">
        <v>9.2443103307500003</v>
      </c>
      <c r="P587" s="9">
        <v>2.7536341543499998</v>
      </c>
      <c r="Q587" s="9">
        <v>1.8808067900600001</v>
      </c>
      <c r="R587" s="9">
        <v>15.90215732115</v>
      </c>
      <c r="S587" s="9">
        <v>7.1473303828199999</v>
      </c>
      <c r="T587" s="9">
        <v>14.13945917375</v>
      </c>
      <c r="U587" s="9">
        <v>2.7525783172099998</v>
      </c>
      <c r="V587" s="287">
        <v>65.209607173169999</v>
      </c>
      <c r="W587" s="287">
        <v>92.075272246840001</v>
      </c>
      <c r="X587" s="9">
        <v>9.3050459129739611</v>
      </c>
      <c r="Y587" s="284">
        <v>101.38031815981397</v>
      </c>
      <c r="Z587" t="str">
        <f>SUBSTITUTE(SUBSTITUTE(SUBSTITUTE(SUBSTITUTE(IF(E587="","",VLOOKUP(E587,Esquemas_NORM!$A$2:$H$126,8,FALSE)),"PROVINCIA ADMINISTRATIVA Y DE PLANIFICACIÓN","PAT"),"PROVINCIA ADMINISTRATIVA Y DE PLANIFICACION","PAT"),"PROVINCIA ADMINISTRATIVA DE PLANIFICACION","PAT"),"PROVINCIA ADMINISTRATIVA Y PLANIFICACION","PAT")</f>
        <v>PAT DEL AGUA, BOSQUES Y EL TURISMO</v>
      </c>
      <c r="AA587" t="str">
        <f>IF($E587="","",INDEX(Esquemas_NORM!$H$2:$K$126,MATCH($E587,Esquemas_NORM!$A$2:$A$126,0),MATCH(AA$4,Esquemas_NORM!$H$1:$K$1,0)))</f>
        <v>A la fecha no ha conformado un EAT Región</v>
      </c>
      <c r="AB587" t="str">
        <f>IF($E587="","",INDEX(Esquemas_NORM!$H$2:$K$126,MATCH($E587,Esquemas_NORM!$A$2:$A$126,0),MATCH(AB$4,Esquemas_NORM!$H$1:$K$1,0)))</f>
        <v>A la fecha no ha conformado un EAT Área Metropolitana</v>
      </c>
      <c r="AC587" t="str">
        <f>IF($E587="","",INDEX(Esquemas_NORM!$H$2:$K$126,MATCH($E587,Esquemas_NORM!$A$2:$A$126,0),MATCH(AC$4,Esquemas_NORM!$H$1:$K$1,0)))</f>
        <v>A la fecha no ha conformado un EAT asociación - unión</v>
      </c>
    </row>
    <row r="588" spans="1:29" x14ac:dyDescent="0.3">
      <c r="A588" s="6">
        <v>2019</v>
      </c>
      <c r="B588" s="4" t="s">
        <v>556</v>
      </c>
      <c r="C588" s="4" t="s">
        <v>315</v>
      </c>
      <c r="D588" s="4" t="s">
        <v>576</v>
      </c>
      <c r="E588" s="4" t="s">
        <v>341</v>
      </c>
      <c r="F588" s="4" t="s">
        <v>318</v>
      </c>
      <c r="G588" s="4" t="s">
        <v>342</v>
      </c>
      <c r="H588" s="9">
        <v>98.292494512760001</v>
      </c>
      <c r="I588" s="9">
        <v>0</v>
      </c>
      <c r="J588" s="287">
        <v>98.292494512760001</v>
      </c>
      <c r="K588" s="9">
        <v>576.80930630449996</v>
      </c>
      <c r="L588" s="9">
        <v>198.58784557723999</v>
      </c>
      <c r="M588" s="287">
        <v>775.39715188174</v>
      </c>
      <c r="N588" s="9">
        <v>46.350893293200002</v>
      </c>
      <c r="O588" s="9">
        <v>172.66221815314</v>
      </c>
      <c r="P588" s="9">
        <v>29.289751676560002</v>
      </c>
      <c r="Q588" s="9">
        <v>16.61491019907</v>
      </c>
      <c r="R588" s="9">
        <v>113.90746474136</v>
      </c>
      <c r="S588" s="9">
        <v>92.551437368989994</v>
      </c>
      <c r="T588" s="9">
        <v>76.778641207640007</v>
      </c>
      <c r="U588" s="9">
        <v>24.99364132142</v>
      </c>
      <c r="V588" s="287">
        <v>573.14895796138001</v>
      </c>
      <c r="W588" s="287">
        <v>1446.8386043558801</v>
      </c>
      <c r="X588" s="9">
        <v>146.21623497463975</v>
      </c>
      <c r="Y588" s="284">
        <v>1593.0548393305198</v>
      </c>
      <c r="Z588" t="str">
        <f>SUBSTITUTE(SUBSTITUTE(SUBSTITUTE(SUBSTITUTE(IF(E588="","",VLOOKUP(E588,Esquemas_NORM!$A$2:$H$126,8,FALSE)),"PROVINCIA ADMINISTRATIVA Y DE PLANIFICACIÓN","PAT"),"PROVINCIA ADMINISTRATIVA Y DE PLANIFICACION","PAT"),"PROVINCIA ADMINISTRATIVA DE PLANIFICACION","PAT"),"PROVINCIA ADMINISTRATIVA Y PLANIFICACION","PAT")</f>
        <v>A la fecha no ha conformado un EAT Provincia</v>
      </c>
      <c r="AA588" t="str">
        <f>IF($E588="","",INDEX(Esquemas_NORM!$H$2:$K$126,MATCH($E588,Esquemas_NORM!$A$2:$A$126,0),MATCH(AA$4,Esquemas_NORM!$H$1:$K$1,0)))</f>
        <v>A la fecha no ha conformado un EAT Región</v>
      </c>
      <c r="AB588" t="str">
        <f>IF($E588="","",INDEX(Esquemas_NORM!$H$2:$K$126,MATCH($E588,Esquemas_NORM!$A$2:$A$126,0),MATCH(AB$4,Esquemas_NORM!$H$1:$K$1,0)))</f>
        <v>A la fecha no ha conformado un EAT Área Metropolitana</v>
      </c>
      <c r="AC588" t="str">
        <f>IF($E588="","",INDEX(Esquemas_NORM!$H$2:$K$126,MATCH($E588,Esquemas_NORM!$A$2:$A$126,0),MATCH(AC$4,Esquemas_NORM!$H$1:$K$1,0)))</f>
        <v>MUNICIPIOS ASOCIADOS DEL ALTIPLANO DEL ORIENTE ANTIOQUEÑO - MASORA</v>
      </c>
    </row>
    <row r="589" spans="1:29" x14ac:dyDescent="0.3">
      <c r="A589" s="6">
        <v>2019</v>
      </c>
      <c r="B589" s="4" t="s">
        <v>556</v>
      </c>
      <c r="C589" s="4" t="s">
        <v>315</v>
      </c>
      <c r="D589" s="4" t="s">
        <v>574</v>
      </c>
      <c r="E589" s="4" t="s">
        <v>343</v>
      </c>
      <c r="F589" s="4" t="s">
        <v>318</v>
      </c>
      <c r="G589" s="4" t="s">
        <v>344</v>
      </c>
      <c r="H589" s="9">
        <v>3.6631523422400001</v>
      </c>
      <c r="I589" s="9">
        <v>0</v>
      </c>
      <c r="J589" s="287">
        <v>3.6631523422400001</v>
      </c>
      <c r="K589" s="9">
        <v>6.89343483628</v>
      </c>
      <c r="L589" s="9">
        <v>23.825572886130001</v>
      </c>
      <c r="M589" s="287">
        <v>30.719007722410002</v>
      </c>
      <c r="N589" s="9">
        <v>15.37477861889</v>
      </c>
      <c r="O589" s="9">
        <v>155.70841326292</v>
      </c>
      <c r="P589" s="9">
        <v>12.877841764159999</v>
      </c>
      <c r="Q589" s="9">
        <v>7.3448533972099996</v>
      </c>
      <c r="R589" s="9">
        <v>58.593913065119999</v>
      </c>
      <c r="S589" s="9">
        <v>38.038641232179998</v>
      </c>
      <c r="T589" s="9">
        <v>37.188487005010003</v>
      </c>
      <c r="U589" s="9">
        <v>13.55840920763</v>
      </c>
      <c r="V589" s="287">
        <v>338.68533755312001</v>
      </c>
      <c r="W589" s="287">
        <v>373.06749761777002</v>
      </c>
      <c r="X589" s="9">
        <v>37.701872709823455</v>
      </c>
      <c r="Y589" s="284">
        <v>410.76937032759349</v>
      </c>
      <c r="Z589" t="str">
        <f>SUBSTITUTE(SUBSTITUTE(SUBSTITUTE(SUBSTITUTE(IF(E589="","",VLOOKUP(E589,Esquemas_NORM!$A$2:$H$126,8,FALSE)),"PROVINCIA ADMINISTRATIVA Y DE PLANIFICACIÓN","PAT"),"PROVINCIA ADMINISTRATIVA Y DE PLANIFICACION","PAT"),"PROVINCIA ADMINISTRATIVA DE PLANIFICACION","PAT"),"PROVINCIA ADMINISTRATIVA Y PLANIFICACION","PAT")</f>
        <v>PAT DEL AGUA, BOSQUES Y EL TURISMO</v>
      </c>
      <c r="AA589" t="str">
        <f>IF($E589="","",INDEX(Esquemas_NORM!$H$2:$K$126,MATCH($E589,Esquemas_NORM!$A$2:$A$126,0),MATCH(AA$4,Esquemas_NORM!$H$1:$K$1,0)))</f>
        <v>A la fecha no ha conformado un EAT Región</v>
      </c>
      <c r="AB589" t="str">
        <f>IF($E589="","",INDEX(Esquemas_NORM!$H$2:$K$126,MATCH($E589,Esquemas_NORM!$A$2:$A$126,0),MATCH(AB$4,Esquemas_NORM!$H$1:$K$1,0)))</f>
        <v>A la fecha no ha conformado un EAT Área Metropolitana</v>
      </c>
      <c r="AC589" t="str">
        <f>IF($E589="","",INDEX(Esquemas_NORM!$H$2:$K$126,MATCH($E589,Esquemas_NORM!$A$2:$A$126,0),MATCH(AC$4,Esquemas_NORM!$H$1:$K$1,0)))</f>
        <v>A la fecha no ha conformado un EAT asociación - unión</v>
      </c>
    </row>
    <row r="590" spans="1:29" x14ac:dyDescent="0.3">
      <c r="A590" s="6">
        <v>2019</v>
      </c>
      <c r="B590" s="4" t="s">
        <v>556</v>
      </c>
      <c r="C590" s="4" t="s">
        <v>315</v>
      </c>
      <c r="D590" s="4" t="s">
        <v>576</v>
      </c>
      <c r="E590" s="4" t="s">
        <v>345</v>
      </c>
      <c r="F590" s="4" t="s">
        <v>318</v>
      </c>
      <c r="G590" s="4" t="s">
        <v>346</v>
      </c>
      <c r="H590" s="9">
        <v>54.78393651935</v>
      </c>
      <c r="I590" s="9">
        <v>0.38810555136000002</v>
      </c>
      <c r="J590" s="287">
        <v>55.172042070709999</v>
      </c>
      <c r="K590" s="9">
        <v>48.789404142720002</v>
      </c>
      <c r="L590" s="9">
        <v>55.8488298961</v>
      </c>
      <c r="M590" s="287">
        <v>104.63823403882</v>
      </c>
      <c r="N590" s="9">
        <v>46.991417714210002</v>
      </c>
      <c r="O590" s="9">
        <v>188.70031832684001</v>
      </c>
      <c r="P590" s="9">
        <v>46.640642078330004</v>
      </c>
      <c r="Q590" s="9">
        <v>51.396966738490001</v>
      </c>
      <c r="R590" s="9">
        <v>148.26463477236001</v>
      </c>
      <c r="S590" s="9">
        <v>109.99635013098001</v>
      </c>
      <c r="T590" s="9">
        <v>116.28008102471</v>
      </c>
      <c r="U590" s="9">
        <v>35.330589893439999</v>
      </c>
      <c r="V590" s="287">
        <v>743.60100067935991</v>
      </c>
      <c r="W590" s="287">
        <v>903.41127678888984</v>
      </c>
      <c r="X590" s="9">
        <v>91.297947903810169</v>
      </c>
      <c r="Y590" s="284">
        <v>994.70922469269999</v>
      </c>
      <c r="Z590" t="str">
        <f>SUBSTITUTE(SUBSTITUTE(SUBSTITUTE(SUBSTITUTE(IF(E590="","",VLOOKUP(E590,Esquemas_NORM!$A$2:$H$126,8,FALSE)),"PROVINCIA ADMINISTRATIVA Y DE PLANIFICACIÓN","PAT"),"PROVINCIA ADMINISTRATIVA Y DE PLANIFICACION","PAT"),"PROVINCIA ADMINISTRATIVA DE PLANIFICACION","PAT"),"PROVINCIA ADMINISTRATIVA Y PLANIFICACION","PAT")</f>
        <v>A la fecha no ha conformado un EAT Provincia</v>
      </c>
      <c r="AA590" t="str">
        <f>IF($E590="","",INDEX(Esquemas_NORM!$H$2:$K$126,MATCH($E590,Esquemas_NORM!$A$2:$A$126,0),MATCH(AA$4,Esquemas_NORM!$H$1:$K$1,0)))</f>
        <v>Región de Planeación y Gestión Aeroportuaria de Oriente</v>
      </c>
      <c r="AB590" t="str">
        <f>IF($E590="","",INDEX(Esquemas_NORM!$H$2:$K$126,MATCH($E590,Esquemas_NORM!$A$2:$A$126,0),MATCH(AB$4,Esquemas_NORM!$H$1:$K$1,0)))</f>
        <v>A la fecha no ha conformado un EAT Área Metropolitana</v>
      </c>
      <c r="AC590" t="str">
        <f>IF($E590="","",INDEX(Esquemas_NORM!$H$2:$K$126,MATCH($E590,Esquemas_NORM!$A$2:$A$126,0),MATCH(AC$4,Esquemas_NORM!$H$1:$K$1,0)))</f>
        <v>MUNICIPIOS ASOCIADOS DEL ALTIPLANO DEL ORIENTE ANTIOQUEÑO - MASORA</v>
      </c>
    </row>
    <row r="591" spans="1:29" x14ac:dyDescent="0.3">
      <c r="A591" s="6">
        <v>2019</v>
      </c>
      <c r="B591" s="4" t="s">
        <v>556</v>
      </c>
      <c r="C591" s="4" t="s">
        <v>315</v>
      </c>
      <c r="D591" s="4" t="s">
        <v>576</v>
      </c>
      <c r="E591" s="4" t="s">
        <v>347</v>
      </c>
      <c r="F591" s="4" t="s">
        <v>318</v>
      </c>
      <c r="G591" s="4" t="s">
        <v>349</v>
      </c>
      <c r="H591" s="9">
        <v>34.652897916740002</v>
      </c>
      <c r="I591" s="9">
        <v>3.5787314270000002E-2</v>
      </c>
      <c r="J591" s="287">
        <v>34.688685231010005</v>
      </c>
      <c r="K591" s="9">
        <v>26.855696175369999</v>
      </c>
      <c r="L591" s="9">
        <v>11.776759882</v>
      </c>
      <c r="M591" s="287">
        <v>38.63245605737</v>
      </c>
      <c r="N591" s="9">
        <v>12.951424252360001</v>
      </c>
      <c r="O591" s="9">
        <v>64.69721127407</v>
      </c>
      <c r="P591" s="9">
        <v>11.11749694983</v>
      </c>
      <c r="Q591" s="9">
        <v>10.82082381549</v>
      </c>
      <c r="R591" s="9">
        <v>31.6870168799</v>
      </c>
      <c r="S591" s="9">
        <v>29.69556684002</v>
      </c>
      <c r="T591" s="9">
        <v>34.89443702218</v>
      </c>
      <c r="U591" s="9">
        <v>10.7474864933</v>
      </c>
      <c r="V591" s="287">
        <v>206.61146352714999</v>
      </c>
      <c r="W591" s="287">
        <v>279.93260481553</v>
      </c>
      <c r="X591" s="9">
        <v>28.289742476831396</v>
      </c>
      <c r="Y591" s="284">
        <v>308.22234729236141</v>
      </c>
      <c r="Z591" t="str">
        <f>SUBSTITUTE(SUBSTITUTE(SUBSTITUTE(SUBSTITUTE(IF(E591="","",VLOOKUP(E591,Esquemas_NORM!$A$2:$H$126,8,FALSE)),"PROVINCIA ADMINISTRATIVA Y DE PLANIFICACIÓN","PAT"),"PROVINCIA ADMINISTRATIVA Y DE PLANIFICACION","PAT"),"PROVINCIA ADMINISTRATIVA DE PLANIFICACION","PAT"),"PROVINCIA ADMINISTRATIVA Y PLANIFICACION","PAT")</f>
        <v>PAT DE LA PAZ</v>
      </c>
      <c r="AA591" t="str">
        <f>IF($E591="","",INDEX(Esquemas_NORM!$H$2:$K$126,MATCH($E591,Esquemas_NORM!$A$2:$A$126,0),MATCH(AA$4,Esquemas_NORM!$H$1:$K$1,0)))</f>
        <v>Región de Planeación y Gestión Aeroportuaria de Oriente</v>
      </c>
      <c r="AB591" t="str">
        <f>IF($E591="","",INDEX(Esquemas_NORM!$H$2:$K$126,MATCH($E591,Esquemas_NORM!$A$2:$A$126,0),MATCH(AB$4,Esquemas_NORM!$H$1:$K$1,0)))</f>
        <v>A la fecha no ha conformado un EAT Área Metropolitana</v>
      </c>
      <c r="AC591" t="str">
        <f>IF($E591="","",INDEX(Esquemas_NORM!$H$2:$K$126,MATCH($E591,Esquemas_NORM!$A$2:$A$126,0),MATCH(AC$4,Esquemas_NORM!$H$1:$K$1,0)))</f>
        <v>MUNICIPIOS ASOCIADOS DEL ALTIPLANO DEL ORIENTE ANTIOQUEÑO - MASORA</v>
      </c>
    </row>
    <row r="592" spans="1:29" x14ac:dyDescent="0.3">
      <c r="A592" s="6">
        <v>2019</v>
      </c>
      <c r="B592" s="4" t="s">
        <v>556</v>
      </c>
      <c r="C592" s="4" t="s">
        <v>315</v>
      </c>
      <c r="D592" s="4" t="s">
        <v>576</v>
      </c>
      <c r="E592" s="4" t="s">
        <v>350</v>
      </c>
      <c r="F592" s="4" t="s">
        <v>318</v>
      </c>
      <c r="G592" s="4" t="s">
        <v>351</v>
      </c>
      <c r="H592" s="9">
        <v>168.89144931193999</v>
      </c>
      <c r="I592" s="9">
        <v>0</v>
      </c>
      <c r="J592" s="287">
        <v>168.89144931193999</v>
      </c>
      <c r="K592" s="9">
        <v>239.81752727374001</v>
      </c>
      <c r="L592" s="9">
        <v>111.89645613371999</v>
      </c>
      <c r="M592" s="287">
        <v>351.71398340745998</v>
      </c>
      <c r="N592" s="9">
        <v>35.577419003529997</v>
      </c>
      <c r="O592" s="9">
        <v>162.32899897832999</v>
      </c>
      <c r="P592" s="9">
        <v>29.622375362770001</v>
      </c>
      <c r="Q592" s="9">
        <v>28.86622125085</v>
      </c>
      <c r="R592" s="9">
        <v>102.31088621456</v>
      </c>
      <c r="S592" s="9">
        <v>105.24043176902001</v>
      </c>
      <c r="T592" s="9">
        <v>134.45317334936999</v>
      </c>
      <c r="U592" s="9">
        <v>29.138560002830001</v>
      </c>
      <c r="V592" s="287">
        <v>627.53806593126001</v>
      </c>
      <c r="W592" s="287">
        <v>1148.1434986506599</v>
      </c>
      <c r="X592" s="9">
        <v>116.03037068397404</v>
      </c>
      <c r="Y592" s="284">
        <v>1264.173869334634</v>
      </c>
      <c r="Z592" t="str">
        <f>SUBSTITUTE(SUBSTITUTE(SUBSTITUTE(SUBSTITUTE(IF(E592="","",VLOOKUP(E592,Esquemas_NORM!$A$2:$H$126,8,FALSE)),"PROVINCIA ADMINISTRATIVA Y DE PLANIFICACIÓN","PAT"),"PROVINCIA ADMINISTRATIVA Y DE PLANIFICACION","PAT"),"PROVINCIA ADMINISTRATIVA DE PLANIFICACION","PAT"),"PROVINCIA ADMINISTRATIVA Y PLANIFICACION","PAT")</f>
        <v>PAT DEL AGUA, BOSQUES Y EL TURISMO</v>
      </c>
      <c r="AA592" t="str">
        <f>IF($E592="","",INDEX(Esquemas_NORM!$H$2:$K$126,MATCH($E592,Esquemas_NORM!$A$2:$A$126,0),MATCH(AA$4,Esquemas_NORM!$H$1:$K$1,0)))</f>
        <v>A la fecha no ha conformado un EAT Región</v>
      </c>
      <c r="AB592" t="str">
        <f>IF($E592="","",INDEX(Esquemas_NORM!$H$2:$K$126,MATCH($E592,Esquemas_NORM!$A$2:$A$126,0),MATCH(AB$4,Esquemas_NORM!$H$1:$K$1,0)))</f>
        <v>A la fecha no ha conformado un EAT Área Metropolitana</v>
      </c>
      <c r="AC592" t="str">
        <f>IF($E592="","",INDEX(Esquemas_NORM!$H$2:$K$126,MATCH($E592,Esquemas_NORM!$A$2:$A$126,0),MATCH(AC$4,Esquemas_NORM!$H$1:$K$1,0)))</f>
        <v>MUNICIPIOS ASOCIADOS DEL ALTIPLANO DEL ORIENTE ANTIOQUEÑO - MASORA</v>
      </c>
    </row>
    <row r="593" spans="1:29" x14ac:dyDescent="0.3">
      <c r="A593" s="6">
        <v>2019</v>
      </c>
      <c r="B593" s="4" t="s">
        <v>556</v>
      </c>
      <c r="C593" s="4" t="s">
        <v>315</v>
      </c>
      <c r="D593" s="4" t="s">
        <v>573</v>
      </c>
      <c r="E593" s="4" t="s">
        <v>352</v>
      </c>
      <c r="F593" s="4" t="s">
        <v>318</v>
      </c>
      <c r="G593" s="4" t="s">
        <v>353</v>
      </c>
      <c r="H593" s="9">
        <v>18.90392255255</v>
      </c>
      <c r="I593" s="9">
        <v>0</v>
      </c>
      <c r="J593" s="287">
        <v>18.90392255255</v>
      </c>
      <c r="K593" s="9">
        <v>6.7462454161599998</v>
      </c>
      <c r="L593" s="9">
        <v>6.2317930291700003</v>
      </c>
      <c r="M593" s="287">
        <v>12.97803844533</v>
      </c>
      <c r="N593" s="9">
        <v>1.89500332201</v>
      </c>
      <c r="O593" s="9">
        <v>8.6206268290200008</v>
      </c>
      <c r="P593" s="9">
        <v>3.7852650100999998</v>
      </c>
      <c r="Q593" s="9">
        <v>2.4968509975800002</v>
      </c>
      <c r="R593" s="9">
        <v>13.35770644216</v>
      </c>
      <c r="S593" s="9">
        <v>11.327903153699999</v>
      </c>
      <c r="T593" s="9">
        <v>25.641697240540001</v>
      </c>
      <c r="U593" s="9">
        <v>3.5162355821700002</v>
      </c>
      <c r="V593" s="287">
        <v>70.641288577279994</v>
      </c>
      <c r="W593" s="287">
        <v>102.52324957515999</v>
      </c>
      <c r="X593" s="9">
        <v>10.360909299150453</v>
      </c>
      <c r="Y593" s="284">
        <v>112.88415887431044</v>
      </c>
      <c r="Z593" t="str">
        <f>SUBSTITUTE(SUBSTITUTE(SUBSTITUTE(SUBSTITUTE(IF(E593="","",VLOOKUP(E593,Esquemas_NORM!$A$2:$H$126,8,FALSE)),"PROVINCIA ADMINISTRATIVA Y DE PLANIFICACIÓN","PAT"),"PROVINCIA ADMINISTRATIVA Y DE PLANIFICACION","PAT"),"PROVINCIA ADMINISTRATIVA DE PLANIFICACION","PAT"),"PROVINCIA ADMINISTRATIVA Y PLANIFICACION","PAT")</f>
        <v>PAT DE LA PAZ</v>
      </c>
      <c r="AA593" t="str">
        <f>IF($E593="","",INDEX(Esquemas_NORM!$H$2:$K$126,MATCH($E593,Esquemas_NORM!$A$2:$A$126,0),MATCH(AA$4,Esquemas_NORM!$H$1:$K$1,0)))</f>
        <v>A la fecha no ha conformado un EAT Región</v>
      </c>
      <c r="AB593" t="str">
        <f>IF($E593="","",INDEX(Esquemas_NORM!$H$2:$K$126,MATCH($E593,Esquemas_NORM!$A$2:$A$126,0),MATCH(AB$4,Esquemas_NORM!$H$1:$K$1,0)))</f>
        <v>A la fecha no ha conformado un EAT Área Metropolitana</v>
      </c>
      <c r="AC593" t="str">
        <f>IF($E593="","",INDEX(Esquemas_NORM!$H$2:$K$126,MATCH($E593,Esquemas_NORM!$A$2:$A$126,0),MATCH(AC$4,Esquemas_NORM!$H$1:$K$1,0)))</f>
        <v>MUNICIPIOS UNIDOS DEL SUR DE ANTIOQUIA - MUSA</v>
      </c>
    </row>
    <row r="594" spans="1:29" x14ac:dyDescent="0.3">
      <c r="A594" s="6">
        <v>2019</v>
      </c>
      <c r="B594" s="4" t="s">
        <v>556</v>
      </c>
      <c r="C594" s="4" t="s">
        <v>315</v>
      </c>
      <c r="D594" s="4" t="s">
        <v>576</v>
      </c>
      <c r="E594" s="4" t="s">
        <v>354</v>
      </c>
      <c r="F594" s="4" t="s">
        <v>318</v>
      </c>
      <c r="G594" s="4" t="s">
        <v>355</v>
      </c>
      <c r="H594" s="9">
        <v>58.337870568109999</v>
      </c>
      <c r="I594" s="9">
        <v>1.79120227109</v>
      </c>
      <c r="J594" s="287">
        <v>60.129072839199999</v>
      </c>
      <c r="K594" s="9">
        <v>1545.6318850927901</v>
      </c>
      <c r="L594" s="9">
        <v>486.75286875136999</v>
      </c>
      <c r="M594" s="287">
        <v>2032.3847538441601</v>
      </c>
      <c r="N594" s="9">
        <v>113.73119686442</v>
      </c>
      <c r="O594" s="9">
        <v>572.17598721435002</v>
      </c>
      <c r="P594" s="9">
        <v>71.232129424609994</v>
      </c>
      <c r="Q594" s="9">
        <v>83.852870844129995</v>
      </c>
      <c r="R594" s="9">
        <v>260.97756616565999</v>
      </c>
      <c r="S594" s="9">
        <v>285.95475180419999</v>
      </c>
      <c r="T594" s="9">
        <v>404.09916176022</v>
      </c>
      <c r="U594" s="9">
        <v>56.716046817260001</v>
      </c>
      <c r="V594" s="287">
        <v>1848.7397108948496</v>
      </c>
      <c r="W594" s="287">
        <v>3941.2535375782095</v>
      </c>
      <c r="X594" s="9">
        <v>398.29961103488301</v>
      </c>
      <c r="Y594" s="284">
        <v>4339.5531486130922</v>
      </c>
      <c r="Z594" t="str">
        <f>SUBSTITUTE(SUBSTITUTE(SUBSTITUTE(SUBSTITUTE(IF(E594="","",VLOOKUP(E594,Esquemas_NORM!$A$2:$H$126,8,FALSE)),"PROVINCIA ADMINISTRATIVA Y DE PLANIFICACIÓN","PAT"),"PROVINCIA ADMINISTRATIVA Y DE PLANIFICACION","PAT"),"PROVINCIA ADMINISTRATIVA DE PLANIFICACION","PAT"),"PROVINCIA ADMINISTRATIVA Y PLANIFICACION","PAT")</f>
        <v>A la fecha no ha conformado un EAT Provincia</v>
      </c>
      <c r="AA594" t="str">
        <f>IF($E594="","",INDEX(Esquemas_NORM!$H$2:$K$126,MATCH($E594,Esquemas_NORM!$A$2:$A$126,0),MATCH(AA$4,Esquemas_NORM!$H$1:$K$1,0)))</f>
        <v>Región de Planeación y Gestión Aeroportuaria de Oriente</v>
      </c>
      <c r="AB594" t="str">
        <f>IF($E594="","",INDEX(Esquemas_NORM!$H$2:$K$126,MATCH($E594,Esquemas_NORM!$A$2:$A$126,0),MATCH(AB$4,Esquemas_NORM!$H$1:$K$1,0)))</f>
        <v>A la fecha no ha conformado un EAT Área Metropolitana</v>
      </c>
      <c r="AC594" t="str">
        <f>IF($E594="","",INDEX(Esquemas_NORM!$H$2:$K$126,MATCH($E594,Esquemas_NORM!$A$2:$A$126,0),MATCH(AC$4,Esquemas_NORM!$H$1:$K$1,0)))</f>
        <v>MUNICIPIOS ASOCIADOS DEL ALTIPLANO DEL ORIENTE ANTIOQUEÑO - MASORA</v>
      </c>
    </row>
    <row r="595" spans="1:29" x14ac:dyDescent="0.3">
      <c r="A595" s="6">
        <v>2019</v>
      </c>
      <c r="B595" s="4" t="s">
        <v>556</v>
      </c>
      <c r="C595" s="4" t="s">
        <v>315</v>
      </c>
      <c r="D595" s="4" t="s">
        <v>574</v>
      </c>
      <c r="E595" s="4" t="s">
        <v>356</v>
      </c>
      <c r="F595" s="4" t="s">
        <v>318</v>
      </c>
      <c r="G595" s="4" t="s">
        <v>357</v>
      </c>
      <c r="H595" s="9">
        <v>14.87765475528</v>
      </c>
      <c r="I595" s="9">
        <v>0.44010777779999999</v>
      </c>
      <c r="J595" s="287">
        <v>15.31776253308</v>
      </c>
      <c r="K595" s="9">
        <v>4.0022752572</v>
      </c>
      <c r="L595" s="9">
        <v>63.283352413019998</v>
      </c>
      <c r="M595" s="287">
        <v>67.285627670219995</v>
      </c>
      <c r="N595" s="9">
        <v>634.95590029763002</v>
      </c>
      <c r="O595" s="9">
        <v>17.98006764934</v>
      </c>
      <c r="P595" s="9">
        <v>4.0988558042700003</v>
      </c>
      <c r="Q595" s="9">
        <v>2.3719195953600001</v>
      </c>
      <c r="R595" s="9">
        <v>14.63297249239</v>
      </c>
      <c r="S595" s="9">
        <v>40.37853605422</v>
      </c>
      <c r="T595" s="9">
        <v>19.222332839620002</v>
      </c>
      <c r="U595" s="9">
        <v>4.2297118391900002</v>
      </c>
      <c r="V595" s="287">
        <v>737.87029657202004</v>
      </c>
      <c r="W595" s="287">
        <v>820.47368677532006</v>
      </c>
      <c r="X595" s="9">
        <v>82.916348108818482</v>
      </c>
      <c r="Y595" s="284">
        <v>903.39003488413857</v>
      </c>
      <c r="Z595" t="str">
        <f>SUBSTITUTE(SUBSTITUTE(SUBSTITUTE(SUBSTITUTE(IF(E595="","",VLOOKUP(E595,Esquemas_NORM!$A$2:$H$126,8,FALSE)),"PROVINCIA ADMINISTRATIVA Y DE PLANIFICACIÓN","PAT"),"PROVINCIA ADMINISTRATIVA Y DE PLANIFICACION","PAT"),"PROVINCIA ADMINISTRATIVA DE PLANIFICACION","PAT"),"PROVINCIA ADMINISTRATIVA Y PLANIFICACION","PAT")</f>
        <v>PAT DEL AGUA, BOSQUES Y EL TURISMO</v>
      </c>
      <c r="AA595" t="str">
        <f>IF($E595="","",INDEX(Esquemas_NORM!$H$2:$K$126,MATCH($E595,Esquemas_NORM!$A$2:$A$126,0),MATCH(AA$4,Esquemas_NORM!$H$1:$K$1,0)))</f>
        <v>A la fecha no ha conformado un EAT Región</v>
      </c>
      <c r="AB595" t="str">
        <f>IF($E595="","",INDEX(Esquemas_NORM!$H$2:$K$126,MATCH($E595,Esquemas_NORM!$A$2:$A$126,0),MATCH(AB$4,Esquemas_NORM!$H$1:$K$1,0)))</f>
        <v>A la fecha no ha conformado un EAT Área Metropolitana</v>
      </c>
      <c r="AC595" t="str">
        <f>IF($E595="","",INDEX(Esquemas_NORM!$H$2:$K$126,MATCH($E595,Esquemas_NORM!$A$2:$A$126,0),MATCH(AC$4,Esquemas_NORM!$H$1:$K$1,0)))</f>
        <v>A la fecha no ha conformado un EAT asociación - unión</v>
      </c>
    </row>
    <row r="596" spans="1:29" x14ac:dyDescent="0.3">
      <c r="A596" s="6">
        <v>2019</v>
      </c>
      <c r="B596" s="4" t="s">
        <v>556</v>
      </c>
      <c r="C596" s="4" t="s">
        <v>315</v>
      </c>
      <c r="D596" s="4" t="s">
        <v>575</v>
      </c>
      <c r="E596" s="4" t="s">
        <v>358</v>
      </c>
      <c r="F596" s="4" t="s">
        <v>318</v>
      </c>
      <c r="G596" s="4" t="s">
        <v>359</v>
      </c>
      <c r="H596" s="9">
        <v>5.24101312227</v>
      </c>
      <c r="I596" s="9">
        <v>0</v>
      </c>
      <c r="J596" s="287">
        <v>5.24101312227</v>
      </c>
      <c r="K596" s="9">
        <v>4.3651960140000001E-2</v>
      </c>
      <c r="L596" s="9">
        <v>5.8962666061100002</v>
      </c>
      <c r="M596" s="287">
        <v>5.9399185662500003</v>
      </c>
      <c r="N596" s="9">
        <v>1.71594410794</v>
      </c>
      <c r="O596" s="9">
        <v>16.653019556730001</v>
      </c>
      <c r="P596" s="9">
        <v>2.4441951580399999</v>
      </c>
      <c r="Q596" s="9">
        <v>1.3536125021300001</v>
      </c>
      <c r="R596" s="9">
        <v>9.2491436964799991</v>
      </c>
      <c r="S596" s="9">
        <v>7.5502797509499997</v>
      </c>
      <c r="T596" s="9">
        <v>17.774384920359999</v>
      </c>
      <c r="U596" s="9">
        <v>2.4723338520699998</v>
      </c>
      <c r="V596" s="287">
        <v>59.212913544700001</v>
      </c>
      <c r="W596" s="287">
        <v>70.393845233220006</v>
      </c>
      <c r="X596" s="9">
        <v>7.1139399960729071</v>
      </c>
      <c r="Y596" s="284">
        <v>77.507785229292907</v>
      </c>
      <c r="Z596" t="str">
        <f>SUBSTITUTE(SUBSTITUTE(SUBSTITUTE(SUBSTITUTE(IF(E596="","",VLOOKUP(E596,Esquemas_NORM!$A$2:$H$126,8,FALSE)),"PROVINCIA ADMINISTRATIVA Y DE PLANIFICACIÓN","PAT"),"PROVINCIA ADMINISTRATIVA Y DE PLANIFICACION","PAT"),"PROVINCIA ADMINISTRATIVA DE PLANIFICACION","PAT"),"PROVINCIA ADMINISTRATIVA Y PLANIFICACION","PAT")</f>
        <v>PAT DEL AGUA, BOSQUES Y EL TURISMO</v>
      </c>
      <c r="AA596" t="str">
        <f>IF($E596="","",INDEX(Esquemas_NORM!$H$2:$K$126,MATCH($E596,Esquemas_NORM!$A$2:$A$126,0),MATCH(AA$4,Esquemas_NORM!$H$1:$K$1,0)))</f>
        <v>A la fecha no ha conformado un EAT Región</v>
      </c>
      <c r="AB596" t="str">
        <f>IF($E596="","",INDEX(Esquemas_NORM!$H$2:$K$126,MATCH($E596,Esquemas_NORM!$A$2:$A$126,0),MATCH(AB$4,Esquemas_NORM!$H$1:$K$1,0)))</f>
        <v>A la fecha no ha conformado un EAT Área Metropolitana</v>
      </c>
      <c r="AC596" t="str">
        <f>IF($E596="","",INDEX(Esquemas_NORM!$H$2:$K$126,MATCH($E596,Esquemas_NORM!$A$2:$A$126,0),MATCH(AC$4,Esquemas_NORM!$H$1:$K$1,0)))</f>
        <v>A la fecha no ha conformado un EAT asociación - unión</v>
      </c>
    </row>
    <row r="597" spans="1:29" x14ac:dyDescent="0.3">
      <c r="A597" s="6">
        <v>2019</v>
      </c>
      <c r="B597" s="4" t="s">
        <v>556</v>
      </c>
      <c r="C597" s="4" t="s">
        <v>315</v>
      </c>
      <c r="D597" s="4" t="s">
        <v>575</v>
      </c>
      <c r="E597" s="4" t="s">
        <v>360</v>
      </c>
      <c r="F597" s="4" t="s">
        <v>318</v>
      </c>
      <c r="G597" s="4" t="s">
        <v>361</v>
      </c>
      <c r="H597" s="9">
        <v>6.53454808537</v>
      </c>
      <c r="I597" s="9">
        <v>0.55107359264</v>
      </c>
      <c r="J597" s="287">
        <v>7.0856216780099999</v>
      </c>
      <c r="K597" s="9">
        <v>2.4808839982299999</v>
      </c>
      <c r="L597" s="9">
        <v>9.4833252112600004</v>
      </c>
      <c r="M597" s="287">
        <v>11.964209209490001</v>
      </c>
      <c r="N597" s="9">
        <v>4.3280219282400001</v>
      </c>
      <c r="O597" s="9">
        <v>27.91470076249</v>
      </c>
      <c r="P597" s="9">
        <v>5.0558373686699998</v>
      </c>
      <c r="Q597" s="9">
        <v>3.5277533221700001</v>
      </c>
      <c r="R597" s="9">
        <v>13.67334218057</v>
      </c>
      <c r="S597" s="9">
        <v>14.37984745616</v>
      </c>
      <c r="T597" s="9">
        <v>30.64839262181</v>
      </c>
      <c r="U597" s="9">
        <v>4.5056261272600002</v>
      </c>
      <c r="V597" s="287">
        <v>104.03352176737</v>
      </c>
      <c r="W597" s="287">
        <v>123.08335265487</v>
      </c>
      <c r="X597" s="9">
        <v>12.43869520696469</v>
      </c>
      <c r="Y597" s="284">
        <v>135.52204786183469</v>
      </c>
      <c r="Z597" t="str">
        <f>SUBSTITUTE(SUBSTITUTE(SUBSTITUTE(SUBSTITUTE(IF(E597="","",VLOOKUP(E597,Esquemas_NORM!$A$2:$H$126,8,FALSE)),"PROVINCIA ADMINISTRATIVA Y DE PLANIFICACIÓN","PAT"),"PROVINCIA ADMINISTRATIVA Y DE PLANIFICACION","PAT"),"PROVINCIA ADMINISTRATIVA DE PLANIFICACION","PAT"),"PROVINCIA ADMINISTRATIVA Y PLANIFICACION","PAT")</f>
        <v>PAT DEL AGUA, BOSQUES Y EL TURISMO</v>
      </c>
      <c r="AA597" t="str">
        <f>IF($E597="","",INDEX(Esquemas_NORM!$H$2:$K$126,MATCH($E597,Esquemas_NORM!$A$2:$A$126,0),MATCH(AA$4,Esquemas_NORM!$H$1:$K$1,0)))</f>
        <v>A la fecha no ha conformado un EAT Región</v>
      </c>
      <c r="AB597" t="str">
        <f>IF($E597="","",INDEX(Esquemas_NORM!$H$2:$K$126,MATCH($E597,Esquemas_NORM!$A$2:$A$126,0),MATCH(AB$4,Esquemas_NORM!$H$1:$K$1,0)))</f>
        <v>A la fecha no ha conformado un EAT Área Metropolitana</v>
      </c>
      <c r="AC597" t="str">
        <f>IF($E597="","",INDEX(Esquemas_NORM!$H$2:$K$126,MATCH($E597,Esquemas_NORM!$A$2:$A$126,0),MATCH(AC$4,Esquemas_NORM!$H$1:$K$1,0)))</f>
        <v>A la fecha no ha conformado un EAT asociación - unión</v>
      </c>
    </row>
    <row r="598" spans="1:29" x14ac:dyDescent="0.3">
      <c r="A598" s="6">
        <v>2019</v>
      </c>
      <c r="B598" s="4" t="s">
        <v>556</v>
      </c>
      <c r="C598" s="4" t="s">
        <v>315</v>
      </c>
      <c r="D598" s="4" t="s">
        <v>574</v>
      </c>
      <c r="E598" s="4" t="s">
        <v>362</v>
      </c>
      <c r="F598" s="4" t="s">
        <v>318</v>
      </c>
      <c r="G598" s="4" t="s">
        <v>363</v>
      </c>
      <c r="H598" s="9">
        <v>12.434474582189999</v>
      </c>
      <c r="I598" s="9">
        <v>0</v>
      </c>
      <c r="J598" s="287">
        <v>12.434474582189999</v>
      </c>
      <c r="K598" s="9">
        <v>3.49030686535</v>
      </c>
      <c r="L598" s="9">
        <v>16.608706585819998</v>
      </c>
      <c r="M598" s="287">
        <v>20.099013451169998</v>
      </c>
      <c r="N598" s="9">
        <v>137.1660124309</v>
      </c>
      <c r="O598" s="9">
        <v>12.516837107140001</v>
      </c>
      <c r="P598" s="9">
        <v>2.2990462487899999</v>
      </c>
      <c r="Q598" s="9">
        <v>1.4219440140799999</v>
      </c>
      <c r="R598" s="9">
        <v>8.8869538611800003</v>
      </c>
      <c r="S598" s="9">
        <v>13.30529837822</v>
      </c>
      <c r="T598" s="9">
        <v>12.90451101006</v>
      </c>
      <c r="U598" s="9">
        <v>2.4927207149199999</v>
      </c>
      <c r="V598" s="287">
        <v>190.99332376528997</v>
      </c>
      <c r="W598" s="287">
        <v>223.52681179864999</v>
      </c>
      <c r="X598" s="9">
        <v>22.589422717009661</v>
      </c>
      <c r="Y598" s="284">
        <v>246.11623451565964</v>
      </c>
      <c r="Z598" t="str">
        <f>SUBSTITUTE(SUBSTITUTE(SUBSTITUTE(SUBSTITUTE(IF(E598="","",VLOOKUP(E598,Esquemas_NORM!$A$2:$H$126,8,FALSE)),"PROVINCIA ADMINISTRATIVA Y DE PLANIFICACIÓN","PAT"),"PROVINCIA ADMINISTRATIVA Y DE PLANIFICACION","PAT"),"PROVINCIA ADMINISTRATIVA DE PLANIFICACION","PAT"),"PROVINCIA ADMINISTRATIVA Y PLANIFICACION","PAT")</f>
        <v>PAT DEL AGUA, BOSQUES Y EL TURISMO</v>
      </c>
      <c r="AA598" t="str">
        <f>IF($E598="","",INDEX(Esquemas_NORM!$H$2:$K$126,MATCH($E598,Esquemas_NORM!$A$2:$A$126,0),MATCH(AA$4,Esquemas_NORM!$H$1:$K$1,0)))</f>
        <v>A la fecha no ha conformado un EAT Región</v>
      </c>
      <c r="AB598" t="str">
        <f>IF($E598="","",INDEX(Esquemas_NORM!$H$2:$K$126,MATCH($E598,Esquemas_NORM!$A$2:$A$126,0),MATCH(AB$4,Esquemas_NORM!$H$1:$K$1,0)))</f>
        <v>A la fecha no ha conformado un EAT Área Metropolitana</v>
      </c>
      <c r="AC598" t="str">
        <f>IF($E598="","",INDEX(Esquemas_NORM!$H$2:$K$126,MATCH($E598,Esquemas_NORM!$A$2:$A$126,0),MATCH(AC$4,Esquemas_NORM!$H$1:$K$1,0)))</f>
        <v>A la fecha no ha conformado un EAT asociación - unión</v>
      </c>
    </row>
    <row r="599" spans="1:29" x14ac:dyDescent="0.3">
      <c r="A599" s="6">
        <v>2019</v>
      </c>
      <c r="B599" s="4" t="s">
        <v>556</v>
      </c>
      <c r="C599" s="4" t="s">
        <v>315</v>
      </c>
      <c r="D599" s="4" t="s">
        <v>576</v>
      </c>
      <c r="E599" s="4" t="s">
        <v>364</v>
      </c>
      <c r="F599" s="4" t="s">
        <v>318</v>
      </c>
      <c r="G599" s="4" t="s">
        <v>365</v>
      </c>
      <c r="H599" s="9">
        <v>102.00346751561</v>
      </c>
      <c r="I599" s="9">
        <v>1.706493102E-2</v>
      </c>
      <c r="J599" s="287">
        <v>102.02053244663</v>
      </c>
      <c r="K599" s="9">
        <v>4.3729357560200004</v>
      </c>
      <c r="L599" s="9">
        <v>18.811517600649999</v>
      </c>
      <c r="M599" s="287">
        <v>23.184453356669998</v>
      </c>
      <c r="N599" s="9">
        <v>5.2316486425599997</v>
      </c>
      <c r="O599" s="9">
        <v>37.916714001519999</v>
      </c>
      <c r="P599" s="9">
        <v>7.2745905175200001</v>
      </c>
      <c r="Q599" s="9">
        <v>3.9660169771999998</v>
      </c>
      <c r="R599" s="9">
        <v>32.345080489200001</v>
      </c>
      <c r="S599" s="9">
        <v>20.084745404629999</v>
      </c>
      <c r="T599" s="9">
        <v>41.389769395309997</v>
      </c>
      <c r="U599" s="9">
        <v>8.40616037701</v>
      </c>
      <c r="V599" s="287">
        <v>156.61472580494998</v>
      </c>
      <c r="W599" s="287">
        <v>281.81971160824997</v>
      </c>
      <c r="X599" s="9">
        <v>28.480451827126345</v>
      </c>
      <c r="Y599" s="284">
        <v>310.30016343537631</v>
      </c>
      <c r="Z599" t="str">
        <f>SUBSTITUTE(SUBSTITUTE(SUBSTITUTE(SUBSTITUTE(IF(E599="","",VLOOKUP(E599,Esquemas_NORM!$A$2:$H$126,8,FALSE)),"PROVINCIA ADMINISTRATIVA Y DE PLANIFICACIÓN","PAT"),"PROVINCIA ADMINISTRATIVA Y DE PLANIFICACION","PAT"),"PROVINCIA ADMINISTRATIVA DE PLANIFICACION","PAT"),"PROVINCIA ADMINISTRATIVA Y PLANIFICACION","PAT")</f>
        <v>PAT DEL AGUA, BOSQUES Y EL TURISMO</v>
      </c>
      <c r="AA599" t="str">
        <f>IF($E599="","",INDEX(Esquemas_NORM!$H$2:$K$126,MATCH($E599,Esquemas_NORM!$A$2:$A$126,0),MATCH(AA$4,Esquemas_NORM!$H$1:$K$1,0)))</f>
        <v>A la fecha no ha conformado un EAT Región</v>
      </c>
      <c r="AB599" t="str">
        <f>IF($E599="","",INDEX(Esquemas_NORM!$H$2:$K$126,MATCH($E599,Esquemas_NORM!$A$2:$A$126,0),MATCH(AB$4,Esquemas_NORM!$H$1:$K$1,0)))</f>
        <v>A la fecha no ha conformado un EAT Área Metropolitana</v>
      </c>
      <c r="AC599" t="str">
        <f>IF($E599="","",INDEX(Esquemas_NORM!$H$2:$K$126,MATCH($E599,Esquemas_NORM!$A$2:$A$126,0),MATCH(AC$4,Esquemas_NORM!$H$1:$K$1,0)))</f>
        <v>MUNICIPIOS ASOCIADOS DEL ALTIPLANO DEL ORIENTE ANTIOQUEÑO - MASORA</v>
      </c>
    </row>
    <row r="600" spans="1:29" x14ac:dyDescent="0.3">
      <c r="A600" s="6">
        <v>2019</v>
      </c>
      <c r="B600" s="4" t="s">
        <v>556</v>
      </c>
      <c r="C600" s="4" t="s">
        <v>315</v>
      </c>
      <c r="D600" s="4" t="s">
        <v>573</v>
      </c>
      <c r="E600" s="4" t="s">
        <v>366</v>
      </c>
      <c r="F600" s="4" t="s">
        <v>318</v>
      </c>
      <c r="G600" s="4" t="s">
        <v>367</v>
      </c>
      <c r="H600" s="9">
        <v>454.90995727032998</v>
      </c>
      <c r="I600" s="9">
        <v>35.925370692309997</v>
      </c>
      <c r="J600" s="287">
        <v>490.83532796264001</v>
      </c>
      <c r="K600" s="9">
        <v>327.23669691065999</v>
      </c>
      <c r="L600" s="9">
        <v>30.577492135709999</v>
      </c>
      <c r="M600" s="287">
        <v>357.81418904636996</v>
      </c>
      <c r="N600" s="9">
        <v>42.69221069999</v>
      </c>
      <c r="O600" s="9">
        <v>62.308466273080001</v>
      </c>
      <c r="P600" s="9">
        <v>13.15235162295</v>
      </c>
      <c r="Q600" s="9">
        <v>10.16021034477</v>
      </c>
      <c r="R600" s="9">
        <v>40.643006933640002</v>
      </c>
      <c r="S600" s="9">
        <v>76.242678967130004</v>
      </c>
      <c r="T600" s="9">
        <v>73.461770824140004</v>
      </c>
      <c r="U600" s="9">
        <v>11.282841946670001</v>
      </c>
      <c r="V600" s="287">
        <v>329.94353761236999</v>
      </c>
      <c r="W600" s="287">
        <v>1178.5930546213799</v>
      </c>
      <c r="X600" s="9">
        <v>119.10757599025732</v>
      </c>
      <c r="Y600" s="284">
        <v>1297.7006306116373</v>
      </c>
      <c r="Z600" t="str">
        <f>SUBSTITUTE(SUBSTITUTE(SUBSTITUTE(SUBSTITUTE(IF(E600="","",VLOOKUP(E600,Esquemas_NORM!$A$2:$H$126,8,FALSE)),"PROVINCIA ADMINISTRATIVA Y DE PLANIFICACIÓN","PAT"),"PROVINCIA ADMINISTRATIVA Y DE PLANIFICACION","PAT"),"PROVINCIA ADMINISTRATIVA DE PLANIFICACION","PAT"),"PROVINCIA ADMINISTRATIVA Y PLANIFICACION","PAT")</f>
        <v>PAT DE LA PAZ</v>
      </c>
      <c r="AA600" t="str">
        <f>IF($E600="","",INDEX(Esquemas_NORM!$H$2:$K$126,MATCH($E600,Esquemas_NORM!$A$2:$A$126,0),MATCH(AA$4,Esquemas_NORM!$H$1:$K$1,0)))</f>
        <v>A la fecha no ha conformado un EAT Región</v>
      </c>
      <c r="AB600" t="str">
        <f>IF($E600="","",INDEX(Esquemas_NORM!$H$2:$K$126,MATCH($E600,Esquemas_NORM!$A$2:$A$126,0),MATCH(AB$4,Esquemas_NORM!$H$1:$K$1,0)))</f>
        <v>A la fecha no ha conformado un EAT Área Metropolitana</v>
      </c>
      <c r="AC600" t="str">
        <f>IF($E600="","",INDEX(Esquemas_NORM!$H$2:$K$126,MATCH($E600,Esquemas_NORM!$A$2:$A$126,0),MATCH(AC$4,Esquemas_NORM!$H$1:$K$1,0)))</f>
        <v>A la fecha no ha conformado un EAT asociación - unión</v>
      </c>
    </row>
    <row r="601" spans="1:29" x14ac:dyDescent="0.3">
      <c r="A601" s="6">
        <v>2019</v>
      </c>
      <c r="B601" s="4" t="s">
        <v>556</v>
      </c>
      <c r="C601" s="4" t="s">
        <v>368</v>
      </c>
      <c r="D601" s="4" t="s">
        <v>577</v>
      </c>
      <c r="E601" s="4" t="s">
        <v>370</v>
      </c>
      <c r="F601" s="4" t="s">
        <v>371</v>
      </c>
      <c r="G601" s="4" t="s">
        <v>372</v>
      </c>
      <c r="H601" s="9">
        <v>46.765189753590001</v>
      </c>
      <c r="I601" s="9">
        <v>11.66625414082</v>
      </c>
      <c r="J601" s="287">
        <v>58.431443894410002</v>
      </c>
      <c r="K601" s="9">
        <v>156.16409882292999</v>
      </c>
      <c r="L601" s="9">
        <v>58.305047076279997</v>
      </c>
      <c r="M601" s="287">
        <v>214.46914589920999</v>
      </c>
      <c r="N601" s="9">
        <v>22.979775571779999</v>
      </c>
      <c r="O601" s="9">
        <v>68.154382591559994</v>
      </c>
      <c r="P601" s="9">
        <v>12.01149389945</v>
      </c>
      <c r="Q601" s="9">
        <v>8.9632701616000006</v>
      </c>
      <c r="R601" s="9">
        <v>31.326232453199999</v>
      </c>
      <c r="S601" s="9">
        <v>49.167685680790001</v>
      </c>
      <c r="T601" s="9">
        <v>56.407749536360001</v>
      </c>
      <c r="U601" s="9">
        <v>13.951864585439999</v>
      </c>
      <c r="V601" s="287">
        <v>262.96245448017999</v>
      </c>
      <c r="W601" s="287">
        <v>535.86304427380003</v>
      </c>
      <c r="X601" s="9">
        <v>54.15384726387596</v>
      </c>
      <c r="Y601" s="284">
        <v>590.01689153767597</v>
      </c>
      <c r="Z601" t="str">
        <f>SUBSTITUTE(SUBSTITUTE(SUBSTITUTE(SUBSTITUTE(IF(E601="","",VLOOKUP(E601,Esquemas_NORM!$A$2:$H$126,8,FALSE)),"PROVINCIA ADMINISTRATIVA Y DE PLANIFICACIÓN","PAT"),"PROVINCIA ADMINISTRATIVA Y DE PLANIFICACION","PAT"),"PROVINCIA ADMINISTRATIVA DE PLANIFICACION","PAT"),"PROVINCIA ADMINISTRATIVA Y PLANIFICACION","PAT")</f>
        <v>PAT DE PENDERISCO Y SINIFANÁ</v>
      </c>
      <c r="AA601" t="str">
        <f>IF($E601="","",INDEX(Esquemas_NORM!$H$2:$K$126,MATCH($E601,Esquemas_NORM!$A$2:$A$126,0),MATCH(AA$4,Esquemas_NORM!$H$1:$K$1,0)))</f>
        <v>A la fecha no ha conformado un EAT Región</v>
      </c>
      <c r="AB601" t="str">
        <f>IF($E601="","",INDEX(Esquemas_NORM!$H$2:$K$126,MATCH($E601,Esquemas_NORM!$A$2:$A$126,0),MATCH(AB$4,Esquemas_NORM!$H$1:$K$1,0)))</f>
        <v>A la fecha no ha conformado un EAT Área Metropolitana</v>
      </c>
      <c r="AC601" t="str">
        <f>IF($E601="","",INDEX(Esquemas_NORM!$H$2:$K$126,MATCH($E601,Esquemas_NORM!$A$2:$A$126,0),MATCH(AC$4,Esquemas_NORM!$H$1:$K$1,0)))</f>
        <v>A la fecha no ha conformado un EAT asociación - unión</v>
      </c>
    </row>
    <row r="602" spans="1:29" x14ac:dyDescent="0.3">
      <c r="A602" s="6">
        <v>2019</v>
      </c>
      <c r="B602" s="4" t="s">
        <v>556</v>
      </c>
      <c r="C602" s="4" t="s">
        <v>368</v>
      </c>
      <c r="D602" s="4" t="s">
        <v>578</v>
      </c>
      <c r="E602" s="4" t="s">
        <v>373</v>
      </c>
      <c r="F602" s="4" t="s">
        <v>371</v>
      </c>
      <c r="G602" s="4" t="s">
        <v>375</v>
      </c>
      <c r="H602" s="9">
        <v>133.60754943702</v>
      </c>
      <c r="I602" s="9">
        <v>2.8202015342200002</v>
      </c>
      <c r="J602" s="287">
        <v>136.42775097123999</v>
      </c>
      <c r="K602" s="9">
        <v>77.292825370450004</v>
      </c>
      <c r="L602" s="9">
        <v>90.303454031450002</v>
      </c>
      <c r="M602" s="287">
        <v>167.59627940190001</v>
      </c>
      <c r="N602" s="9">
        <v>18.18626333544</v>
      </c>
      <c r="O602" s="9">
        <v>102.21605650295</v>
      </c>
      <c r="P602" s="9">
        <v>19.876601105460001</v>
      </c>
      <c r="Q602" s="9">
        <v>24.809274819319999</v>
      </c>
      <c r="R602" s="9">
        <v>40.75506977125</v>
      </c>
      <c r="S602" s="9">
        <v>53.066582391700003</v>
      </c>
      <c r="T602" s="9">
        <v>98.329407653979999</v>
      </c>
      <c r="U602" s="9">
        <v>16.885416635079999</v>
      </c>
      <c r="V602" s="287">
        <v>374.12467221518</v>
      </c>
      <c r="W602" s="287">
        <v>678.14870258832002</v>
      </c>
      <c r="X602" s="9">
        <v>68.533110567318857</v>
      </c>
      <c r="Y602" s="284">
        <v>746.68181315563891</v>
      </c>
      <c r="Z602" t="str">
        <f>SUBSTITUTE(SUBSTITUTE(SUBSTITUTE(SUBSTITUTE(IF(E602="","",VLOOKUP(E602,Esquemas_NORM!$A$2:$H$126,8,FALSE)),"PROVINCIA ADMINISTRATIVA Y DE PLANIFICACIÓN","PAT"),"PROVINCIA ADMINISTRATIVA Y DE PLANIFICACION","PAT"),"PROVINCIA ADMINISTRATIVA DE PLANIFICACION","PAT"),"PROVINCIA ADMINISTRATIVA Y PLANIFICACION","PAT")</f>
        <v>PAT SAN JUAN</v>
      </c>
      <c r="AA602" t="str">
        <f>IF($E602="","",INDEX(Esquemas_NORM!$H$2:$K$126,MATCH($E602,Esquemas_NORM!$A$2:$A$126,0),MATCH(AA$4,Esquemas_NORM!$H$1:$K$1,0)))</f>
        <v>A la fecha no ha conformado un EAT Región</v>
      </c>
      <c r="AB602" t="str">
        <f>IF($E602="","",INDEX(Esquemas_NORM!$H$2:$K$126,MATCH($E602,Esquemas_NORM!$A$2:$A$126,0),MATCH(AB$4,Esquemas_NORM!$H$1:$K$1,0)))</f>
        <v>A la fecha no ha conformado un EAT Área Metropolitana</v>
      </c>
      <c r="AC602" t="str">
        <f>IF($E602="","",INDEX(Esquemas_NORM!$H$2:$K$126,MATCH($E602,Esquemas_NORM!$A$2:$A$126,0),MATCH(AC$4,Esquemas_NORM!$H$1:$K$1,0)))</f>
        <v>A la fecha no ha conformado un EAT asociación - unión</v>
      </c>
    </row>
    <row r="603" spans="1:29" x14ac:dyDescent="0.3">
      <c r="A603" s="6">
        <v>2019</v>
      </c>
      <c r="B603" s="4" t="s">
        <v>556</v>
      </c>
      <c r="C603" s="4" t="s">
        <v>368</v>
      </c>
      <c r="D603" s="4" t="s">
        <v>577</v>
      </c>
      <c r="E603" s="4" t="s">
        <v>376</v>
      </c>
      <c r="F603" s="4" t="s">
        <v>371</v>
      </c>
      <c r="G603" s="4" t="s">
        <v>377</v>
      </c>
      <c r="H603" s="9">
        <v>27.134941067780002</v>
      </c>
      <c r="I603" s="9">
        <v>0.74928872909999999</v>
      </c>
      <c r="J603" s="287">
        <v>27.884229796880003</v>
      </c>
      <c r="K603" s="9">
        <v>4.8793934908500001</v>
      </c>
      <c r="L603" s="9">
        <v>2.1572073470399999</v>
      </c>
      <c r="M603" s="287">
        <v>7.03660083789</v>
      </c>
      <c r="N603" s="9">
        <v>5.0957026245000003</v>
      </c>
      <c r="O603" s="9">
        <v>10.32888140717</v>
      </c>
      <c r="P603" s="9">
        <v>2.42184124049</v>
      </c>
      <c r="Q603" s="9">
        <v>1.3377288569900001</v>
      </c>
      <c r="R603" s="9">
        <v>6.3307254472599999</v>
      </c>
      <c r="S603" s="9">
        <v>8.2328083904800007</v>
      </c>
      <c r="T603" s="9">
        <v>11.35175878251</v>
      </c>
      <c r="U603" s="9">
        <v>3.10569154985</v>
      </c>
      <c r="V603" s="287">
        <v>48.205138299250002</v>
      </c>
      <c r="W603" s="287">
        <v>83.125968934020008</v>
      </c>
      <c r="X603" s="9">
        <v>8.4006372027640968</v>
      </c>
      <c r="Y603" s="284">
        <v>91.52660613678411</v>
      </c>
      <c r="Z603" t="str">
        <f>SUBSTITUTE(SUBSTITUTE(SUBSTITUTE(SUBSTITUTE(IF(E603="","",VLOOKUP(E603,Esquemas_NORM!$A$2:$H$126,8,FALSE)),"PROVINCIA ADMINISTRATIVA Y DE PLANIFICACIÓN","PAT"),"PROVINCIA ADMINISTRATIVA Y DE PLANIFICACION","PAT"),"PROVINCIA ADMINISTRATIVA DE PLANIFICACION","PAT"),"PROVINCIA ADMINISTRATIVA Y PLANIFICACION","PAT")</f>
        <v>PAT DE PENDERISCO Y SINIFANÁ</v>
      </c>
      <c r="AA603" t="str">
        <f>IF($E603="","",INDEX(Esquemas_NORM!$H$2:$K$126,MATCH($E603,Esquemas_NORM!$A$2:$A$126,0),MATCH(AA$4,Esquemas_NORM!$H$1:$K$1,0)))</f>
        <v>A la fecha no ha conformado un EAT Región</v>
      </c>
      <c r="AB603" t="str">
        <f>IF($E603="","",INDEX(Esquemas_NORM!$H$2:$K$126,MATCH($E603,Esquemas_NORM!$A$2:$A$126,0),MATCH(AB$4,Esquemas_NORM!$H$1:$K$1,0)))</f>
        <v>A la fecha no ha conformado un EAT Área Metropolitana</v>
      </c>
      <c r="AC603" t="str">
        <f>IF($E603="","",INDEX(Esquemas_NORM!$H$2:$K$126,MATCH($E603,Esquemas_NORM!$A$2:$A$126,0),MATCH(AC$4,Esquemas_NORM!$H$1:$K$1,0)))</f>
        <v>A la fecha no ha conformado un EAT asociación - unión</v>
      </c>
    </row>
    <row r="604" spans="1:29" x14ac:dyDescent="0.3">
      <c r="A604" s="6">
        <v>2019</v>
      </c>
      <c r="B604" s="4" t="s">
        <v>556</v>
      </c>
      <c r="C604" s="4" t="s">
        <v>368</v>
      </c>
      <c r="D604" s="4" t="s">
        <v>578</v>
      </c>
      <c r="E604" s="4" t="s">
        <v>378</v>
      </c>
      <c r="F604" s="4" t="s">
        <v>371</v>
      </c>
      <c r="G604" s="4" t="s">
        <v>379</v>
      </c>
      <c r="H604" s="9">
        <v>70.049843045949999</v>
      </c>
      <c r="I604" s="9">
        <v>0</v>
      </c>
      <c r="J604" s="287">
        <v>70.049843045949999</v>
      </c>
      <c r="K604" s="9">
        <v>9.9986355300100005</v>
      </c>
      <c r="L604" s="9">
        <v>4.1821045851900003</v>
      </c>
      <c r="M604" s="287">
        <v>14.180740115200001</v>
      </c>
      <c r="N604" s="9">
        <v>3.5038789485500001</v>
      </c>
      <c r="O604" s="9">
        <v>19.03449016063</v>
      </c>
      <c r="P604" s="9">
        <v>4.4441130603500003</v>
      </c>
      <c r="Q604" s="9">
        <v>2.11211147721</v>
      </c>
      <c r="R604" s="9">
        <v>9.3402288105100002</v>
      </c>
      <c r="S604" s="9">
        <v>12.67733884581</v>
      </c>
      <c r="T604" s="9">
        <v>27.813532646399999</v>
      </c>
      <c r="U604" s="9">
        <v>4.2099090591300001</v>
      </c>
      <c r="V604" s="287">
        <v>83.135603008589996</v>
      </c>
      <c r="W604" s="287">
        <v>167.36618616973999</v>
      </c>
      <c r="X604" s="9">
        <v>16.913879357462701</v>
      </c>
      <c r="Y604" s="284">
        <v>184.28006552720268</v>
      </c>
      <c r="Z604" t="str">
        <f>SUBSTITUTE(SUBSTITUTE(SUBSTITUTE(SUBSTITUTE(IF(E604="","",VLOOKUP(E604,Esquemas_NORM!$A$2:$H$126,8,FALSE)),"PROVINCIA ADMINISTRATIVA Y DE PLANIFICACIÓN","PAT"),"PROVINCIA ADMINISTRATIVA Y DE PLANIFICACION","PAT"),"PROVINCIA ADMINISTRATIVA DE PLANIFICACION","PAT"),"PROVINCIA ADMINISTRATIVA Y PLANIFICACION","PAT")</f>
        <v>PAT SAN JUAN</v>
      </c>
      <c r="AA604" t="str">
        <f>IF($E604="","",INDEX(Esquemas_NORM!$H$2:$K$126,MATCH($E604,Esquemas_NORM!$A$2:$A$126,0),MATCH(AA$4,Esquemas_NORM!$H$1:$K$1,0)))</f>
        <v>A la fecha no ha conformado un EAT Región</v>
      </c>
      <c r="AB604" t="str">
        <f>IF($E604="","",INDEX(Esquemas_NORM!$H$2:$K$126,MATCH($E604,Esquemas_NORM!$A$2:$A$126,0),MATCH(AB$4,Esquemas_NORM!$H$1:$K$1,0)))</f>
        <v>A la fecha no ha conformado un EAT Área Metropolitana</v>
      </c>
      <c r="AC604" t="str">
        <f>IF($E604="","",INDEX(Esquemas_NORM!$H$2:$K$126,MATCH($E604,Esquemas_NORM!$A$2:$A$126,0),MATCH(AC$4,Esquemas_NORM!$H$1:$K$1,0)))</f>
        <v>A la fecha no ha conformado un EAT asociación - unión</v>
      </c>
    </row>
    <row r="605" spans="1:29" x14ac:dyDescent="0.3">
      <c r="A605" s="6">
        <v>2019</v>
      </c>
      <c r="B605" s="4" t="s">
        <v>556</v>
      </c>
      <c r="C605" s="4" t="s">
        <v>368</v>
      </c>
      <c r="D605" s="4" t="s">
        <v>579</v>
      </c>
      <c r="E605" s="4" t="s">
        <v>380</v>
      </c>
      <c r="F605" s="4" t="s">
        <v>371</v>
      </c>
      <c r="G605" s="4" t="s">
        <v>381</v>
      </c>
      <c r="H605" s="9">
        <v>97.14389397891</v>
      </c>
      <c r="I605" s="9">
        <v>0</v>
      </c>
      <c r="J605" s="287">
        <v>97.14389397891</v>
      </c>
      <c r="K605" s="9">
        <v>7.2349434994399999</v>
      </c>
      <c r="L605" s="9">
        <v>11.950069111139999</v>
      </c>
      <c r="M605" s="287">
        <v>19.185012610579999</v>
      </c>
      <c r="N605" s="9">
        <v>4.28381061336</v>
      </c>
      <c r="O605" s="9">
        <v>29.494017181690001</v>
      </c>
      <c r="P605" s="9">
        <v>5.7156164927099997</v>
      </c>
      <c r="Q605" s="9">
        <v>4.2002328954600001</v>
      </c>
      <c r="R605" s="9">
        <v>12.87848446696</v>
      </c>
      <c r="S605" s="9">
        <v>16.11352470488</v>
      </c>
      <c r="T605" s="9">
        <v>37.453917975819998</v>
      </c>
      <c r="U605" s="9">
        <v>5.3762467647900003</v>
      </c>
      <c r="V605" s="287">
        <v>115.51585109566999</v>
      </c>
      <c r="W605" s="287">
        <v>231.84475768515998</v>
      </c>
      <c r="X605" s="9">
        <v>23.430027001808639</v>
      </c>
      <c r="Y605" s="284">
        <v>255.27478468696862</v>
      </c>
      <c r="Z605" t="str">
        <f>SUBSTITUTE(SUBSTITUTE(SUBSTITUTE(SUBSTITUTE(IF(E605="","",VLOOKUP(E605,Esquemas_NORM!$A$2:$H$126,8,FALSE)),"PROVINCIA ADMINISTRATIVA Y DE PLANIFICACIÓN","PAT"),"PROVINCIA ADMINISTRATIVA Y DE PLANIFICACION","PAT"),"PROVINCIA ADMINISTRATIVA DE PLANIFICACION","PAT"),"PROVINCIA ADMINISTRATIVA Y PLANIFICACION","PAT")</f>
        <v>PAT DE PENDERISCO Y SINIFANÁ</v>
      </c>
      <c r="AA605" t="str">
        <f>IF($E605="","",INDEX(Esquemas_NORM!$H$2:$K$126,MATCH($E605,Esquemas_NORM!$A$2:$A$126,0),MATCH(AA$4,Esquemas_NORM!$H$1:$K$1,0)))</f>
        <v>A la fecha no ha conformado un EAT Región</v>
      </c>
      <c r="AB605" t="str">
        <f>IF($E605="","",INDEX(Esquemas_NORM!$H$2:$K$126,MATCH($E605,Esquemas_NORM!$A$2:$A$126,0),MATCH(AB$4,Esquemas_NORM!$H$1:$K$1,0)))</f>
        <v>A la fecha no ha conformado un EAT Área Metropolitana</v>
      </c>
      <c r="AC605" t="str">
        <f>IF($E605="","",INDEX(Esquemas_NORM!$H$2:$K$126,MATCH($E605,Esquemas_NORM!$A$2:$A$126,0),MATCH(AC$4,Esquemas_NORM!$H$1:$K$1,0)))</f>
        <v>A la fecha no ha conformado un EAT asociación - unión</v>
      </c>
    </row>
    <row r="606" spans="1:29" x14ac:dyDescent="0.3">
      <c r="A606" s="6">
        <v>2019</v>
      </c>
      <c r="B606" s="4" t="s">
        <v>556</v>
      </c>
      <c r="C606" s="4" t="s">
        <v>368</v>
      </c>
      <c r="D606" s="4" t="s">
        <v>580</v>
      </c>
      <c r="E606" s="4" t="s">
        <v>382</v>
      </c>
      <c r="F606" s="4" t="s">
        <v>371</v>
      </c>
      <c r="G606" s="4" t="s">
        <v>384</v>
      </c>
      <c r="H606" s="9">
        <v>14.954972970069999</v>
      </c>
      <c r="I606" s="9">
        <v>0</v>
      </c>
      <c r="J606" s="287">
        <v>14.954972970069999</v>
      </c>
      <c r="K606" s="9">
        <v>2.2942805324700002</v>
      </c>
      <c r="L606" s="9">
        <v>3.3812722337599999</v>
      </c>
      <c r="M606" s="287">
        <v>5.67555276623</v>
      </c>
      <c r="N606" s="9">
        <v>1.5765621268900001</v>
      </c>
      <c r="O606" s="9">
        <v>10.56579065841</v>
      </c>
      <c r="P606" s="9">
        <v>2.07150811066</v>
      </c>
      <c r="Q606" s="9">
        <v>1.4973768113299999</v>
      </c>
      <c r="R606" s="9">
        <v>4.3764495657599998</v>
      </c>
      <c r="S606" s="9">
        <v>6.7528387370800003</v>
      </c>
      <c r="T606" s="9">
        <v>14.80116020232</v>
      </c>
      <c r="U606" s="9">
        <v>1.94950696412</v>
      </c>
      <c r="V606" s="287">
        <v>43.591193176570002</v>
      </c>
      <c r="W606" s="287">
        <v>64.221718912870003</v>
      </c>
      <c r="X606" s="9">
        <v>6.4901903465703636</v>
      </c>
      <c r="Y606" s="284">
        <v>70.711909259440361</v>
      </c>
      <c r="Z606" t="str">
        <f>SUBSTITUTE(SUBSTITUTE(SUBSTITUTE(SUBSTITUTE(IF(E606="","",VLOOKUP(E606,Esquemas_NORM!$A$2:$H$126,8,FALSE)),"PROVINCIA ADMINISTRATIVA Y DE PLANIFICACIÓN","PAT"),"PROVINCIA ADMINISTRATIVA Y DE PLANIFICACION","PAT"),"PROVINCIA ADMINISTRATIVA DE PLANIFICACION","PAT"),"PROVINCIA ADMINISTRATIVA Y PLANIFICACION","PAT")</f>
        <v>PAT CARTAMA</v>
      </c>
      <c r="AA606" t="str">
        <f>IF($E606="","",INDEX(Esquemas_NORM!$H$2:$K$126,MATCH($E606,Esquemas_NORM!$A$2:$A$126,0),MATCH(AA$4,Esquemas_NORM!$H$1:$K$1,0)))</f>
        <v>A la fecha no ha conformado un EAT Región</v>
      </c>
      <c r="AB606" t="str">
        <f>IF($E606="","",INDEX(Esquemas_NORM!$H$2:$K$126,MATCH($E606,Esquemas_NORM!$A$2:$A$126,0),MATCH(AB$4,Esquemas_NORM!$H$1:$K$1,0)))</f>
        <v>A la fecha no ha conformado un EAT Área Metropolitana</v>
      </c>
      <c r="AC606" t="str">
        <f>IF($E606="","",INDEX(Esquemas_NORM!$H$2:$K$126,MATCH($E606,Esquemas_NORM!$A$2:$A$126,0),MATCH(AC$4,Esquemas_NORM!$H$1:$K$1,0)))</f>
        <v>A la fecha no ha conformado un EAT asociación - unión</v>
      </c>
    </row>
    <row r="607" spans="1:29" x14ac:dyDescent="0.3">
      <c r="A607" s="6">
        <v>2019</v>
      </c>
      <c r="B607" s="4" t="s">
        <v>556</v>
      </c>
      <c r="C607" s="4" t="s">
        <v>368</v>
      </c>
      <c r="D607" s="4" t="s">
        <v>578</v>
      </c>
      <c r="E607" s="4" t="s">
        <v>385</v>
      </c>
      <c r="F607" s="4" t="s">
        <v>371</v>
      </c>
      <c r="G607" s="4" t="s">
        <v>386</v>
      </c>
      <c r="H607" s="9">
        <v>90.870335375820005</v>
      </c>
      <c r="I607" s="9">
        <v>0</v>
      </c>
      <c r="J607" s="287">
        <v>90.870335375820005</v>
      </c>
      <c r="K607" s="9">
        <v>8.6592798998399996</v>
      </c>
      <c r="L607" s="9">
        <v>20.413747892170001</v>
      </c>
      <c r="M607" s="287">
        <v>29.073027792010002</v>
      </c>
      <c r="N607" s="9">
        <v>9.8324671855400005</v>
      </c>
      <c r="O607" s="9">
        <v>61.635197926330001</v>
      </c>
      <c r="P607" s="9">
        <v>10.78306889339</v>
      </c>
      <c r="Q607" s="9">
        <v>13.6073068404</v>
      </c>
      <c r="R607" s="9">
        <v>27.004649421730001</v>
      </c>
      <c r="S607" s="9">
        <v>32.11130127186</v>
      </c>
      <c r="T607" s="9">
        <v>69.179072944119994</v>
      </c>
      <c r="U607" s="9">
        <v>10.294102043800001</v>
      </c>
      <c r="V607" s="287">
        <v>234.44716652716997</v>
      </c>
      <c r="W607" s="287">
        <v>354.39052969499994</v>
      </c>
      <c r="X607" s="9">
        <v>35.814394782292361</v>
      </c>
      <c r="Y607" s="284">
        <v>390.20492447729231</v>
      </c>
      <c r="Z607" t="str">
        <f>SUBSTITUTE(SUBSTITUTE(SUBSTITUTE(SUBSTITUTE(IF(E607="","",VLOOKUP(E607,Esquemas_NORM!$A$2:$H$126,8,FALSE)),"PROVINCIA ADMINISTRATIVA Y DE PLANIFICACIÓN","PAT"),"PROVINCIA ADMINISTRATIVA Y DE PLANIFICACION","PAT"),"PROVINCIA ADMINISTRATIVA DE PLANIFICACION","PAT"),"PROVINCIA ADMINISTRATIVA Y PLANIFICACION","PAT")</f>
        <v>PAT SAN JUAN</v>
      </c>
      <c r="AA607" t="str">
        <f>IF($E607="","",INDEX(Esquemas_NORM!$H$2:$K$126,MATCH($E607,Esquemas_NORM!$A$2:$A$126,0),MATCH(AA$4,Esquemas_NORM!$H$1:$K$1,0)))</f>
        <v>A la fecha no ha conformado un EAT Región</v>
      </c>
      <c r="AB607" t="str">
        <f>IF($E607="","",INDEX(Esquemas_NORM!$H$2:$K$126,MATCH($E607,Esquemas_NORM!$A$2:$A$126,0),MATCH(AB$4,Esquemas_NORM!$H$1:$K$1,0)))</f>
        <v>A la fecha no ha conformado un EAT Área Metropolitana</v>
      </c>
      <c r="AC607" t="str">
        <f>IF($E607="","",INDEX(Esquemas_NORM!$H$2:$K$126,MATCH($E607,Esquemas_NORM!$A$2:$A$126,0),MATCH(AC$4,Esquemas_NORM!$H$1:$K$1,0)))</f>
        <v>A la fecha no ha conformado un EAT asociación - unión</v>
      </c>
    </row>
    <row r="608" spans="1:29" x14ac:dyDescent="0.3">
      <c r="A608" s="6">
        <v>2019</v>
      </c>
      <c r="B608" s="4" t="s">
        <v>556</v>
      </c>
      <c r="C608" s="4" t="s">
        <v>368</v>
      </c>
      <c r="D608" s="4" t="s">
        <v>579</v>
      </c>
      <c r="E608" s="4" t="s">
        <v>387</v>
      </c>
      <c r="F608" s="4" t="s">
        <v>371</v>
      </c>
      <c r="G608" s="4" t="s">
        <v>388</v>
      </c>
      <c r="H608" s="9">
        <v>117.84168221609001</v>
      </c>
      <c r="I608" s="9">
        <v>0</v>
      </c>
      <c r="J608" s="287">
        <v>117.84168221609001</v>
      </c>
      <c r="K608" s="9">
        <v>9.6939371203100002</v>
      </c>
      <c r="L608" s="9">
        <v>16.637570552660002</v>
      </c>
      <c r="M608" s="287">
        <v>26.331507672970002</v>
      </c>
      <c r="N608" s="9">
        <v>11.089822685830001</v>
      </c>
      <c r="O608" s="9">
        <v>44.151150871559999</v>
      </c>
      <c r="P608" s="9">
        <v>8.8531985775600006</v>
      </c>
      <c r="Q608" s="9">
        <v>6.1633970844399997</v>
      </c>
      <c r="R608" s="9">
        <v>17.99433362657</v>
      </c>
      <c r="S608" s="9">
        <v>22.56303035034</v>
      </c>
      <c r="T608" s="9">
        <v>43.183419154189998</v>
      </c>
      <c r="U608" s="9">
        <v>8.0586634458499997</v>
      </c>
      <c r="V608" s="287">
        <v>162.05701579633998</v>
      </c>
      <c r="W608" s="287">
        <v>306.23020568539999</v>
      </c>
      <c r="X608" s="9">
        <v>30.947354857695242</v>
      </c>
      <c r="Y608" s="284">
        <v>337.17756054309524</v>
      </c>
      <c r="Z608" t="str">
        <f>SUBSTITUTE(SUBSTITUTE(SUBSTITUTE(SUBSTITUTE(IF(E608="","",VLOOKUP(E608,Esquemas_NORM!$A$2:$H$126,8,FALSE)),"PROVINCIA ADMINISTRATIVA Y DE PLANIFICACIÓN","PAT"),"PROVINCIA ADMINISTRATIVA Y DE PLANIFICACION","PAT"),"PROVINCIA ADMINISTRATIVA DE PLANIFICACION","PAT"),"PROVINCIA ADMINISTRATIVA Y PLANIFICACION","PAT")</f>
        <v>PAT DE PENDERISCO Y SINIFANÁ</v>
      </c>
      <c r="AA608" t="str">
        <f>IF($E608="","",INDEX(Esquemas_NORM!$H$2:$K$126,MATCH($E608,Esquemas_NORM!$A$2:$A$126,0),MATCH(AA$4,Esquemas_NORM!$H$1:$K$1,0)))</f>
        <v>A la fecha no ha conformado un EAT Región</v>
      </c>
      <c r="AB608" t="str">
        <f>IF($E608="","",INDEX(Esquemas_NORM!$H$2:$K$126,MATCH($E608,Esquemas_NORM!$A$2:$A$126,0),MATCH(AB$4,Esquemas_NORM!$H$1:$K$1,0)))</f>
        <v>A la fecha no ha conformado un EAT Área Metropolitana</v>
      </c>
      <c r="AC608" t="str">
        <f>IF($E608="","",INDEX(Esquemas_NORM!$H$2:$K$126,MATCH($E608,Esquemas_NORM!$A$2:$A$126,0),MATCH(AC$4,Esquemas_NORM!$H$1:$K$1,0)))</f>
        <v>A la fecha no ha conformado un EAT asociación - unión</v>
      </c>
    </row>
    <row r="609" spans="1:29" x14ac:dyDescent="0.3">
      <c r="A609" s="6">
        <v>2019</v>
      </c>
      <c r="B609" s="4" t="s">
        <v>556</v>
      </c>
      <c r="C609" s="4" t="s">
        <v>368</v>
      </c>
      <c r="D609" s="4" t="s">
        <v>577</v>
      </c>
      <c r="E609" s="4" t="s">
        <v>389</v>
      </c>
      <c r="F609" s="4" t="s">
        <v>371</v>
      </c>
      <c r="G609" s="4" t="s">
        <v>390</v>
      </c>
      <c r="H609" s="9">
        <v>144.38073351368001</v>
      </c>
      <c r="I609" s="9">
        <v>4.1182736216900002</v>
      </c>
      <c r="J609" s="287">
        <v>148.49900713537002</v>
      </c>
      <c r="K609" s="9">
        <v>10.264866232479999</v>
      </c>
      <c r="L609" s="9">
        <v>22.465198494349998</v>
      </c>
      <c r="M609" s="287">
        <v>32.730064726829994</v>
      </c>
      <c r="N609" s="9">
        <v>8.5257293633900009</v>
      </c>
      <c r="O609" s="9">
        <v>48.13782414936</v>
      </c>
      <c r="P609" s="9">
        <v>9.8416586164699993</v>
      </c>
      <c r="Q609" s="9">
        <v>6.5467121796400001</v>
      </c>
      <c r="R609" s="9">
        <v>22.55009150191</v>
      </c>
      <c r="S609" s="9">
        <v>29.055710447959999</v>
      </c>
      <c r="T609" s="9">
        <v>50.196519451619999</v>
      </c>
      <c r="U609" s="9">
        <v>10.70786412985</v>
      </c>
      <c r="V609" s="287">
        <v>185.56210984020001</v>
      </c>
      <c r="W609" s="287">
        <v>366.79118170240002</v>
      </c>
      <c r="X609" s="9">
        <v>37.067593751608484</v>
      </c>
      <c r="Y609" s="284">
        <v>403.85877545400854</v>
      </c>
      <c r="Z609" t="str">
        <f>SUBSTITUTE(SUBSTITUTE(SUBSTITUTE(SUBSTITUTE(IF(E609="","",VLOOKUP(E609,Esquemas_NORM!$A$2:$H$126,8,FALSE)),"PROVINCIA ADMINISTRATIVA Y DE PLANIFICACIÓN","PAT"),"PROVINCIA ADMINISTRATIVA Y DE PLANIFICACION","PAT"),"PROVINCIA ADMINISTRATIVA DE PLANIFICACION","PAT"),"PROVINCIA ADMINISTRATIVA Y PLANIFICACION","PAT")</f>
        <v>PAT CARTAMA</v>
      </c>
      <c r="AA609" t="str">
        <f>IF($E609="","",INDEX(Esquemas_NORM!$H$2:$K$126,MATCH($E609,Esquemas_NORM!$A$2:$A$126,0),MATCH(AA$4,Esquemas_NORM!$H$1:$K$1,0)))</f>
        <v>A la fecha no ha conformado un EAT Región</v>
      </c>
      <c r="AB609" t="str">
        <f>IF($E609="","",INDEX(Esquemas_NORM!$H$2:$K$126,MATCH($E609,Esquemas_NORM!$A$2:$A$126,0),MATCH(AB$4,Esquemas_NORM!$H$1:$K$1,0)))</f>
        <v>A la fecha no ha conformado un EAT Área Metropolitana</v>
      </c>
      <c r="AC609" t="str">
        <f>IF($E609="","",INDEX(Esquemas_NORM!$H$2:$K$126,MATCH($E609,Esquemas_NORM!$A$2:$A$126,0),MATCH(AC$4,Esquemas_NORM!$H$1:$K$1,0)))</f>
        <v>A la fecha no ha conformado un EAT asociación - unión</v>
      </c>
    </row>
    <row r="610" spans="1:29" x14ac:dyDescent="0.3">
      <c r="A610" s="6">
        <v>2019</v>
      </c>
      <c r="B610" s="4" t="s">
        <v>556</v>
      </c>
      <c r="C610" s="4" t="s">
        <v>368</v>
      </c>
      <c r="D610" s="4" t="s">
        <v>578</v>
      </c>
      <c r="E610" s="4" t="s">
        <v>391</v>
      </c>
      <c r="F610" s="4" t="s">
        <v>371</v>
      </c>
      <c r="G610" s="4" t="s">
        <v>392</v>
      </c>
      <c r="H610" s="9">
        <v>17.789018484340001</v>
      </c>
      <c r="I610" s="9">
        <v>0</v>
      </c>
      <c r="J610" s="287">
        <v>17.789018484340001</v>
      </c>
      <c r="K610" s="9">
        <v>2.8331834849200002</v>
      </c>
      <c r="L610" s="9">
        <v>3.7807040406999999</v>
      </c>
      <c r="M610" s="287">
        <v>6.61388752562</v>
      </c>
      <c r="N610" s="9">
        <v>4.28804015515</v>
      </c>
      <c r="O610" s="9">
        <v>13.17793805066</v>
      </c>
      <c r="P610" s="9">
        <v>2.47553470745</v>
      </c>
      <c r="Q610" s="9">
        <v>1.31450710673</v>
      </c>
      <c r="R610" s="9">
        <v>6.7833917871500002</v>
      </c>
      <c r="S610" s="9">
        <v>7.4698935573799998</v>
      </c>
      <c r="T610" s="9">
        <v>13.09142562533</v>
      </c>
      <c r="U610" s="9">
        <v>2.1456664513799999</v>
      </c>
      <c r="V610" s="287">
        <v>50.746397441229995</v>
      </c>
      <c r="W610" s="287">
        <v>75.149303451189994</v>
      </c>
      <c r="X610" s="9">
        <v>7.5945224149506156</v>
      </c>
      <c r="Y610" s="284">
        <v>82.743825866140611</v>
      </c>
      <c r="Z610" t="str">
        <f>SUBSTITUTE(SUBSTITUTE(SUBSTITUTE(SUBSTITUTE(IF(E610="","",VLOOKUP(E610,Esquemas_NORM!$A$2:$H$126,8,FALSE)),"PROVINCIA ADMINISTRATIVA Y DE PLANIFICACIÓN","PAT"),"PROVINCIA ADMINISTRATIVA Y DE PLANIFICACION","PAT"),"PROVINCIA ADMINISTRATIVA DE PLANIFICACION","PAT"),"PROVINCIA ADMINISTRATIVA Y PLANIFICACION","PAT")</f>
        <v>PAT SAN JUAN</v>
      </c>
      <c r="AA610" t="str">
        <f>IF($E610="","",INDEX(Esquemas_NORM!$H$2:$K$126,MATCH($E610,Esquemas_NORM!$A$2:$A$126,0),MATCH(AA$4,Esquemas_NORM!$H$1:$K$1,0)))</f>
        <v>A la fecha no ha conformado un EAT Región</v>
      </c>
      <c r="AB610" t="str">
        <f>IF($E610="","",INDEX(Esquemas_NORM!$H$2:$K$126,MATCH($E610,Esquemas_NORM!$A$2:$A$126,0),MATCH(AB$4,Esquemas_NORM!$H$1:$K$1,0)))</f>
        <v>A la fecha no ha conformado un EAT Área Metropolitana</v>
      </c>
      <c r="AC610" t="str">
        <f>IF($E610="","",INDEX(Esquemas_NORM!$H$2:$K$126,MATCH($E610,Esquemas_NORM!$A$2:$A$126,0),MATCH(AC$4,Esquemas_NORM!$H$1:$K$1,0)))</f>
        <v>A la fecha no ha conformado un EAT asociación - unión</v>
      </c>
    </row>
    <row r="611" spans="1:29" x14ac:dyDescent="0.3">
      <c r="A611" s="6">
        <v>2019</v>
      </c>
      <c r="B611" s="4" t="s">
        <v>556</v>
      </c>
      <c r="C611" s="4" t="s">
        <v>368</v>
      </c>
      <c r="D611" s="4" t="s">
        <v>578</v>
      </c>
      <c r="E611" s="4" t="s">
        <v>393</v>
      </c>
      <c r="F611" s="4" t="s">
        <v>371</v>
      </c>
      <c r="G611" s="4" t="s">
        <v>394</v>
      </c>
      <c r="H611" s="9">
        <v>75.052651202289994</v>
      </c>
      <c r="I611" s="9">
        <v>0</v>
      </c>
      <c r="J611" s="287">
        <v>75.052651202289994</v>
      </c>
      <c r="K611" s="9">
        <v>12.31483377258</v>
      </c>
      <c r="L611" s="9">
        <v>8.03188120025</v>
      </c>
      <c r="M611" s="287">
        <v>20.34671497283</v>
      </c>
      <c r="N611" s="9">
        <v>5.8729125386499996</v>
      </c>
      <c r="O611" s="9">
        <v>42.01705822572</v>
      </c>
      <c r="P611" s="9">
        <v>6.5716737158600003</v>
      </c>
      <c r="Q611" s="9">
        <v>5.7331664822299997</v>
      </c>
      <c r="R611" s="9">
        <v>20.345277619609998</v>
      </c>
      <c r="S611" s="9">
        <v>18.509701995010001</v>
      </c>
      <c r="T611" s="9">
        <v>30.72386040056</v>
      </c>
      <c r="U611" s="9">
        <v>6.0321428356500002</v>
      </c>
      <c r="V611" s="287">
        <v>135.80579381328999</v>
      </c>
      <c r="W611" s="287">
        <v>231.20515998841</v>
      </c>
      <c r="X611" s="9">
        <v>23.365389821938937</v>
      </c>
      <c r="Y611" s="284">
        <v>254.57054981034895</v>
      </c>
      <c r="Z611" t="str">
        <f>SUBSTITUTE(SUBSTITUTE(SUBSTITUTE(SUBSTITUTE(IF(E611="","",VLOOKUP(E611,Esquemas_NORM!$A$2:$H$126,8,FALSE)),"PROVINCIA ADMINISTRATIVA Y DE PLANIFICACIÓN","PAT"),"PROVINCIA ADMINISTRATIVA Y DE PLANIFICACION","PAT"),"PROVINCIA ADMINISTRATIVA DE PLANIFICACION","PAT"),"PROVINCIA ADMINISTRATIVA Y PLANIFICACION","PAT")</f>
        <v>PAT SAN JUAN</v>
      </c>
      <c r="AA611" t="str">
        <f>IF($E611="","",INDEX(Esquemas_NORM!$H$2:$K$126,MATCH($E611,Esquemas_NORM!$A$2:$A$126,0),MATCH(AA$4,Esquemas_NORM!$H$1:$K$1,0)))</f>
        <v>A la fecha no ha conformado un EAT Región</v>
      </c>
      <c r="AB611" t="str">
        <f>IF($E611="","",INDEX(Esquemas_NORM!$H$2:$K$126,MATCH($E611,Esquemas_NORM!$A$2:$A$126,0),MATCH(AB$4,Esquemas_NORM!$H$1:$K$1,0)))</f>
        <v>A la fecha no ha conformado un EAT Área Metropolitana</v>
      </c>
      <c r="AC611" t="str">
        <f>IF($E611="","",INDEX(Esquemas_NORM!$H$2:$K$126,MATCH($E611,Esquemas_NORM!$A$2:$A$126,0),MATCH(AC$4,Esquemas_NORM!$H$1:$K$1,0)))</f>
        <v>A la fecha no ha conformado un EAT asociación - unión</v>
      </c>
    </row>
    <row r="612" spans="1:29" x14ac:dyDescent="0.3">
      <c r="A612" s="6">
        <v>2019</v>
      </c>
      <c r="B612" s="4" t="s">
        <v>556</v>
      </c>
      <c r="C612" s="4" t="s">
        <v>368</v>
      </c>
      <c r="D612" s="4" t="s">
        <v>580</v>
      </c>
      <c r="E612" s="4" t="s">
        <v>395</v>
      </c>
      <c r="F612" s="4" t="s">
        <v>371</v>
      </c>
      <c r="G612" s="4" t="s">
        <v>396</v>
      </c>
      <c r="H612" s="9">
        <v>72.384911161600002</v>
      </c>
      <c r="I612" s="9">
        <v>0</v>
      </c>
      <c r="J612" s="287">
        <v>72.384911161600002</v>
      </c>
      <c r="K612" s="9">
        <v>4.1258015777899999</v>
      </c>
      <c r="L612" s="9">
        <v>14.70114468683</v>
      </c>
      <c r="M612" s="287">
        <v>18.826946264619998</v>
      </c>
      <c r="N612" s="9">
        <v>25.385447693029999</v>
      </c>
      <c r="O612" s="9">
        <v>27.475689260309998</v>
      </c>
      <c r="P612" s="9">
        <v>4.7179858050399996</v>
      </c>
      <c r="Q612" s="9">
        <v>3.4681378287300002</v>
      </c>
      <c r="R612" s="9">
        <v>12.682995268000001</v>
      </c>
      <c r="S612" s="9">
        <v>17.037986433290001</v>
      </c>
      <c r="T612" s="9">
        <v>31.001661305020001</v>
      </c>
      <c r="U612" s="9">
        <v>5.6561299035100001</v>
      </c>
      <c r="V612" s="287">
        <v>127.42603349693</v>
      </c>
      <c r="W612" s="287">
        <v>218.63789092315</v>
      </c>
      <c r="X612" s="9">
        <v>22.095352679507926</v>
      </c>
      <c r="Y612" s="284">
        <v>240.73324360265792</v>
      </c>
      <c r="Z612" t="str">
        <f>SUBSTITUTE(SUBSTITUTE(SUBSTITUTE(SUBSTITUTE(IF(E612="","",VLOOKUP(E612,Esquemas_NORM!$A$2:$H$126,8,FALSE)),"PROVINCIA ADMINISTRATIVA Y DE PLANIFICACIÓN","PAT"),"PROVINCIA ADMINISTRATIVA Y DE PLANIFICACION","PAT"),"PROVINCIA ADMINISTRATIVA DE PLANIFICACION","PAT"),"PROVINCIA ADMINISTRATIVA Y PLANIFICACION","PAT")</f>
        <v>PAT CARTAMA</v>
      </c>
      <c r="AA612" t="str">
        <f>IF($E612="","",INDEX(Esquemas_NORM!$H$2:$K$126,MATCH($E612,Esquemas_NORM!$A$2:$A$126,0),MATCH(AA$4,Esquemas_NORM!$H$1:$K$1,0)))</f>
        <v>A la fecha no ha conformado un EAT Región</v>
      </c>
      <c r="AB612" t="str">
        <f>IF($E612="","",INDEX(Esquemas_NORM!$H$2:$K$126,MATCH($E612,Esquemas_NORM!$A$2:$A$126,0),MATCH(AB$4,Esquemas_NORM!$H$1:$K$1,0)))</f>
        <v>A la fecha no ha conformado un EAT Área Metropolitana</v>
      </c>
      <c r="AC612" t="str">
        <f>IF($E612="","",INDEX(Esquemas_NORM!$H$2:$K$126,MATCH($E612,Esquemas_NORM!$A$2:$A$126,0),MATCH(AC$4,Esquemas_NORM!$H$1:$K$1,0)))</f>
        <v>A la fecha no ha conformado un EAT asociación - unión</v>
      </c>
    </row>
    <row r="613" spans="1:29" x14ac:dyDescent="0.3">
      <c r="A613" s="6">
        <v>2019</v>
      </c>
      <c r="B613" s="4" t="s">
        <v>556</v>
      </c>
      <c r="C613" s="4" t="s">
        <v>368</v>
      </c>
      <c r="D613" s="4" t="s">
        <v>580</v>
      </c>
      <c r="E613" s="4" t="s">
        <v>397</v>
      </c>
      <c r="F613" s="4" t="s">
        <v>371</v>
      </c>
      <c r="G613" s="4" t="s">
        <v>398</v>
      </c>
      <c r="H613" s="9">
        <v>7.1991235257000001</v>
      </c>
      <c r="I613" s="9">
        <v>4.4800221799899997</v>
      </c>
      <c r="J613" s="287">
        <v>11.679145705690001</v>
      </c>
      <c r="K613" s="9">
        <v>19.255880999630001</v>
      </c>
      <c r="L613" s="9">
        <v>56.068902246710003</v>
      </c>
      <c r="M613" s="287">
        <v>75.324783246340004</v>
      </c>
      <c r="N613" s="9">
        <v>9.1024699312999999</v>
      </c>
      <c r="O613" s="9">
        <v>56.579890080299997</v>
      </c>
      <c r="P613" s="9">
        <v>4.2899977148100001</v>
      </c>
      <c r="Q613" s="9">
        <v>2.5946494638400002</v>
      </c>
      <c r="R613" s="9">
        <v>10.19297742617</v>
      </c>
      <c r="S613" s="9">
        <v>15.34672889452</v>
      </c>
      <c r="T613" s="9">
        <v>21.436407129820001</v>
      </c>
      <c r="U613" s="9">
        <v>4.1825568501300001</v>
      </c>
      <c r="V613" s="287">
        <v>123.72567749088999</v>
      </c>
      <c r="W613" s="287">
        <v>210.72960644291999</v>
      </c>
      <c r="X613" s="9">
        <v>21.296148415593802</v>
      </c>
      <c r="Y613" s="284">
        <v>232.02575485851378</v>
      </c>
      <c r="Z613" t="str">
        <f>SUBSTITUTE(SUBSTITUTE(SUBSTITUTE(SUBSTITUTE(IF(E613="","",VLOOKUP(E613,Esquemas_NORM!$A$2:$H$126,8,FALSE)),"PROVINCIA ADMINISTRATIVA Y DE PLANIFICACIÓN","PAT"),"PROVINCIA ADMINISTRATIVA Y DE PLANIFICACION","PAT"),"PROVINCIA ADMINISTRATIVA DE PLANIFICACION","PAT"),"PROVINCIA ADMINISTRATIVA Y PLANIFICACION","PAT")</f>
        <v>PAT CARTAMA</v>
      </c>
      <c r="AA613" t="str">
        <f>IF($E613="","",INDEX(Esquemas_NORM!$H$2:$K$126,MATCH($E613,Esquemas_NORM!$A$2:$A$126,0),MATCH(AA$4,Esquemas_NORM!$H$1:$K$1,0)))</f>
        <v>A la fecha no ha conformado un EAT Región</v>
      </c>
      <c r="AB613" t="str">
        <f>IF($E613="","",INDEX(Esquemas_NORM!$H$2:$K$126,MATCH($E613,Esquemas_NORM!$A$2:$A$126,0),MATCH(AB$4,Esquemas_NORM!$H$1:$K$1,0)))</f>
        <v>A la fecha no ha conformado un EAT Área Metropolitana</v>
      </c>
      <c r="AC613" t="str">
        <f>IF($E613="","",INDEX(Esquemas_NORM!$H$2:$K$126,MATCH($E613,Esquemas_NORM!$A$2:$A$126,0),MATCH(AC$4,Esquemas_NORM!$H$1:$K$1,0)))</f>
        <v>A la fecha no ha conformado un EAT asociación - unión</v>
      </c>
    </row>
    <row r="614" spans="1:29" x14ac:dyDescent="0.3">
      <c r="A614" s="6">
        <v>2019</v>
      </c>
      <c r="B614" s="4" t="s">
        <v>556</v>
      </c>
      <c r="C614" s="4" t="s">
        <v>368</v>
      </c>
      <c r="D614" s="4" t="s">
        <v>580</v>
      </c>
      <c r="E614" s="4" t="s">
        <v>399</v>
      </c>
      <c r="F614" s="4" t="s">
        <v>371</v>
      </c>
      <c r="G614" s="4" t="s">
        <v>400</v>
      </c>
      <c r="H614" s="9">
        <v>17.283962026840001</v>
      </c>
      <c r="I614" s="9">
        <v>1.211674586E-2</v>
      </c>
      <c r="J614" s="287">
        <v>17.2960787727</v>
      </c>
      <c r="K614" s="9">
        <v>6.9958388028099998</v>
      </c>
      <c r="L614" s="9">
        <v>24.70647221718</v>
      </c>
      <c r="M614" s="287">
        <v>31.702311019989999</v>
      </c>
      <c r="N614" s="9">
        <v>1.8447216926900001</v>
      </c>
      <c r="O614" s="9">
        <v>14.533271538679999</v>
      </c>
      <c r="P614" s="9">
        <v>3.0485888646900001</v>
      </c>
      <c r="Q614" s="9">
        <v>1.7986101995799999</v>
      </c>
      <c r="R614" s="9">
        <v>8.9649041849300009</v>
      </c>
      <c r="S614" s="9">
        <v>10.167399486700001</v>
      </c>
      <c r="T614" s="9">
        <v>25.822453216500001</v>
      </c>
      <c r="U614" s="9">
        <v>3.1690834990900001</v>
      </c>
      <c r="V614" s="287">
        <v>69.349032682859985</v>
      </c>
      <c r="W614" s="287">
        <v>118.34742247554998</v>
      </c>
      <c r="X614" s="9">
        <v>11.960086274468042</v>
      </c>
      <c r="Y614" s="284">
        <v>130.30750875001803</v>
      </c>
      <c r="Z614" t="str">
        <f>SUBSTITUTE(SUBSTITUTE(SUBSTITUTE(SUBSTITUTE(IF(E614="","",VLOOKUP(E614,Esquemas_NORM!$A$2:$H$126,8,FALSE)),"PROVINCIA ADMINISTRATIVA Y DE PLANIFICACIÓN","PAT"),"PROVINCIA ADMINISTRATIVA Y DE PLANIFICACION","PAT"),"PROVINCIA ADMINISTRATIVA DE PLANIFICACION","PAT"),"PROVINCIA ADMINISTRATIVA Y PLANIFICACION","PAT")</f>
        <v>PAT CARTAMA</v>
      </c>
      <c r="AA614" t="str">
        <f>IF($E614="","",INDEX(Esquemas_NORM!$H$2:$K$126,MATCH($E614,Esquemas_NORM!$A$2:$A$126,0),MATCH(AA$4,Esquemas_NORM!$H$1:$K$1,0)))</f>
        <v>A la fecha no ha conformado un EAT Región</v>
      </c>
      <c r="AB614" t="str">
        <f>IF($E614="","",INDEX(Esquemas_NORM!$H$2:$K$126,MATCH($E614,Esquemas_NORM!$A$2:$A$126,0),MATCH(AB$4,Esquemas_NORM!$H$1:$K$1,0)))</f>
        <v>A la fecha no ha conformado un EAT Área Metropolitana</v>
      </c>
      <c r="AC614" t="str">
        <f>IF($E614="","",INDEX(Esquemas_NORM!$H$2:$K$126,MATCH($E614,Esquemas_NORM!$A$2:$A$126,0),MATCH(AC$4,Esquemas_NORM!$H$1:$K$1,0)))</f>
        <v>A la fecha no ha conformado un EAT asociación - unión</v>
      </c>
    </row>
    <row r="615" spans="1:29" x14ac:dyDescent="0.3">
      <c r="A615" s="6">
        <v>2019</v>
      </c>
      <c r="B615" s="4" t="s">
        <v>556</v>
      </c>
      <c r="C615" s="4" t="s">
        <v>368</v>
      </c>
      <c r="D615" s="4" t="s">
        <v>580</v>
      </c>
      <c r="E615" s="4" t="s">
        <v>401</v>
      </c>
      <c r="F615" s="4" t="s">
        <v>371</v>
      </c>
      <c r="G615" s="4" t="s">
        <v>402</v>
      </c>
      <c r="H615" s="9">
        <v>21.549322131339999</v>
      </c>
      <c r="I615" s="9">
        <v>0</v>
      </c>
      <c r="J615" s="287">
        <v>21.549322131339999</v>
      </c>
      <c r="K615" s="9">
        <v>1.5443525327300001</v>
      </c>
      <c r="L615" s="9">
        <v>8.5254770719300002</v>
      </c>
      <c r="M615" s="287">
        <v>10.069829604660001</v>
      </c>
      <c r="N615" s="9">
        <v>3.0009036728099998</v>
      </c>
      <c r="O615" s="9">
        <v>11.418349471819999</v>
      </c>
      <c r="P615" s="9">
        <v>4.1818531341399998</v>
      </c>
      <c r="Q615" s="9">
        <v>2.4253720148300002</v>
      </c>
      <c r="R615" s="9">
        <v>7.9745981845899996</v>
      </c>
      <c r="S615" s="9">
        <v>11.043071996769999</v>
      </c>
      <c r="T615" s="9">
        <v>24.959045157409999</v>
      </c>
      <c r="U615" s="9">
        <v>3.9253179619699998</v>
      </c>
      <c r="V615" s="287">
        <v>68.928511594339994</v>
      </c>
      <c r="W615" s="287">
        <v>100.54766333033999</v>
      </c>
      <c r="X615" s="9">
        <v>10.161258293355186</v>
      </c>
      <c r="Y615" s="284">
        <v>110.70892162369518</v>
      </c>
      <c r="Z615" t="str">
        <f>SUBSTITUTE(SUBSTITUTE(SUBSTITUTE(SUBSTITUTE(IF(E615="","",VLOOKUP(E615,Esquemas_NORM!$A$2:$H$126,8,FALSE)),"PROVINCIA ADMINISTRATIVA Y DE PLANIFICACIÓN","PAT"),"PROVINCIA ADMINISTRATIVA Y DE PLANIFICACION","PAT"),"PROVINCIA ADMINISTRATIVA DE PLANIFICACION","PAT"),"PROVINCIA ADMINISTRATIVA Y PLANIFICACION","PAT")</f>
        <v>PAT CARTAMA</v>
      </c>
      <c r="AA615" t="str">
        <f>IF($E615="","",INDEX(Esquemas_NORM!$H$2:$K$126,MATCH($E615,Esquemas_NORM!$A$2:$A$126,0),MATCH(AA$4,Esquemas_NORM!$H$1:$K$1,0)))</f>
        <v>A la fecha no ha conformado un EAT Región</v>
      </c>
      <c r="AB615" t="str">
        <f>IF($E615="","",INDEX(Esquemas_NORM!$H$2:$K$126,MATCH($E615,Esquemas_NORM!$A$2:$A$126,0),MATCH(AB$4,Esquemas_NORM!$H$1:$K$1,0)))</f>
        <v>A la fecha no ha conformado un EAT Área Metropolitana</v>
      </c>
      <c r="AC615" t="str">
        <f>IF($E615="","",INDEX(Esquemas_NORM!$H$2:$K$126,MATCH($E615,Esquemas_NORM!$A$2:$A$126,0),MATCH(AC$4,Esquemas_NORM!$H$1:$K$1,0)))</f>
        <v>A la fecha no ha conformado un EAT asociación - unión</v>
      </c>
    </row>
    <row r="616" spans="1:29" x14ac:dyDescent="0.3">
      <c r="A616" s="6">
        <v>2019</v>
      </c>
      <c r="B616" s="4" t="s">
        <v>556</v>
      </c>
      <c r="C616" s="4" t="s">
        <v>368</v>
      </c>
      <c r="D616" s="4" t="s">
        <v>579</v>
      </c>
      <c r="E616" s="4" t="s">
        <v>403</v>
      </c>
      <c r="F616" s="4" t="s">
        <v>371</v>
      </c>
      <c r="G616" s="4" t="s">
        <v>404</v>
      </c>
      <c r="H616" s="9">
        <v>94.060488859200007</v>
      </c>
      <c r="I616" s="9">
        <v>0</v>
      </c>
      <c r="J616" s="287">
        <v>94.060488859200007</v>
      </c>
      <c r="K616" s="9">
        <v>7.2312001481500001</v>
      </c>
      <c r="L616" s="9">
        <v>13.848986844980001</v>
      </c>
      <c r="M616" s="287">
        <v>21.080186993129999</v>
      </c>
      <c r="N616" s="9">
        <v>22.539344844039999</v>
      </c>
      <c r="O616" s="9">
        <v>33.864382216160003</v>
      </c>
      <c r="P616" s="9">
        <v>5.7195957067299998</v>
      </c>
      <c r="Q616" s="9">
        <v>4.4799378863700001</v>
      </c>
      <c r="R616" s="9">
        <v>11.64851733832</v>
      </c>
      <c r="S616" s="9">
        <v>18.370881363820001</v>
      </c>
      <c r="T616" s="9">
        <v>35.223231457099999</v>
      </c>
      <c r="U616" s="9">
        <v>6.4488579457600004</v>
      </c>
      <c r="V616" s="287">
        <v>138.29474875830002</v>
      </c>
      <c r="W616" s="287">
        <v>253.43542461063004</v>
      </c>
      <c r="X616" s="9">
        <v>25.611960784147545</v>
      </c>
      <c r="Y616" s="284">
        <v>279.04738539477756</v>
      </c>
      <c r="Z616" t="str">
        <f>SUBSTITUTE(SUBSTITUTE(SUBSTITUTE(SUBSTITUTE(IF(E616="","",VLOOKUP(E616,Esquemas_NORM!$A$2:$H$126,8,FALSE)),"PROVINCIA ADMINISTRATIVA Y DE PLANIFICACIÓN","PAT"),"PROVINCIA ADMINISTRATIVA Y DE PLANIFICACION","PAT"),"PROVINCIA ADMINISTRATIVA DE PLANIFICACION","PAT"),"PROVINCIA ADMINISTRATIVA Y PLANIFICACION","PAT")</f>
        <v>PAT SAN JUAN</v>
      </c>
      <c r="AA616" t="str">
        <f>IF($E616="","",INDEX(Esquemas_NORM!$H$2:$K$126,MATCH($E616,Esquemas_NORM!$A$2:$A$126,0),MATCH(AA$4,Esquemas_NORM!$H$1:$K$1,0)))</f>
        <v>A la fecha no ha conformado un EAT Región</v>
      </c>
      <c r="AB616" t="str">
        <f>IF($E616="","",INDEX(Esquemas_NORM!$H$2:$K$126,MATCH($E616,Esquemas_NORM!$A$2:$A$126,0),MATCH(AB$4,Esquemas_NORM!$H$1:$K$1,0)))</f>
        <v>A la fecha no ha conformado un EAT Área Metropolitana</v>
      </c>
      <c r="AC616" t="str">
        <f>IF($E616="","",INDEX(Esquemas_NORM!$H$2:$K$126,MATCH($E616,Esquemas_NORM!$A$2:$A$126,0),MATCH(AC$4,Esquemas_NORM!$H$1:$K$1,0)))</f>
        <v>A la fecha no ha conformado un EAT asociación - unión</v>
      </c>
    </row>
    <row r="617" spans="1:29" x14ac:dyDescent="0.3">
      <c r="A617" s="6">
        <v>2019</v>
      </c>
      <c r="B617" s="4" t="s">
        <v>556</v>
      </c>
      <c r="C617" s="4" t="s">
        <v>368</v>
      </c>
      <c r="D617" s="4" t="s">
        <v>580</v>
      </c>
      <c r="E617" s="4" t="s">
        <v>405</v>
      </c>
      <c r="F617" s="4" t="s">
        <v>371</v>
      </c>
      <c r="G617" s="4" t="s">
        <v>406</v>
      </c>
      <c r="H617" s="9">
        <v>61.572335628040001</v>
      </c>
      <c r="I617" s="9">
        <v>0</v>
      </c>
      <c r="J617" s="287">
        <v>61.572335628040001</v>
      </c>
      <c r="K617" s="9">
        <v>9.4877372751699998</v>
      </c>
      <c r="L617" s="9">
        <v>15.883918400680001</v>
      </c>
      <c r="M617" s="287">
        <v>25.37165567585</v>
      </c>
      <c r="N617" s="9">
        <v>10.33888313393</v>
      </c>
      <c r="O617" s="9">
        <v>71.563266172680002</v>
      </c>
      <c r="P617" s="9">
        <v>10.512221567059999</v>
      </c>
      <c r="Q617" s="9">
        <v>7.9827550673700003</v>
      </c>
      <c r="R617" s="9">
        <v>31.44387344383</v>
      </c>
      <c r="S617" s="9">
        <v>27.34294686034</v>
      </c>
      <c r="T617" s="9">
        <v>38.958002013369999</v>
      </c>
      <c r="U617" s="9">
        <v>10.29378276912</v>
      </c>
      <c r="V617" s="287">
        <v>208.4357310277</v>
      </c>
      <c r="W617" s="287">
        <v>295.37972233159002</v>
      </c>
      <c r="X617" s="9">
        <v>29.85081456711719</v>
      </c>
      <c r="Y617" s="284">
        <v>325.23053689870721</v>
      </c>
      <c r="Z617" t="str">
        <f>SUBSTITUTE(SUBSTITUTE(SUBSTITUTE(SUBSTITUTE(IF(E617="","",VLOOKUP(E617,Esquemas_NORM!$A$2:$H$126,8,FALSE)),"PROVINCIA ADMINISTRATIVA Y DE PLANIFICACIÓN","PAT"),"PROVINCIA ADMINISTRATIVA Y DE PLANIFICACION","PAT"),"PROVINCIA ADMINISTRATIVA DE PLANIFICACION","PAT"),"PROVINCIA ADMINISTRATIVA Y PLANIFICACION","PAT")</f>
        <v>PAT CARTAMA</v>
      </c>
      <c r="AA617" t="str">
        <f>IF($E617="","",INDEX(Esquemas_NORM!$H$2:$K$126,MATCH($E617,Esquemas_NORM!$A$2:$A$126,0),MATCH(AA$4,Esquemas_NORM!$H$1:$K$1,0)))</f>
        <v>A la fecha no ha conformado un EAT Región</v>
      </c>
      <c r="AB617" t="str">
        <f>IF($E617="","",INDEX(Esquemas_NORM!$H$2:$K$126,MATCH($E617,Esquemas_NORM!$A$2:$A$126,0),MATCH(AB$4,Esquemas_NORM!$H$1:$K$1,0)))</f>
        <v>A la fecha no ha conformado un EAT Área Metropolitana</v>
      </c>
      <c r="AC617" t="str">
        <f>IF($E617="","",INDEX(Esquemas_NORM!$H$2:$K$126,MATCH($E617,Esquemas_NORM!$A$2:$A$126,0),MATCH(AC$4,Esquemas_NORM!$H$1:$K$1,0)))</f>
        <v>A la fecha no ha conformado un EAT asociación - unión</v>
      </c>
    </row>
    <row r="618" spans="1:29" x14ac:dyDescent="0.3">
      <c r="A618" s="6">
        <v>2019</v>
      </c>
      <c r="B618" s="4" t="s">
        <v>556</v>
      </c>
      <c r="C618" s="4" t="s">
        <v>368</v>
      </c>
      <c r="D618" s="4" t="s">
        <v>580</v>
      </c>
      <c r="E618" s="4" t="s">
        <v>407</v>
      </c>
      <c r="F618" s="4" t="s">
        <v>371</v>
      </c>
      <c r="G618" s="4" t="s">
        <v>408</v>
      </c>
      <c r="H618" s="9">
        <v>89.505294583009999</v>
      </c>
      <c r="I618" s="9">
        <v>0</v>
      </c>
      <c r="J618" s="287">
        <v>89.505294583009999</v>
      </c>
      <c r="K618" s="9">
        <v>6.1345451650399996</v>
      </c>
      <c r="L618" s="9">
        <v>25.30107552994</v>
      </c>
      <c r="M618" s="287">
        <v>31.435620694979999</v>
      </c>
      <c r="N618" s="9">
        <v>7.4941517304499996</v>
      </c>
      <c r="O618" s="9">
        <v>33.679119772779998</v>
      </c>
      <c r="P618" s="9">
        <v>6.7156011965899998</v>
      </c>
      <c r="Q618" s="9">
        <v>5.0788005166400003</v>
      </c>
      <c r="R618" s="9">
        <v>15.75904202371</v>
      </c>
      <c r="S618" s="9">
        <v>17.960745454120001</v>
      </c>
      <c r="T618" s="9">
        <v>33.238120356640003</v>
      </c>
      <c r="U618" s="9">
        <v>6.7783636067300002</v>
      </c>
      <c r="V618" s="287">
        <v>126.70394465765999</v>
      </c>
      <c r="W618" s="287">
        <v>247.64485993564998</v>
      </c>
      <c r="X618" s="9">
        <v>25.026771418448241</v>
      </c>
      <c r="Y618" s="284">
        <v>272.67163135409822</v>
      </c>
      <c r="Z618" t="str">
        <f>SUBSTITUTE(SUBSTITUTE(SUBSTITUTE(SUBSTITUTE(IF(E618="","",VLOOKUP(E618,Esquemas_NORM!$A$2:$H$126,8,FALSE)),"PROVINCIA ADMINISTRATIVA Y DE PLANIFICACIÓN","PAT"),"PROVINCIA ADMINISTRATIVA Y DE PLANIFICACION","PAT"),"PROVINCIA ADMINISTRATIVA DE PLANIFICACION","PAT"),"PROVINCIA ADMINISTRATIVA Y PLANIFICACION","PAT")</f>
        <v>PAT CARTAMA</v>
      </c>
      <c r="AA618" t="str">
        <f>IF($E618="","",INDEX(Esquemas_NORM!$H$2:$K$126,MATCH($E618,Esquemas_NORM!$A$2:$A$126,0),MATCH(AA$4,Esquemas_NORM!$H$1:$K$1,0)))</f>
        <v>A la fecha no ha conformado un EAT Región</v>
      </c>
      <c r="AB618" t="str">
        <f>IF($E618="","",INDEX(Esquemas_NORM!$H$2:$K$126,MATCH($E618,Esquemas_NORM!$A$2:$A$126,0),MATCH(AB$4,Esquemas_NORM!$H$1:$K$1,0)))</f>
        <v>A la fecha no ha conformado un EAT Área Metropolitana</v>
      </c>
      <c r="AC618" t="str">
        <f>IF($E618="","",INDEX(Esquemas_NORM!$H$2:$K$126,MATCH($E618,Esquemas_NORM!$A$2:$A$126,0),MATCH(AC$4,Esquemas_NORM!$H$1:$K$1,0)))</f>
        <v>A la fecha no ha conformado un EAT asociación - unión</v>
      </c>
    </row>
    <row r="619" spans="1:29" x14ac:dyDescent="0.3">
      <c r="A619" s="6">
        <v>2019</v>
      </c>
      <c r="B619" s="4" t="s">
        <v>556</v>
      </c>
      <c r="C619" s="4" t="s">
        <v>368</v>
      </c>
      <c r="D619" s="4" t="s">
        <v>580</v>
      </c>
      <c r="E619" s="4" t="s">
        <v>409</v>
      </c>
      <c r="F619" s="4" t="s">
        <v>371</v>
      </c>
      <c r="G619" s="4" t="s">
        <v>410</v>
      </c>
      <c r="H619" s="9">
        <v>45.964766046619999</v>
      </c>
      <c r="I619" s="9">
        <v>2.6154467917100002</v>
      </c>
      <c r="J619" s="287">
        <v>48.580212838329999</v>
      </c>
      <c r="K619" s="9">
        <v>5.1880345118699998</v>
      </c>
      <c r="L619" s="9">
        <v>4.8326103115399999</v>
      </c>
      <c r="M619" s="287">
        <v>10.020644823409999</v>
      </c>
      <c r="N619" s="9">
        <v>5.57454322218</v>
      </c>
      <c r="O619" s="9">
        <v>8.4389988387199999</v>
      </c>
      <c r="P619" s="9">
        <v>2.9169599019699999</v>
      </c>
      <c r="Q619" s="9">
        <v>2.18288516949</v>
      </c>
      <c r="R619" s="9">
        <v>7.6915052879800001</v>
      </c>
      <c r="S619" s="9">
        <v>10.630191540109999</v>
      </c>
      <c r="T619" s="9">
        <v>21.977984991149999</v>
      </c>
      <c r="U619" s="9">
        <v>2.9006423743599998</v>
      </c>
      <c r="V619" s="287">
        <v>62.313711325959993</v>
      </c>
      <c r="W619" s="287">
        <v>120.91456898769999</v>
      </c>
      <c r="X619" s="9">
        <v>12.219519839829694</v>
      </c>
      <c r="Y619" s="284">
        <v>133.13408882752969</v>
      </c>
      <c r="Z619" t="str">
        <f>SUBSTITUTE(SUBSTITUTE(SUBSTITUTE(SUBSTITUTE(IF(E619="","",VLOOKUP(E619,Esquemas_NORM!$A$2:$H$126,8,FALSE)),"PROVINCIA ADMINISTRATIVA Y DE PLANIFICACIÓN","PAT"),"PROVINCIA ADMINISTRATIVA Y DE PLANIFICACION","PAT"),"PROVINCIA ADMINISTRATIVA DE PLANIFICACION","PAT"),"PROVINCIA ADMINISTRATIVA Y PLANIFICACION","PAT")</f>
        <v>PAT CARTAMA</v>
      </c>
      <c r="AA619" t="str">
        <f>IF($E619="","",INDEX(Esquemas_NORM!$H$2:$K$126,MATCH($E619,Esquemas_NORM!$A$2:$A$126,0),MATCH(AA$4,Esquemas_NORM!$H$1:$K$1,0)))</f>
        <v>A la fecha no ha conformado un EAT Región</v>
      </c>
      <c r="AB619" t="str">
        <f>IF($E619="","",INDEX(Esquemas_NORM!$H$2:$K$126,MATCH($E619,Esquemas_NORM!$A$2:$A$126,0),MATCH(AB$4,Esquemas_NORM!$H$1:$K$1,0)))</f>
        <v>A la fecha no ha conformado un EAT Área Metropolitana</v>
      </c>
      <c r="AC619" t="str">
        <f>IF($E619="","",INDEX(Esquemas_NORM!$H$2:$K$126,MATCH($E619,Esquemas_NORM!$A$2:$A$126,0),MATCH(AC$4,Esquemas_NORM!$H$1:$K$1,0)))</f>
        <v>A la fecha no ha conformado un EAT asociación - unión</v>
      </c>
    </row>
    <row r="620" spans="1:29" x14ac:dyDescent="0.3">
      <c r="A620" s="6">
        <v>2019</v>
      </c>
      <c r="B620" s="4" t="s">
        <v>556</v>
      </c>
      <c r="C620" s="4" t="s">
        <v>368</v>
      </c>
      <c r="D620" s="4" t="s">
        <v>577</v>
      </c>
      <c r="E620" s="4" t="s">
        <v>411</v>
      </c>
      <c r="F620" s="4" t="s">
        <v>371</v>
      </c>
      <c r="G620" s="4" t="s">
        <v>412</v>
      </c>
      <c r="H620" s="9">
        <v>21.328964972849999</v>
      </c>
      <c r="I620" s="9">
        <v>3.6588851790299999</v>
      </c>
      <c r="J620" s="287">
        <v>24.98785015188</v>
      </c>
      <c r="K620" s="9">
        <v>3.86759565333</v>
      </c>
      <c r="L620" s="9">
        <v>5.9615342634999999</v>
      </c>
      <c r="M620" s="287">
        <v>9.8291299168300004</v>
      </c>
      <c r="N620" s="9">
        <v>5.19750992079</v>
      </c>
      <c r="O620" s="9">
        <v>19.034883366620001</v>
      </c>
      <c r="P620" s="9">
        <v>4.0409064805000003</v>
      </c>
      <c r="Q620" s="9">
        <v>2.14275427815</v>
      </c>
      <c r="R620" s="9">
        <v>11.021747327610001</v>
      </c>
      <c r="S620" s="9">
        <v>14.33024136153</v>
      </c>
      <c r="T620" s="9">
        <v>24.225306396850002</v>
      </c>
      <c r="U620" s="9">
        <v>4.8567492320000003</v>
      </c>
      <c r="V620" s="287">
        <v>84.850098364050012</v>
      </c>
      <c r="W620" s="287">
        <v>119.66707843276001</v>
      </c>
      <c r="X620" s="9">
        <v>12.093449543144697</v>
      </c>
      <c r="Y620" s="284">
        <v>131.76052797590469</v>
      </c>
      <c r="Z620" t="str">
        <f>SUBSTITUTE(SUBSTITUTE(SUBSTITUTE(SUBSTITUTE(IF(E620="","",VLOOKUP(E620,Esquemas_NORM!$A$2:$H$126,8,FALSE)),"PROVINCIA ADMINISTRATIVA Y DE PLANIFICACIÓN","PAT"),"PROVINCIA ADMINISTRATIVA Y DE PLANIFICACION","PAT"),"PROVINCIA ADMINISTRATIVA DE PLANIFICACION","PAT"),"PROVINCIA ADMINISTRATIVA Y PLANIFICACION","PAT")</f>
        <v>PAT DE PENDERISCO Y SINIFANÁ</v>
      </c>
      <c r="AA620" t="str">
        <f>IF($E620="","",INDEX(Esquemas_NORM!$H$2:$K$126,MATCH($E620,Esquemas_NORM!$A$2:$A$126,0),MATCH(AA$4,Esquemas_NORM!$H$1:$K$1,0)))</f>
        <v>A la fecha no ha conformado un EAT Región</v>
      </c>
      <c r="AB620" t="str">
        <f>IF($E620="","",INDEX(Esquemas_NORM!$H$2:$K$126,MATCH($E620,Esquemas_NORM!$A$2:$A$126,0),MATCH(AB$4,Esquemas_NORM!$H$1:$K$1,0)))</f>
        <v>A la fecha no ha conformado un EAT Área Metropolitana</v>
      </c>
      <c r="AC620" t="str">
        <f>IF($E620="","",INDEX(Esquemas_NORM!$H$2:$K$126,MATCH($E620,Esquemas_NORM!$A$2:$A$126,0),MATCH(AC$4,Esquemas_NORM!$H$1:$K$1,0)))</f>
        <v>A la fecha no ha conformado un EAT asociación - unión</v>
      </c>
    </row>
    <row r="621" spans="1:29" x14ac:dyDescent="0.3">
      <c r="A621" s="6">
        <v>2019</v>
      </c>
      <c r="B621" s="4" t="s">
        <v>556</v>
      </c>
      <c r="C621" s="4" t="s">
        <v>368</v>
      </c>
      <c r="D621" s="4" t="s">
        <v>579</v>
      </c>
      <c r="E621" s="4" t="s">
        <v>413</v>
      </c>
      <c r="F621" s="4" t="s">
        <v>371</v>
      </c>
      <c r="G621" s="4" t="s">
        <v>414</v>
      </c>
      <c r="H621" s="9">
        <v>449.38383875782</v>
      </c>
      <c r="I621" s="9">
        <v>0</v>
      </c>
      <c r="J621" s="287">
        <v>449.38383875782</v>
      </c>
      <c r="K621" s="9">
        <v>32.44500896129</v>
      </c>
      <c r="L621" s="9">
        <v>37.966348925029997</v>
      </c>
      <c r="M621" s="287">
        <v>70.41135788631999</v>
      </c>
      <c r="N621" s="9">
        <v>13.506494453509999</v>
      </c>
      <c r="O621" s="9">
        <v>58.875139178429997</v>
      </c>
      <c r="P621" s="9">
        <v>13.115181786300001</v>
      </c>
      <c r="Q621" s="9">
        <v>11.923694119609999</v>
      </c>
      <c r="R621" s="9">
        <v>28.026422959750001</v>
      </c>
      <c r="S621" s="9">
        <v>35.97352055396</v>
      </c>
      <c r="T621" s="9">
        <v>76.588127207070002</v>
      </c>
      <c r="U621" s="9">
        <v>11.328210008979999</v>
      </c>
      <c r="V621" s="287">
        <v>249.33679026760998</v>
      </c>
      <c r="W621" s="287">
        <v>769.13198691174989</v>
      </c>
      <c r="X621" s="9">
        <v>77.727801142550945</v>
      </c>
      <c r="Y621" s="284">
        <v>846.85978805430079</v>
      </c>
      <c r="Z621" t="str">
        <f>SUBSTITUTE(SUBSTITUTE(SUBSTITUTE(SUBSTITUTE(IF(E621="","",VLOOKUP(E621,Esquemas_NORM!$A$2:$H$126,8,FALSE)),"PROVINCIA ADMINISTRATIVA Y DE PLANIFICACIÓN","PAT"),"PROVINCIA ADMINISTRATIVA Y DE PLANIFICACION","PAT"),"PROVINCIA ADMINISTRATIVA DE PLANIFICACION","PAT"),"PROVINCIA ADMINISTRATIVA Y PLANIFICACION","PAT")</f>
        <v>PAT DE PENDERISCO Y SINIFANÁ</v>
      </c>
      <c r="AA621" t="str">
        <f>IF($E621="","",INDEX(Esquemas_NORM!$H$2:$K$126,MATCH($E621,Esquemas_NORM!$A$2:$A$126,0),MATCH(AA$4,Esquemas_NORM!$H$1:$K$1,0)))</f>
        <v>A la fecha no ha conformado un EAT Región</v>
      </c>
      <c r="AB621" t="str">
        <f>IF($E621="","",INDEX(Esquemas_NORM!$H$2:$K$126,MATCH($E621,Esquemas_NORM!$A$2:$A$126,0),MATCH(AB$4,Esquemas_NORM!$H$1:$K$1,0)))</f>
        <v>A la fecha no ha conformado un EAT Área Metropolitana</v>
      </c>
      <c r="AC621" t="str">
        <f>IF($E621="","",INDEX(Esquemas_NORM!$H$2:$K$126,MATCH($E621,Esquemas_NORM!$A$2:$A$126,0),MATCH(AC$4,Esquemas_NORM!$H$1:$K$1,0)))</f>
        <v>A la fecha no ha conformado un EAT asociación - unión</v>
      </c>
    </row>
    <row r="622" spans="1:29" x14ac:dyDescent="0.3">
      <c r="A622" s="6">
        <v>2019</v>
      </c>
      <c r="B622" s="4" t="s">
        <v>556</v>
      </c>
      <c r="C622" s="4" t="s">
        <v>368</v>
      </c>
      <c r="D622" s="4" t="s">
        <v>580</v>
      </c>
      <c r="E622" s="4" t="s">
        <v>415</v>
      </c>
      <c r="F622" s="4" t="s">
        <v>371</v>
      </c>
      <c r="G622" s="4" t="s">
        <v>416</v>
      </c>
      <c r="H622" s="9">
        <v>118.446517707</v>
      </c>
      <c r="I622" s="9">
        <v>5.5444340816200004</v>
      </c>
      <c r="J622" s="287">
        <v>123.99095178861999</v>
      </c>
      <c r="K622" s="9">
        <v>1.21104717463</v>
      </c>
      <c r="L622" s="9">
        <v>15.38366143448</v>
      </c>
      <c r="M622" s="287">
        <v>16.59470860911</v>
      </c>
      <c r="N622" s="9">
        <v>2.8262888652</v>
      </c>
      <c r="O622" s="9">
        <v>12.99187488336</v>
      </c>
      <c r="P622" s="9">
        <v>3.24522285257</v>
      </c>
      <c r="Q622" s="9">
        <v>1.8351639773199999</v>
      </c>
      <c r="R622" s="9">
        <v>9.6158945653700005</v>
      </c>
      <c r="S622" s="9">
        <v>8.8978250801699996</v>
      </c>
      <c r="T622" s="9">
        <v>18.30080797602</v>
      </c>
      <c r="U622" s="9">
        <v>3.5986218623199999</v>
      </c>
      <c r="V622" s="287">
        <v>61.311700062330004</v>
      </c>
      <c r="W622" s="287">
        <v>201.89736046005999</v>
      </c>
      <c r="X622" s="9">
        <v>20.403569416035452</v>
      </c>
      <c r="Y622" s="284">
        <v>222.30092987609544</v>
      </c>
      <c r="Z622" t="str">
        <f>SUBSTITUTE(SUBSTITUTE(SUBSTITUTE(SUBSTITUTE(IF(E622="","",VLOOKUP(E622,Esquemas_NORM!$A$2:$H$126,8,FALSE)),"PROVINCIA ADMINISTRATIVA Y DE PLANIFICACIÓN","PAT"),"PROVINCIA ADMINISTRATIVA Y DE PLANIFICACION","PAT"),"PROVINCIA ADMINISTRATIVA DE PLANIFICACION","PAT"),"PROVINCIA ADMINISTRATIVA Y PLANIFICACION","PAT")</f>
        <v>PAT CARTAMA</v>
      </c>
      <c r="AA622" t="str">
        <f>IF($E622="","",INDEX(Esquemas_NORM!$H$2:$K$126,MATCH($E622,Esquemas_NORM!$A$2:$A$126,0),MATCH(AA$4,Esquemas_NORM!$H$1:$K$1,0)))</f>
        <v>A la fecha no ha conformado un EAT Región</v>
      </c>
      <c r="AB622" t="str">
        <f>IF($E622="","",INDEX(Esquemas_NORM!$H$2:$K$126,MATCH($E622,Esquemas_NORM!$A$2:$A$126,0),MATCH(AB$4,Esquemas_NORM!$H$1:$K$1,0)))</f>
        <v>A la fecha no ha conformado un EAT Área Metropolitana</v>
      </c>
      <c r="AC622" t="str">
        <f>IF($E622="","",INDEX(Esquemas_NORM!$H$2:$K$126,MATCH($E622,Esquemas_NORM!$A$2:$A$126,0),MATCH(AC$4,Esquemas_NORM!$H$1:$K$1,0)))</f>
        <v>A la fecha no ha conformado un EAT asociación - unión</v>
      </c>
    </row>
    <row r="623" spans="1:29" x14ac:dyDescent="0.3">
      <c r="A623" s="6">
        <v>2019</v>
      </c>
      <c r="B623" s="4" t="s">
        <v>556</v>
      </c>
      <c r="C623" s="4" t="s">
        <v>368</v>
      </c>
      <c r="D623" s="4" t="s">
        <v>577</v>
      </c>
      <c r="E623" s="4" t="s">
        <v>417</v>
      </c>
      <c r="F623" s="4" t="s">
        <v>371</v>
      </c>
      <c r="G623" s="4" t="s">
        <v>418</v>
      </c>
      <c r="H623" s="9">
        <v>38.902677746370003</v>
      </c>
      <c r="I623" s="9">
        <v>4.2026386811199998</v>
      </c>
      <c r="J623" s="287">
        <v>43.105316427490003</v>
      </c>
      <c r="K623" s="9">
        <v>5.2537180563100003</v>
      </c>
      <c r="L623" s="9">
        <v>12.542123943209999</v>
      </c>
      <c r="M623" s="287">
        <v>17.79584199952</v>
      </c>
      <c r="N623" s="9">
        <v>7.3397398244599996</v>
      </c>
      <c r="O623" s="9">
        <v>33.747080961880002</v>
      </c>
      <c r="P623" s="9">
        <v>5.8560073135000001</v>
      </c>
      <c r="Q623" s="9">
        <v>3.1133081094200001</v>
      </c>
      <c r="R623" s="9">
        <v>15.44280720595</v>
      </c>
      <c r="S623" s="9">
        <v>19.889174053240001</v>
      </c>
      <c r="T623" s="9">
        <v>35.731990079379997</v>
      </c>
      <c r="U623" s="9">
        <v>6.1547332405699997</v>
      </c>
      <c r="V623" s="287">
        <v>127.2748407884</v>
      </c>
      <c r="W623" s="287">
        <v>188.17599921541</v>
      </c>
      <c r="X623" s="9">
        <v>19.016900734493223</v>
      </c>
      <c r="Y623" s="284">
        <v>207.19289994990322</v>
      </c>
      <c r="Z623" t="str">
        <f>SUBSTITUTE(SUBSTITUTE(SUBSTITUTE(SUBSTITUTE(IF(E623="","",VLOOKUP(E623,Esquemas_NORM!$A$2:$H$126,8,FALSE)),"PROVINCIA ADMINISTRATIVA Y DE PLANIFICACIÓN","PAT"),"PROVINCIA ADMINISTRATIVA Y DE PLANIFICACION","PAT"),"PROVINCIA ADMINISTRATIVA DE PLANIFICACION","PAT"),"PROVINCIA ADMINISTRATIVA Y PLANIFICACION","PAT")</f>
        <v>PAT CARTAMA</v>
      </c>
      <c r="AA623" t="str">
        <f>IF($E623="","",INDEX(Esquemas_NORM!$H$2:$K$126,MATCH($E623,Esquemas_NORM!$A$2:$A$126,0),MATCH(AA$4,Esquemas_NORM!$H$1:$K$1,0)))</f>
        <v>A la fecha no ha conformado un EAT Región</v>
      </c>
      <c r="AB623" t="str">
        <f>IF($E623="","",INDEX(Esquemas_NORM!$H$2:$K$126,MATCH($E623,Esquemas_NORM!$A$2:$A$126,0),MATCH(AB$4,Esquemas_NORM!$H$1:$K$1,0)))</f>
        <v>A la fecha no ha conformado un EAT Área Metropolitana</v>
      </c>
      <c r="AC623" t="str">
        <f>IF($E623="","",INDEX(Esquemas_NORM!$H$2:$K$126,MATCH($E623,Esquemas_NORM!$A$2:$A$126,0),MATCH(AC$4,Esquemas_NORM!$H$1:$K$1,0)))</f>
        <v>A la fecha no ha conformado un EAT asociación - unión</v>
      </c>
    </row>
    <row r="624" spans="1:29" x14ac:dyDescent="0.3">
      <c r="A624" s="6">
        <v>2019</v>
      </c>
      <c r="B624" s="4" t="s">
        <v>556</v>
      </c>
      <c r="C624" s="4" t="s">
        <v>419</v>
      </c>
      <c r="D624" s="4" t="s">
        <v>581</v>
      </c>
      <c r="E624" s="4" t="s">
        <v>421</v>
      </c>
      <c r="F624" s="4" t="s">
        <v>422</v>
      </c>
      <c r="G624" s="4" t="s">
        <v>424</v>
      </c>
      <c r="H624" s="9">
        <v>642.34699376850995</v>
      </c>
      <c r="I624" s="9">
        <v>4.4226493681500001</v>
      </c>
      <c r="J624" s="287">
        <v>646.76964313665997</v>
      </c>
      <c r="K624" s="9">
        <v>89.017849775559995</v>
      </c>
      <c r="L624" s="9">
        <v>191.62379927734</v>
      </c>
      <c r="M624" s="287">
        <v>280.64164905289999</v>
      </c>
      <c r="N624" s="9">
        <v>91.027582589120001</v>
      </c>
      <c r="O624" s="9">
        <v>533.94965574826006</v>
      </c>
      <c r="P624" s="9">
        <v>71.870642454760002</v>
      </c>
      <c r="Q624" s="9">
        <v>85.931993676939996</v>
      </c>
      <c r="R624" s="9">
        <v>165.55048070695</v>
      </c>
      <c r="S624" s="9">
        <v>209.32837693907999</v>
      </c>
      <c r="T624" s="9">
        <v>317.74718765629001</v>
      </c>
      <c r="U624" s="9">
        <v>59.828700625069999</v>
      </c>
      <c r="V624" s="287">
        <v>1535.2346203964701</v>
      </c>
      <c r="W624" s="287">
        <v>2462.6459125860301</v>
      </c>
      <c r="X624" s="9">
        <v>248.8728268169553</v>
      </c>
      <c r="Y624" s="284">
        <v>2711.5187394029854</v>
      </c>
      <c r="Z624" t="str">
        <f>SUBSTITUTE(SUBSTITUTE(SUBSTITUTE(SUBSTITUTE(IF(E624="","",VLOOKUP(E624,Esquemas_NORM!$A$2:$H$126,8,FALSE)),"PROVINCIA ADMINISTRATIVA Y DE PLANIFICACIÓN","PAT"),"PROVINCIA ADMINISTRATIVA Y DE PLANIFICACION","PAT"),"PROVINCIA ADMINISTRATIVA DE PLANIFICACION","PAT"),"PROVINCIA ADMINISTRATIVA Y PLANIFICACION","PAT")</f>
        <v>A la fecha no ha conformado un EAT Provincia</v>
      </c>
      <c r="AA624" t="str">
        <f>IF($E624="","",INDEX(Esquemas_NORM!$H$2:$K$126,MATCH($E624,Esquemas_NORM!$A$2:$A$126,0),MATCH(AA$4,Esquemas_NORM!$H$1:$K$1,0)))</f>
        <v>Región de Planeación y Gestión de Urabá - RPG (Acuerdo de Voluntades)</v>
      </c>
      <c r="AB624" t="str">
        <f>IF($E624="","",INDEX(Esquemas_NORM!$H$2:$K$126,MATCH($E624,Esquemas_NORM!$A$2:$A$126,0),MATCH(AB$4,Esquemas_NORM!$H$1:$K$1,0)))</f>
        <v>A la fecha no ha conformado un EAT Área Metropolitana</v>
      </c>
      <c r="AC624" t="str">
        <f>IF($E624="","",INDEX(Esquemas_NORM!$H$2:$K$126,MATCH($E624,Esquemas_NORM!$A$2:$A$126,0),MATCH(AC$4,Esquemas_NORM!$H$1:$K$1,0)))</f>
        <v>ASOCIACIÓN DE MUNICIPIOS DEL URABÁ ANTIOQUEÑO - ASOMURA</v>
      </c>
    </row>
    <row r="625" spans="1:29" x14ac:dyDescent="0.3">
      <c r="A625" s="6">
        <v>2019</v>
      </c>
      <c r="B625" s="4" t="s">
        <v>556</v>
      </c>
      <c r="C625" s="4" t="s">
        <v>419</v>
      </c>
      <c r="D625" s="4" t="s">
        <v>582</v>
      </c>
      <c r="E625" s="4" t="s">
        <v>425</v>
      </c>
      <c r="F625" s="4" t="s">
        <v>422</v>
      </c>
      <c r="G625" s="4" t="s">
        <v>426</v>
      </c>
      <c r="H625" s="9">
        <v>54.877295151399998</v>
      </c>
      <c r="I625" s="9">
        <v>0</v>
      </c>
      <c r="J625" s="287">
        <v>54.877295151399998</v>
      </c>
      <c r="K625" s="9">
        <v>2.95650475402</v>
      </c>
      <c r="L625" s="9">
        <v>20.947132972079999</v>
      </c>
      <c r="M625" s="287">
        <v>23.903637726099998</v>
      </c>
      <c r="N625" s="9">
        <v>8.4410020713700007</v>
      </c>
      <c r="O625" s="9">
        <v>71.141279315199995</v>
      </c>
      <c r="P625" s="9">
        <v>9.3612312955300006</v>
      </c>
      <c r="Q625" s="9">
        <v>5.8401718588299998</v>
      </c>
      <c r="R625" s="9">
        <v>15.98655169235</v>
      </c>
      <c r="S625" s="9">
        <v>27.18117057037</v>
      </c>
      <c r="T625" s="9">
        <v>61.738700033809998</v>
      </c>
      <c r="U625" s="9">
        <v>7.0229494821899996</v>
      </c>
      <c r="V625" s="287">
        <v>206.71305631965001</v>
      </c>
      <c r="W625" s="287">
        <v>285.49398919714997</v>
      </c>
      <c r="X625" s="9">
        <v>28.851771083946119</v>
      </c>
      <c r="Y625" s="284">
        <v>314.34576028109609</v>
      </c>
      <c r="Z625" t="str">
        <f>SUBSTITUTE(SUBSTITUTE(SUBSTITUTE(SUBSTITUTE(IF(E625="","",VLOOKUP(E625,Esquemas_NORM!$A$2:$H$126,8,FALSE)),"PROVINCIA ADMINISTRATIVA Y DE PLANIFICACIÓN","PAT"),"PROVINCIA ADMINISTRATIVA Y DE PLANIFICACION","PAT"),"PROVINCIA ADMINISTRATIVA DE PLANIFICACION","PAT"),"PROVINCIA ADMINISTRATIVA Y PLANIFICACION","PAT")</f>
        <v>A la fecha no ha conformado un EAT Provincia</v>
      </c>
      <c r="AA625" t="str">
        <f>IF($E625="","",INDEX(Esquemas_NORM!$H$2:$K$126,MATCH($E625,Esquemas_NORM!$A$2:$A$126,0),MATCH(AA$4,Esquemas_NORM!$H$1:$K$1,0)))</f>
        <v>Región de Planeación y Gestión de Urabá - RPG (Acuerdo de Voluntades)</v>
      </c>
      <c r="AB625" t="str">
        <f>IF($E625="","",INDEX(Esquemas_NORM!$H$2:$K$126,MATCH($E625,Esquemas_NORM!$A$2:$A$126,0),MATCH(AB$4,Esquemas_NORM!$H$1:$K$1,0)))</f>
        <v>A la fecha no ha conformado un EAT Área Metropolitana</v>
      </c>
      <c r="AC625" t="str">
        <f>IF($E625="","",INDEX(Esquemas_NORM!$H$2:$K$126,MATCH($E625,Esquemas_NORM!$A$2:$A$126,0),MATCH(AC$4,Esquemas_NORM!$H$1:$K$1,0)))</f>
        <v>ASOCIACIÓN DE MUNICIPIOS DEL URABÁ ANTIOQUEÑO - ASOMURA /ASOCIACIÓN DE MUNICIPIOS DEL URABÁ NORTE-ASOURANOR</v>
      </c>
    </row>
    <row r="626" spans="1:29" x14ac:dyDescent="0.3">
      <c r="A626" s="6">
        <v>2019</v>
      </c>
      <c r="B626" s="4" t="s">
        <v>556</v>
      </c>
      <c r="C626" s="4" t="s">
        <v>419</v>
      </c>
      <c r="D626" s="4" t="s">
        <v>581</v>
      </c>
      <c r="E626" s="4" t="s">
        <v>427</v>
      </c>
      <c r="F626" s="4" t="s">
        <v>422</v>
      </c>
      <c r="G626" s="4" t="s">
        <v>428</v>
      </c>
      <c r="H626" s="9">
        <v>628.65141663663996</v>
      </c>
      <c r="I626" s="9">
        <v>1.8520427554100001</v>
      </c>
      <c r="J626" s="287">
        <v>630.50345939204999</v>
      </c>
      <c r="K626" s="9">
        <v>47.354008898849997</v>
      </c>
      <c r="L626" s="9">
        <v>48.57473198153</v>
      </c>
      <c r="M626" s="287">
        <v>95.928740880379991</v>
      </c>
      <c r="N626" s="9">
        <v>28.8338287457</v>
      </c>
      <c r="O626" s="9">
        <v>145.47000550048</v>
      </c>
      <c r="P626" s="9">
        <v>24.081000454880002</v>
      </c>
      <c r="Q626" s="9">
        <v>18.164343093229999</v>
      </c>
      <c r="R626" s="9">
        <v>44.461901263180003</v>
      </c>
      <c r="S626" s="9">
        <v>58.999931105149997</v>
      </c>
      <c r="T626" s="9">
        <v>83.983217921779996</v>
      </c>
      <c r="U626" s="9">
        <v>18.27750018971</v>
      </c>
      <c r="V626" s="287">
        <v>422.27172827410999</v>
      </c>
      <c r="W626" s="287">
        <v>1148.7039285465398</v>
      </c>
      <c r="X626" s="9">
        <v>116.08700723557412</v>
      </c>
      <c r="Y626" s="284">
        <v>1264.790935782114</v>
      </c>
      <c r="Z626" t="str">
        <f>SUBSTITUTE(SUBSTITUTE(SUBSTITUTE(SUBSTITUTE(IF(E626="","",VLOOKUP(E626,Esquemas_NORM!$A$2:$H$126,8,FALSE)),"PROVINCIA ADMINISTRATIVA Y DE PLANIFICACIÓN","PAT"),"PROVINCIA ADMINISTRATIVA Y DE PLANIFICACION","PAT"),"PROVINCIA ADMINISTRATIVA DE PLANIFICACION","PAT"),"PROVINCIA ADMINISTRATIVA Y PLANIFICACION","PAT")</f>
        <v>A la fecha no ha conformado un EAT Provincia</v>
      </c>
      <c r="AA626" t="str">
        <f>IF($E626="","",INDEX(Esquemas_NORM!$H$2:$K$126,MATCH($E626,Esquemas_NORM!$A$2:$A$126,0),MATCH(AA$4,Esquemas_NORM!$H$1:$K$1,0)))</f>
        <v>Región de Planeación y Gestión de Urabá - RPG (Acuerdo de Voluntades)</v>
      </c>
      <c r="AB626" t="str">
        <f>IF($E626="","",INDEX(Esquemas_NORM!$H$2:$K$126,MATCH($E626,Esquemas_NORM!$A$2:$A$126,0),MATCH(AB$4,Esquemas_NORM!$H$1:$K$1,0)))</f>
        <v>A la fecha no ha conformado un EAT Área Metropolitana</v>
      </c>
      <c r="AC626" t="str">
        <f>IF($E626="","",INDEX(Esquemas_NORM!$H$2:$K$126,MATCH($E626,Esquemas_NORM!$A$2:$A$126,0),MATCH(AC$4,Esquemas_NORM!$H$1:$K$1,0)))</f>
        <v>ASOCIACIÓN DE MUNICIPIOS DEL URABÁ ANTIOQUEÑO - ASOMURA / ASOCIACIÓN DE MUNICIPIOS DEL CHOCÓ Y URABÁ - ASUMUCUR</v>
      </c>
    </row>
    <row r="627" spans="1:29" x14ac:dyDescent="0.3">
      <c r="A627" s="6">
        <v>2019</v>
      </c>
      <c r="B627" s="4" t="s">
        <v>556</v>
      </c>
      <c r="C627" s="4" t="s">
        <v>419</v>
      </c>
      <c r="D627" s="4" t="s">
        <v>581</v>
      </c>
      <c r="E627" s="4" t="s">
        <v>429</v>
      </c>
      <c r="F627" s="4" t="s">
        <v>422</v>
      </c>
      <c r="G627" s="4" t="s">
        <v>430</v>
      </c>
      <c r="H627" s="9">
        <v>291.79876074860999</v>
      </c>
      <c r="I627" s="9">
        <v>3.7560215210000001</v>
      </c>
      <c r="J627" s="287">
        <v>295.55478226960997</v>
      </c>
      <c r="K627" s="9">
        <v>19.482863947689999</v>
      </c>
      <c r="L627" s="9">
        <v>54.902619136570003</v>
      </c>
      <c r="M627" s="287">
        <v>74.385483084260002</v>
      </c>
      <c r="N627" s="9">
        <v>35.470021289679998</v>
      </c>
      <c r="O627" s="9">
        <v>138.11437828941999</v>
      </c>
      <c r="P627" s="9">
        <v>31.110209843220002</v>
      </c>
      <c r="Q627" s="9">
        <v>29.339330115100001</v>
      </c>
      <c r="R627" s="9">
        <v>54.570785833179997</v>
      </c>
      <c r="S627" s="9">
        <v>69.73923409228</v>
      </c>
      <c r="T627" s="9">
        <v>131.73802492702001</v>
      </c>
      <c r="U627" s="9">
        <v>27.68905555225</v>
      </c>
      <c r="V627" s="287">
        <v>517.77103994215008</v>
      </c>
      <c r="W627" s="287">
        <v>887.7113052960201</v>
      </c>
      <c r="X627" s="9">
        <v>89.711322613317932</v>
      </c>
      <c r="Y627" s="284">
        <v>977.42262790933808</v>
      </c>
      <c r="Z627" t="str">
        <f>SUBSTITUTE(SUBSTITUTE(SUBSTITUTE(SUBSTITUTE(IF(E627="","",VLOOKUP(E627,Esquemas_NORM!$A$2:$H$126,8,FALSE)),"PROVINCIA ADMINISTRATIVA Y DE PLANIFICACIÓN","PAT"),"PROVINCIA ADMINISTRATIVA Y DE PLANIFICACION","PAT"),"PROVINCIA ADMINISTRATIVA DE PLANIFICACION","PAT"),"PROVINCIA ADMINISTRATIVA Y PLANIFICACION","PAT")</f>
        <v>A la fecha no ha conformado un EAT Provincia</v>
      </c>
      <c r="AA627" t="str">
        <f>IF($E627="","",INDEX(Esquemas_NORM!$H$2:$K$126,MATCH($E627,Esquemas_NORM!$A$2:$A$126,0),MATCH(AA$4,Esquemas_NORM!$H$1:$K$1,0)))</f>
        <v>Región de Planeación y Gestión de Urabá - RPG (Acuerdo de Voluntades)</v>
      </c>
      <c r="AB627" t="str">
        <f>IF($E627="","",INDEX(Esquemas_NORM!$H$2:$K$126,MATCH($E627,Esquemas_NORM!$A$2:$A$126,0),MATCH(AB$4,Esquemas_NORM!$H$1:$K$1,0)))</f>
        <v>A la fecha no ha conformado un EAT Área Metropolitana</v>
      </c>
      <c r="AC627" t="str">
        <f>IF($E627="","",INDEX(Esquemas_NORM!$H$2:$K$126,MATCH($E627,Esquemas_NORM!$A$2:$A$126,0),MATCH(AC$4,Esquemas_NORM!$H$1:$K$1,0)))</f>
        <v>ASOCIACIÓN DE MUNICIPIOS DEL URABÁ ANTIOQUEÑO - ASOMURA</v>
      </c>
    </row>
    <row r="628" spans="1:29" x14ac:dyDescent="0.3">
      <c r="A628" s="6">
        <v>2019</v>
      </c>
      <c r="B628" s="4" t="s">
        <v>556</v>
      </c>
      <c r="C628" s="4" t="s">
        <v>419</v>
      </c>
      <c r="D628" s="4" t="s">
        <v>583</v>
      </c>
      <c r="E628" s="4" t="s">
        <v>431</v>
      </c>
      <c r="F628" s="4" t="s">
        <v>422</v>
      </c>
      <c r="G628" s="4" t="s">
        <v>432</v>
      </c>
      <c r="H628" s="9">
        <v>1.4920403937</v>
      </c>
      <c r="I628" s="9">
        <v>0</v>
      </c>
      <c r="J628" s="287">
        <v>1.4920403937</v>
      </c>
      <c r="K628" s="9">
        <v>0.34074617253</v>
      </c>
      <c r="L628" s="9">
        <v>3.6272201076699999</v>
      </c>
      <c r="M628" s="287">
        <v>3.9679662801999998</v>
      </c>
      <c r="N628" s="9">
        <v>0.79943553240999998</v>
      </c>
      <c r="O628" s="9">
        <v>10.256928703590001</v>
      </c>
      <c r="P628" s="9">
        <v>1.8612326367100001</v>
      </c>
      <c r="Q628" s="9">
        <v>0.85698367587000002</v>
      </c>
      <c r="R628" s="9">
        <v>2.6236236288299999</v>
      </c>
      <c r="S628" s="9">
        <v>6.6022368127900002</v>
      </c>
      <c r="T628" s="9">
        <v>19.024766140450001</v>
      </c>
      <c r="U628" s="9">
        <v>1.4607884471699999</v>
      </c>
      <c r="V628" s="287">
        <v>43.485995577820006</v>
      </c>
      <c r="W628" s="287">
        <v>48.94600225172001</v>
      </c>
      <c r="X628" s="9">
        <v>4.9464398757134855</v>
      </c>
      <c r="Y628" s="284">
        <v>53.892442127433497</v>
      </c>
      <c r="Z628" t="str">
        <f>SUBSTITUTE(SUBSTITUTE(SUBSTITUTE(SUBSTITUTE(IF(E628="","",VLOOKUP(E628,Esquemas_NORM!$A$2:$H$126,8,FALSE)),"PROVINCIA ADMINISTRATIVA Y DE PLANIFICACIÓN","PAT"),"PROVINCIA ADMINISTRATIVA Y DE PLANIFICACION","PAT"),"PROVINCIA ADMINISTRATIVA DE PLANIFICACION","PAT"),"PROVINCIA ADMINISTRATIVA Y PLANIFICACION","PAT")</f>
        <v>A la fecha no ha conformado un EAT Provincia</v>
      </c>
      <c r="AA628" t="str">
        <f>IF($E628="","",INDEX(Esquemas_NORM!$H$2:$K$126,MATCH($E628,Esquemas_NORM!$A$2:$A$126,0),MATCH(AA$4,Esquemas_NORM!$H$1:$K$1,0)))</f>
        <v>Región de Planeación y Gestión de Urabá - RPG (Acuerdo de Voluntades)</v>
      </c>
      <c r="AB628" t="str">
        <f>IF($E628="","",INDEX(Esquemas_NORM!$H$2:$K$126,MATCH($E628,Esquemas_NORM!$A$2:$A$126,0),MATCH(AB$4,Esquemas_NORM!$H$1:$K$1,0)))</f>
        <v>A la fecha no ha conformado un EAT Área Metropolitana</v>
      </c>
      <c r="AC628" t="str">
        <f>IF($E628="","",INDEX(Esquemas_NORM!$H$2:$K$126,MATCH($E628,Esquemas_NORM!$A$2:$A$126,0),MATCH(AC$4,Esquemas_NORM!$H$1:$K$1,0)))</f>
        <v>ASOCIACION DE MUNICIPIOS DE LA CUENCA DEL ATRATO Y DARIEN ASOATRATO / ASOCIACIÓN DE MUNICIPIOS DEL CHOCÓ Y URABÁ - ASUMUCUR</v>
      </c>
    </row>
    <row r="629" spans="1:29" x14ac:dyDescent="0.3">
      <c r="A629" s="6">
        <v>2019</v>
      </c>
      <c r="B629" s="4" t="s">
        <v>556</v>
      </c>
      <c r="C629" s="4" t="s">
        <v>419</v>
      </c>
      <c r="D629" s="4" t="s">
        <v>581</v>
      </c>
      <c r="E629" s="4" t="s">
        <v>433</v>
      </c>
      <c r="F629" s="4" t="s">
        <v>422</v>
      </c>
      <c r="G629" s="4" t="s">
        <v>434</v>
      </c>
      <c r="H629" s="9">
        <v>60.980143256710001</v>
      </c>
      <c r="I629" s="9">
        <v>30.267668076820001</v>
      </c>
      <c r="J629" s="287">
        <v>91.247811333529995</v>
      </c>
      <c r="K629" s="9">
        <v>1.3786740588799999</v>
      </c>
      <c r="L629" s="9">
        <v>15.338107168780001</v>
      </c>
      <c r="M629" s="287">
        <v>16.71678122766</v>
      </c>
      <c r="N629" s="9">
        <v>9.0303948181900004</v>
      </c>
      <c r="O629" s="9">
        <v>37.64691485953</v>
      </c>
      <c r="P629" s="9">
        <v>4.9690575821599996</v>
      </c>
      <c r="Q629" s="9">
        <v>3.7193134567900001</v>
      </c>
      <c r="R629" s="9">
        <v>9.7781996586800002</v>
      </c>
      <c r="S629" s="9">
        <v>21.418716727890001</v>
      </c>
      <c r="T629" s="9">
        <v>44.708846836600003</v>
      </c>
      <c r="U629" s="9">
        <v>3.78465311263</v>
      </c>
      <c r="V629" s="287">
        <v>135.05609705246999</v>
      </c>
      <c r="W629" s="287">
        <v>243.02068961365998</v>
      </c>
      <c r="X629" s="9">
        <v>24.559456838709682</v>
      </c>
      <c r="Y629" s="284">
        <v>267.58014645236966</v>
      </c>
      <c r="Z629" t="str">
        <f>SUBSTITUTE(SUBSTITUTE(SUBSTITUTE(SUBSTITUTE(IF(E629="","",VLOOKUP(E629,Esquemas_NORM!$A$2:$H$126,8,FALSE)),"PROVINCIA ADMINISTRATIVA Y DE PLANIFICACIÓN","PAT"),"PROVINCIA ADMINISTRATIVA Y DE PLANIFICACION","PAT"),"PROVINCIA ADMINISTRATIVA DE PLANIFICACION","PAT"),"PROVINCIA ADMINISTRATIVA Y PLANIFICACION","PAT")</f>
        <v>A la fecha no ha conformado un EAT Provincia</v>
      </c>
      <c r="AA629" t="str">
        <f>IF($E629="","",INDEX(Esquemas_NORM!$H$2:$K$126,MATCH($E629,Esquemas_NORM!$A$2:$A$126,0),MATCH(AA$4,Esquemas_NORM!$H$1:$K$1,0)))</f>
        <v>Región de Planeación y Gestión de Urabá - RPG (Acuerdo de Voluntades)</v>
      </c>
      <c r="AB629" t="str">
        <f>IF($E629="","",INDEX(Esquemas_NORM!$H$2:$K$126,MATCH($E629,Esquemas_NORM!$A$2:$A$126,0),MATCH(AB$4,Esquemas_NORM!$H$1:$K$1,0)))</f>
        <v>A la fecha no ha conformado un EAT Área Metropolitana</v>
      </c>
      <c r="AC629" t="str">
        <f>IF($E629="","",INDEX(Esquemas_NORM!$H$2:$K$126,MATCH($E629,Esquemas_NORM!$A$2:$A$126,0),MATCH(AC$4,Esquemas_NORM!$H$1:$K$1,0)))</f>
        <v>ASOCIACIÓN DE MUNICIPIOS DEL URABÁ ANTIOQUEÑO - ASOMURA / ASOCIACIÓN DE MUNICIPIOS DEL CHOCÓ Y URABÁ - ASUMUCUR</v>
      </c>
    </row>
    <row r="630" spans="1:29" x14ac:dyDescent="0.3">
      <c r="A630" s="6">
        <v>2019</v>
      </c>
      <c r="B630" s="4" t="s">
        <v>556</v>
      </c>
      <c r="C630" s="4" t="s">
        <v>419</v>
      </c>
      <c r="D630" s="4" t="s">
        <v>582</v>
      </c>
      <c r="E630" s="4" t="s">
        <v>435</v>
      </c>
      <c r="F630" s="4" t="s">
        <v>422</v>
      </c>
      <c r="G630" s="4" t="s">
        <v>436</v>
      </c>
      <c r="H630" s="9">
        <v>105.44099196563999</v>
      </c>
      <c r="I630" s="9">
        <v>0</v>
      </c>
      <c r="J630" s="287">
        <v>105.44099196563999</v>
      </c>
      <c r="K630" s="9">
        <v>6.5987463037099996</v>
      </c>
      <c r="L630" s="9">
        <v>35.772842191439999</v>
      </c>
      <c r="M630" s="287">
        <v>42.37158849515</v>
      </c>
      <c r="N630" s="9">
        <v>28.773393087879999</v>
      </c>
      <c r="O630" s="9">
        <v>107.12726380509</v>
      </c>
      <c r="P630" s="9">
        <v>14.75942073044</v>
      </c>
      <c r="Q630" s="9">
        <v>10.7344386976</v>
      </c>
      <c r="R630" s="9">
        <v>29.094642211379998</v>
      </c>
      <c r="S630" s="9">
        <v>46.908457377959998</v>
      </c>
      <c r="T630" s="9">
        <v>110.04703484158</v>
      </c>
      <c r="U630" s="9">
        <v>11.555465280689999</v>
      </c>
      <c r="V630" s="287">
        <v>359.00011603261999</v>
      </c>
      <c r="W630" s="287">
        <v>506.81269649340993</v>
      </c>
      <c r="X630" s="9">
        <v>51.218044704849319</v>
      </c>
      <c r="Y630" s="284">
        <v>558.03074119825919</v>
      </c>
      <c r="Z630" t="str">
        <f>SUBSTITUTE(SUBSTITUTE(SUBSTITUTE(SUBSTITUTE(IF(E630="","",VLOOKUP(E630,Esquemas_NORM!$A$2:$H$126,8,FALSE)),"PROVINCIA ADMINISTRATIVA Y DE PLANIFICACIÓN","PAT"),"PROVINCIA ADMINISTRATIVA Y DE PLANIFICACION","PAT"),"PROVINCIA ADMINISTRATIVA DE PLANIFICACION","PAT"),"PROVINCIA ADMINISTRATIVA Y PLANIFICACION","PAT")</f>
        <v>A la fecha no ha conformado un EAT Provincia</v>
      </c>
      <c r="AA630" t="str">
        <f>IF($E630="","",INDEX(Esquemas_NORM!$H$2:$K$126,MATCH($E630,Esquemas_NORM!$A$2:$A$126,0),MATCH(AA$4,Esquemas_NORM!$H$1:$K$1,0)))</f>
        <v>Región de Planeación y Gestión de Urabá - RPG (Acuerdo de Voluntades)</v>
      </c>
      <c r="AB630" t="str">
        <f>IF($E630="","",INDEX(Esquemas_NORM!$H$2:$K$126,MATCH($E630,Esquemas_NORM!$A$2:$A$126,0),MATCH(AB$4,Esquemas_NORM!$H$1:$K$1,0)))</f>
        <v>A la fecha no ha conformado un EAT Área Metropolitana</v>
      </c>
      <c r="AC630" t="str">
        <f>IF($E630="","",INDEX(Esquemas_NORM!$H$2:$K$126,MATCH($E630,Esquemas_NORM!$A$2:$A$126,0),MATCH(AC$4,Esquemas_NORM!$H$1:$K$1,0)))</f>
        <v>ASOCIACIÓN DE MUNICIPIOS DEL URABÁ NORTE-ASOURANOR</v>
      </c>
    </row>
    <row r="631" spans="1:29" x14ac:dyDescent="0.3">
      <c r="A631" s="6">
        <v>2019</v>
      </c>
      <c r="B631" s="4" t="s">
        <v>556</v>
      </c>
      <c r="C631" s="4" t="s">
        <v>419</v>
      </c>
      <c r="D631" s="4" t="s">
        <v>582</v>
      </c>
      <c r="E631" s="4" t="s">
        <v>437</v>
      </c>
      <c r="F631" s="4" t="s">
        <v>422</v>
      </c>
      <c r="G631" s="4" t="s">
        <v>438</v>
      </c>
      <c r="H631" s="9">
        <v>64.42914591281</v>
      </c>
      <c r="I631" s="9">
        <v>0</v>
      </c>
      <c r="J631" s="287">
        <v>64.42914591281</v>
      </c>
      <c r="K631" s="9">
        <v>2.3878970936899999</v>
      </c>
      <c r="L631" s="9">
        <v>16.067298037440001</v>
      </c>
      <c r="M631" s="287">
        <v>18.455195131130001</v>
      </c>
      <c r="N631" s="9">
        <v>12.031578210219999</v>
      </c>
      <c r="O631" s="9">
        <v>35.423378052099999</v>
      </c>
      <c r="P631" s="9">
        <v>6.7773184454899997</v>
      </c>
      <c r="Q631" s="9">
        <v>3.9904782716199998</v>
      </c>
      <c r="R631" s="9">
        <v>7.1900842019200004</v>
      </c>
      <c r="S631" s="9">
        <v>18.724831366890001</v>
      </c>
      <c r="T631" s="9">
        <v>52.566639687209999</v>
      </c>
      <c r="U631" s="9">
        <v>4.8161593222099999</v>
      </c>
      <c r="V631" s="287">
        <v>141.52046755766</v>
      </c>
      <c r="W631" s="287">
        <v>224.4048086016</v>
      </c>
      <c r="X631" s="9">
        <v>22.678152300567302</v>
      </c>
      <c r="Y631" s="284">
        <v>247.08296090216729</v>
      </c>
      <c r="Z631" t="str">
        <f>SUBSTITUTE(SUBSTITUTE(SUBSTITUTE(SUBSTITUTE(IF(E631="","",VLOOKUP(E631,Esquemas_NORM!$A$2:$H$126,8,FALSE)),"PROVINCIA ADMINISTRATIVA Y DE PLANIFICACIÓN","PAT"),"PROVINCIA ADMINISTRATIVA Y DE PLANIFICACION","PAT"),"PROVINCIA ADMINISTRATIVA DE PLANIFICACION","PAT"),"PROVINCIA ADMINISTRATIVA Y PLANIFICACION","PAT")</f>
        <v>A la fecha no ha conformado un EAT Provincia</v>
      </c>
      <c r="AA631" t="str">
        <f>IF($E631="","",INDEX(Esquemas_NORM!$H$2:$K$126,MATCH($E631,Esquemas_NORM!$A$2:$A$126,0),MATCH(AA$4,Esquemas_NORM!$H$1:$K$1,0)))</f>
        <v>Región de Planeación y Gestión de Urabá - RPG (Acuerdo de Voluntades)</v>
      </c>
      <c r="AB631" t="str">
        <f>IF($E631="","",INDEX(Esquemas_NORM!$H$2:$K$126,MATCH($E631,Esquemas_NORM!$A$2:$A$126,0),MATCH(AB$4,Esquemas_NORM!$H$1:$K$1,0)))</f>
        <v>A la fecha no ha conformado un EAT Área Metropolitana</v>
      </c>
      <c r="AC631" t="str">
        <f>IF($E631="","",INDEX(Esquemas_NORM!$H$2:$K$126,MATCH($E631,Esquemas_NORM!$A$2:$A$126,0),MATCH(AC$4,Esquemas_NORM!$H$1:$K$1,0)))</f>
        <v>ASOCIACIÓN DE MUNICIPIOS DEL URABÁ ANTIOQUEÑO - ASOMURA / ASOCIACIÓN DE MUNICIPIOS DEL CHOCÓ Y URABÁ - ASUMUCUR</v>
      </c>
    </row>
    <row r="632" spans="1:29" x14ac:dyDescent="0.3">
      <c r="A632" s="6">
        <v>2019</v>
      </c>
      <c r="B632" s="4" t="s">
        <v>556</v>
      </c>
      <c r="C632" s="4" t="s">
        <v>419</v>
      </c>
      <c r="D632" s="4" t="s">
        <v>582</v>
      </c>
      <c r="E632" s="4" t="s">
        <v>439</v>
      </c>
      <c r="F632" s="4" t="s">
        <v>422</v>
      </c>
      <c r="G632" s="4" t="s">
        <v>440</v>
      </c>
      <c r="H632" s="9">
        <v>43.729453258310002</v>
      </c>
      <c r="I632" s="9">
        <v>0</v>
      </c>
      <c r="J632" s="287">
        <v>43.729453258310002</v>
      </c>
      <c r="K632" s="9">
        <v>2.5679382549700001</v>
      </c>
      <c r="L632" s="9">
        <v>20.673975566940001</v>
      </c>
      <c r="M632" s="287">
        <v>23.24191382191</v>
      </c>
      <c r="N632" s="9">
        <v>10.78000477756</v>
      </c>
      <c r="O632" s="9">
        <v>72.943455653130002</v>
      </c>
      <c r="P632" s="9">
        <v>9.0100826496300002</v>
      </c>
      <c r="Q632" s="9">
        <v>5.8564990053199999</v>
      </c>
      <c r="R632" s="9">
        <v>12.470584104569999</v>
      </c>
      <c r="S632" s="9">
        <v>29.501641563029999</v>
      </c>
      <c r="T632" s="9">
        <v>69.376200197220001</v>
      </c>
      <c r="U632" s="9">
        <v>5.6756982094700001</v>
      </c>
      <c r="V632" s="287">
        <v>215.61416615992999</v>
      </c>
      <c r="W632" s="287">
        <v>282.58553324014997</v>
      </c>
      <c r="X632" s="9">
        <v>28.557845086714682</v>
      </c>
      <c r="Y632" s="284">
        <v>311.14337832686465</v>
      </c>
      <c r="Z632" t="str">
        <f>SUBSTITUTE(SUBSTITUTE(SUBSTITUTE(SUBSTITUTE(IF(E632="","",VLOOKUP(E632,Esquemas_NORM!$A$2:$H$126,8,FALSE)),"PROVINCIA ADMINISTRATIVA Y DE PLANIFICACIÓN","PAT"),"PROVINCIA ADMINISTRATIVA Y DE PLANIFICACION","PAT"),"PROVINCIA ADMINISTRATIVA DE PLANIFICACION","PAT"),"PROVINCIA ADMINISTRATIVA Y PLANIFICACION","PAT")</f>
        <v>A la fecha no ha conformado un EAT Provincia</v>
      </c>
      <c r="AA632" t="str">
        <f>IF($E632="","",INDEX(Esquemas_NORM!$H$2:$K$126,MATCH($E632,Esquemas_NORM!$A$2:$A$126,0),MATCH(AA$4,Esquemas_NORM!$H$1:$K$1,0)))</f>
        <v>Región de Planeación y Gestión de Urabá - RPG (Acuerdo de Voluntades)</v>
      </c>
      <c r="AB632" t="str">
        <f>IF($E632="","",INDEX(Esquemas_NORM!$H$2:$K$126,MATCH($E632,Esquemas_NORM!$A$2:$A$126,0),MATCH(AB$4,Esquemas_NORM!$H$1:$K$1,0)))</f>
        <v>A la fecha no ha conformado un EAT Área Metropolitana</v>
      </c>
      <c r="AC632" t="str">
        <f>IF($E632="","",INDEX(Esquemas_NORM!$H$2:$K$126,MATCH($E632,Esquemas_NORM!$A$2:$A$126,0),MATCH(AC$4,Esquemas_NORM!$H$1:$K$1,0)))</f>
        <v>ASOCIACIÓN DE MUNICIPIOS DEL URABÁ NORTE-ASOURANOR</v>
      </c>
    </row>
    <row r="633" spans="1:29" x14ac:dyDescent="0.3">
      <c r="A633" s="6">
        <v>2019</v>
      </c>
      <c r="B633" s="4" t="s">
        <v>556</v>
      </c>
      <c r="C633" s="4" t="s">
        <v>419</v>
      </c>
      <c r="D633" s="4" t="s">
        <v>581</v>
      </c>
      <c r="E633" s="4" t="s">
        <v>441</v>
      </c>
      <c r="F633" s="4" t="s">
        <v>422</v>
      </c>
      <c r="G633" s="4" t="s">
        <v>584</v>
      </c>
      <c r="H633" s="9">
        <v>771.74072690109995</v>
      </c>
      <c r="I633" s="9">
        <v>1.50025390593</v>
      </c>
      <c r="J633" s="287">
        <v>773.24098080702993</v>
      </c>
      <c r="K633" s="9">
        <v>23.952735080810001</v>
      </c>
      <c r="L633" s="9">
        <v>167.49007996732001</v>
      </c>
      <c r="M633" s="287">
        <v>191.44281504813</v>
      </c>
      <c r="N633" s="9">
        <v>60.003246985419999</v>
      </c>
      <c r="O633" s="9">
        <v>408.07577311055002</v>
      </c>
      <c r="P633" s="9">
        <v>55.963633662600003</v>
      </c>
      <c r="Q633" s="9">
        <v>41.853575544759998</v>
      </c>
      <c r="R633" s="9">
        <v>92.634892679359993</v>
      </c>
      <c r="S633" s="9">
        <v>180.49987282046001</v>
      </c>
      <c r="T633" s="9">
        <v>450.09156489945002</v>
      </c>
      <c r="U633" s="9">
        <v>39.03114501236</v>
      </c>
      <c r="V633" s="287">
        <v>1328.15370471496</v>
      </c>
      <c r="W633" s="287">
        <v>2292.83750057012</v>
      </c>
      <c r="X633" s="9">
        <v>231.71213826657836</v>
      </c>
      <c r="Y633" s="284">
        <v>2524.5496388366983</v>
      </c>
      <c r="Z633" t="str">
        <f>SUBSTITUTE(SUBSTITUTE(SUBSTITUTE(SUBSTITUTE(IF(E633="","",VLOOKUP(E633,Esquemas_NORM!$A$2:$H$126,8,FALSE)),"PROVINCIA ADMINISTRATIVA Y DE PLANIFICACIÓN","PAT"),"PROVINCIA ADMINISTRATIVA Y DE PLANIFICACION","PAT"),"PROVINCIA ADMINISTRATIVA DE PLANIFICACION","PAT"),"PROVINCIA ADMINISTRATIVA Y PLANIFICACION","PAT")</f>
        <v>A la fecha no ha conformado un EAT Provincia</v>
      </c>
      <c r="AA633" t="str">
        <f>IF($E633="","",INDEX(Esquemas_NORM!$H$2:$K$126,MATCH($E633,Esquemas_NORM!$A$2:$A$126,0),MATCH(AA$4,Esquemas_NORM!$H$1:$K$1,0)))</f>
        <v>Región de Planeación y Gestión de Urabá - RPG (Acuerdo de Voluntades)</v>
      </c>
      <c r="AB633" t="str">
        <f>IF($E633="","",INDEX(Esquemas_NORM!$H$2:$K$126,MATCH($E633,Esquemas_NORM!$A$2:$A$126,0),MATCH(AB$4,Esquemas_NORM!$H$1:$K$1,0)))</f>
        <v>A la fecha no ha conformado un EAT Área Metropolitana</v>
      </c>
      <c r="AC633" t="str">
        <f>IF($E633="","",INDEX(Esquemas_NORM!$H$2:$K$126,MATCH($E633,Esquemas_NORM!$A$2:$A$126,0),MATCH(AC$4,Esquemas_NORM!$H$1:$K$1,0)))</f>
        <v>ASOCIACIÓN DE MUNICIPIOS DEL URABÁ ANTIOQUEÑO - ASOMURA</v>
      </c>
    </row>
    <row r="634" spans="1:29" ht="15" thickBot="1" x14ac:dyDescent="0.35">
      <c r="A634" s="508">
        <v>2019</v>
      </c>
      <c r="B634" s="499" t="s">
        <v>556</v>
      </c>
      <c r="C634" s="499" t="s">
        <v>419</v>
      </c>
      <c r="D634" s="499" t="s">
        <v>583</v>
      </c>
      <c r="E634" s="499" t="s">
        <v>443</v>
      </c>
      <c r="F634" s="499" t="s">
        <v>422</v>
      </c>
      <c r="G634" s="499" t="s">
        <v>444</v>
      </c>
      <c r="H634" s="509">
        <v>11.49250820832</v>
      </c>
      <c r="I634" s="509">
        <v>0.10082552457000001</v>
      </c>
      <c r="J634" s="510">
        <v>11.593333732890001</v>
      </c>
      <c r="K634" s="509">
        <v>0.69281528281000004</v>
      </c>
      <c r="L634" s="509">
        <v>5.8360628857499997</v>
      </c>
      <c r="M634" s="510">
        <v>6.5288781685599995</v>
      </c>
      <c r="N634" s="509">
        <v>1.9039814827299999</v>
      </c>
      <c r="O634" s="509">
        <v>14.421597275030001</v>
      </c>
      <c r="P634" s="509">
        <v>9.8082184286</v>
      </c>
      <c r="Q634" s="509">
        <v>0.80804215328999995</v>
      </c>
      <c r="R634" s="509">
        <v>3.0435422810000001</v>
      </c>
      <c r="S634" s="509">
        <v>10.940924987880001</v>
      </c>
      <c r="T634" s="509">
        <v>19.873011265359999</v>
      </c>
      <c r="U634" s="509">
        <v>1.8008237821199999</v>
      </c>
      <c r="V634" s="510">
        <v>62.600141656009995</v>
      </c>
      <c r="W634" s="510">
        <v>80.722353557459996</v>
      </c>
      <c r="X634" s="509">
        <v>8.1577299499241587</v>
      </c>
      <c r="Y634" s="511">
        <v>88.880083507384157</v>
      </c>
      <c r="Z634" t="str">
        <f>SUBSTITUTE(SUBSTITUTE(SUBSTITUTE(SUBSTITUTE(IF(E634="","",VLOOKUP(E634,Esquemas_NORM!$A$2:$H$126,8,FALSE)),"PROVINCIA ADMINISTRATIVA Y DE PLANIFICACIÓN","PAT"),"PROVINCIA ADMINISTRATIVA Y DE PLANIFICACION","PAT"),"PROVINCIA ADMINISTRATIVA DE PLANIFICACION","PAT"),"PROVINCIA ADMINISTRATIVA Y PLANIFICACION","PAT")</f>
        <v>A la fecha no ha conformado un EAT Provincia</v>
      </c>
      <c r="AA634" t="str">
        <f>IF($E634="","",INDEX(Esquemas_NORM!$H$2:$K$126,MATCH($E634,Esquemas_NORM!$A$2:$A$126,0),MATCH(AA$4,Esquemas_NORM!$H$1:$K$1,0)))</f>
        <v>Región de Planeación y Gestión de Urabá - RPG (Acuerdo de Voluntades)</v>
      </c>
      <c r="AB634" t="str">
        <f>IF($E634="","",INDEX(Esquemas_NORM!$H$2:$K$126,MATCH($E634,Esquemas_NORM!$A$2:$A$126,0),MATCH(AB$4,Esquemas_NORM!$H$1:$K$1,0)))</f>
        <v>A la fecha no ha conformado un EAT Área Metropolitana</v>
      </c>
      <c r="AC634" t="str">
        <f>IF($E634="","",INDEX(Esquemas_NORM!$H$2:$K$126,MATCH($E634,Esquemas_NORM!$A$2:$A$126,0),MATCH(AC$4,Esquemas_NORM!$H$1:$K$1,0)))</f>
        <v>ASOCIACION DE MUNICIPIOS DE LA CUENCA DEL ATRATO Y DARIEN ASOATRATO</v>
      </c>
    </row>
    <row r="635" spans="1:29" ht="15" thickBot="1" x14ac:dyDescent="0.35">
      <c r="A635" s="506">
        <v>2020</v>
      </c>
      <c r="B635" s="498" t="s">
        <v>556</v>
      </c>
      <c r="C635" s="498"/>
      <c r="D635" s="498"/>
      <c r="E635" s="498"/>
      <c r="F635" s="498"/>
      <c r="G635" s="498" t="s">
        <v>557</v>
      </c>
      <c r="H635" s="507">
        <v>9744.5028529685169</v>
      </c>
      <c r="I635" s="507">
        <v>4783.3157851955712</v>
      </c>
      <c r="J635" s="507">
        <v>14527.818638164088</v>
      </c>
      <c r="K635" s="507">
        <v>20381.908973785863</v>
      </c>
      <c r="L635" s="507">
        <v>7932.7747611286659</v>
      </c>
      <c r="M635" s="507">
        <v>28314.683734914528</v>
      </c>
      <c r="N635" s="507">
        <v>7686.6376719606451</v>
      </c>
      <c r="O635" s="507">
        <v>24178.813533180932</v>
      </c>
      <c r="P635" s="507">
        <v>4324.0438677927687</v>
      </c>
      <c r="Q635" s="507">
        <v>7829.0366268390308</v>
      </c>
      <c r="R635" s="507">
        <v>13779.328338970861</v>
      </c>
      <c r="S635" s="507">
        <v>13310.033244609371</v>
      </c>
      <c r="T635" s="507">
        <v>18442.886214254511</v>
      </c>
      <c r="U635" s="507">
        <v>3511.0113624124215</v>
      </c>
      <c r="V635" s="507">
        <v>93061.790860020541</v>
      </c>
      <c r="W635" s="507">
        <v>135904.29323309916</v>
      </c>
      <c r="X635" s="507">
        <v>12457.612120677572</v>
      </c>
      <c r="Y635" s="520">
        <v>148361.90535377673</v>
      </c>
      <c r="Z635" t="str">
        <f>SUBSTITUTE(SUBSTITUTE(SUBSTITUTE(SUBSTITUTE(IF(E635="","",VLOOKUP(E635,Esquemas_NORM!$A$2:$H$126,8,FALSE)),"PROVINCIA ADMINISTRATIVA Y DE PLANIFICACIÓN","PAT"),"PROVINCIA ADMINISTRATIVA Y DE PLANIFICACION","PAT"),"PROVINCIA ADMINISTRATIVA DE PLANIFICACION","PAT"),"PROVINCIA ADMINISTRATIVA Y PLANIFICACION","PAT")</f>
        <v/>
      </c>
      <c r="AA635" t="str">
        <f>IF($E635="","",INDEX(Esquemas_NORM!$H$2:$K$126,MATCH($E635,Esquemas_NORM!$A$2:$A$126,0),MATCH(AA$4,Esquemas_NORM!$H$1:$K$1,0)))</f>
        <v/>
      </c>
      <c r="AB635" t="str">
        <f>IF($E635="","",INDEX(Esquemas_NORM!$H$2:$K$126,MATCH($E635,Esquemas_NORM!$A$2:$A$126,0),MATCH(AB$4,Esquemas_NORM!$H$1:$K$1,0)))</f>
        <v/>
      </c>
      <c r="AC635" t="str">
        <f>IF($E635="","",INDEX(Esquemas_NORM!$H$2:$K$126,MATCH($E635,Esquemas_NORM!$A$2:$A$126,0),MATCH(AC$4,Esquemas_NORM!$H$1:$K$1,0)))</f>
        <v/>
      </c>
    </row>
    <row r="636" spans="1:29" x14ac:dyDescent="0.3">
      <c r="A636" s="512">
        <v>2020</v>
      </c>
      <c r="B636" s="501" t="s">
        <v>556</v>
      </c>
      <c r="C636" s="501" t="s">
        <v>144</v>
      </c>
      <c r="D636" s="501" t="s">
        <v>558</v>
      </c>
      <c r="E636" s="501" t="s">
        <v>147</v>
      </c>
      <c r="F636" s="501" t="s">
        <v>148</v>
      </c>
      <c r="G636" s="501" t="s">
        <v>559</v>
      </c>
      <c r="H636" s="513">
        <v>154.99940757953999</v>
      </c>
      <c r="I636" s="513">
        <v>11.59484682886</v>
      </c>
      <c r="J636" s="514">
        <v>166.59425440839999</v>
      </c>
      <c r="K636" s="513">
        <v>7143.4822804614996</v>
      </c>
      <c r="L636" s="513">
        <v>3721.4271185336102</v>
      </c>
      <c r="M636" s="514">
        <v>10864.909398995111</v>
      </c>
      <c r="N636" s="513">
        <v>2477.1166400631701</v>
      </c>
      <c r="O636" s="513">
        <v>11738.934659927059</v>
      </c>
      <c r="P636" s="513">
        <v>2032.62878702733</v>
      </c>
      <c r="Q636" s="513">
        <v>5734.0632644306197</v>
      </c>
      <c r="R636" s="513">
        <v>7091.3808485747404</v>
      </c>
      <c r="S636" s="513">
        <v>6383.2905817473302</v>
      </c>
      <c r="T636" s="513">
        <v>9014.53677397305</v>
      </c>
      <c r="U636" s="513">
        <v>1650.7724646619899</v>
      </c>
      <c r="V636" s="514">
        <v>46122.724020405287</v>
      </c>
      <c r="W636" s="514">
        <v>57154.227673808804</v>
      </c>
      <c r="X636" s="513">
        <v>5239.019183860516</v>
      </c>
      <c r="Y636" s="515">
        <v>62393.246857669321</v>
      </c>
      <c r="Z636" t="str">
        <f>SUBSTITUTE(SUBSTITUTE(SUBSTITUTE(SUBSTITUTE(IF(E636="","",VLOOKUP(E636,Esquemas_NORM!$A$2:$H$126,8,FALSE)),"PROVINCIA ADMINISTRATIVA Y DE PLANIFICACIÓN","PAT"),"PROVINCIA ADMINISTRATIVA Y DE PLANIFICACION","PAT"),"PROVINCIA ADMINISTRATIVA DE PLANIFICACION","PAT"),"PROVINCIA ADMINISTRATIVA Y PLANIFICACION","PAT")</f>
        <v>A la fecha no ha conformado un EAT Provincia</v>
      </c>
      <c r="AA636" t="str">
        <f>IF($E636="","",INDEX(Esquemas_NORM!$H$2:$K$126,MATCH($E636,Esquemas_NORM!$A$2:$A$126,0),MATCH(AA$4,Esquemas_NORM!$H$1:$K$1,0)))</f>
        <v>A la fecha no ha conformado un EAT Región</v>
      </c>
      <c r="AB636" t="str">
        <f>IF($E636="","",INDEX(Esquemas_NORM!$H$2:$K$126,MATCH($E636,Esquemas_NORM!$A$2:$A$126,0),MATCH(AB$4,Esquemas_NORM!$H$1:$K$1,0)))</f>
        <v>Área Metropolitana del Valle de Aburrá</v>
      </c>
      <c r="AC636" t="str">
        <f>IF($E636="","",INDEX(Esquemas_NORM!$H$2:$K$126,MATCH($E636,Esquemas_NORM!$A$2:$A$126,0),MATCH(AC$4,Esquemas_NORM!$H$1:$K$1,0)))</f>
        <v>A la fecha no ha conformado un EAT asociación - unión</v>
      </c>
    </row>
    <row r="637" spans="1:29" x14ac:dyDescent="0.3">
      <c r="A637" s="6">
        <v>2020</v>
      </c>
      <c r="B637" s="4" t="s">
        <v>556</v>
      </c>
      <c r="C637" s="4" t="s">
        <v>144</v>
      </c>
      <c r="D637" s="4" t="s">
        <v>560</v>
      </c>
      <c r="E637" s="4" t="s">
        <v>152</v>
      </c>
      <c r="F637" s="4" t="s">
        <v>148</v>
      </c>
      <c r="G637" s="4" t="s">
        <v>153</v>
      </c>
      <c r="H637" s="9">
        <v>100.09199517069</v>
      </c>
      <c r="I637" s="9">
        <v>4.89269270471</v>
      </c>
      <c r="J637" s="287">
        <v>104.9846878754</v>
      </c>
      <c r="K637" s="9">
        <v>335.02308510965997</v>
      </c>
      <c r="L637" s="9">
        <v>100.97869556789</v>
      </c>
      <c r="M637" s="287">
        <v>436.00178067754996</v>
      </c>
      <c r="N637" s="9">
        <v>143.07142020214999</v>
      </c>
      <c r="O637" s="9">
        <v>135.80129843299</v>
      </c>
      <c r="P637" s="9">
        <v>15.915917304060001</v>
      </c>
      <c r="Q637" s="9">
        <v>10.650484415059999</v>
      </c>
      <c r="R637" s="9">
        <v>54.52312839116</v>
      </c>
      <c r="S637" s="9">
        <v>67.55428653269</v>
      </c>
      <c r="T637" s="9">
        <v>53.847762234489998</v>
      </c>
      <c r="U637" s="9">
        <v>16.923290096260001</v>
      </c>
      <c r="V637" s="287">
        <v>498.28758760886006</v>
      </c>
      <c r="W637" s="287">
        <v>1039.27405616181</v>
      </c>
      <c r="X637" s="9">
        <v>95.264636390423775</v>
      </c>
      <c r="Y637" s="284">
        <v>1134.5386925522337</v>
      </c>
      <c r="Z637" t="str">
        <f>SUBSTITUTE(SUBSTITUTE(SUBSTITUTE(SUBSTITUTE(IF(E637="","",VLOOKUP(E637,Esquemas_NORM!$A$2:$H$126,8,FALSE)),"PROVINCIA ADMINISTRATIVA Y DE PLANIFICACIÓN","PAT"),"PROVINCIA ADMINISTRATIVA Y DE PLANIFICACION","PAT"),"PROVINCIA ADMINISTRATIVA DE PLANIFICACION","PAT"),"PROVINCIA ADMINISTRATIVA Y PLANIFICACION","PAT")</f>
        <v>A la fecha no ha conformado un EAT Provincia</v>
      </c>
      <c r="AA637" t="str">
        <f>IF($E637="","",INDEX(Esquemas_NORM!$H$2:$K$126,MATCH($E637,Esquemas_NORM!$A$2:$A$126,0),MATCH(AA$4,Esquemas_NORM!$H$1:$K$1,0)))</f>
        <v>A la fecha no ha conformado un EAT Región</v>
      </c>
      <c r="AB637" t="str">
        <f>IF($E637="","",INDEX(Esquemas_NORM!$H$2:$K$126,MATCH($E637,Esquemas_NORM!$A$2:$A$126,0),MATCH(AB$4,Esquemas_NORM!$H$1:$K$1,0)))</f>
        <v>Área Metropolitana del Valle de Aburrá</v>
      </c>
      <c r="AC637" t="str">
        <f>IF($E637="","",INDEX(Esquemas_NORM!$H$2:$K$126,MATCH($E637,Esquemas_NORM!$A$2:$A$126,0),MATCH(AC$4,Esquemas_NORM!$H$1:$K$1,0)))</f>
        <v>A la fecha no ha conformado un EAT asociación - unión</v>
      </c>
    </row>
    <row r="638" spans="1:29" x14ac:dyDescent="0.3">
      <c r="A638" s="6">
        <v>2020</v>
      </c>
      <c r="B638" s="4" t="s">
        <v>556</v>
      </c>
      <c r="C638" s="4" t="s">
        <v>144</v>
      </c>
      <c r="D638" s="4" t="s">
        <v>560</v>
      </c>
      <c r="E638" s="4" t="s">
        <v>155</v>
      </c>
      <c r="F638" s="4" t="s">
        <v>148</v>
      </c>
      <c r="G638" s="4" t="s">
        <v>156</v>
      </c>
      <c r="H638" s="9">
        <v>37.778575318020003</v>
      </c>
      <c r="I638" s="9">
        <v>2.3611394915099999</v>
      </c>
      <c r="J638" s="287">
        <v>40.139714809530005</v>
      </c>
      <c r="K638" s="9">
        <v>585.78371661062999</v>
      </c>
      <c r="L638" s="9">
        <v>395.17593509956998</v>
      </c>
      <c r="M638" s="287">
        <v>980.95965171019998</v>
      </c>
      <c r="N638" s="9">
        <v>273.49755518422</v>
      </c>
      <c r="O638" s="9">
        <v>1454.6035750749199</v>
      </c>
      <c r="P638" s="9">
        <v>298.92688777981999</v>
      </c>
      <c r="Q638" s="9">
        <v>202.26881775587</v>
      </c>
      <c r="R638" s="9">
        <v>746.02423196943005</v>
      </c>
      <c r="S638" s="9">
        <v>696.18230746732002</v>
      </c>
      <c r="T638" s="9">
        <v>865.56956427654995</v>
      </c>
      <c r="U638" s="9">
        <v>258.90253343357</v>
      </c>
      <c r="V638" s="287">
        <v>4795.9754729417009</v>
      </c>
      <c r="W638" s="287">
        <v>5817.0748394614311</v>
      </c>
      <c r="X638" s="9">
        <v>533.21981449600844</v>
      </c>
      <c r="Y638" s="284">
        <v>6350.2946539574396</v>
      </c>
      <c r="Z638" t="str">
        <f>SUBSTITUTE(SUBSTITUTE(SUBSTITUTE(SUBSTITUTE(IF(E638="","",VLOOKUP(E638,Esquemas_NORM!$A$2:$H$126,8,FALSE)),"PROVINCIA ADMINISTRATIVA Y DE PLANIFICACIÓN","PAT"),"PROVINCIA ADMINISTRATIVA Y DE PLANIFICACION","PAT"),"PROVINCIA ADMINISTRATIVA DE PLANIFICACION","PAT"),"PROVINCIA ADMINISTRATIVA Y PLANIFICACION","PAT")</f>
        <v>A la fecha no ha conformado un EAT Provincia</v>
      </c>
      <c r="AA638" t="str">
        <f>IF($E638="","",INDEX(Esquemas_NORM!$H$2:$K$126,MATCH($E638,Esquemas_NORM!$A$2:$A$126,0),MATCH(AA$4,Esquemas_NORM!$H$1:$K$1,0)))</f>
        <v>A la fecha no ha conformado un EAT Región</v>
      </c>
      <c r="AB638" t="str">
        <f>IF($E638="","",INDEX(Esquemas_NORM!$H$2:$K$126,MATCH($E638,Esquemas_NORM!$A$2:$A$126,0),MATCH(AB$4,Esquemas_NORM!$H$1:$K$1,0)))</f>
        <v>Área Metropolitana del Valle de Aburrá</v>
      </c>
      <c r="AC638" t="str">
        <f>IF($E638="","",INDEX(Esquemas_NORM!$H$2:$K$126,MATCH($E638,Esquemas_NORM!$A$2:$A$126,0),MATCH(AC$4,Esquemas_NORM!$H$1:$K$1,0)))</f>
        <v>A la fecha no ha conformado un EAT asociación - unión</v>
      </c>
    </row>
    <row r="639" spans="1:29" x14ac:dyDescent="0.3">
      <c r="A639" s="6">
        <v>2020</v>
      </c>
      <c r="B639" s="4" t="s">
        <v>556</v>
      </c>
      <c r="C639" s="4" t="s">
        <v>144</v>
      </c>
      <c r="D639" s="4" t="s">
        <v>561</v>
      </c>
      <c r="E639" s="4" t="s">
        <v>158</v>
      </c>
      <c r="F639" s="4" t="s">
        <v>148</v>
      </c>
      <c r="G639" s="4" t="s">
        <v>159</v>
      </c>
      <c r="H639" s="9">
        <v>63.484584313029998</v>
      </c>
      <c r="I639" s="9">
        <v>1.3182642018799999</v>
      </c>
      <c r="J639" s="287">
        <v>64.802848514909996</v>
      </c>
      <c r="K639" s="9">
        <v>253.72010657448999</v>
      </c>
      <c r="L639" s="9">
        <v>53.370745776669999</v>
      </c>
      <c r="M639" s="287">
        <v>307.09085235115998</v>
      </c>
      <c r="N639" s="9">
        <v>43.917965773330003</v>
      </c>
      <c r="O639" s="9">
        <v>219.84125092795</v>
      </c>
      <c r="P639" s="9">
        <v>48.753644396509998</v>
      </c>
      <c r="Q639" s="9">
        <v>36.344619830539997</v>
      </c>
      <c r="R639" s="9">
        <v>131.42766432560001</v>
      </c>
      <c r="S639" s="9">
        <v>118.6878706146</v>
      </c>
      <c r="T639" s="9">
        <v>135.94593571133001</v>
      </c>
      <c r="U639" s="9">
        <v>31.924426906290002</v>
      </c>
      <c r="V639" s="287">
        <v>766.84337848615007</v>
      </c>
      <c r="W639" s="287">
        <v>1138.73707935222</v>
      </c>
      <c r="X639" s="9">
        <v>104.3818742184487</v>
      </c>
      <c r="Y639" s="284">
        <v>1243.1189535706687</v>
      </c>
      <c r="Z639" t="str">
        <f>SUBSTITUTE(SUBSTITUTE(SUBSTITUTE(SUBSTITUTE(IF(E639="","",VLOOKUP(E639,Esquemas_NORM!$A$2:$H$126,8,FALSE)),"PROVINCIA ADMINISTRATIVA Y DE PLANIFICACIÓN","PAT"),"PROVINCIA ADMINISTRATIVA Y DE PLANIFICACION","PAT"),"PROVINCIA ADMINISTRATIVA DE PLANIFICACION","PAT"),"PROVINCIA ADMINISTRATIVA Y PLANIFICACION","PAT")</f>
        <v>A la fecha no ha conformado un EAT Provincia</v>
      </c>
      <c r="AA639" t="str">
        <f>IF($E639="","",INDEX(Esquemas_NORM!$H$2:$K$126,MATCH($E639,Esquemas_NORM!$A$2:$A$126,0),MATCH(AA$4,Esquemas_NORM!$H$1:$K$1,0)))</f>
        <v>A la fecha no ha conformado un EAT Región</v>
      </c>
      <c r="AB639" t="str">
        <f>IF($E639="","",INDEX(Esquemas_NORM!$H$2:$K$126,MATCH($E639,Esquemas_NORM!$A$2:$A$126,0),MATCH(AB$4,Esquemas_NORM!$H$1:$K$1,0)))</f>
        <v>Área Metropolitana del Valle de Aburrá</v>
      </c>
      <c r="AC639" t="str">
        <f>IF($E639="","",INDEX(Esquemas_NORM!$H$2:$K$126,MATCH($E639,Esquemas_NORM!$A$2:$A$126,0),MATCH(AC$4,Esquemas_NORM!$H$1:$K$1,0)))</f>
        <v>A la fecha no ha conformado un EAT asociación - unión</v>
      </c>
    </row>
    <row r="640" spans="1:29" x14ac:dyDescent="0.3">
      <c r="A640" s="6">
        <v>2020</v>
      </c>
      <c r="B640" s="4" t="s">
        <v>556</v>
      </c>
      <c r="C640" s="4" t="s">
        <v>144</v>
      </c>
      <c r="D640" s="4" t="s">
        <v>560</v>
      </c>
      <c r="E640" s="4" t="s">
        <v>160</v>
      </c>
      <c r="F640" s="4" t="s">
        <v>148</v>
      </c>
      <c r="G640" s="4" t="s">
        <v>161</v>
      </c>
      <c r="H640" s="9">
        <v>9.1707114357700004</v>
      </c>
      <c r="I640" s="9">
        <v>0.41471430933999998</v>
      </c>
      <c r="J640" s="287">
        <v>9.5854257451100011</v>
      </c>
      <c r="K640" s="9">
        <v>450.53866753806</v>
      </c>
      <c r="L640" s="9">
        <v>140.28455506834001</v>
      </c>
      <c r="M640" s="287">
        <v>590.82322260640001</v>
      </c>
      <c r="N640" s="9">
        <v>56.036419481999999</v>
      </c>
      <c r="O640" s="9">
        <v>235.12516062255</v>
      </c>
      <c r="P640" s="9">
        <v>50.891454130169997</v>
      </c>
      <c r="Q640" s="9">
        <v>30.787047788919999</v>
      </c>
      <c r="R640" s="9">
        <v>151.42065084034999</v>
      </c>
      <c r="S640" s="9">
        <v>113.21899779553</v>
      </c>
      <c r="T640" s="9">
        <v>96.487046173720003</v>
      </c>
      <c r="U640" s="9">
        <v>36.311553515729997</v>
      </c>
      <c r="V640" s="287">
        <v>770.27833034897003</v>
      </c>
      <c r="W640" s="287">
        <v>1370.6869787004803</v>
      </c>
      <c r="X640" s="9">
        <v>125.64346801191053</v>
      </c>
      <c r="Y640" s="284">
        <v>1496.3304467123908</v>
      </c>
      <c r="Z640" t="str">
        <f>SUBSTITUTE(SUBSTITUTE(SUBSTITUTE(SUBSTITUTE(IF(E640="","",VLOOKUP(E640,Esquemas_NORM!$A$2:$H$126,8,FALSE)),"PROVINCIA ADMINISTRATIVA Y DE PLANIFICACIÓN","PAT"),"PROVINCIA ADMINISTRATIVA Y DE PLANIFICACION","PAT"),"PROVINCIA ADMINISTRATIVA DE PLANIFICACION","PAT"),"PROVINCIA ADMINISTRATIVA Y PLANIFICACION","PAT")</f>
        <v>A la fecha no ha conformado un EAT Provincia</v>
      </c>
      <c r="AA640" t="str">
        <f>IF($E640="","",INDEX(Esquemas_NORM!$H$2:$K$126,MATCH($E640,Esquemas_NORM!$A$2:$A$126,0),MATCH(AA$4,Esquemas_NORM!$H$1:$K$1,0)))</f>
        <v>A la fecha no ha conformado un EAT Región</v>
      </c>
      <c r="AB640" t="str">
        <f>IF($E640="","",INDEX(Esquemas_NORM!$H$2:$K$126,MATCH($E640,Esquemas_NORM!$A$2:$A$126,0),MATCH(AB$4,Esquemas_NORM!$H$1:$K$1,0)))</f>
        <v>Área Metropolitana del Valle de Aburrá</v>
      </c>
      <c r="AC640" t="str">
        <f>IF($E640="","",INDEX(Esquemas_NORM!$H$2:$K$126,MATCH($E640,Esquemas_NORM!$A$2:$A$126,0),MATCH(AC$4,Esquemas_NORM!$H$1:$K$1,0)))</f>
        <v>A la fecha no ha conformado un EAT asociación - unión</v>
      </c>
    </row>
    <row r="641" spans="1:29" x14ac:dyDescent="0.3">
      <c r="A641" s="6">
        <v>2020</v>
      </c>
      <c r="B641" s="4" t="s">
        <v>556</v>
      </c>
      <c r="C641" s="4" t="s">
        <v>144</v>
      </c>
      <c r="D641" s="4" t="s">
        <v>561</v>
      </c>
      <c r="E641" s="4" t="s">
        <v>163</v>
      </c>
      <c r="F641" s="4" t="s">
        <v>148</v>
      </c>
      <c r="G641" s="4" t="s">
        <v>164</v>
      </c>
      <c r="H641" s="9">
        <v>14.495481274699999</v>
      </c>
      <c r="I641" s="9">
        <v>0</v>
      </c>
      <c r="J641" s="287">
        <v>14.495481274699999</v>
      </c>
      <c r="K641" s="9">
        <v>1681.35355663216</v>
      </c>
      <c r="L641" s="9">
        <v>381.08077640771</v>
      </c>
      <c r="M641" s="287">
        <v>2062.4343330398701</v>
      </c>
      <c r="N641" s="9">
        <v>439.17223596976999</v>
      </c>
      <c r="O641" s="9">
        <v>1619.10142957276</v>
      </c>
      <c r="P641" s="9">
        <v>328.10524552680999</v>
      </c>
      <c r="Q641" s="9">
        <v>447.51603028309</v>
      </c>
      <c r="R641" s="9">
        <v>1355.0864931911899</v>
      </c>
      <c r="S641" s="9">
        <v>878.36356760539002</v>
      </c>
      <c r="T641" s="9">
        <v>1066.5585988492501</v>
      </c>
      <c r="U641" s="9">
        <v>282.89603632923001</v>
      </c>
      <c r="V641" s="287">
        <v>6416.79963732749</v>
      </c>
      <c r="W641" s="287">
        <v>8493.7294516420607</v>
      </c>
      <c r="X641" s="9">
        <v>778.57427789310532</v>
      </c>
      <c r="Y641" s="284">
        <v>9272.303729535166</v>
      </c>
      <c r="Z641" t="str">
        <f>SUBSTITUTE(SUBSTITUTE(SUBSTITUTE(SUBSTITUTE(IF(E641="","",VLOOKUP(E641,Esquemas_NORM!$A$2:$H$126,8,FALSE)),"PROVINCIA ADMINISTRATIVA Y DE PLANIFICACIÓN","PAT"),"PROVINCIA ADMINISTRATIVA Y DE PLANIFICACION","PAT"),"PROVINCIA ADMINISTRATIVA DE PLANIFICACION","PAT"),"PROVINCIA ADMINISTRATIVA Y PLANIFICACION","PAT")</f>
        <v>A la fecha no ha conformado un EAT Provincia</v>
      </c>
      <c r="AA641" t="str">
        <f>IF($E641="","",INDEX(Esquemas_NORM!$H$2:$K$126,MATCH($E641,Esquemas_NORM!$A$2:$A$126,0),MATCH(AA$4,Esquemas_NORM!$H$1:$K$1,0)))</f>
        <v>A la fecha no ha conformado un EAT Región</v>
      </c>
      <c r="AB641" t="str">
        <f>IF($E641="","",INDEX(Esquemas_NORM!$H$2:$K$126,MATCH($E641,Esquemas_NORM!$A$2:$A$126,0),MATCH(AB$4,Esquemas_NORM!$H$1:$K$1,0)))</f>
        <v>Área Metropolitana del Valle de Aburrá</v>
      </c>
      <c r="AC641" t="str">
        <f>IF($E641="","",INDEX(Esquemas_NORM!$H$2:$K$126,MATCH($E641,Esquemas_NORM!$A$2:$A$126,0),MATCH(AC$4,Esquemas_NORM!$H$1:$K$1,0)))</f>
        <v>A la fecha no ha conformado un EAT asociación - unión</v>
      </c>
    </row>
    <row r="642" spans="1:29" x14ac:dyDescent="0.3">
      <c r="A642" s="6">
        <v>2020</v>
      </c>
      <c r="B642" s="4" t="s">
        <v>556</v>
      </c>
      <c r="C642" s="4" t="s">
        <v>144</v>
      </c>
      <c r="D642" s="4" t="s">
        <v>560</v>
      </c>
      <c r="E642" s="4" t="s">
        <v>166</v>
      </c>
      <c r="F642" s="4" t="s">
        <v>148</v>
      </c>
      <c r="G642" s="4" t="s">
        <v>167</v>
      </c>
      <c r="H642" s="9">
        <v>76.079393544469994</v>
      </c>
      <c r="I642" s="9">
        <v>195.7687704633</v>
      </c>
      <c r="J642" s="287">
        <v>271.84816400776998</v>
      </c>
      <c r="K642" s="9">
        <v>1285.8044846073101</v>
      </c>
      <c r="L642" s="9">
        <v>138.36331126210999</v>
      </c>
      <c r="M642" s="287">
        <v>1424.1677958694202</v>
      </c>
      <c r="N642" s="9">
        <v>128.37279019662</v>
      </c>
      <c r="O642" s="9">
        <v>243.15057861695999</v>
      </c>
      <c r="P642" s="9">
        <v>29.471820234519999</v>
      </c>
      <c r="Q642" s="9">
        <v>21.123638819490001</v>
      </c>
      <c r="R642" s="9">
        <v>91.976175158130005</v>
      </c>
      <c r="S642" s="9">
        <v>149.82022464561001</v>
      </c>
      <c r="T642" s="9">
        <v>100.79548750463</v>
      </c>
      <c r="U642" s="9">
        <v>23.20393401782</v>
      </c>
      <c r="V642" s="287">
        <v>787.91464919377995</v>
      </c>
      <c r="W642" s="287">
        <v>2483.9306090709697</v>
      </c>
      <c r="X642" s="9">
        <v>227.68849553121294</v>
      </c>
      <c r="Y642" s="284">
        <v>2711.6191046021827</v>
      </c>
      <c r="Z642" t="str">
        <f>SUBSTITUTE(SUBSTITUTE(SUBSTITUTE(SUBSTITUTE(IF(E642="","",VLOOKUP(E642,Esquemas_NORM!$A$2:$H$126,8,FALSE)),"PROVINCIA ADMINISTRATIVA Y DE PLANIFICACIÓN","PAT"),"PROVINCIA ADMINISTRATIVA Y DE PLANIFICACION","PAT"),"PROVINCIA ADMINISTRATIVA DE PLANIFICACION","PAT"),"PROVINCIA ADMINISTRATIVA Y PLANIFICACION","PAT")</f>
        <v>A la fecha no ha conformado un EAT Provincia</v>
      </c>
      <c r="AA642" t="str">
        <f>IF($E642="","",INDEX(Esquemas_NORM!$H$2:$K$126,MATCH($E642,Esquemas_NORM!$A$2:$A$126,0),MATCH(AA$4,Esquemas_NORM!$H$1:$K$1,0)))</f>
        <v>A la fecha no ha conformado un EAT Región</v>
      </c>
      <c r="AB642" t="str">
        <f>IF($E642="","",INDEX(Esquemas_NORM!$H$2:$K$126,MATCH($E642,Esquemas_NORM!$A$2:$A$126,0),MATCH(AB$4,Esquemas_NORM!$H$1:$K$1,0)))</f>
        <v>Área Metropolitana del Valle de Aburrá</v>
      </c>
      <c r="AC642" t="str">
        <f>IF($E642="","",INDEX(Esquemas_NORM!$H$2:$K$126,MATCH($E642,Esquemas_NORM!$A$2:$A$126,0),MATCH(AC$4,Esquemas_NORM!$H$1:$K$1,0)))</f>
        <v>A la fecha no ha conformado un EAT asociación - unión</v>
      </c>
    </row>
    <row r="643" spans="1:29" x14ac:dyDescent="0.3">
      <c r="A643" s="6">
        <v>2020</v>
      </c>
      <c r="B643" s="4" t="s">
        <v>556</v>
      </c>
      <c r="C643" s="4" t="s">
        <v>144</v>
      </c>
      <c r="D643" s="4" t="s">
        <v>561</v>
      </c>
      <c r="E643" s="4" t="s">
        <v>169</v>
      </c>
      <c r="F643" s="4" t="s">
        <v>148</v>
      </c>
      <c r="G643" s="4" t="s">
        <v>170</v>
      </c>
      <c r="H643" s="9">
        <v>0.50667977682999998</v>
      </c>
      <c r="I643" s="9">
        <v>0.19758089908000001</v>
      </c>
      <c r="J643" s="287">
        <v>0.70426067590999997</v>
      </c>
      <c r="K643" s="9">
        <v>2343.17285484893</v>
      </c>
      <c r="L643" s="9">
        <v>427.39366266615002</v>
      </c>
      <c r="M643" s="287">
        <v>2770.5665175150798</v>
      </c>
      <c r="N643" s="9">
        <v>376.78262984736</v>
      </c>
      <c r="O643" s="9">
        <v>1505.9947364452</v>
      </c>
      <c r="P643" s="9">
        <v>266.88684051082998</v>
      </c>
      <c r="Q643" s="9">
        <v>254.67671435211</v>
      </c>
      <c r="R643" s="9">
        <v>757.47427885635</v>
      </c>
      <c r="S643" s="9">
        <v>736.71967200763004</v>
      </c>
      <c r="T643" s="9">
        <v>711.54651820477</v>
      </c>
      <c r="U643" s="9">
        <v>208.22585773968001</v>
      </c>
      <c r="V643" s="287">
        <v>4818.3072479639295</v>
      </c>
      <c r="W643" s="287">
        <v>7589.5780261549189</v>
      </c>
      <c r="X643" s="9">
        <v>695.69560284081604</v>
      </c>
      <c r="Y643" s="284">
        <v>8285.2736289957356</v>
      </c>
      <c r="Z643" t="str">
        <f>SUBSTITUTE(SUBSTITUTE(SUBSTITUTE(SUBSTITUTE(IF(E643="","",VLOOKUP(E643,Esquemas_NORM!$A$2:$H$126,8,FALSE)),"PROVINCIA ADMINISTRATIVA Y DE PLANIFICACIÓN","PAT"),"PROVINCIA ADMINISTRATIVA Y DE PLANIFICACION","PAT"),"PROVINCIA ADMINISTRATIVA DE PLANIFICACION","PAT"),"PROVINCIA ADMINISTRATIVA Y PLANIFICACION","PAT")</f>
        <v>A la fecha no ha conformado un EAT Provincia</v>
      </c>
      <c r="AA643" t="str">
        <f>IF($E643="","",INDEX(Esquemas_NORM!$H$2:$K$126,MATCH($E643,Esquemas_NORM!$A$2:$A$126,0),MATCH(AA$4,Esquemas_NORM!$H$1:$K$1,0)))</f>
        <v>A la fecha no ha conformado un EAT Región</v>
      </c>
      <c r="AB643" t="str">
        <f>IF($E643="","",INDEX(Esquemas_NORM!$H$2:$K$126,MATCH($E643,Esquemas_NORM!$A$2:$A$126,0),MATCH(AB$4,Esquemas_NORM!$H$1:$K$1,0)))</f>
        <v>Área Metropolitana del Valle de Aburrá</v>
      </c>
      <c r="AC643" t="str">
        <f>IF($E643="","",INDEX(Esquemas_NORM!$H$2:$K$126,MATCH($E643,Esquemas_NORM!$A$2:$A$126,0),MATCH(AC$4,Esquemas_NORM!$H$1:$K$1,0)))</f>
        <v>A la fecha no ha conformado un EAT asociación - unión</v>
      </c>
    </row>
    <row r="644" spans="1:29" x14ac:dyDescent="0.3">
      <c r="A644" s="6">
        <v>2020</v>
      </c>
      <c r="B644" s="4" t="s">
        <v>556</v>
      </c>
      <c r="C644" s="4" t="s">
        <v>144</v>
      </c>
      <c r="D644" s="4" t="s">
        <v>561</v>
      </c>
      <c r="E644" s="4" t="s">
        <v>172</v>
      </c>
      <c r="F644" s="4" t="s">
        <v>148</v>
      </c>
      <c r="G644" s="4" t="s">
        <v>173</v>
      </c>
      <c r="H644" s="9">
        <v>6.7658069161399998</v>
      </c>
      <c r="I644" s="9">
        <v>0</v>
      </c>
      <c r="J644" s="287">
        <v>6.7658069161399998</v>
      </c>
      <c r="K644" s="9">
        <v>830.44628238563996</v>
      </c>
      <c r="L644" s="9">
        <v>114.48509351657999</v>
      </c>
      <c r="M644" s="287">
        <v>944.93137590222</v>
      </c>
      <c r="N644" s="9">
        <v>100.83075229571</v>
      </c>
      <c r="O644" s="9">
        <v>237.73668353267999</v>
      </c>
      <c r="P644" s="9">
        <v>62.847908008079997</v>
      </c>
      <c r="Q644" s="9">
        <v>32.299459486380002</v>
      </c>
      <c r="R644" s="9">
        <v>155.78194952652001</v>
      </c>
      <c r="S644" s="9">
        <v>159.6471222465</v>
      </c>
      <c r="T644" s="9">
        <v>111.11939302336999</v>
      </c>
      <c r="U644" s="9">
        <v>37.386140553220002</v>
      </c>
      <c r="V644" s="287">
        <v>897.64940867246003</v>
      </c>
      <c r="W644" s="287">
        <v>1849.3465914908199</v>
      </c>
      <c r="X644" s="9">
        <v>169.51960799336064</v>
      </c>
      <c r="Y644" s="284">
        <v>2018.8661994841805</v>
      </c>
      <c r="Z644" t="str">
        <f>SUBSTITUTE(SUBSTITUTE(SUBSTITUTE(SUBSTITUTE(IF(E644="","",VLOOKUP(E644,Esquemas_NORM!$A$2:$H$126,8,FALSE)),"PROVINCIA ADMINISTRATIVA Y DE PLANIFICACIÓN","PAT"),"PROVINCIA ADMINISTRATIVA Y DE PLANIFICACION","PAT"),"PROVINCIA ADMINISTRATIVA DE PLANIFICACION","PAT"),"PROVINCIA ADMINISTRATIVA Y PLANIFICACION","PAT")</f>
        <v>A la fecha no ha conformado un EAT Provincia</v>
      </c>
      <c r="AA644" t="str">
        <f>IF($E644="","",INDEX(Esquemas_NORM!$H$2:$K$126,MATCH($E644,Esquemas_NORM!$A$2:$A$126,0),MATCH(AA$4,Esquemas_NORM!$H$1:$K$1,0)))</f>
        <v>A la fecha no ha conformado un EAT Región</v>
      </c>
      <c r="AB644" t="str">
        <f>IF($E644="","",INDEX(Esquemas_NORM!$H$2:$K$126,MATCH($E644,Esquemas_NORM!$A$2:$A$126,0),MATCH(AB$4,Esquemas_NORM!$H$1:$K$1,0)))</f>
        <v>Área Metropolitana del Valle de Aburrá</v>
      </c>
      <c r="AC644" t="str">
        <f>IF($E644="","",INDEX(Esquemas_NORM!$H$2:$K$126,MATCH($E644,Esquemas_NORM!$A$2:$A$126,0),MATCH(AC$4,Esquemas_NORM!$H$1:$K$1,0)))</f>
        <v>A la fecha no ha conformado un EAT asociación - unión</v>
      </c>
    </row>
    <row r="645" spans="1:29" x14ac:dyDescent="0.3">
      <c r="A645" s="6">
        <v>2020</v>
      </c>
      <c r="B645" s="4" t="s">
        <v>556</v>
      </c>
      <c r="C645" s="4" t="s">
        <v>144</v>
      </c>
      <c r="D645" s="4" t="s">
        <v>561</v>
      </c>
      <c r="E645" s="4" t="s">
        <v>174</v>
      </c>
      <c r="F645" s="4" t="s">
        <v>148</v>
      </c>
      <c r="G645" s="4" t="s">
        <v>175</v>
      </c>
      <c r="H645" s="9">
        <v>7.9356434114400001</v>
      </c>
      <c r="I645" s="9">
        <v>0</v>
      </c>
      <c r="J645" s="287">
        <v>7.9356434114400001</v>
      </c>
      <c r="K645" s="9">
        <v>976.53337823124002</v>
      </c>
      <c r="L645" s="9">
        <v>136.30195722161</v>
      </c>
      <c r="M645" s="287">
        <v>1112.8353354528499</v>
      </c>
      <c r="N645" s="9">
        <v>135.10519204003</v>
      </c>
      <c r="O645" s="9">
        <v>571.25097862646999</v>
      </c>
      <c r="P645" s="9">
        <v>98.412063903809994</v>
      </c>
      <c r="Q645" s="9">
        <v>78.410036668160004</v>
      </c>
      <c r="R645" s="9">
        <v>384.00956584891998</v>
      </c>
      <c r="S645" s="9">
        <v>282.24225229758002</v>
      </c>
      <c r="T645" s="9">
        <v>381.61521484702001</v>
      </c>
      <c r="U645" s="9">
        <v>68.690871982420006</v>
      </c>
      <c r="V645" s="287">
        <v>1999.7361762144103</v>
      </c>
      <c r="W645" s="287">
        <v>3120.5071550787002</v>
      </c>
      <c r="X645" s="9">
        <v>286.04002738231378</v>
      </c>
      <c r="Y645" s="284">
        <v>3406.547182461014</v>
      </c>
      <c r="Z645" t="str">
        <f>SUBSTITUTE(SUBSTITUTE(SUBSTITUTE(SUBSTITUTE(IF(E645="","",VLOOKUP(E645,Esquemas_NORM!$A$2:$H$126,8,FALSE)),"PROVINCIA ADMINISTRATIVA Y DE PLANIFICACIÓN","PAT"),"PROVINCIA ADMINISTRATIVA Y DE PLANIFICACION","PAT"),"PROVINCIA ADMINISTRATIVA DE PLANIFICACION","PAT"),"PROVINCIA ADMINISTRATIVA Y PLANIFICACION","PAT")</f>
        <v>A la fecha no ha conformado un EAT Provincia</v>
      </c>
      <c r="AA645" t="str">
        <f>IF($E645="","",INDEX(Esquemas_NORM!$H$2:$K$126,MATCH($E645,Esquemas_NORM!$A$2:$A$126,0),MATCH(AA$4,Esquemas_NORM!$H$1:$K$1,0)))</f>
        <v>A la fecha no ha conformado un EAT Región</v>
      </c>
      <c r="AB645" t="str">
        <f>IF($E645="","",INDEX(Esquemas_NORM!$H$2:$K$126,MATCH($E645,Esquemas_NORM!$A$2:$A$126,0),MATCH(AB$4,Esquemas_NORM!$H$1:$K$1,0)))</f>
        <v>Área Metropolitana del Valle de Aburrá</v>
      </c>
      <c r="AC645" t="str">
        <f>IF($E645="","",INDEX(Esquemas_NORM!$H$2:$K$126,MATCH($E645,Esquemas_NORM!$A$2:$A$126,0),MATCH(AC$4,Esquemas_NORM!$H$1:$K$1,0)))</f>
        <v>A la fecha no ha conformado un EAT asociación - unión</v>
      </c>
    </row>
    <row r="646" spans="1:29" x14ac:dyDescent="0.3">
      <c r="A646" s="6">
        <v>2020</v>
      </c>
      <c r="B646" s="4" t="s">
        <v>556</v>
      </c>
      <c r="C646" s="4" t="s">
        <v>176</v>
      </c>
      <c r="D646" s="4" t="s">
        <v>562</v>
      </c>
      <c r="E646" s="4" t="s">
        <v>179</v>
      </c>
      <c r="F646" s="4" t="s">
        <v>180</v>
      </c>
      <c r="G646" s="4" t="s">
        <v>182</v>
      </c>
      <c r="H646" s="9">
        <v>42.344866174789999</v>
      </c>
      <c r="I646" s="9">
        <v>51.306145519920001</v>
      </c>
      <c r="J646" s="287">
        <v>93.651011694710007</v>
      </c>
      <c r="K646" s="9">
        <v>2.5286119876400002</v>
      </c>
      <c r="L646" s="9">
        <v>19.018261518069998</v>
      </c>
      <c r="M646" s="287">
        <v>21.54687350571</v>
      </c>
      <c r="N646" s="9">
        <v>29.029230453029999</v>
      </c>
      <c r="O646" s="9">
        <v>87.670399168830002</v>
      </c>
      <c r="P646" s="9">
        <v>13.18761968784</v>
      </c>
      <c r="Q646" s="9">
        <v>8.2120056260900007</v>
      </c>
      <c r="R646" s="9">
        <v>17.456470390669999</v>
      </c>
      <c r="S646" s="9">
        <v>42.756690226899998</v>
      </c>
      <c r="T646" s="9">
        <v>74.740049620639994</v>
      </c>
      <c r="U646" s="9">
        <v>8.4472954575399992</v>
      </c>
      <c r="V646" s="287">
        <v>281.49976063153997</v>
      </c>
      <c r="W646" s="287">
        <v>396.69764583195996</v>
      </c>
      <c r="X646" s="9">
        <v>36.363129400797895</v>
      </c>
      <c r="Y646" s="284">
        <v>433.06077523275786</v>
      </c>
      <c r="Z646" t="str">
        <f>SUBSTITUTE(SUBSTITUTE(SUBSTITUTE(SUBSTITUTE(IF(E646="","",VLOOKUP(E646,Esquemas_NORM!$A$2:$H$126,8,FALSE)),"PROVINCIA ADMINISTRATIVA Y DE PLANIFICACIÓN","PAT"),"PROVINCIA ADMINISTRATIVA Y DE PLANIFICACION","PAT"),"PROVINCIA ADMINISTRATIVA DE PLANIFICACION","PAT"),"PROVINCIA ADMINISTRATIVA Y PLANIFICACION","PAT")</f>
        <v>A la fecha no ha conformado un EAT Provincia</v>
      </c>
      <c r="AA646" t="str">
        <f>IF($E646="","",INDEX(Esquemas_NORM!$H$2:$K$126,MATCH($E646,Esquemas_NORM!$A$2:$A$126,0),MATCH(AA$4,Esquemas_NORM!$H$1:$K$1,0)))</f>
        <v>Región de Planeación y Gestión del Bajo Cauca</v>
      </c>
      <c r="AB646" t="str">
        <f>IF($E646="","",INDEX(Esquemas_NORM!$H$2:$K$126,MATCH($E646,Esquemas_NORM!$A$2:$A$126,0),MATCH(AB$4,Esquemas_NORM!$H$1:$K$1,0)))</f>
        <v>A la fecha no ha conformado un EAT Área Metropolitana</v>
      </c>
      <c r="AC646" t="str">
        <f>IF($E646="","",INDEX(Esquemas_NORM!$H$2:$K$126,MATCH($E646,Esquemas_NORM!$A$2:$A$126,0),MATCH(AC$4,Esquemas_NORM!$H$1:$K$1,0)))</f>
        <v>A la fecha no ha conformado un EAT asociación - unión</v>
      </c>
    </row>
    <row r="647" spans="1:29" x14ac:dyDescent="0.3">
      <c r="A647" s="6">
        <v>2020</v>
      </c>
      <c r="B647" s="4" t="s">
        <v>556</v>
      </c>
      <c r="C647" s="4" t="s">
        <v>176</v>
      </c>
      <c r="D647" s="4" t="s">
        <v>562</v>
      </c>
      <c r="E647" s="4" t="s">
        <v>184</v>
      </c>
      <c r="F647" s="4" t="s">
        <v>180</v>
      </c>
      <c r="G647" s="4" t="s">
        <v>185</v>
      </c>
      <c r="H647" s="9">
        <v>33.820472748900002</v>
      </c>
      <c r="I647" s="9">
        <v>738.77099470823998</v>
      </c>
      <c r="J647" s="287">
        <v>772.59146745713997</v>
      </c>
      <c r="K647" s="9">
        <v>18.126342899259999</v>
      </c>
      <c r="L647" s="9">
        <v>44.673389888110002</v>
      </c>
      <c r="M647" s="287">
        <v>62.799732787370004</v>
      </c>
      <c r="N647" s="9">
        <v>62.24972538467</v>
      </c>
      <c r="O647" s="9">
        <v>263.85268207322002</v>
      </c>
      <c r="P647" s="9">
        <v>35.060738093179999</v>
      </c>
      <c r="Q647" s="9">
        <v>32.625874276029997</v>
      </c>
      <c r="R647" s="9">
        <v>69.682663681709997</v>
      </c>
      <c r="S647" s="9">
        <v>159.40335197873</v>
      </c>
      <c r="T647" s="9">
        <v>224.78105935444</v>
      </c>
      <c r="U647" s="9">
        <v>21.55989040159</v>
      </c>
      <c r="V647" s="287">
        <v>869.21598524357</v>
      </c>
      <c r="W647" s="287">
        <v>1704.6071854880799</v>
      </c>
      <c r="X647" s="9">
        <v>156.25212883064611</v>
      </c>
      <c r="Y647" s="284">
        <v>1860.8593143187261</v>
      </c>
      <c r="Z647" t="str">
        <f>SUBSTITUTE(SUBSTITUTE(SUBSTITUTE(SUBSTITUTE(IF(E647="","",VLOOKUP(E647,Esquemas_NORM!$A$2:$H$126,8,FALSE)),"PROVINCIA ADMINISTRATIVA Y DE PLANIFICACIÓN","PAT"),"PROVINCIA ADMINISTRATIVA Y DE PLANIFICACION","PAT"),"PROVINCIA ADMINISTRATIVA DE PLANIFICACION","PAT"),"PROVINCIA ADMINISTRATIVA Y PLANIFICACION","PAT")</f>
        <v>A la fecha no ha conformado un EAT Provincia</v>
      </c>
      <c r="AA647" t="str">
        <f>IF($E647="","",INDEX(Esquemas_NORM!$H$2:$K$126,MATCH($E647,Esquemas_NORM!$A$2:$A$126,0),MATCH(AA$4,Esquemas_NORM!$H$1:$K$1,0)))</f>
        <v>Región de Planeación y Gestión del Bajo Cauca</v>
      </c>
      <c r="AB647" t="str">
        <f>IF($E647="","",INDEX(Esquemas_NORM!$H$2:$K$126,MATCH($E647,Esquemas_NORM!$A$2:$A$126,0),MATCH(AB$4,Esquemas_NORM!$H$1:$K$1,0)))</f>
        <v>A la fecha no ha conformado un EAT Área Metropolitana</v>
      </c>
      <c r="AC647" t="str">
        <f>IF($E647="","",INDEX(Esquemas_NORM!$H$2:$K$126,MATCH($E647,Esquemas_NORM!$A$2:$A$126,0),MATCH(AC$4,Esquemas_NORM!$H$1:$K$1,0)))</f>
        <v>A la fecha no ha conformado un EAT asociación - unión</v>
      </c>
    </row>
    <row r="648" spans="1:29" x14ac:dyDescent="0.3">
      <c r="A648" s="6">
        <v>2020</v>
      </c>
      <c r="B648" s="4" t="s">
        <v>556</v>
      </c>
      <c r="C648" s="4" t="s">
        <v>176</v>
      </c>
      <c r="D648" s="4" t="s">
        <v>562</v>
      </c>
      <c r="E648" s="4" t="s">
        <v>187</v>
      </c>
      <c r="F648" s="4" t="s">
        <v>180</v>
      </c>
      <c r="G648" s="4" t="s">
        <v>188</v>
      </c>
      <c r="H648" s="9">
        <v>25.300328563819999</v>
      </c>
      <c r="I648" s="9">
        <v>503.99237163804003</v>
      </c>
      <c r="J648" s="287">
        <v>529.29270020186004</v>
      </c>
      <c r="K648" s="9">
        <v>2.2930353275500002</v>
      </c>
      <c r="L648" s="9">
        <v>25.501671539739998</v>
      </c>
      <c r="M648" s="287">
        <v>27.79470686729</v>
      </c>
      <c r="N648" s="9">
        <v>39.042436482600003</v>
      </c>
      <c r="O648" s="9">
        <v>111.5654450645</v>
      </c>
      <c r="P648" s="9">
        <v>17.626309590710001</v>
      </c>
      <c r="Q648" s="9">
        <v>13.396790370510001</v>
      </c>
      <c r="R648" s="9">
        <v>26.483001838420002</v>
      </c>
      <c r="S648" s="9">
        <v>79.903930986009996</v>
      </c>
      <c r="T648" s="9">
        <v>91.019686217970005</v>
      </c>
      <c r="U648" s="9">
        <v>10.69813692674</v>
      </c>
      <c r="V648" s="287">
        <v>389.73573747745996</v>
      </c>
      <c r="W648" s="287">
        <v>946.82314454661002</v>
      </c>
      <c r="X648" s="9">
        <v>86.790160936179603</v>
      </c>
      <c r="Y648" s="284">
        <v>1033.6133054827897</v>
      </c>
      <c r="Z648" t="str">
        <f>SUBSTITUTE(SUBSTITUTE(SUBSTITUTE(SUBSTITUTE(IF(E648="","",VLOOKUP(E648,Esquemas_NORM!$A$2:$H$126,8,FALSE)),"PROVINCIA ADMINISTRATIVA Y DE PLANIFICACIÓN","PAT"),"PROVINCIA ADMINISTRATIVA Y DE PLANIFICACION","PAT"),"PROVINCIA ADMINISTRATIVA DE PLANIFICACION","PAT"),"PROVINCIA ADMINISTRATIVA Y PLANIFICACION","PAT")</f>
        <v>A la fecha no ha conformado un EAT Provincia</v>
      </c>
      <c r="AA648" t="str">
        <f>IF($E648="","",INDEX(Esquemas_NORM!$H$2:$K$126,MATCH($E648,Esquemas_NORM!$A$2:$A$126,0),MATCH(AA$4,Esquemas_NORM!$H$1:$K$1,0)))</f>
        <v>Región de Planeación y Gestión del Bajo Cauca</v>
      </c>
      <c r="AB648" t="str">
        <f>IF($E648="","",INDEX(Esquemas_NORM!$H$2:$K$126,MATCH($E648,Esquemas_NORM!$A$2:$A$126,0),MATCH(AB$4,Esquemas_NORM!$H$1:$K$1,0)))</f>
        <v>A la fecha no ha conformado un EAT Área Metropolitana</v>
      </c>
      <c r="AC648" t="str">
        <f>IF($E648="","",INDEX(Esquemas_NORM!$H$2:$K$126,MATCH($E648,Esquemas_NORM!$A$2:$A$126,0),MATCH(AC$4,Esquemas_NORM!$H$1:$K$1,0)))</f>
        <v>A la fecha no ha conformado un EAT asociación - unión</v>
      </c>
    </row>
    <row r="649" spans="1:29" x14ac:dyDescent="0.3">
      <c r="A649" s="6">
        <v>2020</v>
      </c>
      <c r="B649" s="4" t="s">
        <v>556</v>
      </c>
      <c r="C649" s="4" t="s">
        <v>176</v>
      </c>
      <c r="D649" s="4" t="s">
        <v>562</v>
      </c>
      <c r="E649" s="4" t="s">
        <v>189</v>
      </c>
      <c r="F649" s="4" t="s">
        <v>180</v>
      </c>
      <c r="G649" s="4" t="s">
        <v>190</v>
      </c>
      <c r="H649" s="9">
        <v>50.848528883020002</v>
      </c>
      <c r="I649" s="9">
        <v>48.194983065359999</v>
      </c>
      <c r="J649" s="287">
        <v>99.043511948380001</v>
      </c>
      <c r="K649" s="9">
        <v>8.7115119434700006</v>
      </c>
      <c r="L649" s="9">
        <v>7.6340656067400001</v>
      </c>
      <c r="M649" s="287">
        <v>16.345577550210002</v>
      </c>
      <c r="N649" s="9">
        <v>17.122570076150001</v>
      </c>
      <c r="O649" s="9">
        <v>52.494177924020001</v>
      </c>
      <c r="P649" s="9">
        <v>8.0004481626799997</v>
      </c>
      <c r="Q649" s="9">
        <v>6.3043703876099997</v>
      </c>
      <c r="R649" s="9">
        <v>14.95579940655</v>
      </c>
      <c r="S649" s="9">
        <v>27.229046496820001</v>
      </c>
      <c r="T649" s="9">
        <v>50.278644314460003</v>
      </c>
      <c r="U649" s="9">
        <v>6.0458697518899998</v>
      </c>
      <c r="V649" s="287">
        <v>182.43092652018001</v>
      </c>
      <c r="W649" s="287">
        <v>297.82001601877005</v>
      </c>
      <c r="X649" s="9">
        <v>27.2995514201384</v>
      </c>
      <c r="Y649" s="284">
        <v>325.11956743890846</v>
      </c>
      <c r="Z649" t="str">
        <f>SUBSTITUTE(SUBSTITUTE(SUBSTITUTE(SUBSTITUTE(IF(E649="","",VLOOKUP(E649,Esquemas_NORM!$A$2:$H$126,8,FALSE)),"PROVINCIA ADMINISTRATIVA Y DE PLANIFICACIÓN","PAT"),"PROVINCIA ADMINISTRATIVA Y DE PLANIFICACION","PAT"),"PROVINCIA ADMINISTRATIVA DE PLANIFICACION","PAT"),"PROVINCIA ADMINISTRATIVA Y PLANIFICACION","PAT")</f>
        <v>A la fecha no ha conformado un EAT Provincia</v>
      </c>
      <c r="AA649" t="str">
        <f>IF($E649="","",INDEX(Esquemas_NORM!$H$2:$K$126,MATCH($E649,Esquemas_NORM!$A$2:$A$126,0),MATCH(AA$4,Esquemas_NORM!$H$1:$K$1,0)))</f>
        <v>Región de Planeación y Gestión del Bajo Cauca</v>
      </c>
      <c r="AB649" t="str">
        <f>IF($E649="","",INDEX(Esquemas_NORM!$H$2:$K$126,MATCH($E649,Esquemas_NORM!$A$2:$A$126,0),MATCH(AB$4,Esquemas_NORM!$H$1:$K$1,0)))</f>
        <v>A la fecha no ha conformado un EAT Área Metropolitana</v>
      </c>
      <c r="AC649" t="str">
        <f>IF($E649="","",INDEX(Esquemas_NORM!$H$2:$K$126,MATCH($E649,Esquemas_NORM!$A$2:$A$126,0),MATCH(AC$4,Esquemas_NORM!$H$1:$K$1,0)))</f>
        <v>A la fecha no ha conformado un EAT asociación - unión</v>
      </c>
    </row>
    <row r="650" spans="1:29" x14ac:dyDescent="0.3">
      <c r="A650" s="6">
        <v>2020</v>
      </c>
      <c r="B650" s="4" t="s">
        <v>556</v>
      </c>
      <c r="C650" s="4" t="s">
        <v>176</v>
      </c>
      <c r="D650" s="4" t="s">
        <v>562</v>
      </c>
      <c r="E650" s="4" t="s">
        <v>191</v>
      </c>
      <c r="F650" s="4" t="s">
        <v>180</v>
      </c>
      <c r="G650" s="4" t="s">
        <v>192</v>
      </c>
      <c r="H650" s="9">
        <v>22.935935109020001</v>
      </c>
      <c r="I650" s="9">
        <v>38.83960828627</v>
      </c>
      <c r="J650" s="287">
        <v>61.775543395290001</v>
      </c>
      <c r="K650" s="9">
        <v>3.3345301639799998</v>
      </c>
      <c r="L650" s="9">
        <v>13.50161868268</v>
      </c>
      <c r="M650" s="287">
        <v>16.836148846659999</v>
      </c>
      <c r="N650" s="9">
        <v>10.50578986465</v>
      </c>
      <c r="O650" s="9">
        <v>49.7394643178</v>
      </c>
      <c r="P650" s="9">
        <v>11.712206184939999</v>
      </c>
      <c r="Q650" s="9">
        <v>8.7429363195000001</v>
      </c>
      <c r="R650" s="9">
        <v>19.545094069459999</v>
      </c>
      <c r="S650" s="9">
        <v>32.962451088820004</v>
      </c>
      <c r="T650" s="9">
        <v>84.852414464259994</v>
      </c>
      <c r="U650" s="9">
        <v>8.2095730696500002</v>
      </c>
      <c r="V650" s="287">
        <v>226.26992937908</v>
      </c>
      <c r="W650" s="287">
        <v>304.88162162102998</v>
      </c>
      <c r="X650" s="9">
        <v>27.94685064409472</v>
      </c>
      <c r="Y650" s="284">
        <v>332.82847226512467</v>
      </c>
      <c r="Z650" t="str">
        <f>SUBSTITUTE(SUBSTITUTE(SUBSTITUTE(SUBSTITUTE(IF(E650="","",VLOOKUP(E650,Esquemas_NORM!$A$2:$H$126,8,FALSE)),"PROVINCIA ADMINISTRATIVA Y DE PLANIFICACIÓN","PAT"),"PROVINCIA ADMINISTRATIVA Y DE PLANIFICACION","PAT"),"PROVINCIA ADMINISTRATIVA DE PLANIFICACION","PAT"),"PROVINCIA ADMINISTRATIVA Y PLANIFICACION","PAT")</f>
        <v>A la fecha no ha conformado un EAT Provincia</v>
      </c>
      <c r="AA650" t="str">
        <f>IF($E650="","",INDEX(Esquemas_NORM!$H$2:$K$126,MATCH($E650,Esquemas_NORM!$A$2:$A$126,0),MATCH(AA$4,Esquemas_NORM!$H$1:$K$1,0)))</f>
        <v>Región de Planeación y Gestión del Bajo Cauca</v>
      </c>
      <c r="AB650" t="str">
        <f>IF($E650="","",INDEX(Esquemas_NORM!$H$2:$K$126,MATCH($E650,Esquemas_NORM!$A$2:$A$126,0),MATCH(AB$4,Esquemas_NORM!$H$1:$K$1,0)))</f>
        <v>A la fecha no ha conformado un EAT Área Metropolitana</v>
      </c>
      <c r="AC650" t="str">
        <f>IF($E650="","",INDEX(Esquemas_NORM!$H$2:$K$126,MATCH($E650,Esquemas_NORM!$A$2:$A$126,0),MATCH(AC$4,Esquemas_NORM!$H$1:$K$1,0)))</f>
        <v>A la fecha no ha conformado un EAT asociación - unión</v>
      </c>
    </row>
    <row r="651" spans="1:29" x14ac:dyDescent="0.3">
      <c r="A651" s="6">
        <v>2020</v>
      </c>
      <c r="B651" s="4" t="s">
        <v>556</v>
      </c>
      <c r="C651" s="4" t="s">
        <v>176</v>
      </c>
      <c r="D651" s="4" t="s">
        <v>562</v>
      </c>
      <c r="E651" s="4" t="s">
        <v>193</v>
      </c>
      <c r="F651" s="4" t="s">
        <v>180</v>
      </c>
      <c r="G651" s="4" t="s">
        <v>194</v>
      </c>
      <c r="H651" s="9">
        <v>38.643059499300001</v>
      </c>
      <c r="I651" s="9">
        <v>177.32854964875</v>
      </c>
      <c r="J651" s="287">
        <v>215.97160914804999</v>
      </c>
      <c r="K651" s="9">
        <v>4.4420903853600002</v>
      </c>
      <c r="L651" s="9">
        <v>10.408910843779999</v>
      </c>
      <c r="M651" s="287">
        <v>14.85100122914</v>
      </c>
      <c r="N651" s="9">
        <v>42.776825002850003</v>
      </c>
      <c r="O651" s="9">
        <v>42.16760685333</v>
      </c>
      <c r="P651" s="9">
        <v>5.9259341877200002</v>
      </c>
      <c r="Q651" s="9">
        <v>4.2215467847000001</v>
      </c>
      <c r="R651" s="9">
        <v>12.225623859920001</v>
      </c>
      <c r="S651" s="9">
        <v>33.704508789309997</v>
      </c>
      <c r="T651" s="9">
        <v>43.459744958110001</v>
      </c>
      <c r="U651" s="9">
        <v>4.2534436115799998</v>
      </c>
      <c r="V651" s="287">
        <v>188.73523404752001</v>
      </c>
      <c r="W651" s="287">
        <v>419.55784442470997</v>
      </c>
      <c r="X651" s="9">
        <v>38.458600267013914</v>
      </c>
      <c r="Y651" s="284">
        <v>458.0164446917239</v>
      </c>
      <c r="Z651" t="str">
        <f>SUBSTITUTE(SUBSTITUTE(SUBSTITUTE(SUBSTITUTE(IF(E651="","",VLOOKUP(E651,Esquemas_NORM!$A$2:$H$126,8,FALSE)),"PROVINCIA ADMINISTRATIVA Y DE PLANIFICACIÓN","PAT"),"PROVINCIA ADMINISTRATIVA Y DE PLANIFICACION","PAT"),"PROVINCIA ADMINISTRATIVA DE PLANIFICACION","PAT"),"PROVINCIA ADMINISTRATIVA Y PLANIFICACION","PAT")</f>
        <v>A la fecha no ha conformado un EAT Provincia</v>
      </c>
      <c r="AA651" t="str">
        <f>IF($E651="","",INDEX(Esquemas_NORM!$H$2:$K$126,MATCH($E651,Esquemas_NORM!$A$2:$A$126,0),MATCH(AA$4,Esquemas_NORM!$H$1:$K$1,0)))</f>
        <v>Región de Planeación y Gestión del Bajo Cauca</v>
      </c>
      <c r="AB651" t="str">
        <f>IF($E651="","",INDEX(Esquemas_NORM!$H$2:$K$126,MATCH($E651,Esquemas_NORM!$A$2:$A$126,0),MATCH(AB$4,Esquemas_NORM!$H$1:$K$1,0)))</f>
        <v>A la fecha no ha conformado un EAT Área Metropolitana</v>
      </c>
      <c r="AC651" t="str">
        <f>IF($E651="","",INDEX(Esquemas_NORM!$H$2:$K$126,MATCH($E651,Esquemas_NORM!$A$2:$A$126,0),MATCH(AC$4,Esquemas_NORM!$H$1:$K$1,0)))</f>
        <v>A la fecha no ha conformado un EAT asociación - unión</v>
      </c>
    </row>
    <row r="652" spans="1:29" x14ac:dyDescent="0.3">
      <c r="A652" s="6">
        <v>2020</v>
      </c>
      <c r="B652" s="4" t="s">
        <v>556</v>
      </c>
      <c r="C652" s="4" t="s">
        <v>195</v>
      </c>
      <c r="D652" s="4" t="s">
        <v>563</v>
      </c>
      <c r="E652" s="4" t="s">
        <v>197</v>
      </c>
      <c r="F652" s="4" t="s">
        <v>198</v>
      </c>
      <c r="G652" s="4" t="s">
        <v>200</v>
      </c>
      <c r="H652" s="9">
        <v>8.0884197242199996</v>
      </c>
      <c r="I652" s="9">
        <v>1.4178093092199999</v>
      </c>
      <c r="J652" s="287">
        <v>9.5062290334400004</v>
      </c>
      <c r="K652" s="9">
        <v>0.77619611642999997</v>
      </c>
      <c r="L652" s="9">
        <v>2.95608838865</v>
      </c>
      <c r="M652" s="287">
        <v>3.73228450508</v>
      </c>
      <c r="N652" s="9">
        <v>3.4467192711700001</v>
      </c>
      <c r="O652" s="9">
        <v>7.5007040592900003</v>
      </c>
      <c r="P652" s="9">
        <v>1.92920813657</v>
      </c>
      <c r="Q652" s="9">
        <v>1.5305638529800001</v>
      </c>
      <c r="R652" s="9">
        <v>4.3851155099000003</v>
      </c>
      <c r="S652" s="9">
        <v>6.64805848527</v>
      </c>
      <c r="T652" s="9">
        <v>17.190133992980002</v>
      </c>
      <c r="U652" s="9">
        <v>1.75271902779</v>
      </c>
      <c r="V652" s="287">
        <v>44.383222335950002</v>
      </c>
      <c r="W652" s="287">
        <v>57.621735874470005</v>
      </c>
      <c r="X652" s="9">
        <v>5.2818731341557692</v>
      </c>
      <c r="Y652" s="284">
        <v>62.903609008625772</v>
      </c>
      <c r="Z652" t="str">
        <f>SUBSTITUTE(SUBSTITUTE(SUBSTITUTE(SUBSTITUTE(IF(E652="","",VLOOKUP(E652,Esquemas_NORM!$A$2:$H$126,8,FALSE)),"PROVINCIA ADMINISTRATIVA Y DE PLANIFICACIÓN","PAT"),"PROVINCIA ADMINISTRATIVA Y DE PLANIFICACION","PAT"),"PROVINCIA ADMINISTRATIVA DE PLANIFICACION","PAT"),"PROVINCIA ADMINISTRATIVA Y PLANIFICACION","PAT")</f>
        <v>A la fecha no ha conformado un EAT Provincia</v>
      </c>
      <c r="AA652" t="str">
        <f>IF($E652="","",INDEX(Esquemas_NORM!$H$2:$K$126,MATCH($E652,Esquemas_NORM!$A$2:$A$126,0),MATCH(AA$4,Esquemas_NORM!$H$1:$K$1,0)))</f>
        <v>A la fecha no ha conformado un EAT Región</v>
      </c>
      <c r="AB652" t="str">
        <f>IF($E652="","",INDEX(Esquemas_NORM!$H$2:$K$126,MATCH($E652,Esquemas_NORM!$A$2:$A$126,0),MATCH(AB$4,Esquemas_NORM!$H$1:$K$1,0)))</f>
        <v>A la fecha no ha conformado un EAT Área Metropolitana</v>
      </c>
      <c r="AC652" t="str">
        <f>IF($E652="","",INDEX(Esquemas_NORM!$H$2:$K$126,MATCH($E652,Esquemas_NORM!$A$2:$A$126,0),MATCH(AC$4,Esquemas_NORM!$H$1:$K$1,0)))</f>
        <v>ASOCIACIÓN DE MUNICIPIOS DEL MAGDALENA MEDIO ANTIOQUEÑO - AMMA</v>
      </c>
    </row>
    <row r="653" spans="1:29" x14ac:dyDescent="0.3">
      <c r="A653" s="6">
        <v>2020</v>
      </c>
      <c r="B653" s="4" t="s">
        <v>556</v>
      </c>
      <c r="C653" s="4" t="s">
        <v>195</v>
      </c>
      <c r="D653" s="4" t="s">
        <v>563</v>
      </c>
      <c r="E653" s="4" t="s">
        <v>201</v>
      </c>
      <c r="F653" s="4" t="s">
        <v>198</v>
      </c>
      <c r="G653" s="4" t="s">
        <v>202</v>
      </c>
      <c r="H653" s="9">
        <v>31.146150857390001</v>
      </c>
      <c r="I653" s="9">
        <v>3.2240455195800002</v>
      </c>
      <c r="J653" s="287">
        <v>34.37019637697</v>
      </c>
      <c r="K653" s="9">
        <v>1.2180551933599999</v>
      </c>
      <c r="L653" s="9">
        <v>5.7925095624600003</v>
      </c>
      <c r="M653" s="287">
        <v>7.0105647558199999</v>
      </c>
      <c r="N653" s="9">
        <v>2.69761052542</v>
      </c>
      <c r="O653" s="9">
        <v>19.695240189300002</v>
      </c>
      <c r="P653" s="9">
        <v>2.4417824596700002</v>
      </c>
      <c r="Q653" s="9">
        <v>2.15367690739</v>
      </c>
      <c r="R653" s="9">
        <v>7.4709060448300004</v>
      </c>
      <c r="S653" s="9">
        <v>9.8180358523199995</v>
      </c>
      <c r="T653" s="9">
        <v>21.390563819480001</v>
      </c>
      <c r="U653" s="9">
        <v>3.1334444717899999</v>
      </c>
      <c r="V653" s="287">
        <v>68.801260270200004</v>
      </c>
      <c r="W653" s="287">
        <v>110.18202140299</v>
      </c>
      <c r="X653" s="9">
        <v>10.09979046767085</v>
      </c>
      <c r="Y653" s="284">
        <v>120.28181187066085</v>
      </c>
      <c r="Z653" t="str">
        <f>SUBSTITUTE(SUBSTITUTE(SUBSTITUTE(SUBSTITUTE(IF(E653="","",VLOOKUP(E653,Esquemas_NORM!$A$2:$H$126,8,FALSE)),"PROVINCIA ADMINISTRATIVA Y DE PLANIFICACIÓN","PAT"),"PROVINCIA ADMINISTRATIVA Y DE PLANIFICACION","PAT"),"PROVINCIA ADMINISTRATIVA DE PLANIFICACION","PAT"),"PROVINCIA ADMINISTRATIVA Y PLANIFICACION","PAT")</f>
        <v>A la fecha no ha conformado un EAT Provincia</v>
      </c>
      <c r="AA653" t="str">
        <f>IF($E653="","",INDEX(Esquemas_NORM!$H$2:$K$126,MATCH($E653,Esquemas_NORM!$A$2:$A$126,0),MATCH(AA$4,Esquemas_NORM!$H$1:$K$1,0)))</f>
        <v>A la fecha no ha conformado un EAT Región</v>
      </c>
      <c r="AB653" t="str">
        <f>IF($E653="","",INDEX(Esquemas_NORM!$H$2:$K$126,MATCH($E653,Esquemas_NORM!$A$2:$A$126,0),MATCH(AB$4,Esquemas_NORM!$H$1:$K$1,0)))</f>
        <v>A la fecha no ha conformado un EAT Área Metropolitana</v>
      </c>
      <c r="AC653" t="str">
        <f>IF($E653="","",INDEX(Esquemas_NORM!$H$2:$K$126,MATCH($E653,Esquemas_NORM!$A$2:$A$126,0),MATCH(AC$4,Esquemas_NORM!$H$1:$K$1,0)))</f>
        <v>ASOCIACIÓN DE MUNICIPIOS DEL MAGDALENA MEDIO ANTIOQUEÑO - AMMA</v>
      </c>
    </row>
    <row r="654" spans="1:29" x14ac:dyDescent="0.3">
      <c r="A654" s="6">
        <v>2020</v>
      </c>
      <c r="B654" s="4" t="s">
        <v>556</v>
      </c>
      <c r="C654" s="4" t="s">
        <v>195</v>
      </c>
      <c r="D654" s="4" t="s">
        <v>564</v>
      </c>
      <c r="E654" s="4" t="s">
        <v>203</v>
      </c>
      <c r="F654" s="4" t="s">
        <v>198</v>
      </c>
      <c r="G654" s="4" t="s">
        <v>204</v>
      </c>
      <c r="H654" s="9">
        <v>26.90229988363</v>
      </c>
      <c r="I654" s="9">
        <v>129.03497987669999</v>
      </c>
      <c r="J654" s="287">
        <v>155.93727976033</v>
      </c>
      <c r="K654" s="9">
        <v>39.029697098630002</v>
      </c>
      <c r="L654" s="9">
        <v>9.9291313306699998</v>
      </c>
      <c r="M654" s="287">
        <v>48.958828429299999</v>
      </c>
      <c r="N654" s="9">
        <v>36.206682060479999</v>
      </c>
      <c r="O654" s="9">
        <v>131.40149634413001</v>
      </c>
      <c r="P654" s="9">
        <v>19.6832796988</v>
      </c>
      <c r="Q654" s="9">
        <v>20.93265729933</v>
      </c>
      <c r="R654" s="9">
        <v>46.719432276360003</v>
      </c>
      <c r="S654" s="9">
        <v>81.476428179430002</v>
      </c>
      <c r="T654" s="9">
        <v>93.385706514860004</v>
      </c>
      <c r="U654" s="9">
        <v>16.253607783509999</v>
      </c>
      <c r="V654" s="287">
        <v>446.05929015690003</v>
      </c>
      <c r="W654" s="287">
        <v>650.95539834653005</v>
      </c>
      <c r="X654" s="9">
        <v>59.669563540189586</v>
      </c>
      <c r="Y654" s="284">
        <v>710.62496188671957</v>
      </c>
      <c r="Z654" t="str">
        <f>SUBSTITUTE(SUBSTITUTE(SUBSTITUTE(SUBSTITUTE(IF(E654="","",VLOOKUP(E654,Esquemas_NORM!$A$2:$H$126,8,FALSE)),"PROVINCIA ADMINISTRATIVA Y DE PLANIFICACIÓN","PAT"),"PROVINCIA ADMINISTRATIVA Y DE PLANIFICACION","PAT"),"PROVINCIA ADMINISTRATIVA DE PLANIFICACION","PAT"),"PROVINCIA ADMINISTRATIVA Y PLANIFICACION","PAT")</f>
        <v>A la fecha no ha conformado un EAT Provincia</v>
      </c>
      <c r="AA654" t="str">
        <f>IF($E654="","",INDEX(Esquemas_NORM!$H$2:$K$126,MATCH($E654,Esquemas_NORM!$A$2:$A$126,0),MATCH(AA$4,Esquemas_NORM!$H$1:$K$1,0)))</f>
        <v>A la fecha no ha conformado un EAT Región</v>
      </c>
      <c r="AB654" t="str">
        <f>IF($E654="","",INDEX(Esquemas_NORM!$H$2:$K$126,MATCH($E654,Esquemas_NORM!$A$2:$A$126,0),MATCH(AB$4,Esquemas_NORM!$H$1:$K$1,0)))</f>
        <v>A la fecha no ha conformado un EAT Área Metropolitana</v>
      </c>
      <c r="AC654" t="str">
        <f>IF($E654="","",INDEX(Esquemas_NORM!$H$2:$K$126,MATCH($E654,Esquemas_NORM!$A$2:$A$126,0),MATCH(AC$4,Esquemas_NORM!$H$1:$K$1,0)))</f>
        <v>ASOCIACIÓN DE MUNICIPIOS DEL MAGDALENA MEDIO ANTIOQUEÑO - AMMA</v>
      </c>
    </row>
    <row r="655" spans="1:29" x14ac:dyDescent="0.3">
      <c r="A655" s="6">
        <v>2020</v>
      </c>
      <c r="B655" s="4" t="s">
        <v>556</v>
      </c>
      <c r="C655" s="4" t="s">
        <v>195</v>
      </c>
      <c r="D655" s="4" t="s">
        <v>564</v>
      </c>
      <c r="E655" s="4" t="s">
        <v>205</v>
      </c>
      <c r="F655" s="4" t="s">
        <v>198</v>
      </c>
      <c r="G655" s="4" t="s">
        <v>206</v>
      </c>
      <c r="H655" s="9">
        <v>10.356912328849999</v>
      </c>
      <c r="I655" s="9">
        <v>79.922339975279996</v>
      </c>
      <c r="J655" s="287">
        <v>90.279252304129997</v>
      </c>
      <c r="K655" s="9">
        <v>42.627848861380002</v>
      </c>
      <c r="L655" s="9">
        <v>3.2122052974000002</v>
      </c>
      <c r="M655" s="287">
        <v>45.840054158779999</v>
      </c>
      <c r="N655" s="9">
        <v>194.04784838185</v>
      </c>
      <c r="O655" s="9">
        <v>17.348427566489999</v>
      </c>
      <c r="P655" s="9">
        <v>3.8823582911400001</v>
      </c>
      <c r="Q655" s="9">
        <v>2.6134687636999998</v>
      </c>
      <c r="R655" s="9">
        <v>9.2530676586999991</v>
      </c>
      <c r="S655" s="9">
        <v>39.881584951809998</v>
      </c>
      <c r="T655" s="9">
        <v>25.415786267689999</v>
      </c>
      <c r="U655" s="9">
        <v>6.6196498321600004</v>
      </c>
      <c r="V655" s="287">
        <v>299.06219171354002</v>
      </c>
      <c r="W655" s="287">
        <v>435.18149817645002</v>
      </c>
      <c r="X655" s="9">
        <v>39.89073617472291</v>
      </c>
      <c r="Y655" s="284">
        <v>475.07223435117294</v>
      </c>
      <c r="Z655" t="str">
        <f>SUBSTITUTE(SUBSTITUTE(SUBSTITUTE(SUBSTITUTE(IF(E655="","",VLOOKUP(E655,Esquemas_NORM!$A$2:$H$126,8,FALSE)),"PROVINCIA ADMINISTRATIVA Y DE PLANIFICACIÓN","PAT"),"PROVINCIA ADMINISTRATIVA Y DE PLANIFICACION","PAT"),"PROVINCIA ADMINISTRATIVA DE PLANIFICACION","PAT"),"PROVINCIA ADMINISTRATIVA Y PLANIFICACION","PAT")</f>
        <v>A la fecha no ha conformado un EAT Provincia</v>
      </c>
      <c r="AA655" t="str">
        <f>IF($E655="","",INDEX(Esquemas_NORM!$H$2:$K$126,MATCH($E655,Esquemas_NORM!$A$2:$A$126,0),MATCH(AA$4,Esquemas_NORM!$H$1:$K$1,0)))</f>
        <v>A la fecha no ha conformado un EAT Región</v>
      </c>
      <c r="AB655" t="str">
        <f>IF($E655="","",INDEX(Esquemas_NORM!$H$2:$K$126,MATCH($E655,Esquemas_NORM!$A$2:$A$126,0),MATCH(AB$4,Esquemas_NORM!$H$1:$K$1,0)))</f>
        <v>A la fecha no ha conformado un EAT Área Metropolitana</v>
      </c>
      <c r="AC655" t="str">
        <f>IF($E655="","",INDEX(Esquemas_NORM!$H$2:$K$126,MATCH($E655,Esquemas_NORM!$A$2:$A$126,0),MATCH(AC$4,Esquemas_NORM!$H$1:$K$1,0)))</f>
        <v>ASOCIACIÓN DE MUNICIPIOS DEL MAGDALENA MEDIO ANTIOQUEÑO - AMMA</v>
      </c>
    </row>
    <row r="656" spans="1:29" x14ac:dyDescent="0.3">
      <c r="A656" s="6">
        <v>2020</v>
      </c>
      <c r="B656" s="4" t="s">
        <v>556</v>
      </c>
      <c r="C656" s="4" t="s">
        <v>195</v>
      </c>
      <c r="D656" s="4" t="s">
        <v>564</v>
      </c>
      <c r="E656" s="4" t="s">
        <v>207</v>
      </c>
      <c r="F656" s="4" t="s">
        <v>198</v>
      </c>
      <c r="G656" s="4" t="s">
        <v>208</v>
      </c>
      <c r="H656" s="9">
        <v>8.8204930376800004</v>
      </c>
      <c r="I656" s="9">
        <v>6.2911789637800002</v>
      </c>
      <c r="J656" s="287">
        <v>15.111672001460001</v>
      </c>
      <c r="K656" s="9">
        <v>17.238933061699999</v>
      </c>
      <c r="L656" s="9">
        <v>6.74990832721</v>
      </c>
      <c r="M656" s="287">
        <v>23.98884138891</v>
      </c>
      <c r="N656" s="9">
        <v>13.625390523649999</v>
      </c>
      <c r="O656" s="9">
        <v>67.692992019800002</v>
      </c>
      <c r="P656" s="9">
        <v>6.45958732184</v>
      </c>
      <c r="Q656" s="9">
        <v>3.7429082300699998</v>
      </c>
      <c r="R656" s="9">
        <v>18.590811423110001</v>
      </c>
      <c r="S656" s="9">
        <v>26.22477890323</v>
      </c>
      <c r="T656" s="9">
        <v>32.196132677500003</v>
      </c>
      <c r="U656" s="9">
        <v>5.5332900251400003</v>
      </c>
      <c r="V656" s="287">
        <v>174.06589112434</v>
      </c>
      <c r="W656" s="287">
        <v>213.16640451471</v>
      </c>
      <c r="X656" s="9">
        <v>19.539812329908816</v>
      </c>
      <c r="Y656" s="284">
        <v>232.70621684461881</v>
      </c>
      <c r="Z656" t="str">
        <f>SUBSTITUTE(SUBSTITUTE(SUBSTITUTE(SUBSTITUTE(IF(E656="","",VLOOKUP(E656,Esquemas_NORM!$A$2:$H$126,8,FALSE)),"PROVINCIA ADMINISTRATIVA Y DE PLANIFICACIÓN","PAT"),"PROVINCIA ADMINISTRATIVA Y DE PLANIFICACION","PAT"),"PROVINCIA ADMINISTRATIVA DE PLANIFICACION","PAT"),"PROVINCIA ADMINISTRATIVA Y PLANIFICACION","PAT")</f>
        <v>A la fecha no ha conformado un EAT Provincia</v>
      </c>
      <c r="AA656" t="str">
        <f>IF($E656="","",INDEX(Esquemas_NORM!$H$2:$K$126,MATCH($E656,Esquemas_NORM!$A$2:$A$126,0),MATCH(AA$4,Esquemas_NORM!$H$1:$K$1,0)))</f>
        <v>A la fecha no ha conformado un EAT Región</v>
      </c>
      <c r="AB656" t="str">
        <f>IF($E656="","",INDEX(Esquemas_NORM!$H$2:$K$126,MATCH($E656,Esquemas_NORM!$A$2:$A$126,0),MATCH(AB$4,Esquemas_NORM!$H$1:$K$1,0)))</f>
        <v>A la fecha no ha conformado un EAT Área Metropolitana</v>
      </c>
      <c r="AC656" t="str">
        <f>IF($E656="","",INDEX(Esquemas_NORM!$H$2:$K$126,MATCH($E656,Esquemas_NORM!$A$2:$A$126,0),MATCH(AC$4,Esquemas_NORM!$H$1:$K$1,0)))</f>
        <v>ASOCIACIÓN DE MUNICIPIOS DEL MAGDALENA MEDIO ANTIOQUEÑO - AMMA</v>
      </c>
    </row>
    <row r="657" spans="1:29" x14ac:dyDescent="0.3">
      <c r="A657" s="6">
        <v>2020</v>
      </c>
      <c r="B657" s="4" t="s">
        <v>556</v>
      </c>
      <c r="C657" s="4" t="s">
        <v>195</v>
      </c>
      <c r="D657" s="4" t="s">
        <v>564</v>
      </c>
      <c r="E657" s="4" t="s">
        <v>209</v>
      </c>
      <c r="F657" s="4" t="s">
        <v>198</v>
      </c>
      <c r="G657" s="4" t="s">
        <v>210</v>
      </c>
      <c r="H657" s="9">
        <v>41.421979664950001</v>
      </c>
      <c r="I657" s="9">
        <v>483.07956036764</v>
      </c>
      <c r="J657" s="287">
        <v>524.50154003259001</v>
      </c>
      <c r="K657" s="9">
        <v>2.7111037040300001</v>
      </c>
      <c r="L657" s="9">
        <v>10.87601023991</v>
      </c>
      <c r="M657" s="287">
        <v>13.58711394394</v>
      </c>
      <c r="N657" s="9">
        <v>17.761477691940001</v>
      </c>
      <c r="O657" s="9">
        <v>25.42207409841</v>
      </c>
      <c r="P657" s="9">
        <v>4.7162788743600004</v>
      </c>
      <c r="Q657" s="9">
        <v>2.6633796203100002</v>
      </c>
      <c r="R657" s="9">
        <v>12.488533696299999</v>
      </c>
      <c r="S657" s="9">
        <v>49.66295750071</v>
      </c>
      <c r="T657" s="9">
        <v>29.809556553970001</v>
      </c>
      <c r="U657" s="9">
        <v>6.8151262685600003</v>
      </c>
      <c r="V657" s="287">
        <v>149.33938430455999</v>
      </c>
      <c r="W657" s="287">
        <v>687.42803828109004</v>
      </c>
      <c r="X657" s="9">
        <v>63.012813341179275</v>
      </c>
      <c r="Y657" s="284">
        <v>750.44085162226929</v>
      </c>
      <c r="Z657" t="str">
        <f>SUBSTITUTE(SUBSTITUTE(SUBSTITUTE(SUBSTITUTE(IF(E657="","",VLOOKUP(E657,Esquemas_NORM!$A$2:$H$126,8,FALSE)),"PROVINCIA ADMINISTRATIVA Y DE PLANIFICACIÓN","PAT"),"PROVINCIA ADMINISTRATIVA Y DE PLANIFICACION","PAT"),"PROVINCIA ADMINISTRATIVA DE PLANIFICACION","PAT"),"PROVINCIA ADMINISTRATIVA Y PLANIFICACION","PAT")</f>
        <v>A la fecha no ha conformado un EAT Provincia</v>
      </c>
      <c r="AA657" t="str">
        <f>IF($E657="","",INDEX(Esquemas_NORM!$H$2:$K$126,MATCH($E657,Esquemas_NORM!$A$2:$A$126,0),MATCH(AA$4,Esquemas_NORM!$H$1:$K$1,0)))</f>
        <v>A la fecha no ha conformado un EAT Región</v>
      </c>
      <c r="AB657" t="str">
        <f>IF($E657="","",INDEX(Esquemas_NORM!$H$2:$K$126,MATCH($E657,Esquemas_NORM!$A$2:$A$126,0),MATCH(AB$4,Esquemas_NORM!$H$1:$K$1,0)))</f>
        <v>A la fecha no ha conformado un EAT Área Metropolitana</v>
      </c>
      <c r="AC657" t="str">
        <f>IF($E657="","",INDEX(Esquemas_NORM!$H$2:$K$126,MATCH($E657,Esquemas_NORM!$A$2:$A$126,0),MATCH(AC$4,Esquemas_NORM!$H$1:$K$1,0)))</f>
        <v>ASOCIACIÓN DE MUNICIPIOS DEL MAGDALENA MEDIO ANTIOQUEÑO - AMMA</v>
      </c>
    </row>
    <row r="658" spans="1:29" x14ac:dyDescent="0.3">
      <c r="A658" s="6">
        <v>2020</v>
      </c>
      <c r="B658" s="4" t="s">
        <v>556</v>
      </c>
      <c r="C658" s="4" t="s">
        <v>211</v>
      </c>
      <c r="D658" s="4" t="s">
        <v>565</v>
      </c>
      <c r="E658" s="4" t="s">
        <v>213</v>
      </c>
      <c r="F658" s="4" t="s">
        <v>214</v>
      </c>
      <c r="G658" s="4" t="s">
        <v>215</v>
      </c>
      <c r="H658" s="9">
        <v>50.377525960649997</v>
      </c>
      <c r="I658" s="9">
        <v>27.29500611029</v>
      </c>
      <c r="J658" s="287">
        <v>77.672532070939994</v>
      </c>
      <c r="K658" s="9">
        <v>11.986382518219999</v>
      </c>
      <c r="L658" s="9">
        <v>39.781926880509999</v>
      </c>
      <c r="M658" s="287">
        <v>51.768309398729997</v>
      </c>
      <c r="N658" s="9">
        <v>550.22649128790999</v>
      </c>
      <c r="O658" s="9">
        <v>40.708613736430003</v>
      </c>
      <c r="P658" s="9">
        <v>7.2189397450000001</v>
      </c>
      <c r="Q658" s="9">
        <v>5.9131069459700001</v>
      </c>
      <c r="R658" s="9">
        <v>20.420949608120001</v>
      </c>
      <c r="S658" s="9">
        <v>52.197660556309998</v>
      </c>
      <c r="T658" s="9">
        <v>58.255712434229999</v>
      </c>
      <c r="U658" s="9">
        <v>9.1709193831199993</v>
      </c>
      <c r="V658" s="287">
        <v>744.11239369709006</v>
      </c>
      <c r="W658" s="287">
        <v>873.55323516676003</v>
      </c>
      <c r="X658" s="9">
        <v>80.073904301199022</v>
      </c>
      <c r="Y658" s="284">
        <v>953.62713946795907</v>
      </c>
      <c r="Z658" t="str">
        <f>SUBSTITUTE(SUBSTITUTE(SUBSTITUTE(SUBSTITUTE(IF(E658="","",VLOOKUP(E658,Esquemas_NORM!$A$2:$H$126,8,FALSE)),"PROVINCIA ADMINISTRATIVA Y DE PLANIFICACIÓN","PAT"),"PROVINCIA ADMINISTRATIVA Y DE PLANIFICACION","PAT"),"PROVINCIA ADMINISTRATIVA DE PLANIFICACION","PAT"),"PROVINCIA ADMINISTRATIVA Y PLANIFICACION","PAT")</f>
        <v>PAT MINERO AGROECOLOGICA</v>
      </c>
      <c r="AA658" t="str">
        <f>IF($E658="","",INDEX(Esquemas_NORM!$H$2:$K$126,MATCH($E658,Esquemas_NORM!$A$2:$A$126,0),MATCH(AA$4,Esquemas_NORM!$H$1:$K$1,0)))</f>
        <v>A la fecha no ha conformado un EAT Región</v>
      </c>
      <c r="AB658" t="str">
        <f>IF($E658="","",INDEX(Esquemas_NORM!$H$2:$K$126,MATCH($E658,Esquemas_NORM!$A$2:$A$126,0),MATCH(AB$4,Esquemas_NORM!$H$1:$K$1,0)))</f>
        <v>A la fecha no ha conformado un EAT Área Metropolitana</v>
      </c>
      <c r="AC658" t="str">
        <f>IF($E658="","",INDEX(Esquemas_NORM!$H$2:$K$126,MATCH($E658,Esquemas_NORM!$A$2:$A$126,0),MATCH(AC$4,Esquemas_NORM!$H$1:$K$1,0)))</f>
        <v>A la fecha no ha conformado un EAT asociación - unión</v>
      </c>
    </row>
    <row r="659" spans="1:29" x14ac:dyDescent="0.3">
      <c r="A659" s="6">
        <v>2020</v>
      </c>
      <c r="B659" s="4" t="s">
        <v>556</v>
      </c>
      <c r="C659" s="4" t="s">
        <v>211</v>
      </c>
      <c r="D659" s="4" t="s">
        <v>566</v>
      </c>
      <c r="E659" s="4" t="s">
        <v>216</v>
      </c>
      <c r="F659" s="4" t="s">
        <v>214</v>
      </c>
      <c r="G659" s="4" t="s">
        <v>217</v>
      </c>
      <c r="H659" s="9">
        <v>26.819055043270001</v>
      </c>
      <c r="I659" s="9">
        <v>10.0264946058</v>
      </c>
      <c r="J659" s="287">
        <v>36.845549649070001</v>
      </c>
      <c r="K659" s="9">
        <v>2.3705842384000002</v>
      </c>
      <c r="L659" s="9">
        <v>6.9133671901899998</v>
      </c>
      <c r="M659" s="287">
        <v>9.2839514285900009</v>
      </c>
      <c r="N659" s="9">
        <v>90.057248795649997</v>
      </c>
      <c r="O659" s="9">
        <v>8.0032878912700003</v>
      </c>
      <c r="P659" s="9">
        <v>1.5486335809</v>
      </c>
      <c r="Q659" s="9">
        <v>1.11466178246</v>
      </c>
      <c r="R659" s="9">
        <v>3.2604198125699999</v>
      </c>
      <c r="S659" s="9">
        <v>9.1868523624999998</v>
      </c>
      <c r="T659" s="9">
        <v>11.70433125596</v>
      </c>
      <c r="U659" s="9">
        <v>1.6911288557399999</v>
      </c>
      <c r="V659" s="287">
        <v>126.56656433705002</v>
      </c>
      <c r="W659" s="287">
        <v>172.69606541471001</v>
      </c>
      <c r="X659" s="9">
        <v>15.83011505025585</v>
      </c>
      <c r="Y659" s="284">
        <v>188.52618046496585</v>
      </c>
      <c r="Z659" t="str">
        <f>SUBSTITUTE(SUBSTITUTE(SUBSTITUTE(SUBSTITUTE(IF(E659="","",VLOOKUP(E659,Esquemas_NORM!$A$2:$H$126,8,FALSE)),"PROVINCIA ADMINISTRATIVA Y DE PLANIFICACIÓN","PAT"),"PROVINCIA ADMINISTRATIVA Y DE PLANIFICACION","PAT"),"PROVINCIA ADMINISTRATIVA DE PLANIFICACION","PAT"),"PROVINCIA ADMINISTRATIVA Y PLANIFICACION","PAT")</f>
        <v>PAT BIOENERGÉTICA DEL NORTE DE ANTIOQUIA</v>
      </c>
      <c r="AA659" t="str">
        <f>IF($E659="","",INDEX(Esquemas_NORM!$H$2:$K$126,MATCH($E659,Esquemas_NORM!$A$2:$A$126,0),MATCH(AA$4,Esquemas_NORM!$H$1:$K$1,0)))</f>
        <v>A la fecha no ha conformado un EAT Región</v>
      </c>
      <c r="AB659" t="str">
        <f>IF($E659="","",INDEX(Esquemas_NORM!$H$2:$K$126,MATCH($E659,Esquemas_NORM!$A$2:$A$126,0),MATCH(AB$4,Esquemas_NORM!$H$1:$K$1,0)))</f>
        <v>A la fecha no ha conformado un EAT Área Metropolitana</v>
      </c>
      <c r="AC659" t="str">
        <f>IF($E659="","",INDEX(Esquemas_NORM!$H$2:$K$126,MATCH($E659,Esquemas_NORM!$A$2:$A$126,0),MATCH(AC$4,Esquemas_NORM!$H$1:$K$1,0)))</f>
        <v>A la fecha no ha conformado un EAT asociación - unión</v>
      </c>
    </row>
    <row r="660" spans="1:29" x14ac:dyDescent="0.3">
      <c r="A660" s="6">
        <v>2020</v>
      </c>
      <c r="B660" s="4" t="s">
        <v>556</v>
      </c>
      <c r="C660" s="4" t="s">
        <v>211</v>
      </c>
      <c r="D660" s="4" t="s">
        <v>563</v>
      </c>
      <c r="E660" s="4" t="s">
        <v>218</v>
      </c>
      <c r="F660" s="4" t="s">
        <v>214</v>
      </c>
      <c r="G660" s="4" t="s">
        <v>219</v>
      </c>
      <c r="H660" s="9">
        <v>4.2167953037599997</v>
      </c>
      <c r="I660" s="9">
        <v>1.565904915E-2</v>
      </c>
      <c r="J660" s="287">
        <v>4.2324543529099996</v>
      </c>
      <c r="K660" s="9">
        <v>6.8164136069500003</v>
      </c>
      <c r="L660" s="9">
        <v>1.67363751485</v>
      </c>
      <c r="M660" s="287">
        <v>8.4900511218000005</v>
      </c>
      <c r="N660" s="9">
        <v>14.252360612089999</v>
      </c>
      <c r="O660" s="9">
        <v>22.797393296079999</v>
      </c>
      <c r="P660" s="9">
        <v>4.4876271761700002</v>
      </c>
      <c r="Q660" s="9">
        <v>3.0561817385599999</v>
      </c>
      <c r="R660" s="9">
        <v>10.667472759980001</v>
      </c>
      <c r="S660" s="9">
        <v>17.611443746310002</v>
      </c>
      <c r="T660" s="9">
        <v>19.501360999359999</v>
      </c>
      <c r="U660" s="9">
        <v>4.2612082646699996</v>
      </c>
      <c r="V660" s="287">
        <v>96.635048593220006</v>
      </c>
      <c r="W660" s="287">
        <v>109.35755406793001</v>
      </c>
      <c r="X660" s="9">
        <v>10.024216002564039</v>
      </c>
      <c r="Y660" s="284">
        <v>119.38177007049404</v>
      </c>
      <c r="Z660" t="str">
        <f>SUBSTITUTE(SUBSTITUTE(SUBSTITUTE(SUBSTITUTE(IF(E660="","",VLOOKUP(E660,Esquemas_NORM!$A$2:$H$126,8,FALSE)),"PROVINCIA ADMINISTRATIVA Y DE PLANIFICACIÓN","PAT"),"PROVINCIA ADMINISTRATIVA Y DE PLANIFICACION","PAT"),"PROVINCIA ADMINISTRATIVA DE PLANIFICACION","PAT"),"PROVINCIA ADMINISTRATIVA Y PLANIFICACION","PAT")</f>
        <v>A la fecha no ha conformado un EAT Provincia</v>
      </c>
      <c r="AA660" t="str">
        <f>IF($E660="","",INDEX(Esquemas_NORM!$H$2:$K$126,MATCH($E660,Esquemas_NORM!$A$2:$A$126,0),MATCH(AA$4,Esquemas_NORM!$H$1:$K$1,0)))</f>
        <v>A la fecha no ha conformado un EAT Región</v>
      </c>
      <c r="AB660" t="str">
        <f>IF($E660="","",INDEX(Esquemas_NORM!$H$2:$K$126,MATCH($E660,Esquemas_NORM!$A$2:$A$126,0),MATCH(AB$4,Esquemas_NORM!$H$1:$K$1,0)))</f>
        <v>A la fecha no ha conformado un EAT Área Metropolitana</v>
      </c>
      <c r="AC660" t="str">
        <f>IF($E660="","",INDEX(Esquemas_NORM!$H$2:$K$126,MATCH($E660,Esquemas_NORM!$A$2:$A$126,0),MATCH(AC$4,Esquemas_NORM!$H$1:$K$1,0)))</f>
        <v>A la fecha no ha conformado un EAT asociación - unión</v>
      </c>
    </row>
    <row r="661" spans="1:29" x14ac:dyDescent="0.3">
      <c r="A661" s="6">
        <v>2020</v>
      </c>
      <c r="B661" s="4" t="s">
        <v>556</v>
      </c>
      <c r="C661" s="4" t="s">
        <v>211</v>
      </c>
      <c r="D661" s="4" t="s">
        <v>567</v>
      </c>
      <c r="E661" s="4" t="s">
        <v>220</v>
      </c>
      <c r="F661" s="4" t="s">
        <v>214</v>
      </c>
      <c r="G661" s="4" t="s">
        <v>222</v>
      </c>
      <c r="H661" s="9">
        <v>76.698297521219999</v>
      </c>
      <c r="I661" s="9">
        <v>821.74766804865999</v>
      </c>
      <c r="J661" s="287">
        <v>898.44596556987995</v>
      </c>
      <c r="K661" s="9">
        <v>14.357273341380001</v>
      </c>
      <c r="L661" s="9">
        <v>3.3265351335700002</v>
      </c>
      <c r="M661" s="287">
        <v>17.683808474950002</v>
      </c>
      <c r="N661" s="9">
        <v>13.10379137604</v>
      </c>
      <c r="O661" s="9">
        <v>49.489020102120001</v>
      </c>
      <c r="P661" s="9">
        <v>7.0146292899500002</v>
      </c>
      <c r="Q661" s="9">
        <v>5.1980992811800002</v>
      </c>
      <c r="R661" s="9">
        <v>19.583287418160001</v>
      </c>
      <c r="S661" s="9">
        <v>70.741945870419997</v>
      </c>
      <c r="T661" s="9">
        <v>40.885757318709999</v>
      </c>
      <c r="U661" s="9">
        <v>10.13573706138</v>
      </c>
      <c r="V661" s="287">
        <v>216.15226771796</v>
      </c>
      <c r="W661" s="287">
        <v>1132.28204176279</v>
      </c>
      <c r="X661" s="9">
        <v>103.79017580599195</v>
      </c>
      <c r="Y661" s="284">
        <v>1236.072217568782</v>
      </c>
      <c r="Z661" t="str">
        <f>SUBSTITUTE(SUBSTITUTE(SUBSTITUTE(SUBSTITUTE(IF(E661="","",VLOOKUP(E661,Esquemas_NORM!$A$2:$H$126,8,FALSE)),"PROVINCIA ADMINISTRATIVA Y DE PLANIFICACIÓN","PAT"),"PROVINCIA ADMINISTRATIVA Y DE PLANIFICACION","PAT"),"PROVINCIA ADMINISTRATIVA DE PLANIFICACION","PAT"),"PROVINCIA ADMINISTRATIVA Y PLANIFICACION","PAT")</f>
        <v>PAT MINERO AGROECOLOGICA</v>
      </c>
      <c r="AA661" t="str">
        <f>IF($E661="","",INDEX(Esquemas_NORM!$H$2:$K$126,MATCH($E661,Esquemas_NORM!$A$2:$A$126,0),MATCH(AA$4,Esquemas_NORM!$H$1:$K$1,0)))</f>
        <v>A la fecha no ha conformado un EAT Región</v>
      </c>
      <c r="AB661" t="str">
        <f>IF($E661="","",INDEX(Esquemas_NORM!$H$2:$K$126,MATCH($E661,Esquemas_NORM!$A$2:$A$126,0),MATCH(AB$4,Esquemas_NORM!$H$1:$K$1,0)))</f>
        <v>A la fecha no ha conformado un EAT Área Metropolitana</v>
      </c>
      <c r="AC661" t="str">
        <f>IF($E661="","",INDEX(Esquemas_NORM!$H$2:$K$126,MATCH($E661,Esquemas_NORM!$A$2:$A$126,0),MATCH(AC$4,Esquemas_NORM!$H$1:$K$1,0)))</f>
        <v>A la fecha no ha conformado un EAT asociación - unión</v>
      </c>
    </row>
    <row r="662" spans="1:29" x14ac:dyDescent="0.3">
      <c r="A662" s="6">
        <v>2020</v>
      </c>
      <c r="B662" s="4" t="s">
        <v>556</v>
      </c>
      <c r="C662" s="4" t="s">
        <v>211</v>
      </c>
      <c r="D662" s="4" t="s">
        <v>563</v>
      </c>
      <c r="E662" s="4" t="s">
        <v>223</v>
      </c>
      <c r="F662" s="4" t="s">
        <v>214</v>
      </c>
      <c r="G662" s="4" t="s">
        <v>224</v>
      </c>
      <c r="H662" s="9">
        <v>39.740255523839998</v>
      </c>
      <c r="I662" s="9">
        <v>2.2326218304999998</v>
      </c>
      <c r="J662" s="287">
        <v>41.97287735434</v>
      </c>
      <c r="K662" s="9">
        <v>4.2775662474200002</v>
      </c>
      <c r="L662" s="9">
        <v>12.307194857800001</v>
      </c>
      <c r="M662" s="287">
        <v>16.58476110522</v>
      </c>
      <c r="N662" s="9">
        <v>27.085141544860001</v>
      </c>
      <c r="O662" s="9">
        <v>30.374723986860001</v>
      </c>
      <c r="P662" s="9">
        <v>6.9644504305700003</v>
      </c>
      <c r="Q662" s="9">
        <v>4.5510907539099996</v>
      </c>
      <c r="R662" s="9">
        <v>13.12371372996</v>
      </c>
      <c r="S662" s="9">
        <v>22.613977016140002</v>
      </c>
      <c r="T662" s="9">
        <v>39.758671610649998</v>
      </c>
      <c r="U662" s="9">
        <v>6.2009008556199996</v>
      </c>
      <c r="V662" s="287">
        <v>150.67266992857</v>
      </c>
      <c r="W662" s="287">
        <v>209.23030838813</v>
      </c>
      <c r="X662" s="9">
        <v>19.179011669037497</v>
      </c>
      <c r="Y662" s="284">
        <v>228.40932005716749</v>
      </c>
      <c r="Z662" t="str">
        <f>SUBSTITUTE(SUBSTITUTE(SUBSTITUTE(SUBSTITUTE(IF(E662="","",VLOOKUP(E662,Esquemas_NORM!$A$2:$H$126,8,FALSE)),"PROVINCIA ADMINISTRATIVA Y DE PLANIFICACIÓN","PAT"),"PROVINCIA ADMINISTRATIVA Y DE PLANIFICACION","PAT"),"PROVINCIA ADMINISTRATIVA DE PLANIFICACION","PAT"),"PROVINCIA ADMINISTRATIVA Y PLANIFICACION","PAT")</f>
        <v>A la fecha no ha conformado un EAT Provincia</v>
      </c>
      <c r="AA662" t="str">
        <f>IF($E662="","",INDEX(Esquemas_NORM!$H$2:$K$126,MATCH($E662,Esquemas_NORM!$A$2:$A$126,0),MATCH(AA$4,Esquemas_NORM!$H$1:$K$1,0)))</f>
        <v>A la fecha no ha conformado un EAT Región</v>
      </c>
      <c r="AB662" t="str">
        <f>IF($E662="","",INDEX(Esquemas_NORM!$H$2:$K$126,MATCH($E662,Esquemas_NORM!$A$2:$A$126,0),MATCH(AB$4,Esquemas_NORM!$H$1:$K$1,0)))</f>
        <v>A la fecha no ha conformado un EAT Área Metropolitana</v>
      </c>
      <c r="AC662" t="str">
        <f>IF($E662="","",INDEX(Esquemas_NORM!$H$2:$K$126,MATCH($E662,Esquemas_NORM!$A$2:$A$126,0),MATCH(AC$4,Esquemas_NORM!$H$1:$K$1,0)))</f>
        <v>A la fecha no ha conformado un EAT asociación - unión</v>
      </c>
    </row>
    <row r="663" spans="1:29" x14ac:dyDescent="0.3">
      <c r="A663" s="6">
        <v>2020</v>
      </c>
      <c r="B663" s="4" t="s">
        <v>556</v>
      </c>
      <c r="C663" s="4" t="s">
        <v>211</v>
      </c>
      <c r="D663" s="4" t="s">
        <v>563</v>
      </c>
      <c r="E663" s="4" t="s">
        <v>225</v>
      </c>
      <c r="F663" s="4" t="s">
        <v>214</v>
      </c>
      <c r="G663" s="4" t="s">
        <v>226</v>
      </c>
      <c r="H663" s="9">
        <v>91.597862018149996</v>
      </c>
      <c r="I663" s="9">
        <v>44.942906456629999</v>
      </c>
      <c r="J663" s="287">
        <v>136.54076847478001</v>
      </c>
      <c r="K663" s="9">
        <v>8.4794166083100002</v>
      </c>
      <c r="L663" s="9">
        <v>3.2987188521299999</v>
      </c>
      <c r="M663" s="287">
        <v>11.77813546044</v>
      </c>
      <c r="N663" s="9">
        <v>19.219572964920001</v>
      </c>
      <c r="O663" s="9">
        <v>15.9213262029</v>
      </c>
      <c r="P663" s="9">
        <v>2.3377519794000001</v>
      </c>
      <c r="Q663" s="9">
        <v>1.6676845865100001</v>
      </c>
      <c r="R663" s="9">
        <v>6.47103149395</v>
      </c>
      <c r="S663" s="9">
        <v>16.539311647489999</v>
      </c>
      <c r="T663" s="9">
        <v>17.892638539539998</v>
      </c>
      <c r="U663" s="9">
        <v>2.8413581643799999</v>
      </c>
      <c r="V663" s="287">
        <v>82.890675579090001</v>
      </c>
      <c r="W663" s="287">
        <v>231.20957951431001</v>
      </c>
      <c r="X663" s="9">
        <v>21.193732675054068</v>
      </c>
      <c r="Y663" s="284">
        <v>252.40331218936407</v>
      </c>
      <c r="Z663" t="str">
        <f>SUBSTITUTE(SUBSTITUTE(SUBSTITUTE(SUBSTITUTE(IF(E663="","",VLOOKUP(E663,Esquemas_NORM!$A$2:$H$126,8,FALSE)),"PROVINCIA ADMINISTRATIVA Y DE PLANIFICACIÓN","PAT"),"PROVINCIA ADMINISTRATIVA Y DE PLANIFICACION","PAT"),"PROVINCIA ADMINISTRATIVA DE PLANIFICACION","PAT"),"PROVINCIA ADMINISTRATIVA Y PLANIFICACION","PAT")</f>
        <v>A la fecha no ha conformado un EAT Provincia</v>
      </c>
      <c r="AA663" t="str">
        <f>IF($E663="","",INDEX(Esquemas_NORM!$H$2:$K$126,MATCH($E663,Esquemas_NORM!$A$2:$A$126,0),MATCH(AA$4,Esquemas_NORM!$H$1:$K$1,0)))</f>
        <v>A la fecha no ha conformado un EAT Región</v>
      </c>
      <c r="AB663" t="str">
        <f>IF($E663="","",INDEX(Esquemas_NORM!$H$2:$K$126,MATCH($E663,Esquemas_NORM!$A$2:$A$126,0),MATCH(AB$4,Esquemas_NORM!$H$1:$K$1,0)))</f>
        <v>A la fecha no ha conformado un EAT Área Metropolitana</v>
      </c>
      <c r="AC663" t="str">
        <f>IF($E663="","",INDEX(Esquemas_NORM!$H$2:$K$126,MATCH($E663,Esquemas_NORM!$A$2:$A$126,0),MATCH(AC$4,Esquemas_NORM!$H$1:$K$1,0)))</f>
        <v>A la fecha no ha conformado un EAT asociación - unión</v>
      </c>
    </row>
    <row r="664" spans="1:29" x14ac:dyDescent="0.3">
      <c r="A664" s="6">
        <v>2020</v>
      </c>
      <c r="B664" s="4" t="s">
        <v>556</v>
      </c>
      <c r="C664" s="4" t="s">
        <v>211</v>
      </c>
      <c r="D664" s="4" t="s">
        <v>567</v>
      </c>
      <c r="E664" s="4" t="s">
        <v>227</v>
      </c>
      <c r="F664" s="4" t="s">
        <v>214</v>
      </c>
      <c r="G664" s="4" t="s">
        <v>228</v>
      </c>
      <c r="H664" s="9">
        <v>27.67780821985</v>
      </c>
      <c r="I664" s="9">
        <v>795.80131075388999</v>
      </c>
      <c r="J664" s="287">
        <v>823.47911897374001</v>
      </c>
      <c r="K664" s="9">
        <v>22.921385668719999</v>
      </c>
      <c r="L664" s="9">
        <v>2.7248923218200001</v>
      </c>
      <c r="M664" s="287">
        <v>25.64627799054</v>
      </c>
      <c r="N664" s="9">
        <v>27.936136285429999</v>
      </c>
      <c r="O664" s="9">
        <v>80.426894539079996</v>
      </c>
      <c r="P664" s="9">
        <v>16.02320638354</v>
      </c>
      <c r="Q664" s="9">
        <v>8.4295555551499994</v>
      </c>
      <c r="R664" s="9">
        <v>42.488198298930001</v>
      </c>
      <c r="S664" s="9">
        <v>99.639964351009993</v>
      </c>
      <c r="T664" s="9">
        <v>54.663301133029996</v>
      </c>
      <c r="U664" s="9">
        <v>15.734845844720001</v>
      </c>
      <c r="V664" s="287">
        <v>345.34210239088998</v>
      </c>
      <c r="W664" s="287">
        <v>1194.46749935517</v>
      </c>
      <c r="X664" s="9">
        <v>109.49038064723266</v>
      </c>
      <c r="Y664" s="284">
        <v>1303.9578800024028</v>
      </c>
      <c r="Z664" t="str">
        <f>SUBSTITUTE(SUBSTITUTE(SUBSTITUTE(SUBSTITUTE(IF(E664="","",VLOOKUP(E664,Esquemas_NORM!$A$2:$H$126,8,FALSE)),"PROVINCIA ADMINISTRATIVA Y DE PLANIFICACIÓN","PAT"),"PROVINCIA ADMINISTRATIVA Y DE PLANIFICACION","PAT"),"PROVINCIA ADMINISTRATIVA DE PLANIFICACION","PAT"),"PROVINCIA ADMINISTRATIVA Y PLANIFICACION","PAT")</f>
        <v>PAT MINERO AGROECOLOGICA</v>
      </c>
      <c r="AA664" t="str">
        <f>IF($E664="","",INDEX(Esquemas_NORM!$H$2:$K$126,MATCH($E664,Esquemas_NORM!$A$2:$A$126,0),MATCH(AA$4,Esquemas_NORM!$H$1:$K$1,0)))</f>
        <v>A la fecha no ha conformado un EAT Región</v>
      </c>
      <c r="AB664" t="str">
        <f>IF($E664="","",INDEX(Esquemas_NORM!$H$2:$K$126,MATCH($E664,Esquemas_NORM!$A$2:$A$126,0),MATCH(AB$4,Esquemas_NORM!$H$1:$K$1,0)))</f>
        <v>A la fecha no ha conformado un EAT Área Metropolitana</v>
      </c>
      <c r="AC664" t="str">
        <f>IF($E664="","",INDEX(Esquemas_NORM!$H$2:$K$126,MATCH($E664,Esquemas_NORM!$A$2:$A$126,0),MATCH(AC$4,Esquemas_NORM!$H$1:$K$1,0)))</f>
        <v>A la fecha no ha conformado un EAT asociación - unión</v>
      </c>
    </row>
    <row r="665" spans="1:29" x14ac:dyDescent="0.3">
      <c r="A665" s="6">
        <v>2020</v>
      </c>
      <c r="B665" s="4" t="s">
        <v>556</v>
      </c>
      <c r="C665" s="4" t="s">
        <v>211</v>
      </c>
      <c r="D665" s="4" t="s">
        <v>565</v>
      </c>
      <c r="E665" s="4" t="s">
        <v>229</v>
      </c>
      <c r="F665" s="4" t="s">
        <v>214</v>
      </c>
      <c r="G665" s="4" t="s">
        <v>230</v>
      </c>
      <c r="H665" s="9">
        <v>21.076682079059999</v>
      </c>
      <c r="I665" s="9">
        <v>1.59091238493</v>
      </c>
      <c r="J665" s="287">
        <v>22.66759446399</v>
      </c>
      <c r="K665" s="9">
        <v>1.5112917085599999</v>
      </c>
      <c r="L665" s="9">
        <v>7.9234226360799997</v>
      </c>
      <c r="M665" s="287">
        <v>9.4347143446399997</v>
      </c>
      <c r="N665" s="9">
        <v>4.7923581044899999</v>
      </c>
      <c r="O665" s="9">
        <v>20.815999212520001</v>
      </c>
      <c r="P665" s="9">
        <v>4.7918383638100002</v>
      </c>
      <c r="Q665" s="9">
        <v>4.24470986631</v>
      </c>
      <c r="R665" s="9">
        <v>8.5487689430600007</v>
      </c>
      <c r="S665" s="9">
        <v>13.88130722462</v>
      </c>
      <c r="T665" s="9">
        <v>28.759173876719998</v>
      </c>
      <c r="U665" s="9">
        <v>6.2646425890000002</v>
      </c>
      <c r="V665" s="287">
        <v>92.098798180530011</v>
      </c>
      <c r="W665" s="287">
        <v>124.20110698916001</v>
      </c>
      <c r="X665" s="9">
        <v>11.384844282852793</v>
      </c>
      <c r="Y665" s="284">
        <v>135.58595127201281</v>
      </c>
      <c r="Z665" t="str">
        <f>SUBSTITUTE(SUBSTITUTE(SUBSTITUTE(SUBSTITUTE(IF(E665="","",VLOOKUP(E665,Esquemas_NORM!$A$2:$H$126,8,FALSE)),"PROVINCIA ADMINISTRATIVA Y DE PLANIFICACIÓN","PAT"),"PROVINCIA ADMINISTRATIVA Y DE PLANIFICACION","PAT"),"PROVINCIA ADMINISTRATIVA DE PLANIFICACION","PAT"),"PROVINCIA ADMINISTRATIVA Y PLANIFICACION","PAT")</f>
        <v>PAT MINERO AGROECOLOGICA</v>
      </c>
      <c r="AA665" t="str">
        <f>IF($E665="","",INDEX(Esquemas_NORM!$H$2:$K$126,MATCH($E665,Esquemas_NORM!$A$2:$A$126,0),MATCH(AA$4,Esquemas_NORM!$H$1:$K$1,0)))</f>
        <v>A la fecha no ha conformado un EAT Región</v>
      </c>
      <c r="AB665" t="str">
        <f>IF($E665="","",INDEX(Esquemas_NORM!$H$2:$K$126,MATCH($E665,Esquemas_NORM!$A$2:$A$126,0),MATCH(AB$4,Esquemas_NORM!$H$1:$K$1,0)))</f>
        <v>A la fecha no ha conformado un EAT Área Metropolitana</v>
      </c>
      <c r="AC665" t="str">
        <f>IF($E665="","",INDEX(Esquemas_NORM!$H$2:$K$126,MATCH($E665,Esquemas_NORM!$A$2:$A$126,0),MATCH(AC$4,Esquemas_NORM!$H$1:$K$1,0)))</f>
        <v>A la fecha no ha conformado un EAT asociación - unión</v>
      </c>
    </row>
    <row r="666" spans="1:29" x14ac:dyDescent="0.3">
      <c r="A666" s="6">
        <v>2020</v>
      </c>
      <c r="B666" s="4" t="s">
        <v>556</v>
      </c>
      <c r="C666" s="4" t="s">
        <v>211</v>
      </c>
      <c r="D666" s="4" t="s">
        <v>565</v>
      </c>
      <c r="E666" s="4" t="s">
        <v>231</v>
      </c>
      <c r="F666" s="4" t="s">
        <v>214</v>
      </c>
      <c r="G666" s="4" t="s">
        <v>232</v>
      </c>
      <c r="H666" s="9">
        <v>14.28313161254</v>
      </c>
      <c r="I666" s="9">
        <v>0.57507176155999995</v>
      </c>
      <c r="J666" s="287">
        <v>14.8582033741</v>
      </c>
      <c r="K666" s="9">
        <v>1.67728128093</v>
      </c>
      <c r="L666" s="9">
        <v>2.5932366149099999</v>
      </c>
      <c r="M666" s="287">
        <v>4.2705178958399994</v>
      </c>
      <c r="N666" s="9">
        <v>2.5349483347700001</v>
      </c>
      <c r="O666" s="9">
        <v>9.8571186128499999</v>
      </c>
      <c r="P666" s="9">
        <v>2.4162388481899999</v>
      </c>
      <c r="Q666" s="9">
        <v>1.6929875862799999</v>
      </c>
      <c r="R666" s="9">
        <v>4.9160969973200004</v>
      </c>
      <c r="S666" s="9">
        <v>8.5510187278600007</v>
      </c>
      <c r="T666" s="9">
        <v>18.835317341940002</v>
      </c>
      <c r="U666" s="9">
        <v>3.3796718917400002</v>
      </c>
      <c r="V666" s="287">
        <v>52.183398340950006</v>
      </c>
      <c r="W666" s="287">
        <v>71.312119610890008</v>
      </c>
      <c r="X666" s="9">
        <v>6.5367966271115847</v>
      </c>
      <c r="Y666" s="284">
        <v>77.848916238001593</v>
      </c>
      <c r="Z666" t="str">
        <f>SUBSTITUTE(SUBSTITUTE(SUBSTITUTE(SUBSTITUTE(IF(E666="","",VLOOKUP(E666,Esquemas_NORM!$A$2:$H$126,8,FALSE)),"PROVINCIA ADMINISTRATIVA Y DE PLANIFICACIÓN","PAT"),"PROVINCIA ADMINISTRATIVA Y DE PLANIFICACION","PAT"),"PROVINCIA ADMINISTRATIVA DE PLANIFICACION","PAT"),"PROVINCIA ADMINISTRATIVA Y PLANIFICACION","PAT")</f>
        <v>PAT MINERO AGROECOLOGICA</v>
      </c>
      <c r="AA666" t="str">
        <f>IF($E666="","",INDEX(Esquemas_NORM!$H$2:$K$126,MATCH($E666,Esquemas_NORM!$A$2:$A$126,0),MATCH(AA$4,Esquemas_NORM!$H$1:$K$1,0)))</f>
        <v>A la fecha no ha conformado un EAT Región</v>
      </c>
      <c r="AB666" t="str">
        <f>IF($E666="","",INDEX(Esquemas_NORM!$H$2:$K$126,MATCH($E666,Esquemas_NORM!$A$2:$A$126,0),MATCH(AB$4,Esquemas_NORM!$H$1:$K$1,0)))</f>
        <v>A la fecha no ha conformado un EAT Área Metropolitana</v>
      </c>
      <c r="AC666" t="str">
        <f>IF($E666="","",INDEX(Esquemas_NORM!$H$2:$K$126,MATCH($E666,Esquemas_NORM!$A$2:$A$126,0),MATCH(AC$4,Esquemas_NORM!$H$1:$K$1,0)))</f>
        <v>A la fecha no ha conformado un EAT asociación - unión</v>
      </c>
    </row>
    <row r="667" spans="1:29" x14ac:dyDescent="0.3">
      <c r="A667" s="6">
        <v>2020</v>
      </c>
      <c r="B667" s="4" t="s">
        <v>556</v>
      </c>
      <c r="C667" s="4" t="s">
        <v>211</v>
      </c>
      <c r="D667" s="4" t="s">
        <v>565</v>
      </c>
      <c r="E667" s="4" t="s">
        <v>233</v>
      </c>
      <c r="F667" s="4" t="s">
        <v>214</v>
      </c>
      <c r="G667" s="4" t="s">
        <v>234</v>
      </c>
      <c r="H667" s="9">
        <v>63.48366791758</v>
      </c>
      <c r="I667" s="9">
        <v>0.99149915205000005</v>
      </c>
      <c r="J667" s="287">
        <v>64.475167069630004</v>
      </c>
      <c r="K667" s="9">
        <v>5.15878481806</v>
      </c>
      <c r="L667" s="9">
        <v>14.760701919540001</v>
      </c>
      <c r="M667" s="287">
        <v>19.9194867376</v>
      </c>
      <c r="N667" s="9">
        <v>4.8940909049699997</v>
      </c>
      <c r="O667" s="9">
        <v>28.692998008309999</v>
      </c>
      <c r="P667" s="9">
        <v>6.4518260611000002</v>
      </c>
      <c r="Q667" s="9">
        <v>5.1435161801599998</v>
      </c>
      <c r="R667" s="9">
        <v>13.55188855137</v>
      </c>
      <c r="S667" s="9">
        <v>23.029549821629999</v>
      </c>
      <c r="T667" s="9">
        <v>58.887113121719999</v>
      </c>
      <c r="U667" s="9">
        <v>11.61591370927</v>
      </c>
      <c r="V667" s="287">
        <v>152.26689635852998</v>
      </c>
      <c r="W667" s="287">
        <v>236.66155016575999</v>
      </c>
      <c r="X667" s="9">
        <v>21.693485361700294</v>
      </c>
      <c r="Y667" s="284">
        <v>258.3550355274603</v>
      </c>
      <c r="Z667" t="str">
        <f>SUBSTITUTE(SUBSTITUTE(SUBSTITUTE(SUBSTITUTE(IF(E667="","",VLOOKUP(E667,Esquemas_NORM!$A$2:$H$126,8,FALSE)),"PROVINCIA ADMINISTRATIVA Y DE PLANIFICACIÓN","PAT"),"PROVINCIA ADMINISTRATIVA Y DE PLANIFICACION","PAT"),"PROVINCIA ADMINISTRATIVA DE PLANIFICACION","PAT"),"PROVINCIA ADMINISTRATIVA Y PLANIFICACION","PAT")</f>
        <v>PAT MINERO AGROECOLOGICA</v>
      </c>
      <c r="AA667" t="str">
        <f>IF($E667="","",INDEX(Esquemas_NORM!$H$2:$K$126,MATCH($E667,Esquemas_NORM!$A$2:$A$126,0),MATCH(AA$4,Esquemas_NORM!$H$1:$K$1,0)))</f>
        <v>A la fecha no ha conformado un EAT Región</v>
      </c>
      <c r="AB667" t="str">
        <f>IF($E667="","",INDEX(Esquemas_NORM!$H$2:$K$126,MATCH($E667,Esquemas_NORM!$A$2:$A$126,0),MATCH(AB$4,Esquemas_NORM!$H$1:$K$1,0)))</f>
        <v>A la fecha no ha conformado un EAT Área Metropolitana</v>
      </c>
      <c r="AC667" t="str">
        <f>IF($E667="","",INDEX(Esquemas_NORM!$H$2:$K$126,MATCH($E667,Esquemas_NORM!$A$2:$A$126,0),MATCH(AC$4,Esquemas_NORM!$H$1:$K$1,0)))</f>
        <v>A la fecha no ha conformado un EAT asociación - unión</v>
      </c>
    </row>
    <row r="668" spans="1:29" x14ac:dyDescent="0.3">
      <c r="A668" s="6">
        <v>2020</v>
      </c>
      <c r="B668" s="4" t="s">
        <v>556</v>
      </c>
      <c r="C668" s="4" t="s">
        <v>235</v>
      </c>
      <c r="D668" s="4" t="s">
        <v>568</v>
      </c>
      <c r="E668" s="4" t="s">
        <v>237</v>
      </c>
      <c r="F668" s="4" t="s">
        <v>238</v>
      </c>
      <c r="G668" s="4" t="s">
        <v>239</v>
      </c>
      <c r="H668" s="9">
        <v>31.20639404624</v>
      </c>
      <c r="I668" s="9">
        <v>0</v>
      </c>
      <c r="J668" s="287">
        <v>31.20639404624</v>
      </c>
      <c r="K668" s="9">
        <v>2.2434863012699999</v>
      </c>
      <c r="L668" s="9">
        <v>15.799927146690001</v>
      </c>
      <c r="M668" s="287">
        <v>18.043413447959999</v>
      </c>
      <c r="N668" s="9">
        <v>8.6422667100300004</v>
      </c>
      <c r="O668" s="9">
        <v>18.147901019190002</v>
      </c>
      <c r="P668" s="9">
        <v>4.1223311232900004</v>
      </c>
      <c r="Q668" s="9">
        <v>3.35826011246</v>
      </c>
      <c r="R668" s="9">
        <v>8.7231683800699997</v>
      </c>
      <c r="S668" s="9">
        <v>12.872239219540001</v>
      </c>
      <c r="T668" s="9">
        <v>24.668004048829999</v>
      </c>
      <c r="U668" s="9">
        <v>3.0679098752799998</v>
      </c>
      <c r="V668" s="287">
        <v>83.602080488689992</v>
      </c>
      <c r="W668" s="287">
        <v>132.85188798288999</v>
      </c>
      <c r="X668" s="9">
        <v>12.177814626891578</v>
      </c>
      <c r="Y668" s="284">
        <v>145.02970260978157</v>
      </c>
      <c r="Z668" t="str">
        <f>SUBSTITUTE(SUBSTITUTE(SUBSTITUTE(SUBSTITUTE(IF(E668="","",VLOOKUP(E668,Esquemas_NORM!$A$2:$H$126,8,FALSE)),"PROVINCIA ADMINISTRATIVA Y DE PLANIFICACIÓN","PAT"),"PROVINCIA ADMINISTRATIVA Y DE PLANIFICACION","PAT"),"PROVINCIA ADMINISTRATIVA DE PLANIFICACION","PAT"),"PROVINCIA ADMINISTRATIVA Y PLANIFICACION","PAT")</f>
        <v>PAT BIOENERGÉTICA DEL NORTE DE ANTIOQUIA</v>
      </c>
      <c r="AA668" t="str">
        <f>IF($E668="","",INDEX(Esquemas_NORM!$H$2:$K$126,MATCH($E668,Esquemas_NORM!$A$2:$A$126,0),MATCH(AA$4,Esquemas_NORM!$H$1:$K$1,0)))</f>
        <v>A la fecha no ha conformado un EAT Región</v>
      </c>
      <c r="AB668" t="str">
        <f>IF($E668="","",INDEX(Esquemas_NORM!$H$2:$K$126,MATCH($E668,Esquemas_NORM!$A$2:$A$126,0),MATCH(AB$4,Esquemas_NORM!$H$1:$K$1,0)))</f>
        <v>A la fecha no ha conformado un EAT Área Metropolitana</v>
      </c>
      <c r="AC668" t="str">
        <f>IF($E668="","",INDEX(Esquemas_NORM!$H$2:$K$126,MATCH($E668,Esquemas_NORM!$A$2:$A$126,0),MATCH(AC$4,Esquemas_NORM!$H$1:$K$1,0)))</f>
        <v>ASOCIACION DE MUNICIPIOS DEL NORTE ANTIOQUEÑO - AMUNORTE</v>
      </c>
    </row>
    <row r="669" spans="1:29" x14ac:dyDescent="0.3">
      <c r="A669" s="6">
        <v>2020</v>
      </c>
      <c r="B669" s="4" t="s">
        <v>556</v>
      </c>
      <c r="C669" s="4" t="s">
        <v>235</v>
      </c>
      <c r="D669" s="4" t="s">
        <v>569</v>
      </c>
      <c r="E669" s="4" t="s">
        <v>240</v>
      </c>
      <c r="F669" s="4" t="s">
        <v>238</v>
      </c>
      <c r="G669" s="4" t="s">
        <v>241</v>
      </c>
      <c r="H669" s="9">
        <v>26.859437514810001</v>
      </c>
      <c r="I669" s="9">
        <v>2.0851330679999999E-2</v>
      </c>
      <c r="J669" s="287">
        <v>26.88028884549</v>
      </c>
      <c r="K669" s="9">
        <v>2.88839592763</v>
      </c>
      <c r="L669" s="9">
        <v>2.18322105819</v>
      </c>
      <c r="M669" s="287">
        <v>5.0716169858200004</v>
      </c>
      <c r="N669" s="9">
        <v>3.0971744761100002</v>
      </c>
      <c r="O669" s="9">
        <v>10.4593489588</v>
      </c>
      <c r="P669" s="9">
        <v>2.14425696625</v>
      </c>
      <c r="Q669" s="9">
        <v>1.2778657706400001</v>
      </c>
      <c r="R669" s="9">
        <v>7.59137610375</v>
      </c>
      <c r="S669" s="9">
        <v>7.7048258164499996</v>
      </c>
      <c r="T669" s="9">
        <v>14.36088850863</v>
      </c>
      <c r="U669" s="9">
        <v>2.3335424337199999</v>
      </c>
      <c r="V669" s="287">
        <v>48.969279034349995</v>
      </c>
      <c r="W669" s="287">
        <v>80.921184865659995</v>
      </c>
      <c r="X669" s="9">
        <v>7.4176077106969194</v>
      </c>
      <c r="Y669" s="284">
        <v>88.338792576356909</v>
      </c>
      <c r="Z669" t="str">
        <f>SUBSTITUTE(SUBSTITUTE(SUBSTITUTE(SUBSTITUTE(IF(E669="","",VLOOKUP(E669,Esquemas_NORM!$A$2:$H$126,8,FALSE)),"PROVINCIA ADMINISTRATIVA Y DE PLANIFICACIÓN","PAT"),"PROVINCIA ADMINISTRATIVA Y DE PLANIFICACION","PAT"),"PROVINCIA ADMINISTRATIVA DE PLANIFICACION","PAT"),"PROVINCIA ADMINISTRATIVA Y PLANIFICACION","PAT")</f>
        <v>PAT DEL RIO GRANDE</v>
      </c>
      <c r="AA669" t="str">
        <f>IF($E669="","",INDEX(Esquemas_NORM!$H$2:$K$126,MATCH($E669,Esquemas_NORM!$A$2:$A$126,0),MATCH(AA$4,Esquemas_NORM!$H$1:$K$1,0)))</f>
        <v>A la fecha no ha conformado un EAT Región</v>
      </c>
      <c r="AB669" t="str">
        <f>IF($E669="","",INDEX(Esquemas_NORM!$H$2:$K$126,MATCH($E669,Esquemas_NORM!$A$2:$A$126,0),MATCH(AB$4,Esquemas_NORM!$H$1:$K$1,0)))</f>
        <v>A la fecha no ha conformado un EAT Área Metropolitana</v>
      </c>
      <c r="AC669" t="str">
        <f>IF($E669="","",INDEX(Esquemas_NORM!$H$2:$K$126,MATCH($E669,Esquemas_NORM!$A$2:$A$126,0),MATCH(AC$4,Esquemas_NORM!$H$1:$K$1,0)))</f>
        <v>A la fecha no ha conformado un EAT asociación - unión</v>
      </c>
    </row>
    <row r="670" spans="1:29" x14ac:dyDescent="0.3">
      <c r="A670" s="6">
        <v>2020</v>
      </c>
      <c r="B670" s="4" t="s">
        <v>556</v>
      </c>
      <c r="C670" s="4" t="s">
        <v>235</v>
      </c>
      <c r="D670" s="4" t="s">
        <v>568</v>
      </c>
      <c r="E670" s="4" t="s">
        <v>242</v>
      </c>
      <c r="F670" s="4" t="s">
        <v>238</v>
      </c>
      <c r="G670" s="4" t="s">
        <v>243</v>
      </c>
      <c r="H670" s="9">
        <v>15.39151462875</v>
      </c>
      <c r="I670" s="9">
        <v>14.51211127595</v>
      </c>
      <c r="J670" s="287">
        <v>29.9036259047</v>
      </c>
      <c r="K670" s="9">
        <v>0.64498020532</v>
      </c>
      <c r="L670" s="9">
        <v>4.06473069792</v>
      </c>
      <c r="M670" s="287">
        <v>4.7097109032399995</v>
      </c>
      <c r="N670" s="9">
        <v>1.7775231496299999</v>
      </c>
      <c r="O670" s="9">
        <v>12.258101195049999</v>
      </c>
      <c r="P670" s="9">
        <v>2.3930013586799999</v>
      </c>
      <c r="Q670" s="9">
        <v>1.71342065768</v>
      </c>
      <c r="R670" s="9">
        <v>4.4151671746599996</v>
      </c>
      <c r="S670" s="9">
        <v>9.4746682325599991</v>
      </c>
      <c r="T670" s="9">
        <v>22.868125704280001</v>
      </c>
      <c r="U670" s="9">
        <v>2.1247740129200001</v>
      </c>
      <c r="V670" s="287">
        <v>57.024781485459997</v>
      </c>
      <c r="W670" s="287">
        <v>91.638118293399998</v>
      </c>
      <c r="X670" s="9">
        <v>8.3999710826613772</v>
      </c>
      <c r="Y670" s="284">
        <v>100.03808937606138</v>
      </c>
      <c r="Z670" t="str">
        <f>SUBSTITUTE(SUBSTITUTE(SUBSTITUTE(SUBSTITUTE(IF(E670="","",VLOOKUP(E670,Esquemas_NORM!$A$2:$H$126,8,FALSE)),"PROVINCIA ADMINISTRATIVA Y DE PLANIFICACIÓN","PAT"),"PROVINCIA ADMINISTRATIVA Y DE PLANIFICACION","PAT"),"PROVINCIA ADMINISTRATIVA DE PLANIFICACION","PAT"),"PROVINCIA ADMINISTRATIVA Y PLANIFICACION","PAT")</f>
        <v>PAT BIOENERGÉTICA DEL NORTE DE ANTIOQUIA</v>
      </c>
      <c r="AA670" t="str">
        <f>IF($E670="","",INDEX(Esquemas_NORM!$H$2:$K$126,MATCH($E670,Esquemas_NORM!$A$2:$A$126,0),MATCH(AA$4,Esquemas_NORM!$H$1:$K$1,0)))</f>
        <v>A la fecha no ha conformado un EAT Región</v>
      </c>
      <c r="AB670" t="str">
        <f>IF($E670="","",INDEX(Esquemas_NORM!$H$2:$K$126,MATCH($E670,Esquemas_NORM!$A$2:$A$126,0),MATCH(AB$4,Esquemas_NORM!$H$1:$K$1,0)))</f>
        <v>A la fecha no ha conformado un EAT Área Metropolitana</v>
      </c>
      <c r="AC670" t="str">
        <f>IF($E670="","",INDEX(Esquemas_NORM!$H$2:$K$126,MATCH($E670,Esquemas_NORM!$A$2:$A$126,0),MATCH(AC$4,Esquemas_NORM!$H$1:$K$1,0)))</f>
        <v>ASOCIACION DE MUNICIPIOS DEL NORTE ANTIOQUEÑO - AMUNORTE</v>
      </c>
    </row>
    <row r="671" spans="1:29" x14ac:dyDescent="0.3">
      <c r="A671" s="6">
        <v>2020</v>
      </c>
      <c r="B671" s="4" t="s">
        <v>556</v>
      </c>
      <c r="C671" s="4" t="s">
        <v>235</v>
      </c>
      <c r="D671" s="4" t="s">
        <v>568</v>
      </c>
      <c r="E671" s="4" t="s">
        <v>244</v>
      </c>
      <c r="F671" s="4" t="s">
        <v>238</v>
      </c>
      <c r="G671" s="4" t="s">
        <v>245</v>
      </c>
      <c r="H671" s="9">
        <v>6.2076107757800001</v>
      </c>
      <c r="I671" s="9">
        <v>0</v>
      </c>
      <c r="J671" s="287">
        <v>6.2076107757800001</v>
      </c>
      <c r="K671" s="9">
        <v>0.87978186941000003</v>
      </c>
      <c r="L671" s="9">
        <v>4.1338344222399996</v>
      </c>
      <c r="M671" s="287">
        <v>5.01361629165</v>
      </c>
      <c r="N671" s="9">
        <v>2.7716797093699999</v>
      </c>
      <c r="O671" s="9">
        <v>10.12291979361</v>
      </c>
      <c r="P671" s="9">
        <v>3.22982976142</v>
      </c>
      <c r="Q671" s="9">
        <v>2.45669559164</v>
      </c>
      <c r="R671" s="9">
        <v>5.6789261478900004</v>
      </c>
      <c r="S671" s="9">
        <v>10.99528752632</v>
      </c>
      <c r="T671" s="9">
        <v>19.83770544843</v>
      </c>
      <c r="U671" s="9">
        <v>2.63873203674</v>
      </c>
      <c r="V671" s="287">
        <v>57.731776015420003</v>
      </c>
      <c r="W671" s="287">
        <v>68.953003082850003</v>
      </c>
      <c r="X671" s="9">
        <v>6.3205491638801501</v>
      </c>
      <c r="Y671" s="284">
        <v>75.273552246730148</v>
      </c>
      <c r="Z671" t="str">
        <f>SUBSTITUTE(SUBSTITUTE(SUBSTITUTE(SUBSTITUTE(IF(E671="","",VLOOKUP(E671,Esquemas_NORM!$A$2:$H$126,8,FALSE)),"PROVINCIA ADMINISTRATIVA Y DE PLANIFICACIÓN","PAT"),"PROVINCIA ADMINISTRATIVA Y DE PLANIFICACION","PAT"),"PROVINCIA ADMINISTRATIVA DE PLANIFICACION","PAT"),"PROVINCIA ADMINISTRATIVA Y PLANIFICACION","PAT")</f>
        <v>PAT BIOENERGÉTICA DEL NORTE DE ANTIOQUIA</v>
      </c>
      <c r="AA671" t="str">
        <f>IF($E671="","",INDEX(Esquemas_NORM!$H$2:$K$126,MATCH($E671,Esquemas_NORM!$A$2:$A$126,0),MATCH(AA$4,Esquemas_NORM!$H$1:$K$1,0)))</f>
        <v>A la fecha no ha conformado un EAT Región</v>
      </c>
      <c r="AB671" t="str">
        <f>IF($E671="","",INDEX(Esquemas_NORM!$H$2:$K$126,MATCH($E671,Esquemas_NORM!$A$2:$A$126,0),MATCH(AB$4,Esquemas_NORM!$H$1:$K$1,0)))</f>
        <v>A la fecha no ha conformado un EAT Área Metropolitana</v>
      </c>
      <c r="AC671" t="str">
        <f>IF($E671="","",INDEX(Esquemas_NORM!$H$2:$K$126,MATCH($E671,Esquemas_NORM!$A$2:$A$126,0),MATCH(AC$4,Esquemas_NORM!$H$1:$K$1,0)))</f>
        <v>ASOCIACION DE MUNICIPIOS DEL NORTE ANTIOQUEÑO - AMUNORTE</v>
      </c>
    </row>
    <row r="672" spans="1:29" x14ac:dyDescent="0.3">
      <c r="A672" s="6">
        <v>2020</v>
      </c>
      <c r="B672" s="4" t="s">
        <v>556</v>
      </c>
      <c r="C672" s="4" t="s">
        <v>235</v>
      </c>
      <c r="D672" s="4" t="s">
        <v>566</v>
      </c>
      <c r="E672" s="4" t="s">
        <v>246</v>
      </c>
      <c r="F672" s="4" t="s">
        <v>238</v>
      </c>
      <c r="G672" s="4" t="s">
        <v>247</v>
      </c>
      <c r="H672" s="9">
        <v>10.591338133260001</v>
      </c>
      <c r="I672" s="9">
        <v>0</v>
      </c>
      <c r="J672" s="287">
        <v>10.591338133260001</v>
      </c>
      <c r="K672" s="9">
        <v>0.62032737875999999</v>
      </c>
      <c r="L672" s="9">
        <v>2.5479666485400001</v>
      </c>
      <c r="M672" s="287">
        <v>3.1682940273</v>
      </c>
      <c r="N672" s="9">
        <v>27.01119036954</v>
      </c>
      <c r="O672" s="9">
        <v>1.55787732234</v>
      </c>
      <c r="P672" s="9">
        <v>0.46130414609999998</v>
      </c>
      <c r="Q672" s="9">
        <v>0.28024703649999999</v>
      </c>
      <c r="R672" s="9">
        <v>1.1015909505499999</v>
      </c>
      <c r="S672" s="9">
        <v>2.50136298357</v>
      </c>
      <c r="T672" s="9">
        <v>3.24944489631</v>
      </c>
      <c r="U672" s="9">
        <v>0.38711901284</v>
      </c>
      <c r="V672" s="287">
        <v>36.550136717750007</v>
      </c>
      <c r="W672" s="287">
        <v>50.30976887831001</v>
      </c>
      <c r="X672" s="9">
        <v>4.6116246341988445</v>
      </c>
      <c r="Y672" s="284">
        <v>54.921393512508857</v>
      </c>
      <c r="Z672" t="str">
        <f>SUBSTITUTE(SUBSTITUTE(SUBSTITUTE(SUBSTITUTE(IF(E672="","",VLOOKUP(E672,Esquemas_NORM!$A$2:$H$126,8,FALSE)),"PROVINCIA ADMINISTRATIVA Y DE PLANIFICACIÓN","PAT"),"PROVINCIA ADMINISTRATIVA Y DE PLANIFICACION","PAT"),"PROVINCIA ADMINISTRATIVA DE PLANIFICACION","PAT"),"PROVINCIA ADMINISTRATIVA Y PLANIFICACION","PAT")</f>
        <v>PAT BIOENERGÉTICA DEL NORTE DE ANTIOQUIA</v>
      </c>
      <c r="AA672" t="str">
        <f>IF($E672="","",INDEX(Esquemas_NORM!$H$2:$K$126,MATCH($E672,Esquemas_NORM!$A$2:$A$126,0),MATCH(AA$4,Esquemas_NORM!$H$1:$K$1,0)))</f>
        <v>A la fecha no ha conformado un EAT Región</v>
      </c>
      <c r="AB672" t="str">
        <f>IF($E672="","",INDEX(Esquemas_NORM!$H$2:$K$126,MATCH($E672,Esquemas_NORM!$A$2:$A$126,0),MATCH(AB$4,Esquemas_NORM!$H$1:$K$1,0)))</f>
        <v>A la fecha no ha conformado un EAT Área Metropolitana</v>
      </c>
      <c r="AC672" t="str">
        <f>IF($E672="","",INDEX(Esquemas_NORM!$H$2:$K$126,MATCH($E672,Esquemas_NORM!$A$2:$A$126,0),MATCH(AC$4,Esquemas_NORM!$H$1:$K$1,0)))</f>
        <v>A la fecha no ha conformado un EAT asociación - unión</v>
      </c>
    </row>
    <row r="673" spans="1:29" x14ac:dyDescent="0.3">
      <c r="A673" s="6">
        <v>2020</v>
      </c>
      <c r="B673" s="4" t="s">
        <v>556</v>
      </c>
      <c r="C673" s="4" t="s">
        <v>235</v>
      </c>
      <c r="D673" s="4" t="s">
        <v>569</v>
      </c>
      <c r="E673" s="4" t="s">
        <v>248</v>
      </c>
      <c r="F673" s="4" t="s">
        <v>238</v>
      </c>
      <c r="G673" s="4" t="s">
        <v>249</v>
      </c>
      <c r="H673" s="9">
        <v>218.56168024374</v>
      </c>
      <c r="I673" s="9">
        <v>2.4611440667700002</v>
      </c>
      <c r="J673" s="287">
        <v>221.02282431051</v>
      </c>
      <c r="K673" s="9">
        <v>26.277925670399998</v>
      </c>
      <c r="L673" s="9">
        <v>13.61037927782</v>
      </c>
      <c r="M673" s="287">
        <v>39.888304948219997</v>
      </c>
      <c r="N673" s="9">
        <v>30.732470298340001</v>
      </c>
      <c r="O673" s="9">
        <v>69.130649873409993</v>
      </c>
      <c r="P673" s="9">
        <v>9.1940971972300005</v>
      </c>
      <c r="Q673" s="9">
        <v>11.488522933540001</v>
      </c>
      <c r="R673" s="9">
        <v>22.370896714019999</v>
      </c>
      <c r="S673" s="9">
        <v>32.167318565339997</v>
      </c>
      <c r="T673" s="9">
        <v>31.86260655864</v>
      </c>
      <c r="U673" s="9">
        <v>8.15279069224</v>
      </c>
      <c r="V673" s="287">
        <v>215.09935283275999</v>
      </c>
      <c r="W673" s="287">
        <v>476.01048209148996</v>
      </c>
      <c r="X673" s="9">
        <v>43.633308486484943</v>
      </c>
      <c r="Y673" s="284">
        <v>519.64379057797487</v>
      </c>
      <c r="Z673" t="str">
        <f>SUBSTITUTE(SUBSTITUTE(SUBSTITUTE(SUBSTITUTE(IF(E673="","",VLOOKUP(E673,Esquemas_NORM!$A$2:$H$126,8,FALSE)),"PROVINCIA ADMINISTRATIVA Y DE PLANIFICACIÓN","PAT"),"PROVINCIA ADMINISTRATIVA Y DE PLANIFICACION","PAT"),"PROVINCIA ADMINISTRATIVA DE PLANIFICACION","PAT"),"PROVINCIA ADMINISTRATIVA Y PLANIFICACION","PAT")</f>
        <v>PAT DEL RIO GRANDE</v>
      </c>
      <c r="AA673" t="str">
        <f>IF($E673="","",INDEX(Esquemas_NORM!$H$2:$K$126,MATCH($E673,Esquemas_NORM!$A$2:$A$126,0),MATCH(AA$4,Esquemas_NORM!$H$1:$K$1,0)))</f>
        <v>A la fecha no ha conformado un EAT Región</v>
      </c>
      <c r="AB673" t="str">
        <f>IF($E673="","",INDEX(Esquemas_NORM!$H$2:$K$126,MATCH($E673,Esquemas_NORM!$A$2:$A$126,0),MATCH(AB$4,Esquemas_NORM!$H$1:$K$1,0)))</f>
        <v>A la fecha no ha conformado un EAT Área Metropolitana</v>
      </c>
      <c r="AC673" t="str">
        <f>IF($E673="","",INDEX(Esquemas_NORM!$H$2:$K$126,MATCH($E673,Esquemas_NORM!$A$2:$A$126,0),MATCH(AC$4,Esquemas_NORM!$H$1:$K$1,0)))</f>
        <v>ASOCIACION DE MUNICIPIOS DEL NORTE ANTIOQUEÑO - AMUNORTE</v>
      </c>
    </row>
    <row r="674" spans="1:29" x14ac:dyDescent="0.3">
      <c r="A674" s="6">
        <v>2020</v>
      </c>
      <c r="B674" s="4" t="s">
        <v>556</v>
      </c>
      <c r="C674" s="4" t="s">
        <v>235</v>
      </c>
      <c r="D674" s="4" t="s">
        <v>569</v>
      </c>
      <c r="E674" s="4" t="s">
        <v>250</v>
      </c>
      <c r="F674" s="4" t="s">
        <v>238</v>
      </c>
      <c r="G674" s="4" t="s">
        <v>251</v>
      </c>
      <c r="H674" s="9">
        <v>85.437369219719997</v>
      </c>
      <c r="I674" s="9">
        <v>0</v>
      </c>
      <c r="J674" s="287">
        <v>85.437369219719997</v>
      </c>
      <c r="K674" s="9">
        <v>161.60405975482999</v>
      </c>
      <c r="L674" s="9">
        <v>36.088581441160002</v>
      </c>
      <c r="M674" s="287">
        <v>197.69264119599001</v>
      </c>
      <c r="N674" s="9">
        <v>12.693255718130001</v>
      </c>
      <c r="O674" s="9">
        <v>38.037675515819998</v>
      </c>
      <c r="P674" s="9">
        <v>5.17603311425</v>
      </c>
      <c r="Q674" s="9">
        <v>6.2894683931499999</v>
      </c>
      <c r="R674" s="9">
        <v>14.035682726039999</v>
      </c>
      <c r="S674" s="9">
        <v>20.496992092020001</v>
      </c>
      <c r="T674" s="9">
        <v>17.193128737129999</v>
      </c>
      <c r="U674" s="9">
        <v>5.3287160975900001</v>
      </c>
      <c r="V674" s="287">
        <v>119.25095239413001</v>
      </c>
      <c r="W674" s="287">
        <v>402.38096280984001</v>
      </c>
      <c r="X674" s="9">
        <v>36.884088354987377</v>
      </c>
      <c r="Y674" s="284">
        <v>439.26505116482741</v>
      </c>
      <c r="Z674" t="str">
        <f>SUBSTITUTE(SUBSTITUTE(SUBSTITUTE(SUBSTITUTE(IF(E674="","",VLOOKUP(E674,Esquemas_NORM!$A$2:$H$126,8,FALSE)),"PROVINCIA ADMINISTRATIVA Y DE PLANIFICACIÓN","PAT"),"PROVINCIA ADMINISTRATIVA Y DE PLANIFICACION","PAT"),"PROVINCIA ADMINISTRATIVA DE PLANIFICACION","PAT"),"PROVINCIA ADMINISTRATIVA Y PLANIFICACION","PAT")</f>
        <v>PAT DEL RIO GRANDE</v>
      </c>
      <c r="AA674" t="str">
        <f>IF($E674="","",INDEX(Esquemas_NORM!$H$2:$K$126,MATCH($E674,Esquemas_NORM!$A$2:$A$126,0),MATCH(AA$4,Esquemas_NORM!$H$1:$K$1,0)))</f>
        <v>A la fecha no ha conformado un EAT Región</v>
      </c>
      <c r="AB674" t="str">
        <f>IF($E674="","",INDEX(Esquemas_NORM!$H$2:$K$126,MATCH($E674,Esquemas_NORM!$A$2:$A$126,0),MATCH(AB$4,Esquemas_NORM!$H$1:$K$1,0)))</f>
        <v>A la fecha no ha conformado un EAT Área Metropolitana</v>
      </c>
      <c r="AC674" t="str">
        <f>IF($E674="","",INDEX(Esquemas_NORM!$H$2:$K$126,MATCH($E674,Esquemas_NORM!$A$2:$A$126,0),MATCH(AC$4,Esquemas_NORM!$H$1:$K$1,0)))</f>
        <v>A la fecha no ha conformado un EAT asociación - unión</v>
      </c>
    </row>
    <row r="675" spans="1:29" x14ac:dyDescent="0.3">
      <c r="A675" s="6">
        <v>2020</v>
      </c>
      <c r="B675" s="4" t="s">
        <v>556</v>
      </c>
      <c r="C675" s="4" t="s">
        <v>235</v>
      </c>
      <c r="D675" s="4" t="s">
        <v>566</v>
      </c>
      <c r="E675" s="4" t="s">
        <v>252</v>
      </c>
      <c r="F675" s="4" t="s">
        <v>238</v>
      </c>
      <c r="G675" s="4" t="s">
        <v>253</v>
      </c>
      <c r="H675" s="9">
        <v>30.81852179605</v>
      </c>
      <c r="I675" s="9">
        <v>2.5117535579800001</v>
      </c>
      <c r="J675" s="287">
        <v>33.33027535403</v>
      </c>
      <c r="K675" s="9">
        <v>6.8626531781800004</v>
      </c>
      <c r="L675" s="9">
        <v>16.64880268289</v>
      </c>
      <c r="M675" s="287">
        <v>23.511455861070001</v>
      </c>
      <c r="N675" s="9">
        <v>37.611696394219997</v>
      </c>
      <c r="O675" s="9">
        <v>54.318645856410001</v>
      </c>
      <c r="P675" s="9">
        <v>14.882834023419999</v>
      </c>
      <c r="Q675" s="9">
        <v>9.1015472287599994</v>
      </c>
      <c r="R675" s="9">
        <v>39.639173645390002</v>
      </c>
      <c r="S675" s="9">
        <v>48.413568786680003</v>
      </c>
      <c r="T675" s="9">
        <v>94.076219710339998</v>
      </c>
      <c r="U675" s="9">
        <v>16.863779989289998</v>
      </c>
      <c r="V675" s="287">
        <v>314.90746563451</v>
      </c>
      <c r="W675" s="287">
        <v>371.74919684960997</v>
      </c>
      <c r="X675" s="9">
        <v>34.07623990644057</v>
      </c>
      <c r="Y675" s="284">
        <v>405.82543675605052</v>
      </c>
      <c r="Z675" t="str">
        <f>SUBSTITUTE(SUBSTITUTE(SUBSTITUTE(SUBSTITUTE(IF(E675="","",VLOOKUP(E675,Esquemas_NORM!$A$2:$H$126,8,FALSE)),"PROVINCIA ADMINISTRATIVA Y DE PLANIFICACIÓN","PAT"),"PROVINCIA ADMINISTRATIVA Y DE PLANIFICACION","PAT"),"PROVINCIA ADMINISTRATIVA DE PLANIFICACION","PAT"),"PROVINCIA ADMINISTRATIVA Y PLANIFICACION","PAT")</f>
        <v>PAT BIOENERGÉTICA DEL NORTE DE ANTIOQUIA</v>
      </c>
      <c r="AA675" t="str">
        <f>IF($E675="","",INDEX(Esquemas_NORM!$H$2:$K$126,MATCH($E675,Esquemas_NORM!$A$2:$A$126,0),MATCH(AA$4,Esquemas_NORM!$H$1:$K$1,0)))</f>
        <v>A la fecha no ha conformado un EAT Región</v>
      </c>
      <c r="AB675" t="str">
        <f>IF($E675="","",INDEX(Esquemas_NORM!$H$2:$K$126,MATCH($E675,Esquemas_NORM!$A$2:$A$126,0),MATCH(AB$4,Esquemas_NORM!$H$1:$K$1,0)))</f>
        <v>A la fecha no ha conformado un EAT Área Metropolitana</v>
      </c>
      <c r="AC675" t="str">
        <f>IF($E675="","",INDEX(Esquemas_NORM!$H$2:$K$126,MATCH($E675,Esquemas_NORM!$A$2:$A$126,0),MATCH(AC$4,Esquemas_NORM!$H$1:$K$1,0)))</f>
        <v>ASOCIACION DE MUNICIPIOS DEL NORTE ANTIOQUEÑO - AMUNORTE</v>
      </c>
    </row>
    <row r="676" spans="1:29" x14ac:dyDescent="0.3">
      <c r="A676" s="6">
        <v>2020</v>
      </c>
      <c r="B676" s="4" t="s">
        <v>556</v>
      </c>
      <c r="C676" s="4" t="s">
        <v>235</v>
      </c>
      <c r="D676" s="4" t="s">
        <v>566</v>
      </c>
      <c r="E676" s="4" t="s">
        <v>254</v>
      </c>
      <c r="F676" s="4" t="s">
        <v>238</v>
      </c>
      <c r="G676" s="4" t="s">
        <v>255</v>
      </c>
      <c r="H676" s="9">
        <v>5.4204158280400003</v>
      </c>
      <c r="I676" s="9">
        <v>0</v>
      </c>
      <c r="J676" s="287">
        <v>5.4204158280400003</v>
      </c>
      <c r="K676" s="9">
        <v>0.17337761361000001</v>
      </c>
      <c r="L676" s="9">
        <v>4.2508221011699998</v>
      </c>
      <c r="M676" s="287">
        <v>4.4241997147799994</v>
      </c>
      <c r="N676" s="9">
        <v>34.185980102019997</v>
      </c>
      <c r="O676" s="9">
        <v>2.47511236744</v>
      </c>
      <c r="P676" s="9">
        <v>0.77959797282999999</v>
      </c>
      <c r="Q676" s="9">
        <v>0.61432950306</v>
      </c>
      <c r="R676" s="9">
        <v>1.3665955600999999</v>
      </c>
      <c r="S676" s="9">
        <v>3.5543911881099999</v>
      </c>
      <c r="T676" s="9">
        <v>5.6920771910800001</v>
      </c>
      <c r="U676" s="9">
        <v>0.86166909286000004</v>
      </c>
      <c r="V676" s="287">
        <v>49.529752977499996</v>
      </c>
      <c r="W676" s="287">
        <v>59.374368520319997</v>
      </c>
      <c r="X676" s="9">
        <v>5.4425274974042051</v>
      </c>
      <c r="Y676" s="284">
        <v>64.816896017724204</v>
      </c>
      <c r="Z676" t="str">
        <f>SUBSTITUTE(SUBSTITUTE(SUBSTITUTE(SUBSTITUTE(IF(E676="","",VLOOKUP(E676,Esquemas_NORM!$A$2:$H$126,8,FALSE)),"PROVINCIA ADMINISTRATIVA Y DE PLANIFICACIÓN","PAT"),"PROVINCIA ADMINISTRATIVA Y DE PLANIFICACION","PAT"),"PROVINCIA ADMINISTRATIVA DE PLANIFICACION","PAT"),"PROVINCIA ADMINISTRATIVA Y PLANIFICACION","PAT")</f>
        <v>PAT BIOENERGÉTICA DEL NORTE DE ANTIOQUIA</v>
      </c>
      <c r="AA676" t="str">
        <f>IF($E676="","",INDEX(Esquemas_NORM!$H$2:$K$126,MATCH($E676,Esquemas_NORM!$A$2:$A$126,0),MATCH(AA$4,Esquemas_NORM!$H$1:$K$1,0)))</f>
        <v>A la fecha no ha conformado un EAT Región</v>
      </c>
      <c r="AB676" t="str">
        <f>IF($E676="","",INDEX(Esquemas_NORM!$H$2:$K$126,MATCH($E676,Esquemas_NORM!$A$2:$A$126,0),MATCH(AB$4,Esquemas_NORM!$H$1:$K$1,0)))</f>
        <v>A la fecha no ha conformado un EAT Área Metropolitana</v>
      </c>
      <c r="AC676" t="str">
        <f>IF($E676="","",INDEX(Esquemas_NORM!$H$2:$K$126,MATCH($E676,Esquemas_NORM!$A$2:$A$126,0),MATCH(AC$4,Esquemas_NORM!$H$1:$K$1,0)))</f>
        <v>A la fecha no ha conformado un EAT asociación - unión</v>
      </c>
    </row>
    <row r="677" spans="1:29" x14ac:dyDescent="0.3">
      <c r="A677" s="6">
        <v>2020</v>
      </c>
      <c r="B677" s="4" t="s">
        <v>556</v>
      </c>
      <c r="C677" s="4" t="s">
        <v>235</v>
      </c>
      <c r="D677" s="4" t="s">
        <v>570</v>
      </c>
      <c r="E677" s="4" t="s">
        <v>256</v>
      </c>
      <c r="F677" s="4" t="s">
        <v>238</v>
      </c>
      <c r="G677" s="4" t="s">
        <v>257</v>
      </c>
      <c r="H677" s="9">
        <v>48.132936575519999</v>
      </c>
      <c r="I677" s="9">
        <v>0</v>
      </c>
      <c r="J677" s="287">
        <v>48.132936575519999</v>
      </c>
      <c r="K677" s="9">
        <v>5.1452926639700003</v>
      </c>
      <c r="L677" s="9">
        <v>9.7522016600800008</v>
      </c>
      <c r="M677" s="287">
        <v>14.897494324050001</v>
      </c>
      <c r="N677" s="9">
        <v>10.453514527419999</v>
      </c>
      <c r="O677" s="9">
        <v>28.249428961890001</v>
      </c>
      <c r="P677" s="9">
        <v>9.3736457660700001</v>
      </c>
      <c r="Q677" s="9">
        <v>6.7383009091000003</v>
      </c>
      <c r="R677" s="9">
        <v>17.173375196630001</v>
      </c>
      <c r="S677" s="9">
        <v>26.467679868539999</v>
      </c>
      <c r="T677" s="9">
        <v>67.309747175499993</v>
      </c>
      <c r="U677" s="9">
        <v>6.5932213966699997</v>
      </c>
      <c r="V677" s="287">
        <v>172.35891380181999</v>
      </c>
      <c r="W677" s="287">
        <v>235.38934470139</v>
      </c>
      <c r="X677" s="9">
        <v>21.576869161903662</v>
      </c>
      <c r="Y677" s="284">
        <v>256.96621386329366</v>
      </c>
      <c r="Z677" t="str">
        <f>SUBSTITUTE(SUBSTITUTE(SUBSTITUTE(SUBSTITUTE(IF(E677="","",VLOOKUP(E677,Esquemas_NORM!$A$2:$H$126,8,FALSE)),"PROVINCIA ADMINISTRATIVA Y DE PLANIFICACIÓN","PAT"),"PROVINCIA ADMINISTRATIVA Y DE PLANIFICACION","PAT"),"PROVINCIA ADMINISTRATIVA DE PLANIFICACION","PAT"),"PROVINCIA ADMINISTRATIVA Y PLANIFICACION","PAT")</f>
        <v>PAT BIOENERGÉTICA DEL NORTE DE ANTIOQUIA</v>
      </c>
      <c r="AA677" t="str">
        <f>IF($E677="","",INDEX(Esquemas_NORM!$H$2:$K$126,MATCH($E677,Esquemas_NORM!$A$2:$A$126,0),MATCH(AA$4,Esquemas_NORM!$H$1:$K$1,0)))</f>
        <v>A la fecha no ha conformado un EAT Región</v>
      </c>
      <c r="AB677" t="str">
        <f>IF($E677="","",INDEX(Esquemas_NORM!$H$2:$K$126,MATCH($E677,Esquemas_NORM!$A$2:$A$126,0),MATCH(AB$4,Esquemas_NORM!$H$1:$K$1,0)))</f>
        <v>A la fecha no ha conformado un EAT Área Metropolitana</v>
      </c>
      <c r="AC677" t="str">
        <f>IF($E677="","",INDEX(Esquemas_NORM!$H$2:$K$126,MATCH($E677,Esquemas_NORM!$A$2:$A$126,0),MATCH(AC$4,Esquemas_NORM!$H$1:$K$1,0)))</f>
        <v>ASOCIACION DE MUNICIPIOS DEL NORTE ANTIOQUEÑO - AMUNORTE</v>
      </c>
    </row>
    <row r="678" spans="1:29" x14ac:dyDescent="0.3">
      <c r="A678" s="6">
        <v>2020</v>
      </c>
      <c r="B678" s="4" t="s">
        <v>556</v>
      </c>
      <c r="C678" s="4" t="s">
        <v>235</v>
      </c>
      <c r="D678" s="4" t="s">
        <v>570</v>
      </c>
      <c r="E678" s="4" t="s">
        <v>258</v>
      </c>
      <c r="F678" s="4" t="s">
        <v>238</v>
      </c>
      <c r="G678" s="4" t="s">
        <v>259</v>
      </c>
      <c r="H678" s="9">
        <v>19.91766889781</v>
      </c>
      <c r="I678" s="9">
        <v>0</v>
      </c>
      <c r="J678" s="287">
        <v>19.91766889781</v>
      </c>
      <c r="K678" s="9">
        <v>1.45105851002</v>
      </c>
      <c r="L678" s="9">
        <v>3.2125212004599999</v>
      </c>
      <c r="M678" s="287">
        <v>4.6635797104799996</v>
      </c>
      <c r="N678" s="9">
        <v>1.7274098865500001</v>
      </c>
      <c r="O678" s="9">
        <v>6.4151637783700002</v>
      </c>
      <c r="P678" s="9">
        <v>2.4104483224400002</v>
      </c>
      <c r="Q678" s="9">
        <v>1.8924560715700001</v>
      </c>
      <c r="R678" s="9">
        <v>7.6370373975900003</v>
      </c>
      <c r="S678" s="9">
        <v>7.3260750422500003</v>
      </c>
      <c r="T678" s="9">
        <v>19.582957241660001</v>
      </c>
      <c r="U678" s="9">
        <v>2.4195852204000001</v>
      </c>
      <c r="V678" s="287">
        <v>49.41113296083001</v>
      </c>
      <c r="W678" s="287">
        <v>73.992381569120013</v>
      </c>
      <c r="X678" s="9">
        <v>6.7824817564269928</v>
      </c>
      <c r="Y678" s="284">
        <v>80.774863325547003</v>
      </c>
      <c r="Z678" t="str">
        <f>SUBSTITUTE(SUBSTITUTE(SUBSTITUTE(SUBSTITUTE(IF(E678="","",VLOOKUP(E678,Esquemas_NORM!$A$2:$H$126,8,FALSE)),"PROVINCIA ADMINISTRATIVA Y DE PLANIFICACIÓN","PAT"),"PROVINCIA ADMINISTRATIVA Y DE PLANIFICACION","PAT"),"PROVINCIA ADMINISTRATIVA DE PLANIFICACION","PAT"),"PROVINCIA ADMINISTRATIVA Y PLANIFICACION","PAT")</f>
        <v>PAT BIOENERGÉTICA DEL NORTE DE ANTIOQUIA</v>
      </c>
      <c r="AA678" t="str">
        <f>IF($E678="","",INDEX(Esquemas_NORM!$H$2:$K$126,MATCH($E678,Esquemas_NORM!$A$2:$A$126,0),MATCH(AA$4,Esquemas_NORM!$H$1:$K$1,0)))</f>
        <v>A la fecha no ha conformado un EAT Región</v>
      </c>
      <c r="AB678" t="str">
        <f>IF($E678="","",INDEX(Esquemas_NORM!$H$2:$K$126,MATCH($E678,Esquemas_NORM!$A$2:$A$126,0),MATCH(AB$4,Esquemas_NORM!$H$1:$K$1,0)))</f>
        <v>A la fecha no ha conformado un EAT Área Metropolitana</v>
      </c>
      <c r="AC678" t="str">
        <f>IF($E678="","",INDEX(Esquemas_NORM!$H$2:$K$126,MATCH($E678,Esquemas_NORM!$A$2:$A$126,0),MATCH(AC$4,Esquemas_NORM!$H$1:$K$1,0)))</f>
        <v>ASOCIACION DE MUNICIPIOS DEL NORTE ANTIOQUEÑO - AMUNORTE</v>
      </c>
    </row>
    <row r="679" spans="1:29" x14ac:dyDescent="0.3">
      <c r="A679" s="6">
        <v>2020</v>
      </c>
      <c r="B679" s="4" t="s">
        <v>556</v>
      </c>
      <c r="C679" s="4" t="s">
        <v>235</v>
      </c>
      <c r="D679" s="4" t="s">
        <v>569</v>
      </c>
      <c r="E679" s="4" t="s">
        <v>260</v>
      </c>
      <c r="F679" s="4" t="s">
        <v>238</v>
      </c>
      <c r="G679" s="4" t="s">
        <v>261</v>
      </c>
      <c r="H679" s="9">
        <v>5.0401857576099998</v>
      </c>
      <c r="I679" s="9">
        <v>0</v>
      </c>
      <c r="J679" s="287">
        <v>5.0401857576099998</v>
      </c>
      <c r="K679" s="9">
        <v>1.6110862699199999</v>
      </c>
      <c r="L679" s="9">
        <v>0.91573006777999999</v>
      </c>
      <c r="M679" s="287">
        <v>2.5268163376999997</v>
      </c>
      <c r="N679" s="9">
        <v>2.4423875668599999</v>
      </c>
      <c r="O679" s="9">
        <v>5.8446583309399998</v>
      </c>
      <c r="P679" s="9">
        <v>1.4076071642500001</v>
      </c>
      <c r="Q679" s="9">
        <v>1.03592121685</v>
      </c>
      <c r="R679" s="9">
        <v>3.2303594310700001</v>
      </c>
      <c r="S679" s="9">
        <v>4.76357629519</v>
      </c>
      <c r="T679" s="9">
        <v>8.8821848250199995</v>
      </c>
      <c r="U679" s="9">
        <v>1.7488905559200001</v>
      </c>
      <c r="V679" s="287">
        <v>29.355585386099996</v>
      </c>
      <c r="W679" s="287">
        <v>36.922587481409991</v>
      </c>
      <c r="X679" s="9">
        <v>3.3844940611737599</v>
      </c>
      <c r="Y679" s="284">
        <v>40.307081542583752</v>
      </c>
      <c r="Z679" t="str">
        <f>SUBSTITUTE(SUBSTITUTE(SUBSTITUTE(SUBSTITUTE(IF(E679="","",VLOOKUP(E679,Esquemas_NORM!$A$2:$H$126,8,FALSE)),"PROVINCIA ADMINISTRATIVA Y DE PLANIFICACIÓN","PAT"),"PROVINCIA ADMINISTRATIVA Y DE PLANIFICACION","PAT"),"PROVINCIA ADMINISTRATIVA DE PLANIFICACION","PAT"),"PROVINCIA ADMINISTRATIVA Y PLANIFICACION","PAT")</f>
        <v>PAT BIOENERGÉTICA DEL NORTE DE ANTIOQUIA</v>
      </c>
      <c r="AA679" t="str">
        <f>IF($E679="","",INDEX(Esquemas_NORM!$H$2:$K$126,MATCH($E679,Esquemas_NORM!$A$2:$A$126,0),MATCH(AA$4,Esquemas_NORM!$H$1:$K$1,0)))</f>
        <v>A la fecha no ha conformado un EAT Región</v>
      </c>
      <c r="AB679" t="str">
        <f>IF($E679="","",INDEX(Esquemas_NORM!$H$2:$K$126,MATCH($E679,Esquemas_NORM!$A$2:$A$126,0),MATCH(AB$4,Esquemas_NORM!$H$1:$K$1,0)))</f>
        <v>A la fecha no ha conformado un EAT Área Metropolitana</v>
      </c>
      <c r="AC679" t="str">
        <f>IF($E679="","",INDEX(Esquemas_NORM!$H$2:$K$126,MATCH($E679,Esquemas_NORM!$A$2:$A$126,0),MATCH(AC$4,Esquemas_NORM!$H$1:$K$1,0)))</f>
        <v>ASOCIACION DE MUNICIPIOS DEL NORTE ANTIOQUEÑO - AMUNORTE</v>
      </c>
    </row>
    <row r="680" spans="1:29" x14ac:dyDescent="0.3">
      <c r="A680" s="6">
        <v>2020</v>
      </c>
      <c r="B680" s="4" t="s">
        <v>556</v>
      </c>
      <c r="C680" s="4" t="s">
        <v>235</v>
      </c>
      <c r="D680" s="4" t="s">
        <v>569</v>
      </c>
      <c r="E680" s="4" t="s">
        <v>262</v>
      </c>
      <c r="F680" s="4" t="s">
        <v>238</v>
      </c>
      <c r="G680" s="4" t="s">
        <v>263</v>
      </c>
      <c r="H680" s="9">
        <v>102.17032473813001</v>
      </c>
      <c r="I680" s="9">
        <v>2.1812076640000001E-2</v>
      </c>
      <c r="J680" s="287">
        <v>102.19213681477001</v>
      </c>
      <c r="K680" s="9">
        <v>469.47373494122002</v>
      </c>
      <c r="L680" s="9">
        <v>42.556931301639999</v>
      </c>
      <c r="M680" s="287">
        <v>512.03066624285998</v>
      </c>
      <c r="N680" s="9">
        <v>24.154038871169998</v>
      </c>
      <c r="O680" s="9">
        <v>73.798537991260005</v>
      </c>
      <c r="P680" s="9">
        <v>9.8430467126799996</v>
      </c>
      <c r="Q680" s="9">
        <v>13.52660552589</v>
      </c>
      <c r="R680" s="9">
        <v>32.313638229639999</v>
      </c>
      <c r="S680" s="9">
        <v>43.145956740499997</v>
      </c>
      <c r="T680" s="9">
        <v>39.364164344099997</v>
      </c>
      <c r="U680" s="9">
        <v>9.5465847756100004</v>
      </c>
      <c r="V680" s="287">
        <v>245.69257319085</v>
      </c>
      <c r="W680" s="287">
        <v>859.91537624848002</v>
      </c>
      <c r="X680" s="9">
        <v>78.823795474501097</v>
      </c>
      <c r="Y680" s="284">
        <v>938.73917172298115</v>
      </c>
      <c r="Z680" t="str">
        <f>SUBSTITUTE(SUBSTITUTE(SUBSTITUTE(SUBSTITUTE(IF(E680="","",VLOOKUP(E680,Esquemas_NORM!$A$2:$H$126,8,FALSE)),"PROVINCIA ADMINISTRATIVA Y DE PLANIFICACIÓN","PAT"),"PROVINCIA ADMINISTRATIVA Y DE PLANIFICACION","PAT"),"PROVINCIA ADMINISTRATIVA DE PLANIFICACION","PAT"),"PROVINCIA ADMINISTRATIVA Y PLANIFICACION","PAT")</f>
        <v>PAT DEL RIO GRANDE</v>
      </c>
      <c r="AA680" t="str">
        <f>IF($E680="","",INDEX(Esquemas_NORM!$H$2:$K$126,MATCH($E680,Esquemas_NORM!$A$2:$A$126,0),MATCH(AA$4,Esquemas_NORM!$H$1:$K$1,0)))</f>
        <v>A la fecha no ha conformado un EAT Región</v>
      </c>
      <c r="AB680" t="str">
        <f>IF($E680="","",INDEX(Esquemas_NORM!$H$2:$K$126,MATCH($E680,Esquemas_NORM!$A$2:$A$126,0),MATCH(AB$4,Esquemas_NORM!$H$1:$K$1,0)))</f>
        <v>A la fecha no ha conformado un EAT Área Metropolitana</v>
      </c>
      <c r="AC680" t="str">
        <f>IF($E680="","",INDEX(Esquemas_NORM!$H$2:$K$126,MATCH($E680,Esquemas_NORM!$A$2:$A$126,0),MATCH(AC$4,Esquemas_NORM!$H$1:$K$1,0)))</f>
        <v>A la fecha no ha conformado un EAT asociación - unión</v>
      </c>
    </row>
    <row r="681" spans="1:29" x14ac:dyDescent="0.3">
      <c r="A681" s="6">
        <v>2020</v>
      </c>
      <c r="B681" s="4" t="s">
        <v>556</v>
      </c>
      <c r="C681" s="4" t="s">
        <v>235</v>
      </c>
      <c r="D681" s="4" t="s">
        <v>569</v>
      </c>
      <c r="E681" s="4" t="s">
        <v>264</v>
      </c>
      <c r="F681" s="4" t="s">
        <v>238</v>
      </c>
      <c r="G681" s="4" t="s">
        <v>265</v>
      </c>
      <c r="H681" s="9">
        <v>341.26967222400998</v>
      </c>
      <c r="I681" s="9">
        <v>3.5996242124800002</v>
      </c>
      <c r="J681" s="287">
        <v>344.86929643649</v>
      </c>
      <c r="K681" s="9">
        <v>170.16291282172</v>
      </c>
      <c r="L681" s="9">
        <v>82.162788117450006</v>
      </c>
      <c r="M681" s="287">
        <v>252.32570093917002</v>
      </c>
      <c r="N681" s="9">
        <v>51.55396402985</v>
      </c>
      <c r="O681" s="9">
        <v>103.40236111391</v>
      </c>
      <c r="P681" s="9">
        <v>14.880066014780001</v>
      </c>
      <c r="Q681" s="9">
        <v>16.749483031880001</v>
      </c>
      <c r="R681" s="9">
        <v>37.546370907860002</v>
      </c>
      <c r="S681" s="9">
        <v>64.711034930889994</v>
      </c>
      <c r="T681" s="9">
        <v>124.96900917843</v>
      </c>
      <c r="U681" s="9">
        <v>12.47014592387</v>
      </c>
      <c r="V681" s="287">
        <v>426.28243513146998</v>
      </c>
      <c r="W681" s="287">
        <v>1023.4774325071301</v>
      </c>
      <c r="X681" s="9">
        <v>93.816645266532092</v>
      </c>
      <c r="Y681" s="284">
        <v>1117.2940777736621</v>
      </c>
      <c r="Z681" t="str">
        <f>SUBSTITUTE(SUBSTITUTE(SUBSTITUTE(SUBSTITUTE(IF(E681="","",VLOOKUP(E681,Esquemas_NORM!$A$2:$H$126,8,FALSE)),"PROVINCIA ADMINISTRATIVA Y DE PLANIFICACIÓN","PAT"),"PROVINCIA ADMINISTRATIVA Y DE PLANIFICACION","PAT"),"PROVINCIA ADMINISTRATIVA DE PLANIFICACION","PAT"),"PROVINCIA ADMINISTRATIVA Y PLANIFICACION","PAT")</f>
        <v>PAT DEL RIO GRANDE</v>
      </c>
      <c r="AA681" t="str">
        <f>IF($E681="","",INDEX(Esquemas_NORM!$H$2:$K$126,MATCH($E681,Esquemas_NORM!$A$2:$A$126,0),MATCH(AA$4,Esquemas_NORM!$H$1:$K$1,0)))</f>
        <v>A la fecha no ha conformado un EAT Región</v>
      </c>
      <c r="AB681" t="str">
        <f>IF($E681="","",INDEX(Esquemas_NORM!$H$2:$K$126,MATCH($E681,Esquemas_NORM!$A$2:$A$126,0),MATCH(AB$4,Esquemas_NORM!$H$1:$K$1,0)))</f>
        <v>A la fecha no ha conformado un EAT Área Metropolitana</v>
      </c>
      <c r="AC681" t="str">
        <f>IF($E681="","",INDEX(Esquemas_NORM!$H$2:$K$126,MATCH($E681,Esquemas_NORM!$A$2:$A$126,0),MATCH(AC$4,Esquemas_NORM!$H$1:$K$1,0)))</f>
        <v>A la fecha no ha conformado un EAT asociación - unión</v>
      </c>
    </row>
    <row r="682" spans="1:29" x14ac:dyDescent="0.3">
      <c r="A682" s="6">
        <v>2020</v>
      </c>
      <c r="B682" s="4" t="s">
        <v>556</v>
      </c>
      <c r="C682" s="4" t="s">
        <v>235</v>
      </c>
      <c r="D682" s="4" t="s">
        <v>570</v>
      </c>
      <c r="E682" s="4" t="s">
        <v>266</v>
      </c>
      <c r="F682" s="4" t="s">
        <v>238</v>
      </c>
      <c r="G682" s="4" t="s">
        <v>267</v>
      </c>
      <c r="H682" s="9">
        <v>11.805676763639999</v>
      </c>
      <c r="I682" s="9">
        <v>1.5041302811399999</v>
      </c>
      <c r="J682" s="287">
        <v>13.309807044779999</v>
      </c>
      <c r="K682" s="9">
        <v>4.8720734734200004</v>
      </c>
      <c r="L682" s="9">
        <v>0.24353338983</v>
      </c>
      <c r="M682" s="287">
        <v>5.11560686325</v>
      </c>
      <c r="N682" s="9">
        <v>11.58696017846</v>
      </c>
      <c r="O682" s="9">
        <v>8.9620090330599993</v>
      </c>
      <c r="P682" s="9">
        <v>1.7389744708999999</v>
      </c>
      <c r="Q682" s="9">
        <v>1.59338615086</v>
      </c>
      <c r="R682" s="9">
        <v>4.6793079524100003</v>
      </c>
      <c r="S682" s="9">
        <v>18.164885374379999</v>
      </c>
      <c r="T682" s="9">
        <v>13.21630958197</v>
      </c>
      <c r="U682" s="9">
        <v>1.7184507288899999</v>
      </c>
      <c r="V682" s="287">
        <v>61.660283470929997</v>
      </c>
      <c r="W682" s="287">
        <v>80.085697378959992</v>
      </c>
      <c r="X682" s="9">
        <v>7.341023087842415</v>
      </c>
      <c r="Y682" s="284">
        <v>87.426720466802408</v>
      </c>
      <c r="Z682" t="str">
        <f>SUBSTITUTE(SUBSTITUTE(SUBSTITUTE(SUBSTITUTE(IF(E682="","",VLOOKUP(E682,Esquemas_NORM!$A$2:$H$126,8,FALSE)),"PROVINCIA ADMINISTRATIVA Y DE PLANIFICACIÓN","PAT"),"PROVINCIA ADMINISTRATIVA Y DE PLANIFICACION","PAT"),"PROVINCIA ADMINISTRATIVA DE PLANIFICACION","PAT"),"PROVINCIA ADMINISTRATIVA Y PLANIFICACION","PAT")</f>
        <v>PAT BIOENERGÉTICA DEL NORTE DE ANTIOQUIA</v>
      </c>
      <c r="AA682" t="str">
        <f>IF($E682="","",INDEX(Esquemas_NORM!$H$2:$K$126,MATCH($E682,Esquemas_NORM!$A$2:$A$126,0),MATCH(AA$4,Esquemas_NORM!$H$1:$K$1,0)))</f>
        <v>A la fecha no ha conformado un EAT Región</v>
      </c>
      <c r="AB682" t="str">
        <f>IF($E682="","",INDEX(Esquemas_NORM!$H$2:$K$126,MATCH($E682,Esquemas_NORM!$A$2:$A$126,0),MATCH(AB$4,Esquemas_NORM!$H$1:$K$1,0)))</f>
        <v>A la fecha no ha conformado un EAT Área Metropolitana</v>
      </c>
      <c r="AC682" t="str">
        <f>IF($E682="","",INDEX(Esquemas_NORM!$H$2:$K$126,MATCH($E682,Esquemas_NORM!$A$2:$A$126,0),MATCH(AC$4,Esquemas_NORM!$H$1:$K$1,0)))</f>
        <v>ASOCIACION DE MUNICIPIOS DEL NORTE ANTIOQUEÑO - AMUNORTE</v>
      </c>
    </row>
    <row r="683" spans="1:29" x14ac:dyDescent="0.3">
      <c r="A683" s="6">
        <v>2020</v>
      </c>
      <c r="B683" s="4" t="s">
        <v>556</v>
      </c>
      <c r="C683" s="4" t="s">
        <v>235</v>
      </c>
      <c r="D683" s="4" t="s">
        <v>568</v>
      </c>
      <c r="E683" s="4" t="s">
        <v>268</v>
      </c>
      <c r="F683" s="4" t="s">
        <v>238</v>
      </c>
      <c r="G683" s="4" t="s">
        <v>269</v>
      </c>
      <c r="H683" s="9">
        <v>15.41333883099</v>
      </c>
      <c r="I683" s="9">
        <v>8.8821245090000001E-2</v>
      </c>
      <c r="J683" s="287">
        <v>15.502160076079999</v>
      </c>
      <c r="K683" s="9">
        <v>2.1296902629000001</v>
      </c>
      <c r="L683" s="9">
        <v>5.6974481683600002</v>
      </c>
      <c r="M683" s="287">
        <v>7.8271384312599999</v>
      </c>
      <c r="N683" s="9">
        <v>3.3142347594900001</v>
      </c>
      <c r="O683" s="9">
        <v>25.808359436020002</v>
      </c>
      <c r="P683" s="9">
        <v>4.6914258552500003</v>
      </c>
      <c r="Q683" s="9">
        <v>3.5375476910199999</v>
      </c>
      <c r="R683" s="9">
        <v>9.6109241499299998</v>
      </c>
      <c r="S683" s="9">
        <v>13.565031197910001</v>
      </c>
      <c r="T683" s="9">
        <v>36.922925642940001</v>
      </c>
      <c r="U683" s="9">
        <v>4.1190426098100001</v>
      </c>
      <c r="V683" s="287">
        <v>101.56949134237</v>
      </c>
      <c r="W683" s="287">
        <v>124.89878984971</v>
      </c>
      <c r="X683" s="9">
        <v>11.448797100333424</v>
      </c>
      <c r="Y683" s="284">
        <v>136.34758695004342</v>
      </c>
      <c r="Z683" t="str">
        <f>SUBSTITUTE(SUBSTITUTE(SUBSTITUTE(SUBSTITUTE(IF(E683="","",VLOOKUP(E683,Esquemas_NORM!$A$2:$H$126,8,FALSE)),"PROVINCIA ADMINISTRATIVA Y DE PLANIFICACIÓN","PAT"),"PROVINCIA ADMINISTRATIVA Y DE PLANIFICACION","PAT"),"PROVINCIA ADMINISTRATIVA DE PLANIFICACION","PAT"),"PROVINCIA ADMINISTRATIVA Y PLANIFICACION","PAT")</f>
        <v>PAT BIOENERGÉTICA DEL NORTE DE ANTIOQUIA</v>
      </c>
      <c r="AA683" t="str">
        <f>IF($E683="","",INDEX(Esquemas_NORM!$H$2:$K$126,MATCH($E683,Esquemas_NORM!$A$2:$A$126,0),MATCH(AA$4,Esquemas_NORM!$H$1:$K$1,0)))</f>
        <v>A la fecha no ha conformado un EAT Región</v>
      </c>
      <c r="AB683" t="str">
        <f>IF($E683="","",INDEX(Esquemas_NORM!$H$2:$K$126,MATCH($E683,Esquemas_NORM!$A$2:$A$126,0),MATCH(AB$4,Esquemas_NORM!$H$1:$K$1,0)))</f>
        <v>A la fecha no ha conformado un EAT Área Metropolitana</v>
      </c>
      <c r="AC683" t="str">
        <f>IF($E683="","",INDEX(Esquemas_NORM!$H$2:$K$126,MATCH($E683,Esquemas_NORM!$A$2:$A$126,0),MATCH(AC$4,Esquemas_NORM!$H$1:$K$1,0)))</f>
        <v>A la fecha no ha conformado un EAT asociación - unión</v>
      </c>
    </row>
    <row r="684" spans="1:29" x14ac:dyDescent="0.3">
      <c r="A684" s="6">
        <v>2020</v>
      </c>
      <c r="B684" s="4" t="s">
        <v>556</v>
      </c>
      <c r="C684" s="4" t="s">
        <v>235</v>
      </c>
      <c r="D684" s="4" t="s">
        <v>568</v>
      </c>
      <c r="E684" s="4" t="s">
        <v>270</v>
      </c>
      <c r="F684" s="4" t="s">
        <v>238</v>
      </c>
      <c r="G684" s="4" t="s">
        <v>271</v>
      </c>
      <c r="H684" s="9">
        <v>44.99242625798</v>
      </c>
      <c r="I684" s="9">
        <v>7.3251640000000007E-2</v>
      </c>
      <c r="J684" s="287">
        <v>45.065677897980002</v>
      </c>
      <c r="K684" s="9">
        <v>87.391249234900002</v>
      </c>
      <c r="L684" s="9">
        <v>49.666275693240003</v>
      </c>
      <c r="M684" s="287">
        <v>137.05752492814</v>
      </c>
      <c r="N684" s="9">
        <v>29.25346258942</v>
      </c>
      <c r="O684" s="9">
        <v>104.65868618544999</v>
      </c>
      <c r="P684" s="9">
        <v>17.13233644404</v>
      </c>
      <c r="Q684" s="9">
        <v>21.539651677759998</v>
      </c>
      <c r="R684" s="9">
        <v>43.007791788440002</v>
      </c>
      <c r="S684" s="9">
        <v>56.976299004099999</v>
      </c>
      <c r="T684" s="9">
        <v>94.677969544459998</v>
      </c>
      <c r="U684" s="9">
        <v>14.75282585842</v>
      </c>
      <c r="V684" s="287">
        <v>381.99902309208994</v>
      </c>
      <c r="W684" s="287">
        <v>564.12222591820989</v>
      </c>
      <c r="X684" s="9">
        <v>51.710035878629796</v>
      </c>
      <c r="Y684" s="284">
        <v>615.8322617968397</v>
      </c>
      <c r="Z684" t="str">
        <f>SUBSTITUTE(SUBSTITUTE(SUBSTITUTE(SUBSTITUTE(IF(E684="","",VLOOKUP(E684,Esquemas_NORM!$A$2:$H$126,8,FALSE)),"PROVINCIA ADMINISTRATIVA Y DE PLANIFICACIÓN","PAT"),"PROVINCIA ADMINISTRATIVA Y DE PLANIFICACION","PAT"),"PROVINCIA ADMINISTRATIVA DE PLANIFICACION","PAT"),"PROVINCIA ADMINISTRATIVA Y PLANIFICACION","PAT")</f>
        <v>PAT BIOENERGÉTICA DEL NORTE DE ANTIOQUIA</v>
      </c>
      <c r="AA684" t="str">
        <f>IF($E684="","",INDEX(Esquemas_NORM!$H$2:$K$126,MATCH($E684,Esquemas_NORM!$A$2:$A$126,0),MATCH(AA$4,Esquemas_NORM!$H$1:$K$1,0)))</f>
        <v>A la fecha no ha conformado un EAT Región</v>
      </c>
      <c r="AB684" t="str">
        <f>IF($E684="","",INDEX(Esquemas_NORM!$H$2:$K$126,MATCH($E684,Esquemas_NORM!$A$2:$A$126,0),MATCH(AB$4,Esquemas_NORM!$H$1:$K$1,0)))</f>
        <v>A la fecha no ha conformado un EAT Área Metropolitana</v>
      </c>
      <c r="AC684" t="str">
        <f>IF($E684="","",INDEX(Esquemas_NORM!$H$2:$K$126,MATCH($E684,Esquemas_NORM!$A$2:$A$126,0),MATCH(AC$4,Esquemas_NORM!$H$1:$K$1,0)))</f>
        <v>A la fecha no ha conformado un EAT asociación - unión</v>
      </c>
    </row>
    <row r="685" spans="1:29" x14ac:dyDescent="0.3">
      <c r="A685" s="6">
        <v>2020</v>
      </c>
      <c r="B685" s="4" t="s">
        <v>556</v>
      </c>
      <c r="C685" s="4" t="s">
        <v>272</v>
      </c>
      <c r="D685" s="4" t="s">
        <v>571</v>
      </c>
      <c r="E685" s="4" t="s">
        <v>274</v>
      </c>
      <c r="F685" s="4" t="s">
        <v>275</v>
      </c>
      <c r="G685" s="4" t="s">
        <v>277</v>
      </c>
      <c r="H685" s="9">
        <v>11.24895346698</v>
      </c>
      <c r="I685" s="9">
        <v>1.3700426031599999</v>
      </c>
      <c r="J685" s="287">
        <v>12.61899607014</v>
      </c>
      <c r="K685" s="9">
        <v>0.36423020021000002</v>
      </c>
      <c r="L685" s="9">
        <v>1.63369318424</v>
      </c>
      <c r="M685" s="287">
        <v>1.99792338445</v>
      </c>
      <c r="N685" s="9">
        <v>4.1000481466799998</v>
      </c>
      <c r="O685" s="9">
        <v>1.6136310627499999</v>
      </c>
      <c r="P685" s="9">
        <v>0.61525617079999995</v>
      </c>
      <c r="Q685" s="9">
        <v>0.35984949163000002</v>
      </c>
      <c r="R685" s="9">
        <v>1.2651044386999999</v>
      </c>
      <c r="S685" s="9">
        <v>2.5279878077100002</v>
      </c>
      <c r="T685" s="9">
        <v>7.1744717913800002</v>
      </c>
      <c r="U685" s="9">
        <v>0.64902226256999995</v>
      </c>
      <c r="V685" s="287">
        <v>18.305371172219999</v>
      </c>
      <c r="W685" s="287">
        <v>32.922290626809996</v>
      </c>
      <c r="X685" s="9">
        <v>3.0178084665057479</v>
      </c>
      <c r="Y685" s="284">
        <v>35.940099093315744</v>
      </c>
      <c r="Z685" t="str">
        <f>SUBSTITUTE(SUBSTITUTE(SUBSTITUTE(SUBSTITUTE(IF(E685="","",VLOOKUP(E685,Esquemas_NORM!$A$2:$H$126,8,FALSE)),"PROVINCIA ADMINISTRATIVA Y DE PLANIFICACIÓN","PAT"),"PROVINCIA ADMINISTRATIVA Y DE PLANIFICACION","PAT"),"PROVINCIA ADMINISTRATIVA DE PLANIFICACION","PAT"),"PROVINCIA ADMINISTRATIVA Y PLANIFICACION","PAT")</f>
        <v>PAT AGROINDUSTRIAL DEL OCCIDENTE ANTIOQUEÑO</v>
      </c>
      <c r="AA685" t="str">
        <f>IF($E685="","",INDEX(Esquemas_NORM!$H$2:$K$126,MATCH($E685,Esquemas_NORM!$A$2:$A$126,0),MATCH(AA$4,Esquemas_NORM!$H$1:$K$1,0)))</f>
        <v>Región de Planeación y Gestión de Occidente</v>
      </c>
      <c r="AB685" t="str">
        <f>IF($E685="","",INDEX(Esquemas_NORM!$H$2:$K$126,MATCH($E685,Esquemas_NORM!$A$2:$A$126,0),MATCH(AB$4,Esquemas_NORM!$H$1:$K$1,0)))</f>
        <v>A la fecha no ha conformado un EAT Área Metropolitana</v>
      </c>
      <c r="AC685" t="str">
        <f>IF($E685="","",INDEX(Esquemas_NORM!$H$2:$K$126,MATCH($E685,Esquemas_NORM!$A$2:$A$126,0),MATCH(AC$4,Esquemas_NORM!$H$1:$K$1,0)))</f>
        <v>ASOCIACION DE MUNICIPIOS DEL NORTE ANTIOQUEÑO - AMUNORTE</v>
      </c>
    </row>
    <row r="686" spans="1:29" x14ac:dyDescent="0.3">
      <c r="A686" s="6">
        <v>2020</v>
      </c>
      <c r="B686" s="4" t="s">
        <v>556</v>
      </c>
      <c r="C686" s="4" t="s">
        <v>272</v>
      </c>
      <c r="D686" s="4" t="s">
        <v>572</v>
      </c>
      <c r="E686" s="4" t="s">
        <v>278</v>
      </c>
      <c r="F686" s="4" t="s">
        <v>275</v>
      </c>
      <c r="G686" s="4" t="s">
        <v>280</v>
      </c>
      <c r="H686" s="9">
        <v>47.897624957250002</v>
      </c>
      <c r="I686" s="9">
        <v>0.19185768543000001</v>
      </c>
      <c r="J686" s="287">
        <v>48.089482642680004</v>
      </c>
      <c r="K686" s="9">
        <v>0.68668411547999997</v>
      </c>
      <c r="L686" s="9">
        <v>6.4288799921199997</v>
      </c>
      <c r="M686" s="287">
        <v>7.1155641076</v>
      </c>
      <c r="N686" s="9">
        <v>1.4613437567400001</v>
      </c>
      <c r="O686" s="9">
        <v>10.94609718771</v>
      </c>
      <c r="P686" s="9">
        <v>2.5440692492400001</v>
      </c>
      <c r="Q686" s="9">
        <v>2.3718216542800001</v>
      </c>
      <c r="R686" s="9">
        <v>6.1930655780399997</v>
      </c>
      <c r="S686" s="9">
        <v>6.8764722492999999</v>
      </c>
      <c r="T686" s="9">
        <v>16.914246681609999</v>
      </c>
      <c r="U686" s="9">
        <v>2.80609140331</v>
      </c>
      <c r="V686" s="287">
        <v>50.113207760229997</v>
      </c>
      <c r="W686" s="287">
        <v>105.31825451051</v>
      </c>
      <c r="X686" s="9">
        <v>9.6539552409096157</v>
      </c>
      <c r="Y686" s="284">
        <v>114.97220975141961</v>
      </c>
      <c r="Z686" t="str">
        <f>SUBSTITUTE(SUBSTITUTE(SUBSTITUTE(SUBSTITUTE(IF(E686="","",VLOOKUP(E686,Esquemas_NORM!$A$2:$H$126,8,FALSE)),"PROVINCIA ADMINISTRATIVA Y DE PLANIFICACIÓN","PAT"),"PROVINCIA ADMINISTRATIVA Y DE PLANIFICACION","PAT"),"PROVINCIA ADMINISTRATIVA DE PLANIFICACION","PAT"),"PROVINCIA ADMINISTRATIVA Y PLANIFICACION","PAT")</f>
        <v>PAT DE PENDERISCO Y SINIFANÁ</v>
      </c>
      <c r="AA686" t="str">
        <f>IF($E686="","",INDEX(Esquemas_NORM!$H$2:$K$126,MATCH($E686,Esquemas_NORM!$A$2:$A$126,0),MATCH(AA$4,Esquemas_NORM!$H$1:$K$1,0)))</f>
        <v>A la fecha no ha conformado un EAT Región</v>
      </c>
      <c r="AB686" t="str">
        <f>IF($E686="","",INDEX(Esquemas_NORM!$H$2:$K$126,MATCH($E686,Esquemas_NORM!$A$2:$A$126,0),MATCH(AB$4,Esquemas_NORM!$H$1:$K$1,0)))</f>
        <v>A la fecha no ha conformado un EAT Área Metropolitana</v>
      </c>
      <c r="AC686" t="str">
        <f>IF($E686="","",INDEX(Esquemas_NORM!$H$2:$K$126,MATCH($E686,Esquemas_NORM!$A$2:$A$126,0),MATCH(AC$4,Esquemas_NORM!$H$1:$K$1,0)))</f>
        <v>ASOCIACION DE MUNICIPIOS DEL OCCIDENTE ANTIOQUEÑO - AMOCCIDENTE</v>
      </c>
    </row>
    <row r="687" spans="1:29" x14ac:dyDescent="0.3">
      <c r="A687" s="6">
        <v>2020</v>
      </c>
      <c r="B687" s="4" t="s">
        <v>556</v>
      </c>
      <c r="C687" s="4" t="s">
        <v>272</v>
      </c>
      <c r="D687" s="4" t="s">
        <v>572</v>
      </c>
      <c r="E687" s="4" t="s">
        <v>281</v>
      </c>
      <c r="F687" s="4" t="s">
        <v>275</v>
      </c>
      <c r="G687" s="4" t="s">
        <v>282</v>
      </c>
      <c r="H687" s="9">
        <v>12.74151742636</v>
      </c>
      <c r="I687" s="9">
        <v>0</v>
      </c>
      <c r="J687" s="287">
        <v>12.74151742636</v>
      </c>
      <c r="K687" s="9">
        <v>1.1993604538</v>
      </c>
      <c r="L687" s="9">
        <v>2.0255374606399998</v>
      </c>
      <c r="M687" s="287">
        <v>3.2248979144399996</v>
      </c>
      <c r="N687" s="9">
        <v>1.07277800565</v>
      </c>
      <c r="O687" s="9">
        <v>6.2860231834300002</v>
      </c>
      <c r="P687" s="9">
        <v>1.73984717238</v>
      </c>
      <c r="Q687" s="9">
        <v>1.3903068753000001</v>
      </c>
      <c r="R687" s="9">
        <v>4.7991429663899998</v>
      </c>
      <c r="S687" s="9">
        <v>4.9726620264100001</v>
      </c>
      <c r="T687" s="9">
        <v>13.388135355979999</v>
      </c>
      <c r="U687" s="9">
        <v>2.3177797669600002</v>
      </c>
      <c r="V687" s="287">
        <v>35.966675352499998</v>
      </c>
      <c r="W687" s="287">
        <v>51.933090693299995</v>
      </c>
      <c r="X687" s="9">
        <v>4.7604257723914971</v>
      </c>
      <c r="Y687" s="284">
        <v>56.693516465691495</v>
      </c>
      <c r="Z687" t="str">
        <f>SUBSTITUTE(SUBSTITUTE(SUBSTITUTE(SUBSTITUTE(IF(E687="","",VLOOKUP(E687,Esquemas_NORM!$A$2:$H$126,8,FALSE)),"PROVINCIA ADMINISTRATIVA Y DE PLANIFICACIÓN","PAT"),"PROVINCIA ADMINISTRATIVA Y DE PLANIFICACION","PAT"),"PROVINCIA ADMINISTRATIVA DE PLANIFICACION","PAT"),"PROVINCIA ADMINISTRATIVA Y PLANIFICACION","PAT")</f>
        <v>A la fecha no ha conformado un EAT Provincia</v>
      </c>
      <c r="AA687" t="str">
        <f>IF($E687="","",INDEX(Esquemas_NORM!$H$2:$K$126,MATCH($E687,Esquemas_NORM!$A$2:$A$126,0),MATCH(AA$4,Esquemas_NORM!$H$1:$K$1,0)))</f>
        <v>Región de Planeación y Gestión de Occidente</v>
      </c>
      <c r="AB687" t="str">
        <f>IF($E687="","",INDEX(Esquemas_NORM!$H$2:$K$126,MATCH($E687,Esquemas_NORM!$A$2:$A$126,0),MATCH(AB$4,Esquemas_NORM!$H$1:$K$1,0)))</f>
        <v>A la fecha no ha conformado un EAT Área Metropolitana</v>
      </c>
      <c r="AC687" t="str">
        <f>IF($E687="","",INDEX(Esquemas_NORM!$H$2:$K$126,MATCH($E687,Esquemas_NORM!$A$2:$A$126,0),MATCH(AC$4,Esquemas_NORM!$H$1:$K$1,0)))</f>
        <v>ASOCIACION DE MUNICIPIOS DEL OCCIDENTE ANTIOQUEÑO - AMOCCIDENTE</v>
      </c>
    </row>
    <row r="688" spans="1:29" x14ac:dyDescent="0.3">
      <c r="A688" s="6">
        <v>2020</v>
      </c>
      <c r="B688" s="4" t="s">
        <v>556</v>
      </c>
      <c r="C688" s="4" t="s">
        <v>272</v>
      </c>
      <c r="D688" s="4" t="s">
        <v>572</v>
      </c>
      <c r="E688" s="4" t="s">
        <v>283</v>
      </c>
      <c r="F688" s="4" t="s">
        <v>275</v>
      </c>
      <c r="G688" s="4" t="s">
        <v>284</v>
      </c>
      <c r="H688" s="9">
        <v>8.2545710690600007</v>
      </c>
      <c r="I688" s="9">
        <v>331.89287044169998</v>
      </c>
      <c r="J688" s="287">
        <v>340.14744151075996</v>
      </c>
      <c r="K688" s="9">
        <v>4.3730079282199998</v>
      </c>
      <c r="L688" s="9">
        <v>0.26350165586000002</v>
      </c>
      <c r="M688" s="287">
        <v>4.6365095840799997</v>
      </c>
      <c r="N688" s="9">
        <v>6.9640048301900004</v>
      </c>
      <c r="O688" s="9">
        <v>5.6888631077199996</v>
      </c>
      <c r="P688" s="9">
        <v>1.58879581322</v>
      </c>
      <c r="Q688" s="9">
        <v>1.0153627387999999</v>
      </c>
      <c r="R688" s="9">
        <v>5.1911715599599999</v>
      </c>
      <c r="S688" s="9">
        <v>25.379103175120001</v>
      </c>
      <c r="T688" s="9">
        <v>10.69761546418</v>
      </c>
      <c r="U688" s="9">
        <v>1.8535670845500001</v>
      </c>
      <c r="V688" s="287">
        <v>58.378483773740008</v>
      </c>
      <c r="W688" s="287">
        <v>403.16243486857996</v>
      </c>
      <c r="X688" s="9">
        <v>36.955721675332455</v>
      </c>
      <c r="Y688" s="284">
        <v>440.11815654391239</v>
      </c>
      <c r="Z688" t="str">
        <f>SUBSTITUTE(SUBSTITUTE(SUBSTITUTE(SUBSTITUTE(IF(E688="","",VLOOKUP(E688,Esquemas_NORM!$A$2:$H$126,8,FALSE)),"PROVINCIA ADMINISTRATIVA Y DE PLANIFICACIÓN","PAT"),"PROVINCIA ADMINISTRATIVA Y DE PLANIFICACION","PAT"),"PROVINCIA ADMINISTRATIVA DE PLANIFICACION","PAT"),"PROVINCIA ADMINISTRATIVA Y PLANIFICACION","PAT")</f>
        <v>PAT TURÍSTICA Y AGROECOLÓGICA DEL OCCIDENTE ANTIOQUEÑO</v>
      </c>
      <c r="AA688" t="str">
        <f>IF($E688="","",INDEX(Esquemas_NORM!$H$2:$K$126,MATCH($E688,Esquemas_NORM!$A$2:$A$126,0),MATCH(AA$4,Esquemas_NORM!$H$1:$K$1,0)))</f>
        <v>Región de Planeación y Gestión de Occidente</v>
      </c>
      <c r="AB688" t="str">
        <f>IF($E688="","",INDEX(Esquemas_NORM!$H$2:$K$126,MATCH($E688,Esquemas_NORM!$A$2:$A$126,0),MATCH(AB$4,Esquemas_NORM!$H$1:$K$1,0)))</f>
        <v>A la fecha no ha conformado un EAT Área Metropolitana</v>
      </c>
      <c r="AC688" t="str">
        <f>IF($E688="","",INDEX(Esquemas_NORM!$H$2:$K$126,MATCH($E688,Esquemas_NORM!$A$2:$A$126,0),MATCH(AC$4,Esquemas_NORM!$H$1:$K$1,0)))</f>
        <v>ASOCIACION DE MUNICIPIOS DEL OCCIDENTE ANTIOQUEÑO - AMOCCIDENTE</v>
      </c>
    </row>
    <row r="689" spans="1:29" x14ac:dyDescent="0.3">
      <c r="A689" s="6">
        <v>2020</v>
      </c>
      <c r="B689" s="4" t="s">
        <v>556</v>
      </c>
      <c r="C689" s="4" t="s">
        <v>272</v>
      </c>
      <c r="D689" s="4" t="s">
        <v>572</v>
      </c>
      <c r="E689" s="4" t="s">
        <v>285</v>
      </c>
      <c r="F689" s="4" t="s">
        <v>275</v>
      </c>
      <c r="G689" s="4" t="s">
        <v>286</v>
      </c>
      <c r="H689" s="9">
        <v>33.563365528559999</v>
      </c>
      <c r="I689" s="9">
        <v>0</v>
      </c>
      <c r="J689" s="287">
        <v>33.563365528559999</v>
      </c>
      <c r="K689" s="9">
        <v>1.9948553046099999</v>
      </c>
      <c r="L689" s="9">
        <v>4.16821182286</v>
      </c>
      <c r="M689" s="287">
        <v>6.1630671274699997</v>
      </c>
      <c r="N689" s="9">
        <v>1.1896229019</v>
      </c>
      <c r="O689" s="9">
        <v>9.2773376427199992</v>
      </c>
      <c r="P689" s="9">
        <v>3.0998600196399999</v>
      </c>
      <c r="Q689" s="9">
        <v>2.7805551796399999</v>
      </c>
      <c r="R689" s="9">
        <v>7.1689998409799998</v>
      </c>
      <c r="S689" s="9">
        <v>8.3186195707900001</v>
      </c>
      <c r="T689" s="9">
        <v>24.620299360739999</v>
      </c>
      <c r="U689" s="9">
        <v>3.10353048658</v>
      </c>
      <c r="V689" s="287">
        <v>59.558825002989998</v>
      </c>
      <c r="W689" s="287">
        <v>99.28525765901999</v>
      </c>
      <c r="X689" s="9">
        <v>9.100943022432487</v>
      </c>
      <c r="Y689" s="284">
        <v>108.38620068145248</v>
      </c>
      <c r="Z689" t="str">
        <f>SUBSTITUTE(SUBSTITUTE(SUBSTITUTE(SUBSTITUTE(IF(E689="","",VLOOKUP(E689,Esquemas_NORM!$A$2:$H$126,8,FALSE)),"PROVINCIA ADMINISTRATIVA Y DE PLANIFICACIÓN","PAT"),"PROVINCIA ADMINISTRATIVA Y DE PLANIFICACION","PAT"),"PROVINCIA ADMINISTRATIVA DE PLANIFICACION","PAT"),"PROVINCIA ADMINISTRATIVA Y PLANIFICACION","PAT")</f>
        <v>PAT DE PENDERISCO Y SINIFANÁ</v>
      </c>
      <c r="AA689" t="str">
        <f>IF($E689="","",INDEX(Esquemas_NORM!$H$2:$K$126,MATCH($E689,Esquemas_NORM!$A$2:$A$126,0),MATCH(AA$4,Esquemas_NORM!$H$1:$K$1,0)))</f>
        <v>A la fecha no ha conformado un EAT Región</v>
      </c>
      <c r="AB689" t="str">
        <f>IF($E689="","",INDEX(Esquemas_NORM!$H$2:$K$126,MATCH($E689,Esquemas_NORM!$A$2:$A$126,0),MATCH(AB$4,Esquemas_NORM!$H$1:$K$1,0)))</f>
        <v>A la fecha no ha conformado un EAT Área Metropolitana</v>
      </c>
      <c r="AC689" t="str">
        <f>IF($E689="","",INDEX(Esquemas_NORM!$H$2:$K$126,MATCH($E689,Esquemas_NORM!$A$2:$A$126,0),MATCH(AC$4,Esquemas_NORM!$H$1:$K$1,0)))</f>
        <v>ASOCIACION DE MUNICIPIOS DEL OCCIDENTE ANTIOQUEÑO - AMOCCIDENTE</v>
      </c>
    </row>
    <row r="690" spans="1:29" x14ac:dyDescent="0.3">
      <c r="A690" s="6">
        <v>2020</v>
      </c>
      <c r="B690" s="4" t="s">
        <v>556</v>
      </c>
      <c r="C690" s="4" t="s">
        <v>272</v>
      </c>
      <c r="D690" s="4" t="s">
        <v>571</v>
      </c>
      <c r="E690" s="4" t="s">
        <v>287</v>
      </c>
      <c r="F690" s="4" t="s">
        <v>275</v>
      </c>
      <c r="G690" s="4" t="s">
        <v>288</v>
      </c>
      <c r="H690" s="9">
        <v>34.760480077620002</v>
      </c>
      <c r="I690" s="9">
        <v>5.9818257020000001E-2</v>
      </c>
      <c r="J690" s="287">
        <v>34.82029833464</v>
      </c>
      <c r="K690" s="9">
        <v>3.9088847703899998</v>
      </c>
      <c r="L690" s="9">
        <v>8.0484145221900008</v>
      </c>
      <c r="M690" s="287">
        <v>11.95729929258</v>
      </c>
      <c r="N690" s="9">
        <v>12.23176645679</v>
      </c>
      <c r="O690" s="9">
        <v>22.833029915449998</v>
      </c>
      <c r="P690" s="9">
        <v>4.4371722801900004</v>
      </c>
      <c r="Q690" s="9">
        <v>3.5143944283300002</v>
      </c>
      <c r="R690" s="9">
        <v>11.82906311636</v>
      </c>
      <c r="S690" s="9">
        <v>16.910123758640001</v>
      </c>
      <c r="T690" s="9">
        <v>40.487067616719997</v>
      </c>
      <c r="U690" s="9">
        <v>4.7470238807399996</v>
      </c>
      <c r="V690" s="287">
        <v>116.98964145321999</v>
      </c>
      <c r="W690" s="287">
        <v>163.76723908043999</v>
      </c>
      <c r="X690" s="9">
        <v>15.011657792442314</v>
      </c>
      <c r="Y690" s="284">
        <v>178.77889687288231</v>
      </c>
      <c r="Z690" t="str">
        <f>SUBSTITUTE(SUBSTITUTE(SUBSTITUTE(SUBSTITUTE(IF(E690="","",VLOOKUP(E690,Esquemas_NORM!$A$2:$H$126,8,FALSE)),"PROVINCIA ADMINISTRATIVA Y DE PLANIFICACIÓN","PAT"),"PROVINCIA ADMINISTRATIVA Y DE PLANIFICACION","PAT"),"PROVINCIA ADMINISTRATIVA DE PLANIFICACION","PAT"),"PROVINCIA ADMINISTRATIVA Y PLANIFICACION","PAT")</f>
        <v>PAT AGROINDUSTRIAL DEL OCCIDENTE ANTIOQUEÑO</v>
      </c>
      <c r="AA690" t="str">
        <f>IF($E690="","",INDEX(Esquemas_NORM!$H$2:$K$126,MATCH($E690,Esquemas_NORM!$A$2:$A$126,0),MATCH(AA$4,Esquemas_NORM!$H$1:$K$1,0)))</f>
        <v>Región de Planeación y Gestión de Occidente</v>
      </c>
      <c r="AB690" t="str">
        <f>IF($E690="","",INDEX(Esquemas_NORM!$H$2:$K$126,MATCH($E690,Esquemas_NORM!$A$2:$A$126,0),MATCH(AB$4,Esquemas_NORM!$H$1:$K$1,0)))</f>
        <v>A la fecha no ha conformado un EAT Área Metropolitana</v>
      </c>
      <c r="AC690" t="str">
        <f>IF($E690="","",INDEX(Esquemas_NORM!$H$2:$K$126,MATCH($E690,Esquemas_NORM!$A$2:$A$126,0),MATCH(AC$4,Esquemas_NORM!$H$1:$K$1,0)))</f>
        <v>ASOCIACION DE MUNICIPIOS DEL OCCIDENTE ANTIOQUEÑO - AMOCCIDENTE</v>
      </c>
    </row>
    <row r="691" spans="1:29" x14ac:dyDescent="0.3">
      <c r="A691" s="6">
        <v>2020</v>
      </c>
      <c r="B691" s="4" t="s">
        <v>556</v>
      </c>
      <c r="C691" s="4" t="s">
        <v>272</v>
      </c>
      <c r="D691" s="4" t="s">
        <v>571</v>
      </c>
      <c r="E691" s="4" t="s">
        <v>289</v>
      </c>
      <c r="F691" s="4" t="s">
        <v>275</v>
      </c>
      <c r="G691" s="4" t="s">
        <v>290</v>
      </c>
      <c r="H691" s="9">
        <v>63.824890842910001</v>
      </c>
      <c r="I691" s="9">
        <v>28.858277698409999</v>
      </c>
      <c r="J691" s="287">
        <v>92.683168541320001</v>
      </c>
      <c r="K691" s="9">
        <v>2.00797589496</v>
      </c>
      <c r="L691" s="9">
        <v>13.700831489340001</v>
      </c>
      <c r="M691" s="287">
        <v>15.7088073843</v>
      </c>
      <c r="N691" s="9">
        <v>4.9166045245100003</v>
      </c>
      <c r="O691" s="9">
        <v>39.995734118370002</v>
      </c>
      <c r="P691" s="9">
        <v>7.6489707238999998</v>
      </c>
      <c r="Q691" s="9">
        <v>6.3731352328900002</v>
      </c>
      <c r="R691" s="9">
        <v>14.79972079963</v>
      </c>
      <c r="S691" s="9">
        <v>23.598108427020001</v>
      </c>
      <c r="T691" s="9">
        <v>55.282904433410003</v>
      </c>
      <c r="U691" s="9">
        <v>5.0640843525000001</v>
      </c>
      <c r="V691" s="287">
        <v>157.67926261223002</v>
      </c>
      <c r="W691" s="287">
        <v>266.07123853785004</v>
      </c>
      <c r="X691" s="9">
        <v>24.389312561949378</v>
      </c>
      <c r="Y691" s="284">
        <v>290.46055109979943</v>
      </c>
      <c r="Z691" t="str">
        <f>SUBSTITUTE(SUBSTITUTE(SUBSTITUTE(SUBSTITUTE(IF(E691="","",VLOOKUP(E691,Esquemas_NORM!$A$2:$H$126,8,FALSE)),"PROVINCIA ADMINISTRATIVA Y DE PLANIFICACIÓN","PAT"),"PROVINCIA ADMINISTRATIVA Y DE PLANIFICACION","PAT"),"PROVINCIA ADMINISTRATIVA DE PLANIFICACION","PAT"),"PROVINCIA ADMINISTRATIVA Y PLANIFICACION","PAT")</f>
        <v>PAT AGROINDUSTRIAL DEL OCCIDENTE ANTIOQUEÑO</v>
      </c>
      <c r="AA691" t="str">
        <f>IF($E691="","",INDEX(Esquemas_NORM!$H$2:$K$126,MATCH($E691,Esquemas_NORM!$A$2:$A$126,0),MATCH(AA$4,Esquemas_NORM!$H$1:$K$1,0)))</f>
        <v>Región de Planeación y Gestión de Occidente</v>
      </c>
      <c r="AB691" t="str">
        <f>IF($E691="","",INDEX(Esquemas_NORM!$H$2:$K$126,MATCH($E691,Esquemas_NORM!$A$2:$A$126,0),MATCH(AB$4,Esquemas_NORM!$H$1:$K$1,0)))</f>
        <v>A la fecha no ha conformado un EAT Área Metropolitana</v>
      </c>
      <c r="AC691" t="str">
        <f>IF($E691="","",INDEX(Esquemas_NORM!$H$2:$K$126,MATCH($E691,Esquemas_NORM!$A$2:$A$126,0),MATCH(AC$4,Esquemas_NORM!$H$1:$K$1,0)))</f>
        <v>ASOCIACION DE MUNICIPIOS DEL OCCIDENTE ANTIOQUEÑO - AMOCCIDENTE</v>
      </c>
    </row>
    <row r="692" spans="1:29" x14ac:dyDescent="0.3">
      <c r="A692" s="6">
        <v>2020</v>
      </c>
      <c r="B692" s="4" t="s">
        <v>556</v>
      </c>
      <c r="C692" s="4" t="s">
        <v>272</v>
      </c>
      <c r="D692" s="4" t="s">
        <v>572</v>
      </c>
      <c r="E692" s="4" t="s">
        <v>291</v>
      </c>
      <c r="F692" s="4" t="s">
        <v>275</v>
      </c>
      <c r="G692" s="4" t="s">
        <v>292</v>
      </c>
      <c r="H692" s="9">
        <v>105.02570980591</v>
      </c>
      <c r="I692" s="9">
        <v>0</v>
      </c>
      <c r="J692" s="287">
        <v>105.02570980591</v>
      </c>
      <c r="K692" s="9">
        <v>6.6221554445999997</v>
      </c>
      <c r="L692" s="9">
        <v>7.4806108245100003</v>
      </c>
      <c r="M692" s="287">
        <v>14.102766269109999</v>
      </c>
      <c r="N692" s="9">
        <v>3.8513356840199999</v>
      </c>
      <c r="O692" s="9">
        <v>16.50782602312</v>
      </c>
      <c r="P692" s="9">
        <v>5.2256242661299996</v>
      </c>
      <c r="Q692" s="9">
        <v>3.57006124292</v>
      </c>
      <c r="R692" s="9">
        <v>13.411145135290001</v>
      </c>
      <c r="S692" s="9">
        <v>13.524383795549999</v>
      </c>
      <c r="T692" s="9">
        <v>25.563158634730001</v>
      </c>
      <c r="U692" s="9">
        <v>5.2423570371699997</v>
      </c>
      <c r="V692" s="287">
        <v>86.895891818930011</v>
      </c>
      <c r="W692" s="287">
        <v>206.02436789395</v>
      </c>
      <c r="X692" s="9">
        <v>18.885140429162014</v>
      </c>
      <c r="Y692" s="284">
        <v>224.90950832311202</v>
      </c>
      <c r="Z692" t="str">
        <f>SUBSTITUTE(SUBSTITUTE(SUBSTITUTE(SUBSTITUTE(IF(E692="","",VLOOKUP(E692,Esquemas_NORM!$A$2:$H$126,8,FALSE)),"PROVINCIA ADMINISTRATIVA Y DE PLANIFICACIÓN","PAT"),"PROVINCIA ADMINISTRATIVA Y DE PLANIFICACION","PAT"),"PROVINCIA ADMINISTRATIVA DE PLANIFICACION","PAT"),"PROVINCIA ADMINISTRATIVA Y PLANIFICACION","PAT")</f>
        <v>PAT TURÍSTICA Y AGROECOLÓGICA DEL OCCIDENTE ANTIOQUEÑO</v>
      </c>
      <c r="AA692" t="str">
        <f>IF($E692="","",INDEX(Esquemas_NORM!$H$2:$K$126,MATCH($E692,Esquemas_NORM!$A$2:$A$126,0),MATCH(AA$4,Esquemas_NORM!$H$1:$K$1,0)))</f>
        <v>A la fecha no ha conformado un EAT Región</v>
      </c>
      <c r="AB692" t="str">
        <f>IF($E692="","",INDEX(Esquemas_NORM!$H$2:$K$126,MATCH($E692,Esquemas_NORM!$A$2:$A$126,0),MATCH(AB$4,Esquemas_NORM!$H$1:$K$1,0)))</f>
        <v>A la fecha no ha conformado un EAT Área Metropolitana</v>
      </c>
      <c r="AC692" t="str">
        <f>IF($E692="","",INDEX(Esquemas_NORM!$H$2:$K$126,MATCH($E692,Esquemas_NORM!$A$2:$A$126,0),MATCH(AC$4,Esquemas_NORM!$H$1:$K$1,0)))</f>
        <v>ASOCIACION DE MUNICIPIOS DEL OCCIDENTE ANTIOQUEÑO - AMOCCIDENTE</v>
      </c>
    </row>
    <row r="693" spans="1:29" x14ac:dyDescent="0.3">
      <c r="A693" s="6">
        <v>2020</v>
      </c>
      <c r="B693" s="4" t="s">
        <v>556</v>
      </c>
      <c r="C693" s="4" t="s">
        <v>272</v>
      </c>
      <c r="D693" s="4" t="s">
        <v>571</v>
      </c>
      <c r="E693" s="4" t="s">
        <v>293</v>
      </c>
      <c r="F693" s="4" t="s">
        <v>275</v>
      </c>
      <c r="G693" s="4" t="s">
        <v>294</v>
      </c>
      <c r="H693" s="9">
        <v>70.933211883080006</v>
      </c>
      <c r="I693" s="9">
        <v>16.343221889479999</v>
      </c>
      <c r="J693" s="287">
        <v>87.276433772560011</v>
      </c>
      <c r="K693" s="9">
        <v>3.1525672067100001</v>
      </c>
      <c r="L693" s="9">
        <v>15.26902979718</v>
      </c>
      <c r="M693" s="287">
        <v>18.42159700389</v>
      </c>
      <c r="N693" s="9">
        <v>20.313940861310002</v>
      </c>
      <c r="O693" s="9">
        <v>42.32494606257</v>
      </c>
      <c r="P693" s="9">
        <v>8.4157005643799998</v>
      </c>
      <c r="Q693" s="9">
        <v>7.2763944766700002</v>
      </c>
      <c r="R693" s="9">
        <v>13.401673071819999</v>
      </c>
      <c r="S693" s="9">
        <v>29.35097773383</v>
      </c>
      <c r="T693" s="9">
        <v>50.523275225310002</v>
      </c>
      <c r="U693" s="9">
        <v>5.6012162233199998</v>
      </c>
      <c r="V693" s="287">
        <v>177.20812421921002</v>
      </c>
      <c r="W693" s="287">
        <v>282.90615499566002</v>
      </c>
      <c r="X693" s="9">
        <v>25.932478376119477</v>
      </c>
      <c r="Y693" s="284">
        <v>308.83863337177951</v>
      </c>
      <c r="Z693" t="str">
        <f>SUBSTITUTE(SUBSTITUTE(SUBSTITUTE(SUBSTITUTE(IF(E693="","",VLOOKUP(E693,Esquemas_NORM!$A$2:$H$126,8,FALSE)),"PROVINCIA ADMINISTRATIVA Y DE PLANIFICACIÓN","PAT"),"PROVINCIA ADMINISTRATIVA Y DE PLANIFICACION","PAT"),"PROVINCIA ADMINISTRATIVA DE PLANIFICACION","PAT"),"PROVINCIA ADMINISTRATIVA Y PLANIFICACION","PAT")</f>
        <v>PAT AGROINDUSTRIAL DEL OCCIDENTE ANTIOQUEÑO</v>
      </c>
      <c r="AA693" t="str">
        <f>IF($E693="","",INDEX(Esquemas_NORM!$H$2:$K$126,MATCH($E693,Esquemas_NORM!$A$2:$A$126,0),MATCH(AA$4,Esquemas_NORM!$H$1:$K$1,0)))</f>
        <v>Región de Planeación y Gestión de Occidente</v>
      </c>
      <c r="AB693" t="str">
        <f>IF($E693="","",INDEX(Esquemas_NORM!$H$2:$K$126,MATCH($E693,Esquemas_NORM!$A$2:$A$126,0),MATCH(AB$4,Esquemas_NORM!$H$1:$K$1,0)))</f>
        <v>A la fecha no ha conformado un EAT Área Metropolitana</v>
      </c>
      <c r="AC693" t="str">
        <f>IF($E693="","",INDEX(Esquemas_NORM!$H$2:$K$126,MATCH($E693,Esquemas_NORM!$A$2:$A$126,0),MATCH(AC$4,Esquemas_NORM!$H$1:$K$1,0)))</f>
        <v>ASOCIACION DE MUNICIPIOS DEL OCCIDENTE ANTIOQUEÑO - AMOCCIDENTE</v>
      </c>
    </row>
    <row r="694" spans="1:29" x14ac:dyDescent="0.3">
      <c r="A694" s="6">
        <v>2020</v>
      </c>
      <c r="B694" s="4" t="s">
        <v>556</v>
      </c>
      <c r="C694" s="4" t="s">
        <v>272</v>
      </c>
      <c r="D694" s="4" t="s">
        <v>572</v>
      </c>
      <c r="E694" s="4" t="s">
        <v>295</v>
      </c>
      <c r="F694" s="4" t="s">
        <v>275</v>
      </c>
      <c r="G694" s="4" t="s">
        <v>296</v>
      </c>
      <c r="H694" s="9">
        <v>12.656199428080001</v>
      </c>
      <c r="I694" s="9">
        <v>0</v>
      </c>
      <c r="J694" s="287">
        <v>12.656199428080001</v>
      </c>
      <c r="K694" s="9">
        <v>2.2197937955099998</v>
      </c>
      <c r="L694" s="9">
        <v>1.3693432053500001</v>
      </c>
      <c r="M694" s="287">
        <v>3.5891370008600001</v>
      </c>
      <c r="N694" s="9">
        <v>2.3338147574599999</v>
      </c>
      <c r="O694" s="9">
        <v>10.31973641471</v>
      </c>
      <c r="P694" s="9">
        <v>1.73409148815</v>
      </c>
      <c r="Q694" s="9">
        <v>1.17360556325</v>
      </c>
      <c r="R694" s="9">
        <v>5.3380745145299997</v>
      </c>
      <c r="S694" s="9">
        <v>6.8114072759999997</v>
      </c>
      <c r="T694" s="9">
        <v>12.3793502297</v>
      </c>
      <c r="U694" s="9">
        <v>2.9894937044900001</v>
      </c>
      <c r="V694" s="287">
        <v>43.079573948290005</v>
      </c>
      <c r="W694" s="287">
        <v>59.324910377230005</v>
      </c>
      <c r="X694" s="9">
        <v>5.4379939367042356</v>
      </c>
      <c r="Y694" s="284">
        <v>64.762904313934243</v>
      </c>
      <c r="Z694" t="str">
        <f>SUBSTITUTE(SUBSTITUTE(SUBSTITUTE(SUBSTITUTE(IF(E694="","",VLOOKUP(E694,Esquemas_NORM!$A$2:$H$126,8,FALSE)),"PROVINCIA ADMINISTRATIVA Y DE PLANIFICACIÓN","PAT"),"PROVINCIA ADMINISTRATIVA Y DE PLANIFICACION","PAT"),"PROVINCIA ADMINISTRATIVA DE PLANIFICACION","PAT"),"PROVINCIA ADMINISTRATIVA Y PLANIFICACION","PAT")</f>
        <v>PAT TURÍSTICA Y AGROECOLÓGICA DEL OCCIDENTE ANTIOQUEÑO</v>
      </c>
      <c r="AA694" t="str">
        <f>IF($E694="","",INDEX(Esquemas_NORM!$H$2:$K$126,MATCH($E694,Esquemas_NORM!$A$2:$A$126,0),MATCH(AA$4,Esquemas_NORM!$H$1:$K$1,0)))</f>
        <v>A la fecha no ha conformado un EAT Región</v>
      </c>
      <c r="AB694" t="str">
        <f>IF($E694="","",INDEX(Esquemas_NORM!$H$2:$K$126,MATCH($E694,Esquemas_NORM!$A$2:$A$126,0),MATCH(AB$4,Esquemas_NORM!$H$1:$K$1,0)))</f>
        <v>A la fecha no ha conformado un EAT Área Metropolitana</v>
      </c>
      <c r="AC694" t="str">
        <f>IF($E694="","",INDEX(Esquemas_NORM!$H$2:$K$126,MATCH($E694,Esquemas_NORM!$A$2:$A$126,0),MATCH(AC$4,Esquemas_NORM!$H$1:$K$1,0)))</f>
        <v>ASOCIACION DE MUNICIPIOS DEL OCCIDENTE ANTIOQUEÑO - AMOCCIDENTE</v>
      </c>
    </row>
    <row r="695" spans="1:29" x14ac:dyDescent="0.3">
      <c r="A695" s="6">
        <v>2020</v>
      </c>
      <c r="B695" s="4" t="s">
        <v>556</v>
      </c>
      <c r="C695" s="4" t="s">
        <v>272</v>
      </c>
      <c r="D695" s="4" t="s">
        <v>572</v>
      </c>
      <c r="E695" s="4" t="s">
        <v>297</v>
      </c>
      <c r="F695" s="4" t="s">
        <v>275</v>
      </c>
      <c r="G695" s="4" t="s">
        <v>298</v>
      </c>
      <c r="H695" s="9">
        <v>35.125942120269997</v>
      </c>
      <c r="I695" s="9">
        <v>1.9666692749999999E-2</v>
      </c>
      <c r="J695" s="287">
        <v>35.145608813019997</v>
      </c>
      <c r="K695" s="9">
        <v>2.93713826752</v>
      </c>
      <c r="L695" s="9">
        <v>5.6875961308800003</v>
      </c>
      <c r="M695" s="287">
        <v>8.6247343984000011</v>
      </c>
      <c r="N695" s="9">
        <v>4.6543060950699999</v>
      </c>
      <c r="O695" s="9">
        <v>18.399144956330002</v>
      </c>
      <c r="P695" s="9">
        <v>4.6147913046099998</v>
      </c>
      <c r="Q695" s="9">
        <v>3.6464917835000001</v>
      </c>
      <c r="R695" s="9">
        <v>11.254485376490001</v>
      </c>
      <c r="S695" s="9">
        <v>14.98290281131</v>
      </c>
      <c r="T695" s="9">
        <v>34.300480508770001</v>
      </c>
      <c r="U695" s="9">
        <v>4.5390071384499997</v>
      </c>
      <c r="V695" s="287">
        <v>96.391609974529999</v>
      </c>
      <c r="W695" s="287">
        <v>140.16195318595001</v>
      </c>
      <c r="X695" s="9">
        <v>12.8478887997541</v>
      </c>
      <c r="Y695" s="284">
        <v>153.0098419857041</v>
      </c>
      <c r="Z695" t="str">
        <f>SUBSTITUTE(SUBSTITUTE(SUBSTITUTE(SUBSTITUTE(IF(E695="","",VLOOKUP(E695,Esquemas_NORM!$A$2:$H$126,8,FALSE)),"PROVINCIA ADMINISTRATIVA Y DE PLANIFICACIÓN","PAT"),"PROVINCIA ADMINISTRATIVA Y DE PLANIFICACION","PAT"),"PROVINCIA ADMINISTRATIVA DE PLANIFICACION","PAT"),"PROVINCIA ADMINISTRATIVA Y PLANIFICACION","PAT")</f>
        <v>PAT TURÍSTICA Y AGROECOLÓGICA DEL OCCIDENTE ANTIOQUEÑO</v>
      </c>
      <c r="AA695" t="str">
        <f>IF($E695="","",INDEX(Esquemas_NORM!$H$2:$K$126,MATCH($E695,Esquemas_NORM!$A$2:$A$126,0),MATCH(AA$4,Esquemas_NORM!$H$1:$K$1,0)))</f>
        <v>Región de Planeación y Gestión de Occidente</v>
      </c>
      <c r="AB695" t="str">
        <f>IF($E695="","",INDEX(Esquemas_NORM!$H$2:$K$126,MATCH($E695,Esquemas_NORM!$A$2:$A$126,0),MATCH(AB$4,Esquemas_NORM!$H$1:$K$1,0)))</f>
        <v>A la fecha no ha conformado un EAT Área Metropolitana</v>
      </c>
      <c r="AC695" t="str">
        <f>IF($E695="","",INDEX(Esquemas_NORM!$H$2:$K$126,MATCH($E695,Esquemas_NORM!$A$2:$A$126,0),MATCH(AC$4,Esquemas_NORM!$H$1:$K$1,0)))</f>
        <v>ASOCIACION DE MUNICIPIOS DEL OCCIDENTE ANTIOQUEÑO - AMOCCIDENTE</v>
      </c>
    </row>
    <row r="696" spans="1:29" x14ac:dyDescent="0.3">
      <c r="A696" s="6">
        <v>2020</v>
      </c>
      <c r="B696" s="4" t="s">
        <v>556</v>
      </c>
      <c r="C696" s="4" t="s">
        <v>272</v>
      </c>
      <c r="D696" s="4" t="s">
        <v>572</v>
      </c>
      <c r="E696" s="4" t="s">
        <v>299</v>
      </c>
      <c r="F696" s="4" t="s">
        <v>275</v>
      </c>
      <c r="G696" s="4" t="s">
        <v>300</v>
      </c>
      <c r="H696" s="9">
        <v>23.353641978159999</v>
      </c>
      <c r="I696" s="9">
        <v>0</v>
      </c>
      <c r="J696" s="287">
        <v>23.353641978159999</v>
      </c>
      <c r="K696" s="9">
        <v>0.33187387649</v>
      </c>
      <c r="L696" s="9">
        <v>6.6025327195200001</v>
      </c>
      <c r="M696" s="287">
        <v>6.9344065960099996</v>
      </c>
      <c r="N696" s="9">
        <v>5.7245434835599998</v>
      </c>
      <c r="O696" s="9">
        <v>12.850902490319999</v>
      </c>
      <c r="P696" s="9">
        <v>4.0749094236900003</v>
      </c>
      <c r="Q696" s="9">
        <v>3.42827984494</v>
      </c>
      <c r="R696" s="9">
        <v>7.0645457885700003</v>
      </c>
      <c r="S696" s="9">
        <v>10.65214494113</v>
      </c>
      <c r="T696" s="9">
        <v>27.355721488850001</v>
      </c>
      <c r="U696" s="9">
        <v>6.9995239626199997</v>
      </c>
      <c r="V696" s="287">
        <v>78.15057142368002</v>
      </c>
      <c r="W696" s="287">
        <v>108.43861999785003</v>
      </c>
      <c r="X696" s="9">
        <v>9.9399822823719095</v>
      </c>
      <c r="Y696" s="284">
        <v>118.37860228022194</v>
      </c>
      <c r="Z696" t="str">
        <f>SUBSTITUTE(SUBSTITUTE(SUBSTITUTE(SUBSTITUTE(IF(E696="","",VLOOKUP(E696,Esquemas_NORM!$A$2:$H$126,8,FALSE)),"PROVINCIA ADMINISTRATIVA Y DE PLANIFICACIÓN","PAT"),"PROVINCIA ADMINISTRATIVA Y DE PLANIFICACION","PAT"),"PROVINCIA ADMINISTRATIVA DE PLANIFICACION","PAT"),"PROVINCIA ADMINISTRATIVA Y PLANIFICACION","PAT")</f>
        <v>A la fecha no ha conformado un EAT Provincia</v>
      </c>
      <c r="AA696" t="str">
        <f>IF($E696="","",INDEX(Esquemas_NORM!$H$2:$K$126,MATCH($E696,Esquemas_NORM!$A$2:$A$126,0),MATCH(AA$4,Esquemas_NORM!$H$1:$K$1,0)))</f>
        <v>Región de Planeación y Gestión de Occidente</v>
      </c>
      <c r="AB696" t="str">
        <f>IF($E696="","",INDEX(Esquemas_NORM!$H$2:$K$126,MATCH($E696,Esquemas_NORM!$A$2:$A$126,0),MATCH(AB$4,Esquemas_NORM!$H$1:$K$1,0)))</f>
        <v>A la fecha no ha conformado un EAT Área Metropolitana</v>
      </c>
      <c r="AC696" t="str">
        <f>IF($E696="","",INDEX(Esquemas_NORM!$H$2:$K$126,MATCH($E696,Esquemas_NORM!$A$2:$A$126,0),MATCH(AC$4,Esquemas_NORM!$H$1:$K$1,0)))</f>
        <v>ASOCIACION DE MUNICIPIOS DEL OCCIDENTE ANTIOQUEÑO - AMOCCIDENTE</v>
      </c>
    </row>
    <row r="697" spans="1:29" x14ac:dyDescent="0.3">
      <c r="A697" s="6">
        <v>2020</v>
      </c>
      <c r="B697" s="4" t="s">
        <v>556</v>
      </c>
      <c r="C697" s="4" t="s">
        <v>272</v>
      </c>
      <c r="D697" s="4" t="s">
        <v>572</v>
      </c>
      <c r="E697" s="4" t="s">
        <v>301</v>
      </c>
      <c r="F697" s="4" t="s">
        <v>275</v>
      </c>
      <c r="G697" s="4" t="s">
        <v>302</v>
      </c>
      <c r="H697" s="9">
        <v>7.9141151372699996</v>
      </c>
      <c r="I697" s="9">
        <v>4.2054501599999997E-3</v>
      </c>
      <c r="J697" s="287">
        <v>7.9183205874299993</v>
      </c>
      <c r="K697" s="9">
        <v>0.28680818067000002</v>
      </c>
      <c r="L697" s="9">
        <v>2.1664888972299998</v>
      </c>
      <c r="M697" s="287">
        <v>2.4532970778999998</v>
      </c>
      <c r="N697" s="9">
        <v>2.4129038560699998</v>
      </c>
      <c r="O697" s="9">
        <v>6.8854405533199996</v>
      </c>
      <c r="P697" s="9">
        <v>1.43504031763</v>
      </c>
      <c r="Q697" s="9">
        <v>0.72084654891</v>
      </c>
      <c r="R697" s="9">
        <v>3.8632625926799999</v>
      </c>
      <c r="S697" s="9">
        <v>4.0680265212300002</v>
      </c>
      <c r="T697" s="9">
        <v>8.3956740954800004</v>
      </c>
      <c r="U697" s="9">
        <v>1.5425898232699999</v>
      </c>
      <c r="V697" s="287">
        <v>29.32378430859</v>
      </c>
      <c r="W697" s="287">
        <v>39.695401973919999</v>
      </c>
      <c r="X697" s="9">
        <v>3.6386629811421836</v>
      </c>
      <c r="Y697" s="284">
        <v>43.334064955062182</v>
      </c>
      <c r="Z697" t="str">
        <f>SUBSTITUTE(SUBSTITUTE(SUBSTITUTE(SUBSTITUTE(IF(E697="","",VLOOKUP(E697,Esquemas_NORM!$A$2:$H$126,8,FALSE)),"PROVINCIA ADMINISTRATIVA Y DE PLANIFICACIÓN","PAT"),"PROVINCIA ADMINISTRATIVA Y DE PLANIFICACION","PAT"),"PROVINCIA ADMINISTRATIVA DE PLANIFICACION","PAT"),"PROVINCIA ADMINISTRATIVA Y PLANIFICACION","PAT")</f>
        <v>PAT TURÍSTICA Y AGROECOLÓGICA DEL OCCIDENTE ANTIOQUEÑO</v>
      </c>
      <c r="AA697" t="str">
        <f>IF($E697="","",INDEX(Esquemas_NORM!$H$2:$K$126,MATCH($E697,Esquemas_NORM!$A$2:$A$126,0),MATCH(AA$4,Esquemas_NORM!$H$1:$K$1,0)))</f>
        <v>Región de Planeación y Gestión de Occidente</v>
      </c>
      <c r="AB697" t="str">
        <f>IF($E697="","",INDEX(Esquemas_NORM!$H$2:$K$126,MATCH($E697,Esquemas_NORM!$A$2:$A$126,0),MATCH(AB$4,Esquemas_NORM!$H$1:$K$1,0)))</f>
        <v>A la fecha no ha conformado un EAT Área Metropolitana</v>
      </c>
      <c r="AC697" t="str">
        <f>IF($E697="","",INDEX(Esquemas_NORM!$H$2:$K$126,MATCH($E697,Esquemas_NORM!$A$2:$A$126,0),MATCH(AC$4,Esquemas_NORM!$H$1:$K$1,0)))</f>
        <v>ASOCIACION DE MUNICIPIOS DEL OCCIDENTE ANTIOQUEÑO - AMOCCIDENTE</v>
      </c>
    </row>
    <row r="698" spans="1:29" x14ac:dyDescent="0.3">
      <c r="A698" s="6">
        <v>2020</v>
      </c>
      <c r="B698" s="4" t="s">
        <v>556</v>
      </c>
      <c r="C698" s="4" t="s">
        <v>272</v>
      </c>
      <c r="D698" s="4" t="s">
        <v>571</v>
      </c>
      <c r="E698" s="4" t="s">
        <v>303</v>
      </c>
      <c r="F698" s="4" t="s">
        <v>275</v>
      </c>
      <c r="G698" s="4" t="s">
        <v>304</v>
      </c>
      <c r="H698" s="9">
        <v>16.437663701360002</v>
      </c>
      <c r="I698" s="9">
        <v>0</v>
      </c>
      <c r="J698" s="287">
        <v>16.437663701360002</v>
      </c>
      <c r="K698" s="9">
        <v>0.63481560359</v>
      </c>
      <c r="L698" s="9">
        <v>3.9542069376</v>
      </c>
      <c r="M698" s="287">
        <v>4.5890225411900003</v>
      </c>
      <c r="N698" s="9">
        <v>0.99852566708000001</v>
      </c>
      <c r="O698" s="9">
        <v>4.1621641899800004</v>
      </c>
      <c r="P698" s="9">
        <v>2.69478511824</v>
      </c>
      <c r="Q698" s="9">
        <v>2.20346941162</v>
      </c>
      <c r="R698" s="9">
        <v>5.9707290953500003</v>
      </c>
      <c r="S698" s="9">
        <v>8.3559056607999995</v>
      </c>
      <c r="T698" s="9">
        <v>26.584168491180002</v>
      </c>
      <c r="U698" s="9">
        <v>2.1317261056099999</v>
      </c>
      <c r="V698" s="287">
        <v>53.101473739859998</v>
      </c>
      <c r="W698" s="287">
        <v>74.128159982409997</v>
      </c>
      <c r="X698" s="9">
        <v>6.7949278298136724</v>
      </c>
      <c r="Y698" s="284">
        <v>80.92308781222367</v>
      </c>
      <c r="Z698" t="str">
        <f>SUBSTITUTE(SUBSTITUTE(SUBSTITUTE(SUBSTITUTE(IF(E698="","",VLOOKUP(E698,Esquemas_NORM!$A$2:$H$126,8,FALSE)),"PROVINCIA ADMINISTRATIVA Y DE PLANIFICACIÓN","PAT"),"PROVINCIA ADMINISTRATIVA Y DE PLANIFICACION","PAT"),"PROVINCIA ADMINISTRATIVA DE PLANIFICACION","PAT"),"PROVINCIA ADMINISTRATIVA Y PLANIFICACION","PAT")</f>
        <v>PAT AGROINDUSTRIAL DEL OCCIDENTE ANTIOQUEÑO</v>
      </c>
      <c r="AA698" t="str">
        <f>IF($E698="","",INDEX(Esquemas_NORM!$H$2:$K$126,MATCH($E698,Esquemas_NORM!$A$2:$A$126,0),MATCH(AA$4,Esquemas_NORM!$H$1:$K$1,0)))</f>
        <v>Región de Planeación y Gestión de Occidente</v>
      </c>
      <c r="AB698" t="str">
        <f>IF($E698="","",INDEX(Esquemas_NORM!$H$2:$K$126,MATCH($E698,Esquemas_NORM!$A$2:$A$126,0),MATCH(AB$4,Esquemas_NORM!$H$1:$K$1,0)))</f>
        <v>A la fecha no ha conformado un EAT Área Metropolitana</v>
      </c>
      <c r="AC698" t="str">
        <f>IF($E698="","",INDEX(Esquemas_NORM!$H$2:$K$126,MATCH($E698,Esquemas_NORM!$A$2:$A$126,0),MATCH(AC$4,Esquemas_NORM!$H$1:$K$1,0)))</f>
        <v>ASOCIACION DE MUNICIPIOS DEL OCCIDENTE ANTIOQUEÑO - AMOCCIDENTE</v>
      </c>
    </row>
    <row r="699" spans="1:29" x14ac:dyDescent="0.3">
      <c r="A699" s="6">
        <v>2020</v>
      </c>
      <c r="B699" s="4" t="s">
        <v>556</v>
      </c>
      <c r="C699" s="4" t="s">
        <v>272</v>
      </c>
      <c r="D699" s="4" t="s">
        <v>572</v>
      </c>
      <c r="E699" s="4" t="s">
        <v>305</v>
      </c>
      <c r="F699" s="4" t="s">
        <v>275</v>
      </c>
      <c r="G699" s="4" t="s">
        <v>306</v>
      </c>
      <c r="H699" s="9">
        <v>17.446665183570001</v>
      </c>
      <c r="I699" s="9">
        <v>2.0118064580000001E-2</v>
      </c>
      <c r="J699" s="287">
        <v>17.466783248150001</v>
      </c>
      <c r="K699" s="9">
        <v>0.91446112385</v>
      </c>
      <c r="L699" s="9">
        <v>4.4393657793600001</v>
      </c>
      <c r="M699" s="287">
        <v>5.3538269032099999</v>
      </c>
      <c r="N699" s="9">
        <v>1.97016585198</v>
      </c>
      <c r="O699" s="9">
        <v>10.526491340530001</v>
      </c>
      <c r="P699" s="9">
        <v>3.3256878732800002</v>
      </c>
      <c r="Q699" s="9">
        <v>2.5060291615399999</v>
      </c>
      <c r="R699" s="9">
        <v>7.6954949090299998</v>
      </c>
      <c r="S699" s="9">
        <v>8.13462006544</v>
      </c>
      <c r="T699" s="9">
        <v>23.507943734600001</v>
      </c>
      <c r="U699" s="9">
        <v>2.3311575394299999</v>
      </c>
      <c r="V699" s="287">
        <v>59.997590475830002</v>
      </c>
      <c r="W699" s="287">
        <v>82.818200627190009</v>
      </c>
      <c r="X699" s="9">
        <v>7.5914968938960854</v>
      </c>
      <c r="Y699" s="284">
        <v>90.409697521086088</v>
      </c>
      <c r="Z699" t="str">
        <f>SUBSTITUTE(SUBSTITUTE(SUBSTITUTE(SUBSTITUTE(IF(E699="","",VLOOKUP(E699,Esquemas_NORM!$A$2:$H$126,8,FALSE)),"PROVINCIA ADMINISTRATIVA Y DE PLANIFICACIÓN","PAT"),"PROVINCIA ADMINISTRATIVA Y DE PLANIFICACION","PAT"),"PROVINCIA ADMINISTRATIVA DE PLANIFICACION","PAT"),"PROVINCIA ADMINISTRATIVA Y PLANIFICACION","PAT")</f>
        <v>PAT TURÍSTICA Y AGROECOLÓGICA DEL OCCIDENTE ANTIOQUEÑO</v>
      </c>
      <c r="AA699" t="str">
        <f>IF($E699="","",INDEX(Esquemas_NORM!$H$2:$K$126,MATCH($E699,Esquemas_NORM!$A$2:$A$126,0),MATCH(AA$4,Esquemas_NORM!$H$1:$K$1,0)))</f>
        <v>A la fecha no ha conformado un EAT Región</v>
      </c>
      <c r="AB699" t="str">
        <f>IF($E699="","",INDEX(Esquemas_NORM!$H$2:$K$126,MATCH($E699,Esquemas_NORM!$A$2:$A$126,0),MATCH(AB$4,Esquemas_NORM!$H$1:$K$1,0)))</f>
        <v>A la fecha no ha conformado un EAT Área Metropolitana</v>
      </c>
      <c r="AC699" t="str">
        <f>IF($E699="","",INDEX(Esquemas_NORM!$H$2:$K$126,MATCH($E699,Esquemas_NORM!$A$2:$A$126,0),MATCH(AC$4,Esquemas_NORM!$H$1:$K$1,0)))</f>
        <v>ASOCIACION DE MUNICIPIOS DEL OCCIDENTE ANTIOQUEÑO - AMOCCIDENTE</v>
      </c>
    </row>
    <row r="700" spans="1:29" x14ac:dyDescent="0.3">
      <c r="A700" s="6">
        <v>2020</v>
      </c>
      <c r="B700" s="4" t="s">
        <v>556</v>
      </c>
      <c r="C700" s="4" t="s">
        <v>272</v>
      </c>
      <c r="D700" s="4" t="s">
        <v>572</v>
      </c>
      <c r="E700" s="4" t="s">
        <v>307</v>
      </c>
      <c r="F700" s="4" t="s">
        <v>275</v>
      </c>
      <c r="G700" s="4" t="s">
        <v>308</v>
      </c>
      <c r="H700" s="9">
        <v>17.968566724750001</v>
      </c>
      <c r="I700" s="9">
        <v>0</v>
      </c>
      <c r="J700" s="287">
        <v>17.968566724750001</v>
      </c>
      <c r="K700" s="9">
        <v>1.64170980729</v>
      </c>
      <c r="L700" s="9">
        <v>10.323936622150001</v>
      </c>
      <c r="M700" s="287">
        <v>11.965646429440001</v>
      </c>
      <c r="N700" s="9">
        <v>11.10898561004</v>
      </c>
      <c r="O700" s="9">
        <v>57.110434674860002</v>
      </c>
      <c r="P700" s="9">
        <v>5.9994236111600001</v>
      </c>
      <c r="Q700" s="9">
        <v>3.9514024236999998</v>
      </c>
      <c r="R700" s="9">
        <v>29.389958985669999</v>
      </c>
      <c r="S700" s="9">
        <v>20.785374562299999</v>
      </c>
      <c r="T700" s="9">
        <v>28.19709437137</v>
      </c>
      <c r="U700" s="9">
        <v>5.4274611070800001</v>
      </c>
      <c r="V700" s="287">
        <v>161.97013534618</v>
      </c>
      <c r="W700" s="287">
        <v>191.90434850036999</v>
      </c>
      <c r="X700" s="9">
        <v>17.59083455729246</v>
      </c>
      <c r="Y700" s="284">
        <v>209.49518305766244</v>
      </c>
      <c r="Z700" t="str">
        <f>SUBSTITUTE(SUBSTITUTE(SUBSTITUTE(SUBSTITUTE(IF(E700="","",VLOOKUP(E700,Esquemas_NORM!$A$2:$H$126,8,FALSE)),"PROVINCIA ADMINISTRATIVA Y DE PLANIFICACIÓN","PAT"),"PROVINCIA ADMINISTRATIVA Y DE PLANIFICACION","PAT"),"PROVINCIA ADMINISTRATIVA DE PLANIFICACION","PAT"),"PROVINCIA ADMINISTRATIVA Y PLANIFICACION","PAT")</f>
        <v>PAT TURÍSTICA Y AGROECOLÓGICA DEL OCCIDENTE ANTIOQUEÑO</v>
      </c>
      <c r="AA700" t="str">
        <f>IF($E700="","",INDEX(Esquemas_NORM!$H$2:$K$126,MATCH($E700,Esquemas_NORM!$A$2:$A$126,0),MATCH(AA$4,Esquemas_NORM!$H$1:$K$1,0)))</f>
        <v>Región de Planeación y Gestión de Occidente</v>
      </c>
      <c r="AB700" t="str">
        <f>IF($E700="","",INDEX(Esquemas_NORM!$H$2:$K$126,MATCH($E700,Esquemas_NORM!$A$2:$A$126,0),MATCH(AB$4,Esquemas_NORM!$H$1:$K$1,0)))</f>
        <v>A la fecha no ha conformado un EAT Área Metropolitana</v>
      </c>
      <c r="AC700" t="str">
        <f>IF($E700="","",INDEX(Esquemas_NORM!$H$2:$K$126,MATCH($E700,Esquemas_NORM!$A$2:$A$126,0),MATCH(AC$4,Esquemas_NORM!$H$1:$K$1,0)))</f>
        <v>ASOCIACION DE MUNICIPIOS DEL OCCIDENTE ANTIOQUEÑO - AMOCCIDENTE</v>
      </c>
    </row>
    <row r="701" spans="1:29" x14ac:dyDescent="0.3">
      <c r="A701" s="6">
        <v>2020</v>
      </c>
      <c r="B701" s="4" t="s">
        <v>556</v>
      </c>
      <c r="C701" s="4" t="s">
        <v>272</v>
      </c>
      <c r="D701" s="4" t="s">
        <v>572</v>
      </c>
      <c r="E701" s="4" t="s">
        <v>309</v>
      </c>
      <c r="F701" s="4" t="s">
        <v>275</v>
      </c>
      <c r="G701" s="4" t="s">
        <v>310</v>
      </c>
      <c r="H701" s="9">
        <v>24.628572194429999</v>
      </c>
      <c r="I701" s="9">
        <v>4.2554457482099997</v>
      </c>
      <c r="J701" s="287">
        <v>28.88401794264</v>
      </c>
      <c r="K701" s="9">
        <v>4.1548023263999996</v>
      </c>
      <c r="L701" s="9">
        <v>14.62808016915</v>
      </c>
      <c r="M701" s="287">
        <v>18.782882495549998</v>
      </c>
      <c r="N701" s="9">
        <v>18.77598511942</v>
      </c>
      <c r="O701" s="9">
        <v>76.115966893199996</v>
      </c>
      <c r="P701" s="9">
        <v>9.8383504141800007</v>
      </c>
      <c r="Q701" s="9">
        <v>9.6396449321199995</v>
      </c>
      <c r="R701" s="9">
        <v>31.21198146998</v>
      </c>
      <c r="S701" s="9">
        <v>34.188332665990004</v>
      </c>
      <c r="T701" s="9">
        <v>74.99029692789</v>
      </c>
      <c r="U701" s="9">
        <v>9.1469676770700001</v>
      </c>
      <c r="V701" s="287">
        <v>263.90752609985003</v>
      </c>
      <c r="W701" s="287">
        <v>311.57442653804003</v>
      </c>
      <c r="X701" s="9">
        <v>28.56034390228152</v>
      </c>
      <c r="Y701" s="284">
        <v>340.13477044032157</v>
      </c>
      <c r="Z701" t="str">
        <f>SUBSTITUTE(SUBSTITUTE(SUBSTITUTE(SUBSTITUTE(IF(E701="","",VLOOKUP(E701,Esquemas_NORM!$A$2:$H$126,8,FALSE)),"PROVINCIA ADMINISTRATIVA Y DE PLANIFICACIÓN","PAT"),"PROVINCIA ADMINISTRATIVA Y DE PLANIFICACION","PAT"),"PROVINCIA ADMINISTRATIVA DE PLANIFICACION","PAT"),"PROVINCIA ADMINISTRATIVA Y PLANIFICACION","PAT")</f>
        <v>PAT TURÍSTICA Y AGROECOLÓGICA DEL OCCIDENTE ANTIOQUEÑO</v>
      </c>
      <c r="AA701" t="str">
        <f>IF($E701="","",INDEX(Esquemas_NORM!$H$2:$K$126,MATCH($E701,Esquemas_NORM!$A$2:$A$126,0),MATCH(AA$4,Esquemas_NORM!$H$1:$K$1,0)))</f>
        <v>A la fecha no ha conformado un EAT Región</v>
      </c>
      <c r="AB701" t="str">
        <f>IF($E701="","",INDEX(Esquemas_NORM!$H$2:$K$126,MATCH($E701,Esquemas_NORM!$A$2:$A$126,0),MATCH(AB$4,Esquemas_NORM!$H$1:$K$1,0)))</f>
        <v>A la fecha no ha conformado un EAT Área Metropolitana</v>
      </c>
      <c r="AC701" t="str">
        <f>IF($E701="","",INDEX(Esquemas_NORM!$H$2:$K$126,MATCH($E701,Esquemas_NORM!$A$2:$A$126,0),MATCH(AC$4,Esquemas_NORM!$H$1:$K$1,0)))</f>
        <v>ASOCIACION DE MUNICIPIOS DEL OCCIDENTE ANTIOQUEÑO - AMOCCIDENTE</v>
      </c>
    </row>
    <row r="702" spans="1:29" x14ac:dyDescent="0.3">
      <c r="A702" s="6">
        <v>2020</v>
      </c>
      <c r="B702" s="4" t="s">
        <v>556</v>
      </c>
      <c r="C702" s="4" t="s">
        <v>272</v>
      </c>
      <c r="D702" s="4" t="s">
        <v>572</v>
      </c>
      <c r="E702" s="4" t="s">
        <v>311</v>
      </c>
      <c r="F702" s="4" t="s">
        <v>275</v>
      </c>
      <c r="G702" s="4" t="s">
        <v>312</v>
      </c>
      <c r="H702" s="9">
        <v>18.222808595130001</v>
      </c>
      <c r="I702" s="9">
        <v>4.47373559527</v>
      </c>
      <c r="J702" s="287">
        <v>22.696544190400001</v>
      </c>
      <c r="K702" s="9">
        <v>2.0259428495199998</v>
      </c>
      <c r="L702" s="9">
        <v>9.0068830106100002</v>
      </c>
      <c r="M702" s="287">
        <v>11.03282586013</v>
      </c>
      <c r="N702" s="9">
        <v>9.5541863476100009</v>
      </c>
      <c r="O702" s="9">
        <v>35.318977991639997</v>
      </c>
      <c r="P702" s="9">
        <v>6.1380671177400004</v>
      </c>
      <c r="Q702" s="9">
        <v>4.1667825539300001</v>
      </c>
      <c r="R702" s="9">
        <v>20.60976174852</v>
      </c>
      <c r="S702" s="9">
        <v>20.397189677219998</v>
      </c>
      <c r="T702" s="9">
        <v>36.61380140544</v>
      </c>
      <c r="U702" s="9">
        <v>6.5218055210200001</v>
      </c>
      <c r="V702" s="287">
        <v>139.32057236312002</v>
      </c>
      <c r="W702" s="287">
        <v>173.04994241365003</v>
      </c>
      <c r="X702" s="9">
        <v>15.862553042363606</v>
      </c>
      <c r="Y702" s="284">
        <v>188.91249545601363</v>
      </c>
      <c r="Z702" t="str">
        <f>SUBSTITUTE(SUBSTITUTE(SUBSTITUTE(SUBSTITUTE(IF(E702="","",VLOOKUP(E702,Esquemas_NORM!$A$2:$H$126,8,FALSE)),"PROVINCIA ADMINISTRATIVA Y DE PLANIFICACIÓN","PAT"),"PROVINCIA ADMINISTRATIVA Y DE PLANIFICACION","PAT"),"PROVINCIA ADMINISTRATIVA DE PLANIFICACION","PAT"),"PROVINCIA ADMINISTRATIVA Y PLANIFICACION","PAT")</f>
        <v>A la fecha no ha conformado un EAT Provincia</v>
      </c>
      <c r="AA702" t="str">
        <f>IF($E702="","",INDEX(Esquemas_NORM!$H$2:$K$126,MATCH($E702,Esquemas_NORM!$A$2:$A$126,0),MATCH(AA$4,Esquemas_NORM!$H$1:$K$1,0)))</f>
        <v>A la fecha no ha conformado un EAT Región</v>
      </c>
      <c r="AB702" t="str">
        <f>IF($E702="","",INDEX(Esquemas_NORM!$H$2:$K$126,MATCH($E702,Esquemas_NORM!$A$2:$A$126,0),MATCH(AB$4,Esquemas_NORM!$H$1:$K$1,0)))</f>
        <v>A la fecha no ha conformado un EAT Área Metropolitana</v>
      </c>
      <c r="AC702" t="str">
        <f>IF($E702="","",INDEX(Esquemas_NORM!$H$2:$K$126,MATCH($E702,Esquemas_NORM!$A$2:$A$126,0),MATCH(AC$4,Esquemas_NORM!$H$1:$K$1,0)))</f>
        <v>ASOCIACION DE MUNICIPIOS DEL OCCIDENTE ANTIOQUEÑO - AMOCCIDENTE</v>
      </c>
    </row>
    <row r="703" spans="1:29" x14ac:dyDescent="0.3">
      <c r="A703" s="6">
        <v>2020</v>
      </c>
      <c r="B703" s="4" t="s">
        <v>556</v>
      </c>
      <c r="C703" s="4" t="s">
        <v>272</v>
      </c>
      <c r="D703" s="4" t="s">
        <v>571</v>
      </c>
      <c r="E703" s="4" t="s">
        <v>313</v>
      </c>
      <c r="F703" s="4" t="s">
        <v>275</v>
      </c>
      <c r="G703" s="4" t="s">
        <v>314</v>
      </c>
      <c r="H703" s="9">
        <v>42.753490583119998</v>
      </c>
      <c r="I703" s="9">
        <v>0.59938945973000002</v>
      </c>
      <c r="J703" s="287">
        <v>43.352880042849996</v>
      </c>
      <c r="K703" s="9">
        <v>0.85676961191000001</v>
      </c>
      <c r="L703" s="9">
        <v>5.4124811721499997</v>
      </c>
      <c r="M703" s="287">
        <v>6.2692507840599996</v>
      </c>
      <c r="N703" s="9">
        <v>3.3133970713599998</v>
      </c>
      <c r="O703" s="9">
        <v>9.0405040951500002</v>
      </c>
      <c r="P703" s="9">
        <v>2.3072383955600002</v>
      </c>
      <c r="Q703" s="9">
        <v>1.53421419346</v>
      </c>
      <c r="R703" s="9">
        <v>4.67229475252</v>
      </c>
      <c r="S703" s="9">
        <v>6.8673162367199998</v>
      </c>
      <c r="T703" s="9">
        <v>14.14124485052</v>
      </c>
      <c r="U703" s="9">
        <v>2.51470337182</v>
      </c>
      <c r="V703" s="287">
        <v>44.390912967109998</v>
      </c>
      <c r="W703" s="287">
        <v>94.013043794019993</v>
      </c>
      <c r="X703" s="9">
        <v>8.6176676689840939</v>
      </c>
      <c r="Y703" s="284">
        <v>102.63071146300409</v>
      </c>
      <c r="Z703" t="str">
        <f>SUBSTITUTE(SUBSTITUTE(SUBSTITUTE(SUBSTITUTE(IF(E703="","",VLOOKUP(E703,Esquemas_NORM!$A$2:$H$126,8,FALSE)),"PROVINCIA ADMINISTRATIVA Y DE PLANIFICACIÓN","PAT"),"PROVINCIA ADMINISTRATIVA Y DE PLANIFICACION","PAT"),"PROVINCIA ADMINISTRATIVA DE PLANIFICACION","PAT"),"PROVINCIA ADMINISTRATIVA Y PLANIFICACION","PAT")</f>
        <v>PAT AGROINDUSTRIAL DEL OCCIDENTE ANTIOQUEÑO</v>
      </c>
      <c r="AA703" t="str">
        <f>IF($E703="","",INDEX(Esquemas_NORM!$H$2:$K$126,MATCH($E703,Esquemas_NORM!$A$2:$A$126,0),MATCH(AA$4,Esquemas_NORM!$H$1:$K$1,0)))</f>
        <v>Región de Planeación y Gestión de Occidente</v>
      </c>
      <c r="AB703" t="str">
        <f>IF($E703="","",INDEX(Esquemas_NORM!$H$2:$K$126,MATCH($E703,Esquemas_NORM!$A$2:$A$126,0),MATCH(AB$4,Esquemas_NORM!$H$1:$K$1,0)))</f>
        <v>A la fecha no ha conformado un EAT Área Metropolitana</v>
      </c>
      <c r="AC703" t="str">
        <f>IF($E703="","",INDEX(Esquemas_NORM!$H$2:$K$126,MATCH($E703,Esquemas_NORM!$A$2:$A$126,0),MATCH(AC$4,Esquemas_NORM!$H$1:$K$1,0)))</f>
        <v>ASOCIACION DE MUNICIPIOS DEL OCCIDENTE ANTIOQUEÑO - AMOCCIDENTE</v>
      </c>
    </row>
    <row r="704" spans="1:29" x14ac:dyDescent="0.3">
      <c r="A704" s="6">
        <v>2020</v>
      </c>
      <c r="B704" s="4" t="s">
        <v>556</v>
      </c>
      <c r="C704" s="4" t="s">
        <v>315</v>
      </c>
      <c r="D704" s="4" t="s">
        <v>573</v>
      </c>
      <c r="E704" s="4" t="s">
        <v>317</v>
      </c>
      <c r="F704" s="4" t="s">
        <v>318</v>
      </c>
      <c r="G704" s="4" t="s">
        <v>319</v>
      </c>
      <c r="H704" s="9">
        <v>97.880790884660001</v>
      </c>
      <c r="I704" s="9">
        <v>0.48871721479000002</v>
      </c>
      <c r="J704" s="287">
        <v>98.369508099450002</v>
      </c>
      <c r="K704" s="9">
        <v>4.1608104884500001</v>
      </c>
      <c r="L704" s="9">
        <v>11.261585982090001</v>
      </c>
      <c r="M704" s="287">
        <v>15.422396470540001</v>
      </c>
      <c r="N704" s="9">
        <v>9.4822371519399997</v>
      </c>
      <c r="O704" s="9">
        <v>17.259391907040001</v>
      </c>
      <c r="P704" s="9">
        <v>25.911843322909998</v>
      </c>
      <c r="Q704" s="9">
        <v>4.33516597821</v>
      </c>
      <c r="R704" s="9">
        <v>16.546872204690001</v>
      </c>
      <c r="S704" s="9">
        <v>21.414457023320001</v>
      </c>
      <c r="T704" s="9">
        <v>28.252546035160002</v>
      </c>
      <c r="U704" s="9">
        <v>5.2330343589300004</v>
      </c>
      <c r="V704" s="287">
        <v>128.43554798220001</v>
      </c>
      <c r="W704" s="287">
        <v>242.22745255219002</v>
      </c>
      <c r="X704" s="9">
        <v>22.203681554795125</v>
      </c>
      <c r="Y704" s="284">
        <v>264.43113410698516</v>
      </c>
      <c r="Z704" t="str">
        <f>SUBSTITUTE(SUBSTITUTE(SUBSTITUTE(SUBSTITUTE(IF(E704="","",VLOOKUP(E704,Esquemas_NORM!$A$2:$H$126,8,FALSE)),"PROVINCIA ADMINISTRATIVA Y DE PLANIFICACIÓN","PAT"),"PROVINCIA ADMINISTRATIVA Y DE PLANIFICACION","PAT"),"PROVINCIA ADMINISTRATIVA DE PLANIFICACION","PAT"),"PROVINCIA ADMINISTRATIVA Y PLANIFICACION","PAT")</f>
        <v>PAT DE LA PAZ</v>
      </c>
      <c r="AA704" t="str">
        <f>IF($E704="","",INDEX(Esquemas_NORM!$H$2:$K$126,MATCH($E704,Esquemas_NORM!$A$2:$A$126,0),MATCH(AA$4,Esquemas_NORM!$H$1:$K$1,0)))</f>
        <v>A la fecha no ha conformado un EAT Región</v>
      </c>
      <c r="AB704" t="str">
        <f>IF($E704="","",INDEX(Esquemas_NORM!$H$2:$K$126,MATCH($E704,Esquemas_NORM!$A$2:$A$126,0),MATCH(AB$4,Esquemas_NORM!$H$1:$K$1,0)))</f>
        <v>A la fecha no ha conformado un EAT Área Metropolitana</v>
      </c>
      <c r="AC704" t="str">
        <f>IF($E704="","",INDEX(Esquemas_NORM!$H$2:$K$126,MATCH($E704,Esquemas_NORM!$A$2:$A$126,0),MATCH(AC$4,Esquemas_NORM!$H$1:$K$1,0)))</f>
        <v>MUNICIPIOS UNIDOS DEL SUR DE ANTIOQUIA - MUSA</v>
      </c>
    </row>
    <row r="705" spans="1:29" x14ac:dyDescent="0.3">
      <c r="A705" s="6">
        <v>2020</v>
      </c>
      <c r="B705" s="4" t="s">
        <v>556</v>
      </c>
      <c r="C705" s="4" t="s">
        <v>315</v>
      </c>
      <c r="D705" s="4" t="s">
        <v>574</v>
      </c>
      <c r="E705" s="4" t="s">
        <v>320</v>
      </c>
      <c r="F705" s="4" t="s">
        <v>318</v>
      </c>
      <c r="G705" s="4" t="s">
        <v>322</v>
      </c>
      <c r="H705" s="9">
        <v>8.1203750395299998</v>
      </c>
      <c r="I705" s="9">
        <v>0</v>
      </c>
      <c r="J705" s="287">
        <v>8.1203750395299998</v>
      </c>
      <c r="K705" s="9">
        <v>0.64309646679999999</v>
      </c>
      <c r="L705" s="9">
        <v>3.1295682215</v>
      </c>
      <c r="M705" s="287">
        <v>3.7726646882999999</v>
      </c>
      <c r="N705" s="9">
        <v>19.869923789929999</v>
      </c>
      <c r="O705" s="9">
        <v>5.5371734615200001</v>
      </c>
      <c r="P705" s="9">
        <v>0.85668515213999996</v>
      </c>
      <c r="Q705" s="9">
        <v>0.71895455535999997</v>
      </c>
      <c r="R705" s="9">
        <v>3.7806981892499998</v>
      </c>
      <c r="S705" s="9">
        <v>4.1044732632100001</v>
      </c>
      <c r="T705" s="9">
        <v>7.2499400873399997</v>
      </c>
      <c r="U705" s="9">
        <v>0.94547758191999998</v>
      </c>
      <c r="V705" s="287">
        <v>43.063326080670002</v>
      </c>
      <c r="W705" s="287">
        <v>54.956365808499996</v>
      </c>
      <c r="X705" s="9">
        <v>5.0375530641260102</v>
      </c>
      <c r="Y705" s="284">
        <v>59.993918872626004</v>
      </c>
      <c r="Z705" t="str">
        <f>SUBSTITUTE(SUBSTITUTE(SUBSTITUTE(SUBSTITUTE(IF(E705="","",VLOOKUP(E705,Esquemas_NORM!$A$2:$H$126,8,FALSE)),"PROVINCIA ADMINISTRATIVA Y DE PLANIFICACIÓN","PAT"),"PROVINCIA ADMINISTRATIVA Y DE PLANIFICACION","PAT"),"PROVINCIA ADMINISTRATIVA DE PLANIFICACION","PAT"),"PROVINCIA ADMINISTRATIVA Y PLANIFICACION","PAT")</f>
        <v>PAT DEL AGUA, BOSQUES Y EL TURISMO</v>
      </c>
      <c r="AA705" t="str">
        <f>IF($E705="","",INDEX(Esquemas_NORM!$H$2:$K$126,MATCH($E705,Esquemas_NORM!$A$2:$A$126,0),MATCH(AA$4,Esquemas_NORM!$H$1:$K$1,0)))</f>
        <v>A la fecha no ha conformado un EAT Región</v>
      </c>
      <c r="AB705" t="str">
        <f>IF($E705="","",INDEX(Esquemas_NORM!$H$2:$K$126,MATCH($E705,Esquemas_NORM!$A$2:$A$126,0),MATCH(AB$4,Esquemas_NORM!$H$1:$K$1,0)))</f>
        <v>A la fecha no ha conformado un EAT Área Metropolitana</v>
      </c>
      <c r="AC705" t="str">
        <f>IF($E705="","",INDEX(Esquemas_NORM!$H$2:$K$126,MATCH($E705,Esquemas_NORM!$A$2:$A$126,0),MATCH(AC$4,Esquemas_NORM!$H$1:$K$1,0)))</f>
        <v>A la fecha no ha conformado un EAT asociación - unión</v>
      </c>
    </row>
    <row r="706" spans="1:29" x14ac:dyDescent="0.3">
      <c r="A706" s="6">
        <v>2020</v>
      </c>
      <c r="B706" s="4" t="s">
        <v>556</v>
      </c>
      <c r="C706" s="4" t="s">
        <v>315</v>
      </c>
      <c r="D706" s="4" t="s">
        <v>573</v>
      </c>
      <c r="E706" s="4" t="s">
        <v>323</v>
      </c>
      <c r="F706" s="4" t="s">
        <v>318</v>
      </c>
      <c r="G706" s="4" t="s">
        <v>325</v>
      </c>
      <c r="H706" s="9">
        <v>17.555040192669999</v>
      </c>
      <c r="I706" s="9">
        <v>0</v>
      </c>
      <c r="J706" s="287">
        <v>17.555040192669999</v>
      </c>
      <c r="K706" s="9">
        <v>1.6774582442699999</v>
      </c>
      <c r="L706" s="9">
        <v>2.7399386009</v>
      </c>
      <c r="M706" s="287">
        <v>4.4173968451699999</v>
      </c>
      <c r="N706" s="9">
        <v>1.4745570806699999</v>
      </c>
      <c r="O706" s="9">
        <v>6.8240334623600001</v>
      </c>
      <c r="P706" s="9">
        <v>2.5309755085000001</v>
      </c>
      <c r="Q706" s="9">
        <v>2.0895538947399999</v>
      </c>
      <c r="R706" s="9">
        <v>9.1974636203299998</v>
      </c>
      <c r="S706" s="9">
        <v>6.2205738269799999</v>
      </c>
      <c r="T706" s="9">
        <v>16.536377282</v>
      </c>
      <c r="U706" s="9">
        <v>1.71587094491</v>
      </c>
      <c r="V706" s="287">
        <v>46.589405620490005</v>
      </c>
      <c r="W706" s="287">
        <v>68.561842658329994</v>
      </c>
      <c r="X706" s="9">
        <v>6.2846936016369792</v>
      </c>
      <c r="Y706" s="284">
        <v>74.846536259966967</v>
      </c>
      <c r="Z706" t="str">
        <f>SUBSTITUTE(SUBSTITUTE(SUBSTITUTE(SUBSTITUTE(IF(E706="","",VLOOKUP(E706,Esquemas_NORM!$A$2:$H$126,8,FALSE)),"PROVINCIA ADMINISTRATIVA Y DE PLANIFICACIÓN","PAT"),"PROVINCIA ADMINISTRATIVA Y DE PLANIFICACION","PAT"),"PROVINCIA ADMINISTRATIVA DE PLANIFICACION","PAT"),"PROVINCIA ADMINISTRATIVA Y PLANIFICACION","PAT")</f>
        <v>PAT DE LA PAZ</v>
      </c>
      <c r="AA706" t="str">
        <f>IF($E706="","",INDEX(Esquemas_NORM!$H$2:$K$126,MATCH($E706,Esquemas_NORM!$A$2:$A$126,0),MATCH(AA$4,Esquemas_NORM!$H$1:$K$1,0)))</f>
        <v>A la fecha no ha conformado un EAT Región</v>
      </c>
      <c r="AB706" t="str">
        <f>IF($E706="","",INDEX(Esquemas_NORM!$H$2:$K$126,MATCH($E706,Esquemas_NORM!$A$2:$A$126,0),MATCH(AB$4,Esquemas_NORM!$H$1:$K$1,0)))</f>
        <v>A la fecha no ha conformado un EAT Área Metropolitana</v>
      </c>
      <c r="AC706" t="str">
        <f>IF($E706="","",INDEX(Esquemas_NORM!$H$2:$K$126,MATCH($E706,Esquemas_NORM!$A$2:$A$126,0),MATCH(AC$4,Esquemas_NORM!$H$1:$K$1,0)))</f>
        <v>MUNICIPIOS UNIDOS DEL SUR DE ANTIOQUIA - MUSA</v>
      </c>
    </row>
    <row r="707" spans="1:29" x14ac:dyDescent="0.3">
      <c r="A707" s="6">
        <v>2020</v>
      </c>
      <c r="B707" s="4" t="s">
        <v>556</v>
      </c>
      <c r="C707" s="4" t="s">
        <v>315</v>
      </c>
      <c r="D707" s="4" t="s">
        <v>575</v>
      </c>
      <c r="E707" s="4" t="s">
        <v>326</v>
      </c>
      <c r="F707" s="4" t="s">
        <v>318</v>
      </c>
      <c r="G707" s="4" t="s">
        <v>327</v>
      </c>
      <c r="H707" s="9">
        <v>15.435107692220001</v>
      </c>
      <c r="I707" s="9">
        <v>0.39659614964000001</v>
      </c>
      <c r="J707" s="287">
        <v>15.831703841860001</v>
      </c>
      <c r="K707" s="9">
        <v>9.7857323560000005</v>
      </c>
      <c r="L707" s="9">
        <v>5.2367404662299997</v>
      </c>
      <c r="M707" s="287">
        <v>15.02247282223</v>
      </c>
      <c r="N707" s="9">
        <v>45.628639560490001</v>
      </c>
      <c r="O707" s="9">
        <v>15.677063850730001</v>
      </c>
      <c r="P707" s="9">
        <v>3.4827610287800002</v>
      </c>
      <c r="Q707" s="9">
        <v>3.02187014696</v>
      </c>
      <c r="R707" s="9">
        <v>15.631478835859999</v>
      </c>
      <c r="S707" s="9">
        <v>12.88714791642</v>
      </c>
      <c r="T707" s="9">
        <v>19.811258596929999</v>
      </c>
      <c r="U707" s="9">
        <v>3.06085672127</v>
      </c>
      <c r="V707" s="287">
        <v>119.20107665744</v>
      </c>
      <c r="W707" s="287">
        <v>150.05525332152999</v>
      </c>
      <c r="X707" s="9">
        <v>13.754754158824849</v>
      </c>
      <c r="Y707" s="284">
        <v>163.81000748035484</v>
      </c>
      <c r="Z707" t="str">
        <f>SUBSTITUTE(SUBSTITUTE(SUBSTITUTE(SUBSTITUTE(IF(E707="","",VLOOKUP(E707,Esquemas_NORM!$A$2:$H$126,8,FALSE)),"PROVINCIA ADMINISTRATIVA Y DE PLANIFICACIÓN","PAT"),"PROVINCIA ADMINISTRATIVA Y DE PLANIFICACION","PAT"),"PROVINCIA ADMINISTRATIVA DE PLANIFICACION","PAT"),"PROVINCIA ADMINISTRATIVA Y PLANIFICACION","PAT")</f>
        <v>PAT DEL AGUA, BOSQUES Y EL TURISMO</v>
      </c>
      <c r="AA707" t="str">
        <f>IF($E707="","",INDEX(Esquemas_NORM!$H$2:$K$126,MATCH($E707,Esquemas_NORM!$A$2:$A$126,0),MATCH(AA$4,Esquemas_NORM!$H$1:$K$1,0)))</f>
        <v>A la fecha no ha conformado un EAT Región</v>
      </c>
      <c r="AB707" t="str">
        <f>IF($E707="","",INDEX(Esquemas_NORM!$H$2:$K$126,MATCH($E707,Esquemas_NORM!$A$2:$A$126,0),MATCH(AB$4,Esquemas_NORM!$H$1:$K$1,0)))</f>
        <v>A la fecha no ha conformado un EAT Área Metropolitana</v>
      </c>
      <c r="AC707" t="str">
        <f>IF($E707="","",INDEX(Esquemas_NORM!$H$2:$K$126,MATCH($E707,Esquemas_NORM!$A$2:$A$126,0),MATCH(AC$4,Esquemas_NORM!$H$1:$K$1,0)))</f>
        <v>A la fecha no ha conformado un EAT asociación - unión</v>
      </c>
    </row>
    <row r="708" spans="1:29" x14ac:dyDescent="0.3">
      <c r="A708" s="6">
        <v>2020</v>
      </c>
      <c r="B708" s="4" t="s">
        <v>556</v>
      </c>
      <c r="C708" s="4" t="s">
        <v>315</v>
      </c>
      <c r="D708" s="4" t="s">
        <v>574</v>
      </c>
      <c r="E708" s="4" t="s">
        <v>328</v>
      </c>
      <c r="F708" s="4" t="s">
        <v>318</v>
      </c>
      <c r="G708" s="4" t="s">
        <v>329</v>
      </c>
      <c r="H708" s="9">
        <v>17.21410951395</v>
      </c>
      <c r="I708" s="9">
        <v>9.8901495660000005E-2</v>
      </c>
      <c r="J708" s="287">
        <v>17.313011009610001</v>
      </c>
      <c r="K708" s="9">
        <v>1.7967197883499999</v>
      </c>
      <c r="L708" s="9">
        <v>2.6466311039299999</v>
      </c>
      <c r="M708" s="287">
        <v>4.4433508922799998</v>
      </c>
      <c r="N708" s="9">
        <v>12.35282476163</v>
      </c>
      <c r="O708" s="9">
        <v>3.3846084510400001</v>
      </c>
      <c r="P708" s="9">
        <v>0.86595683931</v>
      </c>
      <c r="Q708" s="9">
        <v>0.65195117743999997</v>
      </c>
      <c r="R708" s="9">
        <v>4.5581559054899996</v>
      </c>
      <c r="S708" s="9">
        <v>3.2148747702499998</v>
      </c>
      <c r="T708" s="9">
        <v>6.1141995856499998</v>
      </c>
      <c r="U708" s="9">
        <v>1.01414657487</v>
      </c>
      <c r="V708" s="287">
        <v>32.156718065679996</v>
      </c>
      <c r="W708" s="287">
        <v>53.913079967569999</v>
      </c>
      <c r="X708" s="9">
        <v>4.9419206891087377</v>
      </c>
      <c r="Y708" s="284">
        <v>58.85500065667874</v>
      </c>
      <c r="Z708" t="str">
        <f>SUBSTITUTE(SUBSTITUTE(SUBSTITUTE(SUBSTITUTE(IF(E708="","",VLOOKUP(E708,Esquemas_NORM!$A$2:$H$126,8,FALSE)),"PROVINCIA ADMINISTRATIVA Y DE PLANIFICACIÓN","PAT"),"PROVINCIA ADMINISTRATIVA Y DE PLANIFICACION","PAT"),"PROVINCIA ADMINISTRATIVA DE PLANIFICACION","PAT"),"PROVINCIA ADMINISTRATIVA Y PLANIFICACION","PAT")</f>
        <v>PAT DEL AGUA, BOSQUES Y EL TURISMO</v>
      </c>
      <c r="AA708" t="str">
        <f>IF($E708="","",INDEX(Esquemas_NORM!$H$2:$K$126,MATCH($E708,Esquemas_NORM!$A$2:$A$126,0),MATCH(AA$4,Esquemas_NORM!$H$1:$K$1,0)))</f>
        <v>A la fecha no ha conformado un EAT Región</v>
      </c>
      <c r="AB708" t="str">
        <f>IF($E708="","",INDEX(Esquemas_NORM!$H$2:$K$126,MATCH($E708,Esquemas_NORM!$A$2:$A$126,0),MATCH(AB$4,Esquemas_NORM!$H$1:$K$1,0)))</f>
        <v>A la fecha no ha conformado un EAT Área Metropolitana</v>
      </c>
      <c r="AC708" t="str">
        <f>IF($E708="","",INDEX(Esquemas_NORM!$H$2:$K$126,MATCH($E708,Esquemas_NORM!$A$2:$A$126,0),MATCH(AC$4,Esquemas_NORM!$H$1:$K$1,0)))</f>
        <v>A la fecha no ha conformado un EAT asociación - unión</v>
      </c>
    </row>
    <row r="709" spans="1:29" x14ac:dyDescent="0.3">
      <c r="A709" s="6">
        <v>2020</v>
      </c>
      <c r="B709" s="4" t="s">
        <v>556</v>
      </c>
      <c r="C709" s="4" t="s">
        <v>315</v>
      </c>
      <c r="D709" s="4" t="s">
        <v>576</v>
      </c>
      <c r="E709" s="4" t="s">
        <v>330</v>
      </c>
      <c r="F709" s="4" t="s">
        <v>318</v>
      </c>
      <c r="G709" s="4" t="s">
        <v>331</v>
      </c>
      <c r="H709" s="9">
        <v>148.59036439386</v>
      </c>
      <c r="I709" s="9">
        <v>0</v>
      </c>
      <c r="J709" s="287">
        <v>148.59036439386</v>
      </c>
      <c r="K709" s="9">
        <v>26.807110887050001</v>
      </c>
      <c r="L709" s="9">
        <v>23.202274024059999</v>
      </c>
      <c r="M709" s="287">
        <v>50.009384911110004</v>
      </c>
      <c r="N709" s="9">
        <v>32.755441686810002</v>
      </c>
      <c r="O709" s="9">
        <v>156.45529687378999</v>
      </c>
      <c r="P709" s="9">
        <v>27.894508951479999</v>
      </c>
      <c r="Q709" s="9">
        <v>26.32485861608</v>
      </c>
      <c r="R709" s="9">
        <v>99.877491813770007</v>
      </c>
      <c r="S709" s="9">
        <v>76.926909413299995</v>
      </c>
      <c r="T709" s="9">
        <v>78.773686416160004</v>
      </c>
      <c r="U709" s="9">
        <v>27.31048832366</v>
      </c>
      <c r="V709" s="287">
        <v>526.31868209505001</v>
      </c>
      <c r="W709" s="287">
        <v>724.91843140002004</v>
      </c>
      <c r="X709" s="9">
        <v>66.449355076853266</v>
      </c>
      <c r="Y709" s="284">
        <v>791.36778647687333</v>
      </c>
      <c r="Z709" t="str">
        <f>SUBSTITUTE(SUBSTITUTE(SUBSTITUTE(SUBSTITUTE(IF(E709="","",VLOOKUP(E709,Esquemas_NORM!$A$2:$H$126,8,FALSE)),"PROVINCIA ADMINISTRATIVA Y DE PLANIFICACIÓN","PAT"),"PROVINCIA ADMINISTRATIVA Y DE PLANIFICACION","PAT"),"PROVINCIA ADMINISTRATIVA DE PLANIFICACION","PAT"),"PROVINCIA ADMINISTRATIVA Y PLANIFICACION","PAT")</f>
        <v>A la fecha no ha conformado un EAT Provincia</v>
      </c>
      <c r="AA709" t="str">
        <f>IF($E709="","",INDEX(Esquemas_NORM!$H$2:$K$126,MATCH($E709,Esquemas_NORM!$A$2:$A$126,0),MATCH(AA$4,Esquemas_NORM!$H$1:$K$1,0)))</f>
        <v>A la fecha no ha conformado un EAT Región</v>
      </c>
      <c r="AB709" t="str">
        <f>IF($E709="","",INDEX(Esquemas_NORM!$H$2:$K$126,MATCH($E709,Esquemas_NORM!$A$2:$A$126,0),MATCH(AB$4,Esquemas_NORM!$H$1:$K$1,0)))</f>
        <v>A la fecha no ha conformado un EAT Área Metropolitana</v>
      </c>
      <c r="AC709" t="str">
        <f>IF($E709="","",INDEX(Esquemas_NORM!$H$2:$K$126,MATCH($E709,Esquemas_NORM!$A$2:$A$126,0),MATCH(AC$4,Esquemas_NORM!$H$1:$K$1,0)))</f>
        <v>MUNICIPIOS ASOCIADOS DEL ALTIPLANO DEL ORIENTE ANTIOQUEÑO - MASORA</v>
      </c>
    </row>
    <row r="710" spans="1:29" x14ac:dyDescent="0.3">
      <c r="A710" s="6">
        <v>2020</v>
      </c>
      <c r="B710" s="4" t="s">
        <v>556</v>
      </c>
      <c r="C710" s="4" t="s">
        <v>315</v>
      </c>
      <c r="D710" s="4" t="s">
        <v>574</v>
      </c>
      <c r="E710" s="4" t="s">
        <v>332</v>
      </c>
      <c r="F710" s="4" t="s">
        <v>318</v>
      </c>
      <c r="G710" s="4" t="s">
        <v>333</v>
      </c>
      <c r="H710" s="9">
        <v>311.53604467798999</v>
      </c>
      <c r="I710" s="9">
        <v>6.4877669400000004E-3</v>
      </c>
      <c r="J710" s="287">
        <v>311.54253244492998</v>
      </c>
      <c r="K710" s="9">
        <v>5.0274029245799996</v>
      </c>
      <c r="L710" s="9">
        <v>27.459162336630001</v>
      </c>
      <c r="M710" s="287">
        <v>32.486565261210004</v>
      </c>
      <c r="N710" s="9">
        <v>6.6003069895199999</v>
      </c>
      <c r="O710" s="9">
        <v>43.757562372800002</v>
      </c>
      <c r="P710" s="9">
        <v>6.78523365715</v>
      </c>
      <c r="Q710" s="9">
        <v>5.3114878831699999</v>
      </c>
      <c r="R710" s="9">
        <v>32.145570986819997</v>
      </c>
      <c r="S710" s="9">
        <v>19.824399525450001</v>
      </c>
      <c r="T710" s="9">
        <v>31.423559068500001</v>
      </c>
      <c r="U710" s="9">
        <v>7.60112744001</v>
      </c>
      <c r="V710" s="287">
        <v>153.44924792342002</v>
      </c>
      <c r="W710" s="287">
        <v>497.47834562956001</v>
      </c>
      <c r="X710" s="9">
        <v>45.601151522617712</v>
      </c>
      <c r="Y710" s="284">
        <v>543.07949715217774</v>
      </c>
      <c r="Z710" t="str">
        <f>SUBSTITUTE(SUBSTITUTE(SUBSTITUTE(SUBSTITUTE(IF(E710="","",VLOOKUP(E710,Esquemas_NORM!$A$2:$H$126,8,FALSE)),"PROVINCIA ADMINISTRATIVA Y DE PLANIFICACIÓN","PAT"),"PROVINCIA ADMINISTRATIVA Y DE PLANIFICACION","PAT"),"PROVINCIA ADMINISTRATIVA DE PLANIFICACION","PAT"),"PROVINCIA ADMINISTRATIVA Y PLANIFICACION","PAT")</f>
        <v>PAT DEL AGUA, BOSQUES Y EL TURISMO</v>
      </c>
      <c r="AA710" t="str">
        <f>IF($E710="","",INDEX(Esquemas_NORM!$H$2:$K$126,MATCH($E710,Esquemas_NORM!$A$2:$A$126,0),MATCH(AA$4,Esquemas_NORM!$H$1:$K$1,0)))</f>
        <v>A la fecha no ha conformado un EAT Región</v>
      </c>
      <c r="AB710" t="str">
        <f>IF($E710="","",INDEX(Esquemas_NORM!$H$2:$K$126,MATCH($E710,Esquemas_NORM!$A$2:$A$126,0),MATCH(AB$4,Esquemas_NORM!$H$1:$K$1,0)))</f>
        <v>A la fecha no ha conformado un EAT Área Metropolitana</v>
      </c>
      <c r="AC710" t="str">
        <f>IF($E710="","",INDEX(Esquemas_NORM!$H$2:$K$126,MATCH($E710,Esquemas_NORM!$A$2:$A$126,0),MATCH(AC$4,Esquemas_NORM!$H$1:$K$1,0)))</f>
        <v>A la fecha no ha conformado un EAT asociación - unión</v>
      </c>
    </row>
    <row r="711" spans="1:29" x14ac:dyDescent="0.3">
      <c r="A711" s="6">
        <v>2020</v>
      </c>
      <c r="B711" s="4" t="s">
        <v>556</v>
      </c>
      <c r="C711" s="4" t="s">
        <v>315</v>
      </c>
      <c r="D711" s="4" t="s">
        <v>576</v>
      </c>
      <c r="E711" s="4" t="s">
        <v>334</v>
      </c>
      <c r="F711" s="4" t="s">
        <v>318</v>
      </c>
      <c r="G711" s="4" t="s">
        <v>335</v>
      </c>
      <c r="H711" s="9">
        <v>73.240180325050005</v>
      </c>
      <c r="I711" s="9">
        <v>1.4301023215799999</v>
      </c>
      <c r="J711" s="287">
        <v>74.67028264663</v>
      </c>
      <c r="K711" s="9">
        <v>18.088433258169999</v>
      </c>
      <c r="L711" s="9">
        <v>26.293696611750001</v>
      </c>
      <c r="M711" s="287">
        <v>44.38212986992</v>
      </c>
      <c r="N711" s="9">
        <v>39.281910555250001</v>
      </c>
      <c r="O711" s="9">
        <v>114.51356212547</v>
      </c>
      <c r="P711" s="9">
        <v>26.948610427910001</v>
      </c>
      <c r="Q711" s="9">
        <v>14.362151226210001</v>
      </c>
      <c r="R711" s="9">
        <v>88.082964376250004</v>
      </c>
      <c r="S711" s="9">
        <v>57.798372115100001</v>
      </c>
      <c r="T711" s="9">
        <v>73.334017468740001</v>
      </c>
      <c r="U711" s="9">
        <v>15.614638232640001</v>
      </c>
      <c r="V711" s="287">
        <v>429.93622652757</v>
      </c>
      <c r="W711" s="287">
        <v>548.98863904411996</v>
      </c>
      <c r="X711" s="9">
        <v>50.322821753259596</v>
      </c>
      <c r="Y711" s="284">
        <v>599.3114607973796</v>
      </c>
      <c r="Z711" t="str">
        <f>SUBSTITUTE(SUBSTITUTE(SUBSTITUTE(SUBSTITUTE(IF(E711="","",VLOOKUP(E711,Esquemas_NORM!$A$2:$H$126,8,FALSE)),"PROVINCIA ADMINISTRATIVA Y DE PLANIFICACIÓN","PAT"),"PROVINCIA ADMINISTRATIVA Y DE PLANIFICACION","PAT"),"PROVINCIA ADMINISTRATIVA DE PLANIFICACION","PAT"),"PROVINCIA ADMINISTRATIVA Y PLANIFICACION","PAT")</f>
        <v>A la fecha no ha conformado un EAT Provincia</v>
      </c>
      <c r="AA711" t="str">
        <f>IF($E711="","",INDEX(Esquemas_NORM!$H$2:$K$126,MATCH($E711,Esquemas_NORM!$A$2:$A$126,0),MATCH(AA$4,Esquemas_NORM!$H$1:$K$1,0)))</f>
        <v>A la fecha no ha conformado un EAT Región</v>
      </c>
      <c r="AB711" t="str">
        <f>IF($E711="","",INDEX(Esquemas_NORM!$H$2:$K$126,MATCH($E711,Esquemas_NORM!$A$2:$A$126,0),MATCH(AB$4,Esquemas_NORM!$H$1:$K$1,0)))</f>
        <v>A la fecha no ha conformado un EAT Área Metropolitana</v>
      </c>
      <c r="AC711" t="str">
        <f>IF($E711="","",INDEX(Esquemas_NORM!$H$2:$K$126,MATCH($E711,Esquemas_NORM!$A$2:$A$126,0),MATCH(AC$4,Esquemas_NORM!$H$1:$K$1,0)))</f>
        <v>MUNICIPIOS ASOCIADOS DEL ALTIPLANO DEL ORIENTE ANTIOQUEÑO - MASORA</v>
      </c>
    </row>
    <row r="712" spans="1:29" x14ac:dyDescent="0.3">
      <c r="A712" s="6">
        <v>2020</v>
      </c>
      <c r="B712" s="4" t="s">
        <v>556</v>
      </c>
      <c r="C712" s="4" t="s">
        <v>315</v>
      </c>
      <c r="D712" s="4" t="s">
        <v>576</v>
      </c>
      <c r="E712" s="4" t="s">
        <v>336</v>
      </c>
      <c r="F712" s="4" t="s">
        <v>318</v>
      </c>
      <c r="G712" s="4" t="s">
        <v>338</v>
      </c>
      <c r="H712" s="9">
        <v>133.3549137565</v>
      </c>
      <c r="I712" s="9">
        <v>0</v>
      </c>
      <c r="J712" s="287">
        <v>133.3549137565</v>
      </c>
      <c r="K712" s="9">
        <v>26.998694888149998</v>
      </c>
      <c r="L712" s="9">
        <v>15.818082040809999</v>
      </c>
      <c r="M712" s="287">
        <v>42.816776928959996</v>
      </c>
      <c r="N712" s="9">
        <v>15.33143248799</v>
      </c>
      <c r="O712" s="9">
        <v>85.320555292060007</v>
      </c>
      <c r="P712" s="9">
        <v>12.49317751665</v>
      </c>
      <c r="Q712" s="9">
        <v>14.8282003381</v>
      </c>
      <c r="R712" s="9">
        <v>58.111199782470003</v>
      </c>
      <c r="S712" s="9">
        <v>42.215859882609998</v>
      </c>
      <c r="T712" s="9">
        <v>64.448431310179998</v>
      </c>
      <c r="U712" s="9">
        <v>11.410276827440001</v>
      </c>
      <c r="V712" s="287">
        <v>304.15913343750003</v>
      </c>
      <c r="W712" s="287">
        <v>480.33082412296005</v>
      </c>
      <c r="X712" s="9">
        <v>44.02933089294725</v>
      </c>
      <c r="Y712" s="284">
        <v>524.36015501590725</v>
      </c>
      <c r="Z712" t="str">
        <f>SUBSTITUTE(SUBSTITUTE(SUBSTITUTE(SUBSTITUTE(IF(E712="","",VLOOKUP(E712,Esquemas_NORM!$A$2:$H$126,8,FALSE)),"PROVINCIA ADMINISTRATIVA Y DE PLANIFICACIÓN","PAT"),"PROVINCIA ADMINISTRATIVA Y DE PLANIFICACION","PAT"),"PROVINCIA ADMINISTRATIVA DE PLANIFICACION","PAT"),"PROVINCIA ADMINISTRATIVA Y PLANIFICACION","PAT")</f>
        <v>A la fecha no ha conformado un EAT Provincia</v>
      </c>
      <c r="AA712" t="str">
        <f>IF($E712="","",INDEX(Esquemas_NORM!$H$2:$K$126,MATCH($E712,Esquemas_NORM!$A$2:$A$126,0),MATCH(AA$4,Esquemas_NORM!$H$1:$K$1,0)))</f>
        <v>Región de Planeación y Gestión Aeroportuaria de Oriente</v>
      </c>
      <c r="AB712" t="str">
        <f>IF($E712="","",INDEX(Esquemas_NORM!$H$2:$K$126,MATCH($E712,Esquemas_NORM!$A$2:$A$126,0),MATCH(AB$4,Esquemas_NORM!$H$1:$K$1,0)))</f>
        <v>A la fecha no ha conformado un EAT Área Metropolitana</v>
      </c>
      <c r="AC712" t="str">
        <f>IF($E712="","",INDEX(Esquemas_NORM!$H$2:$K$126,MATCH($E712,Esquemas_NORM!$A$2:$A$126,0),MATCH(AC$4,Esquemas_NORM!$H$1:$K$1,0)))</f>
        <v>MUNICIPIOS ASOCIADOS DEL ALTIPLANO DEL ORIENTE ANTIOQUEÑO - MASORA</v>
      </c>
    </row>
    <row r="713" spans="1:29" x14ac:dyDescent="0.3">
      <c r="A713" s="6">
        <v>2020</v>
      </c>
      <c r="B713" s="4" t="s">
        <v>556</v>
      </c>
      <c r="C713" s="4" t="s">
        <v>315</v>
      </c>
      <c r="D713" s="4" t="s">
        <v>574</v>
      </c>
      <c r="E713" s="4" t="s">
        <v>339</v>
      </c>
      <c r="F713" s="4" t="s">
        <v>318</v>
      </c>
      <c r="G713" s="4" t="s">
        <v>340</v>
      </c>
      <c r="H713" s="9">
        <v>16.33982063182</v>
      </c>
      <c r="I713" s="9">
        <v>0</v>
      </c>
      <c r="J713" s="287">
        <v>16.33982063182</v>
      </c>
      <c r="K713" s="9">
        <v>1.1147758724000001</v>
      </c>
      <c r="L713" s="9">
        <v>4.4979934454599997</v>
      </c>
      <c r="M713" s="287">
        <v>5.6127693178599998</v>
      </c>
      <c r="N713" s="9">
        <v>8.4155981217499995</v>
      </c>
      <c r="O713" s="9">
        <v>9.3251162002899992</v>
      </c>
      <c r="P713" s="9">
        <v>3.3211540802299999</v>
      </c>
      <c r="Q713" s="9">
        <v>2.7447984326600001</v>
      </c>
      <c r="R713" s="9">
        <v>16.31708624933</v>
      </c>
      <c r="S713" s="9">
        <v>7.59309936976</v>
      </c>
      <c r="T713" s="9">
        <v>16.934984784249998</v>
      </c>
      <c r="U713" s="9">
        <v>3.09858486092</v>
      </c>
      <c r="V713" s="287">
        <v>67.75042209918999</v>
      </c>
      <c r="W713" s="287">
        <v>89.703012048869994</v>
      </c>
      <c r="X713" s="9">
        <v>8.222590350733336</v>
      </c>
      <c r="Y713" s="284">
        <v>97.925602399603335</v>
      </c>
      <c r="Z713" t="str">
        <f>SUBSTITUTE(SUBSTITUTE(SUBSTITUTE(SUBSTITUTE(IF(E713="","",VLOOKUP(E713,Esquemas_NORM!$A$2:$H$126,8,FALSE)),"PROVINCIA ADMINISTRATIVA Y DE PLANIFICACIÓN","PAT"),"PROVINCIA ADMINISTRATIVA Y DE PLANIFICACION","PAT"),"PROVINCIA ADMINISTRATIVA DE PLANIFICACION","PAT"),"PROVINCIA ADMINISTRATIVA Y PLANIFICACION","PAT")</f>
        <v>PAT DEL AGUA, BOSQUES Y EL TURISMO</v>
      </c>
      <c r="AA713" t="str">
        <f>IF($E713="","",INDEX(Esquemas_NORM!$H$2:$K$126,MATCH($E713,Esquemas_NORM!$A$2:$A$126,0),MATCH(AA$4,Esquemas_NORM!$H$1:$K$1,0)))</f>
        <v>A la fecha no ha conformado un EAT Región</v>
      </c>
      <c r="AB713" t="str">
        <f>IF($E713="","",INDEX(Esquemas_NORM!$H$2:$K$126,MATCH($E713,Esquemas_NORM!$A$2:$A$126,0),MATCH(AB$4,Esquemas_NORM!$H$1:$K$1,0)))</f>
        <v>A la fecha no ha conformado un EAT Área Metropolitana</v>
      </c>
      <c r="AC713" t="str">
        <f>IF($E713="","",INDEX(Esquemas_NORM!$H$2:$K$126,MATCH($E713,Esquemas_NORM!$A$2:$A$126,0),MATCH(AC$4,Esquemas_NORM!$H$1:$K$1,0)))</f>
        <v>A la fecha no ha conformado un EAT asociación - unión</v>
      </c>
    </row>
    <row r="714" spans="1:29" x14ac:dyDescent="0.3">
      <c r="A714" s="6">
        <v>2020</v>
      </c>
      <c r="B714" s="4" t="s">
        <v>556</v>
      </c>
      <c r="C714" s="4" t="s">
        <v>315</v>
      </c>
      <c r="D714" s="4" t="s">
        <v>576</v>
      </c>
      <c r="E714" s="4" t="s">
        <v>341</v>
      </c>
      <c r="F714" s="4" t="s">
        <v>318</v>
      </c>
      <c r="G714" s="4" t="s">
        <v>342</v>
      </c>
      <c r="H714" s="9">
        <v>95.613952917180001</v>
      </c>
      <c r="I714" s="9">
        <v>0</v>
      </c>
      <c r="J714" s="287">
        <v>95.613952917180001</v>
      </c>
      <c r="K714" s="9">
        <v>513.13107741040994</v>
      </c>
      <c r="L714" s="9">
        <v>120.59309396024</v>
      </c>
      <c r="M714" s="287">
        <v>633.72417137064997</v>
      </c>
      <c r="N714" s="9">
        <v>44.288836355809998</v>
      </c>
      <c r="O714" s="9">
        <v>154.11332241672</v>
      </c>
      <c r="P714" s="9">
        <v>26.40990270332</v>
      </c>
      <c r="Q714" s="9">
        <v>19.589324599009998</v>
      </c>
      <c r="R714" s="9">
        <v>105.78153144832</v>
      </c>
      <c r="S714" s="9">
        <v>81.905174871369994</v>
      </c>
      <c r="T714" s="9">
        <v>68.980635495170006</v>
      </c>
      <c r="U714" s="9">
        <v>20.134358602439999</v>
      </c>
      <c r="V714" s="287">
        <v>521.20308649215997</v>
      </c>
      <c r="W714" s="287">
        <v>1250.54121077999</v>
      </c>
      <c r="X714" s="9">
        <v>114.63035474605536</v>
      </c>
      <c r="Y714" s="284">
        <v>1365.1715655260455</v>
      </c>
      <c r="Z714" t="str">
        <f>SUBSTITUTE(SUBSTITUTE(SUBSTITUTE(SUBSTITUTE(IF(E714="","",VLOOKUP(E714,Esquemas_NORM!$A$2:$H$126,8,FALSE)),"PROVINCIA ADMINISTRATIVA Y DE PLANIFICACIÓN","PAT"),"PROVINCIA ADMINISTRATIVA Y DE PLANIFICACION","PAT"),"PROVINCIA ADMINISTRATIVA DE PLANIFICACION","PAT"),"PROVINCIA ADMINISTRATIVA Y PLANIFICACION","PAT")</f>
        <v>A la fecha no ha conformado un EAT Provincia</v>
      </c>
      <c r="AA714" t="str">
        <f>IF($E714="","",INDEX(Esquemas_NORM!$H$2:$K$126,MATCH($E714,Esquemas_NORM!$A$2:$A$126,0),MATCH(AA$4,Esquemas_NORM!$H$1:$K$1,0)))</f>
        <v>A la fecha no ha conformado un EAT Región</v>
      </c>
      <c r="AB714" t="str">
        <f>IF($E714="","",INDEX(Esquemas_NORM!$H$2:$K$126,MATCH($E714,Esquemas_NORM!$A$2:$A$126,0),MATCH(AB$4,Esquemas_NORM!$H$1:$K$1,0)))</f>
        <v>A la fecha no ha conformado un EAT Área Metropolitana</v>
      </c>
      <c r="AC714" t="str">
        <f>IF($E714="","",INDEX(Esquemas_NORM!$H$2:$K$126,MATCH($E714,Esquemas_NORM!$A$2:$A$126,0),MATCH(AC$4,Esquemas_NORM!$H$1:$K$1,0)))</f>
        <v>MUNICIPIOS ASOCIADOS DEL ALTIPLANO DEL ORIENTE ANTIOQUEÑO - MASORA</v>
      </c>
    </row>
    <row r="715" spans="1:29" x14ac:dyDescent="0.3">
      <c r="A715" s="6">
        <v>2020</v>
      </c>
      <c r="B715" s="4" t="s">
        <v>556</v>
      </c>
      <c r="C715" s="4" t="s">
        <v>315</v>
      </c>
      <c r="D715" s="4" t="s">
        <v>574</v>
      </c>
      <c r="E715" s="4" t="s">
        <v>343</v>
      </c>
      <c r="F715" s="4" t="s">
        <v>318</v>
      </c>
      <c r="G715" s="4" t="s">
        <v>344</v>
      </c>
      <c r="H715" s="9">
        <v>4.56972491377</v>
      </c>
      <c r="I715" s="9">
        <v>0</v>
      </c>
      <c r="J715" s="287">
        <v>4.56972491377</v>
      </c>
      <c r="K715" s="9">
        <v>6.6074880763000001</v>
      </c>
      <c r="L715" s="9">
        <v>17.346276894630002</v>
      </c>
      <c r="M715" s="287">
        <v>23.953764970930003</v>
      </c>
      <c r="N715" s="9">
        <v>17.478679722060001</v>
      </c>
      <c r="O715" s="9">
        <v>140.87597198755</v>
      </c>
      <c r="P715" s="9">
        <v>12.704259453140001</v>
      </c>
      <c r="Q715" s="9">
        <v>8.7210639419699998</v>
      </c>
      <c r="R715" s="9">
        <v>63.302820606419999</v>
      </c>
      <c r="S715" s="9">
        <v>42.491250830369999</v>
      </c>
      <c r="T715" s="9">
        <v>60.875038607640001</v>
      </c>
      <c r="U715" s="9">
        <v>12.83762536319</v>
      </c>
      <c r="V715" s="287">
        <v>359.28671051233999</v>
      </c>
      <c r="W715" s="287">
        <v>387.81020039704003</v>
      </c>
      <c r="X715" s="9">
        <v>35.548465306409113</v>
      </c>
      <c r="Y715" s="284">
        <v>423.35866570344916</v>
      </c>
      <c r="Z715" t="str">
        <f>SUBSTITUTE(SUBSTITUTE(SUBSTITUTE(SUBSTITUTE(IF(E715="","",VLOOKUP(E715,Esquemas_NORM!$A$2:$H$126,8,FALSE)),"PROVINCIA ADMINISTRATIVA Y DE PLANIFICACIÓN","PAT"),"PROVINCIA ADMINISTRATIVA Y DE PLANIFICACION","PAT"),"PROVINCIA ADMINISTRATIVA DE PLANIFICACION","PAT"),"PROVINCIA ADMINISTRATIVA Y PLANIFICACION","PAT")</f>
        <v>PAT DEL AGUA, BOSQUES Y EL TURISMO</v>
      </c>
      <c r="AA715" t="str">
        <f>IF($E715="","",INDEX(Esquemas_NORM!$H$2:$K$126,MATCH($E715,Esquemas_NORM!$A$2:$A$126,0),MATCH(AA$4,Esquemas_NORM!$H$1:$K$1,0)))</f>
        <v>A la fecha no ha conformado un EAT Región</v>
      </c>
      <c r="AB715" t="str">
        <f>IF($E715="","",INDEX(Esquemas_NORM!$H$2:$K$126,MATCH($E715,Esquemas_NORM!$A$2:$A$126,0),MATCH(AB$4,Esquemas_NORM!$H$1:$K$1,0)))</f>
        <v>A la fecha no ha conformado un EAT Área Metropolitana</v>
      </c>
      <c r="AC715" t="str">
        <f>IF($E715="","",INDEX(Esquemas_NORM!$H$2:$K$126,MATCH($E715,Esquemas_NORM!$A$2:$A$126,0),MATCH(AC$4,Esquemas_NORM!$H$1:$K$1,0)))</f>
        <v>A la fecha no ha conformado un EAT asociación - unión</v>
      </c>
    </row>
    <row r="716" spans="1:29" x14ac:dyDescent="0.3">
      <c r="A716" s="6">
        <v>2020</v>
      </c>
      <c r="B716" s="4" t="s">
        <v>556</v>
      </c>
      <c r="C716" s="4" t="s">
        <v>315</v>
      </c>
      <c r="D716" s="4" t="s">
        <v>576</v>
      </c>
      <c r="E716" s="4" t="s">
        <v>345</v>
      </c>
      <c r="F716" s="4" t="s">
        <v>318</v>
      </c>
      <c r="G716" s="4" t="s">
        <v>346</v>
      </c>
      <c r="H716" s="9">
        <v>59.734792918250001</v>
      </c>
      <c r="I716" s="9">
        <v>0.38490319304999998</v>
      </c>
      <c r="J716" s="287">
        <v>60.119696111300001</v>
      </c>
      <c r="K716" s="9">
        <v>47.282719417039999</v>
      </c>
      <c r="L716" s="9">
        <v>39.018852918219999</v>
      </c>
      <c r="M716" s="287">
        <v>86.301572335260005</v>
      </c>
      <c r="N716" s="9">
        <v>56.90330083984</v>
      </c>
      <c r="O716" s="9">
        <v>172.31860566072999</v>
      </c>
      <c r="P716" s="9">
        <v>46.495873897019997</v>
      </c>
      <c r="Q716" s="9">
        <v>48.132208774570003</v>
      </c>
      <c r="R716" s="9">
        <v>146.53742529247</v>
      </c>
      <c r="S716" s="9">
        <v>102.80412173393999</v>
      </c>
      <c r="T716" s="9">
        <v>106.2508821301</v>
      </c>
      <c r="U716" s="9">
        <v>31.008756704469999</v>
      </c>
      <c r="V716" s="287">
        <v>710.45117503313998</v>
      </c>
      <c r="W716" s="287">
        <v>856.87244347969988</v>
      </c>
      <c r="X716" s="9">
        <v>78.54486627188399</v>
      </c>
      <c r="Y716" s="284">
        <v>935.41730975158384</v>
      </c>
      <c r="Z716" t="str">
        <f>SUBSTITUTE(SUBSTITUTE(SUBSTITUTE(SUBSTITUTE(IF(E716="","",VLOOKUP(E716,Esquemas_NORM!$A$2:$H$126,8,FALSE)),"PROVINCIA ADMINISTRATIVA Y DE PLANIFICACIÓN","PAT"),"PROVINCIA ADMINISTRATIVA Y DE PLANIFICACION","PAT"),"PROVINCIA ADMINISTRATIVA DE PLANIFICACION","PAT"),"PROVINCIA ADMINISTRATIVA Y PLANIFICACION","PAT")</f>
        <v>A la fecha no ha conformado un EAT Provincia</v>
      </c>
      <c r="AA716" t="str">
        <f>IF($E716="","",INDEX(Esquemas_NORM!$H$2:$K$126,MATCH($E716,Esquemas_NORM!$A$2:$A$126,0),MATCH(AA$4,Esquemas_NORM!$H$1:$K$1,0)))</f>
        <v>Región de Planeación y Gestión Aeroportuaria de Oriente</v>
      </c>
      <c r="AB716" t="str">
        <f>IF($E716="","",INDEX(Esquemas_NORM!$H$2:$K$126,MATCH($E716,Esquemas_NORM!$A$2:$A$126,0),MATCH(AB$4,Esquemas_NORM!$H$1:$K$1,0)))</f>
        <v>A la fecha no ha conformado un EAT Área Metropolitana</v>
      </c>
      <c r="AC716" t="str">
        <f>IF($E716="","",INDEX(Esquemas_NORM!$H$2:$K$126,MATCH($E716,Esquemas_NORM!$A$2:$A$126,0),MATCH(AC$4,Esquemas_NORM!$H$1:$K$1,0)))</f>
        <v>MUNICIPIOS ASOCIADOS DEL ALTIPLANO DEL ORIENTE ANTIOQUEÑO - MASORA</v>
      </c>
    </row>
    <row r="717" spans="1:29" x14ac:dyDescent="0.3">
      <c r="A717" s="6">
        <v>2020</v>
      </c>
      <c r="B717" s="4" t="s">
        <v>556</v>
      </c>
      <c r="C717" s="4" t="s">
        <v>315</v>
      </c>
      <c r="D717" s="4" t="s">
        <v>576</v>
      </c>
      <c r="E717" s="4" t="s">
        <v>347</v>
      </c>
      <c r="F717" s="4" t="s">
        <v>318</v>
      </c>
      <c r="G717" s="4" t="s">
        <v>349</v>
      </c>
      <c r="H717" s="9">
        <v>50.223867240369998</v>
      </c>
      <c r="I717" s="9">
        <v>0.33106213616000002</v>
      </c>
      <c r="J717" s="287">
        <v>50.554929376529998</v>
      </c>
      <c r="K717" s="9">
        <v>25.5847703172</v>
      </c>
      <c r="L717" s="9">
        <v>8.4245389826900006</v>
      </c>
      <c r="M717" s="287">
        <v>34.009309299889999</v>
      </c>
      <c r="N717" s="9">
        <v>12.95971976651</v>
      </c>
      <c r="O717" s="9">
        <v>55.846099464380003</v>
      </c>
      <c r="P717" s="9">
        <v>9.8884215428599997</v>
      </c>
      <c r="Q717" s="9">
        <v>10.605701464099999</v>
      </c>
      <c r="R717" s="9">
        <v>31.127202961209999</v>
      </c>
      <c r="S717" s="9">
        <v>28.10201643349</v>
      </c>
      <c r="T717" s="9">
        <v>33.943142571560003</v>
      </c>
      <c r="U717" s="9">
        <v>9.3137544079300003</v>
      </c>
      <c r="V717" s="287">
        <v>191.78605861203999</v>
      </c>
      <c r="W717" s="287">
        <v>276.35029728845996</v>
      </c>
      <c r="X717" s="9">
        <v>25.33153832859524</v>
      </c>
      <c r="Y717" s="284">
        <v>301.68183561705519</v>
      </c>
      <c r="Z717" t="str">
        <f>SUBSTITUTE(SUBSTITUTE(SUBSTITUTE(SUBSTITUTE(IF(E717="","",VLOOKUP(E717,Esquemas_NORM!$A$2:$H$126,8,FALSE)),"PROVINCIA ADMINISTRATIVA Y DE PLANIFICACIÓN","PAT"),"PROVINCIA ADMINISTRATIVA Y DE PLANIFICACION","PAT"),"PROVINCIA ADMINISTRATIVA DE PLANIFICACION","PAT"),"PROVINCIA ADMINISTRATIVA Y PLANIFICACION","PAT")</f>
        <v>PAT DE LA PAZ</v>
      </c>
      <c r="AA717" t="str">
        <f>IF($E717="","",INDEX(Esquemas_NORM!$H$2:$K$126,MATCH($E717,Esquemas_NORM!$A$2:$A$126,0),MATCH(AA$4,Esquemas_NORM!$H$1:$K$1,0)))</f>
        <v>Región de Planeación y Gestión Aeroportuaria de Oriente</v>
      </c>
      <c r="AB717" t="str">
        <f>IF($E717="","",INDEX(Esquemas_NORM!$H$2:$K$126,MATCH($E717,Esquemas_NORM!$A$2:$A$126,0),MATCH(AB$4,Esquemas_NORM!$H$1:$K$1,0)))</f>
        <v>A la fecha no ha conformado un EAT Área Metropolitana</v>
      </c>
      <c r="AC717" t="str">
        <f>IF($E717="","",INDEX(Esquemas_NORM!$H$2:$K$126,MATCH($E717,Esquemas_NORM!$A$2:$A$126,0),MATCH(AC$4,Esquemas_NORM!$H$1:$K$1,0)))</f>
        <v>MUNICIPIOS ASOCIADOS DEL ALTIPLANO DEL ORIENTE ANTIOQUEÑO - MASORA</v>
      </c>
    </row>
    <row r="718" spans="1:29" x14ac:dyDescent="0.3">
      <c r="A718" s="6">
        <v>2020</v>
      </c>
      <c r="B718" s="4" t="s">
        <v>556</v>
      </c>
      <c r="C718" s="4" t="s">
        <v>315</v>
      </c>
      <c r="D718" s="4" t="s">
        <v>576</v>
      </c>
      <c r="E718" s="4" t="s">
        <v>350</v>
      </c>
      <c r="F718" s="4" t="s">
        <v>318</v>
      </c>
      <c r="G718" s="4" t="s">
        <v>351</v>
      </c>
      <c r="H718" s="9">
        <v>198.68364901767001</v>
      </c>
      <c r="I718" s="9">
        <v>0.66537687169000004</v>
      </c>
      <c r="J718" s="287">
        <v>199.34902588936001</v>
      </c>
      <c r="K718" s="9">
        <v>347.27353923831998</v>
      </c>
      <c r="L718" s="9">
        <v>133.00428090695999</v>
      </c>
      <c r="M718" s="287">
        <v>480.27782014527997</v>
      </c>
      <c r="N718" s="9">
        <v>38.88595399698</v>
      </c>
      <c r="O718" s="9">
        <v>148.71283945901999</v>
      </c>
      <c r="P718" s="9">
        <v>27.63097729643</v>
      </c>
      <c r="Q718" s="9">
        <v>30.986019622130001</v>
      </c>
      <c r="R718" s="9">
        <v>103.55700871572</v>
      </c>
      <c r="S718" s="9">
        <v>95.018321474090001</v>
      </c>
      <c r="T718" s="9">
        <v>129.64597434249001</v>
      </c>
      <c r="U718" s="9">
        <v>26.21981717844</v>
      </c>
      <c r="V718" s="287">
        <v>600.65691208529995</v>
      </c>
      <c r="W718" s="287">
        <v>1280.2837581199399</v>
      </c>
      <c r="X718" s="9">
        <v>117.35669332910886</v>
      </c>
      <c r="Y718" s="284">
        <v>1397.6404514490487</v>
      </c>
      <c r="Z718" t="str">
        <f>SUBSTITUTE(SUBSTITUTE(SUBSTITUTE(SUBSTITUTE(IF(E718="","",VLOOKUP(E718,Esquemas_NORM!$A$2:$H$126,8,FALSE)),"PROVINCIA ADMINISTRATIVA Y DE PLANIFICACIÓN","PAT"),"PROVINCIA ADMINISTRATIVA Y DE PLANIFICACION","PAT"),"PROVINCIA ADMINISTRATIVA DE PLANIFICACION","PAT"),"PROVINCIA ADMINISTRATIVA Y PLANIFICACION","PAT")</f>
        <v>PAT DEL AGUA, BOSQUES Y EL TURISMO</v>
      </c>
      <c r="AA718" t="str">
        <f>IF($E718="","",INDEX(Esquemas_NORM!$H$2:$K$126,MATCH($E718,Esquemas_NORM!$A$2:$A$126,0),MATCH(AA$4,Esquemas_NORM!$H$1:$K$1,0)))</f>
        <v>A la fecha no ha conformado un EAT Región</v>
      </c>
      <c r="AB718" t="str">
        <f>IF($E718="","",INDEX(Esquemas_NORM!$H$2:$K$126,MATCH($E718,Esquemas_NORM!$A$2:$A$126,0),MATCH(AB$4,Esquemas_NORM!$H$1:$K$1,0)))</f>
        <v>A la fecha no ha conformado un EAT Área Metropolitana</v>
      </c>
      <c r="AC718" t="str">
        <f>IF($E718="","",INDEX(Esquemas_NORM!$H$2:$K$126,MATCH($E718,Esquemas_NORM!$A$2:$A$126,0),MATCH(AC$4,Esquemas_NORM!$H$1:$K$1,0)))</f>
        <v>MUNICIPIOS ASOCIADOS DEL ALTIPLANO DEL ORIENTE ANTIOQUEÑO - MASORA</v>
      </c>
    </row>
    <row r="719" spans="1:29" x14ac:dyDescent="0.3">
      <c r="A719" s="6">
        <v>2020</v>
      </c>
      <c r="B719" s="4" t="s">
        <v>556</v>
      </c>
      <c r="C719" s="4" t="s">
        <v>315</v>
      </c>
      <c r="D719" s="4" t="s">
        <v>573</v>
      </c>
      <c r="E719" s="4" t="s">
        <v>352</v>
      </c>
      <c r="F719" s="4" t="s">
        <v>318</v>
      </c>
      <c r="G719" s="4" t="s">
        <v>353</v>
      </c>
      <c r="H719" s="9">
        <v>21.646346882770001</v>
      </c>
      <c r="I719" s="9">
        <v>0</v>
      </c>
      <c r="J719" s="287">
        <v>21.646346882770001</v>
      </c>
      <c r="K719" s="9">
        <v>6.3312927121699998</v>
      </c>
      <c r="L719" s="9">
        <v>4.6300302350300004</v>
      </c>
      <c r="M719" s="287">
        <v>10.961322947199999</v>
      </c>
      <c r="N719" s="9">
        <v>1.6549708403900001</v>
      </c>
      <c r="O719" s="9">
        <v>7.1907575587899997</v>
      </c>
      <c r="P719" s="9">
        <v>3.7076401481699999</v>
      </c>
      <c r="Q719" s="9">
        <v>3.0443943668000002</v>
      </c>
      <c r="R719" s="9">
        <v>13.43175792916</v>
      </c>
      <c r="S719" s="9">
        <v>9.8983468841800004</v>
      </c>
      <c r="T719" s="9">
        <v>24.894678940239999</v>
      </c>
      <c r="U719" s="9">
        <v>3.13353205124</v>
      </c>
      <c r="V719" s="287">
        <v>66.956078718970005</v>
      </c>
      <c r="W719" s="287">
        <v>99.563748548940012</v>
      </c>
      <c r="X719" s="9">
        <v>9.1264707773160421</v>
      </c>
      <c r="Y719" s="284">
        <v>108.69021932625606</v>
      </c>
      <c r="Z719" t="str">
        <f>SUBSTITUTE(SUBSTITUTE(SUBSTITUTE(SUBSTITUTE(IF(E719="","",VLOOKUP(E719,Esquemas_NORM!$A$2:$H$126,8,FALSE)),"PROVINCIA ADMINISTRATIVA Y DE PLANIFICACIÓN","PAT"),"PROVINCIA ADMINISTRATIVA Y DE PLANIFICACION","PAT"),"PROVINCIA ADMINISTRATIVA DE PLANIFICACION","PAT"),"PROVINCIA ADMINISTRATIVA Y PLANIFICACION","PAT")</f>
        <v>PAT DE LA PAZ</v>
      </c>
      <c r="AA719" t="str">
        <f>IF($E719="","",INDEX(Esquemas_NORM!$H$2:$K$126,MATCH($E719,Esquemas_NORM!$A$2:$A$126,0),MATCH(AA$4,Esquemas_NORM!$H$1:$K$1,0)))</f>
        <v>A la fecha no ha conformado un EAT Región</v>
      </c>
      <c r="AB719" t="str">
        <f>IF($E719="","",INDEX(Esquemas_NORM!$H$2:$K$126,MATCH($E719,Esquemas_NORM!$A$2:$A$126,0),MATCH(AB$4,Esquemas_NORM!$H$1:$K$1,0)))</f>
        <v>A la fecha no ha conformado un EAT Área Metropolitana</v>
      </c>
      <c r="AC719" t="str">
        <f>IF($E719="","",INDEX(Esquemas_NORM!$H$2:$K$126,MATCH($E719,Esquemas_NORM!$A$2:$A$126,0),MATCH(AC$4,Esquemas_NORM!$H$1:$K$1,0)))</f>
        <v>MUNICIPIOS UNIDOS DEL SUR DE ANTIOQUIA - MUSA</v>
      </c>
    </row>
    <row r="720" spans="1:29" x14ac:dyDescent="0.3">
      <c r="A720" s="6">
        <v>2020</v>
      </c>
      <c r="B720" s="4" t="s">
        <v>556</v>
      </c>
      <c r="C720" s="4" t="s">
        <v>315</v>
      </c>
      <c r="D720" s="4" t="s">
        <v>576</v>
      </c>
      <c r="E720" s="4" t="s">
        <v>354</v>
      </c>
      <c r="F720" s="4" t="s">
        <v>318</v>
      </c>
      <c r="G720" s="4" t="s">
        <v>355</v>
      </c>
      <c r="H720" s="9">
        <v>49.485536276970002</v>
      </c>
      <c r="I720" s="9">
        <v>1.2980068650700001</v>
      </c>
      <c r="J720" s="287">
        <v>50.783543142040003</v>
      </c>
      <c r="K720" s="9">
        <v>1347.3758666436199</v>
      </c>
      <c r="L720" s="9">
        <v>399.86525636190999</v>
      </c>
      <c r="M720" s="287">
        <v>1747.24112300553</v>
      </c>
      <c r="N720" s="9">
        <v>116.34219886861</v>
      </c>
      <c r="O720" s="9">
        <v>588.40631731399003</v>
      </c>
      <c r="P720" s="9">
        <v>69.744185121780006</v>
      </c>
      <c r="Q720" s="9">
        <v>84.785968054470004</v>
      </c>
      <c r="R720" s="9">
        <v>259.04796695763002</v>
      </c>
      <c r="S720" s="9">
        <v>263.97434805489002</v>
      </c>
      <c r="T720" s="9">
        <v>390.45226111641</v>
      </c>
      <c r="U720" s="9">
        <v>49.412302050249998</v>
      </c>
      <c r="V720" s="287">
        <v>1822.1655475380301</v>
      </c>
      <c r="W720" s="287">
        <v>3620.1902136855997</v>
      </c>
      <c r="X720" s="9">
        <v>331.84327302903341</v>
      </c>
      <c r="Y720" s="284">
        <v>3952.033486714633</v>
      </c>
      <c r="Z720" t="str">
        <f>SUBSTITUTE(SUBSTITUTE(SUBSTITUTE(SUBSTITUTE(IF(E720="","",VLOOKUP(E720,Esquemas_NORM!$A$2:$H$126,8,FALSE)),"PROVINCIA ADMINISTRATIVA Y DE PLANIFICACIÓN","PAT"),"PROVINCIA ADMINISTRATIVA Y DE PLANIFICACION","PAT"),"PROVINCIA ADMINISTRATIVA DE PLANIFICACION","PAT"),"PROVINCIA ADMINISTRATIVA Y PLANIFICACION","PAT")</f>
        <v>A la fecha no ha conformado un EAT Provincia</v>
      </c>
      <c r="AA720" t="str">
        <f>IF($E720="","",INDEX(Esquemas_NORM!$H$2:$K$126,MATCH($E720,Esquemas_NORM!$A$2:$A$126,0),MATCH(AA$4,Esquemas_NORM!$H$1:$K$1,0)))</f>
        <v>Región de Planeación y Gestión Aeroportuaria de Oriente</v>
      </c>
      <c r="AB720" t="str">
        <f>IF($E720="","",INDEX(Esquemas_NORM!$H$2:$K$126,MATCH($E720,Esquemas_NORM!$A$2:$A$126,0),MATCH(AB$4,Esquemas_NORM!$H$1:$K$1,0)))</f>
        <v>A la fecha no ha conformado un EAT Área Metropolitana</v>
      </c>
      <c r="AC720" t="str">
        <f>IF($E720="","",INDEX(Esquemas_NORM!$H$2:$K$126,MATCH($E720,Esquemas_NORM!$A$2:$A$126,0),MATCH(AC$4,Esquemas_NORM!$H$1:$K$1,0)))</f>
        <v>MUNICIPIOS ASOCIADOS DEL ALTIPLANO DEL ORIENTE ANTIOQUEÑO - MASORA</v>
      </c>
    </row>
    <row r="721" spans="1:29" x14ac:dyDescent="0.3">
      <c r="A721" s="6">
        <v>2020</v>
      </c>
      <c r="B721" s="4" t="s">
        <v>556</v>
      </c>
      <c r="C721" s="4" t="s">
        <v>315</v>
      </c>
      <c r="D721" s="4" t="s">
        <v>574</v>
      </c>
      <c r="E721" s="4" t="s">
        <v>356</v>
      </c>
      <c r="F721" s="4" t="s">
        <v>318</v>
      </c>
      <c r="G721" s="4" t="s">
        <v>357</v>
      </c>
      <c r="H721" s="9">
        <v>16.334311811239999</v>
      </c>
      <c r="I721" s="9">
        <v>1.6213135445</v>
      </c>
      <c r="J721" s="287">
        <v>17.955625355740001</v>
      </c>
      <c r="K721" s="9">
        <v>4.69034104191</v>
      </c>
      <c r="L721" s="9">
        <v>49.896260196439997</v>
      </c>
      <c r="M721" s="287">
        <v>54.586601238349999</v>
      </c>
      <c r="N721" s="9">
        <v>715.29987248693999</v>
      </c>
      <c r="O721" s="9">
        <v>14.95570437374</v>
      </c>
      <c r="P721" s="9">
        <v>3.7644795369700002</v>
      </c>
      <c r="Q721" s="9">
        <v>2.73992158135</v>
      </c>
      <c r="R721" s="9">
        <v>14.27227648649</v>
      </c>
      <c r="S721" s="9">
        <v>40.308460496350001</v>
      </c>
      <c r="T721" s="9">
        <v>21.228278696339999</v>
      </c>
      <c r="U721" s="9">
        <v>3.66088515669</v>
      </c>
      <c r="V721" s="287">
        <v>816.22987881487006</v>
      </c>
      <c r="W721" s="287">
        <v>888.7721054089601</v>
      </c>
      <c r="X721" s="9">
        <v>81.468935892050595</v>
      </c>
      <c r="Y721" s="284">
        <v>970.24104130101068</v>
      </c>
      <c r="Z721" t="str">
        <f>SUBSTITUTE(SUBSTITUTE(SUBSTITUTE(SUBSTITUTE(IF(E721="","",VLOOKUP(E721,Esquemas_NORM!$A$2:$H$126,8,FALSE)),"PROVINCIA ADMINISTRATIVA Y DE PLANIFICACIÓN","PAT"),"PROVINCIA ADMINISTRATIVA Y DE PLANIFICACION","PAT"),"PROVINCIA ADMINISTRATIVA DE PLANIFICACION","PAT"),"PROVINCIA ADMINISTRATIVA Y PLANIFICACION","PAT")</f>
        <v>PAT DEL AGUA, BOSQUES Y EL TURISMO</v>
      </c>
      <c r="AA721" t="str">
        <f>IF($E721="","",INDEX(Esquemas_NORM!$H$2:$K$126,MATCH($E721,Esquemas_NORM!$A$2:$A$126,0),MATCH(AA$4,Esquemas_NORM!$H$1:$K$1,0)))</f>
        <v>A la fecha no ha conformado un EAT Región</v>
      </c>
      <c r="AB721" t="str">
        <f>IF($E721="","",INDEX(Esquemas_NORM!$H$2:$K$126,MATCH($E721,Esquemas_NORM!$A$2:$A$126,0),MATCH(AB$4,Esquemas_NORM!$H$1:$K$1,0)))</f>
        <v>A la fecha no ha conformado un EAT Área Metropolitana</v>
      </c>
      <c r="AC721" t="str">
        <f>IF($E721="","",INDEX(Esquemas_NORM!$H$2:$K$126,MATCH($E721,Esquemas_NORM!$A$2:$A$126,0),MATCH(AC$4,Esquemas_NORM!$H$1:$K$1,0)))</f>
        <v>A la fecha no ha conformado un EAT asociación - unión</v>
      </c>
    </row>
    <row r="722" spans="1:29" x14ac:dyDescent="0.3">
      <c r="A722" s="6">
        <v>2020</v>
      </c>
      <c r="B722" s="4" t="s">
        <v>556</v>
      </c>
      <c r="C722" s="4" t="s">
        <v>315</v>
      </c>
      <c r="D722" s="4" t="s">
        <v>575</v>
      </c>
      <c r="E722" s="4" t="s">
        <v>358</v>
      </c>
      <c r="F722" s="4" t="s">
        <v>318</v>
      </c>
      <c r="G722" s="4" t="s">
        <v>359</v>
      </c>
      <c r="H722" s="9">
        <v>5.8494952218899998</v>
      </c>
      <c r="I722" s="9">
        <v>0</v>
      </c>
      <c r="J722" s="287">
        <v>5.8494952218899998</v>
      </c>
      <c r="K722" s="9">
        <v>1.1083397672899999</v>
      </c>
      <c r="L722" s="9">
        <v>3.45210366365</v>
      </c>
      <c r="M722" s="287">
        <v>4.5604434309399995</v>
      </c>
      <c r="N722" s="9">
        <v>34.593617474059997</v>
      </c>
      <c r="O722" s="9">
        <v>6.25967589532</v>
      </c>
      <c r="P722" s="9">
        <v>1.0055277641</v>
      </c>
      <c r="Q722" s="9">
        <v>0.76391250643999997</v>
      </c>
      <c r="R722" s="9">
        <v>4.34701174975</v>
      </c>
      <c r="S722" s="9">
        <v>4.6990401263699999</v>
      </c>
      <c r="T722" s="9">
        <v>8.3078221932700007</v>
      </c>
      <c r="U722" s="9">
        <v>1.01362092104</v>
      </c>
      <c r="V722" s="287">
        <v>60.990228630350003</v>
      </c>
      <c r="W722" s="287">
        <v>71.400167283179997</v>
      </c>
      <c r="X722" s="9">
        <v>6.5448674814122523</v>
      </c>
      <c r="Y722" s="284">
        <v>77.945034764592251</v>
      </c>
      <c r="Z722" t="str">
        <f>SUBSTITUTE(SUBSTITUTE(SUBSTITUTE(SUBSTITUTE(IF(E722="","",VLOOKUP(E722,Esquemas_NORM!$A$2:$H$126,8,FALSE)),"PROVINCIA ADMINISTRATIVA Y DE PLANIFICACIÓN","PAT"),"PROVINCIA ADMINISTRATIVA Y DE PLANIFICACION","PAT"),"PROVINCIA ADMINISTRATIVA DE PLANIFICACION","PAT"),"PROVINCIA ADMINISTRATIVA Y PLANIFICACION","PAT")</f>
        <v>PAT DEL AGUA, BOSQUES Y EL TURISMO</v>
      </c>
      <c r="AA722" t="str">
        <f>IF($E722="","",INDEX(Esquemas_NORM!$H$2:$K$126,MATCH($E722,Esquemas_NORM!$A$2:$A$126,0),MATCH(AA$4,Esquemas_NORM!$H$1:$K$1,0)))</f>
        <v>A la fecha no ha conformado un EAT Región</v>
      </c>
      <c r="AB722" t="str">
        <f>IF($E722="","",INDEX(Esquemas_NORM!$H$2:$K$126,MATCH($E722,Esquemas_NORM!$A$2:$A$126,0),MATCH(AB$4,Esquemas_NORM!$H$1:$K$1,0)))</f>
        <v>A la fecha no ha conformado un EAT Área Metropolitana</v>
      </c>
      <c r="AC722" t="str">
        <f>IF($E722="","",INDEX(Esquemas_NORM!$H$2:$K$126,MATCH($E722,Esquemas_NORM!$A$2:$A$126,0),MATCH(AC$4,Esquemas_NORM!$H$1:$K$1,0)))</f>
        <v>A la fecha no ha conformado un EAT asociación - unión</v>
      </c>
    </row>
    <row r="723" spans="1:29" x14ac:dyDescent="0.3">
      <c r="A723" s="6">
        <v>2020</v>
      </c>
      <c r="B723" s="4" t="s">
        <v>556</v>
      </c>
      <c r="C723" s="4" t="s">
        <v>315</v>
      </c>
      <c r="D723" s="4" t="s">
        <v>575</v>
      </c>
      <c r="E723" s="4" t="s">
        <v>360</v>
      </c>
      <c r="F723" s="4" t="s">
        <v>318</v>
      </c>
      <c r="G723" s="4" t="s">
        <v>361</v>
      </c>
      <c r="H723" s="9">
        <v>6.8430381109900003</v>
      </c>
      <c r="I723" s="9">
        <v>6.7262078990000002E-2</v>
      </c>
      <c r="J723" s="287">
        <v>6.9103001899800001</v>
      </c>
      <c r="K723" s="9">
        <v>2.21853722621</v>
      </c>
      <c r="L723" s="9">
        <v>6.8818108757300003</v>
      </c>
      <c r="M723" s="287">
        <v>9.1003481019399999</v>
      </c>
      <c r="N723" s="9">
        <v>3.7484608105600001</v>
      </c>
      <c r="O723" s="9">
        <v>25.037810111340001</v>
      </c>
      <c r="P723" s="9">
        <v>4.6480375135600003</v>
      </c>
      <c r="Q723" s="9">
        <v>3.71860437521</v>
      </c>
      <c r="R723" s="9">
        <v>12.88936417655</v>
      </c>
      <c r="S723" s="9">
        <v>13.11636874749</v>
      </c>
      <c r="T723" s="9">
        <v>32.556723136160002</v>
      </c>
      <c r="U723" s="9">
        <v>4.0211276091499997</v>
      </c>
      <c r="V723" s="287">
        <v>99.736496480020008</v>
      </c>
      <c r="W723" s="287">
        <v>115.74714477194001</v>
      </c>
      <c r="X723" s="9">
        <v>10.609915252432112</v>
      </c>
      <c r="Y723" s="284">
        <v>126.35706002437213</v>
      </c>
      <c r="Z723" t="str">
        <f>SUBSTITUTE(SUBSTITUTE(SUBSTITUTE(SUBSTITUTE(IF(E723="","",VLOOKUP(E723,Esquemas_NORM!$A$2:$H$126,8,FALSE)),"PROVINCIA ADMINISTRATIVA Y DE PLANIFICACIÓN","PAT"),"PROVINCIA ADMINISTRATIVA Y DE PLANIFICACION","PAT"),"PROVINCIA ADMINISTRATIVA DE PLANIFICACION","PAT"),"PROVINCIA ADMINISTRATIVA Y PLANIFICACION","PAT")</f>
        <v>PAT DEL AGUA, BOSQUES Y EL TURISMO</v>
      </c>
      <c r="AA723" t="str">
        <f>IF($E723="","",INDEX(Esquemas_NORM!$H$2:$K$126,MATCH($E723,Esquemas_NORM!$A$2:$A$126,0),MATCH(AA$4,Esquemas_NORM!$H$1:$K$1,0)))</f>
        <v>A la fecha no ha conformado un EAT Región</v>
      </c>
      <c r="AB723" t="str">
        <f>IF($E723="","",INDEX(Esquemas_NORM!$H$2:$K$126,MATCH($E723,Esquemas_NORM!$A$2:$A$126,0),MATCH(AB$4,Esquemas_NORM!$H$1:$K$1,0)))</f>
        <v>A la fecha no ha conformado un EAT Área Metropolitana</v>
      </c>
      <c r="AC723" t="str">
        <f>IF($E723="","",INDEX(Esquemas_NORM!$H$2:$K$126,MATCH($E723,Esquemas_NORM!$A$2:$A$126,0),MATCH(AC$4,Esquemas_NORM!$H$1:$K$1,0)))</f>
        <v>A la fecha no ha conformado un EAT asociación - unión</v>
      </c>
    </row>
    <row r="724" spans="1:29" x14ac:dyDescent="0.3">
      <c r="A724" s="6">
        <v>2020</v>
      </c>
      <c r="B724" s="4" t="s">
        <v>556</v>
      </c>
      <c r="C724" s="4" t="s">
        <v>315</v>
      </c>
      <c r="D724" s="4" t="s">
        <v>574</v>
      </c>
      <c r="E724" s="4" t="s">
        <v>362</v>
      </c>
      <c r="F724" s="4" t="s">
        <v>318</v>
      </c>
      <c r="G724" s="4" t="s">
        <v>363</v>
      </c>
      <c r="H724" s="9">
        <v>14.1518133532</v>
      </c>
      <c r="I724" s="9">
        <v>0</v>
      </c>
      <c r="J724" s="287">
        <v>14.1518133532</v>
      </c>
      <c r="K724" s="9">
        <v>3.3183655923000002</v>
      </c>
      <c r="L724" s="9">
        <v>12.14238768979</v>
      </c>
      <c r="M724" s="287">
        <v>15.46075328209</v>
      </c>
      <c r="N724" s="9">
        <v>142.37762274332999</v>
      </c>
      <c r="O724" s="9">
        <v>10.65227634158</v>
      </c>
      <c r="P724" s="9">
        <v>2.20626139207</v>
      </c>
      <c r="Q724" s="9">
        <v>1.5835891667199999</v>
      </c>
      <c r="R724" s="9">
        <v>8.9583741004400004</v>
      </c>
      <c r="S724" s="9">
        <v>12.15527284056</v>
      </c>
      <c r="T724" s="9">
        <v>11.482662061059999</v>
      </c>
      <c r="U724" s="9">
        <v>2.21032391991</v>
      </c>
      <c r="V724" s="287">
        <v>191.62638256567001</v>
      </c>
      <c r="W724" s="287">
        <v>221.23894920096001</v>
      </c>
      <c r="X724" s="9">
        <v>20.279778876483803</v>
      </c>
      <c r="Y724" s="284">
        <v>241.51872807744382</v>
      </c>
      <c r="Z724" t="str">
        <f>SUBSTITUTE(SUBSTITUTE(SUBSTITUTE(SUBSTITUTE(IF(E724="","",VLOOKUP(E724,Esquemas_NORM!$A$2:$H$126,8,FALSE)),"PROVINCIA ADMINISTRATIVA Y DE PLANIFICACIÓN","PAT"),"PROVINCIA ADMINISTRATIVA Y DE PLANIFICACION","PAT"),"PROVINCIA ADMINISTRATIVA DE PLANIFICACION","PAT"),"PROVINCIA ADMINISTRATIVA Y PLANIFICACION","PAT")</f>
        <v>PAT DEL AGUA, BOSQUES Y EL TURISMO</v>
      </c>
      <c r="AA724" t="str">
        <f>IF($E724="","",INDEX(Esquemas_NORM!$H$2:$K$126,MATCH($E724,Esquemas_NORM!$A$2:$A$126,0),MATCH(AA$4,Esquemas_NORM!$H$1:$K$1,0)))</f>
        <v>A la fecha no ha conformado un EAT Región</v>
      </c>
      <c r="AB724" t="str">
        <f>IF($E724="","",INDEX(Esquemas_NORM!$H$2:$K$126,MATCH($E724,Esquemas_NORM!$A$2:$A$126,0),MATCH(AB$4,Esquemas_NORM!$H$1:$K$1,0)))</f>
        <v>A la fecha no ha conformado un EAT Área Metropolitana</v>
      </c>
      <c r="AC724" t="str">
        <f>IF($E724="","",INDEX(Esquemas_NORM!$H$2:$K$126,MATCH($E724,Esquemas_NORM!$A$2:$A$126,0),MATCH(AC$4,Esquemas_NORM!$H$1:$K$1,0)))</f>
        <v>A la fecha no ha conformado un EAT asociación - unión</v>
      </c>
    </row>
    <row r="725" spans="1:29" x14ac:dyDescent="0.3">
      <c r="A725" s="6">
        <v>2020</v>
      </c>
      <c r="B725" s="4" t="s">
        <v>556</v>
      </c>
      <c r="C725" s="4" t="s">
        <v>315</v>
      </c>
      <c r="D725" s="4" t="s">
        <v>576</v>
      </c>
      <c r="E725" s="4" t="s">
        <v>364</v>
      </c>
      <c r="F725" s="4" t="s">
        <v>318</v>
      </c>
      <c r="G725" s="4" t="s">
        <v>365</v>
      </c>
      <c r="H725" s="9">
        <v>110.6548871855</v>
      </c>
      <c r="I725" s="9">
        <v>0.14419793881000001</v>
      </c>
      <c r="J725" s="287">
        <v>110.79908512431</v>
      </c>
      <c r="K725" s="9">
        <v>4.3946042354400001</v>
      </c>
      <c r="L725" s="9">
        <v>12.748079379709999</v>
      </c>
      <c r="M725" s="287">
        <v>17.142683615149998</v>
      </c>
      <c r="N725" s="9">
        <v>4.6495842458499999</v>
      </c>
      <c r="O725" s="9">
        <v>33.729376400440003</v>
      </c>
      <c r="P725" s="9">
        <v>6.9335249021000003</v>
      </c>
      <c r="Q725" s="9">
        <v>5.5010231304400001</v>
      </c>
      <c r="R725" s="9">
        <v>32.76399226689</v>
      </c>
      <c r="S725" s="9">
        <v>18.669259343379998</v>
      </c>
      <c r="T725" s="9">
        <v>39.966695006800002</v>
      </c>
      <c r="U725" s="9">
        <v>7.42324797722</v>
      </c>
      <c r="V725" s="287">
        <v>149.63670327311999</v>
      </c>
      <c r="W725" s="287">
        <v>277.57847201257999</v>
      </c>
      <c r="X725" s="9">
        <v>25.444118468389505</v>
      </c>
      <c r="Y725" s="284">
        <v>303.02259048096948</v>
      </c>
      <c r="Z725" t="str">
        <f>SUBSTITUTE(SUBSTITUTE(SUBSTITUTE(SUBSTITUTE(IF(E725="","",VLOOKUP(E725,Esquemas_NORM!$A$2:$H$126,8,FALSE)),"PROVINCIA ADMINISTRATIVA Y DE PLANIFICACIÓN","PAT"),"PROVINCIA ADMINISTRATIVA Y DE PLANIFICACION","PAT"),"PROVINCIA ADMINISTRATIVA DE PLANIFICACION","PAT"),"PROVINCIA ADMINISTRATIVA Y PLANIFICACION","PAT")</f>
        <v>PAT DEL AGUA, BOSQUES Y EL TURISMO</v>
      </c>
      <c r="AA725" t="str">
        <f>IF($E725="","",INDEX(Esquemas_NORM!$H$2:$K$126,MATCH($E725,Esquemas_NORM!$A$2:$A$126,0),MATCH(AA$4,Esquemas_NORM!$H$1:$K$1,0)))</f>
        <v>A la fecha no ha conformado un EAT Región</v>
      </c>
      <c r="AB725" t="str">
        <f>IF($E725="","",INDEX(Esquemas_NORM!$H$2:$K$126,MATCH($E725,Esquemas_NORM!$A$2:$A$126,0),MATCH(AB$4,Esquemas_NORM!$H$1:$K$1,0)))</f>
        <v>A la fecha no ha conformado un EAT Área Metropolitana</v>
      </c>
      <c r="AC725" t="str">
        <f>IF($E725="","",INDEX(Esquemas_NORM!$H$2:$K$126,MATCH($E725,Esquemas_NORM!$A$2:$A$126,0),MATCH(AC$4,Esquemas_NORM!$H$1:$K$1,0)))</f>
        <v>MUNICIPIOS ASOCIADOS DEL ALTIPLANO DEL ORIENTE ANTIOQUEÑO - MASORA</v>
      </c>
    </row>
    <row r="726" spans="1:29" x14ac:dyDescent="0.3">
      <c r="A726" s="6">
        <v>2020</v>
      </c>
      <c r="B726" s="4" t="s">
        <v>556</v>
      </c>
      <c r="C726" s="4" t="s">
        <v>315</v>
      </c>
      <c r="D726" s="4" t="s">
        <v>573</v>
      </c>
      <c r="E726" s="4" t="s">
        <v>366</v>
      </c>
      <c r="F726" s="4" t="s">
        <v>318</v>
      </c>
      <c r="G726" s="4" t="s">
        <v>367</v>
      </c>
      <c r="H726" s="9">
        <v>285.86060807346001</v>
      </c>
      <c r="I726" s="9">
        <v>39.664198837299999</v>
      </c>
      <c r="J726" s="287">
        <v>325.52480691075999</v>
      </c>
      <c r="K726" s="9">
        <v>277.41769097566998</v>
      </c>
      <c r="L726" s="9">
        <v>12.23015749416</v>
      </c>
      <c r="M726" s="287">
        <v>289.64784846982997</v>
      </c>
      <c r="N726" s="9">
        <v>55.802869681129998</v>
      </c>
      <c r="O726" s="9">
        <v>48.913272170250004</v>
      </c>
      <c r="P726" s="9">
        <v>12.635757856610001</v>
      </c>
      <c r="Q726" s="9">
        <v>10.426809956190001</v>
      </c>
      <c r="R726" s="9">
        <v>36.015558346680002</v>
      </c>
      <c r="S726" s="9">
        <v>78.015856747209995</v>
      </c>
      <c r="T726" s="9">
        <v>65.6306772059</v>
      </c>
      <c r="U726" s="9">
        <v>8.78369647345</v>
      </c>
      <c r="V726" s="287">
        <v>316.22449843741998</v>
      </c>
      <c r="W726" s="287">
        <v>931.39715381800988</v>
      </c>
      <c r="X726" s="9">
        <v>85.376143729848579</v>
      </c>
      <c r="Y726" s="284">
        <v>1016.7732975478584</v>
      </c>
      <c r="Z726" t="str">
        <f>SUBSTITUTE(SUBSTITUTE(SUBSTITUTE(SUBSTITUTE(IF(E726="","",VLOOKUP(E726,Esquemas_NORM!$A$2:$H$126,8,FALSE)),"PROVINCIA ADMINISTRATIVA Y DE PLANIFICACIÓN","PAT"),"PROVINCIA ADMINISTRATIVA Y DE PLANIFICACION","PAT"),"PROVINCIA ADMINISTRATIVA DE PLANIFICACION","PAT"),"PROVINCIA ADMINISTRATIVA Y PLANIFICACION","PAT")</f>
        <v>PAT DE LA PAZ</v>
      </c>
      <c r="AA726" t="str">
        <f>IF($E726="","",INDEX(Esquemas_NORM!$H$2:$K$126,MATCH($E726,Esquemas_NORM!$A$2:$A$126,0),MATCH(AA$4,Esquemas_NORM!$H$1:$K$1,0)))</f>
        <v>A la fecha no ha conformado un EAT Región</v>
      </c>
      <c r="AB726" t="str">
        <f>IF($E726="","",INDEX(Esquemas_NORM!$H$2:$K$126,MATCH($E726,Esquemas_NORM!$A$2:$A$126,0),MATCH(AB$4,Esquemas_NORM!$H$1:$K$1,0)))</f>
        <v>A la fecha no ha conformado un EAT Área Metropolitana</v>
      </c>
      <c r="AC726" t="str">
        <f>IF($E726="","",INDEX(Esquemas_NORM!$H$2:$K$126,MATCH($E726,Esquemas_NORM!$A$2:$A$126,0),MATCH(AC$4,Esquemas_NORM!$H$1:$K$1,0)))</f>
        <v>A la fecha no ha conformado un EAT asociación - unión</v>
      </c>
    </row>
    <row r="727" spans="1:29" x14ac:dyDescent="0.3">
      <c r="A727" s="6">
        <v>2020</v>
      </c>
      <c r="B727" s="4" t="s">
        <v>556</v>
      </c>
      <c r="C727" s="4" t="s">
        <v>368</v>
      </c>
      <c r="D727" s="4" t="s">
        <v>577</v>
      </c>
      <c r="E727" s="4" t="s">
        <v>370</v>
      </c>
      <c r="F727" s="4" t="s">
        <v>371</v>
      </c>
      <c r="G727" s="4" t="s">
        <v>372</v>
      </c>
      <c r="H727" s="9">
        <v>37.228274819280003</v>
      </c>
      <c r="I727" s="9">
        <v>9.3282124353100002</v>
      </c>
      <c r="J727" s="287">
        <v>46.556487254590003</v>
      </c>
      <c r="K727" s="9">
        <v>188.88595600049999</v>
      </c>
      <c r="L727" s="9">
        <v>46.486936665640002</v>
      </c>
      <c r="M727" s="287">
        <v>235.37289266613999</v>
      </c>
      <c r="N727" s="9">
        <v>19.565064065750001</v>
      </c>
      <c r="O727" s="9">
        <v>63.309397148590001</v>
      </c>
      <c r="P727" s="9">
        <v>11.27210442426</v>
      </c>
      <c r="Q727" s="9">
        <v>10.020058922</v>
      </c>
      <c r="R727" s="9">
        <v>32.702795727480002</v>
      </c>
      <c r="S727" s="9">
        <v>46.196626362609997</v>
      </c>
      <c r="T727" s="9">
        <v>54.104677995590002</v>
      </c>
      <c r="U727" s="9">
        <v>12.706342681640001</v>
      </c>
      <c r="V727" s="287">
        <v>249.87706732792003</v>
      </c>
      <c r="W727" s="287">
        <v>531.80644724864999</v>
      </c>
      <c r="X727" s="9">
        <v>48.747823085592536</v>
      </c>
      <c r="Y727" s="284">
        <v>580.55427033424257</v>
      </c>
      <c r="Z727" t="str">
        <f>SUBSTITUTE(SUBSTITUTE(SUBSTITUTE(SUBSTITUTE(IF(E727="","",VLOOKUP(E727,Esquemas_NORM!$A$2:$H$126,8,FALSE)),"PROVINCIA ADMINISTRATIVA Y DE PLANIFICACIÓN","PAT"),"PROVINCIA ADMINISTRATIVA Y DE PLANIFICACION","PAT"),"PROVINCIA ADMINISTRATIVA DE PLANIFICACION","PAT"),"PROVINCIA ADMINISTRATIVA Y PLANIFICACION","PAT")</f>
        <v>PAT DE PENDERISCO Y SINIFANÁ</v>
      </c>
      <c r="AA727" t="str">
        <f>IF($E727="","",INDEX(Esquemas_NORM!$H$2:$K$126,MATCH($E727,Esquemas_NORM!$A$2:$A$126,0),MATCH(AA$4,Esquemas_NORM!$H$1:$K$1,0)))</f>
        <v>A la fecha no ha conformado un EAT Región</v>
      </c>
      <c r="AB727" t="str">
        <f>IF($E727="","",INDEX(Esquemas_NORM!$H$2:$K$126,MATCH($E727,Esquemas_NORM!$A$2:$A$126,0),MATCH(AB$4,Esquemas_NORM!$H$1:$K$1,0)))</f>
        <v>A la fecha no ha conformado un EAT Área Metropolitana</v>
      </c>
      <c r="AC727" t="str">
        <f>IF($E727="","",INDEX(Esquemas_NORM!$H$2:$K$126,MATCH($E727,Esquemas_NORM!$A$2:$A$126,0),MATCH(AC$4,Esquemas_NORM!$H$1:$K$1,0)))</f>
        <v>A la fecha no ha conformado un EAT asociación - unión</v>
      </c>
    </row>
    <row r="728" spans="1:29" x14ac:dyDescent="0.3">
      <c r="A728" s="6">
        <v>2020</v>
      </c>
      <c r="B728" s="4" t="s">
        <v>556</v>
      </c>
      <c r="C728" s="4" t="s">
        <v>368</v>
      </c>
      <c r="D728" s="4" t="s">
        <v>578</v>
      </c>
      <c r="E728" s="4" t="s">
        <v>373</v>
      </c>
      <c r="F728" s="4" t="s">
        <v>371</v>
      </c>
      <c r="G728" s="4" t="s">
        <v>375</v>
      </c>
      <c r="H728" s="9">
        <v>142.03337566947999</v>
      </c>
      <c r="I728" s="9">
        <v>36.197053447009999</v>
      </c>
      <c r="J728" s="287">
        <v>178.23042911649</v>
      </c>
      <c r="K728" s="9">
        <v>65.541370972219994</v>
      </c>
      <c r="L728" s="9">
        <v>56.271418763530001</v>
      </c>
      <c r="M728" s="287">
        <v>121.81278973574999</v>
      </c>
      <c r="N728" s="9">
        <v>17.280250356850001</v>
      </c>
      <c r="O728" s="9">
        <v>91.512393143980006</v>
      </c>
      <c r="P728" s="9">
        <v>18.951245006530002</v>
      </c>
      <c r="Q728" s="9">
        <v>23.874842309769999</v>
      </c>
      <c r="R728" s="9">
        <v>41.646841196860002</v>
      </c>
      <c r="S728" s="9">
        <v>51.153767226809997</v>
      </c>
      <c r="T728" s="9">
        <v>95.002121269439996</v>
      </c>
      <c r="U728" s="9">
        <v>15.12388366607</v>
      </c>
      <c r="V728" s="287">
        <v>354.54534417631004</v>
      </c>
      <c r="W728" s="287">
        <v>654.58856302854997</v>
      </c>
      <c r="X728" s="9">
        <v>60.002596112664932</v>
      </c>
      <c r="Y728" s="284">
        <v>714.59115914121492</v>
      </c>
      <c r="Z728" t="str">
        <f>SUBSTITUTE(SUBSTITUTE(SUBSTITUTE(SUBSTITUTE(IF(E728="","",VLOOKUP(E728,Esquemas_NORM!$A$2:$H$126,8,FALSE)),"PROVINCIA ADMINISTRATIVA Y DE PLANIFICACIÓN","PAT"),"PROVINCIA ADMINISTRATIVA Y DE PLANIFICACION","PAT"),"PROVINCIA ADMINISTRATIVA DE PLANIFICACION","PAT"),"PROVINCIA ADMINISTRATIVA Y PLANIFICACION","PAT")</f>
        <v>PAT SAN JUAN</v>
      </c>
      <c r="AA728" t="str">
        <f>IF($E728="","",INDEX(Esquemas_NORM!$H$2:$K$126,MATCH($E728,Esquemas_NORM!$A$2:$A$126,0),MATCH(AA$4,Esquemas_NORM!$H$1:$K$1,0)))</f>
        <v>A la fecha no ha conformado un EAT Región</v>
      </c>
      <c r="AB728" t="str">
        <f>IF($E728="","",INDEX(Esquemas_NORM!$H$2:$K$126,MATCH($E728,Esquemas_NORM!$A$2:$A$126,0),MATCH(AB$4,Esquemas_NORM!$H$1:$K$1,0)))</f>
        <v>A la fecha no ha conformado un EAT Área Metropolitana</v>
      </c>
      <c r="AC728" t="str">
        <f>IF($E728="","",INDEX(Esquemas_NORM!$H$2:$K$126,MATCH($E728,Esquemas_NORM!$A$2:$A$126,0),MATCH(AC$4,Esquemas_NORM!$H$1:$K$1,0)))</f>
        <v>A la fecha no ha conformado un EAT asociación - unión</v>
      </c>
    </row>
    <row r="729" spans="1:29" x14ac:dyDescent="0.3">
      <c r="A729" s="6">
        <v>2020</v>
      </c>
      <c r="B729" s="4" t="s">
        <v>556</v>
      </c>
      <c r="C729" s="4" t="s">
        <v>368</v>
      </c>
      <c r="D729" s="4" t="s">
        <v>577</v>
      </c>
      <c r="E729" s="4" t="s">
        <v>376</v>
      </c>
      <c r="F729" s="4" t="s">
        <v>371</v>
      </c>
      <c r="G729" s="4" t="s">
        <v>377</v>
      </c>
      <c r="H729" s="9">
        <v>21.135023723869999</v>
      </c>
      <c r="I729" s="9">
        <v>1.14762002291</v>
      </c>
      <c r="J729" s="287">
        <v>22.28264374678</v>
      </c>
      <c r="K729" s="9">
        <v>3.62071191807</v>
      </c>
      <c r="L729" s="9">
        <v>1.04299902645</v>
      </c>
      <c r="M729" s="287">
        <v>4.66371094452</v>
      </c>
      <c r="N729" s="9">
        <v>5.0678508400000002</v>
      </c>
      <c r="O729" s="9">
        <v>10.05152097589</v>
      </c>
      <c r="P729" s="9">
        <v>2.1717789818400002</v>
      </c>
      <c r="Q729" s="9">
        <v>1.5597735255</v>
      </c>
      <c r="R729" s="9">
        <v>5.4286726325799997</v>
      </c>
      <c r="S729" s="9">
        <v>7.4785030093399998</v>
      </c>
      <c r="T729" s="9">
        <v>10.5233915165</v>
      </c>
      <c r="U729" s="9">
        <v>2.5737798538200001</v>
      </c>
      <c r="V729" s="287">
        <v>44.85527133547</v>
      </c>
      <c r="W729" s="287">
        <v>71.801626026769995</v>
      </c>
      <c r="X729" s="9">
        <v>6.5816670349171336</v>
      </c>
      <c r="Y729" s="284">
        <v>78.383293061687127</v>
      </c>
      <c r="Z729" t="str">
        <f>SUBSTITUTE(SUBSTITUTE(SUBSTITUTE(SUBSTITUTE(IF(E729="","",VLOOKUP(E729,Esquemas_NORM!$A$2:$H$126,8,FALSE)),"PROVINCIA ADMINISTRATIVA Y DE PLANIFICACIÓN","PAT"),"PROVINCIA ADMINISTRATIVA Y DE PLANIFICACION","PAT"),"PROVINCIA ADMINISTRATIVA DE PLANIFICACION","PAT"),"PROVINCIA ADMINISTRATIVA Y PLANIFICACION","PAT")</f>
        <v>PAT DE PENDERISCO Y SINIFANÁ</v>
      </c>
      <c r="AA729" t="str">
        <f>IF($E729="","",INDEX(Esquemas_NORM!$H$2:$K$126,MATCH($E729,Esquemas_NORM!$A$2:$A$126,0),MATCH(AA$4,Esquemas_NORM!$H$1:$K$1,0)))</f>
        <v>A la fecha no ha conformado un EAT Región</v>
      </c>
      <c r="AB729" t="str">
        <f>IF($E729="","",INDEX(Esquemas_NORM!$H$2:$K$126,MATCH($E729,Esquemas_NORM!$A$2:$A$126,0),MATCH(AB$4,Esquemas_NORM!$H$1:$K$1,0)))</f>
        <v>A la fecha no ha conformado un EAT Área Metropolitana</v>
      </c>
      <c r="AC729" t="str">
        <f>IF($E729="","",INDEX(Esquemas_NORM!$H$2:$K$126,MATCH($E729,Esquemas_NORM!$A$2:$A$126,0),MATCH(AC$4,Esquemas_NORM!$H$1:$K$1,0)))</f>
        <v>A la fecha no ha conformado un EAT asociación - unión</v>
      </c>
    </row>
    <row r="730" spans="1:29" x14ac:dyDescent="0.3">
      <c r="A730" s="6">
        <v>2020</v>
      </c>
      <c r="B730" s="4" t="s">
        <v>556</v>
      </c>
      <c r="C730" s="4" t="s">
        <v>368</v>
      </c>
      <c r="D730" s="4" t="s">
        <v>578</v>
      </c>
      <c r="E730" s="4" t="s">
        <v>378</v>
      </c>
      <c r="F730" s="4" t="s">
        <v>371</v>
      </c>
      <c r="G730" s="4" t="s">
        <v>379</v>
      </c>
      <c r="H730" s="9">
        <v>79.572631151820005</v>
      </c>
      <c r="I730" s="9">
        <v>0</v>
      </c>
      <c r="J730" s="287">
        <v>79.572631151820005</v>
      </c>
      <c r="K730" s="9">
        <v>8.5824025549199998</v>
      </c>
      <c r="L730" s="9">
        <v>2.2073331397799998</v>
      </c>
      <c r="M730" s="287">
        <v>10.789735694699999</v>
      </c>
      <c r="N730" s="9">
        <v>3.3445134413900002</v>
      </c>
      <c r="O730" s="9">
        <v>16.306500507159999</v>
      </c>
      <c r="P730" s="9">
        <v>4.3903353838700001</v>
      </c>
      <c r="Q730" s="9">
        <v>2.87690388053</v>
      </c>
      <c r="R730" s="9">
        <v>9.6094247391599996</v>
      </c>
      <c r="S730" s="9">
        <v>11.70828307208</v>
      </c>
      <c r="T730" s="9">
        <v>25.323175199440001</v>
      </c>
      <c r="U730" s="9">
        <v>3.79766010106</v>
      </c>
      <c r="V730" s="287">
        <v>77.356796324689995</v>
      </c>
      <c r="W730" s="287">
        <v>167.71916317121</v>
      </c>
      <c r="X730" s="9">
        <v>15.373909317269636</v>
      </c>
      <c r="Y730" s="284">
        <v>183.09307248847963</v>
      </c>
      <c r="Z730" t="str">
        <f>SUBSTITUTE(SUBSTITUTE(SUBSTITUTE(SUBSTITUTE(IF(E730="","",VLOOKUP(E730,Esquemas_NORM!$A$2:$H$126,8,FALSE)),"PROVINCIA ADMINISTRATIVA Y DE PLANIFICACIÓN","PAT"),"PROVINCIA ADMINISTRATIVA Y DE PLANIFICACION","PAT"),"PROVINCIA ADMINISTRATIVA DE PLANIFICACION","PAT"),"PROVINCIA ADMINISTRATIVA Y PLANIFICACION","PAT")</f>
        <v>PAT SAN JUAN</v>
      </c>
      <c r="AA730" t="str">
        <f>IF($E730="","",INDEX(Esquemas_NORM!$H$2:$K$126,MATCH($E730,Esquemas_NORM!$A$2:$A$126,0),MATCH(AA$4,Esquemas_NORM!$H$1:$K$1,0)))</f>
        <v>A la fecha no ha conformado un EAT Región</v>
      </c>
      <c r="AB730" t="str">
        <f>IF($E730="","",INDEX(Esquemas_NORM!$H$2:$K$126,MATCH($E730,Esquemas_NORM!$A$2:$A$126,0),MATCH(AB$4,Esquemas_NORM!$H$1:$K$1,0)))</f>
        <v>A la fecha no ha conformado un EAT Área Metropolitana</v>
      </c>
      <c r="AC730" t="str">
        <f>IF($E730="","",INDEX(Esquemas_NORM!$H$2:$K$126,MATCH($E730,Esquemas_NORM!$A$2:$A$126,0),MATCH(AC$4,Esquemas_NORM!$H$1:$K$1,0)))</f>
        <v>A la fecha no ha conformado un EAT asociación - unión</v>
      </c>
    </row>
    <row r="731" spans="1:29" x14ac:dyDescent="0.3">
      <c r="A731" s="6">
        <v>2020</v>
      </c>
      <c r="B731" s="4" t="s">
        <v>556</v>
      </c>
      <c r="C731" s="4" t="s">
        <v>368</v>
      </c>
      <c r="D731" s="4" t="s">
        <v>579</v>
      </c>
      <c r="E731" s="4" t="s">
        <v>380</v>
      </c>
      <c r="F731" s="4" t="s">
        <v>371</v>
      </c>
      <c r="G731" s="4" t="s">
        <v>381</v>
      </c>
      <c r="H731" s="9">
        <v>115.58690137687999</v>
      </c>
      <c r="I731" s="9">
        <v>0</v>
      </c>
      <c r="J731" s="287">
        <v>115.58690137687999</v>
      </c>
      <c r="K731" s="9">
        <v>7.4756314869000002</v>
      </c>
      <c r="L731" s="9">
        <v>7.46478993782</v>
      </c>
      <c r="M731" s="287">
        <v>14.94042142472</v>
      </c>
      <c r="N731" s="9">
        <v>3.9661372774900001</v>
      </c>
      <c r="O731" s="9">
        <v>26.155994232600001</v>
      </c>
      <c r="P731" s="9">
        <v>5.5608028787199997</v>
      </c>
      <c r="Q731" s="9">
        <v>4.7331516391699999</v>
      </c>
      <c r="R731" s="9">
        <v>13.36919078062</v>
      </c>
      <c r="S731" s="9">
        <v>15.189219322970001</v>
      </c>
      <c r="T731" s="9">
        <v>35.893691154679999</v>
      </c>
      <c r="U731" s="9">
        <v>4.8416730260899996</v>
      </c>
      <c r="V731" s="287">
        <v>109.70986031234</v>
      </c>
      <c r="W731" s="287">
        <v>240.23718311393998</v>
      </c>
      <c r="X731" s="9">
        <v>22.021244311002629</v>
      </c>
      <c r="Y731" s="284">
        <v>262.25842742494262</v>
      </c>
      <c r="Z731" t="str">
        <f>SUBSTITUTE(SUBSTITUTE(SUBSTITUTE(SUBSTITUTE(IF(E731="","",VLOOKUP(E731,Esquemas_NORM!$A$2:$H$126,8,FALSE)),"PROVINCIA ADMINISTRATIVA Y DE PLANIFICACIÓN","PAT"),"PROVINCIA ADMINISTRATIVA Y DE PLANIFICACION","PAT"),"PROVINCIA ADMINISTRATIVA DE PLANIFICACION","PAT"),"PROVINCIA ADMINISTRATIVA Y PLANIFICACION","PAT")</f>
        <v>PAT DE PENDERISCO Y SINIFANÁ</v>
      </c>
      <c r="AA731" t="str">
        <f>IF($E731="","",INDEX(Esquemas_NORM!$H$2:$K$126,MATCH($E731,Esquemas_NORM!$A$2:$A$126,0),MATCH(AA$4,Esquemas_NORM!$H$1:$K$1,0)))</f>
        <v>A la fecha no ha conformado un EAT Región</v>
      </c>
      <c r="AB731" t="str">
        <f>IF($E731="","",INDEX(Esquemas_NORM!$H$2:$K$126,MATCH($E731,Esquemas_NORM!$A$2:$A$126,0),MATCH(AB$4,Esquemas_NORM!$H$1:$K$1,0)))</f>
        <v>A la fecha no ha conformado un EAT Área Metropolitana</v>
      </c>
      <c r="AC731" t="str">
        <f>IF($E731="","",INDEX(Esquemas_NORM!$H$2:$K$126,MATCH($E731,Esquemas_NORM!$A$2:$A$126,0),MATCH(AC$4,Esquemas_NORM!$H$1:$K$1,0)))</f>
        <v>A la fecha no ha conformado un EAT asociación - unión</v>
      </c>
    </row>
    <row r="732" spans="1:29" x14ac:dyDescent="0.3">
      <c r="A732" s="6">
        <v>2020</v>
      </c>
      <c r="B732" s="4" t="s">
        <v>556</v>
      </c>
      <c r="C732" s="4" t="s">
        <v>368</v>
      </c>
      <c r="D732" s="4" t="s">
        <v>580</v>
      </c>
      <c r="E732" s="4" t="s">
        <v>382</v>
      </c>
      <c r="F732" s="4" t="s">
        <v>371</v>
      </c>
      <c r="G732" s="4" t="s">
        <v>384</v>
      </c>
      <c r="H732" s="9">
        <v>16.243086041790001</v>
      </c>
      <c r="I732" s="9">
        <v>0</v>
      </c>
      <c r="J732" s="287">
        <v>16.243086041790001</v>
      </c>
      <c r="K732" s="9">
        <v>1.8657935273399999</v>
      </c>
      <c r="L732" s="9">
        <v>2.0924815308300002</v>
      </c>
      <c r="M732" s="287">
        <v>3.9582750581699999</v>
      </c>
      <c r="N732" s="9">
        <v>1.3779461203600001</v>
      </c>
      <c r="O732" s="9">
        <v>8.0729459414699996</v>
      </c>
      <c r="P732" s="9">
        <v>1.75486254285</v>
      </c>
      <c r="Q732" s="9">
        <v>1.4956485588799999</v>
      </c>
      <c r="R732" s="9">
        <v>3.3575435226699999</v>
      </c>
      <c r="S732" s="9">
        <v>5.28931740213</v>
      </c>
      <c r="T732" s="9">
        <v>14.193375687130001</v>
      </c>
      <c r="U732" s="9">
        <v>1.45168065976</v>
      </c>
      <c r="V732" s="287">
        <v>36.993320435249998</v>
      </c>
      <c r="W732" s="287">
        <v>57.194681535210002</v>
      </c>
      <c r="X732" s="9">
        <v>5.2427273707212683</v>
      </c>
      <c r="Y732" s="284">
        <v>62.437408905931271</v>
      </c>
      <c r="Z732" t="str">
        <f>SUBSTITUTE(SUBSTITUTE(SUBSTITUTE(SUBSTITUTE(IF(E732="","",VLOOKUP(E732,Esquemas_NORM!$A$2:$H$126,8,FALSE)),"PROVINCIA ADMINISTRATIVA Y DE PLANIFICACIÓN","PAT"),"PROVINCIA ADMINISTRATIVA Y DE PLANIFICACION","PAT"),"PROVINCIA ADMINISTRATIVA DE PLANIFICACION","PAT"),"PROVINCIA ADMINISTRATIVA Y PLANIFICACION","PAT")</f>
        <v>PAT CARTAMA</v>
      </c>
      <c r="AA732" t="str">
        <f>IF($E732="","",INDEX(Esquemas_NORM!$H$2:$K$126,MATCH($E732,Esquemas_NORM!$A$2:$A$126,0),MATCH(AA$4,Esquemas_NORM!$H$1:$K$1,0)))</f>
        <v>A la fecha no ha conformado un EAT Región</v>
      </c>
      <c r="AB732" t="str">
        <f>IF($E732="","",INDEX(Esquemas_NORM!$H$2:$K$126,MATCH($E732,Esquemas_NORM!$A$2:$A$126,0),MATCH(AB$4,Esquemas_NORM!$H$1:$K$1,0)))</f>
        <v>A la fecha no ha conformado un EAT Área Metropolitana</v>
      </c>
      <c r="AC732" t="str">
        <f>IF($E732="","",INDEX(Esquemas_NORM!$H$2:$K$126,MATCH($E732,Esquemas_NORM!$A$2:$A$126,0),MATCH(AC$4,Esquemas_NORM!$H$1:$K$1,0)))</f>
        <v>A la fecha no ha conformado un EAT asociación - unión</v>
      </c>
    </row>
    <row r="733" spans="1:29" x14ac:dyDescent="0.3">
      <c r="A733" s="6">
        <v>2020</v>
      </c>
      <c r="B733" s="4" t="s">
        <v>556</v>
      </c>
      <c r="C733" s="4" t="s">
        <v>368</v>
      </c>
      <c r="D733" s="4" t="s">
        <v>578</v>
      </c>
      <c r="E733" s="4" t="s">
        <v>385</v>
      </c>
      <c r="F733" s="4" t="s">
        <v>371</v>
      </c>
      <c r="G733" s="4" t="s">
        <v>386</v>
      </c>
      <c r="H733" s="9">
        <v>107.56846898419001</v>
      </c>
      <c r="I733" s="9">
        <v>0</v>
      </c>
      <c r="J733" s="287">
        <v>107.56846898419001</v>
      </c>
      <c r="K733" s="9">
        <v>8.2682943541899991</v>
      </c>
      <c r="L733" s="9">
        <v>13.35851844426</v>
      </c>
      <c r="M733" s="287">
        <v>21.626812798449997</v>
      </c>
      <c r="N733" s="9">
        <v>11.39109752798</v>
      </c>
      <c r="O733" s="9">
        <v>55.653625963110002</v>
      </c>
      <c r="P733" s="9">
        <v>10.26439275673</v>
      </c>
      <c r="Q733" s="9">
        <v>13.22421877729</v>
      </c>
      <c r="R733" s="9">
        <v>26.29981641278</v>
      </c>
      <c r="S733" s="9">
        <v>30.530359336309999</v>
      </c>
      <c r="T733" s="9">
        <v>67.085586343719996</v>
      </c>
      <c r="U733" s="9">
        <v>9.2932523204000006</v>
      </c>
      <c r="V733" s="287">
        <v>223.74234943831999</v>
      </c>
      <c r="W733" s="287">
        <v>352.93763122095999</v>
      </c>
      <c r="X733" s="9">
        <v>32.351885344805517</v>
      </c>
      <c r="Y733" s="284">
        <v>385.2895165657655</v>
      </c>
      <c r="Z733" t="str">
        <f>SUBSTITUTE(SUBSTITUTE(SUBSTITUTE(SUBSTITUTE(IF(E733="","",VLOOKUP(E733,Esquemas_NORM!$A$2:$H$126,8,FALSE)),"PROVINCIA ADMINISTRATIVA Y DE PLANIFICACIÓN","PAT"),"PROVINCIA ADMINISTRATIVA Y DE PLANIFICACION","PAT"),"PROVINCIA ADMINISTRATIVA DE PLANIFICACION","PAT"),"PROVINCIA ADMINISTRATIVA Y PLANIFICACION","PAT")</f>
        <v>PAT SAN JUAN</v>
      </c>
      <c r="AA733" t="str">
        <f>IF($E733="","",INDEX(Esquemas_NORM!$H$2:$K$126,MATCH($E733,Esquemas_NORM!$A$2:$A$126,0),MATCH(AA$4,Esquemas_NORM!$H$1:$K$1,0)))</f>
        <v>A la fecha no ha conformado un EAT Región</v>
      </c>
      <c r="AB733" t="str">
        <f>IF($E733="","",INDEX(Esquemas_NORM!$H$2:$K$126,MATCH($E733,Esquemas_NORM!$A$2:$A$126,0),MATCH(AB$4,Esquemas_NORM!$H$1:$K$1,0)))</f>
        <v>A la fecha no ha conformado un EAT Área Metropolitana</v>
      </c>
      <c r="AC733" t="str">
        <f>IF($E733="","",INDEX(Esquemas_NORM!$H$2:$K$126,MATCH($E733,Esquemas_NORM!$A$2:$A$126,0),MATCH(AC$4,Esquemas_NORM!$H$1:$K$1,0)))</f>
        <v>A la fecha no ha conformado un EAT asociación - unión</v>
      </c>
    </row>
    <row r="734" spans="1:29" x14ac:dyDescent="0.3">
      <c r="A734" s="6">
        <v>2020</v>
      </c>
      <c r="B734" s="4" t="s">
        <v>556</v>
      </c>
      <c r="C734" s="4" t="s">
        <v>368</v>
      </c>
      <c r="D734" s="4" t="s">
        <v>579</v>
      </c>
      <c r="E734" s="4" t="s">
        <v>387</v>
      </c>
      <c r="F734" s="4" t="s">
        <v>371</v>
      </c>
      <c r="G734" s="4" t="s">
        <v>388</v>
      </c>
      <c r="H734" s="9">
        <v>135.84165991341999</v>
      </c>
      <c r="I734" s="9">
        <v>0</v>
      </c>
      <c r="J734" s="287">
        <v>135.84165991341999</v>
      </c>
      <c r="K734" s="9">
        <v>9.48135957613</v>
      </c>
      <c r="L734" s="9">
        <v>10.85064933612</v>
      </c>
      <c r="M734" s="287">
        <v>20.33200891225</v>
      </c>
      <c r="N734" s="9">
        <v>11.314540285470001</v>
      </c>
      <c r="O734" s="9">
        <v>38.773753453739999</v>
      </c>
      <c r="P734" s="9">
        <v>8.2818322138300005</v>
      </c>
      <c r="Q734" s="9">
        <v>7.6550332228900002</v>
      </c>
      <c r="R734" s="9">
        <v>18.152092131620002</v>
      </c>
      <c r="S734" s="9">
        <v>21.53168136983</v>
      </c>
      <c r="T734" s="9">
        <v>41.12381265898</v>
      </c>
      <c r="U734" s="9">
        <v>7.0835627544799999</v>
      </c>
      <c r="V734" s="287">
        <v>153.91630809084</v>
      </c>
      <c r="W734" s="287">
        <v>310.08997691650995</v>
      </c>
      <c r="X734" s="9">
        <v>28.424272427606716</v>
      </c>
      <c r="Y734" s="284">
        <v>338.51424934411665</v>
      </c>
      <c r="Z734" t="str">
        <f>SUBSTITUTE(SUBSTITUTE(SUBSTITUTE(SUBSTITUTE(IF(E734="","",VLOOKUP(E734,Esquemas_NORM!$A$2:$H$126,8,FALSE)),"PROVINCIA ADMINISTRATIVA Y DE PLANIFICACIÓN","PAT"),"PROVINCIA ADMINISTRATIVA Y DE PLANIFICACION","PAT"),"PROVINCIA ADMINISTRATIVA DE PLANIFICACION","PAT"),"PROVINCIA ADMINISTRATIVA Y PLANIFICACION","PAT")</f>
        <v>PAT DE PENDERISCO Y SINIFANÁ</v>
      </c>
      <c r="AA734" t="str">
        <f>IF($E734="","",INDEX(Esquemas_NORM!$H$2:$K$126,MATCH($E734,Esquemas_NORM!$A$2:$A$126,0),MATCH(AA$4,Esquemas_NORM!$H$1:$K$1,0)))</f>
        <v>A la fecha no ha conformado un EAT Región</v>
      </c>
      <c r="AB734" t="str">
        <f>IF($E734="","",INDEX(Esquemas_NORM!$H$2:$K$126,MATCH($E734,Esquemas_NORM!$A$2:$A$126,0),MATCH(AB$4,Esquemas_NORM!$H$1:$K$1,0)))</f>
        <v>A la fecha no ha conformado un EAT Área Metropolitana</v>
      </c>
      <c r="AC734" t="str">
        <f>IF($E734="","",INDEX(Esquemas_NORM!$H$2:$K$126,MATCH($E734,Esquemas_NORM!$A$2:$A$126,0),MATCH(AC$4,Esquemas_NORM!$H$1:$K$1,0)))</f>
        <v>A la fecha no ha conformado un EAT asociación - unión</v>
      </c>
    </row>
    <row r="735" spans="1:29" x14ac:dyDescent="0.3">
      <c r="A735" s="6">
        <v>2020</v>
      </c>
      <c r="B735" s="4" t="s">
        <v>556</v>
      </c>
      <c r="C735" s="4" t="s">
        <v>368</v>
      </c>
      <c r="D735" s="4" t="s">
        <v>577</v>
      </c>
      <c r="E735" s="4" t="s">
        <v>389</v>
      </c>
      <c r="F735" s="4" t="s">
        <v>371</v>
      </c>
      <c r="G735" s="4" t="s">
        <v>390</v>
      </c>
      <c r="H735" s="9">
        <v>151.96523502954</v>
      </c>
      <c r="I735" s="9">
        <v>9.4606282286999992</v>
      </c>
      <c r="J735" s="287">
        <v>161.42586325823999</v>
      </c>
      <c r="K735" s="9">
        <v>9.8102558064600007</v>
      </c>
      <c r="L735" s="9">
        <v>15.264549630879999</v>
      </c>
      <c r="M735" s="287">
        <v>25.07480543734</v>
      </c>
      <c r="N735" s="9">
        <v>8.8913458843999997</v>
      </c>
      <c r="O735" s="9">
        <v>44.021488512559998</v>
      </c>
      <c r="P735" s="9">
        <v>9.6802914796799993</v>
      </c>
      <c r="Q735" s="9">
        <v>8.4675168494800008</v>
      </c>
      <c r="R735" s="9">
        <v>24.28255268062</v>
      </c>
      <c r="S735" s="9">
        <v>28.580816261390002</v>
      </c>
      <c r="T735" s="9">
        <v>51.142195160909999</v>
      </c>
      <c r="U735" s="9">
        <v>10.00941847661</v>
      </c>
      <c r="V735" s="287">
        <v>185.07562530564999</v>
      </c>
      <c r="W735" s="287">
        <v>371.57629400122994</v>
      </c>
      <c r="X735" s="9">
        <v>34.060390836731735</v>
      </c>
      <c r="Y735" s="284">
        <v>405.6366848379617</v>
      </c>
      <c r="Z735" t="str">
        <f>SUBSTITUTE(SUBSTITUTE(SUBSTITUTE(SUBSTITUTE(IF(E735="","",VLOOKUP(E735,Esquemas_NORM!$A$2:$H$126,8,FALSE)),"PROVINCIA ADMINISTRATIVA Y DE PLANIFICACIÓN","PAT"),"PROVINCIA ADMINISTRATIVA Y DE PLANIFICACION","PAT"),"PROVINCIA ADMINISTRATIVA DE PLANIFICACION","PAT"),"PROVINCIA ADMINISTRATIVA Y PLANIFICACION","PAT")</f>
        <v>PAT CARTAMA</v>
      </c>
      <c r="AA735" t="str">
        <f>IF($E735="","",INDEX(Esquemas_NORM!$H$2:$K$126,MATCH($E735,Esquemas_NORM!$A$2:$A$126,0),MATCH(AA$4,Esquemas_NORM!$H$1:$K$1,0)))</f>
        <v>A la fecha no ha conformado un EAT Región</v>
      </c>
      <c r="AB735" t="str">
        <f>IF($E735="","",INDEX(Esquemas_NORM!$H$2:$K$126,MATCH($E735,Esquemas_NORM!$A$2:$A$126,0),MATCH(AB$4,Esquemas_NORM!$H$1:$K$1,0)))</f>
        <v>A la fecha no ha conformado un EAT Área Metropolitana</v>
      </c>
      <c r="AC735" t="str">
        <f>IF($E735="","",INDEX(Esquemas_NORM!$H$2:$K$126,MATCH($E735,Esquemas_NORM!$A$2:$A$126,0),MATCH(AC$4,Esquemas_NORM!$H$1:$K$1,0)))</f>
        <v>A la fecha no ha conformado un EAT asociación - unión</v>
      </c>
    </row>
    <row r="736" spans="1:29" x14ac:dyDescent="0.3">
      <c r="A736" s="6">
        <v>2020</v>
      </c>
      <c r="B736" s="4" t="s">
        <v>556</v>
      </c>
      <c r="C736" s="4" t="s">
        <v>368</v>
      </c>
      <c r="D736" s="4" t="s">
        <v>578</v>
      </c>
      <c r="E736" s="4" t="s">
        <v>391</v>
      </c>
      <c r="F736" s="4" t="s">
        <v>371</v>
      </c>
      <c r="G736" s="4" t="s">
        <v>392</v>
      </c>
      <c r="H736" s="9">
        <v>19.70768091962</v>
      </c>
      <c r="I736" s="9">
        <v>0</v>
      </c>
      <c r="J736" s="287">
        <v>19.70768091962</v>
      </c>
      <c r="K736" s="9">
        <v>2.3073042569900002</v>
      </c>
      <c r="L736" s="9">
        <v>2.6482057214800001</v>
      </c>
      <c r="M736" s="287">
        <v>4.9555099784700003</v>
      </c>
      <c r="N736" s="9">
        <v>3.4070276981299998</v>
      </c>
      <c r="O736" s="9">
        <v>12.226460716849999</v>
      </c>
      <c r="P736" s="9">
        <v>2.4977379873699999</v>
      </c>
      <c r="Q736" s="9">
        <v>1.49683740606</v>
      </c>
      <c r="R736" s="9">
        <v>6.9414301077399996</v>
      </c>
      <c r="S736" s="9">
        <v>6.8760462409800001</v>
      </c>
      <c r="T736" s="9">
        <v>12.906345815330001</v>
      </c>
      <c r="U736" s="9">
        <v>1.9452969841200001</v>
      </c>
      <c r="V736" s="287">
        <v>48.297182956579995</v>
      </c>
      <c r="W736" s="287">
        <v>72.960373854669996</v>
      </c>
      <c r="X736" s="9">
        <v>6.6878831863146226</v>
      </c>
      <c r="Y736" s="284">
        <v>79.648257040984618</v>
      </c>
      <c r="Z736" t="str">
        <f>SUBSTITUTE(SUBSTITUTE(SUBSTITUTE(SUBSTITUTE(IF(E736="","",VLOOKUP(E736,Esquemas_NORM!$A$2:$H$126,8,FALSE)),"PROVINCIA ADMINISTRATIVA Y DE PLANIFICACIÓN","PAT"),"PROVINCIA ADMINISTRATIVA Y DE PLANIFICACION","PAT"),"PROVINCIA ADMINISTRATIVA DE PLANIFICACION","PAT"),"PROVINCIA ADMINISTRATIVA Y PLANIFICACION","PAT")</f>
        <v>PAT SAN JUAN</v>
      </c>
      <c r="AA736" t="str">
        <f>IF($E736="","",INDEX(Esquemas_NORM!$H$2:$K$126,MATCH($E736,Esquemas_NORM!$A$2:$A$126,0),MATCH(AA$4,Esquemas_NORM!$H$1:$K$1,0)))</f>
        <v>A la fecha no ha conformado un EAT Región</v>
      </c>
      <c r="AB736" t="str">
        <f>IF($E736="","",INDEX(Esquemas_NORM!$H$2:$K$126,MATCH($E736,Esquemas_NORM!$A$2:$A$126,0),MATCH(AB$4,Esquemas_NORM!$H$1:$K$1,0)))</f>
        <v>A la fecha no ha conformado un EAT Área Metropolitana</v>
      </c>
      <c r="AC736" t="str">
        <f>IF($E736="","",INDEX(Esquemas_NORM!$H$2:$K$126,MATCH($E736,Esquemas_NORM!$A$2:$A$126,0),MATCH(AC$4,Esquemas_NORM!$H$1:$K$1,0)))</f>
        <v>A la fecha no ha conformado un EAT asociación - unión</v>
      </c>
    </row>
    <row r="737" spans="1:29" x14ac:dyDescent="0.3">
      <c r="A737" s="6">
        <v>2020</v>
      </c>
      <c r="B737" s="4" t="s">
        <v>556</v>
      </c>
      <c r="C737" s="4" t="s">
        <v>368</v>
      </c>
      <c r="D737" s="4" t="s">
        <v>578</v>
      </c>
      <c r="E737" s="4" t="s">
        <v>393</v>
      </c>
      <c r="F737" s="4" t="s">
        <v>371</v>
      </c>
      <c r="G737" s="4" t="s">
        <v>394</v>
      </c>
      <c r="H737" s="9">
        <v>74.535893177459997</v>
      </c>
      <c r="I737" s="9">
        <v>0</v>
      </c>
      <c r="J737" s="287">
        <v>74.535893177459997</v>
      </c>
      <c r="K737" s="9">
        <v>10.061556416989999</v>
      </c>
      <c r="L737" s="9">
        <v>4.6789735208199996</v>
      </c>
      <c r="M737" s="287">
        <v>14.740529937809999</v>
      </c>
      <c r="N737" s="9">
        <v>7.2674700511800001</v>
      </c>
      <c r="O737" s="9">
        <v>36.255411593369999</v>
      </c>
      <c r="P737" s="9">
        <v>5.9683156866399996</v>
      </c>
      <c r="Q737" s="9">
        <v>5.9761162171400004</v>
      </c>
      <c r="R737" s="9">
        <v>19.94094430813</v>
      </c>
      <c r="S737" s="9">
        <v>17.408737572580002</v>
      </c>
      <c r="T737" s="9">
        <v>28.772099803850001</v>
      </c>
      <c r="U737" s="9">
        <v>5.1992078426099999</v>
      </c>
      <c r="V737" s="287">
        <v>126.78830307549998</v>
      </c>
      <c r="W737" s="287">
        <v>216.06472619076999</v>
      </c>
      <c r="X737" s="9">
        <v>19.805485815155009</v>
      </c>
      <c r="Y737" s="284">
        <v>235.870212005925</v>
      </c>
      <c r="Z737" t="str">
        <f>SUBSTITUTE(SUBSTITUTE(SUBSTITUTE(SUBSTITUTE(IF(E737="","",VLOOKUP(E737,Esquemas_NORM!$A$2:$H$126,8,FALSE)),"PROVINCIA ADMINISTRATIVA Y DE PLANIFICACIÓN","PAT"),"PROVINCIA ADMINISTRATIVA Y DE PLANIFICACION","PAT"),"PROVINCIA ADMINISTRATIVA DE PLANIFICACION","PAT"),"PROVINCIA ADMINISTRATIVA Y PLANIFICACION","PAT")</f>
        <v>PAT SAN JUAN</v>
      </c>
      <c r="AA737" t="str">
        <f>IF($E737="","",INDEX(Esquemas_NORM!$H$2:$K$126,MATCH($E737,Esquemas_NORM!$A$2:$A$126,0),MATCH(AA$4,Esquemas_NORM!$H$1:$K$1,0)))</f>
        <v>A la fecha no ha conformado un EAT Región</v>
      </c>
      <c r="AB737" t="str">
        <f>IF($E737="","",INDEX(Esquemas_NORM!$H$2:$K$126,MATCH($E737,Esquemas_NORM!$A$2:$A$126,0),MATCH(AB$4,Esquemas_NORM!$H$1:$K$1,0)))</f>
        <v>A la fecha no ha conformado un EAT Área Metropolitana</v>
      </c>
      <c r="AC737" t="str">
        <f>IF($E737="","",INDEX(Esquemas_NORM!$H$2:$K$126,MATCH($E737,Esquemas_NORM!$A$2:$A$126,0),MATCH(AC$4,Esquemas_NORM!$H$1:$K$1,0)))</f>
        <v>A la fecha no ha conformado un EAT asociación - unión</v>
      </c>
    </row>
    <row r="738" spans="1:29" x14ac:dyDescent="0.3">
      <c r="A738" s="6">
        <v>2020</v>
      </c>
      <c r="B738" s="4" t="s">
        <v>556</v>
      </c>
      <c r="C738" s="4" t="s">
        <v>368</v>
      </c>
      <c r="D738" s="4" t="s">
        <v>580</v>
      </c>
      <c r="E738" s="4" t="s">
        <v>395</v>
      </c>
      <c r="F738" s="4" t="s">
        <v>371</v>
      </c>
      <c r="G738" s="4" t="s">
        <v>396</v>
      </c>
      <c r="H738" s="9">
        <v>73.12382721553</v>
      </c>
      <c r="I738" s="9">
        <v>0</v>
      </c>
      <c r="J738" s="287">
        <v>73.12382721553</v>
      </c>
      <c r="K738" s="9">
        <v>4.0474762845100001</v>
      </c>
      <c r="L738" s="9">
        <v>10.856740279369999</v>
      </c>
      <c r="M738" s="287">
        <v>14.904216563879999</v>
      </c>
      <c r="N738" s="9">
        <v>30.319038719249999</v>
      </c>
      <c r="O738" s="9">
        <v>27.004140173250001</v>
      </c>
      <c r="P738" s="9">
        <v>5.8328611162000001</v>
      </c>
      <c r="Q738" s="9">
        <v>4.4621941483900001</v>
      </c>
      <c r="R738" s="9">
        <v>14.445246887570001</v>
      </c>
      <c r="S738" s="9">
        <v>18.008705884329999</v>
      </c>
      <c r="T738" s="9">
        <v>33.466895381550003</v>
      </c>
      <c r="U738" s="9">
        <v>5.7099127476299998</v>
      </c>
      <c r="V738" s="287">
        <v>139.24899505816998</v>
      </c>
      <c r="W738" s="287">
        <v>227.27703883757999</v>
      </c>
      <c r="X738" s="9">
        <v>20.833257923061726</v>
      </c>
      <c r="Y738" s="284">
        <v>248.11029676064172</v>
      </c>
      <c r="Z738" t="str">
        <f>SUBSTITUTE(SUBSTITUTE(SUBSTITUTE(SUBSTITUTE(IF(E738="","",VLOOKUP(E738,Esquemas_NORM!$A$2:$H$126,8,FALSE)),"PROVINCIA ADMINISTRATIVA Y DE PLANIFICACIÓN","PAT"),"PROVINCIA ADMINISTRATIVA Y DE PLANIFICACION","PAT"),"PROVINCIA ADMINISTRATIVA DE PLANIFICACION","PAT"),"PROVINCIA ADMINISTRATIVA Y PLANIFICACION","PAT")</f>
        <v>PAT CARTAMA</v>
      </c>
      <c r="AA738" t="str">
        <f>IF($E738="","",INDEX(Esquemas_NORM!$H$2:$K$126,MATCH($E738,Esquemas_NORM!$A$2:$A$126,0),MATCH(AA$4,Esquemas_NORM!$H$1:$K$1,0)))</f>
        <v>A la fecha no ha conformado un EAT Región</v>
      </c>
      <c r="AB738" t="str">
        <f>IF($E738="","",INDEX(Esquemas_NORM!$H$2:$K$126,MATCH($E738,Esquemas_NORM!$A$2:$A$126,0),MATCH(AB$4,Esquemas_NORM!$H$1:$K$1,0)))</f>
        <v>A la fecha no ha conformado un EAT Área Metropolitana</v>
      </c>
      <c r="AC738" t="str">
        <f>IF($E738="","",INDEX(Esquemas_NORM!$H$2:$K$126,MATCH($E738,Esquemas_NORM!$A$2:$A$126,0),MATCH(AC$4,Esquemas_NORM!$H$1:$K$1,0)))</f>
        <v>A la fecha no ha conformado un EAT asociación - unión</v>
      </c>
    </row>
    <row r="739" spans="1:29" x14ac:dyDescent="0.3">
      <c r="A739" s="6">
        <v>2020</v>
      </c>
      <c r="B739" s="4" t="s">
        <v>556</v>
      </c>
      <c r="C739" s="4" t="s">
        <v>368</v>
      </c>
      <c r="D739" s="4" t="s">
        <v>580</v>
      </c>
      <c r="E739" s="4" t="s">
        <v>397</v>
      </c>
      <c r="F739" s="4" t="s">
        <v>371</v>
      </c>
      <c r="G739" s="4" t="s">
        <v>398</v>
      </c>
      <c r="H739" s="9">
        <v>7.2089541938400004</v>
      </c>
      <c r="I739" s="9">
        <v>4.6918021673699997</v>
      </c>
      <c r="J739" s="287">
        <v>11.90075636121</v>
      </c>
      <c r="K739" s="9">
        <v>18.623569161279999</v>
      </c>
      <c r="L739" s="9">
        <v>32.626359680210001</v>
      </c>
      <c r="M739" s="287">
        <v>51.249928841490004</v>
      </c>
      <c r="N739" s="9">
        <v>5.70876310451</v>
      </c>
      <c r="O739" s="9">
        <v>46.376951925370001</v>
      </c>
      <c r="P739" s="9">
        <v>3.5893283040099999</v>
      </c>
      <c r="Q739" s="9">
        <v>2.33348730215</v>
      </c>
      <c r="R739" s="9">
        <v>9.1464392218399997</v>
      </c>
      <c r="S739" s="9">
        <v>12.77503336398</v>
      </c>
      <c r="T739" s="9">
        <v>17.98828933127</v>
      </c>
      <c r="U739" s="9">
        <v>3.3206371896300002</v>
      </c>
      <c r="V739" s="287">
        <v>101.23892974276001</v>
      </c>
      <c r="W739" s="287">
        <v>164.38961494546001</v>
      </c>
      <c r="X739" s="9">
        <v>15.068707624604501</v>
      </c>
      <c r="Y739" s="284">
        <v>179.45832257006452</v>
      </c>
      <c r="Z739" t="str">
        <f>SUBSTITUTE(SUBSTITUTE(SUBSTITUTE(SUBSTITUTE(IF(E739="","",VLOOKUP(E739,Esquemas_NORM!$A$2:$H$126,8,FALSE)),"PROVINCIA ADMINISTRATIVA Y DE PLANIFICACIÓN","PAT"),"PROVINCIA ADMINISTRATIVA Y DE PLANIFICACION","PAT"),"PROVINCIA ADMINISTRATIVA DE PLANIFICACION","PAT"),"PROVINCIA ADMINISTRATIVA Y PLANIFICACION","PAT")</f>
        <v>PAT CARTAMA</v>
      </c>
      <c r="AA739" t="str">
        <f>IF($E739="","",INDEX(Esquemas_NORM!$H$2:$K$126,MATCH($E739,Esquemas_NORM!$A$2:$A$126,0),MATCH(AA$4,Esquemas_NORM!$H$1:$K$1,0)))</f>
        <v>A la fecha no ha conformado un EAT Región</v>
      </c>
      <c r="AB739" t="str">
        <f>IF($E739="","",INDEX(Esquemas_NORM!$H$2:$K$126,MATCH($E739,Esquemas_NORM!$A$2:$A$126,0),MATCH(AB$4,Esquemas_NORM!$H$1:$K$1,0)))</f>
        <v>A la fecha no ha conformado un EAT Área Metropolitana</v>
      </c>
      <c r="AC739" t="str">
        <f>IF($E739="","",INDEX(Esquemas_NORM!$H$2:$K$126,MATCH($E739,Esquemas_NORM!$A$2:$A$126,0),MATCH(AC$4,Esquemas_NORM!$H$1:$K$1,0)))</f>
        <v>A la fecha no ha conformado un EAT asociación - unión</v>
      </c>
    </row>
    <row r="740" spans="1:29" x14ac:dyDescent="0.3">
      <c r="A740" s="6">
        <v>2020</v>
      </c>
      <c r="B740" s="4" t="s">
        <v>556</v>
      </c>
      <c r="C740" s="4" t="s">
        <v>368</v>
      </c>
      <c r="D740" s="4" t="s">
        <v>580</v>
      </c>
      <c r="E740" s="4" t="s">
        <v>399</v>
      </c>
      <c r="F740" s="4" t="s">
        <v>371</v>
      </c>
      <c r="G740" s="4" t="s">
        <v>400</v>
      </c>
      <c r="H740" s="9">
        <v>20.44241820789</v>
      </c>
      <c r="I740" s="9">
        <v>0.24025855084</v>
      </c>
      <c r="J740" s="287">
        <v>20.68267675873</v>
      </c>
      <c r="K740" s="9">
        <v>4.4749737947800003</v>
      </c>
      <c r="L740" s="9">
        <v>11.50669637879</v>
      </c>
      <c r="M740" s="287">
        <v>15.98167017357</v>
      </c>
      <c r="N740" s="9">
        <v>1.7697933618199999</v>
      </c>
      <c r="O740" s="9">
        <v>10.08841186489</v>
      </c>
      <c r="P740" s="9">
        <v>2.3693226799799998</v>
      </c>
      <c r="Q740" s="9">
        <v>1.88267559678</v>
      </c>
      <c r="R740" s="9">
        <v>6.93201419766</v>
      </c>
      <c r="S740" s="9">
        <v>7.0927128473099996</v>
      </c>
      <c r="T740" s="9">
        <v>17.422027530259999</v>
      </c>
      <c r="U740" s="9">
        <v>2.2127456062899999</v>
      </c>
      <c r="V740" s="287">
        <v>49.769703684989999</v>
      </c>
      <c r="W740" s="287">
        <v>86.434050617289998</v>
      </c>
      <c r="X740" s="9">
        <v>7.9229423220851638</v>
      </c>
      <c r="Y740" s="284">
        <v>94.356992939375161</v>
      </c>
      <c r="Z740" t="str">
        <f>SUBSTITUTE(SUBSTITUTE(SUBSTITUTE(SUBSTITUTE(IF(E740="","",VLOOKUP(E740,Esquemas_NORM!$A$2:$H$126,8,FALSE)),"PROVINCIA ADMINISTRATIVA Y DE PLANIFICACIÓN","PAT"),"PROVINCIA ADMINISTRATIVA Y DE PLANIFICACION","PAT"),"PROVINCIA ADMINISTRATIVA DE PLANIFICACION","PAT"),"PROVINCIA ADMINISTRATIVA Y PLANIFICACION","PAT")</f>
        <v>PAT CARTAMA</v>
      </c>
      <c r="AA740" t="str">
        <f>IF($E740="","",INDEX(Esquemas_NORM!$H$2:$K$126,MATCH($E740,Esquemas_NORM!$A$2:$A$126,0),MATCH(AA$4,Esquemas_NORM!$H$1:$K$1,0)))</f>
        <v>A la fecha no ha conformado un EAT Región</v>
      </c>
      <c r="AB740" t="str">
        <f>IF($E740="","",INDEX(Esquemas_NORM!$H$2:$K$126,MATCH($E740,Esquemas_NORM!$A$2:$A$126,0),MATCH(AB$4,Esquemas_NORM!$H$1:$K$1,0)))</f>
        <v>A la fecha no ha conformado un EAT Área Metropolitana</v>
      </c>
      <c r="AC740" t="str">
        <f>IF($E740="","",INDEX(Esquemas_NORM!$H$2:$K$126,MATCH($E740,Esquemas_NORM!$A$2:$A$126,0),MATCH(AC$4,Esquemas_NORM!$H$1:$K$1,0)))</f>
        <v>A la fecha no ha conformado un EAT asociación - unión</v>
      </c>
    </row>
    <row r="741" spans="1:29" x14ac:dyDescent="0.3">
      <c r="A741" s="6">
        <v>2020</v>
      </c>
      <c r="B741" s="4" t="s">
        <v>556</v>
      </c>
      <c r="C741" s="4" t="s">
        <v>368</v>
      </c>
      <c r="D741" s="4" t="s">
        <v>580</v>
      </c>
      <c r="E741" s="4" t="s">
        <v>401</v>
      </c>
      <c r="F741" s="4" t="s">
        <v>371</v>
      </c>
      <c r="G741" s="4" t="s">
        <v>402</v>
      </c>
      <c r="H741" s="9">
        <v>26.006438927609999</v>
      </c>
      <c r="I741" s="9">
        <v>0</v>
      </c>
      <c r="J741" s="287">
        <v>26.006438927609999</v>
      </c>
      <c r="K741" s="9">
        <v>1.5865817011600001</v>
      </c>
      <c r="L741" s="9">
        <v>6.1709987754900002</v>
      </c>
      <c r="M741" s="287">
        <v>7.7575804766500003</v>
      </c>
      <c r="N741" s="9">
        <v>2.9708809446100002</v>
      </c>
      <c r="O741" s="9">
        <v>8.4770594039099993</v>
      </c>
      <c r="P741" s="9">
        <v>3.2180699100200001</v>
      </c>
      <c r="Q741" s="9">
        <v>2.46833504666</v>
      </c>
      <c r="R741" s="9">
        <v>6.98706140038</v>
      </c>
      <c r="S741" s="9">
        <v>9.1661818864400004</v>
      </c>
      <c r="T741" s="9">
        <v>24.951980628520001</v>
      </c>
      <c r="U741" s="9">
        <v>3.0419540387600001</v>
      </c>
      <c r="V741" s="287">
        <v>61.281523259300002</v>
      </c>
      <c r="W741" s="287">
        <v>95.045542663560013</v>
      </c>
      <c r="X741" s="9">
        <v>8.7123112606292015</v>
      </c>
      <c r="Y741" s="284">
        <v>103.75785392418922</v>
      </c>
      <c r="Z741" t="str">
        <f>SUBSTITUTE(SUBSTITUTE(SUBSTITUTE(SUBSTITUTE(IF(E741="","",VLOOKUP(E741,Esquemas_NORM!$A$2:$H$126,8,FALSE)),"PROVINCIA ADMINISTRATIVA Y DE PLANIFICACIÓN","PAT"),"PROVINCIA ADMINISTRATIVA Y DE PLANIFICACION","PAT"),"PROVINCIA ADMINISTRATIVA DE PLANIFICACION","PAT"),"PROVINCIA ADMINISTRATIVA Y PLANIFICACION","PAT")</f>
        <v>PAT CARTAMA</v>
      </c>
      <c r="AA741" t="str">
        <f>IF($E741="","",INDEX(Esquemas_NORM!$H$2:$K$126,MATCH($E741,Esquemas_NORM!$A$2:$A$126,0),MATCH(AA$4,Esquemas_NORM!$H$1:$K$1,0)))</f>
        <v>A la fecha no ha conformado un EAT Región</v>
      </c>
      <c r="AB741" t="str">
        <f>IF($E741="","",INDEX(Esquemas_NORM!$H$2:$K$126,MATCH($E741,Esquemas_NORM!$A$2:$A$126,0),MATCH(AB$4,Esquemas_NORM!$H$1:$K$1,0)))</f>
        <v>A la fecha no ha conformado un EAT Área Metropolitana</v>
      </c>
      <c r="AC741" t="str">
        <f>IF($E741="","",INDEX(Esquemas_NORM!$H$2:$K$126,MATCH($E741,Esquemas_NORM!$A$2:$A$126,0),MATCH(AC$4,Esquemas_NORM!$H$1:$K$1,0)))</f>
        <v>A la fecha no ha conformado un EAT asociación - unión</v>
      </c>
    </row>
    <row r="742" spans="1:29" x14ac:dyDescent="0.3">
      <c r="A742" s="6">
        <v>2020</v>
      </c>
      <c r="B742" s="4" t="s">
        <v>556</v>
      </c>
      <c r="C742" s="4" t="s">
        <v>368</v>
      </c>
      <c r="D742" s="4" t="s">
        <v>579</v>
      </c>
      <c r="E742" s="4" t="s">
        <v>403</v>
      </c>
      <c r="F742" s="4" t="s">
        <v>371</v>
      </c>
      <c r="G742" s="4" t="s">
        <v>404</v>
      </c>
      <c r="H742" s="9">
        <v>114.88616293288</v>
      </c>
      <c r="I742" s="9">
        <v>0</v>
      </c>
      <c r="J742" s="287">
        <v>114.88616293288</v>
      </c>
      <c r="K742" s="9">
        <v>7.2346094186099998</v>
      </c>
      <c r="L742" s="9">
        <v>9.1740779936700001</v>
      </c>
      <c r="M742" s="287">
        <v>16.408687412279999</v>
      </c>
      <c r="N742" s="9">
        <v>22.0578522086</v>
      </c>
      <c r="O742" s="9">
        <v>29.65396391398</v>
      </c>
      <c r="P742" s="9">
        <v>5.2489966428799999</v>
      </c>
      <c r="Q742" s="9">
        <v>5.2649932427800001</v>
      </c>
      <c r="R742" s="9">
        <v>11.656303422960001</v>
      </c>
      <c r="S742" s="9">
        <v>17.204548019850002</v>
      </c>
      <c r="T742" s="9">
        <v>33.88365237715</v>
      </c>
      <c r="U742" s="9">
        <v>5.6847903496900001</v>
      </c>
      <c r="V742" s="287">
        <v>130.65510017789001</v>
      </c>
      <c r="W742" s="287">
        <v>261.94995052305001</v>
      </c>
      <c r="X742" s="9">
        <v>24.011536361491594</v>
      </c>
      <c r="Y742" s="284">
        <v>285.96148688454161</v>
      </c>
      <c r="Z742" t="str">
        <f>SUBSTITUTE(SUBSTITUTE(SUBSTITUTE(SUBSTITUTE(IF(E742="","",VLOOKUP(E742,Esquemas_NORM!$A$2:$H$126,8,FALSE)),"PROVINCIA ADMINISTRATIVA Y DE PLANIFICACIÓN","PAT"),"PROVINCIA ADMINISTRATIVA Y DE PLANIFICACION","PAT"),"PROVINCIA ADMINISTRATIVA DE PLANIFICACION","PAT"),"PROVINCIA ADMINISTRATIVA Y PLANIFICACION","PAT")</f>
        <v>PAT SAN JUAN</v>
      </c>
      <c r="AA742" t="str">
        <f>IF($E742="","",INDEX(Esquemas_NORM!$H$2:$K$126,MATCH($E742,Esquemas_NORM!$A$2:$A$126,0),MATCH(AA$4,Esquemas_NORM!$H$1:$K$1,0)))</f>
        <v>A la fecha no ha conformado un EAT Región</v>
      </c>
      <c r="AB742" t="str">
        <f>IF($E742="","",INDEX(Esquemas_NORM!$H$2:$K$126,MATCH($E742,Esquemas_NORM!$A$2:$A$126,0),MATCH(AB$4,Esquemas_NORM!$H$1:$K$1,0)))</f>
        <v>A la fecha no ha conformado un EAT Área Metropolitana</v>
      </c>
      <c r="AC742" t="str">
        <f>IF($E742="","",INDEX(Esquemas_NORM!$H$2:$K$126,MATCH($E742,Esquemas_NORM!$A$2:$A$126,0),MATCH(AC$4,Esquemas_NORM!$H$1:$K$1,0)))</f>
        <v>A la fecha no ha conformado un EAT asociación - unión</v>
      </c>
    </row>
    <row r="743" spans="1:29" x14ac:dyDescent="0.3">
      <c r="A743" s="6">
        <v>2020</v>
      </c>
      <c r="B743" s="4" t="s">
        <v>556</v>
      </c>
      <c r="C743" s="4" t="s">
        <v>368</v>
      </c>
      <c r="D743" s="4" t="s">
        <v>580</v>
      </c>
      <c r="E743" s="4" t="s">
        <v>405</v>
      </c>
      <c r="F743" s="4" t="s">
        <v>371</v>
      </c>
      <c r="G743" s="4" t="s">
        <v>406</v>
      </c>
      <c r="H743" s="9">
        <v>64.878259694899995</v>
      </c>
      <c r="I743" s="9">
        <v>0</v>
      </c>
      <c r="J743" s="287">
        <v>64.878259694899995</v>
      </c>
      <c r="K743" s="9">
        <v>7.9989515581999999</v>
      </c>
      <c r="L743" s="9">
        <v>10.1686090892</v>
      </c>
      <c r="M743" s="287">
        <v>18.167560647400002</v>
      </c>
      <c r="N743" s="9">
        <v>8.72514671351</v>
      </c>
      <c r="O743" s="9">
        <v>62.052605413649999</v>
      </c>
      <c r="P743" s="9">
        <v>10.024224976139999</v>
      </c>
      <c r="Q743" s="9">
        <v>8.9867175160600006</v>
      </c>
      <c r="R743" s="9">
        <v>31.210867572510001</v>
      </c>
      <c r="S743" s="9">
        <v>25.7052700377</v>
      </c>
      <c r="T743" s="9">
        <v>36.953547954699999</v>
      </c>
      <c r="U743" s="9">
        <v>8.9848871248800002</v>
      </c>
      <c r="V743" s="287">
        <v>192.64326730915002</v>
      </c>
      <c r="W743" s="287">
        <v>275.68908765145</v>
      </c>
      <c r="X743" s="9">
        <v>25.27092881441299</v>
      </c>
      <c r="Y743" s="284">
        <v>300.96001646586296</v>
      </c>
      <c r="Z743" t="str">
        <f>SUBSTITUTE(SUBSTITUTE(SUBSTITUTE(SUBSTITUTE(IF(E743="","",VLOOKUP(E743,Esquemas_NORM!$A$2:$H$126,8,FALSE)),"PROVINCIA ADMINISTRATIVA Y DE PLANIFICACIÓN","PAT"),"PROVINCIA ADMINISTRATIVA Y DE PLANIFICACION","PAT"),"PROVINCIA ADMINISTRATIVA DE PLANIFICACION","PAT"),"PROVINCIA ADMINISTRATIVA Y PLANIFICACION","PAT")</f>
        <v>PAT CARTAMA</v>
      </c>
      <c r="AA743" t="str">
        <f>IF($E743="","",INDEX(Esquemas_NORM!$H$2:$K$126,MATCH($E743,Esquemas_NORM!$A$2:$A$126,0),MATCH(AA$4,Esquemas_NORM!$H$1:$K$1,0)))</f>
        <v>A la fecha no ha conformado un EAT Región</v>
      </c>
      <c r="AB743" t="str">
        <f>IF($E743="","",INDEX(Esquemas_NORM!$H$2:$K$126,MATCH($E743,Esquemas_NORM!$A$2:$A$126,0),MATCH(AB$4,Esquemas_NORM!$H$1:$K$1,0)))</f>
        <v>A la fecha no ha conformado un EAT Área Metropolitana</v>
      </c>
      <c r="AC743" t="str">
        <f>IF($E743="","",INDEX(Esquemas_NORM!$H$2:$K$126,MATCH($E743,Esquemas_NORM!$A$2:$A$126,0),MATCH(AC$4,Esquemas_NORM!$H$1:$K$1,0)))</f>
        <v>A la fecha no ha conformado un EAT asociación - unión</v>
      </c>
    </row>
    <row r="744" spans="1:29" x14ac:dyDescent="0.3">
      <c r="A744" s="6">
        <v>2020</v>
      </c>
      <c r="B744" s="4" t="s">
        <v>556</v>
      </c>
      <c r="C744" s="4" t="s">
        <v>368</v>
      </c>
      <c r="D744" s="4" t="s">
        <v>580</v>
      </c>
      <c r="E744" s="4" t="s">
        <v>407</v>
      </c>
      <c r="F744" s="4" t="s">
        <v>371</v>
      </c>
      <c r="G744" s="4" t="s">
        <v>408</v>
      </c>
      <c r="H744" s="9">
        <v>138.12589049429999</v>
      </c>
      <c r="I744" s="9">
        <v>0</v>
      </c>
      <c r="J744" s="287">
        <v>138.12589049429999</v>
      </c>
      <c r="K744" s="9">
        <v>7.7919884111900002</v>
      </c>
      <c r="L744" s="9">
        <v>21.423195531979999</v>
      </c>
      <c r="M744" s="287">
        <v>29.21518394317</v>
      </c>
      <c r="N744" s="9">
        <v>8.0460602468599998</v>
      </c>
      <c r="O744" s="9">
        <v>31.913772547419999</v>
      </c>
      <c r="P744" s="9">
        <v>7.0144928153199997</v>
      </c>
      <c r="Q744" s="9">
        <v>6.6063294712899996</v>
      </c>
      <c r="R744" s="9">
        <v>16.520895072110001</v>
      </c>
      <c r="S744" s="9">
        <v>18.169365503830001</v>
      </c>
      <c r="T744" s="9">
        <v>34.916745934230001</v>
      </c>
      <c r="U744" s="9">
        <v>6.5249821206899998</v>
      </c>
      <c r="V744" s="287">
        <v>129.71264371174999</v>
      </c>
      <c r="W744" s="287">
        <v>297.05371814922</v>
      </c>
      <c r="X744" s="9">
        <v>27.229309035618584</v>
      </c>
      <c r="Y744" s="284">
        <v>324.2830271848386</v>
      </c>
      <c r="Z744" t="str">
        <f>SUBSTITUTE(SUBSTITUTE(SUBSTITUTE(SUBSTITUTE(IF(E744="","",VLOOKUP(E744,Esquemas_NORM!$A$2:$H$126,8,FALSE)),"PROVINCIA ADMINISTRATIVA Y DE PLANIFICACIÓN","PAT"),"PROVINCIA ADMINISTRATIVA Y DE PLANIFICACION","PAT"),"PROVINCIA ADMINISTRATIVA DE PLANIFICACION","PAT"),"PROVINCIA ADMINISTRATIVA Y PLANIFICACION","PAT")</f>
        <v>PAT CARTAMA</v>
      </c>
      <c r="AA744" t="str">
        <f>IF($E744="","",INDEX(Esquemas_NORM!$H$2:$K$126,MATCH($E744,Esquemas_NORM!$A$2:$A$126,0),MATCH(AA$4,Esquemas_NORM!$H$1:$K$1,0)))</f>
        <v>A la fecha no ha conformado un EAT Región</v>
      </c>
      <c r="AB744" t="str">
        <f>IF($E744="","",INDEX(Esquemas_NORM!$H$2:$K$126,MATCH($E744,Esquemas_NORM!$A$2:$A$126,0),MATCH(AB$4,Esquemas_NORM!$H$1:$K$1,0)))</f>
        <v>A la fecha no ha conformado un EAT Área Metropolitana</v>
      </c>
      <c r="AC744" t="str">
        <f>IF($E744="","",INDEX(Esquemas_NORM!$H$2:$K$126,MATCH($E744,Esquemas_NORM!$A$2:$A$126,0),MATCH(AC$4,Esquemas_NORM!$H$1:$K$1,0)))</f>
        <v>A la fecha no ha conformado un EAT asociación - unión</v>
      </c>
    </row>
    <row r="745" spans="1:29" x14ac:dyDescent="0.3">
      <c r="A745" s="6">
        <v>2020</v>
      </c>
      <c r="B745" s="4" t="s">
        <v>556</v>
      </c>
      <c r="C745" s="4" t="s">
        <v>368</v>
      </c>
      <c r="D745" s="4" t="s">
        <v>580</v>
      </c>
      <c r="E745" s="4" t="s">
        <v>409</v>
      </c>
      <c r="F745" s="4" t="s">
        <v>371</v>
      </c>
      <c r="G745" s="4" t="s">
        <v>410</v>
      </c>
      <c r="H745" s="9">
        <v>52.686944688540002</v>
      </c>
      <c r="I745" s="9">
        <v>1.91054540376</v>
      </c>
      <c r="J745" s="287">
        <v>54.597490092299999</v>
      </c>
      <c r="K745" s="9">
        <v>2.5419819422300001</v>
      </c>
      <c r="L745" s="9">
        <v>4.8974577027499997</v>
      </c>
      <c r="M745" s="287">
        <v>7.4394396449800002</v>
      </c>
      <c r="N745" s="9">
        <v>3.8323420747100001</v>
      </c>
      <c r="O745" s="9">
        <v>7.6922333139800001</v>
      </c>
      <c r="P745" s="9">
        <v>3.02373756166</v>
      </c>
      <c r="Q745" s="9">
        <v>2.7327843293799998</v>
      </c>
      <c r="R745" s="9">
        <v>7.1423777252800003</v>
      </c>
      <c r="S745" s="9">
        <v>9.0127037559099996</v>
      </c>
      <c r="T745" s="9">
        <v>20.994464808099998</v>
      </c>
      <c r="U745" s="9">
        <v>2.7163612814000002</v>
      </c>
      <c r="V745" s="287">
        <v>57.147004850419997</v>
      </c>
      <c r="W745" s="287">
        <v>119.18393458770001</v>
      </c>
      <c r="X745" s="9">
        <v>10.924947202103525</v>
      </c>
      <c r="Y745" s="284">
        <v>130.10888178980355</v>
      </c>
      <c r="Z745" t="str">
        <f>SUBSTITUTE(SUBSTITUTE(SUBSTITUTE(SUBSTITUTE(IF(E745="","",VLOOKUP(E745,Esquemas_NORM!$A$2:$H$126,8,FALSE)),"PROVINCIA ADMINISTRATIVA Y DE PLANIFICACIÓN","PAT"),"PROVINCIA ADMINISTRATIVA Y DE PLANIFICACION","PAT"),"PROVINCIA ADMINISTRATIVA DE PLANIFICACION","PAT"),"PROVINCIA ADMINISTRATIVA Y PLANIFICACION","PAT")</f>
        <v>PAT CARTAMA</v>
      </c>
      <c r="AA745" t="str">
        <f>IF($E745="","",INDEX(Esquemas_NORM!$H$2:$K$126,MATCH($E745,Esquemas_NORM!$A$2:$A$126,0),MATCH(AA$4,Esquemas_NORM!$H$1:$K$1,0)))</f>
        <v>A la fecha no ha conformado un EAT Región</v>
      </c>
      <c r="AB745" t="str">
        <f>IF($E745="","",INDEX(Esquemas_NORM!$H$2:$K$126,MATCH($E745,Esquemas_NORM!$A$2:$A$126,0),MATCH(AB$4,Esquemas_NORM!$H$1:$K$1,0)))</f>
        <v>A la fecha no ha conformado un EAT Área Metropolitana</v>
      </c>
      <c r="AC745" t="str">
        <f>IF($E745="","",INDEX(Esquemas_NORM!$H$2:$K$126,MATCH($E745,Esquemas_NORM!$A$2:$A$126,0),MATCH(AC$4,Esquemas_NORM!$H$1:$K$1,0)))</f>
        <v>A la fecha no ha conformado un EAT asociación - unión</v>
      </c>
    </row>
    <row r="746" spans="1:29" x14ac:dyDescent="0.3">
      <c r="A746" s="6">
        <v>2020</v>
      </c>
      <c r="B746" s="4" t="s">
        <v>556</v>
      </c>
      <c r="C746" s="4" t="s">
        <v>368</v>
      </c>
      <c r="D746" s="4" t="s">
        <v>577</v>
      </c>
      <c r="E746" s="4" t="s">
        <v>411</v>
      </c>
      <c r="F746" s="4" t="s">
        <v>371</v>
      </c>
      <c r="G746" s="4" t="s">
        <v>412</v>
      </c>
      <c r="H746" s="9">
        <v>16.12226497708</v>
      </c>
      <c r="I746" s="9">
        <v>8.1594102343999992</v>
      </c>
      <c r="J746" s="287">
        <v>24.28167521148</v>
      </c>
      <c r="K746" s="9">
        <v>3.2073904602700001</v>
      </c>
      <c r="L746" s="9">
        <v>3.6853523102299999</v>
      </c>
      <c r="M746" s="287">
        <v>6.8927427704999999</v>
      </c>
      <c r="N746" s="9">
        <v>4.8887667507600003</v>
      </c>
      <c r="O746" s="9">
        <v>15.959618454999999</v>
      </c>
      <c r="P746" s="9">
        <v>3.7924947444799999</v>
      </c>
      <c r="Q746" s="9">
        <v>2.6313829448099999</v>
      </c>
      <c r="R746" s="9">
        <v>10.090918520900001</v>
      </c>
      <c r="S746" s="9">
        <v>12.9742078549</v>
      </c>
      <c r="T746" s="9">
        <v>22.259766180349999</v>
      </c>
      <c r="U746" s="9">
        <v>4.14937359292</v>
      </c>
      <c r="V746" s="287">
        <v>76.746529044119995</v>
      </c>
      <c r="W746" s="287">
        <v>107.92094702610001</v>
      </c>
      <c r="X746" s="9">
        <v>9.8925299986027664</v>
      </c>
      <c r="Y746" s="284">
        <v>117.81347702470278</v>
      </c>
      <c r="Z746" t="str">
        <f>SUBSTITUTE(SUBSTITUTE(SUBSTITUTE(SUBSTITUTE(IF(E746="","",VLOOKUP(E746,Esquemas_NORM!$A$2:$H$126,8,FALSE)),"PROVINCIA ADMINISTRATIVA Y DE PLANIFICACIÓN","PAT"),"PROVINCIA ADMINISTRATIVA Y DE PLANIFICACION","PAT"),"PROVINCIA ADMINISTRATIVA DE PLANIFICACION","PAT"),"PROVINCIA ADMINISTRATIVA Y PLANIFICACION","PAT")</f>
        <v>PAT DE PENDERISCO Y SINIFANÁ</v>
      </c>
      <c r="AA746" t="str">
        <f>IF($E746="","",INDEX(Esquemas_NORM!$H$2:$K$126,MATCH($E746,Esquemas_NORM!$A$2:$A$126,0),MATCH(AA$4,Esquemas_NORM!$H$1:$K$1,0)))</f>
        <v>A la fecha no ha conformado un EAT Región</v>
      </c>
      <c r="AB746" t="str">
        <f>IF($E746="","",INDEX(Esquemas_NORM!$H$2:$K$126,MATCH($E746,Esquemas_NORM!$A$2:$A$126,0),MATCH(AB$4,Esquemas_NORM!$H$1:$K$1,0)))</f>
        <v>A la fecha no ha conformado un EAT Área Metropolitana</v>
      </c>
      <c r="AC746" t="str">
        <f>IF($E746="","",INDEX(Esquemas_NORM!$H$2:$K$126,MATCH($E746,Esquemas_NORM!$A$2:$A$126,0),MATCH(AC$4,Esquemas_NORM!$H$1:$K$1,0)))</f>
        <v>A la fecha no ha conformado un EAT asociación - unión</v>
      </c>
    </row>
    <row r="747" spans="1:29" x14ac:dyDescent="0.3">
      <c r="A747" s="6">
        <v>2020</v>
      </c>
      <c r="B747" s="4" t="s">
        <v>556</v>
      </c>
      <c r="C747" s="4" t="s">
        <v>368</v>
      </c>
      <c r="D747" s="4" t="s">
        <v>579</v>
      </c>
      <c r="E747" s="4" t="s">
        <v>413</v>
      </c>
      <c r="F747" s="4" t="s">
        <v>371</v>
      </c>
      <c r="G747" s="4" t="s">
        <v>414</v>
      </c>
      <c r="H747" s="9">
        <v>518.21524221784</v>
      </c>
      <c r="I747" s="9">
        <v>17.44218024077</v>
      </c>
      <c r="J747" s="287">
        <v>535.65742245860997</v>
      </c>
      <c r="K747" s="9">
        <v>29.723231175999999</v>
      </c>
      <c r="L747" s="9">
        <v>24.1674321914</v>
      </c>
      <c r="M747" s="287">
        <v>53.890663367399995</v>
      </c>
      <c r="N747" s="9">
        <v>9.8745772505700007</v>
      </c>
      <c r="O747" s="9">
        <v>51.757006710650003</v>
      </c>
      <c r="P747" s="9">
        <v>12.072316253</v>
      </c>
      <c r="Q747" s="9">
        <v>12.95376298313</v>
      </c>
      <c r="R747" s="9">
        <v>26.383215574000001</v>
      </c>
      <c r="S747" s="9">
        <v>32.906784917739998</v>
      </c>
      <c r="T747" s="9">
        <v>71.799737807819994</v>
      </c>
      <c r="U747" s="9">
        <v>9.8446581840499992</v>
      </c>
      <c r="V747" s="287">
        <v>227.59205968096001</v>
      </c>
      <c r="W747" s="287">
        <v>817.14014550696993</v>
      </c>
      <c r="X747" s="9">
        <v>74.902821233992455</v>
      </c>
      <c r="Y747" s="284">
        <v>892.04296674096236</v>
      </c>
      <c r="Z747" t="str">
        <f>SUBSTITUTE(SUBSTITUTE(SUBSTITUTE(SUBSTITUTE(IF(E747="","",VLOOKUP(E747,Esquemas_NORM!$A$2:$H$126,8,FALSE)),"PROVINCIA ADMINISTRATIVA Y DE PLANIFICACIÓN","PAT"),"PROVINCIA ADMINISTRATIVA Y DE PLANIFICACION","PAT"),"PROVINCIA ADMINISTRATIVA DE PLANIFICACION","PAT"),"PROVINCIA ADMINISTRATIVA Y PLANIFICACION","PAT")</f>
        <v>PAT DE PENDERISCO Y SINIFANÁ</v>
      </c>
      <c r="AA747" t="str">
        <f>IF($E747="","",INDEX(Esquemas_NORM!$H$2:$K$126,MATCH($E747,Esquemas_NORM!$A$2:$A$126,0),MATCH(AA$4,Esquemas_NORM!$H$1:$K$1,0)))</f>
        <v>A la fecha no ha conformado un EAT Región</v>
      </c>
      <c r="AB747" t="str">
        <f>IF($E747="","",INDEX(Esquemas_NORM!$H$2:$K$126,MATCH($E747,Esquemas_NORM!$A$2:$A$126,0),MATCH(AB$4,Esquemas_NORM!$H$1:$K$1,0)))</f>
        <v>A la fecha no ha conformado un EAT Área Metropolitana</v>
      </c>
      <c r="AC747" t="str">
        <f>IF($E747="","",INDEX(Esquemas_NORM!$H$2:$K$126,MATCH($E747,Esquemas_NORM!$A$2:$A$126,0),MATCH(AC$4,Esquemas_NORM!$H$1:$K$1,0)))</f>
        <v>A la fecha no ha conformado un EAT asociación - unión</v>
      </c>
    </row>
    <row r="748" spans="1:29" x14ac:dyDescent="0.3">
      <c r="A748" s="6">
        <v>2020</v>
      </c>
      <c r="B748" s="4" t="s">
        <v>556</v>
      </c>
      <c r="C748" s="4" t="s">
        <v>368</v>
      </c>
      <c r="D748" s="4" t="s">
        <v>580</v>
      </c>
      <c r="E748" s="4" t="s">
        <v>415</v>
      </c>
      <c r="F748" s="4" t="s">
        <v>371</v>
      </c>
      <c r="G748" s="4" t="s">
        <v>416</v>
      </c>
      <c r="H748" s="9">
        <v>152.15019205838999</v>
      </c>
      <c r="I748" s="9">
        <v>3.9699073721100002</v>
      </c>
      <c r="J748" s="287">
        <v>156.12009943049998</v>
      </c>
      <c r="K748" s="9">
        <v>1.2447301924600001</v>
      </c>
      <c r="L748" s="9">
        <v>12.6730458781</v>
      </c>
      <c r="M748" s="287">
        <v>13.91777607056</v>
      </c>
      <c r="N748" s="9">
        <v>2.6799899856299998</v>
      </c>
      <c r="O748" s="9">
        <v>10.634808647350001</v>
      </c>
      <c r="P748" s="9">
        <v>3.1125852899300002</v>
      </c>
      <c r="Q748" s="9">
        <v>2.0962887772099998</v>
      </c>
      <c r="R748" s="9">
        <v>9.0858800327800004</v>
      </c>
      <c r="S748" s="9">
        <v>8.3348884461899999</v>
      </c>
      <c r="T748" s="9">
        <v>16.996702288870001</v>
      </c>
      <c r="U748" s="9">
        <v>3.1217632552699999</v>
      </c>
      <c r="V748" s="287">
        <v>56.06290672323</v>
      </c>
      <c r="W748" s="287">
        <v>226.10078222428996</v>
      </c>
      <c r="X748" s="9">
        <v>20.725436835937984</v>
      </c>
      <c r="Y748" s="284">
        <v>246.82621906022794</v>
      </c>
      <c r="Z748" t="str">
        <f>SUBSTITUTE(SUBSTITUTE(SUBSTITUTE(SUBSTITUTE(IF(E748="","",VLOOKUP(E748,Esquemas_NORM!$A$2:$H$126,8,FALSE)),"PROVINCIA ADMINISTRATIVA Y DE PLANIFICACIÓN","PAT"),"PROVINCIA ADMINISTRATIVA Y DE PLANIFICACION","PAT"),"PROVINCIA ADMINISTRATIVA DE PLANIFICACION","PAT"),"PROVINCIA ADMINISTRATIVA Y PLANIFICACION","PAT")</f>
        <v>PAT CARTAMA</v>
      </c>
      <c r="AA748" t="str">
        <f>IF($E748="","",INDEX(Esquemas_NORM!$H$2:$K$126,MATCH($E748,Esquemas_NORM!$A$2:$A$126,0),MATCH(AA$4,Esquemas_NORM!$H$1:$K$1,0)))</f>
        <v>A la fecha no ha conformado un EAT Región</v>
      </c>
      <c r="AB748" t="str">
        <f>IF($E748="","",INDEX(Esquemas_NORM!$H$2:$K$126,MATCH($E748,Esquemas_NORM!$A$2:$A$126,0),MATCH(AB$4,Esquemas_NORM!$H$1:$K$1,0)))</f>
        <v>A la fecha no ha conformado un EAT Área Metropolitana</v>
      </c>
      <c r="AC748" t="str">
        <f>IF($E748="","",INDEX(Esquemas_NORM!$H$2:$K$126,MATCH($E748,Esquemas_NORM!$A$2:$A$126,0),MATCH(AC$4,Esquemas_NORM!$H$1:$K$1,0)))</f>
        <v>A la fecha no ha conformado un EAT asociación - unión</v>
      </c>
    </row>
    <row r="749" spans="1:29" x14ac:dyDescent="0.3">
      <c r="A749" s="6">
        <v>2020</v>
      </c>
      <c r="B749" s="4" t="s">
        <v>556</v>
      </c>
      <c r="C749" s="4" t="s">
        <v>368</v>
      </c>
      <c r="D749" s="4" t="s">
        <v>577</v>
      </c>
      <c r="E749" s="4" t="s">
        <v>417</v>
      </c>
      <c r="F749" s="4" t="s">
        <v>371</v>
      </c>
      <c r="G749" s="4" t="s">
        <v>418</v>
      </c>
      <c r="H749" s="9">
        <v>48.251114032179999</v>
      </c>
      <c r="I749" s="9">
        <v>7.9598928516400003</v>
      </c>
      <c r="J749" s="287">
        <v>56.211006883819998</v>
      </c>
      <c r="K749" s="9">
        <v>5.0753822292499997</v>
      </c>
      <c r="L749" s="9">
        <v>8.2699114882500009</v>
      </c>
      <c r="M749" s="287">
        <v>13.345293717500001</v>
      </c>
      <c r="N749" s="9">
        <v>8.0044027281400005</v>
      </c>
      <c r="O749" s="9">
        <v>32.989741472600002</v>
      </c>
      <c r="P749" s="9">
        <v>6.1705304663599998</v>
      </c>
      <c r="Q749" s="9">
        <v>4.1002821316700002</v>
      </c>
      <c r="R749" s="9">
        <v>16.649511805269999</v>
      </c>
      <c r="S749" s="9">
        <v>19.09167351456</v>
      </c>
      <c r="T749" s="9">
        <v>33.775969883510001</v>
      </c>
      <c r="U749" s="9">
        <v>5.8459631216699997</v>
      </c>
      <c r="V749" s="287">
        <v>126.62807512377999</v>
      </c>
      <c r="W749" s="287">
        <v>196.18437572510001</v>
      </c>
      <c r="X749" s="9">
        <v>17.983161523305171</v>
      </c>
      <c r="Y749" s="284">
        <v>214.16753724840518</v>
      </c>
      <c r="Z749" t="str">
        <f>SUBSTITUTE(SUBSTITUTE(SUBSTITUTE(SUBSTITUTE(IF(E749="","",VLOOKUP(E749,Esquemas_NORM!$A$2:$H$126,8,FALSE)),"PROVINCIA ADMINISTRATIVA Y DE PLANIFICACIÓN","PAT"),"PROVINCIA ADMINISTRATIVA Y DE PLANIFICACION","PAT"),"PROVINCIA ADMINISTRATIVA DE PLANIFICACION","PAT"),"PROVINCIA ADMINISTRATIVA Y PLANIFICACION","PAT")</f>
        <v>PAT CARTAMA</v>
      </c>
      <c r="AA749" t="str">
        <f>IF($E749="","",INDEX(Esquemas_NORM!$H$2:$K$126,MATCH($E749,Esquemas_NORM!$A$2:$A$126,0),MATCH(AA$4,Esquemas_NORM!$H$1:$K$1,0)))</f>
        <v>A la fecha no ha conformado un EAT Región</v>
      </c>
      <c r="AB749" t="str">
        <f>IF($E749="","",INDEX(Esquemas_NORM!$H$2:$K$126,MATCH($E749,Esquemas_NORM!$A$2:$A$126,0),MATCH(AB$4,Esquemas_NORM!$H$1:$K$1,0)))</f>
        <v>A la fecha no ha conformado un EAT Área Metropolitana</v>
      </c>
      <c r="AC749" t="str">
        <f>IF($E749="","",INDEX(Esquemas_NORM!$H$2:$K$126,MATCH($E749,Esquemas_NORM!$A$2:$A$126,0),MATCH(AC$4,Esquemas_NORM!$H$1:$K$1,0)))</f>
        <v>A la fecha no ha conformado un EAT asociación - unión</v>
      </c>
    </row>
    <row r="750" spans="1:29" x14ac:dyDescent="0.3">
      <c r="A750" s="6">
        <v>2020</v>
      </c>
      <c r="B750" s="4" t="s">
        <v>556</v>
      </c>
      <c r="C750" s="4" t="s">
        <v>419</v>
      </c>
      <c r="D750" s="4" t="s">
        <v>581</v>
      </c>
      <c r="E750" s="4" t="s">
        <v>421</v>
      </c>
      <c r="F750" s="4" t="s">
        <v>422</v>
      </c>
      <c r="G750" s="4" t="s">
        <v>424</v>
      </c>
      <c r="H750" s="9">
        <v>750.82665348221997</v>
      </c>
      <c r="I750" s="9">
        <v>5.37094060097</v>
      </c>
      <c r="J750" s="287">
        <v>756.19759408318998</v>
      </c>
      <c r="K750" s="9">
        <v>81.412816143140006</v>
      </c>
      <c r="L750" s="9">
        <v>129.08577200969</v>
      </c>
      <c r="M750" s="287">
        <v>210.49858815283</v>
      </c>
      <c r="N750" s="9">
        <v>86.001955868780001</v>
      </c>
      <c r="O750" s="9">
        <v>476.69938574857002</v>
      </c>
      <c r="P750" s="9">
        <v>73.990303170350003</v>
      </c>
      <c r="Q750" s="9">
        <v>86.898817865560005</v>
      </c>
      <c r="R750" s="9">
        <v>169.8362066903</v>
      </c>
      <c r="S750" s="9">
        <v>210.52264371191001</v>
      </c>
      <c r="T750" s="9">
        <v>362.12607415474002</v>
      </c>
      <c r="U750" s="9">
        <v>54.221988161959999</v>
      </c>
      <c r="V750" s="287">
        <v>1520.2973753721701</v>
      </c>
      <c r="W750" s="287">
        <v>2486.9935576081903</v>
      </c>
      <c r="X750" s="9">
        <v>227.96925947132968</v>
      </c>
      <c r="Y750" s="284">
        <v>2714.9628170795199</v>
      </c>
      <c r="Z750" t="str">
        <f>SUBSTITUTE(SUBSTITUTE(SUBSTITUTE(SUBSTITUTE(IF(E750="","",VLOOKUP(E750,Esquemas_NORM!$A$2:$H$126,8,FALSE)),"PROVINCIA ADMINISTRATIVA Y DE PLANIFICACIÓN","PAT"),"PROVINCIA ADMINISTRATIVA Y DE PLANIFICACION","PAT"),"PROVINCIA ADMINISTRATIVA DE PLANIFICACION","PAT"),"PROVINCIA ADMINISTRATIVA Y PLANIFICACION","PAT")</f>
        <v>A la fecha no ha conformado un EAT Provincia</v>
      </c>
      <c r="AA750" t="str">
        <f>IF($E750="","",INDEX(Esquemas_NORM!$H$2:$K$126,MATCH($E750,Esquemas_NORM!$A$2:$A$126,0),MATCH(AA$4,Esquemas_NORM!$H$1:$K$1,0)))</f>
        <v>Región de Planeación y Gestión de Urabá - RPG (Acuerdo de Voluntades)</v>
      </c>
      <c r="AB750" t="str">
        <f>IF($E750="","",INDEX(Esquemas_NORM!$H$2:$K$126,MATCH($E750,Esquemas_NORM!$A$2:$A$126,0),MATCH(AB$4,Esquemas_NORM!$H$1:$K$1,0)))</f>
        <v>A la fecha no ha conformado un EAT Área Metropolitana</v>
      </c>
      <c r="AC750" t="str">
        <f>IF($E750="","",INDEX(Esquemas_NORM!$H$2:$K$126,MATCH($E750,Esquemas_NORM!$A$2:$A$126,0),MATCH(AC$4,Esquemas_NORM!$H$1:$K$1,0)))</f>
        <v>ASOCIACIÓN DE MUNICIPIOS DEL URABÁ ANTIOQUEÑO - ASOMURA</v>
      </c>
    </row>
    <row r="751" spans="1:29" x14ac:dyDescent="0.3">
      <c r="A751" s="6">
        <v>2020</v>
      </c>
      <c r="B751" s="4" t="s">
        <v>556</v>
      </c>
      <c r="C751" s="4" t="s">
        <v>419</v>
      </c>
      <c r="D751" s="4" t="s">
        <v>582</v>
      </c>
      <c r="E751" s="4" t="s">
        <v>425</v>
      </c>
      <c r="F751" s="4" t="s">
        <v>422</v>
      </c>
      <c r="G751" s="4" t="s">
        <v>426</v>
      </c>
      <c r="H751" s="9">
        <v>51.99383008905</v>
      </c>
      <c r="I751" s="9">
        <v>0</v>
      </c>
      <c r="J751" s="287">
        <v>51.99383008905</v>
      </c>
      <c r="K751" s="9">
        <v>2.6223771219500001</v>
      </c>
      <c r="L751" s="9">
        <v>14.876788451219999</v>
      </c>
      <c r="M751" s="287">
        <v>17.49916557317</v>
      </c>
      <c r="N751" s="9">
        <v>5.9605389989099997</v>
      </c>
      <c r="O751" s="9">
        <v>65.375079601760007</v>
      </c>
      <c r="P751" s="9">
        <v>9.3512347235900002</v>
      </c>
      <c r="Q751" s="9">
        <v>7.6843690603199999</v>
      </c>
      <c r="R751" s="9">
        <v>17.083601395140001</v>
      </c>
      <c r="S751" s="9">
        <v>27.462345926539999</v>
      </c>
      <c r="T751" s="9">
        <v>67.344867657310004</v>
      </c>
      <c r="U751" s="9">
        <v>6.52832849246</v>
      </c>
      <c r="V751" s="287">
        <v>206.79036585602998</v>
      </c>
      <c r="W751" s="287">
        <v>276.28336151824999</v>
      </c>
      <c r="X751" s="9">
        <v>25.325402688266674</v>
      </c>
      <c r="Y751" s="284">
        <v>301.60876420651664</v>
      </c>
      <c r="Z751" t="str">
        <f>SUBSTITUTE(SUBSTITUTE(SUBSTITUTE(SUBSTITUTE(IF(E751="","",VLOOKUP(E751,Esquemas_NORM!$A$2:$H$126,8,FALSE)),"PROVINCIA ADMINISTRATIVA Y DE PLANIFICACIÓN","PAT"),"PROVINCIA ADMINISTRATIVA Y DE PLANIFICACION","PAT"),"PROVINCIA ADMINISTRATIVA DE PLANIFICACION","PAT"),"PROVINCIA ADMINISTRATIVA Y PLANIFICACION","PAT")</f>
        <v>A la fecha no ha conformado un EAT Provincia</v>
      </c>
      <c r="AA751" t="str">
        <f>IF($E751="","",INDEX(Esquemas_NORM!$H$2:$K$126,MATCH($E751,Esquemas_NORM!$A$2:$A$126,0),MATCH(AA$4,Esquemas_NORM!$H$1:$K$1,0)))</f>
        <v>Región de Planeación y Gestión de Urabá - RPG (Acuerdo de Voluntades)</v>
      </c>
      <c r="AB751" t="str">
        <f>IF($E751="","",INDEX(Esquemas_NORM!$H$2:$K$126,MATCH($E751,Esquemas_NORM!$A$2:$A$126,0),MATCH(AB$4,Esquemas_NORM!$H$1:$K$1,0)))</f>
        <v>A la fecha no ha conformado un EAT Área Metropolitana</v>
      </c>
      <c r="AC751" t="str">
        <f>IF($E751="","",INDEX(Esquemas_NORM!$H$2:$K$126,MATCH($E751,Esquemas_NORM!$A$2:$A$126,0),MATCH(AC$4,Esquemas_NORM!$H$1:$K$1,0)))</f>
        <v>ASOCIACIÓN DE MUNICIPIOS DEL URABÁ ANTIOQUEÑO - ASOMURA /ASOCIACIÓN DE MUNICIPIOS DEL URABÁ NORTE-ASOURANOR</v>
      </c>
    </row>
    <row r="752" spans="1:29" x14ac:dyDescent="0.3">
      <c r="A752" s="6">
        <v>2020</v>
      </c>
      <c r="B752" s="4" t="s">
        <v>556</v>
      </c>
      <c r="C752" s="4" t="s">
        <v>419</v>
      </c>
      <c r="D752" s="4" t="s">
        <v>581</v>
      </c>
      <c r="E752" s="4" t="s">
        <v>427</v>
      </c>
      <c r="F752" s="4" t="s">
        <v>422</v>
      </c>
      <c r="G752" s="4" t="s">
        <v>428</v>
      </c>
      <c r="H752" s="9">
        <v>702.03412917958997</v>
      </c>
      <c r="I752" s="9">
        <v>1.2777605762699999</v>
      </c>
      <c r="J752" s="287">
        <v>703.31188975585997</v>
      </c>
      <c r="K752" s="9">
        <v>44.190803644619997</v>
      </c>
      <c r="L752" s="9">
        <v>31.03547174014</v>
      </c>
      <c r="M752" s="287">
        <v>75.226275384760001</v>
      </c>
      <c r="N752" s="9">
        <v>28.906005885860001</v>
      </c>
      <c r="O752" s="9">
        <v>141.14843073834999</v>
      </c>
      <c r="P752" s="9">
        <v>23.631568227630002</v>
      </c>
      <c r="Q752" s="9">
        <v>19.455553321389999</v>
      </c>
      <c r="R752" s="9">
        <v>44.43266429813</v>
      </c>
      <c r="S752" s="9">
        <v>60.772112562650001</v>
      </c>
      <c r="T752" s="9">
        <v>92.535582513969999</v>
      </c>
      <c r="U752" s="9">
        <v>16.13907265133</v>
      </c>
      <c r="V752" s="287">
        <v>427.02099019931001</v>
      </c>
      <c r="W752" s="287">
        <v>1205.5591553399299</v>
      </c>
      <c r="X752" s="9">
        <v>110.50709281136278</v>
      </c>
      <c r="Y752" s="284">
        <v>1316.0662481512927</v>
      </c>
      <c r="Z752" t="str">
        <f>SUBSTITUTE(SUBSTITUTE(SUBSTITUTE(SUBSTITUTE(IF(E752="","",VLOOKUP(E752,Esquemas_NORM!$A$2:$H$126,8,FALSE)),"PROVINCIA ADMINISTRATIVA Y DE PLANIFICACIÓN","PAT"),"PROVINCIA ADMINISTRATIVA Y DE PLANIFICACION","PAT"),"PROVINCIA ADMINISTRATIVA DE PLANIFICACION","PAT"),"PROVINCIA ADMINISTRATIVA Y PLANIFICACION","PAT")</f>
        <v>A la fecha no ha conformado un EAT Provincia</v>
      </c>
      <c r="AA752" t="str">
        <f>IF($E752="","",INDEX(Esquemas_NORM!$H$2:$K$126,MATCH($E752,Esquemas_NORM!$A$2:$A$126,0),MATCH(AA$4,Esquemas_NORM!$H$1:$K$1,0)))</f>
        <v>Región de Planeación y Gestión de Urabá - RPG (Acuerdo de Voluntades)</v>
      </c>
      <c r="AB752" t="str">
        <f>IF($E752="","",INDEX(Esquemas_NORM!$H$2:$K$126,MATCH($E752,Esquemas_NORM!$A$2:$A$126,0),MATCH(AB$4,Esquemas_NORM!$H$1:$K$1,0)))</f>
        <v>A la fecha no ha conformado un EAT Área Metropolitana</v>
      </c>
      <c r="AC752" t="str">
        <f>IF($E752="","",INDEX(Esquemas_NORM!$H$2:$K$126,MATCH($E752,Esquemas_NORM!$A$2:$A$126,0),MATCH(AC$4,Esquemas_NORM!$H$1:$K$1,0)))</f>
        <v>ASOCIACIÓN DE MUNICIPIOS DEL URABÁ ANTIOQUEÑO - ASOMURA / ASOCIACIÓN DE MUNICIPIOS DEL CHOCÓ Y URABÁ - ASUMUCUR</v>
      </c>
    </row>
    <row r="753" spans="1:29" x14ac:dyDescent="0.3">
      <c r="A753" s="6">
        <v>2020</v>
      </c>
      <c r="B753" s="4" t="s">
        <v>556</v>
      </c>
      <c r="C753" s="4" t="s">
        <v>419</v>
      </c>
      <c r="D753" s="4" t="s">
        <v>581</v>
      </c>
      <c r="E753" s="4" t="s">
        <v>429</v>
      </c>
      <c r="F753" s="4" t="s">
        <v>422</v>
      </c>
      <c r="G753" s="4" t="s">
        <v>430</v>
      </c>
      <c r="H753" s="9">
        <v>348.97909119208998</v>
      </c>
      <c r="I753" s="9">
        <v>2.3331111511799998</v>
      </c>
      <c r="J753" s="287">
        <v>351.31220234326997</v>
      </c>
      <c r="K753" s="9">
        <v>24.286882875730001</v>
      </c>
      <c r="L753" s="9">
        <v>34.613259228730001</v>
      </c>
      <c r="M753" s="287">
        <v>58.900142104460002</v>
      </c>
      <c r="N753" s="9">
        <v>32.959537648729999</v>
      </c>
      <c r="O753" s="9">
        <v>131.02431223473999</v>
      </c>
      <c r="P753" s="9">
        <v>31.48849765244</v>
      </c>
      <c r="Q753" s="9">
        <v>30.343996262649998</v>
      </c>
      <c r="R753" s="9">
        <v>55.698996187580001</v>
      </c>
      <c r="S753" s="9">
        <v>71.288357806660002</v>
      </c>
      <c r="T753" s="9">
        <v>144.21851619256</v>
      </c>
      <c r="U753" s="9">
        <v>24.974487658729998</v>
      </c>
      <c r="V753" s="287">
        <v>521.99670164408997</v>
      </c>
      <c r="W753" s="287">
        <v>932.20904609181991</v>
      </c>
      <c r="X753" s="9">
        <v>85.450565507068461</v>
      </c>
      <c r="Y753" s="284">
        <v>1017.6596115988884</v>
      </c>
      <c r="Z753" t="str">
        <f>SUBSTITUTE(SUBSTITUTE(SUBSTITUTE(SUBSTITUTE(IF(E753="","",VLOOKUP(E753,Esquemas_NORM!$A$2:$H$126,8,FALSE)),"PROVINCIA ADMINISTRATIVA Y DE PLANIFICACIÓN","PAT"),"PROVINCIA ADMINISTRATIVA Y DE PLANIFICACION","PAT"),"PROVINCIA ADMINISTRATIVA DE PLANIFICACION","PAT"),"PROVINCIA ADMINISTRATIVA Y PLANIFICACION","PAT")</f>
        <v>A la fecha no ha conformado un EAT Provincia</v>
      </c>
      <c r="AA753" t="str">
        <f>IF($E753="","",INDEX(Esquemas_NORM!$H$2:$K$126,MATCH($E753,Esquemas_NORM!$A$2:$A$126,0),MATCH(AA$4,Esquemas_NORM!$H$1:$K$1,0)))</f>
        <v>Región de Planeación y Gestión de Urabá - RPG (Acuerdo de Voluntades)</v>
      </c>
      <c r="AB753" t="str">
        <f>IF($E753="","",INDEX(Esquemas_NORM!$H$2:$K$126,MATCH($E753,Esquemas_NORM!$A$2:$A$126,0),MATCH(AB$4,Esquemas_NORM!$H$1:$K$1,0)))</f>
        <v>A la fecha no ha conformado un EAT Área Metropolitana</v>
      </c>
      <c r="AC753" t="str">
        <f>IF($E753="","",INDEX(Esquemas_NORM!$H$2:$K$126,MATCH($E753,Esquemas_NORM!$A$2:$A$126,0),MATCH(AC$4,Esquemas_NORM!$H$1:$K$1,0)))</f>
        <v>ASOCIACIÓN DE MUNICIPIOS DEL URABÁ ANTIOQUEÑO - ASOMURA</v>
      </c>
    </row>
    <row r="754" spans="1:29" x14ac:dyDescent="0.3">
      <c r="A754" s="6">
        <v>2020</v>
      </c>
      <c r="B754" s="4" t="s">
        <v>556</v>
      </c>
      <c r="C754" s="4" t="s">
        <v>419</v>
      </c>
      <c r="D754" s="4" t="s">
        <v>583</v>
      </c>
      <c r="E754" s="4" t="s">
        <v>431</v>
      </c>
      <c r="F754" s="4" t="s">
        <v>422</v>
      </c>
      <c r="G754" s="4" t="s">
        <v>432</v>
      </c>
      <c r="H754" s="9">
        <v>1.5676961569000001</v>
      </c>
      <c r="I754" s="9">
        <v>0</v>
      </c>
      <c r="J754" s="287">
        <v>1.5676961569000001</v>
      </c>
      <c r="K754" s="9">
        <v>0.30274471536000003</v>
      </c>
      <c r="L754" s="9">
        <v>2.4893808687600001</v>
      </c>
      <c r="M754" s="287">
        <v>2.7921255841199999</v>
      </c>
      <c r="N754" s="9">
        <v>0.57783787725000002</v>
      </c>
      <c r="O754" s="9">
        <v>9.5802973441999999</v>
      </c>
      <c r="P754" s="9">
        <v>1.78748770806</v>
      </c>
      <c r="Q754" s="9">
        <v>0.85167159167999995</v>
      </c>
      <c r="R754" s="9">
        <v>2.7551687418199999</v>
      </c>
      <c r="S754" s="9">
        <v>6.0920938572800001</v>
      </c>
      <c r="T754" s="9">
        <v>18.807666216160001</v>
      </c>
      <c r="U754" s="9">
        <v>1.33904918294</v>
      </c>
      <c r="V754" s="287">
        <v>41.791272519390006</v>
      </c>
      <c r="W754" s="287">
        <v>46.151094260410005</v>
      </c>
      <c r="X754" s="9">
        <v>4.2304214058565508</v>
      </c>
      <c r="Y754" s="284">
        <v>50.381515666266559</v>
      </c>
      <c r="Z754" t="str">
        <f>SUBSTITUTE(SUBSTITUTE(SUBSTITUTE(SUBSTITUTE(IF(E754="","",VLOOKUP(E754,Esquemas_NORM!$A$2:$H$126,8,FALSE)),"PROVINCIA ADMINISTRATIVA Y DE PLANIFICACIÓN","PAT"),"PROVINCIA ADMINISTRATIVA Y DE PLANIFICACION","PAT"),"PROVINCIA ADMINISTRATIVA DE PLANIFICACION","PAT"),"PROVINCIA ADMINISTRATIVA Y PLANIFICACION","PAT")</f>
        <v>A la fecha no ha conformado un EAT Provincia</v>
      </c>
      <c r="AA754" t="str">
        <f>IF($E754="","",INDEX(Esquemas_NORM!$H$2:$K$126,MATCH($E754,Esquemas_NORM!$A$2:$A$126,0),MATCH(AA$4,Esquemas_NORM!$H$1:$K$1,0)))</f>
        <v>Región de Planeación y Gestión de Urabá - RPG (Acuerdo de Voluntades)</v>
      </c>
      <c r="AB754" t="str">
        <f>IF($E754="","",INDEX(Esquemas_NORM!$H$2:$K$126,MATCH($E754,Esquemas_NORM!$A$2:$A$126,0),MATCH(AB$4,Esquemas_NORM!$H$1:$K$1,0)))</f>
        <v>A la fecha no ha conformado un EAT Área Metropolitana</v>
      </c>
      <c r="AC754" t="str">
        <f>IF($E754="","",INDEX(Esquemas_NORM!$H$2:$K$126,MATCH($E754,Esquemas_NORM!$A$2:$A$126,0),MATCH(AC$4,Esquemas_NORM!$H$1:$K$1,0)))</f>
        <v>ASOCIACION DE MUNICIPIOS DE LA CUENCA DEL ATRATO Y DARIEN ASOATRATO / ASOCIACIÓN DE MUNICIPIOS DEL CHOCÓ Y URABÁ - ASUMUCUR</v>
      </c>
    </row>
    <row r="755" spans="1:29" x14ac:dyDescent="0.3">
      <c r="A755" s="6">
        <v>2020</v>
      </c>
      <c r="B755" s="4" t="s">
        <v>556</v>
      </c>
      <c r="C755" s="4" t="s">
        <v>419</v>
      </c>
      <c r="D755" s="4" t="s">
        <v>581</v>
      </c>
      <c r="E755" s="4" t="s">
        <v>433</v>
      </c>
      <c r="F755" s="4" t="s">
        <v>422</v>
      </c>
      <c r="G755" s="4" t="s">
        <v>434</v>
      </c>
      <c r="H755" s="9">
        <v>49.909703046110003</v>
      </c>
      <c r="I755" s="9">
        <v>29.83879198336</v>
      </c>
      <c r="J755" s="287">
        <v>79.748495029470007</v>
      </c>
      <c r="K755" s="9">
        <v>1.9760563481</v>
      </c>
      <c r="L755" s="9">
        <v>9.3763127821799994</v>
      </c>
      <c r="M755" s="287">
        <v>11.35236913028</v>
      </c>
      <c r="N755" s="9">
        <v>5.60617700278</v>
      </c>
      <c r="O755" s="9">
        <v>33.160813247660002</v>
      </c>
      <c r="P755" s="9">
        <v>4.3907630034</v>
      </c>
      <c r="Q755" s="9">
        <v>3.7923499376500001</v>
      </c>
      <c r="R755" s="9">
        <v>8.9304223526099999</v>
      </c>
      <c r="S755" s="9">
        <v>17.93348458122</v>
      </c>
      <c r="T755" s="9">
        <v>42.086926433290003</v>
      </c>
      <c r="U755" s="9">
        <v>3.02055506613</v>
      </c>
      <c r="V755" s="287">
        <v>118.92149162474001</v>
      </c>
      <c r="W755" s="287">
        <v>210.02235578449003</v>
      </c>
      <c r="X755" s="9">
        <v>19.251614373553835</v>
      </c>
      <c r="Y755" s="284">
        <v>229.27397015804388</v>
      </c>
      <c r="Z755" t="str">
        <f>SUBSTITUTE(SUBSTITUTE(SUBSTITUTE(SUBSTITUTE(IF(E755="","",VLOOKUP(E755,Esquemas_NORM!$A$2:$H$126,8,FALSE)),"PROVINCIA ADMINISTRATIVA Y DE PLANIFICACIÓN","PAT"),"PROVINCIA ADMINISTRATIVA Y DE PLANIFICACION","PAT"),"PROVINCIA ADMINISTRATIVA DE PLANIFICACION","PAT"),"PROVINCIA ADMINISTRATIVA Y PLANIFICACION","PAT")</f>
        <v>A la fecha no ha conformado un EAT Provincia</v>
      </c>
      <c r="AA755" t="str">
        <f>IF($E755="","",INDEX(Esquemas_NORM!$H$2:$K$126,MATCH($E755,Esquemas_NORM!$A$2:$A$126,0),MATCH(AA$4,Esquemas_NORM!$H$1:$K$1,0)))</f>
        <v>Región de Planeación y Gestión de Urabá - RPG (Acuerdo de Voluntades)</v>
      </c>
      <c r="AB755" t="str">
        <f>IF($E755="","",INDEX(Esquemas_NORM!$H$2:$K$126,MATCH($E755,Esquemas_NORM!$A$2:$A$126,0),MATCH(AB$4,Esquemas_NORM!$H$1:$K$1,0)))</f>
        <v>A la fecha no ha conformado un EAT Área Metropolitana</v>
      </c>
      <c r="AC755" t="str">
        <f>IF($E755="","",INDEX(Esquemas_NORM!$H$2:$K$126,MATCH($E755,Esquemas_NORM!$A$2:$A$126,0),MATCH(AC$4,Esquemas_NORM!$H$1:$K$1,0)))</f>
        <v>ASOCIACIÓN DE MUNICIPIOS DEL URABÁ ANTIOQUEÑO - ASOMURA / ASOCIACIÓN DE MUNICIPIOS DEL CHOCÓ Y URABÁ - ASUMUCUR</v>
      </c>
    </row>
    <row r="756" spans="1:29" x14ac:dyDescent="0.3">
      <c r="A756" s="6">
        <v>2020</v>
      </c>
      <c r="B756" s="4" t="s">
        <v>556</v>
      </c>
      <c r="C756" s="4" t="s">
        <v>419</v>
      </c>
      <c r="D756" s="4" t="s">
        <v>582</v>
      </c>
      <c r="E756" s="4" t="s">
        <v>435</v>
      </c>
      <c r="F756" s="4" t="s">
        <v>422</v>
      </c>
      <c r="G756" s="4" t="s">
        <v>436</v>
      </c>
      <c r="H756" s="9">
        <v>133.60047137738999</v>
      </c>
      <c r="I756" s="9">
        <v>0</v>
      </c>
      <c r="J756" s="287">
        <v>133.60047137738999</v>
      </c>
      <c r="K756" s="9">
        <v>6.1460502076300001</v>
      </c>
      <c r="L756" s="9">
        <v>26.06433889298</v>
      </c>
      <c r="M756" s="287">
        <v>32.210389100610001</v>
      </c>
      <c r="N756" s="9">
        <v>12.160469015129999</v>
      </c>
      <c r="O756" s="9">
        <v>102.56897383833</v>
      </c>
      <c r="P756" s="9">
        <v>14.61120041441</v>
      </c>
      <c r="Q756" s="9">
        <v>13.34416821236</v>
      </c>
      <c r="R756" s="9">
        <v>30.239434685359999</v>
      </c>
      <c r="S756" s="9">
        <v>44.886553294110001</v>
      </c>
      <c r="T756" s="9">
        <v>116.4029004323</v>
      </c>
      <c r="U756" s="9">
        <v>10.413788563960001</v>
      </c>
      <c r="V756" s="287">
        <v>344.62748845596002</v>
      </c>
      <c r="W756" s="287">
        <v>510.43834893396001</v>
      </c>
      <c r="X756" s="9">
        <v>46.789124988384131</v>
      </c>
      <c r="Y756" s="284">
        <v>557.22747392234419</v>
      </c>
      <c r="Z756" t="str">
        <f>SUBSTITUTE(SUBSTITUTE(SUBSTITUTE(SUBSTITUTE(IF(E756="","",VLOOKUP(E756,Esquemas_NORM!$A$2:$H$126,8,FALSE)),"PROVINCIA ADMINISTRATIVA Y DE PLANIFICACIÓN","PAT"),"PROVINCIA ADMINISTRATIVA Y DE PLANIFICACION","PAT"),"PROVINCIA ADMINISTRATIVA DE PLANIFICACION","PAT"),"PROVINCIA ADMINISTRATIVA Y PLANIFICACION","PAT")</f>
        <v>A la fecha no ha conformado un EAT Provincia</v>
      </c>
      <c r="AA756" t="str">
        <f>IF($E756="","",INDEX(Esquemas_NORM!$H$2:$K$126,MATCH($E756,Esquemas_NORM!$A$2:$A$126,0),MATCH(AA$4,Esquemas_NORM!$H$1:$K$1,0)))</f>
        <v>Región de Planeación y Gestión de Urabá - RPG (Acuerdo de Voluntades)</v>
      </c>
      <c r="AB756" t="str">
        <f>IF($E756="","",INDEX(Esquemas_NORM!$H$2:$K$126,MATCH($E756,Esquemas_NORM!$A$2:$A$126,0),MATCH(AB$4,Esquemas_NORM!$H$1:$K$1,0)))</f>
        <v>A la fecha no ha conformado un EAT Área Metropolitana</v>
      </c>
      <c r="AC756" t="str">
        <f>IF($E756="","",INDEX(Esquemas_NORM!$H$2:$K$126,MATCH($E756,Esquemas_NORM!$A$2:$A$126,0),MATCH(AC$4,Esquemas_NORM!$H$1:$K$1,0)))</f>
        <v>ASOCIACIÓN DE MUNICIPIOS DEL URABÁ NORTE-ASOURANOR</v>
      </c>
    </row>
    <row r="757" spans="1:29" x14ac:dyDescent="0.3">
      <c r="A757" s="6">
        <v>2020</v>
      </c>
      <c r="B757" s="4" t="s">
        <v>556</v>
      </c>
      <c r="C757" s="4" t="s">
        <v>419</v>
      </c>
      <c r="D757" s="4" t="s">
        <v>582</v>
      </c>
      <c r="E757" s="4" t="s">
        <v>437</v>
      </c>
      <c r="F757" s="4" t="s">
        <v>422</v>
      </c>
      <c r="G757" s="4" t="s">
        <v>438</v>
      </c>
      <c r="H757" s="9">
        <v>69.504941062130001</v>
      </c>
      <c r="I757" s="9">
        <v>0</v>
      </c>
      <c r="J757" s="287">
        <v>69.504941062130001</v>
      </c>
      <c r="K757" s="9">
        <v>2.7136910310100002</v>
      </c>
      <c r="L757" s="9">
        <v>11.039366928770001</v>
      </c>
      <c r="M757" s="287">
        <v>13.753057959780001</v>
      </c>
      <c r="N757" s="9">
        <v>5.7936761318099999</v>
      </c>
      <c r="O757" s="9">
        <v>35.356423580909997</v>
      </c>
      <c r="P757" s="9">
        <v>7.2013766297900004</v>
      </c>
      <c r="Q757" s="9">
        <v>5.51413813965</v>
      </c>
      <c r="R757" s="9">
        <v>7.8128693841199999</v>
      </c>
      <c r="S757" s="9">
        <v>18.488216187359999</v>
      </c>
      <c r="T757" s="9">
        <v>54.865389823720001</v>
      </c>
      <c r="U757" s="9">
        <v>4.5392826174999996</v>
      </c>
      <c r="V757" s="287">
        <v>139.57137249485999</v>
      </c>
      <c r="W757" s="287">
        <v>222.82937151676998</v>
      </c>
      <c r="X757" s="9">
        <v>20.425564295386618</v>
      </c>
      <c r="Y757" s="284">
        <v>243.25493581215659</v>
      </c>
      <c r="Z757" t="str">
        <f>SUBSTITUTE(SUBSTITUTE(SUBSTITUTE(SUBSTITUTE(IF(E757="","",VLOOKUP(E757,Esquemas_NORM!$A$2:$H$126,8,FALSE)),"PROVINCIA ADMINISTRATIVA Y DE PLANIFICACIÓN","PAT"),"PROVINCIA ADMINISTRATIVA Y DE PLANIFICACION","PAT"),"PROVINCIA ADMINISTRATIVA DE PLANIFICACION","PAT"),"PROVINCIA ADMINISTRATIVA Y PLANIFICACION","PAT")</f>
        <v>A la fecha no ha conformado un EAT Provincia</v>
      </c>
      <c r="AA757" t="str">
        <f>IF($E757="","",INDEX(Esquemas_NORM!$H$2:$K$126,MATCH($E757,Esquemas_NORM!$A$2:$A$126,0),MATCH(AA$4,Esquemas_NORM!$H$1:$K$1,0)))</f>
        <v>Región de Planeación y Gestión de Urabá - RPG (Acuerdo de Voluntades)</v>
      </c>
      <c r="AB757" t="str">
        <f>IF($E757="","",INDEX(Esquemas_NORM!$H$2:$K$126,MATCH($E757,Esquemas_NORM!$A$2:$A$126,0),MATCH(AB$4,Esquemas_NORM!$H$1:$K$1,0)))</f>
        <v>A la fecha no ha conformado un EAT Área Metropolitana</v>
      </c>
      <c r="AC757" t="str">
        <f>IF($E757="","",INDEX(Esquemas_NORM!$H$2:$K$126,MATCH($E757,Esquemas_NORM!$A$2:$A$126,0),MATCH(AC$4,Esquemas_NORM!$H$1:$K$1,0)))</f>
        <v>ASOCIACIÓN DE MUNICIPIOS DEL URABÁ ANTIOQUEÑO - ASOMURA / ASOCIACIÓN DE MUNICIPIOS DEL CHOCÓ Y URABÁ - ASUMUCUR</v>
      </c>
    </row>
    <row r="758" spans="1:29" x14ac:dyDescent="0.3">
      <c r="A758" s="6">
        <v>2020</v>
      </c>
      <c r="B758" s="4" t="s">
        <v>556</v>
      </c>
      <c r="C758" s="4" t="s">
        <v>419</v>
      </c>
      <c r="D758" s="4" t="s">
        <v>582</v>
      </c>
      <c r="E758" s="4" t="s">
        <v>439</v>
      </c>
      <c r="F758" s="4" t="s">
        <v>422</v>
      </c>
      <c r="G758" s="4" t="s">
        <v>440</v>
      </c>
      <c r="H758" s="9">
        <v>47.850429980469997</v>
      </c>
      <c r="I758" s="9">
        <v>0</v>
      </c>
      <c r="J758" s="287">
        <v>47.850429980469997</v>
      </c>
      <c r="K758" s="9">
        <v>2.4356046140799998</v>
      </c>
      <c r="L758" s="9">
        <v>14.16658814124</v>
      </c>
      <c r="M758" s="287">
        <v>16.602192755320001</v>
      </c>
      <c r="N758" s="9">
        <v>9.5440263751199996</v>
      </c>
      <c r="O758" s="9">
        <v>63.287086867630002</v>
      </c>
      <c r="P758" s="9">
        <v>10.602607087919999</v>
      </c>
      <c r="Q758" s="9">
        <v>6.8390689805899996</v>
      </c>
      <c r="R758" s="9">
        <v>12.276770223510001</v>
      </c>
      <c r="S758" s="9">
        <v>28.597215767169999</v>
      </c>
      <c r="T758" s="9">
        <v>68.262017405700007</v>
      </c>
      <c r="U758" s="9">
        <v>4.8556322415700004</v>
      </c>
      <c r="V758" s="287">
        <v>204.26442494921002</v>
      </c>
      <c r="W758" s="287">
        <v>268.71704768500001</v>
      </c>
      <c r="X758" s="9">
        <v>24.631839588268164</v>
      </c>
      <c r="Y758" s="284">
        <v>293.34888727326819</v>
      </c>
      <c r="Z758" t="str">
        <f>SUBSTITUTE(SUBSTITUTE(SUBSTITUTE(SUBSTITUTE(IF(E758="","",VLOOKUP(E758,Esquemas_NORM!$A$2:$H$126,8,FALSE)),"PROVINCIA ADMINISTRATIVA Y DE PLANIFICACIÓN","PAT"),"PROVINCIA ADMINISTRATIVA Y DE PLANIFICACION","PAT"),"PROVINCIA ADMINISTRATIVA DE PLANIFICACION","PAT"),"PROVINCIA ADMINISTRATIVA Y PLANIFICACION","PAT")</f>
        <v>A la fecha no ha conformado un EAT Provincia</v>
      </c>
      <c r="AA758" t="str">
        <f>IF($E758="","",INDEX(Esquemas_NORM!$H$2:$K$126,MATCH($E758,Esquemas_NORM!$A$2:$A$126,0),MATCH(AA$4,Esquemas_NORM!$H$1:$K$1,0)))</f>
        <v>Región de Planeación y Gestión de Urabá - RPG (Acuerdo de Voluntades)</v>
      </c>
      <c r="AB758" t="str">
        <f>IF($E758="","",INDEX(Esquemas_NORM!$H$2:$K$126,MATCH($E758,Esquemas_NORM!$A$2:$A$126,0),MATCH(AB$4,Esquemas_NORM!$H$1:$K$1,0)))</f>
        <v>A la fecha no ha conformado un EAT Área Metropolitana</v>
      </c>
      <c r="AC758" t="str">
        <f>IF($E758="","",INDEX(Esquemas_NORM!$H$2:$K$126,MATCH($E758,Esquemas_NORM!$A$2:$A$126,0),MATCH(AC$4,Esquemas_NORM!$H$1:$K$1,0)))</f>
        <v>ASOCIACIÓN DE MUNICIPIOS DEL URABÁ NORTE-ASOURANOR</v>
      </c>
    </row>
    <row r="759" spans="1:29" x14ac:dyDescent="0.3">
      <c r="A759" s="6">
        <v>2020</v>
      </c>
      <c r="B759" s="4" t="s">
        <v>556</v>
      </c>
      <c r="C759" s="4" t="s">
        <v>419</v>
      </c>
      <c r="D759" s="4" t="s">
        <v>581</v>
      </c>
      <c r="E759" s="4" t="s">
        <v>441</v>
      </c>
      <c r="F759" s="4" t="s">
        <v>422</v>
      </c>
      <c r="G759" s="4" t="s">
        <v>584</v>
      </c>
      <c r="H759" s="9">
        <v>832.23944453926003</v>
      </c>
      <c r="I759" s="9">
        <v>1.33866831122</v>
      </c>
      <c r="J759" s="287">
        <v>833.57811285048001</v>
      </c>
      <c r="K759" s="9">
        <v>29.687743964709998</v>
      </c>
      <c r="L759" s="9">
        <v>114.63971028325</v>
      </c>
      <c r="M759" s="287">
        <v>144.32745424795999</v>
      </c>
      <c r="N759" s="9">
        <v>52.362440264329997</v>
      </c>
      <c r="O759" s="9">
        <v>385.30688842298002</v>
      </c>
      <c r="P759" s="9">
        <v>55.625788969299997</v>
      </c>
      <c r="Q759" s="9">
        <v>48.922871522649999</v>
      </c>
      <c r="R759" s="9">
        <v>95.178837486090003</v>
      </c>
      <c r="S759" s="9">
        <v>179.29284196692001</v>
      </c>
      <c r="T759" s="9">
        <v>466.74330628017998</v>
      </c>
      <c r="U759" s="9">
        <v>34.951521884329999</v>
      </c>
      <c r="V759" s="287">
        <v>1318.3844967967802</v>
      </c>
      <c r="W759" s="287">
        <v>2296.2900638952206</v>
      </c>
      <c r="X759" s="9">
        <v>210.48850078288098</v>
      </c>
      <c r="Y759" s="284">
        <v>2506.7785646781017</v>
      </c>
      <c r="Z759" t="str">
        <f>SUBSTITUTE(SUBSTITUTE(SUBSTITUTE(SUBSTITUTE(IF(E759="","",VLOOKUP(E759,Esquemas_NORM!$A$2:$H$126,8,FALSE)),"PROVINCIA ADMINISTRATIVA Y DE PLANIFICACIÓN","PAT"),"PROVINCIA ADMINISTRATIVA Y DE PLANIFICACION","PAT"),"PROVINCIA ADMINISTRATIVA DE PLANIFICACION","PAT"),"PROVINCIA ADMINISTRATIVA Y PLANIFICACION","PAT")</f>
        <v>A la fecha no ha conformado un EAT Provincia</v>
      </c>
      <c r="AA759" t="str">
        <f>IF($E759="","",INDEX(Esquemas_NORM!$H$2:$K$126,MATCH($E759,Esquemas_NORM!$A$2:$A$126,0),MATCH(AA$4,Esquemas_NORM!$H$1:$K$1,0)))</f>
        <v>Región de Planeación y Gestión de Urabá - RPG (Acuerdo de Voluntades)</v>
      </c>
      <c r="AB759" t="str">
        <f>IF($E759="","",INDEX(Esquemas_NORM!$H$2:$K$126,MATCH($E759,Esquemas_NORM!$A$2:$A$126,0),MATCH(AB$4,Esquemas_NORM!$H$1:$K$1,0)))</f>
        <v>A la fecha no ha conformado un EAT Área Metropolitana</v>
      </c>
      <c r="AC759" t="str">
        <f>IF($E759="","",INDEX(Esquemas_NORM!$H$2:$K$126,MATCH($E759,Esquemas_NORM!$A$2:$A$126,0),MATCH(AC$4,Esquemas_NORM!$H$1:$K$1,0)))</f>
        <v>ASOCIACIÓN DE MUNICIPIOS DEL URABÁ ANTIOQUEÑO - ASOMURA</v>
      </c>
    </row>
    <row r="760" spans="1:29" ht="15" thickBot="1" x14ac:dyDescent="0.35">
      <c r="A760" s="508">
        <v>2020</v>
      </c>
      <c r="B760" s="499" t="s">
        <v>556</v>
      </c>
      <c r="C760" s="505" t="s">
        <v>419</v>
      </c>
      <c r="D760" s="505" t="s">
        <v>583</v>
      </c>
      <c r="E760" s="499" t="s">
        <v>443</v>
      </c>
      <c r="F760" s="505" t="s">
        <v>422</v>
      </c>
      <c r="G760" s="499" t="s">
        <v>444</v>
      </c>
      <c r="H760" s="509">
        <v>11.658442031410001</v>
      </c>
      <c r="I760" s="509">
        <v>0</v>
      </c>
      <c r="J760" s="510">
        <v>11.658442031410001</v>
      </c>
      <c r="K760" s="509">
        <v>0.64915947220000003</v>
      </c>
      <c r="L760" s="509">
        <v>4.3176596566800001</v>
      </c>
      <c r="M760" s="510">
        <v>4.9668191288800001</v>
      </c>
      <c r="N760" s="509">
        <v>2.3600738879500001</v>
      </c>
      <c r="O760" s="509">
        <v>18.270516689579999</v>
      </c>
      <c r="P760" s="509">
        <v>2.17464538237</v>
      </c>
      <c r="Q760" s="509">
        <v>1.3945095724300001</v>
      </c>
      <c r="R760" s="509">
        <v>4.1756665023900004</v>
      </c>
      <c r="S760" s="509">
        <v>9.5593504970600005</v>
      </c>
      <c r="T760" s="509">
        <v>25.382672102619999</v>
      </c>
      <c r="U760" s="509">
        <v>2.1539473845699999</v>
      </c>
      <c r="V760" s="510">
        <v>65.471382018970004</v>
      </c>
      <c r="W760" s="510">
        <v>82.096643179260013</v>
      </c>
      <c r="X760" s="509">
        <v>7.5253556220110811</v>
      </c>
      <c r="Y760" s="511">
        <v>89.62199880127109</v>
      </c>
      <c r="Z760" t="str">
        <f>SUBSTITUTE(SUBSTITUTE(SUBSTITUTE(SUBSTITUTE(IF(E760="","",VLOOKUP(E760,Esquemas_NORM!$A$2:$H$126,8,FALSE)),"PROVINCIA ADMINISTRATIVA Y DE PLANIFICACIÓN","PAT"),"PROVINCIA ADMINISTRATIVA Y DE PLANIFICACION","PAT"),"PROVINCIA ADMINISTRATIVA DE PLANIFICACION","PAT"),"PROVINCIA ADMINISTRATIVA Y PLANIFICACION","PAT")</f>
        <v>A la fecha no ha conformado un EAT Provincia</v>
      </c>
      <c r="AA760" t="str">
        <f>IF($E760="","",INDEX(Esquemas_NORM!$H$2:$K$126,MATCH($E760,Esquemas_NORM!$A$2:$A$126,0),MATCH(AA$4,Esquemas_NORM!$H$1:$K$1,0)))</f>
        <v>Región de Planeación y Gestión de Urabá - RPG (Acuerdo de Voluntades)</v>
      </c>
      <c r="AB760" t="str">
        <f>IF($E760="","",INDEX(Esquemas_NORM!$H$2:$K$126,MATCH($E760,Esquemas_NORM!$A$2:$A$126,0),MATCH(AB$4,Esquemas_NORM!$H$1:$K$1,0)))</f>
        <v>A la fecha no ha conformado un EAT Área Metropolitana</v>
      </c>
      <c r="AC760" t="str">
        <f>IF($E760="","",INDEX(Esquemas_NORM!$H$2:$K$126,MATCH($E760,Esquemas_NORM!$A$2:$A$126,0),MATCH(AC$4,Esquemas_NORM!$H$1:$K$1,0)))</f>
        <v>ASOCIACION DE MUNICIPIOS DE LA CUENCA DEL ATRATO Y DARIEN ASOATRATO</v>
      </c>
    </row>
    <row r="761" spans="1:29" ht="15" thickBot="1" x14ac:dyDescent="0.35">
      <c r="A761" s="524">
        <v>2021</v>
      </c>
      <c r="B761" s="525" t="s">
        <v>556</v>
      </c>
      <c r="C761" s="525"/>
      <c r="D761" s="525"/>
      <c r="E761" s="525"/>
      <c r="F761" s="525"/>
      <c r="G761" s="525" t="s">
        <v>557</v>
      </c>
      <c r="H761" s="507">
        <v>12255.074246179411</v>
      </c>
      <c r="I761" s="507">
        <v>6204.529374014528</v>
      </c>
      <c r="J761" s="507">
        <v>18459.603620193939</v>
      </c>
      <c r="K761" s="507">
        <v>25122.838922559808</v>
      </c>
      <c r="L761" s="507">
        <v>9234.3393058448964</v>
      </c>
      <c r="M761" s="507">
        <v>34357.178228404708</v>
      </c>
      <c r="N761" s="507">
        <v>9021.3604131032698</v>
      </c>
      <c r="O761" s="507">
        <v>31667.217977014043</v>
      </c>
      <c r="P761" s="507">
        <v>4704.8226939500146</v>
      </c>
      <c r="Q761" s="507">
        <v>8600.5217544224179</v>
      </c>
      <c r="R761" s="507">
        <v>14444.965468480814</v>
      </c>
      <c r="S761" s="507">
        <v>15279.482531510494</v>
      </c>
      <c r="T761" s="507">
        <v>20687.038659266589</v>
      </c>
      <c r="U761" s="507">
        <v>4617.008261970037</v>
      </c>
      <c r="V761" s="507">
        <v>109022.41775971769</v>
      </c>
      <c r="W761" s="507">
        <v>161839.19960831632</v>
      </c>
      <c r="X761" s="507">
        <v>15929.872638897506</v>
      </c>
      <c r="Y761" s="520">
        <v>177769.07224721386</v>
      </c>
      <c r="Z761" t="str">
        <f>SUBSTITUTE(SUBSTITUTE(SUBSTITUTE(SUBSTITUTE(IF(E761="","",VLOOKUP(E761,Esquemas_NORM!$A$2:$H$126,8,FALSE)),"PROVINCIA ADMINISTRATIVA Y DE PLANIFICACIÓN","PAT"),"PROVINCIA ADMINISTRATIVA Y DE PLANIFICACION","PAT"),"PROVINCIA ADMINISTRATIVA DE PLANIFICACION","PAT"),"PROVINCIA ADMINISTRATIVA Y PLANIFICACION","PAT")</f>
        <v/>
      </c>
      <c r="AA761" t="str">
        <f>IF($E761="","",INDEX(Esquemas_NORM!$H$2:$K$126,MATCH($E761,Esquemas_NORM!$A$2:$A$126,0),MATCH(AA$4,Esquemas_NORM!$H$1:$K$1,0)))</f>
        <v/>
      </c>
      <c r="AB761" t="str">
        <f>IF($E761="","",INDEX(Esquemas_NORM!$H$2:$K$126,MATCH($E761,Esquemas_NORM!$A$2:$A$126,0),MATCH(AB$4,Esquemas_NORM!$H$1:$K$1,0)))</f>
        <v/>
      </c>
      <c r="AC761" t="str">
        <f>IF($E761="","",INDEX(Esquemas_NORM!$H$2:$K$126,MATCH($E761,Esquemas_NORM!$A$2:$A$126,0),MATCH(AC$4,Esquemas_NORM!$H$1:$K$1,0)))</f>
        <v/>
      </c>
    </row>
    <row r="762" spans="1:29" x14ac:dyDescent="0.3">
      <c r="A762" s="526">
        <v>2021</v>
      </c>
      <c r="B762" s="527" t="s">
        <v>556</v>
      </c>
      <c r="C762" s="527" t="s">
        <v>144</v>
      </c>
      <c r="D762" s="527" t="s">
        <v>558</v>
      </c>
      <c r="E762" s="527" t="s">
        <v>147</v>
      </c>
      <c r="F762" s="527" t="s">
        <v>148</v>
      </c>
      <c r="G762" s="527" t="s">
        <v>559</v>
      </c>
      <c r="H762" s="513">
        <v>160.71873201225</v>
      </c>
      <c r="I762" s="513">
        <v>24.22408148952</v>
      </c>
      <c r="J762" s="514">
        <v>184.94281350176999</v>
      </c>
      <c r="K762" s="513">
        <v>9242.67690283927</v>
      </c>
      <c r="L762" s="513">
        <v>3772.8331404781002</v>
      </c>
      <c r="M762" s="514">
        <v>13015.51004331737</v>
      </c>
      <c r="N762" s="513">
        <v>5002.1781280820496</v>
      </c>
      <c r="O762" s="513">
        <v>14807.51415968662</v>
      </c>
      <c r="P762" s="513">
        <v>2091.87792290056</v>
      </c>
      <c r="Q762" s="513">
        <v>6166.2968014878297</v>
      </c>
      <c r="R762" s="513">
        <v>6471.85138953758</v>
      </c>
      <c r="S762" s="513">
        <v>7231.4612078584796</v>
      </c>
      <c r="T762" s="513">
        <v>9669.7902710657909</v>
      </c>
      <c r="U762" s="513">
        <v>2012.7771382656299</v>
      </c>
      <c r="V762" s="514">
        <v>53453.74701888454</v>
      </c>
      <c r="W762" s="514">
        <v>66654.199875703678</v>
      </c>
      <c r="X762" s="513">
        <v>6560.7894591503937</v>
      </c>
      <c r="Y762" s="515">
        <v>73214.989334854065</v>
      </c>
      <c r="Z762" t="str">
        <f>SUBSTITUTE(SUBSTITUTE(SUBSTITUTE(SUBSTITUTE(IF(E762="","",VLOOKUP(E762,Esquemas_NORM!$A$2:$H$126,8,FALSE)),"PROVINCIA ADMINISTRATIVA Y DE PLANIFICACIÓN","PAT"),"PROVINCIA ADMINISTRATIVA Y DE PLANIFICACION","PAT"),"PROVINCIA ADMINISTRATIVA DE PLANIFICACION","PAT"),"PROVINCIA ADMINISTRATIVA Y PLANIFICACION","PAT")</f>
        <v>A la fecha no ha conformado un EAT Provincia</v>
      </c>
      <c r="AA762" t="str">
        <f>IF($E762="","",INDEX(Esquemas_NORM!$H$2:$K$126,MATCH($E762,Esquemas_NORM!$A$2:$A$126,0),MATCH(AA$4,Esquemas_NORM!$H$1:$K$1,0)))</f>
        <v>A la fecha no ha conformado un EAT Región</v>
      </c>
      <c r="AB762" t="str">
        <f>IF($E762="","",INDEX(Esquemas_NORM!$H$2:$K$126,MATCH($E762,Esquemas_NORM!$A$2:$A$126,0),MATCH(AB$4,Esquemas_NORM!$H$1:$K$1,0)))</f>
        <v>Área Metropolitana del Valle de Aburrá</v>
      </c>
      <c r="AC762" t="str">
        <f>IF($E762="","",INDEX(Esquemas_NORM!$H$2:$K$126,MATCH($E762,Esquemas_NORM!$A$2:$A$126,0),MATCH(AC$4,Esquemas_NORM!$H$1:$K$1,0)))</f>
        <v>A la fecha no ha conformado un EAT asociación - unión</v>
      </c>
    </row>
    <row r="763" spans="1:29" x14ac:dyDescent="0.3">
      <c r="A763" s="528">
        <v>2021</v>
      </c>
      <c r="B763" s="529" t="s">
        <v>556</v>
      </c>
      <c r="C763" s="529" t="s">
        <v>144</v>
      </c>
      <c r="D763" s="529" t="s">
        <v>560</v>
      </c>
      <c r="E763" s="529" t="s">
        <v>152</v>
      </c>
      <c r="F763" s="529" t="s">
        <v>148</v>
      </c>
      <c r="G763" s="529" t="s">
        <v>153</v>
      </c>
      <c r="H763" s="9">
        <v>164.92775907775999</v>
      </c>
      <c r="I763" s="9">
        <v>4.4383754463700003</v>
      </c>
      <c r="J763" s="287">
        <v>169.36613452412999</v>
      </c>
      <c r="K763" s="9">
        <v>291.80887264543998</v>
      </c>
      <c r="L763" s="9">
        <v>244.68090216662</v>
      </c>
      <c r="M763" s="287">
        <v>536.48977481205998</v>
      </c>
      <c r="N763" s="9">
        <v>120.50903295841</v>
      </c>
      <c r="O763" s="9">
        <v>217.17818637462</v>
      </c>
      <c r="P763" s="9">
        <v>17.504740941950001</v>
      </c>
      <c r="Q763" s="9">
        <v>11.731035636290001</v>
      </c>
      <c r="R763" s="9">
        <v>59.780272589820001</v>
      </c>
      <c r="S763" s="9">
        <v>69.46681453395</v>
      </c>
      <c r="T763" s="9">
        <v>52.54774889574</v>
      </c>
      <c r="U763" s="9">
        <v>22.183732670240001</v>
      </c>
      <c r="V763" s="287">
        <v>570.90156460102003</v>
      </c>
      <c r="W763" s="287">
        <v>1276.7574739372101</v>
      </c>
      <c r="X763" s="9">
        <v>125.67155546868564</v>
      </c>
      <c r="Y763" s="284">
        <v>1402.4290294058958</v>
      </c>
      <c r="Z763" t="str">
        <f>SUBSTITUTE(SUBSTITUTE(SUBSTITUTE(SUBSTITUTE(IF(E763="","",VLOOKUP(E763,Esquemas_NORM!$A$2:$H$126,8,FALSE)),"PROVINCIA ADMINISTRATIVA Y DE PLANIFICACIÓN","PAT"),"PROVINCIA ADMINISTRATIVA Y DE PLANIFICACION","PAT"),"PROVINCIA ADMINISTRATIVA DE PLANIFICACION","PAT"),"PROVINCIA ADMINISTRATIVA Y PLANIFICACION","PAT")</f>
        <v>A la fecha no ha conformado un EAT Provincia</v>
      </c>
      <c r="AA763" t="str">
        <f>IF($E763="","",INDEX(Esquemas_NORM!$H$2:$K$126,MATCH($E763,Esquemas_NORM!$A$2:$A$126,0),MATCH(AA$4,Esquemas_NORM!$H$1:$K$1,0)))</f>
        <v>A la fecha no ha conformado un EAT Región</v>
      </c>
      <c r="AB763" t="str">
        <f>IF($E763="","",INDEX(Esquemas_NORM!$H$2:$K$126,MATCH($E763,Esquemas_NORM!$A$2:$A$126,0),MATCH(AB$4,Esquemas_NORM!$H$1:$K$1,0)))</f>
        <v>Área Metropolitana del Valle de Aburrá</v>
      </c>
      <c r="AC763" t="str">
        <f>IF($E763="","",INDEX(Esquemas_NORM!$H$2:$K$126,MATCH($E763,Esquemas_NORM!$A$2:$A$126,0),MATCH(AC$4,Esquemas_NORM!$H$1:$K$1,0)))</f>
        <v>A la fecha no ha conformado un EAT asociación - unión</v>
      </c>
    </row>
    <row r="764" spans="1:29" x14ac:dyDescent="0.3">
      <c r="A764" s="528">
        <v>2021</v>
      </c>
      <c r="B764" s="529" t="s">
        <v>556</v>
      </c>
      <c r="C764" s="529" t="s">
        <v>144</v>
      </c>
      <c r="D764" s="529" t="s">
        <v>560</v>
      </c>
      <c r="E764" s="529" t="s">
        <v>155</v>
      </c>
      <c r="F764" s="529" t="s">
        <v>148</v>
      </c>
      <c r="G764" s="529" t="s">
        <v>156</v>
      </c>
      <c r="H764" s="9">
        <v>53.696047204279999</v>
      </c>
      <c r="I764" s="9">
        <v>6.0258306239100001</v>
      </c>
      <c r="J764" s="287">
        <v>59.721877828190003</v>
      </c>
      <c r="K764" s="9">
        <v>778.66165654685005</v>
      </c>
      <c r="L764" s="9">
        <v>435.15026300662998</v>
      </c>
      <c r="M764" s="287">
        <v>1213.81191955348</v>
      </c>
      <c r="N764" s="9">
        <v>151.97997216802</v>
      </c>
      <c r="O764" s="9">
        <v>1845.3260543364199</v>
      </c>
      <c r="P764" s="9">
        <v>315.40353259275997</v>
      </c>
      <c r="Q764" s="9">
        <v>220.91637529504999</v>
      </c>
      <c r="R764" s="9">
        <v>920.95569060499997</v>
      </c>
      <c r="S764" s="9">
        <v>773.39719630731997</v>
      </c>
      <c r="T764" s="9">
        <v>1091.4245577280201</v>
      </c>
      <c r="U764" s="9">
        <v>311.63696419284003</v>
      </c>
      <c r="V764" s="287">
        <v>5631.0403432254298</v>
      </c>
      <c r="W764" s="287">
        <v>6904.5741406071002</v>
      </c>
      <c r="X764" s="9">
        <v>679.61894863478096</v>
      </c>
      <c r="Y764" s="284">
        <v>7584.1930892418814</v>
      </c>
      <c r="Z764" t="str">
        <f>SUBSTITUTE(SUBSTITUTE(SUBSTITUTE(SUBSTITUTE(IF(E764="","",VLOOKUP(E764,Esquemas_NORM!$A$2:$H$126,8,FALSE)),"PROVINCIA ADMINISTRATIVA Y DE PLANIFICACIÓN","PAT"),"PROVINCIA ADMINISTRATIVA Y DE PLANIFICACION","PAT"),"PROVINCIA ADMINISTRATIVA DE PLANIFICACION","PAT"),"PROVINCIA ADMINISTRATIVA Y PLANIFICACION","PAT")</f>
        <v>A la fecha no ha conformado un EAT Provincia</v>
      </c>
      <c r="AA764" t="str">
        <f>IF($E764="","",INDEX(Esquemas_NORM!$H$2:$K$126,MATCH($E764,Esquemas_NORM!$A$2:$A$126,0),MATCH(AA$4,Esquemas_NORM!$H$1:$K$1,0)))</f>
        <v>A la fecha no ha conformado un EAT Región</v>
      </c>
      <c r="AB764" t="str">
        <f>IF($E764="","",INDEX(Esquemas_NORM!$H$2:$K$126,MATCH($E764,Esquemas_NORM!$A$2:$A$126,0),MATCH(AB$4,Esquemas_NORM!$H$1:$K$1,0)))</f>
        <v>Área Metropolitana del Valle de Aburrá</v>
      </c>
      <c r="AC764" t="str">
        <f>IF($E764="","",INDEX(Esquemas_NORM!$H$2:$K$126,MATCH($E764,Esquemas_NORM!$A$2:$A$126,0),MATCH(AC$4,Esquemas_NORM!$H$1:$K$1,0)))</f>
        <v>A la fecha no ha conformado un EAT asociación - unión</v>
      </c>
    </row>
    <row r="765" spans="1:29" x14ac:dyDescent="0.3">
      <c r="A765" s="528">
        <v>2021</v>
      </c>
      <c r="B765" s="529" t="s">
        <v>556</v>
      </c>
      <c r="C765" s="529" t="s">
        <v>144</v>
      </c>
      <c r="D765" s="529" t="s">
        <v>561</v>
      </c>
      <c r="E765" s="529" t="s">
        <v>158</v>
      </c>
      <c r="F765" s="529" t="s">
        <v>148</v>
      </c>
      <c r="G765" s="529" t="s">
        <v>159</v>
      </c>
      <c r="H765" s="9">
        <v>78.983608756039999</v>
      </c>
      <c r="I765" s="9">
        <v>0.22462846734</v>
      </c>
      <c r="J765" s="287">
        <v>79.208237223379996</v>
      </c>
      <c r="K765" s="9">
        <v>269.93684000705002</v>
      </c>
      <c r="L765" s="9">
        <v>92.605015847329994</v>
      </c>
      <c r="M765" s="287">
        <v>362.54185585438</v>
      </c>
      <c r="N765" s="9">
        <v>28.248039016860002</v>
      </c>
      <c r="O765" s="9">
        <v>253.32872754272</v>
      </c>
      <c r="P765" s="9">
        <v>53.126695209399998</v>
      </c>
      <c r="Q765" s="9">
        <v>41.354509276899996</v>
      </c>
      <c r="R765" s="9">
        <v>140.21887180370001</v>
      </c>
      <c r="S765" s="9">
        <v>133.83307881640999</v>
      </c>
      <c r="T765" s="9">
        <v>200.79318298433</v>
      </c>
      <c r="U765" s="9">
        <v>50.95335540592</v>
      </c>
      <c r="V765" s="287">
        <v>901.85646005623994</v>
      </c>
      <c r="W765" s="287">
        <v>1343.6065531339998</v>
      </c>
      <c r="X765" s="9">
        <v>132.25152694783321</v>
      </c>
      <c r="Y765" s="284">
        <v>1475.8580800818331</v>
      </c>
      <c r="Z765" t="str">
        <f>SUBSTITUTE(SUBSTITUTE(SUBSTITUTE(SUBSTITUTE(IF(E765="","",VLOOKUP(E765,Esquemas_NORM!$A$2:$H$126,8,FALSE)),"PROVINCIA ADMINISTRATIVA Y DE PLANIFICACIÓN","PAT"),"PROVINCIA ADMINISTRATIVA Y DE PLANIFICACION","PAT"),"PROVINCIA ADMINISTRATIVA DE PLANIFICACION","PAT"),"PROVINCIA ADMINISTRATIVA Y PLANIFICACION","PAT")</f>
        <v>A la fecha no ha conformado un EAT Provincia</v>
      </c>
      <c r="AA765" t="str">
        <f>IF($E765="","",INDEX(Esquemas_NORM!$H$2:$K$126,MATCH($E765,Esquemas_NORM!$A$2:$A$126,0),MATCH(AA$4,Esquemas_NORM!$H$1:$K$1,0)))</f>
        <v>A la fecha no ha conformado un EAT Región</v>
      </c>
      <c r="AB765" t="str">
        <f>IF($E765="","",INDEX(Esquemas_NORM!$H$2:$K$126,MATCH($E765,Esquemas_NORM!$A$2:$A$126,0),MATCH(AB$4,Esquemas_NORM!$H$1:$K$1,0)))</f>
        <v>Área Metropolitana del Valle de Aburrá</v>
      </c>
      <c r="AC765" t="str">
        <f>IF($E765="","",INDEX(Esquemas_NORM!$H$2:$K$126,MATCH($E765,Esquemas_NORM!$A$2:$A$126,0),MATCH(AC$4,Esquemas_NORM!$H$1:$K$1,0)))</f>
        <v>A la fecha no ha conformado un EAT asociación - unión</v>
      </c>
    </row>
    <row r="766" spans="1:29" x14ac:dyDescent="0.3">
      <c r="A766" s="528">
        <v>2021</v>
      </c>
      <c r="B766" s="529" t="s">
        <v>556</v>
      </c>
      <c r="C766" s="529" t="s">
        <v>144</v>
      </c>
      <c r="D766" s="529" t="s">
        <v>560</v>
      </c>
      <c r="E766" s="529" t="s">
        <v>160</v>
      </c>
      <c r="F766" s="529" t="s">
        <v>148</v>
      </c>
      <c r="G766" s="529" t="s">
        <v>161</v>
      </c>
      <c r="H766" s="9">
        <v>16.948332483289999</v>
      </c>
      <c r="I766" s="9">
        <v>0.78675640620999998</v>
      </c>
      <c r="J766" s="287">
        <v>17.735088889499998</v>
      </c>
      <c r="K766" s="9">
        <v>533.33760241417997</v>
      </c>
      <c r="L766" s="9">
        <v>265.47438278745</v>
      </c>
      <c r="M766" s="287">
        <v>798.81198520163002</v>
      </c>
      <c r="N766" s="9">
        <v>34.995230186569998</v>
      </c>
      <c r="O766" s="9">
        <v>299.40569071591</v>
      </c>
      <c r="P766" s="9">
        <v>57.517823408989997</v>
      </c>
      <c r="Q766" s="9">
        <v>36.537556924999997</v>
      </c>
      <c r="R766" s="9">
        <v>155.95606009522001</v>
      </c>
      <c r="S766" s="9">
        <v>132.9054031963</v>
      </c>
      <c r="T766" s="9">
        <v>147.57849159406999</v>
      </c>
      <c r="U766" s="9">
        <v>50.031774256589998</v>
      </c>
      <c r="V766" s="287">
        <v>914.92803037864996</v>
      </c>
      <c r="W766" s="287">
        <v>1731.47510446978</v>
      </c>
      <c r="X766" s="9">
        <v>170.42952485170795</v>
      </c>
      <c r="Y766" s="284">
        <v>1901.9046293214881</v>
      </c>
      <c r="Z766" t="str">
        <f>SUBSTITUTE(SUBSTITUTE(SUBSTITUTE(SUBSTITUTE(IF(E766="","",VLOOKUP(E766,Esquemas_NORM!$A$2:$H$126,8,FALSE)),"PROVINCIA ADMINISTRATIVA Y DE PLANIFICACIÓN","PAT"),"PROVINCIA ADMINISTRATIVA Y DE PLANIFICACION","PAT"),"PROVINCIA ADMINISTRATIVA DE PLANIFICACION","PAT"),"PROVINCIA ADMINISTRATIVA Y PLANIFICACION","PAT")</f>
        <v>A la fecha no ha conformado un EAT Provincia</v>
      </c>
      <c r="AA766" t="str">
        <f>IF($E766="","",INDEX(Esquemas_NORM!$H$2:$K$126,MATCH($E766,Esquemas_NORM!$A$2:$A$126,0),MATCH(AA$4,Esquemas_NORM!$H$1:$K$1,0)))</f>
        <v>A la fecha no ha conformado un EAT Región</v>
      </c>
      <c r="AB766" t="str">
        <f>IF($E766="","",INDEX(Esquemas_NORM!$H$2:$K$126,MATCH($E766,Esquemas_NORM!$A$2:$A$126,0),MATCH(AB$4,Esquemas_NORM!$H$1:$K$1,0)))</f>
        <v>Área Metropolitana del Valle de Aburrá</v>
      </c>
      <c r="AC766" t="str">
        <f>IF($E766="","",INDEX(Esquemas_NORM!$H$2:$K$126,MATCH($E766,Esquemas_NORM!$A$2:$A$126,0),MATCH(AC$4,Esquemas_NORM!$H$1:$K$1,0)))</f>
        <v>A la fecha no ha conformado un EAT asociación - unión</v>
      </c>
    </row>
    <row r="767" spans="1:29" x14ac:dyDescent="0.3">
      <c r="A767" s="528">
        <v>2021</v>
      </c>
      <c r="B767" s="529" t="s">
        <v>556</v>
      </c>
      <c r="C767" s="529" t="s">
        <v>144</v>
      </c>
      <c r="D767" s="529" t="s">
        <v>561</v>
      </c>
      <c r="E767" s="529" t="s">
        <v>163</v>
      </c>
      <c r="F767" s="529" t="s">
        <v>148</v>
      </c>
      <c r="G767" s="529" t="s">
        <v>164</v>
      </c>
      <c r="H767" s="9">
        <v>16.43676119109</v>
      </c>
      <c r="I767" s="9">
        <v>0</v>
      </c>
      <c r="J767" s="287">
        <v>16.43676119109</v>
      </c>
      <c r="K767" s="9">
        <v>2112.74601441718</v>
      </c>
      <c r="L767" s="9">
        <v>363.31792167379001</v>
      </c>
      <c r="M767" s="287">
        <v>2476.0639360909699</v>
      </c>
      <c r="N767" s="9">
        <v>280.76707387545002</v>
      </c>
      <c r="O767" s="9">
        <v>2118.5190871804498</v>
      </c>
      <c r="P767" s="9">
        <v>376.62700660421001</v>
      </c>
      <c r="Q767" s="9">
        <v>562.36366089719002</v>
      </c>
      <c r="R767" s="9">
        <v>1458.0972802041799</v>
      </c>
      <c r="S767" s="9">
        <v>1049.13206717867</v>
      </c>
      <c r="T767" s="9">
        <v>1238.0591442974801</v>
      </c>
      <c r="U767" s="9">
        <v>424.17518265103001</v>
      </c>
      <c r="V767" s="287">
        <v>7507.7405028886596</v>
      </c>
      <c r="W767" s="287">
        <v>10000.24120017072</v>
      </c>
      <c r="X767" s="9">
        <v>984.32622666523832</v>
      </c>
      <c r="Y767" s="284">
        <v>10984.567426835958</v>
      </c>
      <c r="Z767" t="str">
        <f>SUBSTITUTE(SUBSTITUTE(SUBSTITUTE(SUBSTITUTE(IF(E767="","",VLOOKUP(E767,Esquemas_NORM!$A$2:$H$126,8,FALSE)),"PROVINCIA ADMINISTRATIVA Y DE PLANIFICACIÓN","PAT"),"PROVINCIA ADMINISTRATIVA Y DE PLANIFICACION","PAT"),"PROVINCIA ADMINISTRATIVA DE PLANIFICACION","PAT"),"PROVINCIA ADMINISTRATIVA Y PLANIFICACION","PAT")</f>
        <v>A la fecha no ha conformado un EAT Provincia</v>
      </c>
      <c r="AA767" t="str">
        <f>IF($E767="","",INDEX(Esquemas_NORM!$H$2:$K$126,MATCH($E767,Esquemas_NORM!$A$2:$A$126,0),MATCH(AA$4,Esquemas_NORM!$H$1:$K$1,0)))</f>
        <v>A la fecha no ha conformado un EAT Región</v>
      </c>
      <c r="AB767" t="str">
        <f>IF($E767="","",INDEX(Esquemas_NORM!$H$2:$K$126,MATCH($E767,Esquemas_NORM!$A$2:$A$126,0),MATCH(AB$4,Esquemas_NORM!$H$1:$K$1,0)))</f>
        <v>Área Metropolitana del Valle de Aburrá</v>
      </c>
      <c r="AC767" t="str">
        <f>IF($E767="","",INDEX(Esquemas_NORM!$H$2:$K$126,MATCH($E767,Esquemas_NORM!$A$2:$A$126,0),MATCH(AC$4,Esquemas_NORM!$H$1:$K$1,0)))</f>
        <v>A la fecha no ha conformado un EAT asociación - unión</v>
      </c>
    </row>
    <row r="768" spans="1:29" x14ac:dyDescent="0.3">
      <c r="A768" s="528">
        <v>2021</v>
      </c>
      <c r="B768" s="529" t="s">
        <v>556</v>
      </c>
      <c r="C768" s="529" t="s">
        <v>144</v>
      </c>
      <c r="D768" s="529" t="s">
        <v>560</v>
      </c>
      <c r="E768" s="529" t="s">
        <v>166</v>
      </c>
      <c r="F768" s="529" t="s">
        <v>148</v>
      </c>
      <c r="G768" s="529" t="s">
        <v>167</v>
      </c>
      <c r="H768" s="9">
        <v>109.83035880988</v>
      </c>
      <c r="I768" s="9">
        <v>84.514416809240004</v>
      </c>
      <c r="J768" s="287">
        <v>194.34477561912001</v>
      </c>
      <c r="K768" s="9">
        <v>1266.44382174575</v>
      </c>
      <c r="L768" s="9">
        <v>592.03060713265995</v>
      </c>
      <c r="M768" s="287">
        <v>1858.47442887841</v>
      </c>
      <c r="N768" s="9">
        <v>104.31675528271001</v>
      </c>
      <c r="O768" s="9">
        <v>382.66697159296001</v>
      </c>
      <c r="P768" s="9">
        <v>37.998816634640001</v>
      </c>
      <c r="Q768" s="9">
        <v>30.887883645820001</v>
      </c>
      <c r="R768" s="9">
        <v>120.58335315178</v>
      </c>
      <c r="S768" s="9">
        <v>130.44005749044001</v>
      </c>
      <c r="T768" s="9">
        <v>116.78713686779</v>
      </c>
      <c r="U768" s="9">
        <v>37.882116885439999</v>
      </c>
      <c r="V768" s="287">
        <v>961.5630915515801</v>
      </c>
      <c r="W768" s="287">
        <v>3014.3822960491098</v>
      </c>
      <c r="X768" s="9">
        <v>296.70639855624034</v>
      </c>
      <c r="Y768" s="284">
        <v>3311.0886946053502</v>
      </c>
      <c r="Z768" t="str">
        <f>SUBSTITUTE(SUBSTITUTE(SUBSTITUTE(SUBSTITUTE(IF(E768="","",VLOOKUP(E768,Esquemas_NORM!$A$2:$H$126,8,FALSE)),"PROVINCIA ADMINISTRATIVA Y DE PLANIFICACIÓN","PAT"),"PROVINCIA ADMINISTRATIVA Y DE PLANIFICACION","PAT"),"PROVINCIA ADMINISTRATIVA DE PLANIFICACION","PAT"),"PROVINCIA ADMINISTRATIVA Y PLANIFICACION","PAT")</f>
        <v>A la fecha no ha conformado un EAT Provincia</v>
      </c>
      <c r="AA768" t="str">
        <f>IF($E768="","",INDEX(Esquemas_NORM!$H$2:$K$126,MATCH($E768,Esquemas_NORM!$A$2:$A$126,0),MATCH(AA$4,Esquemas_NORM!$H$1:$K$1,0)))</f>
        <v>A la fecha no ha conformado un EAT Región</v>
      </c>
      <c r="AB768" t="str">
        <f>IF($E768="","",INDEX(Esquemas_NORM!$H$2:$K$126,MATCH($E768,Esquemas_NORM!$A$2:$A$126,0),MATCH(AB$4,Esquemas_NORM!$H$1:$K$1,0)))</f>
        <v>Área Metropolitana del Valle de Aburrá</v>
      </c>
      <c r="AC768" t="str">
        <f>IF($E768="","",INDEX(Esquemas_NORM!$H$2:$K$126,MATCH($E768,Esquemas_NORM!$A$2:$A$126,0),MATCH(AC$4,Esquemas_NORM!$H$1:$K$1,0)))</f>
        <v>A la fecha no ha conformado un EAT asociación - unión</v>
      </c>
    </row>
    <row r="769" spans="1:29" x14ac:dyDescent="0.3">
      <c r="A769" s="528">
        <v>2021</v>
      </c>
      <c r="B769" s="529" t="s">
        <v>556</v>
      </c>
      <c r="C769" s="529" t="s">
        <v>144</v>
      </c>
      <c r="D769" s="529" t="s">
        <v>561</v>
      </c>
      <c r="E769" s="529" t="s">
        <v>169</v>
      </c>
      <c r="F769" s="529" t="s">
        <v>148</v>
      </c>
      <c r="G769" s="529" t="s">
        <v>170</v>
      </c>
      <c r="H769" s="9">
        <v>0.72935717946</v>
      </c>
      <c r="I769" s="9">
        <v>0.58516186392000002</v>
      </c>
      <c r="J769" s="287">
        <v>1.31451904338</v>
      </c>
      <c r="K769" s="9">
        <v>3002.4926745999901</v>
      </c>
      <c r="L769" s="9">
        <v>568.05066982206995</v>
      </c>
      <c r="M769" s="287">
        <v>3570.5433444220598</v>
      </c>
      <c r="N769" s="9">
        <v>230.70506315576</v>
      </c>
      <c r="O769" s="9">
        <v>2062.9752606644001</v>
      </c>
      <c r="P769" s="9">
        <v>289.52621876703</v>
      </c>
      <c r="Q769" s="9">
        <v>291.58200542316001</v>
      </c>
      <c r="R769" s="9">
        <v>883.81299128246997</v>
      </c>
      <c r="S769" s="9">
        <v>837.39772305309998</v>
      </c>
      <c r="T769" s="9">
        <v>869.78142295094995</v>
      </c>
      <c r="U769" s="9">
        <v>263.50024562113998</v>
      </c>
      <c r="V769" s="287">
        <v>5729.2809309180093</v>
      </c>
      <c r="W769" s="287">
        <v>9301.1387943834507</v>
      </c>
      <c r="X769" s="9">
        <v>915.51340311759623</v>
      </c>
      <c r="Y769" s="284">
        <v>10216.652197501047</v>
      </c>
      <c r="Z769" t="str">
        <f>SUBSTITUTE(SUBSTITUTE(SUBSTITUTE(SUBSTITUTE(IF(E769="","",VLOOKUP(E769,Esquemas_NORM!$A$2:$H$126,8,FALSE)),"PROVINCIA ADMINISTRATIVA Y DE PLANIFICACIÓN","PAT"),"PROVINCIA ADMINISTRATIVA Y DE PLANIFICACION","PAT"),"PROVINCIA ADMINISTRATIVA DE PLANIFICACION","PAT"),"PROVINCIA ADMINISTRATIVA Y PLANIFICACION","PAT")</f>
        <v>A la fecha no ha conformado un EAT Provincia</v>
      </c>
      <c r="AA769" t="str">
        <f>IF($E769="","",INDEX(Esquemas_NORM!$H$2:$K$126,MATCH($E769,Esquemas_NORM!$A$2:$A$126,0),MATCH(AA$4,Esquemas_NORM!$H$1:$K$1,0)))</f>
        <v>A la fecha no ha conformado un EAT Región</v>
      </c>
      <c r="AB769" t="str">
        <f>IF($E769="","",INDEX(Esquemas_NORM!$H$2:$K$126,MATCH($E769,Esquemas_NORM!$A$2:$A$126,0),MATCH(AB$4,Esquemas_NORM!$H$1:$K$1,0)))</f>
        <v>Área Metropolitana del Valle de Aburrá</v>
      </c>
      <c r="AC769" t="str">
        <f>IF($E769="","",INDEX(Esquemas_NORM!$H$2:$K$126,MATCH($E769,Esquemas_NORM!$A$2:$A$126,0),MATCH(AC$4,Esquemas_NORM!$H$1:$K$1,0)))</f>
        <v>A la fecha no ha conformado un EAT asociación - unión</v>
      </c>
    </row>
    <row r="770" spans="1:29" x14ac:dyDescent="0.3">
      <c r="A770" s="528">
        <v>2021</v>
      </c>
      <c r="B770" s="529" t="s">
        <v>556</v>
      </c>
      <c r="C770" s="529" t="s">
        <v>144</v>
      </c>
      <c r="D770" s="529" t="s">
        <v>561</v>
      </c>
      <c r="E770" s="529" t="s">
        <v>172</v>
      </c>
      <c r="F770" s="529" t="s">
        <v>148</v>
      </c>
      <c r="G770" s="529" t="s">
        <v>173</v>
      </c>
      <c r="H770" s="9">
        <v>8.0758861289899997</v>
      </c>
      <c r="I770" s="9">
        <v>1.2334700000000001E-5</v>
      </c>
      <c r="J770" s="287">
        <v>8.0758984636899989</v>
      </c>
      <c r="K770" s="9">
        <v>1012.69340614328</v>
      </c>
      <c r="L770" s="9">
        <v>149.59539945927</v>
      </c>
      <c r="M770" s="287">
        <v>1162.2888056025499</v>
      </c>
      <c r="N770" s="9">
        <v>73.268786155879994</v>
      </c>
      <c r="O770" s="9">
        <v>385.99986837849002</v>
      </c>
      <c r="P770" s="9">
        <v>78.56293792644</v>
      </c>
      <c r="Q770" s="9">
        <v>41.54137529298</v>
      </c>
      <c r="R770" s="9">
        <v>226.88880523693001</v>
      </c>
      <c r="S770" s="9">
        <v>184.46771104068</v>
      </c>
      <c r="T770" s="9">
        <v>157.95266863051</v>
      </c>
      <c r="U770" s="9">
        <v>63.794109451730002</v>
      </c>
      <c r="V770" s="287">
        <v>1212.4762621136401</v>
      </c>
      <c r="W770" s="287">
        <v>2382.8409661798801</v>
      </c>
      <c r="X770" s="9">
        <v>234.54362850199644</v>
      </c>
      <c r="Y770" s="284">
        <v>2617.3845946818765</v>
      </c>
      <c r="Z770" t="str">
        <f>SUBSTITUTE(SUBSTITUTE(SUBSTITUTE(SUBSTITUTE(IF(E770="","",VLOOKUP(E770,Esquemas_NORM!$A$2:$H$126,8,FALSE)),"PROVINCIA ADMINISTRATIVA Y DE PLANIFICACIÓN","PAT"),"PROVINCIA ADMINISTRATIVA Y DE PLANIFICACION","PAT"),"PROVINCIA ADMINISTRATIVA DE PLANIFICACION","PAT"),"PROVINCIA ADMINISTRATIVA Y PLANIFICACION","PAT")</f>
        <v>A la fecha no ha conformado un EAT Provincia</v>
      </c>
      <c r="AA770" t="str">
        <f>IF($E770="","",INDEX(Esquemas_NORM!$H$2:$K$126,MATCH($E770,Esquemas_NORM!$A$2:$A$126,0),MATCH(AA$4,Esquemas_NORM!$H$1:$K$1,0)))</f>
        <v>A la fecha no ha conformado un EAT Región</v>
      </c>
      <c r="AB770" t="str">
        <f>IF($E770="","",INDEX(Esquemas_NORM!$H$2:$K$126,MATCH($E770,Esquemas_NORM!$A$2:$A$126,0),MATCH(AB$4,Esquemas_NORM!$H$1:$K$1,0)))</f>
        <v>Área Metropolitana del Valle de Aburrá</v>
      </c>
      <c r="AC770" t="str">
        <f>IF($E770="","",INDEX(Esquemas_NORM!$H$2:$K$126,MATCH($E770,Esquemas_NORM!$A$2:$A$126,0),MATCH(AC$4,Esquemas_NORM!$H$1:$K$1,0)))</f>
        <v>A la fecha no ha conformado un EAT asociación - unión</v>
      </c>
    </row>
    <row r="771" spans="1:29" x14ac:dyDescent="0.3">
      <c r="A771" s="528">
        <v>2021</v>
      </c>
      <c r="B771" s="529" t="s">
        <v>556</v>
      </c>
      <c r="C771" s="529" t="s">
        <v>144</v>
      </c>
      <c r="D771" s="529" t="s">
        <v>561</v>
      </c>
      <c r="E771" s="529" t="s">
        <v>174</v>
      </c>
      <c r="F771" s="529" t="s">
        <v>148</v>
      </c>
      <c r="G771" s="529" t="s">
        <v>175</v>
      </c>
      <c r="H771" s="9">
        <v>8.7631945954999999</v>
      </c>
      <c r="I771" s="9">
        <v>0</v>
      </c>
      <c r="J771" s="287">
        <v>8.7631945954999999</v>
      </c>
      <c r="K771" s="9">
        <v>1100.10134293427</v>
      </c>
      <c r="L771" s="9">
        <v>118.16842479053</v>
      </c>
      <c r="M771" s="287">
        <v>1218.2697677248</v>
      </c>
      <c r="N771" s="9">
        <v>89.313027338379996</v>
      </c>
      <c r="O771" s="9">
        <v>751.61750753061995</v>
      </c>
      <c r="P771" s="9">
        <v>116.18094294993</v>
      </c>
      <c r="Q771" s="9">
        <v>100.63644026575</v>
      </c>
      <c r="R771" s="9">
        <v>387.01574649038002</v>
      </c>
      <c r="S771" s="9">
        <v>340.87300216822001</v>
      </c>
      <c r="T771" s="9">
        <v>475.84809193210998</v>
      </c>
      <c r="U771" s="9">
        <v>103.28290443856</v>
      </c>
      <c r="V771" s="287">
        <v>2364.7676631139498</v>
      </c>
      <c r="W771" s="287">
        <v>3591.8006254342499</v>
      </c>
      <c r="X771" s="9">
        <v>353.54182822182338</v>
      </c>
      <c r="Y771" s="284">
        <v>3945.3424536560733</v>
      </c>
      <c r="Z771" t="str">
        <f>SUBSTITUTE(SUBSTITUTE(SUBSTITUTE(SUBSTITUTE(IF(E771="","",VLOOKUP(E771,Esquemas_NORM!$A$2:$H$126,8,FALSE)),"PROVINCIA ADMINISTRATIVA Y DE PLANIFICACIÓN","PAT"),"PROVINCIA ADMINISTRATIVA Y DE PLANIFICACION","PAT"),"PROVINCIA ADMINISTRATIVA DE PLANIFICACION","PAT"),"PROVINCIA ADMINISTRATIVA Y PLANIFICACION","PAT")</f>
        <v>A la fecha no ha conformado un EAT Provincia</v>
      </c>
      <c r="AA771" t="str">
        <f>IF($E771="","",INDEX(Esquemas_NORM!$H$2:$K$126,MATCH($E771,Esquemas_NORM!$A$2:$A$126,0),MATCH(AA$4,Esquemas_NORM!$H$1:$K$1,0)))</f>
        <v>A la fecha no ha conformado un EAT Región</v>
      </c>
      <c r="AB771" t="str">
        <f>IF($E771="","",INDEX(Esquemas_NORM!$H$2:$K$126,MATCH($E771,Esquemas_NORM!$A$2:$A$126,0),MATCH(AB$4,Esquemas_NORM!$H$1:$K$1,0)))</f>
        <v>Área Metropolitana del Valle de Aburrá</v>
      </c>
      <c r="AC771" t="str">
        <f>IF($E771="","",INDEX(Esquemas_NORM!$H$2:$K$126,MATCH($E771,Esquemas_NORM!$A$2:$A$126,0),MATCH(AC$4,Esquemas_NORM!$H$1:$K$1,0)))</f>
        <v>A la fecha no ha conformado un EAT asociación - unión</v>
      </c>
    </row>
    <row r="772" spans="1:29" x14ac:dyDescent="0.3">
      <c r="A772" s="528">
        <v>2021</v>
      </c>
      <c r="B772" s="529" t="s">
        <v>556</v>
      </c>
      <c r="C772" s="529" t="s">
        <v>176</v>
      </c>
      <c r="D772" s="529" t="s">
        <v>562</v>
      </c>
      <c r="E772" s="529" t="s">
        <v>179</v>
      </c>
      <c r="F772" s="529" t="s">
        <v>180</v>
      </c>
      <c r="G772" s="529" t="s">
        <v>182</v>
      </c>
      <c r="H772" s="9">
        <v>64.832536949439998</v>
      </c>
      <c r="I772" s="9">
        <v>28.083608378889998</v>
      </c>
      <c r="J772" s="287">
        <v>92.916145328330003</v>
      </c>
      <c r="K772" s="9">
        <v>11.0149822619</v>
      </c>
      <c r="L772" s="9">
        <v>15.56611894588</v>
      </c>
      <c r="M772" s="287">
        <v>26.581101207780002</v>
      </c>
      <c r="N772" s="9">
        <v>18.72132349184</v>
      </c>
      <c r="O772" s="9">
        <v>99.753293747919997</v>
      </c>
      <c r="P772" s="9">
        <v>14.40060459541</v>
      </c>
      <c r="Q772" s="9">
        <v>8.4388504700299993</v>
      </c>
      <c r="R772" s="9">
        <v>28.949766241060001</v>
      </c>
      <c r="S772" s="9">
        <v>43.731480398179997</v>
      </c>
      <c r="T772" s="9">
        <v>86.755440108569999</v>
      </c>
      <c r="U772" s="9">
        <v>15.8752703409</v>
      </c>
      <c r="V772" s="287">
        <v>316.62602939390996</v>
      </c>
      <c r="W772" s="287">
        <v>436.12327593001999</v>
      </c>
      <c r="X772" s="9">
        <v>42.927722438311967</v>
      </c>
      <c r="Y772" s="284">
        <v>479.05099836833193</v>
      </c>
      <c r="Z772" t="str">
        <f>SUBSTITUTE(SUBSTITUTE(SUBSTITUTE(SUBSTITUTE(IF(E772="","",VLOOKUP(E772,Esquemas_NORM!$A$2:$H$126,8,FALSE)),"PROVINCIA ADMINISTRATIVA Y DE PLANIFICACIÓN","PAT"),"PROVINCIA ADMINISTRATIVA Y DE PLANIFICACION","PAT"),"PROVINCIA ADMINISTRATIVA DE PLANIFICACION","PAT"),"PROVINCIA ADMINISTRATIVA Y PLANIFICACION","PAT")</f>
        <v>A la fecha no ha conformado un EAT Provincia</v>
      </c>
      <c r="AA772" t="str">
        <f>IF($E772="","",INDEX(Esquemas_NORM!$H$2:$K$126,MATCH($E772,Esquemas_NORM!$A$2:$A$126,0),MATCH(AA$4,Esquemas_NORM!$H$1:$K$1,0)))</f>
        <v>Región de Planeación y Gestión del Bajo Cauca</v>
      </c>
      <c r="AB772" t="str">
        <f>IF($E772="","",INDEX(Esquemas_NORM!$H$2:$K$126,MATCH($E772,Esquemas_NORM!$A$2:$A$126,0),MATCH(AB$4,Esquemas_NORM!$H$1:$K$1,0)))</f>
        <v>A la fecha no ha conformado un EAT Área Metropolitana</v>
      </c>
      <c r="AC772" t="str">
        <f>IF($E772="","",INDEX(Esquemas_NORM!$H$2:$K$126,MATCH($E772,Esquemas_NORM!$A$2:$A$126,0),MATCH(AC$4,Esquemas_NORM!$H$1:$K$1,0)))</f>
        <v>A la fecha no ha conformado un EAT asociación - unión</v>
      </c>
    </row>
    <row r="773" spans="1:29" x14ac:dyDescent="0.3">
      <c r="A773" s="528">
        <v>2021</v>
      </c>
      <c r="B773" s="529" t="s">
        <v>556</v>
      </c>
      <c r="C773" s="529" t="s">
        <v>176</v>
      </c>
      <c r="D773" s="529" t="s">
        <v>562</v>
      </c>
      <c r="E773" s="529" t="s">
        <v>184</v>
      </c>
      <c r="F773" s="529" t="s">
        <v>180</v>
      </c>
      <c r="G773" s="529" t="s">
        <v>185</v>
      </c>
      <c r="H773" s="9">
        <v>48.539250161550001</v>
      </c>
      <c r="I773" s="9">
        <v>1152.3520914529099</v>
      </c>
      <c r="J773" s="287">
        <v>1200.8913416144599</v>
      </c>
      <c r="K773" s="9">
        <v>22.698396433660001</v>
      </c>
      <c r="L773" s="9">
        <v>55.801309328560002</v>
      </c>
      <c r="M773" s="287">
        <v>78.499705762220003</v>
      </c>
      <c r="N773" s="9">
        <v>42.89136248925</v>
      </c>
      <c r="O773" s="9">
        <v>389.72417535636998</v>
      </c>
      <c r="P773" s="9">
        <v>36.686715235770002</v>
      </c>
      <c r="Q773" s="9">
        <v>31.194111937710002</v>
      </c>
      <c r="R773" s="9">
        <v>74.484788771530006</v>
      </c>
      <c r="S773" s="9">
        <v>174.19257737998001</v>
      </c>
      <c r="T773" s="9">
        <v>243.97928092044</v>
      </c>
      <c r="U773" s="9">
        <v>34.68541129303</v>
      </c>
      <c r="V773" s="287">
        <v>1027.83842338408</v>
      </c>
      <c r="W773" s="287">
        <v>2307.2294707607598</v>
      </c>
      <c r="X773" s="9">
        <v>227.10117021600334</v>
      </c>
      <c r="Y773" s="284">
        <v>2534.3306409767633</v>
      </c>
      <c r="Z773" t="str">
        <f>SUBSTITUTE(SUBSTITUTE(SUBSTITUTE(SUBSTITUTE(IF(E773="","",VLOOKUP(E773,Esquemas_NORM!$A$2:$H$126,8,FALSE)),"PROVINCIA ADMINISTRATIVA Y DE PLANIFICACIÓN","PAT"),"PROVINCIA ADMINISTRATIVA Y DE PLANIFICACION","PAT"),"PROVINCIA ADMINISTRATIVA DE PLANIFICACION","PAT"),"PROVINCIA ADMINISTRATIVA Y PLANIFICACION","PAT")</f>
        <v>A la fecha no ha conformado un EAT Provincia</v>
      </c>
      <c r="AA773" t="str">
        <f>IF($E773="","",INDEX(Esquemas_NORM!$H$2:$K$126,MATCH($E773,Esquemas_NORM!$A$2:$A$126,0),MATCH(AA$4,Esquemas_NORM!$H$1:$K$1,0)))</f>
        <v>Región de Planeación y Gestión del Bajo Cauca</v>
      </c>
      <c r="AB773" t="str">
        <f>IF($E773="","",INDEX(Esquemas_NORM!$H$2:$K$126,MATCH($E773,Esquemas_NORM!$A$2:$A$126,0),MATCH(AB$4,Esquemas_NORM!$H$1:$K$1,0)))</f>
        <v>A la fecha no ha conformado un EAT Área Metropolitana</v>
      </c>
      <c r="AC773" t="str">
        <f>IF($E773="","",INDEX(Esquemas_NORM!$H$2:$K$126,MATCH($E773,Esquemas_NORM!$A$2:$A$126,0),MATCH(AC$4,Esquemas_NORM!$H$1:$K$1,0)))</f>
        <v>A la fecha no ha conformado un EAT asociación - unión</v>
      </c>
    </row>
    <row r="774" spans="1:29" x14ac:dyDescent="0.3">
      <c r="A774" s="528">
        <v>2021</v>
      </c>
      <c r="B774" s="529" t="s">
        <v>556</v>
      </c>
      <c r="C774" s="529" t="s">
        <v>176</v>
      </c>
      <c r="D774" s="529" t="s">
        <v>562</v>
      </c>
      <c r="E774" s="529" t="s">
        <v>187</v>
      </c>
      <c r="F774" s="529" t="s">
        <v>180</v>
      </c>
      <c r="G774" s="529" t="s">
        <v>188</v>
      </c>
      <c r="H774" s="9">
        <v>24.631483697979998</v>
      </c>
      <c r="I774" s="9">
        <v>677.22716249742996</v>
      </c>
      <c r="J774" s="287">
        <v>701.85864619540996</v>
      </c>
      <c r="K774" s="9">
        <v>17.10780590245</v>
      </c>
      <c r="L774" s="9">
        <v>18.575255834179998</v>
      </c>
      <c r="M774" s="287">
        <v>35.683061736629995</v>
      </c>
      <c r="N774" s="9">
        <v>20.34741999897</v>
      </c>
      <c r="O774" s="9">
        <v>158.02699491983</v>
      </c>
      <c r="P774" s="9">
        <v>17.75771893001</v>
      </c>
      <c r="Q774" s="9">
        <v>12.79261979837</v>
      </c>
      <c r="R774" s="9">
        <v>45.113996168420002</v>
      </c>
      <c r="S774" s="9">
        <v>84.252528878489997</v>
      </c>
      <c r="T774" s="9">
        <v>100.23295726078</v>
      </c>
      <c r="U774" s="9">
        <v>23.397932007560001</v>
      </c>
      <c r="V774" s="287">
        <v>461.92216796242997</v>
      </c>
      <c r="W774" s="287">
        <v>1199.46387589447</v>
      </c>
      <c r="X774" s="9">
        <v>118.06352740353105</v>
      </c>
      <c r="Y774" s="284">
        <v>1317.527403298001</v>
      </c>
      <c r="Z774" t="str">
        <f>SUBSTITUTE(SUBSTITUTE(SUBSTITUTE(SUBSTITUTE(IF(E774="","",VLOOKUP(E774,Esquemas_NORM!$A$2:$H$126,8,FALSE)),"PROVINCIA ADMINISTRATIVA Y DE PLANIFICACIÓN","PAT"),"PROVINCIA ADMINISTRATIVA Y DE PLANIFICACION","PAT"),"PROVINCIA ADMINISTRATIVA DE PLANIFICACION","PAT"),"PROVINCIA ADMINISTRATIVA Y PLANIFICACION","PAT")</f>
        <v>A la fecha no ha conformado un EAT Provincia</v>
      </c>
      <c r="AA774" t="str">
        <f>IF($E774="","",INDEX(Esquemas_NORM!$H$2:$K$126,MATCH($E774,Esquemas_NORM!$A$2:$A$126,0),MATCH(AA$4,Esquemas_NORM!$H$1:$K$1,0)))</f>
        <v>Región de Planeación y Gestión del Bajo Cauca</v>
      </c>
      <c r="AB774" t="str">
        <f>IF($E774="","",INDEX(Esquemas_NORM!$H$2:$K$126,MATCH($E774,Esquemas_NORM!$A$2:$A$126,0),MATCH(AB$4,Esquemas_NORM!$H$1:$K$1,0)))</f>
        <v>A la fecha no ha conformado un EAT Área Metropolitana</v>
      </c>
      <c r="AC774" t="str">
        <f>IF($E774="","",INDEX(Esquemas_NORM!$H$2:$K$126,MATCH($E774,Esquemas_NORM!$A$2:$A$126,0),MATCH(AC$4,Esquemas_NORM!$H$1:$K$1,0)))</f>
        <v>A la fecha no ha conformado un EAT asociación - unión</v>
      </c>
    </row>
    <row r="775" spans="1:29" x14ac:dyDescent="0.3">
      <c r="A775" s="528">
        <v>2021</v>
      </c>
      <c r="B775" s="529" t="s">
        <v>556</v>
      </c>
      <c r="C775" s="529" t="s">
        <v>176</v>
      </c>
      <c r="D775" s="529" t="s">
        <v>562</v>
      </c>
      <c r="E775" s="529" t="s">
        <v>189</v>
      </c>
      <c r="F775" s="529" t="s">
        <v>180</v>
      </c>
      <c r="G775" s="529" t="s">
        <v>190</v>
      </c>
      <c r="H775" s="9">
        <v>34.736755722620003</v>
      </c>
      <c r="I775" s="9">
        <v>56.001350274419998</v>
      </c>
      <c r="J775" s="287">
        <v>90.738105997040009</v>
      </c>
      <c r="K775" s="9">
        <v>5.7137478357599996</v>
      </c>
      <c r="L775" s="9">
        <v>12.593572956019999</v>
      </c>
      <c r="M775" s="287">
        <v>18.30732079178</v>
      </c>
      <c r="N775" s="9">
        <v>12.399322436069999</v>
      </c>
      <c r="O775" s="9">
        <v>69.514977709220005</v>
      </c>
      <c r="P775" s="9">
        <v>8.3277251068799991</v>
      </c>
      <c r="Q775" s="9">
        <v>6.2369133535500003</v>
      </c>
      <c r="R775" s="9">
        <v>19.897977354759998</v>
      </c>
      <c r="S775" s="9">
        <v>30.5915030972</v>
      </c>
      <c r="T775" s="9">
        <v>59.109218553010002</v>
      </c>
      <c r="U775" s="9">
        <v>10.42469153273</v>
      </c>
      <c r="V775" s="287">
        <v>216.50232914342001</v>
      </c>
      <c r="W775" s="287">
        <v>325.54775593224002</v>
      </c>
      <c r="X775" s="9">
        <v>32.043746523884423</v>
      </c>
      <c r="Y775" s="284">
        <v>357.59150245612443</v>
      </c>
      <c r="Z775" t="str">
        <f>SUBSTITUTE(SUBSTITUTE(SUBSTITUTE(SUBSTITUTE(IF(E775="","",VLOOKUP(E775,Esquemas_NORM!$A$2:$H$126,8,FALSE)),"PROVINCIA ADMINISTRATIVA Y DE PLANIFICACIÓN","PAT"),"PROVINCIA ADMINISTRATIVA Y DE PLANIFICACION","PAT"),"PROVINCIA ADMINISTRATIVA DE PLANIFICACION","PAT"),"PROVINCIA ADMINISTRATIVA Y PLANIFICACION","PAT")</f>
        <v>A la fecha no ha conformado un EAT Provincia</v>
      </c>
      <c r="AA775" t="str">
        <f>IF($E775="","",INDEX(Esquemas_NORM!$H$2:$K$126,MATCH($E775,Esquemas_NORM!$A$2:$A$126,0),MATCH(AA$4,Esquemas_NORM!$H$1:$K$1,0)))</f>
        <v>Región de Planeación y Gestión del Bajo Cauca</v>
      </c>
      <c r="AB775" t="str">
        <f>IF($E775="","",INDEX(Esquemas_NORM!$H$2:$K$126,MATCH($E775,Esquemas_NORM!$A$2:$A$126,0),MATCH(AB$4,Esquemas_NORM!$H$1:$K$1,0)))</f>
        <v>A la fecha no ha conformado un EAT Área Metropolitana</v>
      </c>
      <c r="AC775" t="str">
        <f>IF($E775="","",INDEX(Esquemas_NORM!$H$2:$K$126,MATCH($E775,Esquemas_NORM!$A$2:$A$126,0),MATCH(AC$4,Esquemas_NORM!$H$1:$K$1,0)))</f>
        <v>A la fecha no ha conformado un EAT asociación - unión</v>
      </c>
    </row>
    <row r="776" spans="1:29" x14ac:dyDescent="0.3">
      <c r="A776" s="528">
        <v>2021</v>
      </c>
      <c r="B776" s="529" t="s">
        <v>556</v>
      </c>
      <c r="C776" s="529" t="s">
        <v>176</v>
      </c>
      <c r="D776" s="529" t="s">
        <v>562</v>
      </c>
      <c r="E776" s="529" t="s">
        <v>191</v>
      </c>
      <c r="F776" s="529" t="s">
        <v>180</v>
      </c>
      <c r="G776" s="529" t="s">
        <v>192</v>
      </c>
      <c r="H776" s="9">
        <v>30.13949852527</v>
      </c>
      <c r="I776" s="9">
        <v>41.866454076250001</v>
      </c>
      <c r="J776" s="287">
        <v>72.005952601519994</v>
      </c>
      <c r="K776" s="9">
        <v>9.0842619180999993</v>
      </c>
      <c r="L776" s="9">
        <v>12.505349266130001</v>
      </c>
      <c r="M776" s="287">
        <v>21.589611184230002</v>
      </c>
      <c r="N776" s="9">
        <v>8.0583945416400002</v>
      </c>
      <c r="O776" s="9">
        <v>85.888931810689996</v>
      </c>
      <c r="P776" s="9">
        <v>15.6492446706</v>
      </c>
      <c r="Q776" s="9">
        <v>10.29439015993</v>
      </c>
      <c r="R776" s="9">
        <v>28.50508172572</v>
      </c>
      <c r="S776" s="9">
        <v>38.002334370429999</v>
      </c>
      <c r="T776" s="9">
        <v>65.063375303000001</v>
      </c>
      <c r="U776" s="9">
        <v>12.888601454570001</v>
      </c>
      <c r="V776" s="287">
        <v>264.35035403657997</v>
      </c>
      <c r="W776" s="287">
        <v>357.94591782232999</v>
      </c>
      <c r="X776" s="9">
        <v>35.232705650557612</v>
      </c>
      <c r="Y776" s="284">
        <v>393.17862347288758</v>
      </c>
      <c r="Z776" t="str">
        <f>SUBSTITUTE(SUBSTITUTE(SUBSTITUTE(SUBSTITUTE(IF(E776="","",VLOOKUP(E776,Esquemas_NORM!$A$2:$H$126,8,FALSE)),"PROVINCIA ADMINISTRATIVA Y DE PLANIFICACIÓN","PAT"),"PROVINCIA ADMINISTRATIVA Y DE PLANIFICACION","PAT"),"PROVINCIA ADMINISTRATIVA DE PLANIFICACION","PAT"),"PROVINCIA ADMINISTRATIVA Y PLANIFICACION","PAT")</f>
        <v>A la fecha no ha conformado un EAT Provincia</v>
      </c>
      <c r="AA776" t="str">
        <f>IF($E776="","",INDEX(Esquemas_NORM!$H$2:$K$126,MATCH($E776,Esquemas_NORM!$A$2:$A$126,0),MATCH(AA$4,Esquemas_NORM!$H$1:$K$1,0)))</f>
        <v>Región de Planeación y Gestión del Bajo Cauca</v>
      </c>
      <c r="AB776" t="str">
        <f>IF($E776="","",INDEX(Esquemas_NORM!$H$2:$K$126,MATCH($E776,Esquemas_NORM!$A$2:$A$126,0),MATCH(AB$4,Esquemas_NORM!$H$1:$K$1,0)))</f>
        <v>A la fecha no ha conformado un EAT Área Metropolitana</v>
      </c>
      <c r="AC776" t="str">
        <f>IF($E776="","",INDEX(Esquemas_NORM!$H$2:$K$126,MATCH($E776,Esquemas_NORM!$A$2:$A$126,0),MATCH(AC$4,Esquemas_NORM!$H$1:$K$1,0)))</f>
        <v>A la fecha no ha conformado un EAT asociación - unión</v>
      </c>
    </row>
    <row r="777" spans="1:29" x14ac:dyDescent="0.3">
      <c r="A777" s="528">
        <v>2021</v>
      </c>
      <c r="B777" s="529" t="s">
        <v>556</v>
      </c>
      <c r="C777" s="529" t="s">
        <v>176</v>
      </c>
      <c r="D777" s="529" t="s">
        <v>562</v>
      </c>
      <c r="E777" s="529" t="s">
        <v>193</v>
      </c>
      <c r="F777" s="529" t="s">
        <v>180</v>
      </c>
      <c r="G777" s="529" t="s">
        <v>194</v>
      </c>
      <c r="H777" s="9">
        <v>45.91884681925</v>
      </c>
      <c r="I777" s="9">
        <v>92.838098201159994</v>
      </c>
      <c r="J777" s="287">
        <v>138.75694502041</v>
      </c>
      <c r="K777" s="9">
        <v>7.8641433196700001</v>
      </c>
      <c r="L777" s="9">
        <v>11.037200590319999</v>
      </c>
      <c r="M777" s="287">
        <v>18.90134390999</v>
      </c>
      <c r="N777" s="9">
        <v>23.008566534660002</v>
      </c>
      <c r="O777" s="9">
        <v>63.046415805819997</v>
      </c>
      <c r="P777" s="9">
        <v>6.6436250999000004</v>
      </c>
      <c r="Q777" s="9">
        <v>4.5189267152500001</v>
      </c>
      <c r="R777" s="9">
        <v>15.16460327537</v>
      </c>
      <c r="S777" s="9">
        <v>31.518278013930001</v>
      </c>
      <c r="T777" s="9">
        <v>75.603577209009998</v>
      </c>
      <c r="U777" s="9">
        <v>6.3573522179699999</v>
      </c>
      <c r="V777" s="287">
        <v>225.86134487190998</v>
      </c>
      <c r="W777" s="287">
        <v>383.51963380230995</v>
      </c>
      <c r="X777" s="9">
        <v>37.749932870217521</v>
      </c>
      <c r="Y777" s="284">
        <v>421.2695666725275</v>
      </c>
      <c r="Z777" t="str">
        <f>SUBSTITUTE(SUBSTITUTE(SUBSTITUTE(SUBSTITUTE(IF(E777="","",VLOOKUP(E777,Esquemas_NORM!$A$2:$H$126,8,FALSE)),"PROVINCIA ADMINISTRATIVA Y DE PLANIFICACIÓN","PAT"),"PROVINCIA ADMINISTRATIVA Y DE PLANIFICACION","PAT"),"PROVINCIA ADMINISTRATIVA DE PLANIFICACION","PAT"),"PROVINCIA ADMINISTRATIVA Y PLANIFICACION","PAT")</f>
        <v>A la fecha no ha conformado un EAT Provincia</v>
      </c>
      <c r="AA777" t="str">
        <f>IF($E777="","",INDEX(Esquemas_NORM!$H$2:$K$126,MATCH($E777,Esquemas_NORM!$A$2:$A$126,0),MATCH(AA$4,Esquemas_NORM!$H$1:$K$1,0)))</f>
        <v>Región de Planeación y Gestión del Bajo Cauca</v>
      </c>
      <c r="AB777" t="str">
        <f>IF($E777="","",INDEX(Esquemas_NORM!$H$2:$K$126,MATCH($E777,Esquemas_NORM!$A$2:$A$126,0),MATCH(AB$4,Esquemas_NORM!$H$1:$K$1,0)))</f>
        <v>A la fecha no ha conformado un EAT Área Metropolitana</v>
      </c>
      <c r="AC777" t="str">
        <f>IF($E777="","",INDEX(Esquemas_NORM!$H$2:$K$126,MATCH($E777,Esquemas_NORM!$A$2:$A$126,0),MATCH(AC$4,Esquemas_NORM!$H$1:$K$1,0)))</f>
        <v>A la fecha no ha conformado un EAT asociación - unión</v>
      </c>
    </row>
    <row r="778" spans="1:29" x14ac:dyDescent="0.3">
      <c r="A778" s="528">
        <v>2021</v>
      </c>
      <c r="B778" s="529" t="s">
        <v>556</v>
      </c>
      <c r="C778" s="529" t="s">
        <v>195</v>
      </c>
      <c r="D778" s="529" t="s">
        <v>563</v>
      </c>
      <c r="E778" s="529" t="s">
        <v>197</v>
      </c>
      <c r="F778" s="529" t="s">
        <v>198</v>
      </c>
      <c r="G778" s="529" t="s">
        <v>200</v>
      </c>
      <c r="H778" s="9">
        <v>11.755348250719999</v>
      </c>
      <c r="I778" s="9">
        <v>0.97281480840000001</v>
      </c>
      <c r="J778" s="287">
        <v>12.72816305912</v>
      </c>
      <c r="K778" s="9">
        <v>2.4627989674399999</v>
      </c>
      <c r="L778" s="9">
        <v>1.7391806615900001</v>
      </c>
      <c r="M778" s="287">
        <v>4.2019796290300002</v>
      </c>
      <c r="N778" s="9">
        <v>0.84540293425000002</v>
      </c>
      <c r="O778" s="9">
        <v>11.37613189372</v>
      </c>
      <c r="P778" s="9">
        <v>2.03460702335</v>
      </c>
      <c r="Q778" s="9">
        <v>1.6202990210199999</v>
      </c>
      <c r="R778" s="9">
        <v>7.5432928222899998</v>
      </c>
      <c r="S778" s="9">
        <v>7.1921965851399996</v>
      </c>
      <c r="T778" s="9">
        <v>13.51547609304</v>
      </c>
      <c r="U778" s="9">
        <v>2.7616143237299999</v>
      </c>
      <c r="V778" s="287">
        <v>46.889020696540001</v>
      </c>
      <c r="W778" s="287">
        <v>63.81916338469</v>
      </c>
      <c r="X778" s="9">
        <v>6.2817361127563327</v>
      </c>
      <c r="Y778" s="284">
        <v>70.100899497446335</v>
      </c>
      <c r="Z778" t="str">
        <f>SUBSTITUTE(SUBSTITUTE(SUBSTITUTE(SUBSTITUTE(IF(E778="","",VLOOKUP(E778,Esquemas_NORM!$A$2:$H$126,8,FALSE)),"PROVINCIA ADMINISTRATIVA Y DE PLANIFICACIÓN","PAT"),"PROVINCIA ADMINISTRATIVA Y DE PLANIFICACION","PAT"),"PROVINCIA ADMINISTRATIVA DE PLANIFICACION","PAT"),"PROVINCIA ADMINISTRATIVA Y PLANIFICACION","PAT")</f>
        <v>A la fecha no ha conformado un EAT Provincia</v>
      </c>
      <c r="AA778" t="str">
        <f>IF($E778="","",INDEX(Esquemas_NORM!$H$2:$K$126,MATCH($E778,Esquemas_NORM!$A$2:$A$126,0),MATCH(AA$4,Esquemas_NORM!$H$1:$K$1,0)))</f>
        <v>A la fecha no ha conformado un EAT Región</v>
      </c>
      <c r="AB778" t="str">
        <f>IF($E778="","",INDEX(Esquemas_NORM!$H$2:$K$126,MATCH($E778,Esquemas_NORM!$A$2:$A$126,0),MATCH(AB$4,Esquemas_NORM!$H$1:$K$1,0)))</f>
        <v>A la fecha no ha conformado un EAT Área Metropolitana</v>
      </c>
      <c r="AC778" t="str">
        <f>IF($E778="","",INDEX(Esquemas_NORM!$H$2:$K$126,MATCH($E778,Esquemas_NORM!$A$2:$A$126,0),MATCH(AC$4,Esquemas_NORM!$H$1:$K$1,0)))</f>
        <v>ASOCIACIÓN DE MUNICIPIOS DEL MAGDALENA MEDIO ANTIOQUEÑO - AMMA</v>
      </c>
    </row>
    <row r="779" spans="1:29" x14ac:dyDescent="0.3">
      <c r="A779" s="528">
        <v>2021</v>
      </c>
      <c r="B779" s="529" t="s">
        <v>556</v>
      </c>
      <c r="C779" s="529" t="s">
        <v>195</v>
      </c>
      <c r="D779" s="529" t="s">
        <v>563</v>
      </c>
      <c r="E779" s="529" t="s">
        <v>201</v>
      </c>
      <c r="F779" s="529" t="s">
        <v>198</v>
      </c>
      <c r="G779" s="529" t="s">
        <v>202</v>
      </c>
      <c r="H779" s="9">
        <v>39.50172156555</v>
      </c>
      <c r="I779" s="9">
        <v>9.2840618308000007</v>
      </c>
      <c r="J779" s="287">
        <v>48.785783396349998</v>
      </c>
      <c r="K779" s="9">
        <v>4.2422401467200004</v>
      </c>
      <c r="L779" s="9">
        <v>3.9191636355799999</v>
      </c>
      <c r="M779" s="287">
        <v>8.1614037823000007</v>
      </c>
      <c r="N779" s="9">
        <v>1.44302482256</v>
      </c>
      <c r="O779" s="9">
        <v>20.099616731280001</v>
      </c>
      <c r="P779" s="9">
        <v>2.5417507373600001</v>
      </c>
      <c r="Q779" s="9">
        <v>2.2929700295100002</v>
      </c>
      <c r="R779" s="9">
        <v>10.28249587605</v>
      </c>
      <c r="S779" s="9">
        <v>12.272053779069999</v>
      </c>
      <c r="T779" s="9">
        <v>27.074425672579999</v>
      </c>
      <c r="U779" s="9">
        <v>4.6811635685099997</v>
      </c>
      <c r="V779" s="287">
        <v>80.687501216919998</v>
      </c>
      <c r="W779" s="287">
        <v>137.63468839556998</v>
      </c>
      <c r="X779" s="9">
        <v>13.547416584750623</v>
      </c>
      <c r="Y779" s="284">
        <v>151.18210498032062</v>
      </c>
      <c r="Z779" t="str">
        <f>SUBSTITUTE(SUBSTITUTE(SUBSTITUTE(SUBSTITUTE(IF(E779="","",VLOOKUP(E779,Esquemas_NORM!$A$2:$H$126,8,FALSE)),"PROVINCIA ADMINISTRATIVA Y DE PLANIFICACIÓN","PAT"),"PROVINCIA ADMINISTRATIVA Y DE PLANIFICACION","PAT"),"PROVINCIA ADMINISTRATIVA DE PLANIFICACION","PAT"),"PROVINCIA ADMINISTRATIVA Y PLANIFICACION","PAT")</f>
        <v>A la fecha no ha conformado un EAT Provincia</v>
      </c>
      <c r="AA779" t="str">
        <f>IF($E779="","",INDEX(Esquemas_NORM!$H$2:$K$126,MATCH($E779,Esquemas_NORM!$A$2:$A$126,0),MATCH(AA$4,Esquemas_NORM!$H$1:$K$1,0)))</f>
        <v>A la fecha no ha conformado un EAT Región</v>
      </c>
      <c r="AB779" t="str">
        <f>IF($E779="","",INDEX(Esquemas_NORM!$H$2:$K$126,MATCH($E779,Esquemas_NORM!$A$2:$A$126,0),MATCH(AB$4,Esquemas_NORM!$H$1:$K$1,0)))</f>
        <v>A la fecha no ha conformado un EAT Área Metropolitana</v>
      </c>
      <c r="AC779" t="str">
        <f>IF($E779="","",INDEX(Esquemas_NORM!$H$2:$K$126,MATCH($E779,Esquemas_NORM!$A$2:$A$126,0),MATCH(AC$4,Esquemas_NORM!$H$1:$K$1,0)))</f>
        <v>ASOCIACIÓN DE MUNICIPIOS DEL MAGDALENA MEDIO ANTIOQUEÑO - AMMA</v>
      </c>
    </row>
    <row r="780" spans="1:29" x14ac:dyDescent="0.3">
      <c r="A780" s="528">
        <v>2021</v>
      </c>
      <c r="B780" s="529" t="s">
        <v>556</v>
      </c>
      <c r="C780" s="529" t="s">
        <v>195</v>
      </c>
      <c r="D780" s="529" t="s">
        <v>564</v>
      </c>
      <c r="E780" s="529" t="s">
        <v>203</v>
      </c>
      <c r="F780" s="529" t="s">
        <v>198</v>
      </c>
      <c r="G780" s="529" t="s">
        <v>204</v>
      </c>
      <c r="H780" s="9">
        <v>37.70828250484</v>
      </c>
      <c r="I780" s="9">
        <v>66.231928315079998</v>
      </c>
      <c r="J780" s="287">
        <v>103.94021081992</v>
      </c>
      <c r="K780" s="9">
        <v>37.734692579879997</v>
      </c>
      <c r="L780" s="9">
        <v>28.69250025973</v>
      </c>
      <c r="M780" s="287">
        <v>66.427192839610001</v>
      </c>
      <c r="N780" s="9">
        <v>28.914451628969999</v>
      </c>
      <c r="O780" s="9">
        <v>214.71511263455</v>
      </c>
      <c r="P780" s="9">
        <v>34.0491929425</v>
      </c>
      <c r="Q780" s="9">
        <v>29.679669064350001</v>
      </c>
      <c r="R780" s="9">
        <v>66.955914725539998</v>
      </c>
      <c r="S780" s="9">
        <v>83.923631444060007</v>
      </c>
      <c r="T780" s="9">
        <v>100.13909208861</v>
      </c>
      <c r="U780" s="9">
        <v>27.384636158959999</v>
      </c>
      <c r="V780" s="287">
        <v>585.76170068754004</v>
      </c>
      <c r="W780" s="287">
        <v>756.1291043470701</v>
      </c>
      <c r="X780" s="9">
        <v>74.425975659550858</v>
      </c>
      <c r="Y780" s="284">
        <v>830.55508000662098</v>
      </c>
      <c r="Z780" t="str">
        <f>SUBSTITUTE(SUBSTITUTE(SUBSTITUTE(SUBSTITUTE(IF(E780="","",VLOOKUP(E780,Esquemas_NORM!$A$2:$H$126,8,FALSE)),"PROVINCIA ADMINISTRATIVA Y DE PLANIFICACIÓN","PAT"),"PROVINCIA ADMINISTRATIVA Y DE PLANIFICACION","PAT"),"PROVINCIA ADMINISTRATIVA DE PLANIFICACION","PAT"),"PROVINCIA ADMINISTRATIVA Y PLANIFICACION","PAT")</f>
        <v>A la fecha no ha conformado un EAT Provincia</v>
      </c>
      <c r="AA780" t="str">
        <f>IF($E780="","",INDEX(Esquemas_NORM!$H$2:$K$126,MATCH($E780,Esquemas_NORM!$A$2:$A$126,0),MATCH(AA$4,Esquemas_NORM!$H$1:$K$1,0)))</f>
        <v>A la fecha no ha conformado un EAT Región</v>
      </c>
      <c r="AB780" t="str">
        <f>IF($E780="","",INDEX(Esquemas_NORM!$H$2:$K$126,MATCH($E780,Esquemas_NORM!$A$2:$A$126,0),MATCH(AB$4,Esquemas_NORM!$H$1:$K$1,0)))</f>
        <v>A la fecha no ha conformado un EAT Área Metropolitana</v>
      </c>
      <c r="AC780" t="str">
        <f>IF($E780="","",INDEX(Esquemas_NORM!$H$2:$K$126,MATCH($E780,Esquemas_NORM!$A$2:$A$126,0),MATCH(AC$4,Esquemas_NORM!$H$1:$K$1,0)))</f>
        <v>ASOCIACIÓN DE MUNICIPIOS DEL MAGDALENA MEDIO ANTIOQUEÑO - AMMA</v>
      </c>
    </row>
    <row r="781" spans="1:29" x14ac:dyDescent="0.3">
      <c r="A781" s="528">
        <v>2021</v>
      </c>
      <c r="B781" s="529" t="s">
        <v>556</v>
      </c>
      <c r="C781" s="529" t="s">
        <v>195</v>
      </c>
      <c r="D781" s="529" t="s">
        <v>564</v>
      </c>
      <c r="E781" s="529" t="s">
        <v>205</v>
      </c>
      <c r="F781" s="529" t="s">
        <v>198</v>
      </c>
      <c r="G781" s="529" t="s">
        <v>206</v>
      </c>
      <c r="H781" s="9">
        <v>16.911383606920001</v>
      </c>
      <c r="I781" s="9">
        <v>122.95078944879</v>
      </c>
      <c r="J781" s="287">
        <v>139.86217305571</v>
      </c>
      <c r="K781" s="9">
        <v>33.1837204423</v>
      </c>
      <c r="L781" s="9">
        <v>24.004710070470001</v>
      </c>
      <c r="M781" s="287">
        <v>57.188430512769997</v>
      </c>
      <c r="N781" s="9">
        <v>175.37630546058</v>
      </c>
      <c r="O781" s="9">
        <v>43.078296539610001</v>
      </c>
      <c r="P781" s="9">
        <v>7.6663383742100004</v>
      </c>
      <c r="Q781" s="9">
        <v>5.3509248240799998</v>
      </c>
      <c r="R781" s="9">
        <v>23.285390624350001</v>
      </c>
      <c r="S781" s="9">
        <v>42.976007874959997</v>
      </c>
      <c r="T781" s="9">
        <v>46.121582896790002</v>
      </c>
      <c r="U781" s="9">
        <v>12.15677183521</v>
      </c>
      <c r="V781" s="287">
        <v>356.01161842979002</v>
      </c>
      <c r="W781" s="287">
        <v>553.06222199826993</v>
      </c>
      <c r="X781" s="9">
        <v>54.438051962280234</v>
      </c>
      <c r="Y781" s="284">
        <v>607.5002739605502</v>
      </c>
      <c r="Z781" t="str">
        <f>SUBSTITUTE(SUBSTITUTE(SUBSTITUTE(SUBSTITUTE(IF(E781="","",VLOOKUP(E781,Esquemas_NORM!$A$2:$H$126,8,FALSE)),"PROVINCIA ADMINISTRATIVA Y DE PLANIFICACIÓN","PAT"),"PROVINCIA ADMINISTRATIVA Y DE PLANIFICACION","PAT"),"PROVINCIA ADMINISTRATIVA DE PLANIFICACION","PAT"),"PROVINCIA ADMINISTRATIVA Y PLANIFICACION","PAT")</f>
        <v>A la fecha no ha conformado un EAT Provincia</v>
      </c>
      <c r="AA781" t="str">
        <f>IF($E781="","",INDEX(Esquemas_NORM!$H$2:$K$126,MATCH($E781,Esquemas_NORM!$A$2:$A$126,0),MATCH(AA$4,Esquemas_NORM!$H$1:$K$1,0)))</f>
        <v>A la fecha no ha conformado un EAT Región</v>
      </c>
      <c r="AB781" t="str">
        <f>IF($E781="","",INDEX(Esquemas_NORM!$H$2:$K$126,MATCH($E781,Esquemas_NORM!$A$2:$A$126,0),MATCH(AB$4,Esquemas_NORM!$H$1:$K$1,0)))</f>
        <v>A la fecha no ha conformado un EAT Área Metropolitana</v>
      </c>
      <c r="AC781" t="str">
        <f>IF($E781="","",INDEX(Esquemas_NORM!$H$2:$K$126,MATCH($E781,Esquemas_NORM!$A$2:$A$126,0),MATCH(AC$4,Esquemas_NORM!$H$1:$K$1,0)))</f>
        <v>ASOCIACIÓN DE MUNICIPIOS DEL MAGDALENA MEDIO ANTIOQUEÑO - AMMA</v>
      </c>
    </row>
    <row r="782" spans="1:29" x14ac:dyDescent="0.3">
      <c r="A782" s="528">
        <v>2021</v>
      </c>
      <c r="B782" s="529" t="s">
        <v>556</v>
      </c>
      <c r="C782" s="529" t="s">
        <v>195</v>
      </c>
      <c r="D782" s="529" t="s">
        <v>564</v>
      </c>
      <c r="E782" s="529" t="s">
        <v>207</v>
      </c>
      <c r="F782" s="529" t="s">
        <v>198</v>
      </c>
      <c r="G782" s="529" t="s">
        <v>208</v>
      </c>
      <c r="H782" s="9">
        <v>12.883851243680001</v>
      </c>
      <c r="I782" s="9">
        <v>8.04212542432</v>
      </c>
      <c r="J782" s="287">
        <v>20.925976668000001</v>
      </c>
      <c r="K782" s="9">
        <v>13.78005620587</v>
      </c>
      <c r="L782" s="9">
        <v>18.631827915439999</v>
      </c>
      <c r="M782" s="287">
        <v>32.411884121309996</v>
      </c>
      <c r="N782" s="9">
        <v>6.8979123427699998</v>
      </c>
      <c r="O782" s="9">
        <v>88.906863017139997</v>
      </c>
      <c r="P782" s="9">
        <v>5.2644451997199999</v>
      </c>
      <c r="Q782" s="9">
        <v>3.52698798149</v>
      </c>
      <c r="R782" s="9">
        <v>17.90172936235</v>
      </c>
      <c r="S782" s="9">
        <v>25.15377785063</v>
      </c>
      <c r="T782" s="9">
        <v>32.726461032190002</v>
      </c>
      <c r="U782" s="9">
        <v>6.9600896215499999</v>
      </c>
      <c r="V782" s="287">
        <v>187.33826640784</v>
      </c>
      <c r="W782" s="287">
        <v>240.67612719715001</v>
      </c>
      <c r="X782" s="9">
        <v>23.689811014591807</v>
      </c>
      <c r="Y782" s="284">
        <v>264.36593821174182</v>
      </c>
      <c r="Z782" t="str">
        <f>SUBSTITUTE(SUBSTITUTE(SUBSTITUTE(SUBSTITUTE(IF(E782="","",VLOOKUP(E782,Esquemas_NORM!$A$2:$H$126,8,FALSE)),"PROVINCIA ADMINISTRATIVA Y DE PLANIFICACIÓN","PAT"),"PROVINCIA ADMINISTRATIVA Y DE PLANIFICACION","PAT"),"PROVINCIA ADMINISTRATIVA DE PLANIFICACION","PAT"),"PROVINCIA ADMINISTRATIVA Y PLANIFICACION","PAT")</f>
        <v>A la fecha no ha conformado un EAT Provincia</v>
      </c>
      <c r="AA782" t="str">
        <f>IF($E782="","",INDEX(Esquemas_NORM!$H$2:$K$126,MATCH($E782,Esquemas_NORM!$A$2:$A$126,0),MATCH(AA$4,Esquemas_NORM!$H$1:$K$1,0)))</f>
        <v>A la fecha no ha conformado un EAT Región</v>
      </c>
      <c r="AB782" t="str">
        <f>IF($E782="","",INDEX(Esquemas_NORM!$H$2:$K$126,MATCH($E782,Esquemas_NORM!$A$2:$A$126,0),MATCH(AB$4,Esquemas_NORM!$H$1:$K$1,0)))</f>
        <v>A la fecha no ha conformado un EAT Área Metropolitana</v>
      </c>
      <c r="AC782" t="str">
        <f>IF($E782="","",INDEX(Esquemas_NORM!$H$2:$K$126,MATCH($E782,Esquemas_NORM!$A$2:$A$126,0),MATCH(AC$4,Esquemas_NORM!$H$1:$K$1,0)))</f>
        <v>ASOCIACIÓN DE MUNICIPIOS DEL MAGDALENA MEDIO ANTIOQUEÑO - AMMA</v>
      </c>
    </row>
    <row r="783" spans="1:29" x14ac:dyDescent="0.3">
      <c r="A783" s="528">
        <v>2021</v>
      </c>
      <c r="B783" s="529" t="s">
        <v>556</v>
      </c>
      <c r="C783" s="529" t="s">
        <v>195</v>
      </c>
      <c r="D783" s="529" t="s">
        <v>564</v>
      </c>
      <c r="E783" s="529" t="s">
        <v>209</v>
      </c>
      <c r="F783" s="529" t="s">
        <v>198</v>
      </c>
      <c r="G783" s="529" t="s">
        <v>210</v>
      </c>
      <c r="H783" s="9">
        <v>98.030682973539996</v>
      </c>
      <c r="I783" s="9">
        <v>711.42346492447996</v>
      </c>
      <c r="J783" s="287">
        <v>809.45414789801998</v>
      </c>
      <c r="K783" s="9">
        <v>8.4966621256699995</v>
      </c>
      <c r="L783" s="9">
        <v>12.590553058059999</v>
      </c>
      <c r="M783" s="287">
        <v>21.087215183729999</v>
      </c>
      <c r="N783" s="9">
        <v>14.965230232850001</v>
      </c>
      <c r="O783" s="9">
        <v>42.27387506382</v>
      </c>
      <c r="P783" s="9">
        <v>7.8957679237700003</v>
      </c>
      <c r="Q783" s="9">
        <v>4.26665777922</v>
      </c>
      <c r="R783" s="9">
        <v>25.55047925657</v>
      </c>
      <c r="S783" s="9">
        <v>70.434091902399999</v>
      </c>
      <c r="T783" s="9">
        <v>46.2145830786</v>
      </c>
      <c r="U783" s="9">
        <v>10.71473887932</v>
      </c>
      <c r="V783" s="287">
        <v>222.31542411654999</v>
      </c>
      <c r="W783" s="287">
        <v>1052.8567871983</v>
      </c>
      <c r="X783" s="9">
        <v>103.63295522731072</v>
      </c>
      <c r="Y783" s="284">
        <v>1156.4897424256108</v>
      </c>
      <c r="Z783" t="str">
        <f>SUBSTITUTE(SUBSTITUTE(SUBSTITUTE(SUBSTITUTE(IF(E783="","",VLOOKUP(E783,Esquemas_NORM!$A$2:$H$126,8,FALSE)),"PROVINCIA ADMINISTRATIVA Y DE PLANIFICACIÓN","PAT"),"PROVINCIA ADMINISTRATIVA Y DE PLANIFICACION","PAT"),"PROVINCIA ADMINISTRATIVA DE PLANIFICACION","PAT"),"PROVINCIA ADMINISTRATIVA Y PLANIFICACION","PAT")</f>
        <v>A la fecha no ha conformado un EAT Provincia</v>
      </c>
      <c r="AA783" t="str">
        <f>IF($E783="","",INDEX(Esquemas_NORM!$H$2:$K$126,MATCH($E783,Esquemas_NORM!$A$2:$A$126,0),MATCH(AA$4,Esquemas_NORM!$H$1:$K$1,0)))</f>
        <v>A la fecha no ha conformado un EAT Región</v>
      </c>
      <c r="AB783" t="str">
        <f>IF($E783="","",INDEX(Esquemas_NORM!$H$2:$K$126,MATCH($E783,Esquemas_NORM!$A$2:$A$126,0),MATCH(AB$4,Esquemas_NORM!$H$1:$K$1,0)))</f>
        <v>A la fecha no ha conformado un EAT Área Metropolitana</v>
      </c>
      <c r="AC783" t="str">
        <f>IF($E783="","",INDEX(Esquemas_NORM!$H$2:$K$126,MATCH($E783,Esquemas_NORM!$A$2:$A$126,0),MATCH(AC$4,Esquemas_NORM!$H$1:$K$1,0)))</f>
        <v>ASOCIACIÓN DE MUNICIPIOS DEL MAGDALENA MEDIO ANTIOQUEÑO - AMMA</v>
      </c>
    </row>
    <row r="784" spans="1:29" x14ac:dyDescent="0.3">
      <c r="A784" s="528">
        <v>2021</v>
      </c>
      <c r="B784" s="529" t="s">
        <v>556</v>
      </c>
      <c r="C784" s="529" t="s">
        <v>211</v>
      </c>
      <c r="D784" s="529" t="s">
        <v>565</v>
      </c>
      <c r="E784" s="529" t="s">
        <v>213</v>
      </c>
      <c r="F784" s="529" t="s">
        <v>214</v>
      </c>
      <c r="G784" s="529" t="s">
        <v>215</v>
      </c>
      <c r="H784" s="9">
        <v>59.66127747182</v>
      </c>
      <c r="I784" s="9">
        <v>28.754803392509999</v>
      </c>
      <c r="J784" s="287">
        <v>88.416080864329999</v>
      </c>
      <c r="K784" s="9">
        <v>29.828625735319999</v>
      </c>
      <c r="L784" s="9">
        <v>28.904142622569999</v>
      </c>
      <c r="M784" s="287">
        <v>58.732768357889995</v>
      </c>
      <c r="N784" s="9">
        <v>501.65251814329002</v>
      </c>
      <c r="O784" s="9">
        <v>101.28833239726001</v>
      </c>
      <c r="P784" s="9">
        <v>12.35555130024</v>
      </c>
      <c r="Q784" s="9">
        <v>10.26970227548</v>
      </c>
      <c r="R784" s="9">
        <v>43.631755684360002</v>
      </c>
      <c r="S784" s="9">
        <v>75.159772743920001</v>
      </c>
      <c r="T784" s="9">
        <v>72.209148473330004</v>
      </c>
      <c r="U784" s="9">
        <v>19.248216998659998</v>
      </c>
      <c r="V784" s="287">
        <v>835.81499801654002</v>
      </c>
      <c r="W784" s="287">
        <v>982.96384723875997</v>
      </c>
      <c r="X784" s="9">
        <v>96.753375777003697</v>
      </c>
      <c r="Y784" s="284">
        <v>1079.7172230157637</v>
      </c>
      <c r="Z784" t="str">
        <f>SUBSTITUTE(SUBSTITUTE(SUBSTITUTE(SUBSTITUTE(IF(E784="","",VLOOKUP(E784,Esquemas_NORM!$A$2:$H$126,8,FALSE)),"PROVINCIA ADMINISTRATIVA Y DE PLANIFICACIÓN","PAT"),"PROVINCIA ADMINISTRATIVA Y DE PLANIFICACION","PAT"),"PROVINCIA ADMINISTRATIVA DE PLANIFICACION","PAT"),"PROVINCIA ADMINISTRATIVA Y PLANIFICACION","PAT")</f>
        <v>PAT MINERO AGROECOLOGICA</v>
      </c>
      <c r="AA784" t="str">
        <f>IF($E784="","",INDEX(Esquemas_NORM!$H$2:$K$126,MATCH($E784,Esquemas_NORM!$A$2:$A$126,0),MATCH(AA$4,Esquemas_NORM!$H$1:$K$1,0)))</f>
        <v>A la fecha no ha conformado un EAT Región</v>
      </c>
      <c r="AB784" t="str">
        <f>IF($E784="","",INDEX(Esquemas_NORM!$H$2:$K$126,MATCH($E784,Esquemas_NORM!$A$2:$A$126,0),MATCH(AB$4,Esquemas_NORM!$H$1:$K$1,0)))</f>
        <v>A la fecha no ha conformado un EAT Área Metropolitana</v>
      </c>
      <c r="AC784" t="str">
        <f>IF($E784="","",INDEX(Esquemas_NORM!$H$2:$K$126,MATCH($E784,Esquemas_NORM!$A$2:$A$126,0),MATCH(AC$4,Esquemas_NORM!$H$1:$K$1,0)))</f>
        <v>A la fecha no ha conformado un EAT asociación - unión</v>
      </c>
    </row>
    <row r="785" spans="1:29" x14ac:dyDescent="0.3">
      <c r="A785" s="528">
        <v>2021</v>
      </c>
      <c r="B785" s="529" t="s">
        <v>556</v>
      </c>
      <c r="C785" s="529" t="s">
        <v>211</v>
      </c>
      <c r="D785" s="529" t="s">
        <v>566</v>
      </c>
      <c r="E785" s="529" t="s">
        <v>216</v>
      </c>
      <c r="F785" s="529" t="s">
        <v>214</v>
      </c>
      <c r="G785" s="529" t="s">
        <v>217</v>
      </c>
      <c r="H785" s="9">
        <v>49.594748002549998</v>
      </c>
      <c r="I785" s="9">
        <v>23.040608864199999</v>
      </c>
      <c r="J785" s="287">
        <v>72.635356866750001</v>
      </c>
      <c r="K785" s="9">
        <v>5.6898918374500003</v>
      </c>
      <c r="L785" s="9">
        <v>7.2863143643099999</v>
      </c>
      <c r="M785" s="287">
        <v>12.97620620176</v>
      </c>
      <c r="N785" s="9">
        <v>97.705476089109993</v>
      </c>
      <c r="O785" s="9">
        <v>14.46295508055</v>
      </c>
      <c r="P785" s="9">
        <v>1.9142808903499999</v>
      </c>
      <c r="Q785" s="9">
        <v>1.40011875231</v>
      </c>
      <c r="R785" s="9">
        <v>6.0227380846400003</v>
      </c>
      <c r="S785" s="9">
        <v>13.1541227241</v>
      </c>
      <c r="T785" s="9">
        <v>13.99980575248</v>
      </c>
      <c r="U785" s="9">
        <v>2.68354983467</v>
      </c>
      <c r="V785" s="287">
        <v>151.34304720821001</v>
      </c>
      <c r="W785" s="287">
        <v>236.95461027672002</v>
      </c>
      <c r="X785" s="9">
        <v>23.323501179213125</v>
      </c>
      <c r="Y785" s="284">
        <v>260.27811145593313</v>
      </c>
      <c r="Z785" t="str">
        <f>SUBSTITUTE(SUBSTITUTE(SUBSTITUTE(SUBSTITUTE(IF(E785="","",VLOOKUP(E785,Esquemas_NORM!$A$2:$H$126,8,FALSE)),"PROVINCIA ADMINISTRATIVA Y DE PLANIFICACIÓN","PAT"),"PROVINCIA ADMINISTRATIVA Y DE PLANIFICACION","PAT"),"PROVINCIA ADMINISTRATIVA DE PLANIFICACION","PAT"),"PROVINCIA ADMINISTRATIVA Y PLANIFICACION","PAT")</f>
        <v>PAT BIOENERGÉTICA DEL NORTE DE ANTIOQUIA</v>
      </c>
      <c r="AA785" t="str">
        <f>IF($E785="","",INDEX(Esquemas_NORM!$H$2:$K$126,MATCH($E785,Esquemas_NORM!$A$2:$A$126,0),MATCH(AA$4,Esquemas_NORM!$H$1:$K$1,0)))</f>
        <v>A la fecha no ha conformado un EAT Región</v>
      </c>
      <c r="AB785" t="str">
        <f>IF($E785="","",INDEX(Esquemas_NORM!$H$2:$K$126,MATCH($E785,Esquemas_NORM!$A$2:$A$126,0),MATCH(AB$4,Esquemas_NORM!$H$1:$K$1,0)))</f>
        <v>A la fecha no ha conformado un EAT Área Metropolitana</v>
      </c>
      <c r="AC785" t="str">
        <f>IF($E785="","",INDEX(Esquemas_NORM!$H$2:$K$126,MATCH($E785,Esquemas_NORM!$A$2:$A$126,0),MATCH(AC$4,Esquemas_NORM!$H$1:$K$1,0)))</f>
        <v>A la fecha no ha conformado un EAT asociación - unión</v>
      </c>
    </row>
    <row r="786" spans="1:29" x14ac:dyDescent="0.3">
      <c r="A786" s="528">
        <v>2021</v>
      </c>
      <c r="B786" s="529" t="s">
        <v>556</v>
      </c>
      <c r="C786" s="529" t="s">
        <v>211</v>
      </c>
      <c r="D786" s="529" t="s">
        <v>563</v>
      </c>
      <c r="E786" s="529" t="s">
        <v>218</v>
      </c>
      <c r="F786" s="529" t="s">
        <v>214</v>
      </c>
      <c r="G786" s="529" t="s">
        <v>219</v>
      </c>
      <c r="H786" s="9">
        <v>6.7139245517899999</v>
      </c>
      <c r="I786" s="9">
        <v>0.45133956709</v>
      </c>
      <c r="J786" s="287">
        <v>7.1652641188799997</v>
      </c>
      <c r="K786" s="9">
        <v>5.9543813720000003</v>
      </c>
      <c r="L786" s="9">
        <v>3.0197088044</v>
      </c>
      <c r="M786" s="287">
        <v>8.9740901764000007</v>
      </c>
      <c r="N786" s="9">
        <v>8.3403480302199995</v>
      </c>
      <c r="O786" s="9">
        <v>33.056033178740002</v>
      </c>
      <c r="P786" s="9">
        <v>6.51210992681</v>
      </c>
      <c r="Q786" s="9">
        <v>4.2310433995799999</v>
      </c>
      <c r="R786" s="9">
        <v>15.99963551265</v>
      </c>
      <c r="S786" s="9">
        <v>16.928063859270001</v>
      </c>
      <c r="T786" s="9">
        <v>25.832619402479999</v>
      </c>
      <c r="U786" s="9">
        <v>6.5516235753799998</v>
      </c>
      <c r="V786" s="287">
        <v>117.45147688513001</v>
      </c>
      <c r="W786" s="287">
        <v>133.59083118040999</v>
      </c>
      <c r="X786" s="9">
        <v>13.149378714049412</v>
      </c>
      <c r="Y786" s="284">
        <v>146.74020989445941</v>
      </c>
      <c r="Z786" t="str">
        <f>SUBSTITUTE(SUBSTITUTE(SUBSTITUTE(SUBSTITUTE(IF(E786="","",VLOOKUP(E786,Esquemas_NORM!$A$2:$H$126,8,FALSE)),"PROVINCIA ADMINISTRATIVA Y DE PLANIFICACIÓN","PAT"),"PROVINCIA ADMINISTRATIVA Y DE PLANIFICACION","PAT"),"PROVINCIA ADMINISTRATIVA DE PLANIFICACION","PAT"),"PROVINCIA ADMINISTRATIVA Y PLANIFICACION","PAT")</f>
        <v>A la fecha no ha conformado un EAT Provincia</v>
      </c>
      <c r="AA786" t="str">
        <f>IF($E786="","",INDEX(Esquemas_NORM!$H$2:$K$126,MATCH($E786,Esquemas_NORM!$A$2:$A$126,0),MATCH(AA$4,Esquemas_NORM!$H$1:$K$1,0)))</f>
        <v>A la fecha no ha conformado un EAT Región</v>
      </c>
      <c r="AB786" t="str">
        <f>IF($E786="","",INDEX(Esquemas_NORM!$H$2:$K$126,MATCH($E786,Esquemas_NORM!$A$2:$A$126,0),MATCH(AB$4,Esquemas_NORM!$H$1:$K$1,0)))</f>
        <v>A la fecha no ha conformado un EAT Área Metropolitana</v>
      </c>
      <c r="AC786" t="str">
        <f>IF($E786="","",INDEX(Esquemas_NORM!$H$2:$K$126,MATCH($E786,Esquemas_NORM!$A$2:$A$126,0),MATCH(AC$4,Esquemas_NORM!$H$1:$K$1,0)))</f>
        <v>A la fecha no ha conformado un EAT asociación - unión</v>
      </c>
    </row>
    <row r="787" spans="1:29" x14ac:dyDescent="0.3">
      <c r="A787" s="528">
        <v>2021</v>
      </c>
      <c r="B787" s="529" t="s">
        <v>556</v>
      </c>
      <c r="C787" s="529" t="s">
        <v>211</v>
      </c>
      <c r="D787" s="529" t="s">
        <v>567</v>
      </c>
      <c r="E787" s="529" t="s">
        <v>220</v>
      </c>
      <c r="F787" s="529" t="s">
        <v>214</v>
      </c>
      <c r="G787" s="529" t="s">
        <v>222</v>
      </c>
      <c r="H787" s="9">
        <v>88.403957479249996</v>
      </c>
      <c r="I787" s="9">
        <v>1178.4948536591</v>
      </c>
      <c r="J787" s="287">
        <v>1266.8988111383501</v>
      </c>
      <c r="K787" s="9">
        <v>19.116974642590002</v>
      </c>
      <c r="L787" s="9">
        <v>4.1454376272399998</v>
      </c>
      <c r="M787" s="287">
        <v>23.262412269830001</v>
      </c>
      <c r="N787" s="9">
        <v>8.8018372365699999</v>
      </c>
      <c r="O787" s="9">
        <v>66.203720320759999</v>
      </c>
      <c r="P787" s="9">
        <v>10.13746310132</v>
      </c>
      <c r="Q787" s="9">
        <v>5.9872665301200003</v>
      </c>
      <c r="R787" s="9">
        <v>29.828305662870001</v>
      </c>
      <c r="S787" s="9">
        <v>69.626510210440003</v>
      </c>
      <c r="T787" s="9">
        <v>51.837384041930001</v>
      </c>
      <c r="U787" s="9">
        <v>12.532972007790001</v>
      </c>
      <c r="V787" s="287">
        <v>254.9554591118</v>
      </c>
      <c r="W787" s="287">
        <v>1545.11668251998</v>
      </c>
      <c r="X787" s="9">
        <v>152.08621906366662</v>
      </c>
      <c r="Y787" s="284">
        <v>1697.2029015836467</v>
      </c>
      <c r="Z787" t="str">
        <f>SUBSTITUTE(SUBSTITUTE(SUBSTITUTE(SUBSTITUTE(IF(E787="","",VLOOKUP(E787,Esquemas_NORM!$A$2:$H$126,8,FALSE)),"PROVINCIA ADMINISTRATIVA Y DE PLANIFICACIÓN","PAT"),"PROVINCIA ADMINISTRATIVA Y DE PLANIFICACION","PAT"),"PROVINCIA ADMINISTRATIVA DE PLANIFICACION","PAT"),"PROVINCIA ADMINISTRATIVA Y PLANIFICACION","PAT")</f>
        <v>PAT MINERO AGROECOLOGICA</v>
      </c>
      <c r="AA787" t="str">
        <f>IF($E787="","",INDEX(Esquemas_NORM!$H$2:$K$126,MATCH($E787,Esquemas_NORM!$A$2:$A$126,0),MATCH(AA$4,Esquemas_NORM!$H$1:$K$1,0)))</f>
        <v>A la fecha no ha conformado un EAT Región</v>
      </c>
      <c r="AB787" t="str">
        <f>IF($E787="","",INDEX(Esquemas_NORM!$H$2:$K$126,MATCH($E787,Esquemas_NORM!$A$2:$A$126,0),MATCH(AB$4,Esquemas_NORM!$H$1:$K$1,0)))</f>
        <v>A la fecha no ha conformado un EAT Área Metropolitana</v>
      </c>
      <c r="AC787" t="str">
        <f>IF($E787="","",INDEX(Esquemas_NORM!$H$2:$K$126,MATCH($E787,Esquemas_NORM!$A$2:$A$126,0),MATCH(AC$4,Esquemas_NORM!$H$1:$K$1,0)))</f>
        <v>A la fecha no ha conformado un EAT asociación - unión</v>
      </c>
    </row>
    <row r="788" spans="1:29" x14ac:dyDescent="0.3">
      <c r="A788" s="528">
        <v>2021</v>
      </c>
      <c r="B788" s="529" t="s">
        <v>556</v>
      </c>
      <c r="C788" s="529" t="s">
        <v>211</v>
      </c>
      <c r="D788" s="529" t="s">
        <v>563</v>
      </c>
      <c r="E788" s="529" t="s">
        <v>223</v>
      </c>
      <c r="F788" s="529" t="s">
        <v>214</v>
      </c>
      <c r="G788" s="529" t="s">
        <v>224</v>
      </c>
      <c r="H788" s="9">
        <v>68.940125190390006</v>
      </c>
      <c r="I788" s="9">
        <v>2.12842484986</v>
      </c>
      <c r="J788" s="287">
        <v>71.068550040250003</v>
      </c>
      <c r="K788" s="9">
        <v>9.5978056482500005</v>
      </c>
      <c r="L788" s="9">
        <v>7.5306744699700001</v>
      </c>
      <c r="M788" s="287">
        <v>17.128480118220001</v>
      </c>
      <c r="N788" s="9">
        <v>47.682924310110003</v>
      </c>
      <c r="O788" s="9">
        <v>29.50617824031</v>
      </c>
      <c r="P788" s="9">
        <v>5.2260366402300003</v>
      </c>
      <c r="Q788" s="9">
        <v>3.3316093282299999</v>
      </c>
      <c r="R788" s="9">
        <v>18.625468459619999</v>
      </c>
      <c r="S788" s="9">
        <v>24.864225731120001</v>
      </c>
      <c r="T788" s="9">
        <v>36.920932057489999</v>
      </c>
      <c r="U788" s="9">
        <v>6.7069578269700001</v>
      </c>
      <c r="V788" s="287">
        <v>172.86433259408003</v>
      </c>
      <c r="W788" s="287">
        <v>261.06136275255005</v>
      </c>
      <c r="X788" s="9">
        <v>25.696334816605969</v>
      </c>
      <c r="Y788" s="284">
        <v>286.75769756915599</v>
      </c>
      <c r="Z788" t="str">
        <f>SUBSTITUTE(SUBSTITUTE(SUBSTITUTE(SUBSTITUTE(IF(E788="","",VLOOKUP(E788,Esquemas_NORM!$A$2:$H$126,8,FALSE)),"PROVINCIA ADMINISTRATIVA Y DE PLANIFICACIÓN","PAT"),"PROVINCIA ADMINISTRATIVA Y DE PLANIFICACION","PAT"),"PROVINCIA ADMINISTRATIVA DE PLANIFICACION","PAT"),"PROVINCIA ADMINISTRATIVA Y PLANIFICACION","PAT")</f>
        <v>A la fecha no ha conformado un EAT Provincia</v>
      </c>
      <c r="AA788" t="str">
        <f>IF($E788="","",INDEX(Esquemas_NORM!$H$2:$K$126,MATCH($E788,Esquemas_NORM!$A$2:$A$126,0),MATCH(AA$4,Esquemas_NORM!$H$1:$K$1,0)))</f>
        <v>A la fecha no ha conformado un EAT Región</v>
      </c>
      <c r="AB788" t="str">
        <f>IF($E788="","",INDEX(Esquemas_NORM!$H$2:$K$126,MATCH($E788,Esquemas_NORM!$A$2:$A$126,0),MATCH(AB$4,Esquemas_NORM!$H$1:$K$1,0)))</f>
        <v>A la fecha no ha conformado un EAT Área Metropolitana</v>
      </c>
      <c r="AC788" t="str">
        <f>IF($E788="","",INDEX(Esquemas_NORM!$H$2:$K$126,MATCH($E788,Esquemas_NORM!$A$2:$A$126,0),MATCH(AC$4,Esquemas_NORM!$H$1:$K$1,0)))</f>
        <v>A la fecha no ha conformado un EAT asociación - unión</v>
      </c>
    </row>
    <row r="789" spans="1:29" x14ac:dyDescent="0.3">
      <c r="A789" s="528">
        <v>2021</v>
      </c>
      <c r="B789" s="529" t="s">
        <v>556</v>
      </c>
      <c r="C789" s="529" t="s">
        <v>211</v>
      </c>
      <c r="D789" s="529" t="s">
        <v>563</v>
      </c>
      <c r="E789" s="529" t="s">
        <v>225</v>
      </c>
      <c r="F789" s="529" t="s">
        <v>214</v>
      </c>
      <c r="G789" s="529" t="s">
        <v>226</v>
      </c>
      <c r="H789" s="9">
        <v>159.92604593967999</v>
      </c>
      <c r="I789" s="9">
        <v>98.920856125919997</v>
      </c>
      <c r="J789" s="287">
        <v>258.84690206559998</v>
      </c>
      <c r="K789" s="9">
        <v>9.7744060678300002</v>
      </c>
      <c r="L789" s="9">
        <v>4.8797512005100003</v>
      </c>
      <c r="M789" s="287">
        <v>14.654157268340001</v>
      </c>
      <c r="N789" s="9">
        <v>16.68396298875</v>
      </c>
      <c r="O789" s="9">
        <v>20.226041407949999</v>
      </c>
      <c r="P789" s="9">
        <v>3.0012255594399999</v>
      </c>
      <c r="Q789" s="9">
        <v>2.2440358852400002</v>
      </c>
      <c r="R789" s="9">
        <v>12.20728864226</v>
      </c>
      <c r="S789" s="9">
        <v>19.680600362130001</v>
      </c>
      <c r="T789" s="9">
        <v>21.002859093680001</v>
      </c>
      <c r="U789" s="9">
        <v>4.2799446192700001</v>
      </c>
      <c r="V789" s="287">
        <v>99.325958558720004</v>
      </c>
      <c r="W789" s="287">
        <v>372.82701789265997</v>
      </c>
      <c r="X789" s="9">
        <v>36.697456028840428</v>
      </c>
      <c r="Y789" s="284">
        <v>409.52447392150037</v>
      </c>
      <c r="Z789" t="str">
        <f>SUBSTITUTE(SUBSTITUTE(SUBSTITUTE(SUBSTITUTE(IF(E789="","",VLOOKUP(E789,Esquemas_NORM!$A$2:$H$126,8,FALSE)),"PROVINCIA ADMINISTRATIVA Y DE PLANIFICACIÓN","PAT"),"PROVINCIA ADMINISTRATIVA Y DE PLANIFICACION","PAT"),"PROVINCIA ADMINISTRATIVA DE PLANIFICACION","PAT"),"PROVINCIA ADMINISTRATIVA Y PLANIFICACION","PAT")</f>
        <v>A la fecha no ha conformado un EAT Provincia</v>
      </c>
      <c r="AA789" t="str">
        <f>IF($E789="","",INDEX(Esquemas_NORM!$H$2:$K$126,MATCH($E789,Esquemas_NORM!$A$2:$A$126,0),MATCH(AA$4,Esquemas_NORM!$H$1:$K$1,0)))</f>
        <v>A la fecha no ha conformado un EAT Región</v>
      </c>
      <c r="AB789" t="str">
        <f>IF($E789="","",INDEX(Esquemas_NORM!$H$2:$K$126,MATCH($E789,Esquemas_NORM!$A$2:$A$126,0),MATCH(AB$4,Esquemas_NORM!$H$1:$K$1,0)))</f>
        <v>A la fecha no ha conformado un EAT Área Metropolitana</v>
      </c>
      <c r="AC789" t="str">
        <f>IF($E789="","",INDEX(Esquemas_NORM!$H$2:$K$126,MATCH($E789,Esquemas_NORM!$A$2:$A$126,0),MATCH(AC$4,Esquemas_NORM!$H$1:$K$1,0)))</f>
        <v>A la fecha no ha conformado un EAT asociación - unión</v>
      </c>
    </row>
    <row r="790" spans="1:29" x14ac:dyDescent="0.3">
      <c r="A790" s="528">
        <v>2021</v>
      </c>
      <c r="B790" s="529" t="s">
        <v>556</v>
      </c>
      <c r="C790" s="529" t="s">
        <v>211</v>
      </c>
      <c r="D790" s="529" t="s">
        <v>567</v>
      </c>
      <c r="E790" s="529" t="s">
        <v>227</v>
      </c>
      <c r="F790" s="529" t="s">
        <v>214</v>
      </c>
      <c r="G790" s="529" t="s">
        <v>228</v>
      </c>
      <c r="H790" s="9">
        <v>32.801652812660002</v>
      </c>
      <c r="I790" s="9">
        <v>596.43986489489998</v>
      </c>
      <c r="J790" s="287">
        <v>629.24151770755998</v>
      </c>
      <c r="K790" s="9">
        <v>26.892173470589999</v>
      </c>
      <c r="L790" s="9">
        <v>5.8006385713100004</v>
      </c>
      <c r="M790" s="287">
        <v>32.692812041899998</v>
      </c>
      <c r="N790" s="9">
        <v>22.03093681548</v>
      </c>
      <c r="O790" s="9">
        <v>119.48428122954</v>
      </c>
      <c r="P790" s="9">
        <v>28.0286198857</v>
      </c>
      <c r="Q790" s="9">
        <v>12.063028673590001</v>
      </c>
      <c r="R790" s="9">
        <v>55.67980718418</v>
      </c>
      <c r="S790" s="9">
        <v>85.997349422159999</v>
      </c>
      <c r="T790" s="9">
        <v>82.901667815059994</v>
      </c>
      <c r="U790" s="9">
        <v>23.423301448730001</v>
      </c>
      <c r="V790" s="287">
        <v>429.60899247443996</v>
      </c>
      <c r="W790" s="287">
        <v>1091.5433222238998</v>
      </c>
      <c r="X790" s="9">
        <v>107.44088048456736</v>
      </c>
      <c r="Y790" s="284">
        <v>1198.9842027084671</v>
      </c>
      <c r="Z790" t="str">
        <f>SUBSTITUTE(SUBSTITUTE(SUBSTITUTE(SUBSTITUTE(IF(E790="","",VLOOKUP(E790,Esquemas_NORM!$A$2:$H$126,8,FALSE)),"PROVINCIA ADMINISTRATIVA Y DE PLANIFICACIÓN","PAT"),"PROVINCIA ADMINISTRATIVA Y DE PLANIFICACION","PAT"),"PROVINCIA ADMINISTRATIVA DE PLANIFICACION","PAT"),"PROVINCIA ADMINISTRATIVA Y PLANIFICACION","PAT")</f>
        <v>PAT MINERO AGROECOLOGICA</v>
      </c>
      <c r="AA790" t="str">
        <f>IF($E790="","",INDEX(Esquemas_NORM!$H$2:$K$126,MATCH($E790,Esquemas_NORM!$A$2:$A$126,0),MATCH(AA$4,Esquemas_NORM!$H$1:$K$1,0)))</f>
        <v>A la fecha no ha conformado un EAT Región</v>
      </c>
      <c r="AB790" t="str">
        <f>IF($E790="","",INDEX(Esquemas_NORM!$H$2:$K$126,MATCH($E790,Esquemas_NORM!$A$2:$A$126,0),MATCH(AB$4,Esquemas_NORM!$H$1:$K$1,0)))</f>
        <v>A la fecha no ha conformado un EAT Área Metropolitana</v>
      </c>
      <c r="AC790" t="str">
        <f>IF($E790="","",INDEX(Esquemas_NORM!$H$2:$K$126,MATCH($E790,Esquemas_NORM!$A$2:$A$126,0),MATCH(AC$4,Esquemas_NORM!$H$1:$K$1,0)))</f>
        <v>A la fecha no ha conformado un EAT asociación - unión</v>
      </c>
    </row>
    <row r="791" spans="1:29" x14ac:dyDescent="0.3">
      <c r="A791" s="528">
        <v>2021</v>
      </c>
      <c r="B791" s="529" t="s">
        <v>556</v>
      </c>
      <c r="C791" s="529" t="s">
        <v>211</v>
      </c>
      <c r="D791" s="529" t="s">
        <v>565</v>
      </c>
      <c r="E791" s="529" t="s">
        <v>229</v>
      </c>
      <c r="F791" s="529" t="s">
        <v>214</v>
      </c>
      <c r="G791" s="529" t="s">
        <v>230</v>
      </c>
      <c r="H791" s="9">
        <v>35.300244039360003</v>
      </c>
      <c r="I791" s="9">
        <v>3.13222757086</v>
      </c>
      <c r="J791" s="287">
        <v>38.432471610220006</v>
      </c>
      <c r="K791" s="9">
        <v>5.0051160797799996</v>
      </c>
      <c r="L791" s="9">
        <v>4.7642978654599997</v>
      </c>
      <c r="M791" s="287">
        <v>9.7694139452400002</v>
      </c>
      <c r="N791" s="9">
        <v>2.2857348641800002</v>
      </c>
      <c r="O791" s="9">
        <v>31.077866679700001</v>
      </c>
      <c r="P791" s="9">
        <v>4.1748204981299999</v>
      </c>
      <c r="Q791" s="9">
        <v>3.7632782897100001</v>
      </c>
      <c r="R791" s="9">
        <v>14.426985366789999</v>
      </c>
      <c r="S791" s="9">
        <v>17.70518045783</v>
      </c>
      <c r="T791" s="9">
        <v>32.163047492940002</v>
      </c>
      <c r="U791" s="9">
        <v>6.2835831199200003</v>
      </c>
      <c r="V791" s="287">
        <v>111.88049676919999</v>
      </c>
      <c r="W791" s="287">
        <v>160.08238232465999</v>
      </c>
      <c r="X791" s="9">
        <v>15.756948677056227</v>
      </c>
      <c r="Y791" s="284">
        <v>175.8393310017162</v>
      </c>
      <c r="Z791" t="str">
        <f>SUBSTITUTE(SUBSTITUTE(SUBSTITUTE(SUBSTITUTE(IF(E791="","",VLOOKUP(E791,Esquemas_NORM!$A$2:$H$126,8,FALSE)),"PROVINCIA ADMINISTRATIVA Y DE PLANIFICACIÓN","PAT"),"PROVINCIA ADMINISTRATIVA Y DE PLANIFICACION","PAT"),"PROVINCIA ADMINISTRATIVA DE PLANIFICACION","PAT"),"PROVINCIA ADMINISTRATIVA Y PLANIFICACION","PAT")</f>
        <v>PAT MINERO AGROECOLOGICA</v>
      </c>
      <c r="AA791" t="str">
        <f>IF($E791="","",INDEX(Esquemas_NORM!$H$2:$K$126,MATCH($E791,Esquemas_NORM!$A$2:$A$126,0),MATCH(AA$4,Esquemas_NORM!$H$1:$K$1,0)))</f>
        <v>A la fecha no ha conformado un EAT Región</v>
      </c>
      <c r="AB791" t="str">
        <f>IF($E791="","",INDEX(Esquemas_NORM!$H$2:$K$126,MATCH($E791,Esquemas_NORM!$A$2:$A$126,0),MATCH(AB$4,Esquemas_NORM!$H$1:$K$1,0)))</f>
        <v>A la fecha no ha conformado un EAT Área Metropolitana</v>
      </c>
      <c r="AC791" t="str">
        <f>IF($E791="","",INDEX(Esquemas_NORM!$H$2:$K$126,MATCH($E791,Esquemas_NORM!$A$2:$A$126,0),MATCH(AC$4,Esquemas_NORM!$H$1:$K$1,0)))</f>
        <v>A la fecha no ha conformado un EAT asociación - unión</v>
      </c>
    </row>
    <row r="792" spans="1:29" x14ac:dyDescent="0.3">
      <c r="A792" s="528">
        <v>2021</v>
      </c>
      <c r="B792" s="529" t="s">
        <v>556</v>
      </c>
      <c r="C792" s="529" t="s">
        <v>211</v>
      </c>
      <c r="D792" s="529" t="s">
        <v>565</v>
      </c>
      <c r="E792" s="529" t="s">
        <v>231</v>
      </c>
      <c r="F792" s="529" t="s">
        <v>214</v>
      </c>
      <c r="G792" s="529" t="s">
        <v>232</v>
      </c>
      <c r="H792" s="9">
        <v>18.470432998869999</v>
      </c>
      <c r="I792" s="9">
        <v>0.92934148701999997</v>
      </c>
      <c r="J792" s="287">
        <v>19.399774485889999</v>
      </c>
      <c r="K792" s="9">
        <v>4.7302433045900001</v>
      </c>
      <c r="L792" s="9">
        <v>1.2255684383400001</v>
      </c>
      <c r="M792" s="287">
        <v>5.9558117429299999</v>
      </c>
      <c r="N792" s="9">
        <v>1.3213197301499999</v>
      </c>
      <c r="O792" s="9">
        <v>16.027879846739999</v>
      </c>
      <c r="P792" s="9">
        <v>2.2219135523200002</v>
      </c>
      <c r="Q792" s="9">
        <v>1.61088921201</v>
      </c>
      <c r="R792" s="9">
        <v>7.74605231444</v>
      </c>
      <c r="S792" s="9">
        <v>10.99812244606</v>
      </c>
      <c r="T792" s="9">
        <v>20.538498654360001</v>
      </c>
      <c r="U792" s="9">
        <v>4.0401343602499997</v>
      </c>
      <c r="V792" s="287">
        <v>64.504810116329992</v>
      </c>
      <c r="W792" s="287">
        <v>89.860396345149979</v>
      </c>
      <c r="X792" s="9">
        <v>8.8449811450132465</v>
      </c>
      <c r="Y792" s="284">
        <v>98.705377490163229</v>
      </c>
      <c r="Z792" t="str">
        <f>SUBSTITUTE(SUBSTITUTE(SUBSTITUTE(SUBSTITUTE(IF(E792="","",VLOOKUP(E792,Esquemas_NORM!$A$2:$H$126,8,FALSE)),"PROVINCIA ADMINISTRATIVA Y DE PLANIFICACIÓN","PAT"),"PROVINCIA ADMINISTRATIVA Y DE PLANIFICACION","PAT"),"PROVINCIA ADMINISTRATIVA DE PLANIFICACION","PAT"),"PROVINCIA ADMINISTRATIVA Y PLANIFICACION","PAT")</f>
        <v>PAT MINERO AGROECOLOGICA</v>
      </c>
      <c r="AA792" t="str">
        <f>IF($E792="","",INDEX(Esquemas_NORM!$H$2:$K$126,MATCH($E792,Esquemas_NORM!$A$2:$A$126,0),MATCH(AA$4,Esquemas_NORM!$H$1:$K$1,0)))</f>
        <v>A la fecha no ha conformado un EAT Región</v>
      </c>
      <c r="AB792" t="str">
        <f>IF($E792="","",INDEX(Esquemas_NORM!$H$2:$K$126,MATCH($E792,Esquemas_NORM!$A$2:$A$126,0),MATCH(AB$4,Esquemas_NORM!$H$1:$K$1,0)))</f>
        <v>A la fecha no ha conformado un EAT Área Metropolitana</v>
      </c>
      <c r="AC792" t="str">
        <f>IF($E792="","",INDEX(Esquemas_NORM!$H$2:$K$126,MATCH($E792,Esquemas_NORM!$A$2:$A$126,0),MATCH(AC$4,Esquemas_NORM!$H$1:$K$1,0)))</f>
        <v>A la fecha no ha conformado un EAT asociación - unión</v>
      </c>
    </row>
    <row r="793" spans="1:29" x14ac:dyDescent="0.3">
      <c r="A793" s="528">
        <v>2021</v>
      </c>
      <c r="B793" s="529" t="s">
        <v>556</v>
      </c>
      <c r="C793" s="529" t="s">
        <v>211</v>
      </c>
      <c r="D793" s="529" t="s">
        <v>565</v>
      </c>
      <c r="E793" s="529" t="s">
        <v>233</v>
      </c>
      <c r="F793" s="529" t="s">
        <v>214</v>
      </c>
      <c r="G793" s="529" t="s">
        <v>234</v>
      </c>
      <c r="H793" s="9">
        <v>136.28282826037</v>
      </c>
      <c r="I793" s="9">
        <v>0.80490507868000005</v>
      </c>
      <c r="J793" s="287">
        <v>137.08773333905</v>
      </c>
      <c r="K793" s="9">
        <v>16.379583095419999</v>
      </c>
      <c r="L793" s="9">
        <v>6.0529621564699996</v>
      </c>
      <c r="M793" s="287">
        <v>22.432545251889998</v>
      </c>
      <c r="N793" s="9">
        <v>2.5102368940600002</v>
      </c>
      <c r="O793" s="9">
        <v>36.666863314819999</v>
      </c>
      <c r="P793" s="9">
        <v>6.5015184112100002</v>
      </c>
      <c r="Q793" s="9">
        <v>5.55041062987</v>
      </c>
      <c r="R793" s="9">
        <v>26.318800581720001</v>
      </c>
      <c r="S793" s="9">
        <v>29.068434024310001</v>
      </c>
      <c r="T793" s="9">
        <v>65.316897873970007</v>
      </c>
      <c r="U793" s="9">
        <v>9.35141350532</v>
      </c>
      <c r="V793" s="287">
        <v>181.28457523528004</v>
      </c>
      <c r="W793" s="287">
        <v>340.80485382622004</v>
      </c>
      <c r="X793" s="9">
        <v>33.545506461429412</v>
      </c>
      <c r="Y793" s="284">
        <v>374.35036028764944</v>
      </c>
      <c r="Z793" t="str">
        <f>SUBSTITUTE(SUBSTITUTE(SUBSTITUTE(SUBSTITUTE(IF(E793="","",VLOOKUP(E793,Esquemas_NORM!$A$2:$H$126,8,FALSE)),"PROVINCIA ADMINISTRATIVA Y DE PLANIFICACIÓN","PAT"),"PROVINCIA ADMINISTRATIVA Y DE PLANIFICACION","PAT"),"PROVINCIA ADMINISTRATIVA DE PLANIFICACION","PAT"),"PROVINCIA ADMINISTRATIVA Y PLANIFICACION","PAT")</f>
        <v>PAT MINERO AGROECOLOGICA</v>
      </c>
      <c r="AA793" t="str">
        <f>IF($E793="","",INDEX(Esquemas_NORM!$H$2:$K$126,MATCH($E793,Esquemas_NORM!$A$2:$A$126,0),MATCH(AA$4,Esquemas_NORM!$H$1:$K$1,0)))</f>
        <v>A la fecha no ha conformado un EAT Región</v>
      </c>
      <c r="AB793" t="str">
        <f>IF($E793="","",INDEX(Esquemas_NORM!$H$2:$K$126,MATCH($E793,Esquemas_NORM!$A$2:$A$126,0),MATCH(AB$4,Esquemas_NORM!$H$1:$K$1,0)))</f>
        <v>A la fecha no ha conformado un EAT Área Metropolitana</v>
      </c>
      <c r="AC793" t="str">
        <f>IF($E793="","",INDEX(Esquemas_NORM!$H$2:$K$126,MATCH($E793,Esquemas_NORM!$A$2:$A$126,0),MATCH(AC$4,Esquemas_NORM!$H$1:$K$1,0)))</f>
        <v>A la fecha no ha conformado un EAT asociación - unión</v>
      </c>
    </row>
    <row r="794" spans="1:29" x14ac:dyDescent="0.3">
      <c r="A794" s="528">
        <v>2021</v>
      </c>
      <c r="B794" s="529" t="s">
        <v>556</v>
      </c>
      <c r="C794" s="529" t="s">
        <v>235</v>
      </c>
      <c r="D794" s="529" t="s">
        <v>568</v>
      </c>
      <c r="E794" s="529" t="s">
        <v>237</v>
      </c>
      <c r="F794" s="529" t="s">
        <v>238</v>
      </c>
      <c r="G794" s="529" t="s">
        <v>239</v>
      </c>
      <c r="H794" s="9">
        <v>39.0766338189</v>
      </c>
      <c r="I794" s="9">
        <v>0</v>
      </c>
      <c r="J794" s="287">
        <v>39.0766338189</v>
      </c>
      <c r="K794" s="9">
        <v>7.5108785199500003</v>
      </c>
      <c r="L794" s="9">
        <v>2.2778405963499999</v>
      </c>
      <c r="M794" s="287">
        <v>9.7887191163000011</v>
      </c>
      <c r="N794" s="9">
        <v>1.1086032751799999</v>
      </c>
      <c r="O794" s="9">
        <v>28.333260626760001</v>
      </c>
      <c r="P794" s="9">
        <v>3.8331235850200001</v>
      </c>
      <c r="Q794" s="9">
        <v>3.1399103049699999</v>
      </c>
      <c r="R794" s="9">
        <v>13.262594401559999</v>
      </c>
      <c r="S794" s="9">
        <v>16.74992912299</v>
      </c>
      <c r="T794" s="9">
        <v>23.772844314029999</v>
      </c>
      <c r="U794" s="9">
        <v>6.0440099523299997</v>
      </c>
      <c r="V794" s="287">
        <v>96.244275582840004</v>
      </c>
      <c r="W794" s="287">
        <v>145.10962851804001</v>
      </c>
      <c r="X794" s="9">
        <v>14.283176798734862</v>
      </c>
      <c r="Y794" s="284">
        <v>159.39280531677488</v>
      </c>
      <c r="Z794" t="str">
        <f>SUBSTITUTE(SUBSTITUTE(SUBSTITUTE(SUBSTITUTE(IF(E794="","",VLOOKUP(E794,Esquemas_NORM!$A$2:$H$126,8,FALSE)),"PROVINCIA ADMINISTRATIVA Y DE PLANIFICACIÓN","PAT"),"PROVINCIA ADMINISTRATIVA Y DE PLANIFICACION","PAT"),"PROVINCIA ADMINISTRATIVA DE PLANIFICACION","PAT"),"PROVINCIA ADMINISTRATIVA Y PLANIFICACION","PAT")</f>
        <v>PAT BIOENERGÉTICA DEL NORTE DE ANTIOQUIA</v>
      </c>
      <c r="AA794" t="str">
        <f>IF($E794="","",INDEX(Esquemas_NORM!$H$2:$K$126,MATCH($E794,Esquemas_NORM!$A$2:$A$126,0),MATCH(AA$4,Esquemas_NORM!$H$1:$K$1,0)))</f>
        <v>A la fecha no ha conformado un EAT Región</v>
      </c>
      <c r="AB794" t="str">
        <f>IF($E794="","",INDEX(Esquemas_NORM!$H$2:$K$126,MATCH($E794,Esquemas_NORM!$A$2:$A$126,0),MATCH(AB$4,Esquemas_NORM!$H$1:$K$1,0)))</f>
        <v>A la fecha no ha conformado un EAT Área Metropolitana</v>
      </c>
      <c r="AC794" t="str">
        <f>IF($E794="","",INDEX(Esquemas_NORM!$H$2:$K$126,MATCH($E794,Esquemas_NORM!$A$2:$A$126,0),MATCH(AC$4,Esquemas_NORM!$H$1:$K$1,0)))</f>
        <v>ASOCIACION DE MUNICIPIOS DEL NORTE ANTIOQUEÑO - AMUNORTE</v>
      </c>
    </row>
    <row r="795" spans="1:29" x14ac:dyDescent="0.3">
      <c r="A795" s="528">
        <v>2021</v>
      </c>
      <c r="B795" s="529" t="s">
        <v>556</v>
      </c>
      <c r="C795" s="529" t="s">
        <v>235</v>
      </c>
      <c r="D795" s="529" t="s">
        <v>569</v>
      </c>
      <c r="E795" s="529" t="s">
        <v>240</v>
      </c>
      <c r="F795" s="529" t="s">
        <v>238</v>
      </c>
      <c r="G795" s="529" t="s">
        <v>241</v>
      </c>
      <c r="H795" s="9">
        <v>29.744971630950001</v>
      </c>
      <c r="I795" s="9">
        <v>4.1571224150000002E-2</v>
      </c>
      <c r="J795" s="287">
        <v>29.786542855100002</v>
      </c>
      <c r="K795" s="9">
        <v>6.0790755427300001</v>
      </c>
      <c r="L795" s="9">
        <v>0.16362095265000001</v>
      </c>
      <c r="M795" s="287">
        <v>6.2426964953799997</v>
      </c>
      <c r="N795" s="9">
        <v>1.81900528445</v>
      </c>
      <c r="O795" s="9">
        <v>14.55455125984</v>
      </c>
      <c r="P795" s="9">
        <v>2.3547673789500001</v>
      </c>
      <c r="Q795" s="9">
        <v>1.3149607410799999</v>
      </c>
      <c r="R795" s="9">
        <v>8.2911255253499991</v>
      </c>
      <c r="S795" s="9">
        <v>13.82931863694</v>
      </c>
      <c r="T795" s="9">
        <v>13.878801558919999</v>
      </c>
      <c r="U795" s="9">
        <v>2.70036117171</v>
      </c>
      <c r="V795" s="287">
        <v>58.74289155724</v>
      </c>
      <c r="W795" s="287">
        <v>94.772130907719998</v>
      </c>
      <c r="X795" s="9">
        <v>9.3284443987082337</v>
      </c>
      <c r="Y795" s="284">
        <v>104.10057530642823</v>
      </c>
      <c r="Z795" t="str">
        <f>SUBSTITUTE(SUBSTITUTE(SUBSTITUTE(SUBSTITUTE(IF(E795="","",VLOOKUP(E795,Esquemas_NORM!$A$2:$H$126,8,FALSE)),"PROVINCIA ADMINISTRATIVA Y DE PLANIFICACIÓN","PAT"),"PROVINCIA ADMINISTRATIVA Y DE PLANIFICACION","PAT"),"PROVINCIA ADMINISTRATIVA DE PLANIFICACION","PAT"),"PROVINCIA ADMINISTRATIVA Y PLANIFICACION","PAT")</f>
        <v>PAT DEL RIO GRANDE</v>
      </c>
      <c r="AA795" t="str">
        <f>IF($E795="","",INDEX(Esquemas_NORM!$H$2:$K$126,MATCH($E795,Esquemas_NORM!$A$2:$A$126,0),MATCH(AA$4,Esquemas_NORM!$H$1:$K$1,0)))</f>
        <v>A la fecha no ha conformado un EAT Región</v>
      </c>
      <c r="AB795" t="str">
        <f>IF($E795="","",INDEX(Esquemas_NORM!$H$2:$K$126,MATCH($E795,Esquemas_NORM!$A$2:$A$126,0),MATCH(AB$4,Esquemas_NORM!$H$1:$K$1,0)))</f>
        <v>A la fecha no ha conformado un EAT Área Metropolitana</v>
      </c>
      <c r="AC795" t="str">
        <f>IF($E795="","",INDEX(Esquemas_NORM!$H$2:$K$126,MATCH($E795,Esquemas_NORM!$A$2:$A$126,0),MATCH(AC$4,Esquemas_NORM!$H$1:$K$1,0)))</f>
        <v>A la fecha no ha conformado un EAT asociación - unión</v>
      </c>
    </row>
    <row r="796" spans="1:29" x14ac:dyDescent="0.3">
      <c r="A796" s="528">
        <v>2021</v>
      </c>
      <c r="B796" s="529" t="s">
        <v>556</v>
      </c>
      <c r="C796" s="529" t="s">
        <v>235</v>
      </c>
      <c r="D796" s="529" t="s">
        <v>568</v>
      </c>
      <c r="E796" s="529" t="s">
        <v>242</v>
      </c>
      <c r="F796" s="529" t="s">
        <v>238</v>
      </c>
      <c r="G796" s="529" t="s">
        <v>243</v>
      </c>
      <c r="H796" s="9">
        <v>19.820942495979999</v>
      </c>
      <c r="I796" s="9">
        <v>21.75866320439</v>
      </c>
      <c r="J796" s="287">
        <v>41.579605700369996</v>
      </c>
      <c r="K796" s="9">
        <v>5.2580485768300003</v>
      </c>
      <c r="L796" s="9">
        <v>1.26415408605</v>
      </c>
      <c r="M796" s="287">
        <v>6.5222026628799998</v>
      </c>
      <c r="N796" s="9">
        <v>0.84166075845999999</v>
      </c>
      <c r="O796" s="9">
        <v>17.226692898900001</v>
      </c>
      <c r="P796" s="9">
        <v>2.55721267812</v>
      </c>
      <c r="Q796" s="9">
        <v>1.6967769405599999</v>
      </c>
      <c r="R796" s="9">
        <v>7.0886590755199999</v>
      </c>
      <c r="S796" s="9">
        <v>12.472590249870001</v>
      </c>
      <c r="T796" s="9">
        <v>26.034293481319999</v>
      </c>
      <c r="U796" s="9">
        <v>3.5091322897600001</v>
      </c>
      <c r="V796" s="287">
        <v>71.427018372510005</v>
      </c>
      <c r="W796" s="287">
        <v>119.52882673576001</v>
      </c>
      <c r="X796" s="9">
        <v>11.765252121766206</v>
      </c>
      <c r="Y796" s="284">
        <v>131.29407885752622</v>
      </c>
      <c r="Z796" t="str">
        <f>SUBSTITUTE(SUBSTITUTE(SUBSTITUTE(SUBSTITUTE(IF(E796="","",VLOOKUP(E796,Esquemas_NORM!$A$2:$H$126,8,FALSE)),"PROVINCIA ADMINISTRATIVA Y DE PLANIFICACIÓN","PAT"),"PROVINCIA ADMINISTRATIVA Y DE PLANIFICACION","PAT"),"PROVINCIA ADMINISTRATIVA DE PLANIFICACION","PAT"),"PROVINCIA ADMINISTRATIVA Y PLANIFICACION","PAT")</f>
        <v>PAT BIOENERGÉTICA DEL NORTE DE ANTIOQUIA</v>
      </c>
      <c r="AA796" t="str">
        <f>IF($E796="","",INDEX(Esquemas_NORM!$H$2:$K$126,MATCH($E796,Esquemas_NORM!$A$2:$A$126,0),MATCH(AA$4,Esquemas_NORM!$H$1:$K$1,0)))</f>
        <v>A la fecha no ha conformado un EAT Región</v>
      </c>
      <c r="AB796" t="str">
        <f>IF($E796="","",INDEX(Esquemas_NORM!$H$2:$K$126,MATCH($E796,Esquemas_NORM!$A$2:$A$126,0),MATCH(AB$4,Esquemas_NORM!$H$1:$K$1,0)))</f>
        <v>A la fecha no ha conformado un EAT Área Metropolitana</v>
      </c>
      <c r="AC796" t="str">
        <f>IF($E796="","",INDEX(Esquemas_NORM!$H$2:$K$126,MATCH($E796,Esquemas_NORM!$A$2:$A$126,0),MATCH(AC$4,Esquemas_NORM!$H$1:$K$1,0)))</f>
        <v>ASOCIACION DE MUNICIPIOS DEL NORTE ANTIOQUEÑO - AMUNORTE</v>
      </c>
    </row>
    <row r="797" spans="1:29" x14ac:dyDescent="0.3">
      <c r="A797" s="528">
        <v>2021</v>
      </c>
      <c r="B797" s="529" t="s">
        <v>556</v>
      </c>
      <c r="C797" s="529" t="s">
        <v>235</v>
      </c>
      <c r="D797" s="529" t="s">
        <v>568</v>
      </c>
      <c r="E797" s="529" t="s">
        <v>244</v>
      </c>
      <c r="F797" s="529" t="s">
        <v>238</v>
      </c>
      <c r="G797" s="529" t="s">
        <v>245</v>
      </c>
      <c r="H797" s="9">
        <v>18.79991945974</v>
      </c>
      <c r="I797" s="9">
        <v>0</v>
      </c>
      <c r="J797" s="287">
        <v>18.79991945974</v>
      </c>
      <c r="K797" s="9">
        <v>5.6870410496400003</v>
      </c>
      <c r="L797" s="9">
        <v>0.81754695286000001</v>
      </c>
      <c r="M797" s="287">
        <v>6.5045880025000002</v>
      </c>
      <c r="N797" s="9">
        <v>1.3540342060299999</v>
      </c>
      <c r="O797" s="9">
        <v>11.463422961979999</v>
      </c>
      <c r="P797" s="9">
        <v>3.1564623679400001</v>
      </c>
      <c r="Q797" s="9">
        <v>2.4539201740999999</v>
      </c>
      <c r="R797" s="9">
        <v>8.2519128256399998</v>
      </c>
      <c r="S797" s="9">
        <v>15.538049035909999</v>
      </c>
      <c r="T797" s="9">
        <v>22.412088283060001</v>
      </c>
      <c r="U797" s="9">
        <v>4.2969052036399997</v>
      </c>
      <c r="V797" s="287">
        <v>68.926795058300002</v>
      </c>
      <c r="W797" s="287">
        <v>94.231302520539998</v>
      </c>
      <c r="X797" s="9">
        <v>9.2752105261469779</v>
      </c>
      <c r="Y797" s="284">
        <v>103.50651304668698</v>
      </c>
      <c r="Z797" t="str">
        <f>SUBSTITUTE(SUBSTITUTE(SUBSTITUTE(SUBSTITUTE(IF(E797="","",VLOOKUP(E797,Esquemas_NORM!$A$2:$H$126,8,FALSE)),"PROVINCIA ADMINISTRATIVA Y DE PLANIFICACIÓN","PAT"),"PROVINCIA ADMINISTRATIVA Y DE PLANIFICACION","PAT"),"PROVINCIA ADMINISTRATIVA DE PLANIFICACION","PAT"),"PROVINCIA ADMINISTRATIVA Y PLANIFICACION","PAT")</f>
        <v>PAT BIOENERGÉTICA DEL NORTE DE ANTIOQUIA</v>
      </c>
      <c r="AA797" t="str">
        <f>IF($E797="","",INDEX(Esquemas_NORM!$H$2:$K$126,MATCH($E797,Esquemas_NORM!$A$2:$A$126,0),MATCH(AA$4,Esquemas_NORM!$H$1:$K$1,0)))</f>
        <v>A la fecha no ha conformado un EAT Región</v>
      </c>
      <c r="AB797" t="str">
        <f>IF($E797="","",INDEX(Esquemas_NORM!$H$2:$K$126,MATCH($E797,Esquemas_NORM!$A$2:$A$126,0),MATCH(AB$4,Esquemas_NORM!$H$1:$K$1,0)))</f>
        <v>A la fecha no ha conformado un EAT Área Metropolitana</v>
      </c>
      <c r="AC797" t="str">
        <f>IF($E797="","",INDEX(Esquemas_NORM!$H$2:$K$126,MATCH($E797,Esquemas_NORM!$A$2:$A$126,0),MATCH(AC$4,Esquemas_NORM!$H$1:$K$1,0)))</f>
        <v>ASOCIACION DE MUNICIPIOS DEL NORTE ANTIOQUEÑO - AMUNORTE</v>
      </c>
    </row>
    <row r="798" spans="1:29" x14ac:dyDescent="0.3">
      <c r="A798" s="528">
        <v>2021</v>
      </c>
      <c r="B798" s="529" t="s">
        <v>556</v>
      </c>
      <c r="C798" s="529" t="s">
        <v>235</v>
      </c>
      <c r="D798" s="529" t="s">
        <v>566</v>
      </c>
      <c r="E798" s="529" t="s">
        <v>246</v>
      </c>
      <c r="F798" s="529" t="s">
        <v>238</v>
      </c>
      <c r="G798" s="529" t="s">
        <v>247</v>
      </c>
      <c r="H798" s="9">
        <v>22.802890124539999</v>
      </c>
      <c r="I798" s="9">
        <v>0</v>
      </c>
      <c r="J798" s="287">
        <v>22.802890124539999</v>
      </c>
      <c r="K798" s="9">
        <v>2.2087389185299999</v>
      </c>
      <c r="L798" s="9">
        <v>2.5146269624499999</v>
      </c>
      <c r="M798" s="287">
        <v>4.7233658809799994</v>
      </c>
      <c r="N798" s="9">
        <v>23.749047553659999</v>
      </c>
      <c r="O798" s="9">
        <v>4.0391558223799997</v>
      </c>
      <c r="P798" s="9">
        <v>0.76256406951</v>
      </c>
      <c r="Q798" s="9">
        <v>0.47017887630999999</v>
      </c>
      <c r="R798" s="9">
        <v>3.2586132671799999</v>
      </c>
      <c r="S798" s="9">
        <v>4.4582331524800001</v>
      </c>
      <c r="T798" s="9">
        <v>6.5627851788499996</v>
      </c>
      <c r="U798" s="9">
        <v>0.97048841259999996</v>
      </c>
      <c r="V798" s="287">
        <v>44.271066332969994</v>
      </c>
      <c r="W798" s="287">
        <v>71.797322338489991</v>
      </c>
      <c r="X798" s="9">
        <v>7.0670282813715612</v>
      </c>
      <c r="Y798" s="284">
        <v>78.864350619861554</v>
      </c>
      <c r="Z798" t="str">
        <f>SUBSTITUTE(SUBSTITUTE(SUBSTITUTE(SUBSTITUTE(IF(E798="","",VLOOKUP(E798,Esquemas_NORM!$A$2:$H$126,8,FALSE)),"PROVINCIA ADMINISTRATIVA Y DE PLANIFICACIÓN","PAT"),"PROVINCIA ADMINISTRATIVA Y DE PLANIFICACION","PAT"),"PROVINCIA ADMINISTRATIVA DE PLANIFICACION","PAT"),"PROVINCIA ADMINISTRATIVA Y PLANIFICACION","PAT")</f>
        <v>PAT BIOENERGÉTICA DEL NORTE DE ANTIOQUIA</v>
      </c>
      <c r="AA798" t="str">
        <f>IF($E798="","",INDEX(Esquemas_NORM!$H$2:$K$126,MATCH($E798,Esquemas_NORM!$A$2:$A$126,0),MATCH(AA$4,Esquemas_NORM!$H$1:$K$1,0)))</f>
        <v>A la fecha no ha conformado un EAT Región</v>
      </c>
      <c r="AB798" t="str">
        <f>IF($E798="","",INDEX(Esquemas_NORM!$H$2:$K$126,MATCH($E798,Esquemas_NORM!$A$2:$A$126,0),MATCH(AB$4,Esquemas_NORM!$H$1:$K$1,0)))</f>
        <v>A la fecha no ha conformado un EAT Área Metropolitana</v>
      </c>
      <c r="AC798" t="str">
        <f>IF($E798="","",INDEX(Esquemas_NORM!$H$2:$K$126,MATCH($E798,Esquemas_NORM!$A$2:$A$126,0),MATCH(AC$4,Esquemas_NORM!$H$1:$K$1,0)))</f>
        <v>A la fecha no ha conformado un EAT asociación - unión</v>
      </c>
    </row>
    <row r="799" spans="1:29" x14ac:dyDescent="0.3">
      <c r="A799" s="528">
        <v>2021</v>
      </c>
      <c r="B799" s="529" t="s">
        <v>556</v>
      </c>
      <c r="C799" s="529" t="s">
        <v>235</v>
      </c>
      <c r="D799" s="529" t="s">
        <v>569</v>
      </c>
      <c r="E799" s="529" t="s">
        <v>248</v>
      </c>
      <c r="F799" s="529" t="s">
        <v>238</v>
      </c>
      <c r="G799" s="529" t="s">
        <v>249</v>
      </c>
      <c r="H799" s="9">
        <v>138.92895926508001</v>
      </c>
      <c r="I799" s="9">
        <v>4.7549969626099999</v>
      </c>
      <c r="J799" s="287">
        <v>143.68395622769</v>
      </c>
      <c r="K799" s="9">
        <v>35.329950227620003</v>
      </c>
      <c r="L799" s="9">
        <v>3.9303261637900002</v>
      </c>
      <c r="M799" s="287">
        <v>39.260276391410002</v>
      </c>
      <c r="N799" s="9">
        <v>25.609082072100001</v>
      </c>
      <c r="O799" s="9">
        <v>70.145497532489998</v>
      </c>
      <c r="P799" s="9">
        <v>11.001677697110001</v>
      </c>
      <c r="Q799" s="9">
        <v>12.046765217220001</v>
      </c>
      <c r="R799" s="9">
        <v>30.279781382380001</v>
      </c>
      <c r="S799" s="9">
        <v>49.165221351219998</v>
      </c>
      <c r="T799" s="9">
        <v>37.818158653819999</v>
      </c>
      <c r="U799" s="9">
        <v>10.967486979349999</v>
      </c>
      <c r="V799" s="287">
        <v>247.03367088569001</v>
      </c>
      <c r="W799" s="287">
        <v>429.97790350478999</v>
      </c>
      <c r="X799" s="9">
        <v>42.322831903222422</v>
      </c>
      <c r="Y799" s="284">
        <v>472.30073540801243</v>
      </c>
      <c r="Z799" t="str">
        <f>SUBSTITUTE(SUBSTITUTE(SUBSTITUTE(SUBSTITUTE(IF(E799="","",VLOOKUP(E799,Esquemas_NORM!$A$2:$H$126,8,FALSE)),"PROVINCIA ADMINISTRATIVA Y DE PLANIFICACIÓN","PAT"),"PROVINCIA ADMINISTRATIVA Y DE PLANIFICACION","PAT"),"PROVINCIA ADMINISTRATIVA DE PLANIFICACION","PAT"),"PROVINCIA ADMINISTRATIVA Y PLANIFICACION","PAT")</f>
        <v>PAT DEL RIO GRANDE</v>
      </c>
      <c r="AA799" t="str">
        <f>IF($E799="","",INDEX(Esquemas_NORM!$H$2:$K$126,MATCH($E799,Esquemas_NORM!$A$2:$A$126,0),MATCH(AA$4,Esquemas_NORM!$H$1:$K$1,0)))</f>
        <v>A la fecha no ha conformado un EAT Región</v>
      </c>
      <c r="AB799" t="str">
        <f>IF($E799="","",INDEX(Esquemas_NORM!$H$2:$K$126,MATCH($E799,Esquemas_NORM!$A$2:$A$126,0),MATCH(AB$4,Esquemas_NORM!$H$1:$K$1,0)))</f>
        <v>A la fecha no ha conformado un EAT Área Metropolitana</v>
      </c>
      <c r="AC799" t="str">
        <f>IF($E799="","",INDEX(Esquemas_NORM!$H$2:$K$126,MATCH($E799,Esquemas_NORM!$A$2:$A$126,0),MATCH(AC$4,Esquemas_NORM!$H$1:$K$1,0)))</f>
        <v>ASOCIACION DE MUNICIPIOS DEL NORTE ANTIOQUEÑO - AMUNORTE</v>
      </c>
    </row>
    <row r="800" spans="1:29" x14ac:dyDescent="0.3">
      <c r="A800" s="528">
        <v>2021</v>
      </c>
      <c r="B800" s="529" t="s">
        <v>556</v>
      </c>
      <c r="C800" s="529" t="s">
        <v>235</v>
      </c>
      <c r="D800" s="529" t="s">
        <v>569</v>
      </c>
      <c r="E800" s="529" t="s">
        <v>250</v>
      </c>
      <c r="F800" s="529" t="s">
        <v>238</v>
      </c>
      <c r="G800" s="529" t="s">
        <v>251</v>
      </c>
      <c r="H800" s="9">
        <v>74.423855976959999</v>
      </c>
      <c r="I800" s="9">
        <v>0</v>
      </c>
      <c r="J800" s="287">
        <v>74.423855976959999</v>
      </c>
      <c r="K800" s="9">
        <v>190.04280341326</v>
      </c>
      <c r="L800" s="9">
        <v>14.63510911661</v>
      </c>
      <c r="M800" s="287">
        <v>204.67791252987001</v>
      </c>
      <c r="N800" s="9">
        <v>6.94383303616</v>
      </c>
      <c r="O800" s="9">
        <v>46.530051882000002</v>
      </c>
      <c r="P800" s="9">
        <v>5.6085566626299999</v>
      </c>
      <c r="Q800" s="9">
        <v>6.8838607833500003</v>
      </c>
      <c r="R800" s="9">
        <v>18.057271851949999</v>
      </c>
      <c r="S800" s="9">
        <v>30.43686383959</v>
      </c>
      <c r="T800" s="9">
        <v>19.602275768919998</v>
      </c>
      <c r="U800" s="9">
        <v>6.6593680366400001</v>
      </c>
      <c r="V800" s="287">
        <v>140.72208186123999</v>
      </c>
      <c r="W800" s="287">
        <v>419.82385036807</v>
      </c>
      <c r="X800" s="9">
        <v>41.323365929405732</v>
      </c>
      <c r="Y800" s="284">
        <v>461.14721629747572</v>
      </c>
      <c r="Z800" t="str">
        <f>SUBSTITUTE(SUBSTITUTE(SUBSTITUTE(SUBSTITUTE(IF(E800="","",VLOOKUP(E800,Esquemas_NORM!$A$2:$H$126,8,FALSE)),"PROVINCIA ADMINISTRATIVA Y DE PLANIFICACIÓN","PAT"),"PROVINCIA ADMINISTRATIVA Y DE PLANIFICACION","PAT"),"PROVINCIA ADMINISTRATIVA DE PLANIFICACION","PAT"),"PROVINCIA ADMINISTRATIVA Y PLANIFICACION","PAT")</f>
        <v>PAT DEL RIO GRANDE</v>
      </c>
      <c r="AA800" t="str">
        <f>IF($E800="","",INDEX(Esquemas_NORM!$H$2:$K$126,MATCH($E800,Esquemas_NORM!$A$2:$A$126,0),MATCH(AA$4,Esquemas_NORM!$H$1:$K$1,0)))</f>
        <v>A la fecha no ha conformado un EAT Región</v>
      </c>
      <c r="AB800" t="str">
        <f>IF($E800="","",INDEX(Esquemas_NORM!$H$2:$K$126,MATCH($E800,Esquemas_NORM!$A$2:$A$126,0),MATCH(AB$4,Esquemas_NORM!$H$1:$K$1,0)))</f>
        <v>A la fecha no ha conformado un EAT Área Metropolitana</v>
      </c>
      <c r="AC800" t="str">
        <f>IF($E800="","",INDEX(Esquemas_NORM!$H$2:$K$126,MATCH($E800,Esquemas_NORM!$A$2:$A$126,0),MATCH(AC$4,Esquemas_NORM!$H$1:$K$1,0)))</f>
        <v>A la fecha no ha conformado un EAT asociación - unión</v>
      </c>
    </row>
    <row r="801" spans="1:29" x14ac:dyDescent="0.3">
      <c r="A801" s="528">
        <v>2021</v>
      </c>
      <c r="B801" s="529" t="s">
        <v>556</v>
      </c>
      <c r="C801" s="529" t="s">
        <v>235</v>
      </c>
      <c r="D801" s="529" t="s">
        <v>566</v>
      </c>
      <c r="E801" s="529" t="s">
        <v>252</v>
      </c>
      <c r="F801" s="529" t="s">
        <v>238</v>
      </c>
      <c r="G801" s="529" t="s">
        <v>253</v>
      </c>
      <c r="H801" s="9">
        <v>36.934619652880002</v>
      </c>
      <c r="I801" s="9">
        <v>2.1679495369000001</v>
      </c>
      <c r="J801" s="287">
        <v>39.102569189779999</v>
      </c>
      <c r="K801" s="9">
        <v>15.125848018979999</v>
      </c>
      <c r="L801" s="9">
        <v>11.29945352122</v>
      </c>
      <c r="M801" s="287">
        <v>26.4253015402</v>
      </c>
      <c r="N801" s="9">
        <v>15.213334209199999</v>
      </c>
      <c r="O801" s="9">
        <v>115.96669084814</v>
      </c>
      <c r="P801" s="9">
        <v>15.28587110246</v>
      </c>
      <c r="Q801" s="9">
        <v>9.9049039073599996</v>
      </c>
      <c r="R801" s="9">
        <v>65.603155116910003</v>
      </c>
      <c r="S801" s="9">
        <v>53.653408094589999</v>
      </c>
      <c r="T801" s="9">
        <v>67.389082521329996</v>
      </c>
      <c r="U801" s="9">
        <v>22.641655393619999</v>
      </c>
      <c r="V801" s="287">
        <v>365.65810119361004</v>
      </c>
      <c r="W801" s="287">
        <v>431.18597192359005</v>
      </c>
      <c r="X801" s="9">
        <v>42.44174237790785</v>
      </c>
      <c r="Y801" s="284">
        <v>473.62771430149792</v>
      </c>
      <c r="Z801" t="str">
        <f>SUBSTITUTE(SUBSTITUTE(SUBSTITUTE(SUBSTITUTE(IF(E801="","",VLOOKUP(E801,Esquemas_NORM!$A$2:$H$126,8,FALSE)),"PROVINCIA ADMINISTRATIVA Y DE PLANIFICACIÓN","PAT"),"PROVINCIA ADMINISTRATIVA Y DE PLANIFICACION","PAT"),"PROVINCIA ADMINISTRATIVA DE PLANIFICACION","PAT"),"PROVINCIA ADMINISTRATIVA Y PLANIFICACION","PAT")</f>
        <v>PAT BIOENERGÉTICA DEL NORTE DE ANTIOQUIA</v>
      </c>
      <c r="AA801" t="str">
        <f>IF($E801="","",INDEX(Esquemas_NORM!$H$2:$K$126,MATCH($E801,Esquemas_NORM!$A$2:$A$126,0),MATCH(AA$4,Esquemas_NORM!$H$1:$K$1,0)))</f>
        <v>A la fecha no ha conformado un EAT Región</v>
      </c>
      <c r="AB801" t="str">
        <f>IF($E801="","",INDEX(Esquemas_NORM!$H$2:$K$126,MATCH($E801,Esquemas_NORM!$A$2:$A$126,0),MATCH(AB$4,Esquemas_NORM!$H$1:$K$1,0)))</f>
        <v>A la fecha no ha conformado un EAT Área Metropolitana</v>
      </c>
      <c r="AC801" t="str">
        <f>IF($E801="","",INDEX(Esquemas_NORM!$H$2:$K$126,MATCH($E801,Esquemas_NORM!$A$2:$A$126,0),MATCH(AC$4,Esquemas_NORM!$H$1:$K$1,0)))</f>
        <v>ASOCIACION DE MUNICIPIOS DEL NORTE ANTIOQUEÑO - AMUNORTE</v>
      </c>
    </row>
    <row r="802" spans="1:29" x14ac:dyDescent="0.3">
      <c r="A802" s="528">
        <v>2021</v>
      </c>
      <c r="B802" s="529" t="s">
        <v>556</v>
      </c>
      <c r="C802" s="529" t="s">
        <v>235</v>
      </c>
      <c r="D802" s="529" t="s">
        <v>566</v>
      </c>
      <c r="E802" s="529" t="s">
        <v>254</v>
      </c>
      <c r="F802" s="529" t="s">
        <v>238</v>
      </c>
      <c r="G802" s="529" t="s">
        <v>255</v>
      </c>
      <c r="H802" s="9">
        <v>14.233323218440001</v>
      </c>
      <c r="I802" s="9">
        <v>0</v>
      </c>
      <c r="J802" s="287">
        <v>14.233323218440001</v>
      </c>
      <c r="K802" s="9">
        <v>3.7451279639199999</v>
      </c>
      <c r="L802" s="9">
        <v>1.57033815765</v>
      </c>
      <c r="M802" s="287">
        <v>5.3154661215700001</v>
      </c>
      <c r="N802" s="9">
        <v>27.327582497990001</v>
      </c>
      <c r="O802" s="9">
        <v>6.9302766667700002</v>
      </c>
      <c r="P802" s="9">
        <v>1.22520417212</v>
      </c>
      <c r="Q802" s="9">
        <v>0.96421777457000002</v>
      </c>
      <c r="R802" s="9">
        <v>4.4558354181300004</v>
      </c>
      <c r="S802" s="9">
        <v>6.0992262385</v>
      </c>
      <c r="T802" s="9">
        <v>9.3500135775299995</v>
      </c>
      <c r="U802" s="9">
        <v>1.94678065015</v>
      </c>
      <c r="V802" s="287">
        <v>58.299136995760009</v>
      </c>
      <c r="W802" s="287">
        <v>77.847926335770012</v>
      </c>
      <c r="X802" s="9">
        <v>7.6625907365612775</v>
      </c>
      <c r="Y802" s="284">
        <v>85.510517072331282</v>
      </c>
      <c r="Z802" t="str">
        <f>SUBSTITUTE(SUBSTITUTE(SUBSTITUTE(SUBSTITUTE(IF(E802="","",VLOOKUP(E802,Esquemas_NORM!$A$2:$H$126,8,FALSE)),"PROVINCIA ADMINISTRATIVA Y DE PLANIFICACIÓN","PAT"),"PROVINCIA ADMINISTRATIVA Y DE PLANIFICACION","PAT"),"PROVINCIA ADMINISTRATIVA DE PLANIFICACION","PAT"),"PROVINCIA ADMINISTRATIVA Y PLANIFICACION","PAT")</f>
        <v>PAT BIOENERGÉTICA DEL NORTE DE ANTIOQUIA</v>
      </c>
      <c r="AA802" t="str">
        <f>IF($E802="","",INDEX(Esquemas_NORM!$H$2:$K$126,MATCH($E802,Esquemas_NORM!$A$2:$A$126,0),MATCH(AA$4,Esquemas_NORM!$H$1:$K$1,0)))</f>
        <v>A la fecha no ha conformado un EAT Región</v>
      </c>
      <c r="AB802" t="str">
        <f>IF($E802="","",INDEX(Esquemas_NORM!$H$2:$K$126,MATCH($E802,Esquemas_NORM!$A$2:$A$126,0),MATCH(AB$4,Esquemas_NORM!$H$1:$K$1,0)))</f>
        <v>A la fecha no ha conformado un EAT Área Metropolitana</v>
      </c>
      <c r="AC802" t="str">
        <f>IF($E802="","",INDEX(Esquemas_NORM!$H$2:$K$126,MATCH($E802,Esquemas_NORM!$A$2:$A$126,0),MATCH(AC$4,Esquemas_NORM!$H$1:$K$1,0)))</f>
        <v>A la fecha no ha conformado un EAT asociación - unión</v>
      </c>
    </row>
    <row r="803" spans="1:29" x14ac:dyDescent="0.3">
      <c r="A803" s="528">
        <v>2021</v>
      </c>
      <c r="B803" s="529" t="s">
        <v>556</v>
      </c>
      <c r="C803" s="529" t="s">
        <v>235</v>
      </c>
      <c r="D803" s="529" t="s">
        <v>570</v>
      </c>
      <c r="E803" s="529" t="s">
        <v>256</v>
      </c>
      <c r="F803" s="529" t="s">
        <v>238</v>
      </c>
      <c r="G803" s="529" t="s">
        <v>257</v>
      </c>
      <c r="H803" s="9">
        <v>72.631815653789999</v>
      </c>
      <c r="I803" s="9">
        <v>0</v>
      </c>
      <c r="J803" s="287">
        <v>72.631815653789999</v>
      </c>
      <c r="K803" s="9">
        <v>6.4108649444000001</v>
      </c>
      <c r="L803" s="9">
        <v>14.018085049330001</v>
      </c>
      <c r="M803" s="287">
        <v>20.428949993730001</v>
      </c>
      <c r="N803" s="9">
        <v>3.6880066384900001</v>
      </c>
      <c r="O803" s="9">
        <v>45.254722784999998</v>
      </c>
      <c r="P803" s="9">
        <v>7.4273976721299997</v>
      </c>
      <c r="Q803" s="9">
        <v>5.4382010995999996</v>
      </c>
      <c r="R803" s="9">
        <v>16.538590161679998</v>
      </c>
      <c r="S803" s="9">
        <v>33.992945376489999</v>
      </c>
      <c r="T803" s="9">
        <v>80.117621346299998</v>
      </c>
      <c r="U803" s="9">
        <v>9.6525386213100006</v>
      </c>
      <c r="V803" s="287">
        <v>202.11002370099999</v>
      </c>
      <c r="W803" s="287">
        <v>295.17078934851997</v>
      </c>
      <c r="X803" s="9">
        <v>29.053734153569987</v>
      </c>
      <c r="Y803" s="284">
        <v>324.22452350208994</v>
      </c>
      <c r="Z803" t="str">
        <f>SUBSTITUTE(SUBSTITUTE(SUBSTITUTE(SUBSTITUTE(IF(E803="","",VLOOKUP(E803,Esquemas_NORM!$A$2:$H$126,8,FALSE)),"PROVINCIA ADMINISTRATIVA Y DE PLANIFICACIÓN","PAT"),"PROVINCIA ADMINISTRATIVA Y DE PLANIFICACION","PAT"),"PROVINCIA ADMINISTRATIVA DE PLANIFICACION","PAT"),"PROVINCIA ADMINISTRATIVA Y PLANIFICACION","PAT")</f>
        <v>PAT BIOENERGÉTICA DEL NORTE DE ANTIOQUIA</v>
      </c>
      <c r="AA803" t="str">
        <f>IF($E803="","",INDEX(Esquemas_NORM!$H$2:$K$126,MATCH($E803,Esquemas_NORM!$A$2:$A$126,0),MATCH(AA$4,Esquemas_NORM!$H$1:$K$1,0)))</f>
        <v>A la fecha no ha conformado un EAT Región</v>
      </c>
      <c r="AB803" t="str">
        <f>IF($E803="","",INDEX(Esquemas_NORM!$H$2:$K$126,MATCH($E803,Esquemas_NORM!$A$2:$A$126,0),MATCH(AB$4,Esquemas_NORM!$H$1:$K$1,0)))</f>
        <v>A la fecha no ha conformado un EAT Área Metropolitana</v>
      </c>
      <c r="AC803" t="str">
        <f>IF($E803="","",INDEX(Esquemas_NORM!$H$2:$K$126,MATCH($E803,Esquemas_NORM!$A$2:$A$126,0),MATCH(AC$4,Esquemas_NORM!$H$1:$K$1,0)))</f>
        <v>ASOCIACION DE MUNICIPIOS DEL NORTE ANTIOQUEÑO - AMUNORTE</v>
      </c>
    </row>
    <row r="804" spans="1:29" x14ac:dyDescent="0.3">
      <c r="A804" s="528">
        <v>2021</v>
      </c>
      <c r="B804" s="529" t="s">
        <v>556</v>
      </c>
      <c r="C804" s="529" t="s">
        <v>235</v>
      </c>
      <c r="D804" s="529" t="s">
        <v>570</v>
      </c>
      <c r="E804" s="529" t="s">
        <v>258</v>
      </c>
      <c r="F804" s="529" t="s">
        <v>238</v>
      </c>
      <c r="G804" s="529" t="s">
        <v>259</v>
      </c>
      <c r="H804" s="9">
        <v>27.969876516500001</v>
      </c>
      <c r="I804" s="9">
        <v>0</v>
      </c>
      <c r="J804" s="287">
        <v>27.969876516500001</v>
      </c>
      <c r="K804" s="9">
        <v>2.7934348816400001</v>
      </c>
      <c r="L804" s="9">
        <v>3.5388628255299999</v>
      </c>
      <c r="M804" s="287">
        <v>6.3322977071699995</v>
      </c>
      <c r="N804" s="9">
        <v>12.161532752239999</v>
      </c>
      <c r="O804" s="9">
        <v>7.6596307463100004</v>
      </c>
      <c r="P804" s="9">
        <v>2.5151989611899999</v>
      </c>
      <c r="Q804" s="9">
        <v>1.8903442368900001</v>
      </c>
      <c r="R804" s="9">
        <v>7.6515957885999999</v>
      </c>
      <c r="S804" s="9">
        <v>9.3378682691700003</v>
      </c>
      <c r="T804" s="9">
        <v>16.193633375009998</v>
      </c>
      <c r="U804" s="9">
        <v>2.9329916142900001</v>
      </c>
      <c r="V804" s="287">
        <v>60.342795743700009</v>
      </c>
      <c r="W804" s="287">
        <v>94.644969967370002</v>
      </c>
      <c r="X804" s="9">
        <v>9.3159279157479506</v>
      </c>
      <c r="Y804" s="284">
        <v>103.96089788311795</v>
      </c>
      <c r="Z804" t="str">
        <f>SUBSTITUTE(SUBSTITUTE(SUBSTITUTE(SUBSTITUTE(IF(E804="","",VLOOKUP(E804,Esquemas_NORM!$A$2:$H$126,8,FALSE)),"PROVINCIA ADMINISTRATIVA Y DE PLANIFICACIÓN","PAT"),"PROVINCIA ADMINISTRATIVA Y DE PLANIFICACION","PAT"),"PROVINCIA ADMINISTRATIVA DE PLANIFICACION","PAT"),"PROVINCIA ADMINISTRATIVA Y PLANIFICACION","PAT")</f>
        <v>PAT BIOENERGÉTICA DEL NORTE DE ANTIOQUIA</v>
      </c>
      <c r="AA804" t="str">
        <f>IF($E804="","",INDEX(Esquemas_NORM!$H$2:$K$126,MATCH($E804,Esquemas_NORM!$A$2:$A$126,0),MATCH(AA$4,Esquemas_NORM!$H$1:$K$1,0)))</f>
        <v>A la fecha no ha conformado un EAT Región</v>
      </c>
      <c r="AB804" t="str">
        <f>IF($E804="","",INDEX(Esquemas_NORM!$H$2:$K$126,MATCH($E804,Esquemas_NORM!$A$2:$A$126,0),MATCH(AB$4,Esquemas_NORM!$H$1:$K$1,0)))</f>
        <v>A la fecha no ha conformado un EAT Área Metropolitana</v>
      </c>
      <c r="AC804" t="str">
        <f>IF($E804="","",INDEX(Esquemas_NORM!$H$2:$K$126,MATCH($E804,Esquemas_NORM!$A$2:$A$126,0),MATCH(AC$4,Esquemas_NORM!$H$1:$K$1,0)))</f>
        <v>ASOCIACION DE MUNICIPIOS DEL NORTE ANTIOQUEÑO - AMUNORTE</v>
      </c>
    </row>
    <row r="805" spans="1:29" x14ac:dyDescent="0.3">
      <c r="A805" s="528">
        <v>2021</v>
      </c>
      <c r="B805" s="529" t="s">
        <v>556</v>
      </c>
      <c r="C805" s="529" t="s">
        <v>235</v>
      </c>
      <c r="D805" s="529" t="s">
        <v>569</v>
      </c>
      <c r="E805" s="529" t="s">
        <v>260</v>
      </c>
      <c r="F805" s="529" t="s">
        <v>238</v>
      </c>
      <c r="G805" s="529" t="s">
        <v>261</v>
      </c>
      <c r="H805" s="9">
        <v>6.0593817468699998</v>
      </c>
      <c r="I805" s="9">
        <v>0</v>
      </c>
      <c r="J805" s="287">
        <v>6.0593817468699998</v>
      </c>
      <c r="K805" s="9">
        <v>2.8636901141400002</v>
      </c>
      <c r="L805" s="9">
        <v>0.13453576598</v>
      </c>
      <c r="M805" s="287">
        <v>2.9982258801200001</v>
      </c>
      <c r="N805" s="9">
        <v>1.3320347529700001</v>
      </c>
      <c r="O805" s="9">
        <v>6.5826720055700001</v>
      </c>
      <c r="P805" s="9">
        <v>1.32643496951</v>
      </c>
      <c r="Q805" s="9">
        <v>1.02086949882</v>
      </c>
      <c r="R805" s="9">
        <v>3.8554519278999999</v>
      </c>
      <c r="S805" s="9">
        <v>10.80999973062</v>
      </c>
      <c r="T805" s="9">
        <v>8.4434655090799993</v>
      </c>
      <c r="U805" s="9">
        <v>1.83150338295</v>
      </c>
      <c r="V805" s="287">
        <v>35.202431777419996</v>
      </c>
      <c r="W805" s="287">
        <v>44.260039404410001</v>
      </c>
      <c r="X805" s="9">
        <v>4.3565266784012735</v>
      </c>
      <c r="Y805" s="284">
        <v>48.616566082811275</v>
      </c>
      <c r="Z805" t="str">
        <f>SUBSTITUTE(SUBSTITUTE(SUBSTITUTE(SUBSTITUTE(IF(E805="","",VLOOKUP(E805,Esquemas_NORM!$A$2:$H$126,8,FALSE)),"PROVINCIA ADMINISTRATIVA Y DE PLANIFICACIÓN","PAT"),"PROVINCIA ADMINISTRATIVA Y DE PLANIFICACION","PAT"),"PROVINCIA ADMINISTRATIVA DE PLANIFICACION","PAT"),"PROVINCIA ADMINISTRATIVA Y PLANIFICACION","PAT")</f>
        <v>PAT BIOENERGÉTICA DEL NORTE DE ANTIOQUIA</v>
      </c>
      <c r="AA805" t="str">
        <f>IF($E805="","",INDEX(Esquemas_NORM!$H$2:$K$126,MATCH($E805,Esquemas_NORM!$A$2:$A$126,0),MATCH(AA$4,Esquemas_NORM!$H$1:$K$1,0)))</f>
        <v>A la fecha no ha conformado un EAT Región</v>
      </c>
      <c r="AB805" t="str">
        <f>IF($E805="","",INDEX(Esquemas_NORM!$H$2:$K$126,MATCH($E805,Esquemas_NORM!$A$2:$A$126,0),MATCH(AB$4,Esquemas_NORM!$H$1:$K$1,0)))</f>
        <v>A la fecha no ha conformado un EAT Área Metropolitana</v>
      </c>
      <c r="AC805" t="str">
        <f>IF($E805="","",INDEX(Esquemas_NORM!$H$2:$K$126,MATCH($E805,Esquemas_NORM!$A$2:$A$126,0),MATCH(AC$4,Esquemas_NORM!$H$1:$K$1,0)))</f>
        <v>ASOCIACION DE MUNICIPIOS DEL NORTE ANTIOQUEÑO - AMUNORTE</v>
      </c>
    </row>
    <row r="806" spans="1:29" x14ac:dyDescent="0.3">
      <c r="A806" s="528">
        <v>2021</v>
      </c>
      <c r="B806" s="529" t="s">
        <v>556</v>
      </c>
      <c r="C806" s="529" t="s">
        <v>235</v>
      </c>
      <c r="D806" s="529" t="s">
        <v>569</v>
      </c>
      <c r="E806" s="529" t="s">
        <v>262</v>
      </c>
      <c r="F806" s="529" t="s">
        <v>238</v>
      </c>
      <c r="G806" s="529" t="s">
        <v>263</v>
      </c>
      <c r="H806" s="9">
        <v>146.32015562263999</v>
      </c>
      <c r="I806" s="9">
        <v>0</v>
      </c>
      <c r="J806" s="287">
        <v>146.32015562263999</v>
      </c>
      <c r="K806" s="9">
        <v>525.06933738683995</v>
      </c>
      <c r="L806" s="9">
        <v>70.668485288959999</v>
      </c>
      <c r="M806" s="287">
        <v>595.73782267579998</v>
      </c>
      <c r="N806" s="9">
        <v>13.91244485278</v>
      </c>
      <c r="O806" s="9">
        <v>98.025949836410007</v>
      </c>
      <c r="P806" s="9">
        <v>11.04064748411</v>
      </c>
      <c r="Q806" s="9">
        <v>15.21244613392</v>
      </c>
      <c r="R806" s="9">
        <v>36.711192558919997</v>
      </c>
      <c r="S806" s="9">
        <v>52.428030973200002</v>
      </c>
      <c r="T806" s="9">
        <v>51.300772315049997</v>
      </c>
      <c r="U806" s="9">
        <v>10.992860241240001</v>
      </c>
      <c r="V806" s="287">
        <v>289.62434439563003</v>
      </c>
      <c r="W806" s="287">
        <v>1031.6823226940701</v>
      </c>
      <c r="X806" s="9">
        <v>101.54874742397118</v>
      </c>
      <c r="Y806" s="284">
        <v>1133.2310701180413</v>
      </c>
      <c r="Z806" t="str">
        <f>SUBSTITUTE(SUBSTITUTE(SUBSTITUTE(SUBSTITUTE(IF(E806="","",VLOOKUP(E806,Esquemas_NORM!$A$2:$H$126,8,FALSE)),"PROVINCIA ADMINISTRATIVA Y DE PLANIFICACIÓN","PAT"),"PROVINCIA ADMINISTRATIVA Y DE PLANIFICACION","PAT"),"PROVINCIA ADMINISTRATIVA DE PLANIFICACION","PAT"),"PROVINCIA ADMINISTRATIVA Y PLANIFICACION","PAT")</f>
        <v>PAT DEL RIO GRANDE</v>
      </c>
      <c r="AA806" t="str">
        <f>IF($E806="","",INDEX(Esquemas_NORM!$H$2:$K$126,MATCH($E806,Esquemas_NORM!$A$2:$A$126,0),MATCH(AA$4,Esquemas_NORM!$H$1:$K$1,0)))</f>
        <v>A la fecha no ha conformado un EAT Región</v>
      </c>
      <c r="AB806" t="str">
        <f>IF($E806="","",INDEX(Esquemas_NORM!$H$2:$K$126,MATCH($E806,Esquemas_NORM!$A$2:$A$126,0),MATCH(AB$4,Esquemas_NORM!$H$1:$K$1,0)))</f>
        <v>A la fecha no ha conformado un EAT Área Metropolitana</v>
      </c>
      <c r="AC806" t="str">
        <f>IF($E806="","",INDEX(Esquemas_NORM!$H$2:$K$126,MATCH($E806,Esquemas_NORM!$A$2:$A$126,0),MATCH(AC$4,Esquemas_NORM!$H$1:$K$1,0)))</f>
        <v>A la fecha no ha conformado un EAT asociación - unión</v>
      </c>
    </row>
    <row r="807" spans="1:29" x14ac:dyDescent="0.3">
      <c r="A807" s="528">
        <v>2021</v>
      </c>
      <c r="B807" s="529" t="s">
        <v>556</v>
      </c>
      <c r="C807" s="529" t="s">
        <v>235</v>
      </c>
      <c r="D807" s="529" t="s">
        <v>569</v>
      </c>
      <c r="E807" s="529" t="s">
        <v>264</v>
      </c>
      <c r="F807" s="529" t="s">
        <v>238</v>
      </c>
      <c r="G807" s="529" t="s">
        <v>265</v>
      </c>
      <c r="H807" s="9">
        <v>196.39144679399001</v>
      </c>
      <c r="I807" s="9">
        <v>0.69629305462000002</v>
      </c>
      <c r="J807" s="287">
        <v>197.08773984861003</v>
      </c>
      <c r="K807" s="9">
        <v>226.32385314273</v>
      </c>
      <c r="L807" s="9">
        <v>24.455446981320001</v>
      </c>
      <c r="M807" s="287">
        <v>250.77930012405</v>
      </c>
      <c r="N807" s="9">
        <v>33.197297279700003</v>
      </c>
      <c r="O807" s="9">
        <v>118.91699604170999</v>
      </c>
      <c r="P807" s="9">
        <v>15.364888130520001</v>
      </c>
      <c r="Q807" s="9">
        <v>18.239457310950002</v>
      </c>
      <c r="R807" s="9">
        <v>51.535950714000002</v>
      </c>
      <c r="S807" s="9">
        <v>95.304700836899997</v>
      </c>
      <c r="T807" s="9">
        <v>148.58628732957001</v>
      </c>
      <c r="U807" s="9">
        <v>18.138580531580001</v>
      </c>
      <c r="V807" s="287">
        <v>499.28415817493004</v>
      </c>
      <c r="W807" s="287">
        <v>947.15119814759009</v>
      </c>
      <c r="X807" s="9">
        <v>93.228327826581335</v>
      </c>
      <c r="Y807" s="284">
        <v>1040.3795259741714</v>
      </c>
      <c r="Z807" t="str">
        <f>SUBSTITUTE(SUBSTITUTE(SUBSTITUTE(SUBSTITUTE(IF(E807="","",VLOOKUP(E807,Esquemas_NORM!$A$2:$H$126,8,FALSE)),"PROVINCIA ADMINISTRATIVA Y DE PLANIFICACIÓN","PAT"),"PROVINCIA ADMINISTRATIVA Y DE PLANIFICACION","PAT"),"PROVINCIA ADMINISTRATIVA DE PLANIFICACION","PAT"),"PROVINCIA ADMINISTRATIVA Y PLANIFICACION","PAT")</f>
        <v>PAT DEL RIO GRANDE</v>
      </c>
      <c r="AA807" t="str">
        <f>IF($E807="","",INDEX(Esquemas_NORM!$H$2:$K$126,MATCH($E807,Esquemas_NORM!$A$2:$A$126,0),MATCH(AA$4,Esquemas_NORM!$H$1:$K$1,0)))</f>
        <v>A la fecha no ha conformado un EAT Región</v>
      </c>
      <c r="AB807" t="str">
        <f>IF($E807="","",INDEX(Esquemas_NORM!$H$2:$K$126,MATCH($E807,Esquemas_NORM!$A$2:$A$126,0),MATCH(AB$4,Esquemas_NORM!$H$1:$K$1,0)))</f>
        <v>A la fecha no ha conformado un EAT Área Metropolitana</v>
      </c>
      <c r="AC807" t="str">
        <f>IF($E807="","",INDEX(Esquemas_NORM!$H$2:$K$126,MATCH($E807,Esquemas_NORM!$A$2:$A$126,0),MATCH(AC$4,Esquemas_NORM!$H$1:$K$1,0)))</f>
        <v>A la fecha no ha conformado un EAT asociación - unión</v>
      </c>
    </row>
    <row r="808" spans="1:29" x14ac:dyDescent="0.3">
      <c r="A808" s="528">
        <v>2021</v>
      </c>
      <c r="B808" s="529" t="s">
        <v>556</v>
      </c>
      <c r="C808" s="529" t="s">
        <v>235</v>
      </c>
      <c r="D808" s="529" t="s">
        <v>570</v>
      </c>
      <c r="E808" s="529" t="s">
        <v>266</v>
      </c>
      <c r="F808" s="529" t="s">
        <v>238</v>
      </c>
      <c r="G808" s="529" t="s">
        <v>267</v>
      </c>
      <c r="H808" s="9">
        <v>24.21202095764</v>
      </c>
      <c r="I808" s="9">
        <v>0.98527320710999999</v>
      </c>
      <c r="J808" s="287">
        <v>25.197294164750001</v>
      </c>
      <c r="K808" s="9">
        <v>3.5314532985599998</v>
      </c>
      <c r="L808" s="9">
        <v>3.4346638649500001</v>
      </c>
      <c r="M808" s="287">
        <v>6.9661171635099999</v>
      </c>
      <c r="N808" s="9">
        <v>11.825098172180001</v>
      </c>
      <c r="O808" s="9">
        <v>14.279144692559999</v>
      </c>
      <c r="P808" s="9">
        <v>2.6628472758799999</v>
      </c>
      <c r="Q808" s="9">
        <v>2.49270961112</v>
      </c>
      <c r="R808" s="9">
        <v>10.911255312730001</v>
      </c>
      <c r="S808" s="9">
        <v>10.13381803885</v>
      </c>
      <c r="T808" s="9">
        <v>20.427921819649999</v>
      </c>
      <c r="U808" s="9">
        <v>4.1567228961499998</v>
      </c>
      <c r="V808" s="287">
        <v>76.889517819120002</v>
      </c>
      <c r="W808" s="287">
        <v>109.05292914738001</v>
      </c>
      <c r="X808" s="9">
        <v>10.734106918604084</v>
      </c>
      <c r="Y808" s="284">
        <v>119.7870360659841</v>
      </c>
      <c r="Z808" t="str">
        <f>SUBSTITUTE(SUBSTITUTE(SUBSTITUTE(SUBSTITUTE(IF(E808="","",VLOOKUP(E808,Esquemas_NORM!$A$2:$H$126,8,FALSE)),"PROVINCIA ADMINISTRATIVA Y DE PLANIFICACIÓN","PAT"),"PROVINCIA ADMINISTRATIVA Y DE PLANIFICACION","PAT"),"PROVINCIA ADMINISTRATIVA DE PLANIFICACION","PAT"),"PROVINCIA ADMINISTRATIVA Y PLANIFICACION","PAT")</f>
        <v>PAT BIOENERGÉTICA DEL NORTE DE ANTIOQUIA</v>
      </c>
      <c r="AA808" t="str">
        <f>IF($E808="","",INDEX(Esquemas_NORM!$H$2:$K$126,MATCH($E808,Esquemas_NORM!$A$2:$A$126,0),MATCH(AA$4,Esquemas_NORM!$H$1:$K$1,0)))</f>
        <v>A la fecha no ha conformado un EAT Región</v>
      </c>
      <c r="AB808" t="str">
        <f>IF($E808="","",INDEX(Esquemas_NORM!$H$2:$K$126,MATCH($E808,Esquemas_NORM!$A$2:$A$126,0),MATCH(AB$4,Esquemas_NORM!$H$1:$K$1,0)))</f>
        <v>A la fecha no ha conformado un EAT Área Metropolitana</v>
      </c>
      <c r="AC808" t="str">
        <f>IF($E808="","",INDEX(Esquemas_NORM!$H$2:$K$126,MATCH($E808,Esquemas_NORM!$A$2:$A$126,0),MATCH(AC$4,Esquemas_NORM!$H$1:$K$1,0)))</f>
        <v>ASOCIACION DE MUNICIPIOS DEL NORTE ANTIOQUEÑO - AMUNORTE</v>
      </c>
    </row>
    <row r="809" spans="1:29" x14ac:dyDescent="0.3">
      <c r="A809" s="528">
        <v>2021</v>
      </c>
      <c r="B809" s="529" t="s">
        <v>556</v>
      </c>
      <c r="C809" s="529" t="s">
        <v>235</v>
      </c>
      <c r="D809" s="529" t="s">
        <v>568</v>
      </c>
      <c r="E809" s="529" t="s">
        <v>268</v>
      </c>
      <c r="F809" s="529" t="s">
        <v>238</v>
      </c>
      <c r="G809" s="529" t="s">
        <v>269</v>
      </c>
      <c r="H809" s="9">
        <v>19.881570403080001</v>
      </c>
      <c r="I809" s="9">
        <v>1.6524412451799999</v>
      </c>
      <c r="J809" s="287">
        <v>21.534011648260002</v>
      </c>
      <c r="K809" s="9">
        <v>6.960666335</v>
      </c>
      <c r="L809" s="9">
        <v>3.3710122448500002</v>
      </c>
      <c r="M809" s="287">
        <v>10.331678579849999</v>
      </c>
      <c r="N809" s="9">
        <v>1.5944892995</v>
      </c>
      <c r="O809" s="9">
        <v>37.821325658879999</v>
      </c>
      <c r="P809" s="9">
        <v>5.0439498862900001</v>
      </c>
      <c r="Q809" s="9">
        <v>3.6776357540500002</v>
      </c>
      <c r="R809" s="9">
        <v>13.46247339536</v>
      </c>
      <c r="S809" s="9">
        <v>16.465140660639999</v>
      </c>
      <c r="T809" s="9">
        <v>36.714836216949998</v>
      </c>
      <c r="U809" s="9">
        <v>7.3205409935599999</v>
      </c>
      <c r="V809" s="287">
        <v>122.10039186522999</v>
      </c>
      <c r="W809" s="287">
        <v>153.96608209333999</v>
      </c>
      <c r="X809" s="9">
        <v>15.154919725217711</v>
      </c>
      <c r="Y809" s="284">
        <v>169.12100181855772</v>
      </c>
      <c r="Z809" t="str">
        <f>SUBSTITUTE(SUBSTITUTE(SUBSTITUTE(SUBSTITUTE(IF(E809="","",VLOOKUP(E809,Esquemas_NORM!$A$2:$H$126,8,FALSE)),"PROVINCIA ADMINISTRATIVA Y DE PLANIFICACIÓN","PAT"),"PROVINCIA ADMINISTRATIVA Y DE PLANIFICACION","PAT"),"PROVINCIA ADMINISTRATIVA DE PLANIFICACION","PAT"),"PROVINCIA ADMINISTRATIVA Y PLANIFICACION","PAT")</f>
        <v>PAT BIOENERGÉTICA DEL NORTE DE ANTIOQUIA</v>
      </c>
      <c r="AA809" t="str">
        <f>IF($E809="","",INDEX(Esquemas_NORM!$H$2:$K$126,MATCH($E809,Esquemas_NORM!$A$2:$A$126,0),MATCH(AA$4,Esquemas_NORM!$H$1:$K$1,0)))</f>
        <v>A la fecha no ha conformado un EAT Región</v>
      </c>
      <c r="AB809" t="str">
        <f>IF($E809="","",INDEX(Esquemas_NORM!$H$2:$K$126,MATCH($E809,Esquemas_NORM!$A$2:$A$126,0),MATCH(AB$4,Esquemas_NORM!$H$1:$K$1,0)))</f>
        <v>A la fecha no ha conformado un EAT Área Metropolitana</v>
      </c>
      <c r="AC809" t="str">
        <f>IF($E809="","",INDEX(Esquemas_NORM!$H$2:$K$126,MATCH($E809,Esquemas_NORM!$A$2:$A$126,0),MATCH(AC$4,Esquemas_NORM!$H$1:$K$1,0)))</f>
        <v>A la fecha no ha conformado un EAT asociación - unión</v>
      </c>
    </row>
    <row r="810" spans="1:29" x14ac:dyDescent="0.3">
      <c r="A810" s="528">
        <v>2021</v>
      </c>
      <c r="B810" s="529" t="s">
        <v>556</v>
      </c>
      <c r="C810" s="529" t="s">
        <v>235</v>
      </c>
      <c r="D810" s="529" t="s">
        <v>568</v>
      </c>
      <c r="E810" s="529" t="s">
        <v>270</v>
      </c>
      <c r="F810" s="529" t="s">
        <v>238</v>
      </c>
      <c r="G810" s="529" t="s">
        <v>271</v>
      </c>
      <c r="H810" s="9">
        <v>80.186002782299994</v>
      </c>
      <c r="I810" s="9">
        <v>0.11555939545</v>
      </c>
      <c r="J810" s="287">
        <v>80.30156217775</v>
      </c>
      <c r="K810" s="9">
        <v>167.90310155863</v>
      </c>
      <c r="L810" s="9">
        <v>23.362763712930001</v>
      </c>
      <c r="M810" s="287">
        <v>191.26586527155999</v>
      </c>
      <c r="N810" s="9">
        <v>22.169222022669999</v>
      </c>
      <c r="O810" s="9">
        <v>126.62216749837999</v>
      </c>
      <c r="P810" s="9">
        <v>17.247918783359999</v>
      </c>
      <c r="Q810" s="9">
        <v>23.38833053282</v>
      </c>
      <c r="R810" s="9">
        <v>46.688332949509999</v>
      </c>
      <c r="S810" s="9">
        <v>72.8141121755</v>
      </c>
      <c r="T810" s="9">
        <v>109.87899423256999</v>
      </c>
      <c r="U810" s="9">
        <v>21.046438720179999</v>
      </c>
      <c r="V810" s="287">
        <v>439.85551691499001</v>
      </c>
      <c r="W810" s="287">
        <v>711.42294436430006</v>
      </c>
      <c r="X810" s="9">
        <v>70.025537221776688</v>
      </c>
      <c r="Y810" s="284">
        <v>781.4484815860767</v>
      </c>
      <c r="Z810" t="str">
        <f>SUBSTITUTE(SUBSTITUTE(SUBSTITUTE(SUBSTITUTE(IF(E810="","",VLOOKUP(E810,Esquemas_NORM!$A$2:$H$126,8,FALSE)),"PROVINCIA ADMINISTRATIVA Y DE PLANIFICACIÓN","PAT"),"PROVINCIA ADMINISTRATIVA Y DE PLANIFICACION","PAT"),"PROVINCIA ADMINISTRATIVA DE PLANIFICACION","PAT"),"PROVINCIA ADMINISTRATIVA Y PLANIFICACION","PAT")</f>
        <v>PAT BIOENERGÉTICA DEL NORTE DE ANTIOQUIA</v>
      </c>
      <c r="AA810" t="str">
        <f>IF($E810="","",INDEX(Esquemas_NORM!$H$2:$K$126,MATCH($E810,Esquemas_NORM!$A$2:$A$126,0),MATCH(AA$4,Esquemas_NORM!$H$1:$K$1,0)))</f>
        <v>A la fecha no ha conformado un EAT Región</v>
      </c>
      <c r="AB810" t="str">
        <f>IF($E810="","",INDEX(Esquemas_NORM!$H$2:$K$126,MATCH($E810,Esquemas_NORM!$A$2:$A$126,0),MATCH(AB$4,Esquemas_NORM!$H$1:$K$1,0)))</f>
        <v>A la fecha no ha conformado un EAT Área Metropolitana</v>
      </c>
      <c r="AC810" t="str">
        <f>IF($E810="","",INDEX(Esquemas_NORM!$H$2:$K$126,MATCH($E810,Esquemas_NORM!$A$2:$A$126,0),MATCH(AC$4,Esquemas_NORM!$H$1:$K$1,0)))</f>
        <v>A la fecha no ha conformado un EAT asociación - unión</v>
      </c>
    </row>
    <row r="811" spans="1:29" x14ac:dyDescent="0.3">
      <c r="A811" s="528">
        <v>2021</v>
      </c>
      <c r="B811" s="529" t="s">
        <v>556</v>
      </c>
      <c r="C811" s="529" t="s">
        <v>272</v>
      </c>
      <c r="D811" s="529" t="s">
        <v>571</v>
      </c>
      <c r="E811" s="529" t="s">
        <v>274</v>
      </c>
      <c r="F811" s="529" t="s">
        <v>275</v>
      </c>
      <c r="G811" s="529" t="s">
        <v>277</v>
      </c>
      <c r="H811" s="9">
        <v>13.02304241679</v>
      </c>
      <c r="I811" s="9">
        <v>1.1292410402999999</v>
      </c>
      <c r="J811" s="287">
        <v>14.15228345709</v>
      </c>
      <c r="K811" s="9">
        <v>1.7787971382900001</v>
      </c>
      <c r="L811" s="9">
        <v>0.69192280562999997</v>
      </c>
      <c r="M811" s="287">
        <v>2.4707199439199998</v>
      </c>
      <c r="N811" s="9">
        <v>2.5077118063800001</v>
      </c>
      <c r="O811" s="9">
        <v>2.92070542546</v>
      </c>
      <c r="P811" s="9">
        <v>0.65921093670999997</v>
      </c>
      <c r="Q811" s="9">
        <v>0.38858395998</v>
      </c>
      <c r="R811" s="9">
        <v>2.31853142762</v>
      </c>
      <c r="S811" s="9">
        <v>3.0816412509200002</v>
      </c>
      <c r="T811" s="9">
        <v>8.8685894709799999</v>
      </c>
      <c r="U811" s="9">
        <v>0.89358667985999995</v>
      </c>
      <c r="V811" s="287">
        <v>21.638560957910002</v>
      </c>
      <c r="W811" s="287">
        <v>38.261564358919998</v>
      </c>
      <c r="X811" s="9">
        <v>3.7660952888907397</v>
      </c>
      <c r="Y811" s="284">
        <v>42.027659647810736</v>
      </c>
      <c r="Z811" t="str">
        <f>SUBSTITUTE(SUBSTITUTE(SUBSTITUTE(SUBSTITUTE(IF(E811="","",VLOOKUP(E811,Esquemas_NORM!$A$2:$H$126,8,FALSE)),"PROVINCIA ADMINISTRATIVA Y DE PLANIFICACIÓN","PAT"),"PROVINCIA ADMINISTRATIVA Y DE PLANIFICACION","PAT"),"PROVINCIA ADMINISTRATIVA DE PLANIFICACION","PAT"),"PROVINCIA ADMINISTRATIVA Y PLANIFICACION","PAT")</f>
        <v>PAT AGROINDUSTRIAL DEL OCCIDENTE ANTIOQUEÑO</v>
      </c>
      <c r="AA811" t="str">
        <f>IF($E811="","",INDEX(Esquemas_NORM!$H$2:$K$126,MATCH($E811,Esquemas_NORM!$A$2:$A$126,0),MATCH(AA$4,Esquemas_NORM!$H$1:$K$1,0)))</f>
        <v>Región de Planeación y Gestión de Occidente</v>
      </c>
      <c r="AB811" t="str">
        <f>IF($E811="","",INDEX(Esquemas_NORM!$H$2:$K$126,MATCH($E811,Esquemas_NORM!$A$2:$A$126,0),MATCH(AB$4,Esquemas_NORM!$H$1:$K$1,0)))</f>
        <v>A la fecha no ha conformado un EAT Área Metropolitana</v>
      </c>
      <c r="AC811" t="str">
        <f>IF($E811="","",INDEX(Esquemas_NORM!$H$2:$K$126,MATCH($E811,Esquemas_NORM!$A$2:$A$126,0),MATCH(AC$4,Esquemas_NORM!$H$1:$K$1,0)))</f>
        <v>ASOCIACION DE MUNICIPIOS DEL NORTE ANTIOQUEÑO - AMUNORTE</v>
      </c>
    </row>
    <row r="812" spans="1:29" x14ac:dyDescent="0.3">
      <c r="A812" s="528">
        <v>2021</v>
      </c>
      <c r="B812" s="529" t="s">
        <v>556</v>
      </c>
      <c r="C812" s="529" t="s">
        <v>272</v>
      </c>
      <c r="D812" s="529" t="s">
        <v>572</v>
      </c>
      <c r="E812" s="529" t="s">
        <v>278</v>
      </c>
      <c r="F812" s="529" t="s">
        <v>275</v>
      </c>
      <c r="G812" s="529" t="s">
        <v>280</v>
      </c>
      <c r="H812" s="9">
        <v>65.453762234359999</v>
      </c>
      <c r="I812" s="9">
        <v>6.8961122561100003</v>
      </c>
      <c r="J812" s="287">
        <v>72.34987449047</v>
      </c>
      <c r="K812" s="9">
        <v>4.2958663663000003</v>
      </c>
      <c r="L812" s="9">
        <v>4.4583575888800002</v>
      </c>
      <c r="M812" s="287">
        <v>8.7542239551800005</v>
      </c>
      <c r="N812" s="9">
        <v>0.78454495041000005</v>
      </c>
      <c r="O812" s="9">
        <v>12.40371732076</v>
      </c>
      <c r="P812" s="9">
        <v>3.3737373176999998</v>
      </c>
      <c r="Q812" s="9">
        <v>2.40609864275</v>
      </c>
      <c r="R812" s="9">
        <v>9.0966634939700004</v>
      </c>
      <c r="S812" s="9">
        <v>7.9772631599399997</v>
      </c>
      <c r="T812" s="9">
        <v>17.385283755989999</v>
      </c>
      <c r="U812" s="9">
        <v>3.6872182785500001</v>
      </c>
      <c r="V812" s="287">
        <v>57.114526920069999</v>
      </c>
      <c r="W812" s="287">
        <v>138.21862536572002</v>
      </c>
      <c r="X812" s="9">
        <v>13.604893645851901</v>
      </c>
      <c r="Y812" s="284">
        <v>151.8235190115719</v>
      </c>
      <c r="Z812" t="str">
        <f>SUBSTITUTE(SUBSTITUTE(SUBSTITUTE(SUBSTITUTE(IF(E812="","",VLOOKUP(E812,Esquemas_NORM!$A$2:$H$126,8,FALSE)),"PROVINCIA ADMINISTRATIVA Y DE PLANIFICACIÓN","PAT"),"PROVINCIA ADMINISTRATIVA Y DE PLANIFICACION","PAT"),"PROVINCIA ADMINISTRATIVA DE PLANIFICACION","PAT"),"PROVINCIA ADMINISTRATIVA Y PLANIFICACION","PAT")</f>
        <v>PAT DE PENDERISCO Y SINIFANÁ</v>
      </c>
      <c r="AA812" t="str">
        <f>IF($E812="","",INDEX(Esquemas_NORM!$H$2:$K$126,MATCH($E812,Esquemas_NORM!$A$2:$A$126,0),MATCH(AA$4,Esquemas_NORM!$H$1:$K$1,0)))</f>
        <v>A la fecha no ha conformado un EAT Región</v>
      </c>
      <c r="AB812" t="str">
        <f>IF($E812="","",INDEX(Esquemas_NORM!$H$2:$K$126,MATCH($E812,Esquemas_NORM!$A$2:$A$126,0),MATCH(AB$4,Esquemas_NORM!$H$1:$K$1,0)))</f>
        <v>A la fecha no ha conformado un EAT Área Metropolitana</v>
      </c>
      <c r="AC812" t="str">
        <f>IF($E812="","",INDEX(Esquemas_NORM!$H$2:$K$126,MATCH($E812,Esquemas_NORM!$A$2:$A$126,0),MATCH(AC$4,Esquemas_NORM!$H$1:$K$1,0)))</f>
        <v>ASOCIACION DE MUNICIPIOS DEL OCCIDENTE ANTIOQUEÑO - AMOCCIDENTE</v>
      </c>
    </row>
    <row r="813" spans="1:29" x14ac:dyDescent="0.3">
      <c r="A813" s="528">
        <v>2021</v>
      </c>
      <c r="B813" s="529" t="s">
        <v>556</v>
      </c>
      <c r="C813" s="529" t="s">
        <v>272</v>
      </c>
      <c r="D813" s="529" t="s">
        <v>572</v>
      </c>
      <c r="E813" s="529" t="s">
        <v>281</v>
      </c>
      <c r="F813" s="529" t="s">
        <v>275</v>
      </c>
      <c r="G813" s="529" t="s">
        <v>282</v>
      </c>
      <c r="H813" s="9">
        <v>17.938853195699998</v>
      </c>
      <c r="I813" s="9">
        <v>0</v>
      </c>
      <c r="J813" s="287">
        <v>17.938853195699998</v>
      </c>
      <c r="K813" s="9">
        <v>2.69959604147</v>
      </c>
      <c r="L813" s="9">
        <v>1.7682176998100001</v>
      </c>
      <c r="M813" s="287">
        <v>4.4678137412800005</v>
      </c>
      <c r="N813" s="9">
        <v>0.50179317993000006</v>
      </c>
      <c r="O813" s="9">
        <v>6.6914088679799999</v>
      </c>
      <c r="P813" s="9">
        <v>2.4175262604499999</v>
      </c>
      <c r="Q813" s="9">
        <v>1.32457248245</v>
      </c>
      <c r="R813" s="9">
        <v>7.5350881494599999</v>
      </c>
      <c r="S813" s="9">
        <v>6.36715875244</v>
      </c>
      <c r="T813" s="9">
        <v>15.67050816383</v>
      </c>
      <c r="U813" s="9">
        <v>2.7465632046300001</v>
      </c>
      <c r="V813" s="287">
        <v>43.254619061169997</v>
      </c>
      <c r="W813" s="287">
        <v>65.661285998149992</v>
      </c>
      <c r="X813" s="9">
        <v>6.463056699420255</v>
      </c>
      <c r="Y813" s="284">
        <v>72.124342697570242</v>
      </c>
      <c r="Z813" t="str">
        <f>SUBSTITUTE(SUBSTITUTE(SUBSTITUTE(SUBSTITUTE(IF(E813="","",VLOOKUP(E813,Esquemas_NORM!$A$2:$H$126,8,FALSE)),"PROVINCIA ADMINISTRATIVA Y DE PLANIFICACIÓN","PAT"),"PROVINCIA ADMINISTRATIVA Y DE PLANIFICACION","PAT"),"PROVINCIA ADMINISTRATIVA DE PLANIFICACION","PAT"),"PROVINCIA ADMINISTRATIVA Y PLANIFICACION","PAT")</f>
        <v>A la fecha no ha conformado un EAT Provincia</v>
      </c>
      <c r="AA813" t="str">
        <f>IF($E813="","",INDEX(Esquemas_NORM!$H$2:$K$126,MATCH($E813,Esquemas_NORM!$A$2:$A$126,0),MATCH(AA$4,Esquemas_NORM!$H$1:$K$1,0)))</f>
        <v>Región de Planeación y Gestión de Occidente</v>
      </c>
      <c r="AB813" t="str">
        <f>IF($E813="","",INDEX(Esquemas_NORM!$H$2:$K$126,MATCH($E813,Esquemas_NORM!$A$2:$A$126,0),MATCH(AB$4,Esquemas_NORM!$H$1:$K$1,0)))</f>
        <v>A la fecha no ha conformado un EAT Área Metropolitana</v>
      </c>
      <c r="AC813" t="str">
        <f>IF($E813="","",INDEX(Esquemas_NORM!$H$2:$K$126,MATCH($E813,Esquemas_NORM!$A$2:$A$126,0),MATCH(AC$4,Esquemas_NORM!$H$1:$K$1,0)))</f>
        <v>ASOCIACION DE MUNICIPIOS DEL OCCIDENTE ANTIOQUEÑO - AMOCCIDENTE</v>
      </c>
    </row>
    <row r="814" spans="1:29" x14ac:dyDescent="0.3">
      <c r="A814" s="528">
        <v>2021</v>
      </c>
      <c r="B814" s="529" t="s">
        <v>556</v>
      </c>
      <c r="C814" s="529" t="s">
        <v>272</v>
      </c>
      <c r="D814" s="529" t="s">
        <v>572</v>
      </c>
      <c r="E814" s="529" t="s">
        <v>283</v>
      </c>
      <c r="F814" s="529" t="s">
        <v>275</v>
      </c>
      <c r="G814" s="529" t="s">
        <v>284</v>
      </c>
      <c r="H814" s="9">
        <v>12.830691963950001</v>
      </c>
      <c r="I814" s="9">
        <v>854.98912227549999</v>
      </c>
      <c r="J814" s="287">
        <v>867.81981423945001</v>
      </c>
      <c r="K814" s="9">
        <v>4.0021292882099999</v>
      </c>
      <c r="L814" s="9">
        <v>2.7279257287599998</v>
      </c>
      <c r="M814" s="287">
        <v>6.7300550169699997</v>
      </c>
      <c r="N814" s="9">
        <v>7.2329441934999998</v>
      </c>
      <c r="O814" s="9">
        <v>10.404716143610001</v>
      </c>
      <c r="P814" s="9">
        <v>1.92167739293</v>
      </c>
      <c r="Q814" s="9">
        <v>1.24665618537</v>
      </c>
      <c r="R814" s="9">
        <v>7.6202370124799996</v>
      </c>
      <c r="S814" s="9">
        <v>27.48598980293</v>
      </c>
      <c r="T814" s="9">
        <v>11.43235464476</v>
      </c>
      <c r="U814" s="9">
        <v>2.9584754342299999</v>
      </c>
      <c r="V814" s="287">
        <v>70.303050809809989</v>
      </c>
      <c r="W814" s="287">
        <v>944.85292006623001</v>
      </c>
      <c r="X814" s="9">
        <v>93.002107743536982</v>
      </c>
      <c r="Y814" s="284">
        <v>1037.8550278097671</v>
      </c>
      <c r="Z814" t="str">
        <f>SUBSTITUTE(SUBSTITUTE(SUBSTITUTE(SUBSTITUTE(IF(E814="","",VLOOKUP(E814,Esquemas_NORM!$A$2:$H$126,8,FALSE)),"PROVINCIA ADMINISTRATIVA Y DE PLANIFICACIÓN","PAT"),"PROVINCIA ADMINISTRATIVA Y DE PLANIFICACION","PAT"),"PROVINCIA ADMINISTRATIVA DE PLANIFICACION","PAT"),"PROVINCIA ADMINISTRATIVA Y PLANIFICACION","PAT")</f>
        <v>PAT TURÍSTICA Y AGROECOLÓGICA DEL OCCIDENTE ANTIOQUEÑO</v>
      </c>
      <c r="AA814" t="str">
        <f>IF($E814="","",INDEX(Esquemas_NORM!$H$2:$K$126,MATCH($E814,Esquemas_NORM!$A$2:$A$126,0),MATCH(AA$4,Esquemas_NORM!$H$1:$K$1,0)))</f>
        <v>Región de Planeación y Gestión de Occidente</v>
      </c>
      <c r="AB814" t="str">
        <f>IF($E814="","",INDEX(Esquemas_NORM!$H$2:$K$126,MATCH($E814,Esquemas_NORM!$A$2:$A$126,0),MATCH(AB$4,Esquemas_NORM!$H$1:$K$1,0)))</f>
        <v>A la fecha no ha conformado un EAT Área Metropolitana</v>
      </c>
      <c r="AC814" t="str">
        <f>IF($E814="","",INDEX(Esquemas_NORM!$H$2:$K$126,MATCH($E814,Esquemas_NORM!$A$2:$A$126,0),MATCH(AC$4,Esquemas_NORM!$H$1:$K$1,0)))</f>
        <v>ASOCIACION DE MUNICIPIOS DEL OCCIDENTE ANTIOQUEÑO - AMOCCIDENTE</v>
      </c>
    </row>
    <row r="815" spans="1:29" x14ac:dyDescent="0.3">
      <c r="A815" s="528">
        <v>2021</v>
      </c>
      <c r="B815" s="529" t="s">
        <v>556</v>
      </c>
      <c r="C815" s="529" t="s">
        <v>272</v>
      </c>
      <c r="D815" s="529" t="s">
        <v>572</v>
      </c>
      <c r="E815" s="529" t="s">
        <v>285</v>
      </c>
      <c r="F815" s="529" t="s">
        <v>275</v>
      </c>
      <c r="G815" s="529" t="s">
        <v>286</v>
      </c>
      <c r="H815" s="9">
        <v>50.74847826677</v>
      </c>
      <c r="I815" s="9">
        <v>0</v>
      </c>
      <c r="J815" s="287">
        <v>50.74847826677</v>
      </c>
      <c r="K815" s="9">
        <v>3.7559997750699998</v>
      </c>
      <c r="L815" s="9">
        <v>4.66814033031</v>
      </c>
      <c r="M815" s="287">
        <v>8.4241401053799994</v>
      </c>
      <c r="N815" s="9">
        <v>0.60656326355000001</v>
      </c>
      <c r="O815" s="9">
        <v>14.19940968593</v>
      </c>
      <c r="P815" s="9">
        <v>3.0354854162799998</v>
      </c>
      <c r="Q815" s="9">
        <v>2.7928600668599999</v>
      </c>
      <c r="R815" s="9">
        <v>10.430830461819999</v>
      </c>
      <c r="S815" s="9">
        <v>9.7542680491699993</v>
      </c>
      <c r="T815" s="9">
        <v>24.1342088478</v>
      </c>
      <c r="U815" s="9">
        <v>3.6229554336000001</v>
      </c>
      <c r="V815" s="287">
        <v>68.576581225010003</v>
      </c>
      <c r="W815" s="287">
        <v>127.74919959716001</v>
      </c>
      <c r="X815" s="9">
        <v>12.574385465514027</v>
      </c>
      <c r="Y815" s="284">
        <v>140.32358506267406</v>
      </c>
      <c r="Z815" t="str">
        <f>SUBSTITUTE(SUBSTITUTE(SUBSTITUTE(SUBSTITUTE(IF(E815="","",VLOOKUP(E815,Esquemas_NORM!$A$2:$H$126,8,FALSE)),"PROVINCIA ADMINISTRATIVA Y DE PLANIFICACIÓN","PAT"),"PROVINCIA ADMINISTRATIVA Y DE PLANIFICACION","PAT"),"PROVINCIA ADMINISTRATIVA DE PLANIFICACION","PAT"),"PROVINCIA ADMINISTRATIVA Y PLANIFICACION","PAT")</f>
        <v>PAT DE PENDERISCO Y SINIFANÁ</v>
      </c>
      <c r="AA815" t="str">
        <f>IF($E815="","",INDEX(Esquemas_NORM!$H$2:$K$126,MATCH($E815,Esquemas_NORM!$A$2:$A$126,0),MATCH(AA$4,Esquemas_NORM!$H$1:$K$1,0)))</f>
        <v>A la fecha no ha conformado un EAT Región</v>
      </c>
      <c r="AB815" t="str">
        <f>IF($E815="","",INDEX(Esquemas_NORM!$H$2:$K$126,MATCH($E815,Esquemas_NORM!$A$2:$A$126,0),MATCH(AB$4,Esquemas_NORM!$H$1:$K$1,0)))</f>
        <v>A la fecha no ha conformado un EAT Área Metropolitana</v>
      </c>
      <c r="AC815" t="str">
        <f>IF($E815="","",INDEX(Esquemas_NORM!$H$2:$K$126,MATCH($E815,Esquemas_NORM!$A$2:$A$126,0),MATCH(AC$4,Esquemas_NORM!$H$1:$K$1,0)))</f>
        <v>ASOCIACION DE MUNICIPIOS DEL OCCIDENTE ANTIOQUEÑO - AMOCCIDENTE</v>
      </c>
    </row>
    <row r="816" spans="1:29" x14ac:dyDescent="0.3">
      <c r="A816" s="528">
        <v>2021</v>
      </c>
      <c r="B816" s="529" t="s">
        <v>556</v>
      </c>
      <c r="C816" s="529" t="s">
        <v>272</v>
      </c>
      <c r="D816" s="529" t="s">
        <v>571</v>
      </c>
      <c r="E816" s="529" t="s">
        <v>287</v>
      </c>
      <c r="F816" s="529" t="s">
        <v>275</v>
      </c>
      <c r="G816" s="529" t="s">
        <v>288</v>
      </c>
      <c r="H816" s="9">
        <v>58.400432424770003</v>
      </c>
      <c r="I816" s="9">
        <v>7.2179438603000001</v>
      </c>
      <c r="J816" s="287">
        <v>65.618376285069999</v>
      </c>
      <c r="K816" s="9">
        <v>3.3105633406699999</v>
      </c>
      <c r="L816" s="9">
        <v>15.163020920739999</v>
      </c>
      <c r="M816" s="287">
        <v>18.47358426141</v>
      </c>
      <c r="N816" s="9">
        <v>5.4994206876399998</v>
      </c>
      <c r="O816" s="9">
        <v>30.66738060214</v>
      </c>
      <c r="P816" s="9">
        <v>3.90144859278</v>
      </c>
      <c r="Q816" s="9">
        <v>3.1714237512299999</v>
      </c>
      <c r="R816" s="9">
        <v>13.279033171409999</v>
      </c>
      <c r="S816" s="9">
        <v>21.926749069909999</v>
      </c>
      <c r="T816" s="9">
        <v>53.818623004030002</v>
      </c>
      <c r="U816" s="9">
        <v>5.4327756624900001</v>
      </c>
      <c r="V816" s="287">
        <v>137.69685454163002</v>
      </c>
      <c r="W816" s="287">
        <v>221.78881508811003</v>
      </c>
      <c r="X816" s="9">
        <v>21.830728189695829</v>
      </c>
      <c r="Y816" s="284">
        <v>243.61954327780586</v>
      </c>
      <c r="Z816" t="str">
        <f>SUBSTITUTE(SUBSTITUTE(SUBSTITUTE(SUBSTITUTE(IF(E816="","",VLOOKUP(E816,Esquemas_NORM!$A$2:$H$126,8,FALSE)),"PROVINCIA ADMINISTRATIVA Y DE PLANIFICACIÓN","PAT"),"PROVINCIA ADMINISTRATIVA Y DE PLANIFICACION","PAT"),"PROVINCIA ADMINISTRATIVA DE PLANIFICACION","PAT"),"PROVINCIA ADMINISTRATIVA Y PLANIFICACION","PAT")</f>
        <v>PAT AGROINDUSTRIAL DEL OCCIDENTE ANTIOQUEÑO</v>
      </c>
      <c r="AA816" t="str">
        <f>IF($E816="","",INDEX(Esquemas_NORM!$H$2:$K$126,MATCH($E816,Esquemas_NORM!$A$2:$A$126,0),MATCH(AA$4,Esquemas_NORM!$H$1:$K$1,0)))</f>
        <v>Región de Planeación y Gestión de Occidente</v>
      </c>
      <c r="AB816" t="str">
        <f>IF($E816="","",INDEX(Esquemas_NORM!$H$2:$K$126,MATCH($E816,Esquemas_NORM!$A$2:$A$126,0),MATCH(AB$4,Esquemas_NORM!$H$1:$K$1,0)))</f>
        <v>A la fecha no ha conformado un EAT Área Metropolitana</v>
      </c>
      <c r="AC816" t="str">
        <f>IF($E816="","",INDEX(Esquemas_NORM!$H$2:$K$126,MATCH($E816,Esquemas_NORM!$A$2:$A$126,0),MATCH(AC$4,Esquemas_NORM!$H$1:$K$1,0)))</f>
        <v>ASOCIACION DE MUNICIPIOS DEL OCCIDENTE ANTIOQUEÑO - AMOCCIDENTE</v>
      </c>
    </row>
    <row r="817" spans="1:29" x14ac:dyDescent="0.3">
      <c r="A817" s="528">
        <v>2021</v>
      </c>
      <c r="B817" s="529" t="s">
        <v>556</v>
      </c>
      <c r="C817" s="529" t="s">
        <v>272</v>
      </c>
      <c r="D817" s="529" t="s">
        <v>571</v>
      </c>
      <c r="E817" s="529" t="s">
        <v>289</v>
      </c>
      <c r="F817" s="529" t="s">
        <v>275</v>
      </c>
      <c r="G817" s="529" t="s">
        <v>290</v>
      </c>
      <c r="H817" s="9">
        <v>90.322288707040002</v>
      </c>
      <c r="I817" s="9">
        <v>52.276258876740002</v>
      </c>
      <c r="J817" s="287">
        <v>142.59854758378</v>
      </c>
      <c r="K817" s="9">
        <v>3.5644092331600001</v>
      </c>
      <c r="L817" s="9">
        <v>17.103258404209999</v>
      </c>
      <c r="M817" s="287">
        <v>20.667667637369998</v>
      </c>
      <c r="N817" s="9">
        <v>4.7671655211699999</v>
      </c>
      <c r="O817" s="9">
        <v>53.425728503019997</v>
      </c>
      <c r="P817" s="9">
        <v>7.6825163205300004</v>
      </c>
      <c r="Q817" s="9">
        <v>6.7911710083900001</v>
      </c>
      <c r="R817" s="9">
        <v>18.749043497540001</v>
      </c>
      <c r="S817" s="9">
        <v>29.677434591810002</v>
      </c>
      <c r="T817" s="9">
        <v>57.362225575529997</v>
      </c>
      <c r="U817" s="9">
        <v>9.1940879606399992</v>
      </c>
      <c r="V817" s="287">
        <v>187.64937297862997</v>
      </c>
      <c r="W817" s="287">
        <v>350.91558819977996</v>
      </c>
      <c r="X817" s="9">
        <v>34.54070855858653</v>
      </c>
      <c r="Y817" s="284">
        <v>385.45629675836648</v>
      </c>
      <c r="Z817" t="str">
        <f>SUBSTITUTE(SUBSTITUTE(SUBSTITUTE(SUBSTITUTE(IF(E817="","",VLOOKUP(E817,Esquemas_NORM!$A$2:$H$126,8,FALSE)),"PROVINCIA ADMINISTRATIVA Y DE PLANIFICACIÓN","PAT"),"PROVINCIA ADMINISTRATIVA Y DE PLANIFICACION","PAT"),"PROVINCIA ADMINISTRATIVA DE PLANIFICACION","PAT"),"PROVINCIA ADMINISTRATIVA Y PLANIFICACION","PAT")</f>
        <v>PAT AGROINDUSTRIAL DEL OCCIDENTE ANTIOQUEÑO</v>
      </c>
      <c r="AA817" t="str">
        <f>IF($E817="","",INDEX(Esquemas_NORM!$H$2:$K$126,MATCH($E817,Esquemas_NORM!$A$2:$A$126,0),MATCH(AA$4,Esquemas_NORM!$H$1:$K$1,0)))</f>
        <v>Región de Planeación y Gestión de Occidente</v>
      </c>
      <c r="AB817" t="str">
        <f>IF($E817="","",INDEX(Esquemas_NORM!$H$2:$K$126,MATCH($E817,Esquemas_NORM!$A$2:$A$126,0),MATCH(AB$4,Esquemas_NORM!$H$1:$K$1,0)))</f>
        <v>A la fecha no ha conformado un EAT Área Metropolitana</v>
      </c>
      <c r="AC817" t="str">
        <f>IF($E817="","",INDEX(Esquemas_NORM!$H$2:$K$126,MATCH($E817,Esquemas_NORM!$A$2:$A$126,0),MATCH(AC$4,Esquemas_NORM!$H$1:$K$1,0)))</f>
        <v>ASOCIACION DE MUNICIPIOS DEL OCCIDENTE ANTIOQUEÑO - AMOCCIDENTE</v>
      </c>
    </row>
    <row r="818" spans="1:29" x14ac:dyDescent="0.3">
      <c r="A818" s="528">
        <v>2021</v>
      </c>
      <c r="B818" s="529" t="s">
        <v>556</v>
      </c>
      <c r="C818" s="529" t="s">
        <v>272</v>
      </c>
      <c r="D818" s="529" t="s">
        <v>572</v>
      </c>
      <c r="E818" s="529" t="s">
        <v>291</v>
      </c>
      <c r="F818" s="529" t="s">
        <v>275</v>
      </c>
      <c r="G818" s="529" t="s">
        <v>292</v>
      </c>
      <c r="H818" s="9">
        <v>164.38303929571001</v>
      </c>
      <c r="I818" s="9">
        <v>0</v>
      </c>
      <c r="J818" s="287">
        <v>164.38303929571001</v>
      </c>
      <c r="K818" s="9">
        <v>8.5574111963200004</v>
      </c>
      <c r="L818" s="9">
        <v>9.6815352198200006</v>
      </c>
      <c r="M818" s="287">
        <v>18.238946416140003</v>
      </c>
      <c r="N818" s="9">
        <v>1.7192583882500001</v>
      </c>
      <c r="O818" s="9">
        <v>24.180569555889999</v>
      </c>
      <c r="P818" s="9">
        <v>5.9121220982000002</v>
      </c>
      <c r="Q818" s="9">
        <v>3.03163981364</v>
      </c>
      <c r="R818" s="9">
        <v>20.97035828377</v>
      </c>
      <c r="S818" s="9">
        <v>15.24552075295</v>
      </c>
      <c r="T818" s="9">
        <v>23.156424116139998</v>
      </c>
      <c r="U818" s="9">
        <v>7.6329903298100001</v>
      </c>
      <c r="V818" s="287">
        <v>101.84888333865</v>
      </c>
      <c r="W818" s="287">
        <v>284.47086905050003</v>
      </c>
      <c r="X818" s="9">
        <v>28.000538339429404</v>
      </c>
      <c r="Y818" s="284">
        <v>312.47140738992942</v>
      </c>
      <c r="Z818" t="str">
        <f>SUBSTITUTE(SUBSTITUTE(SUBSTITUTE(SUBSTITUTE(IF(E818="","",VLOOKUP(E818,Esquemas_NORM!$A$2:$H$126,8,FALSE)),"PROVINCIA ADMINISTRATIVA Y DE PLANIFICACIÓN","PAT"),"PROVINCIA ADMINISTRATIVA Y DE PLANIFICACION","PAT"),"PROVINCIA ADMINISTRATIVA DE PLANIFICACION","PAT"),"PROVINCIA ADMINISTRATIVA Y PLANIFICACION","PAT")</f>
        <v>PAT TURÍSTICA Y AGROECOLÓGICA DEL OCCIDENTE ANTIOQUEÑO</v>
      </c>
      <c r="AA818" t="str">
        <f>IF($E818="","",INDEX(Esquemas_NORM!$H$2:$K$126,MATCH($E818,Esquemas_NORM!$A$2:$A$126,0),MATCH(AA$4,Esquemas_NORM!$H$1:$K$1,0)))</f>
        <v>A la fecha no ha conformado un EAT Región</v>
      </c>
      <c r="AB818" t="str">
        <f>IF($E818="","",INDEX(Esquemas_NORM!$H$2:$K$126,MATCH($E818,Esquemas_NORM!$A$2:$A$126,0),MATCH(AB$4,Esquemas_NORM!$H$1:$K$1,0)))</f>
        <v>A la fecha no ha conformado un EAT Área Metropolitana</v>
      </c>
      <c r="AC818" t="str">
        <f>IF($E818="","",INDEX(Esquemas_NORM!$H$2:$K$126,MATCH($E818,Esquemas_NORM!$A$2:$A$126,0),MATCH(AC$4,Esquemas_NORM!$H$1:$K$1,0)))</f>
        <v>ASOCIACION DE MUNICIPIOS DEL OCCIDENTE ANTIOQUEÑO - AMOCCIDENTE</v>
      </c>
    </row>
    <row r="819" spans="1:29" x14ac:dyDescent="0.3">
      <c r="A819" s="528">
        <v>2021</v>
      </c>
      <c r="B819" s="529" t="s">
        <v>556</v>
      </c>
      <c r="C819" s="529" t="s">
        <v>272</v>
      </c>
      <c r="D819" s="529" t="s">
        <v>571</v>
      </c>
      <c r="E819" s="529" t="s">
        <v>293</v>
      </c>
      <c r="F819" s="529" t="s">
        <v>275</v>
      </c>
      <c r="G819" s="529" t="s">
        <v>294</v>
      </c>
      <c r="H819" s="9">
        <v>73.12933502221</v>
      </c>
      <c r="I819" s="9">
        <v>12.693524793710001</v>
      </c>
      <c r="J819" s="287">
        <v>85.822859815919998</v>
      </c>
      <c r="K819" s="9">
        <v>7.9660742075400002</v>
      </c>
      <c r="L819" s="9">
        <v>8.0848753918099998</v>
      </c>
      <c r="M819" s="287">
        <v>16.050949599349998</v>
      </c>
      <c r="N819" s="9">
        <v>9.48176987117</v>
      </c>
      <c r="O819" s="9">
        <v>44.833243466760003</v>
      </c>
      <c r="P819" s="9">
        <v>6.7376638460400002</v>
      </c>
      <c r="Q819" s="9">
        <v>5.6475455314999996</v>
      </c>
      <c r="R819" s="9">
        <v>18.315780698129998</v>
      </c>
      <c r="S819" s="9">
        <v>26.745615786489999</v>
      </c>
      <c r="T819" s="9">
        <v>48.996976135339999</v>
      </c>
      <c r="U819" s="9">
        <v>7.2000228350000004</v>
      </c>
      <c r="V819" s="287">
        <v>167.95861817042999</v>
      </c>
      <c r="W819" s="287">
        <v>269.83242758569997</v>
      </c>
      <c r="X819" s="9">
        <v>26.559672907978836</v>
      </c>
      <c r="Y819" s="284">
        <v>296.39210049367881</v>
      </c>
      <c r="Z819" t="str">
        <f>SUBSTITUTE(SUBSTITUTE(SUBSTITUTE(SUBSTITUTE(IF(E819="","",VLOOKUP(E819,Esquemas_NORM!$A$2:$H$126,8,FALSE)),"PROVINCIA ADMINISTRATIVA Y DE PLANIFICACIÓN","PAT"),"PROVINCIA ADMINISTRATIVA Y DE PLANIFICACION","PAT"),"PROVINCIA ADMINISTRATIVA DE PLANIFICACION","PAT"),"PROVINCIA ADMINISTRATIVA Y PLANIFICACION","PAT")</f>
        <v>PAT AGROINDUSTRIAL DEL OCCIDENTE ANTIOQUEÑO</v>
      </c>
      <c r="AA819" t="str">
        <f>IF($E819="","",INDEX(Esquemas_NORM!$H$2:$K$126,MATCH($E819,Esquemas_NORM!$A$2:$A$126,0),MATCH(AA$4,Esquemas_NORM!$H$1:$K$1,0)))</f>
        <v>Región de Planeación y Gestión de Occidente</v>
      </c>
      <c r="AB819" t="str">
        <f>IF($E819="","",INDEX(Esquemas_NORM!$H$2:$K$126,MATCH($E819,Esquemas_NORM!$A$2:$A$126,0),MATCH(AB$4,Esquemas_NORM!$H$1:$K$1,0)))</f>
        <v>A la fecha no ha conformado un EAT Área Metropolitana</v>
      </c>
      <c r="AC819" t="str">
        <f>IF($E819="","",INDEX(Esquemas_NORM!$H$2:$K$126,MATCH($E819,Esquemas_NORM!$A$2:$A$126,0),MATCH(AC$4,Esquemas_NORM!$H$1:$K$1,0)))</f>
        <v>ASOCIACION DE MUNICIPIOS DEL OCCIDENTE ANTIOQUEÑO - AMOCCIDENTE</v>
      </c>
    </row>
    <row r="820" spans="1:29" x14ac:dyDescent="0.3">
      <c r="A820" s="528">
        <v>2021</v>
      </c>
      <c r="B820" s="529" t="s">
        <v>556</v>
      </c>
      <c r="C820" s="529" t="s">
        <v>272</v>
      </c>
      <c r="D820" s="529" t="s">
        <v>572</v>
      </c>
      <c r="E820" s="529" t="s">
        <v>295</v>
      </c>
      <c r="F820" s="529" t="s">
        <v>275</v>
      </c>
      <c r="G820" s="529" t="s">
        <v>296</v>
      </c>
      <c r="H820" s="9">
        <v>16.763773409860001</v>
      </c>
      <c r="I820" s="9">
        <v>0</v>
      </c>
      <c r="J820" s="287">
        <v>16.763773409860001</v>
      </c>
      <c r="K820" s="9">
        <v>1.3608710022599999</v>
      </c>
      <c r="L820" s="9">
        <v>2.6997005452399998</v>
      </c>
      <c r="M820" s="287">
        <v>4.0605715474999995</v>
      </c>
      <c r="N820" s="9">
        <v>1.8012767387099999</v>
      </c>
      <c r="O820" s="9">
        <v>11.93972435017</v>
      </c>
      <c r="P820" s="9">
        <v>1.86306241615</v>
      </c>
      <c r="Q820" s="9">
        <v>1.31468908356</v>
      </c>
      <c r="R820" s="9">
        <v>8.0250792495399992</v>
      </c>
      <c r="S820" s="9">
        <v>6.7131108418899998</v>
      </c>
      <c r="T820" s="9">
        <v>13.259951281719999</v>
      </c>
      <c r="U820" s="9">
        <v>2.6952450378899999</v>
      </c>
      <c r="V820" s="287">
        <v>47.612138999629998</v>
      </c>
      <c r="W820" s="287">
        <v>68.436483956990003</v>
      </c>
      <c r="X820" s="9">
        <v>6.7362201242196011</v>
      </c>
      <c r="Y820" s="284">
        <v>75.172704081209602</v>
      </c>
      <c r="Z820" t="str">
        <f>SUBSTITUTE(SUBSTITUTE(SUBSTITUTE(SUBSTITUTE(IF(E820="","",VLOOKUP(E820,Esquemas_NORM!$A$2:$H$126,8,FALSE)),"PROVINCIA ADMINISTRATIVA Y DE PLANIFICACIÓN","PAT"),"PROVINCIA ADMINISTRATIVA Y DE PLANIFICACION","PAT"),"PROVINCIA ADMINISTRATIVA DE PLANIFICACION","PAT"),"PROVINCIA ADMINISTRATIVA Y PLANIFICACION","PAT")</f>
        <v>PAT TURÍSTICA Y AGROECOLÓGICA DEL OCCIDENTE ANTIOQUEÑO</v>
      </c>
      <c r="AA820" t="str">
        <f>IF($E820="","",INDEX(Esquemas_NORM!$H$2:$K$126,MATCH($E820,Esquemas_NORM!$A$2:$A$126,0),MATCH(AA$4,Esquemas_NORM!$H$1:$K$1,0)))</f>
        <v>A la fecha no ha conformado un EAT Región</v>
      </c>
      <c r="AB820" t="str">
        <f>IF($E820="","",INDEX(Esquemas_NORM!$H$2:$K$126,MATCH($E820,Esquemas_NORM!$A$2:$A$126,0),MATCH(AB$4,Esquemas_NORM!$H$1:$K$1,0)))</f>
        <v>A la fecha no ha conformado un EAT Área Metropolitana</v>
      </c>
      <c r="AC820" t="str">
        <f>IF($E820="","",INDEX(Esquemas_NORM!$H$2:$K$126,MATCH($E820,Esquemas_NORM!$A$2:$A$126,0),MATCH(AC$4,Esquemas_NORM!$H$1:$K$1,0)))</f>
        <v>ASOCIACION DE MUNICIPIOS DEL OCCIDENTE ANTIOQUEÑO - AMOCCIDENTE</v>
      </c>
    </row>
    <row r="821" spans="1:29" x14ac:dyDescent="0.3">
      <c r="A821" s="528">
        <v>2021</v>
      </c>
      <c r="B821" s="529" t="s">
        <v>556</v>
      </c>
      <c r="C821" s="529" t="s">
        <v>272</v>
      </c>
      <c r="D821" s="529" t="s">
        <v>572</v>
      </c>
      <c r="E821" s="529" t="s">
        <v>297</v>
      </c>
      <c r="F821" s="529" t="s">
        <v>275</v>
      </c>
      <c r="G821" s="529" t="s">
        <v>298</v>
      </c>
      <c r="H821" s="9">
        <v>24.06247366238</v>
      </c>
      <c r="I821" s="9">
        <v>2.3868769999999999E-5</v>
      </c>
      <c r="J821" s="287">
        <v>24.062497531150001</v>
      </c>
      <c r="K821" s="9">
        <v>2.8962269980799999</v>
      </c>
      <c r="L821" s="9">
        <v>2.0887392723799998</v>
      </c>
      <c r="M821" s="287">
        <v>4.9849662704599993</v>
      </c>
      <c r="N821" s="9">
        <v>0.87905670024000004</v>
      </c>
      <c r="O821" s="9">
        <v>7.3788557586800003</v>
      </c>
      <c r="P821" s="9">
        <v>2.83656535723</v>
      </c>
      <c r="Q821" s="9">
        <v>1.4466603461100001</v>
      </c>
      <c r="R821" s="9">
        <v>7.3638676740099998</v>
      </c>
      <c r="S821" s="9">
        <v>7.4646828383899999</v>
      </c>
      <c r="T821" s="9">
        <v>14.999385594370001</v>
      </c>
      <c r="U821" s="9">
        <v>2.2954966292700001</v>
      </c>
      <c r="V821" s="287">
        <v>44.664570898299999</v>
      </c>
      <c r="W821" s="287">
        <v>73.712034699909992</v>
      </c>
      <c r="X821" s="9">
        <v>7.2554938949650856</v>
      </c>
      <c r="Y821" s="284">
        <v>80.967528594875077</v>
      </c>
      <c r="Z821" t="str">
        <f>SUBSTITUTE(SUBSTITUTE(SUBSTITUTE(SUBSTITUTE(IF(E821="","",VLOOKUP(E821,Esquemas_NORM!$A$2:$H$126,8,FALSE)),"PROVINCIA ADMINISTRATIVA Y DE PLANIFICACIÓN","PAT"),"PROVINCIA ADMINISTRATIVA Y DE PLANIFICACION","PAT"),"PROVINCIA ADMINISTRATIVA DE PLANIFICACION","PAT"),"PROVINCIA ADMINISTRATIVA Y PLANIFICACION","PAT")</f>
        <v>PAT TURÍSTICA Y AGROECOLÓGICA DEL OCCIDENTE ANTIOQUEÑO</v>
      </c>
      <c r="AA821" t="str">
        <f>IF($E821="","",INDEX(Esquemas_NORM!$H$2:$K$126,MATCH($E821,Esquemas_NORM!$A$2:$A$126,0),MATCH(AA$4,Esquemas_NORM!$H$1:$K$1,0)))</f>
        <v>Región de Planeación y Gestión de Occidente</v>
      </c>
      <c r="AB821" t="str">
        <f>IF($E821="","",INDEX(Esquemas_NORM!$H$2:$K$126,MATCH($E821,Esquemas_NORM!$A$2:$A$126,0),MATCH(AB$4,Esquemas_NORM!$H$1:$K$1,0)))</f>
        <v>A la fecha no ha conformado un EAT Área Metropolitana</v>
      </c>
      <c r="AC821" t="str">
        <f>IF($E821="","",INDEX(Esquemas_NORM!$H$2:$K$126,MATCH($E821,Esquemas_NORM!$A$2:$A$126,0),MATCH(AC$4,Esquemas_NORM!$H$1:$K$1,0)))</f>
        <v>ASOCIACION DE MUNICIPIOS DEL OCCIDENTE ANTIOQUEÑO - AMOCCIDENTE</v>
      </c>
    </row>
    <row r="822" spans="1:29" x14ac:dyDescent="0.3">
      <c r="A822" s="528">
        <v>2021</v>
      </c>
      <c r="B822" s="529" t="s">
        <v>556</v>
      </c>
      <c r="C822" s="529" t="s">
        <v>272</v>
      </c>
      <c r="D822" s="529" t="s">
        <v>572</v>
      </c>
      <c r="E822" s="529" t="s">
        <v>299</v>
      </c>
      <c r="F822" s="529" t="s">
        <v>275</v>
      </c>
      <c r="G822" s="529" t="s">
        <v>300</v>
      </c>
      <c r="H822" s="9">
        <v>42.868519019330002</v>
      </c>
      <c r="I822" s="9">
        <v>0</v>
      </c>
      <c r="J822" s="287">
        <v>42.868519019330002</v>
      </c>
      <c r="K822" s="9">
        <v>3.1748521513500001</v>
      </c>
      <c r="L822" s="9">
        <v>5.8288855593799997</v>
      </c>
      <c r="M822" s="287">
        <v>9.0037377107300003</v>
      </c>
      <c r="N822" s="9">
        <v>3.0512782561899998</v>
      </c>
      <c r="O822" s="9">
        <v>18.66874464056</v>
      </c>
      <c r="P822" s="9">
        <v>3.04502954821</v>
      </c>
      <c r="Q822" s="9">
        <v>2.5679450664500001</v>
      </c>
      <c r="R822" s="9">
        <v>10.72476396791</v>
      </c>
      <c r="S822" s="9">
        <v>12.09056268148</v>
      </c>
      <c r="T822" s="9">
        <v>27.260389825290002</v>
      </c>
      <c r="U822" s="9">
        <v>4.4141100961599999</v>
      </c>
      <c r="V822" s="287">
        <v>81.822824082250008</v>
      </c>
      <c r="W822" s="287">
        <v>133.69508081231001</v>
      </c>
      <c r="X822" s="9">
        <v>13.159640031234533</v>
      </c>
      <c r="Y822" s="284">
        <v>146.85472084354456</v>
      </c>
      <c r="Z822" t="str">
        <f>SUBSTITUTE(SUBSTITUTE(SUBSTITUTE(SUBSTITUTE(IF(E822="","",VLOOKUP(E822,Esquemas_NORM!$A$2:$H$126,8,FALSE)),"PROVINCIA ADMINISTRATIVA Y DE PLANIFICACIÓN","PAT"),"PROVINCIA ADMINISTRATIVA Y DE PLANIFICACION","PAT"),"PROVINCIA ADMINISTRATIVA DE PLANIFICACION","PAT"),"PROVINCIA ADMINISTRATIVA Y PLANIFICACION","PAT")</f>
        <v>A la fecha no ha conformado un EAT Provincia</v>
      </c>
      <c r="AA822" t="str">
        <f>IF($E822="","",INDEX(Esquemas_NORM!$H$2:$K$126,MATCH($E822,Esquemas_NORM!$A$2:$A$126,0),MATCH(AA$4,Esquemas_NORM!$H$1:$K$1,0)))</f>
        <v>Región de Planeación y Gestión de Occidente</v>
      </c>
      <c r="AB822" t="str">
        <f>IF($E822="","",INDEX(Esquemas_NORM!$H$2:$K$126,MATCH($E822,Esquemas_NORM!$A$2:$A$126,0),MATCH(AB$4,Esquemas_NORM!$H$1:$K$1,0)))</f>
        <v>A la fecha no ha conformado un EAT Área Metropolitana</v>
      </c>
      <c r="AC822" t="str">
        <f>IF($E822="","",INDEX(Esquemas_NORM!$H$2:$K$126,MATCH($E822,Esquemas_NORM!$A$2:$A$126,0),MATCH(AC$4,Esquemas_NORM!$H$1:$K$1,0)))</f>
        <v>ASOCIACION DE MUNICIPIOS DEL OCCIDENTE ANTIOQUEÑO - AMOCCIDENTE</v>
      </c>
    </row>
    <row r="823" spans="1:29" x14ac:dyDescent="0.3">
      <c r="A823" s="528">
        <v>2021</v>
      </c>
      <c r="B823" s="529" t="s">
        <v>556</v>
      </c>
      <c r="C823" s="529" t="s">
        <v>272</v>
      </c>
      <c r="D823" s="529" t="s">
        <v>572</v>
      </c>
      <c r="E823" s="529" t="s">
        <v>301</v>
      </c>
      <c r="F823" s="529" t="s">
        <v>275</v>
      </c>
      <c r="G823" s="529" t="s">
        <v>302</v>
      </c>
      <c r="H823" s="9">
        <v>13.29789353638</v>
      </c>
      <c r="I823" s="9">
        <v>0</v>
      </c>
      <c r="J823" s="287">
        <v>13.29789353638</v>
      </c>
      <c r="K823" s="9">
        <v>1.3377013442600001</v>
      </c>
      <c r="L823" s="9">
        <v>1.92074090296</v>
      </c>
      <c r="M823" s="287">
        <v>3.2584422472200001</v>
      </c>
      <c r="N823" s="9">
        <v>1.3113156722599999</v>
      </c>
      <c r="O823" s="9">
        <v>6.3172094687799998</v>
      </c>
      <c r="P823" s="9">
        <v>1.53317843592</v>
      </c>
      <c r="Q823" s="9">
        <v>0.74797058251000004</v>
      </c>
      <c r="R823" s="9">
        <v>6.3250287846799997</v>
      </c>
      <c r="S823" s="9">
        <v>4.8342042401900001</v>
      </c>
      <c r="T823" s="9">
        <v>9.6913772202700006</v>
      </c>
      <c r="U823" s="9">
        <v>1.97632966298</v>
      </c>
      <c r="V823" s="287">
        <v>32.736614067590004</v>
      </c>
      <c r="W823" s="287">
        <v>49.292949851190009</v>
      </c>
      <c r="X823" s="9">
        <v>4.8519173044946768</v>
      </c>
      <c r="Y823" s="284">
        <v>54.144867155684686</v>
      </c>
      <c r="Z823" t="str">
        <f>SUBSTITUTE(SUBSTITUTE(SUBSTITUTE(SUBSTITUTE(IF(E823="","",VLOOKUP(E823,Esquemas_NORM!$A$2:$H$126,8,FALSE)),"PROVINCIA ADMINISTRATIVA Y DE PLANIFICACIÓN","PAT"),"PROVINCIA ADMINISTRATIVA Y DE PLANIFICACION","PAT"),"PROVINCIA ADMINISTRATIVA DE PLANIFICACION","PAT"),"PROVINCIA ADMINISTRATIVA Y PLANIFICACION","PAT")</f>
        <v>PAT TURÍSTICA Y AGROECOLÓGICA DEL OCCIDENTE ANTIOQUEÑO</v>
      </c>
      <c r="AA823" t="str">
        <f>IF($E823="","",INDEX(Esquemas_NORM!$H$2:$K$126,MATCH($E823,Esquemas_NORM!$A$2:$A$126,0),MATCH(AA$4,Esquemas_NORM!$H$1:$K$1,0)))</f>
        <v>Región de Planeación y Gestión de Occidente</v>
      </c>
      <c r="AB823" t="str">
        <f>IF($E823="","",INDEX(Esquemas_NORM!$H$2:$K$126,MATCH($E823,Esquemas_NORM!$A$2:$A$126,0),MATCH(AB$4,Esquemas_NORM!$H$1:$K$1,0)))</f>
        <v>A la fecha no ha conformado un EAT Área Metropolitana</v>
      </c>
      <c r="AC823" t="str">
        <f>IF($E823="","",INDEX(Esquemas_NORM!$H$2:$K$126,MATCH($E823,Esquemas_NORM!$A$2:$A$126,0),MATCH(AC$4,Esquemas_NORM!$H$1:$K$1,0)))</f>
        <v>ASOCIACION DE MUNICIPIOS DEL OCCIDENTE ANTIOQUEÑO - AMOCCIDENTE</v>
      </c>
    </row>
    <row r="824" spans="1:29" x14ac:dyDescent="0.3">
      <c r="A824" s="528">
        <v>2021</v>
      </c>
      <c r="B824" s="529" t="s">
        <v>556</v>
      </c>
      <c r="C824" s="529" t="s">
        <v>272</v>
      </c>
      <c r="D824" s="529" t="s">
        <v>571</v>
      </c>
      <c r="E824" s="529" t="s">
        <v>303</v>
      </c>
      <c r="F824" s="529" t="s">
        <v>275</v>
      </c>
      <c r="G824" s="529" t="s">
        <v>304</v>
      </c>
      <c r="H824" s="9">
        <v>26.182367178500002</v>
      </c>
      <c r="I824" s="9">
        <v>0</v>
      </c>
      <c r="J824" s="287">
        <v>26.182367178500002</v>
      </c>
      <c r="K824" s="9">
        <v>1.1010849763499999</v>
      </c>
      <c r="L824" s="9">
        <v>5.3173660492000003</v>
      </c>
      <c r="M824" s="287">
        <v>6.4184510255500005</v>
      </c>
      <c r="N824" s="9">
        <v>0.44673155727000002</v>
      </c>
      <c r="O824" s="9">
        <v>13.951424572360001</v>
      </c>
      <c r="P824" s="9">
        <v>2.47821911015</v>
      </c>
      <c r="Q824" s="9">
        <v>1.9634140316799999</v>
      </c>
      <c r="R824" s="9">
        <v>7.8823911787999998</v>
      </c>
      <c r="S824" s="9">
        <v>9.1028421727400008</v>
      </c>
      <c r="T824" s="9">
        <v>23.496242942070001</v>
      </c>
      <c r="U824" s="9">
        <v>2.7608817718399998</v>
      </c>
      <c r="V824" s="287">
        <v>62.082147336909991</v>
      </c>
      <c r="W824" s="287">
        <v>94.682965540959998</v>
      </c>
      <c r="X824" s="9">
        <v>9.3196678294962858</v>
      </c>
      <c r="Y824" s="284">
        <v>104.00263337045628</v>
      </c>
      <c r="Z824" t="str">
        <f>SUBSTITUTE(SUBSTITUTE(SUBSTITUTE(SUBSTITUTE(IF(E824="","",VLOOKUP(E824,Esquemas_NORM!$A$2:$H$126,8,FALSE)),"PROVINCIA ADMINISTRATIVA Y DE PLANIFICACIÓN","PAT"),"PROVINCIA ADMINISTRATIVA Y DE PLANIFICACION","PAT"),"PROVINCIA ADMINISTRATIVA DE PLANIFICACION","PAT"),"PROVINCIA ADMINISTRATIVA Y PLANIFICACION","PAT")</f>
        <v>PAT AGROINDUSTRIAL DEL OCCIDENTE ANTIOQUEÑO</v>
      </c>
      <c r="AA824" t="str">
        <f>IF($E824="","",INDEX(Esquemas_NORM!$H$2:$K$126,MATCH($E824,Esquemas_NORM!$A$2:$A$126,0),MATCH(AA$4,Esquemas_NORM!$H$1:$K$1,0)))</f>
        <v>Región de Planeación y Gestión de Occidente</v>
      </c>
      <c r="AB824" t="str">
        <f>IF($E824="","",INDEX(Esquemas_NORM!$H$2:$K$126,MATCH($E824,Esquemas_NORM!$A$2:$A$126,0),MATCH(AB$4,Esquemas_NORM!$H$1:$K$1,0)))</f>
        <v>A la fecha no ha conformado un EAT Área Metropolitana</v>
      </c>
      <c r="AC824" t="str">
        <f>IF($E824="","",INDEX(Esquemas_NORM!$H$2:$K$126,MATCH($E824,Esquemas_NORM!$A$2:$A$126,0),MATCH(AC$4,Esquemas_NORM!$H$1:$K$1,0)))</f>
        <v>ASOCIACION DE MUNICIPIOS DEL OCCIDENTE ANTIOQUEÑO - AMOCCIDENTE</v>
      </c>
    </row>
    <row r="825" spans="1:29" x14ac:dyDescent="0.3">
      <c r="A825" s="528">
        <v>2021</v>
      </c>
      <c r="B825" s="529" t="s">
        <v>556</v>
      </c>
      <c r="C825" s="529" t="s">
        <v>272</v>
      </c>
      <c r="D825" s="529" t="s">
        <v>572</v>
      </c>
      <c r="E825" s="529" t="s">
        <v>305</v>
      </c>
      <c r="F825" s="529" t="s">
        <v>275</v>
      </c>
      <c r="G825" s="529" t="s">
        <v>306</v>
      </c>
      <c r="H825" s="9">
        <v>29.139114886400002</v>
      </c>
      <c r="I825" s="9">
        <v>0</v>
      </c>
      <c r="J825" s="287">
        <v>29.139114886400002</v>
      </c>
      <c r="K825" s="9">
        <v>3.6410335032900001</v>
      </c>
      <c r="L825" s="9">
        <v>3.4824231824799998</v>
      </c>
      <c r="M825" s="287">
        <v>7.1234566857699999</v>
      </c>
      <c r="N825" s="9">
        <v>0.85196310929999997</v>
      </c>
      <c r="O825" s="9">
        <v>15.89890175076</v>
      </c>
      <c r="P825" s="9">
        <v>3.0174986376800002</v>
      </c>
      <c r="Q825" s="9">
        <v>2.2622172391399999</v>
      </c>
      <c r="R825" s="9">
        <v>11.65897170781</v>
      </c>
      <c r="S825" s="9">
        <v>9.7069317444699994</v>
      </c>
      <c r="T825" s="9">
        <v>22.115399140179999</v>
      </c>
      <c r="U825" s="9">
        <v>3.2051874383799999</v>
      </c>
      <c r="V825" s="287">
        <v>68.717070767719989</v>
      </c>
      <c r="W825" s="287">
        <v>104.97964233988998</v>
      </c>
      <c r="X825" s="9">
        <v>10.333172285822741</v>
      </c>
      <c r="Y825" s="284">
        <v>115.31281462571272</v>
      </c>
      <c r="Z825" t="str">
        <f>SUBSTITUTE(SUBSTITUTE(SUBSTITUTE(SUBSTITUTE(IF(E825="","",VLOOKUP(E825,Esquemas_NORM!$A$2:$H$126,8,FALSE)),"PROVINCIA ADMINISTRATIVA Y DE PLANIFICACIÓN","PAT"),"PROVINCIA ADMINISTRATIVA Y DE PLANIFICACION","PAT"),"PROVINCIA ADMINISTRATIVA DE PLANIFICACION","PAT"),"PROVINCIA ADMINISTRATIVA Y PLANIFICACION","PAT")</f>
        <v>PAT TURÍSTICA Y AGROECOLÓGICA DEL OCCIDENTE ANTIOQUEÑO</v>
      </c>
      <c r="AA825" t="str">
        <f>IF($E825="","",INDEX(Esquemas_NORM!$H$2:$K$126,MATCH($E825,Esquemas_NORM!$A$2:$A$126,0),MATCH(AA$4,Esquemas_NORM!$H$1:$K$1,0)))</f>
        <v>A la fecha no ha conformado un EAT Región</v>
      </c>
      <c r="AB825" t="str">
        <f>IF($E825="","",INDEX(Esquemas_NORM!$H$2:$K$126,MATCH($E825,Esquemas_NORM!$A$2:$A$126,0),MATCH(AB$4,Esquemas_NORM!$H$1:$K$1,0)))</f>
        <v>A la fecha no ha conformado un EAT Área Metropolitana</v>
      </c>
      <c r="AC825" t="str">
        <f>IF($E825="","",INDEX(Esquemas_NORM!$H$2:$K$126,MATCH($E825,Esquemas_NORM!$A$2:$A$126,0),MATCH(AC$4,Esquemas_NORM!$H$1:$K$1,0)))</f>
        <v>ASOCIACION DE MUNICIPIOS DEL OCCIDENTE ANTIOQUEÑO - AMOCCIDENTE</v>
      </c>
    </row>
    <row r="826" spans="1:29" x14ac:dyDescent="0.3">
      <c r="A826" s="528">
        <v>2021</v>
      </c>
      <c r="B826" s="529" t="s">
        <v>556</v>
      </c>
      <c r="C826" s="529" t="s">
        <v>272</v>
      </c>
      <c r="D826" s="529" t="s">
        <v>572</v>
      </c>
      <c r="E826" s="529" t="s">
        <v>307</v>
      </c>
      <c r="F826" s="529" t="s">
        <v>275</v>
      </c>
      <c r="G826" s="529" t="s">
        <v>308</v>
      </c>
      <c r="H826" s="9">
        <v>27.01287926453</v>
      </c>
      <c r="I826" s="9">
        <v>0</v>
      </c>
      <c r="J826" s="287">
        <v>27.01287926453</v>
      </c>
      <c r="K826" s="9">
        <v>8.8991759541099995</v>
      </c>
      <c r="L826" s="9">
        <v>6.1750042180499998</v>
      </c>
      <c r="M826" s="287">
        <v>15.074180172159998</v>
      </c>
      <c r="N826" s="9">
        <v>6.6738459588500003</v>
      </c>
      <c r="O826" s="9">
        <v>67.019273869469998</v>
      </c>
      <c r="P826" s="9">
        <v>10.471631818240001</v>
      </c>
      <c r="Q826" s="9">
        <v>4.2942852405699998</v>
      </c>
      <c r="R826" s="9">
        <v>36.44682003466</v>
      </c>
      <c r="S826" s="9">
        <v>26.708995366620002</v>
      </c>
      <c r="T826" s="9">
        <v>25.13490471714</v>
      </c>
      <c r="U826" s="9">
        <v>6.7430288415300002</v>
      </c>
      <c r="V826" s="287">
        <v>183.49278584707997</v>
      </c>
      <c r="W826" s="287">
        <v>225.57984528376997</v>
      </c>
      <c r="X826" s="9">
        <v>22.203880234024794</v>
      </c>
      <c r="Y826" s="284">
        <v>247.78372551779478</v>
      </c>
      <c r="Z826" t="str">
        <f>SUBSTITUTE(SUBSTITUTE(SUBSTITUTE(SUBSTITUTE(IF(E826="","",VLOOKUP(E826,Esquemas_NORM!$A$2:$H$126,8,FALSE)),"PROVINCIA ADMINISTRATIVA Y DE PLANIFICACIÓN","PAT"),"PROVINCIA ADMINISTRATIVA Y DE PLANIFICACION","PAT"),"PROVINCIA ADMINISTRATIVA DE PLANIFICACION","PAT"),"PROVINCIA ADMINISTRATIVA Y PLANIFICACION","PAT")</f>
        <v>PAT TURÍSTICA Y AGROECOLÓGICA DEL OCCIDENTE ANTIOQUEÑO</v>
      </c>
      <c r="AA826" t="str">
        <f>IF($E826="","",INDEX(Esquemas_NORM!$H$2:$K$126,MATCH($E826,Esquemas_NORM!$A$2:$A$126,0),MATCH(AA$4,Esquemas_NORM!$H$1:$K$1,0)))</f>
        <v>Región de Planeación y Gestión de Occidente</v>
      </c>
      <c r="AB826" t="str">
        <f>IF($E826="","",INDEX(Esquemas_NORM!$H$2:$K$126,MATCH($E826,Esquemas_NORM!$A$2:$A$126,0),MATCH(AB$4,Esquemas_NORM!$H$1:$K$1,0)))</f>
        <v>A la fecha no ha conformado un EAT Área Metropolitana</v>
      </c>
      <c r="AC826" t="str">
        <f>IF($E826="","",INDEX(Esquemas_NORM!$H$2:$K$126,MATCH($E826,Esquemas_NORM!$A$2:$A$126,0),MATCH(AC$4,Esquemas_NORM!$H$1:$K$1,0)))</f>
        <v>ASOCIACION DE MUNICIPIOS DEL OCCIDENTE ANTIOQUEÑO - AMOCCIDENTE</v>
      </c>
    </row>
    <row r="827" spans="1:29" x14ac:dyDescent="0.3">
      <c r="A827" s="528">
        <v>2021</v>
      </c>
      <c r="B827" s="529" t="s">
        <v>556</v>
      </c>
      <c r="C827" s="529" t="s">
        <v>272</v>
      </c>
      <c r="D827" s="529" t="s">
        <v>572</v>
      </c>
      <c r="E827" s="529" t="s">
        <v>309</v>
      </c>
      <c r="F827" s="529" t="s">
        <v>275</v>
      </c>
      <c r="G827" s="529" t="s">
        <v>310</v>
      </c>
      <c r="H827" s="9">
        <v>32.293325709720001</v>
      </c>
      <c r="I827" s="9">
        <v>15.190140445140001</v>
      </c>
      <c r="J827" s="287">
        <v>47.483466154860004</v>
      </c>
      <c r="K827" s="9">
        <v>14.10063969067</v>
      </c>
      <c r="L827" s="9">
        <v>7.8597926617500002</v>
      </c>
      <c r="M827" s="287">
        <v>21.96043235242</v>
      </c>
      <c r="N827" s="9">
        <v>10.144318887220001</v>
      </c>
      <c r="O827" s="9">
        <v>114.277569417</v>
      </c>
      <c r="P827" s="9">
        <v>11.076490368150001</v>
      </c>
      <c r="Q827" s="9">
        <v>10.077182307459999</v>
      </c>
      <c r="R827" s="9">
        <v>39.21729936709</v>
      </c>
      <c r="S827" s="9">
        <v>41.468334917169997</v>
      </c>
      <c r="T827" s="9">
        <v>71.743541922730003</v>
      </c>
      <c r="U827" s="9">
        <v>10.73122752466</v>
      </c>
      <c r="V827" s="287">
        <v>308.73596471147994</v>
      </c>
      <c r="W827" s="287">
        <v>378.17986321875998</v>
      </c>
      <c r="X827" s="9">
        <v>37.224337924624272</v>
      </c>
      <c r="Y827" s="284">
        <v>415.40420114338423</v>
      </c>
      <c r="Z827" t="str">
        <f>SUBSTITUTE(SUBSTITUTE(SUBSTITUTE(SUBSTITUTE(IF(E827="","",VLOOKUP(E827,Esquemas_NORM!$A$2:$H$126,8,FALSE)),"PROVINCIA ADMINISTRATIVA Y DE PLANIFICACIÓN","PAT"),"PROVINCIA ADMINISTRATIVA Y DE PLANIFICACION","PAT"),"PROVINCIA ADMINISTRATIVA DE PLANIFICACION","PAT"),"PROVINCIA ADMINISTRATIVA Y PLANIFICACION","PAT")</f>
        <v>PAT TURÍSTICA Y AGROECOLÓGICA DEL OCCIDENTE ANTIOQUEÑO</v>
      </c>
      <c r="AA827" t="str">
        <f>IF($E827="","",INDEX(Esquemas_NORM!$H$2:$K$126,MATCH($E827,Esquemas_NORM!$A$2:$A$126,0),MATCH(AA$4,Esquemas_NORM!$H$1:$K$1,0)))</f>
        <v>A la fecha no ha conformado un EAT Región</v>
      </c>
      <c r="AB827" t="str">
        <f>IF($E827="","",INDEX(Esquemas_NORM!$H$2:$K$126,MATCH($E827,Esquemas_NORM!$A$2:$A$126,0),MATCH(AB$4,Esquemas_NORM!$H$1:$K$1,0)))</f>
        <v>A la fecha no ha conformado un EAT Área Metropolitana</v>
      </c>
      <c r="AC827" t="str">
        <f>IF($E827="","",INDEX(Esquemas_NORM!$H$2:$K$126,MATCH($E827,Esquemas_NORM!$A$2:$A$126,0),MATCH(AC$4,Esquemas_NORM!$H$1:$K$1,0)))</f>
        <v>ASOCIACION DE MUNICIPIOS DEL OCCIDENTE ANTIOQUEÑO - AMOCCIDENTE</v>
      </c>
    </row>
    <row r="828" spans="1:29" x14ac:dyDescent="0.3">
      <c r="A828" s="528">
        <v>2021</v>
      </c>
      <c r="B828" s="529" t="s">
        <v>556</v>
      </c>
      <c r="C828" s="529" t="s">
        <v>272</v>
      </c>
      <c r="D828" s="529" t="s">
        <v>572</v>
      </c>
      <c r="E828" s="529" t="s">
        <v>311</v>
      </c>
      <c r="F828" s="529" t="s">
        <v>275</v>
      </c>
      <c r="G828" s="529" t="s">
        <v>312</v>
      </c>
      <c r="H828" s="9">
        <v>26.385855458040002</v>
      </c>
      <c r="I828" s="9">
        <v>7.6275089848500004</v>
      </c>
      <c r="J828" s="287">
        <v>34.013364442890001</v>
      </c>
      <c r="K828" s="9">
        <v>9.3051332704099998</v>
      </c>
      <c r="L828" s="9">
        <v>4.3338573847299999</v>
      </c>
      <c r="M828" s="287">
        <v>13.638990655139999</v>
      </c>
      <c r="N828" s="9">
        <v>6.2113863436400001</v>
      </c>
      <c r="O828" s="9">
        <v>37.486786609169997</v>
      </c>
      <c r="P828" s="9">
        <v>11.05676004685</v>
      </c>
      <c r="Q828" s="9">
        <v>4.9365266983199998</v>
      </c>
      <c r="R828" s="9">
        <v>26.685133943989999</v>
      </c>
      <c r="S828" s="9">
        <v>27.602457157420002</v>
      </c>
      <c r="T828" s="9">
        <v>32.579570562169998</v>
      </c>
      <c r="U828" s="9">
        <v>7.6990232240400003</v>
      </c>
      <c r="V828" s="287">
        <v>154.25764458559999</v>
      </c>
      <c r="W828" s="287">
        <v>201.90999968362999</v>
      </c>
      <c r="X828" s="9">
        <v>19.874051448997974</v>
      </c>
      <c r="Y828" s="284">
        <v>221.78405113262795</v>
      </c>
      <c r="Z828" t="str">
        <f>SUBSTITUTE(SUBSTITUTE(SUBSTITUTE(SUBSTITUTE(IF(E828="","",VLOOKUP(E828,Esquemas_NORM!$A$2:$H$126,8,FALSE)),"PROVINCIA ADMINISTRATIVA Y DE PLANIFICACIÓN","PAT"),"PROVINCIA ADMINISTRATIVA Y DE PLANIFICACION","PAT"),"PROVINCIA ADMINISTRATIVA DE PLANIFICACION","PAT"),"PROVINCIA ADMINISTRATIVA Y PLANIFICACION","PAT")</f>
        <v>A la fecha no ha conformado un EAT Provincia</v>
      </c>
      <c r="AA828" t="str">
        <f>IF($E828="","",INDEX(Esquemas_NORM!$H$2:$K$126,MATCH($E828,Esquemas_NORM!$A$2:$A$126,0),MATCH(AA$4,Esquemas_NORM!$H$1:$K$1,0)))</f>
        <v>A la fecha no ha conformado un EAT Región</v>
      </c>
      <c r="AB828" t="str">
        <f>IF($E828="","",INDEX(Esquemas_NORM!$H$2:$K$126,MATCH($E828,Esquemas_NORM!$A$2:$A$126,0),MATCH(AB$4,Esquemas_NORM!$H$1:$K$1,0)))</f>
        <v>A la fecha no ha conformado un EAT Área Metropolitana</v>
      </c>
      <c r="AC828" t="str">
        <f>IF($E828="","",INDEX(Esquemas_NORM!$H$2:$K$126,MATCH($E828,Esquemas_NORM!$A$2:$A$126,0),MATCH(AC$4,Esquemas_NORM!$H$1:$K$1,0)))</f>
        <v>ASOCIACION DE MUNICIPIOS DEL OCCIDENTE ANTIOQUEÑO - AMOCCIDENTE</v>
      </c>
    </row>
    <row r="829" spans="1:29" x14ac:dyDescent="0.3">
      <c r="A829" s="528">
        <v>2021</v>
      </c>
      <c r="B829" s="529" t="s">
        <v>556</v>
      </c>
      <c r="C829" s="529" t="s">
        <v>272</v>
      </c>
      <c r="D829" s="529" t="s">
        <v>571</v>
      </c>
      <c r="E829" s="529" t="s">
        <v>313</v>
      </c>
      <c r="F829" s="529" t="s">
        <v>275</v>
      </c>
      <c r="G829" s="529" t="s">
        <v>314</v>
      </c>
      <c r="H829" s="9">
        <v>71.081100584840001</v>
      </c>
      <c r="I829" s="9">
        <v>1.44448020935</v>
      </c>
      <c r="J829" s="287">
        <v>72.525580794190006</v>
      </c>
      <c r="K829" s="9">
        <v>2.40611126706</v>
      </c>
      <c r="L829" s="9">
        <v>6.2998427745500001</v>
      </c>
      <c r="M829" s="287">
        <v>8.7059540416099992</v>
      </c>
      <c r="N829" s="9">
        <v>1.42632778243</v>
      </c>
      <c r="O829" s="9">
        <v>12.91324266701</v>
      </c>
      <c r="P829" s="9">
        <v>1.96042934974</v>
      </c>
      <c r="Q829" s="9">
        <v>1.2885704851199999</v>
      </c>
      <c r="R829" s="9">
        <v>6.8572331307500001</v>
      </c>
      <c r="S829" s="9">
        <v>8.5419002565100008</v>
      </c>
      <c r="T829" s="9">
        <v>18.46658621505</v>
      </c>
      <c r="U829" s="9">
        <v>2.5486242683200002</v>
      </c>
      <c r="V829" s="287">
        <v>54.002914154929996</v>
      </c>
      <c r="W829" s="287">
        <v>135.23444899073002</v>
      </c>
      <c r="X829" s="9">
        <v>13.31116042361368</v>
      </c>
      <c r="Y829" s="284">
        <v>148.54560941434369</v>
      </c>
      <c r="Z829" t="str">
        <f>SUBSTITUTE(SUBSTITUTE(SUBSTITUTE(SUBSTITUTE(IF(E829="","",VLOOKUP(E829,Esquemas_NORM!$A$2:$H$126,8,FALSE)),"PROVINCIA ADMINISTRATIVA Y DE PLANIFICACIÓN","PAT"),"PROVINCIA ADMINISTRATIVA Y DE PLANIFICACION","PAT"),"PROVINCIA ADMINISTRATIVA DE PLANIFICACION","PAT"),"PROVINCIA ADMINISTRATIVA Y PLANIFICACION","PAT")</f>
        <v>PAT AGROINDUSTRIAL DEL OCCIDENTE ANTIOQUEÑO</v>
      </c>
      <c r="AA829" t="str">
        <f>IF($E829="","",INDEX(Esquemas_NORM!$H$2:$K$126,MATCH($E829,Esquemas_NORM!$A$2:$A$126,0),MATCH(AA$4,Esquemas_NORM!$H$1:$K$1,0)))</f>
        <v>Región de Planeación y Gestión de Occidente</v>
      </c>
      <c r="AB829" t="str">
        <f>IF($E829="","",INDEX(Esquemas_NORM!$H$2:$K$126,MATCH($E829,Esquemas_NORM!$A$2:$A$126,0),MATCH(AB$4,Esquemas_NORM!$H$1:$K$1,0)))</f>
        <v>A la fecha no ha conformado un EAT Área Metropolitana</v>
      </c>
      <c r="AC829" t="str">
        <f>IF($E829="","",INDEX(Esquemas_NORM!$H$2:$K$126,MATCH($E829,Esquemas_NORM!$A$2:$A$126,0),MATCH(AC$4,Esquemas_NORM!$H$1:$K$1,0)))</f>
        <v>ASOCIACION DE MUNICIPIOS DEL OCCIDENTE ANTIOQUEÑO - AMOCCIDENTE</v>
      </c>
    </row>
    <row r="830" spans="1:29" x14ac:dyDescent="0.3">
      <c r="A830" s="528">
        <v>2021</v>
      </c>
      <c r="B830" s="529" t="s">
        <v>556</v>
      </c>
      <c r="C830" s="529" t="s">
        <v>315</v>
      </c>
      <c r="D830" s="529" t="s">
        <v>573</v>
      </c>
      <c r="E830" s="529" t="s">
        <v>317</v>
      </c>
      <c r="F830" s="529" t="s">
        <v>318</v>
      </c>
      <c r="G830" s="529" t="s">
        <v>319</v>
      </c>
      <c r="H830" s="9">
        <v>162.50566815339999</v>
      </c>
      <c r="I830" s="9">
        <v>0.96722541846999999</v>
      </c>
      <c r="J830" s="287">
        <v>163.47289357187</v>
      </c>
      <c r="K830" s="9">
        <v>16.414498718139999</v>
      </c>
      <c r="L830" s="9">
        <v>5.8028091183199999</v>
      </c>
      <c r="M830" s="287">
        <v>22.217307836459998</v>
      </c>
      <c r="N830" s="9">
        <v>2.7392708846299998</v>
      </c>
      <c r="O830" s="9">
        <v>27.994921436830001</v>
      </c>
      <c r="P830" s="9">
        <v>7.7080221730299998</v>
      </c>
      <c r="Q830" s="9">
        <v>6.0604851634800001</v>
      </c>
      <c r="R830" s="9">
        <v>25.146071347309999</v>
      </c>
      <c r="S830" s="9">
        <v>24.303190798949998</v>
      </c>
      <c r="T830" s="9">
        <v>47.68763566018</v>
      </c>
      <c r="U830" s="9">
        <v>9.6440859793500007</v>
      </c>
      <c r="V830" s="287">
        <v>151.28368344376</v>
      </c>
      <c r="W830" s="287">
        <v>336.97388485209001</v>
      </c>
      <c r="X830" s="9">
        <v>33.168423233209992</v>
      </c>
      <c r="Y830" s="284">
        <v>370.14230808529999</v>
      </c>
      <c r="Z830" t="str">
        <f>SUBSTITUTE(SUBSTITUTE(SUBSTITUTE(SUBSTITUTE(IF(E830="","",VLOOKUP(E830,Esquemas_NORM!$A$2:$H$126,8,FALSE)),"PROVINCIA ADMINISTRATIVA Y DE PLANIFICACIÓN","PAT"),"PROVINCIA ADMINISTRATIVA Y DE PLANIFICACION","PAT"),"PROVINCIA ADMINISTRATIVA DE PLANIFICACION","PAT"),"PROVINCIA ADMINISTRATIVA Y PLANIFICACION","PAT")</f>
        <v>PAT DE LA PAZ</v>
      </c>
      <c r="AA830" t="str">
        <f>IF($E830="","",INDEX(Esquemas_NORM!$H$2:$K$126,MATCH($E830,Esquemas_NORM!$A$2:$A$126,0),MATCH(AA$4,Esquemas_NORM!$H$1:$K$1,0)))</f>
        <v>A la fecha no ha conformado un EAT Región</v>
      </c>
      <c r="AB830" t="str">
        <f>IF($E830="","",INDEX(Esquemas_NORM!$H$2:$K$126,MATCH($E830,Esquemas_NORM!$A$2:$A$126,0),MATCH(AB$4,Esquemas_NORM!$H$1:$K$1,0)))</f>
        <v>A la fecha no ha conformado un EAT Área Metropolitana</v>
      </c>
      <c r="AC830" t="str">
        <f>IF($E830="","",INDEX(Esquemas_NORM!$H$2:$K$126,MATCH($E830,Esquemas_NORM!$A$2:$A$126,0),MATCH(AC$4,Esquemas_NORM!$H$1:$K$1,0)))</f>
        <v>MUNICIPIOS UNIDOS DEL SUR DE ANTIOQUIA - MUSA</v>
      </c>
    </row>
    <row r="831" spans="1:29" x14ac:dyDescent="0.3">
      <c r="A831" s="528">
        <v>2021</v>
      </c>
      <c r="B831" s="529" t="s">
        <v>556</v>
      </c>
      <c r="C831" s="529" t="s">
        <v>315</v>
      </c>
      <c r="D831" s="529" t="s">
        <v>574</v>
      </c>
      <c r="E831" s="529" t="s">
        <v>320</v>
      </c>
      <c r="F831" s="529" t="s">
        <v>318</v>
      </c>
      <c r="G831" s="529" t="s">
        <v>322</v>
      </c>
      <c r="H831" s="9">
        <v>13.89509815862</v>
      </c>
      <c r="I831" s="9">
        <v>0</v>
      </c>
      <c r="J831" s="287">
        <v>13.89509815862</v>
      </c>
      <c r="K831" s="9">
        <v>1.97084491785</v>
      </c>
      <c r="L831" s="9">
        <v>2.6382958546399999</v>
      </c>
      <c r="M831" s="287">
        <v>4.60914077249</v>
      </c>
      <c r="N831" s="9">
        <v>19.84749552932</v>
      </c>
      <c r="O831" s="9">
        <v>7.6515355256299999</v>
      </c>
      <c r="P831" s="9">
        <v>1.31227455613</v>
      </c>
      <c r="Q831" s="9">
        <v>1.04818770041</v>
      </c>
      <c r="R831" s="9">
        <v>6.0338093698400002</v>
      </c>
      <c r="S831" s="9">
        <v>5.3932896282599998</v>
      </c>
      <c r="T831" s="9">
        <v>7.5938808343100002</v>
      </c>
      <c r="U831" s="9">
        <v>1.9755358277599999</v>
      </c>
      <c r="V831" s="287">
        <v>50.856008971659996</v>
      </c>
      <c r="W831" s="287">
        <v>69.360247902769999</v>
      </c>
      <c r="X831" s="9">
        <v>6.827146438984081</v>
      </c>
      <c r="Y831" s="284">
        <v>76.187394341754086</v>
      </c>
      <c r="Z831" t="str">
        <f>SUBSTITUTE(SUBSTITUTE(SUBSTITUTE(SUBSTITUTE(IF(E831="","",VLOOKUP(E831,Esquemas_NORM!$A$2:$H$126,8,FALSE)),"PROVINCIA ADMINISTRATIVA Y DE PLANIFICACIÓN","PAT"),"PROVINCIA ADMINISTRATIVA Y DE PLANIFICACION","PAT"),"PROVINCIA ADMINISTRATIVA DE PLANIFICACION","PAT"),"PROVINCIA ADMINISTRATIVA Y PLANIFICACION","PAT")</f>
        <v>PAT DEL AGUA, BOSQUES Y EL TURISMO</v>
      </c>
      <c r="AA831" t="str">
        <f>IF($E831="","",INDEX(Esquemas_NORM!$H$2:$K$126,MATCH($E831,Esquemas_NORM!$A$2:$A$126,0),MATCH(AA$4,Esquemas_NORM!$H$1:$K$1,0)))</f>
        <v>A la fecha no ha conformado un EAT Región</v>
      </c>
      <c r="AB831" t="str">
        <f>IF($E831="","",INDEX(Esquemas_NORM!$H$2:$K$126,MATCH($E831,Esquemas_NORM!$A$2:$A$126,0),MATCH(AB$4,Esquemas_NORM!$H$1:$K$1,0)))</f>
        <v>A la fecha no ha conformado un EAT Área Metropolitana</v>
      </c>
      <c r="AC831" t="str">
        <f>IF($E831="","",INDEX(Esquemas_NORM!$H$2:$K$126,MATCH($E831,Esquemas_NORM!$A$2:$A$126,0),MATCH(AC$4,Esquemas_NORM!$H$1:$K$1,0)))</f>
        <v>A la fecha no ha conformado un EAT asociación - unión</v>
      </c>
    </row>
    <row r="832" spans="1:29" x14ac:dyDescent="0.3">
      <c r="A832" s="528">
        <v>2021</v>
      </c>
      <c r="B832" s="529" t="s">
        <v>556</v>
      </c>
      <c r="C832" s="529" t="s">
        <v>315</v>
      </c>
      <c r="D832" s="529" t="s">
        <v>573</v>
      </c>
      <c r="E832" s="529" t="s">
        <v>323</v>
      </c>
      <c r="F832" s="529" t="s">
        <v>318</v>
      </c>
      <c r="G832" s="529" t="s">
        <v>325</v>
      </c>
      <c r="H832" s="9">
        <v>33.152787867089998</v>
      </c>
      <c r="I832" s="9">
        <v>0</v>
      </c>
      <c r="J832" s="287">
        <v>33.152787867089998</v>
      </c>
      <c r="K832" s="9">
        <v>3.6606902105999999</v>
      </c>
      <c r="L832" s="9">
        <v>2.5917802397299998</v>
      </c>
      <c r="M832" s="287">
        <v>6.2524704503299997</v>
      </c>
      <c r="N832" s="9">
        <v>0.78744153368000003</v>
      </c>
      <c r="O832" s="9">
        <v>9.5465064432099993</v>
      </c>
      <c r="P832" s="9">
        <v>2.5334311548300001</v>
      </c>
      <c r="Q832" s="9">
        <v>2.35921027386</v>
      </c>
      <c r="R832" s="9">
        <v>8.7084873118600008</v>
      </c>
      <c r="S832" s="9">
        <v>7.2494521227700002</v>
      </c>
      <c r="T832" s="9">
        <v>19.136575666060001</v>
      </c>
      <c r="U832" s="9">
        <v>2.68464872861</v>
      </c>
      <c r="V832" s="287">
        <v>53.005753234880004</v>
      </c>
      <c r="W832" s="287">
        <v>92.41101155230001</v>
      </c>
      <c r="X832" s="9">
        <v>9.0960388337523685</v>
      </c>
      <c r="Y832" s="284">
        <v>101.50705038605238</v>
      </c>
      <c r="Z832" t="str">
        <f>SUBSTITUTE(SUBSTITUTE(SUBSTITUTE(SUBSTITUTE(IF(E832="","",VLOOKUP(E832,Esquemas_NORM!$A$2:$H$126,8,FALSE)),"PROVINCIA ADMINISTRATIVA Y DE PLANIFICACIÓN","PAT"),"PROVINCIA ADMINISTRATIVA Y DE PLANIFICACION","PAT"),"PROVINCIA ADMINISTRATIVA DE PLANIFICACION","PAT"),"PROVINCIA ADMINISTRATIVA Y PLANIFICACION","PAT")</f>
        <v>PAT DE LA PAZ</v>
      </c>
      <c r="AA832" t="str">
        <f>IF($E832="","",INDEX(Esquemas_NORM!$H$2:$K$126,MATCH($E832,Esquemas_NORM!$A$2:$A$126,0),MATCH(AA$4,Esquemas_NORM!$H$1:$K$1,0)))</f>
        <v>A la fecha no ha conformado un EAT Región</v>
      </c>
      <c r="AB832" t="str">
        <f>IF($E832="","",INDEX(Esquemas_NORM!$H$2:$K$126,MATCH($E832,Esquemas_NORM!$A$2:$A$126,0),MATCH(AB$4,Esquemas_NORM!$H$1:$K$1,0)))</f>
        <v>A la fecha no ha conformado un EAT Área Metropolitana</v>
      </c>
      <c r="AC832" t="str">
        <f>IF($E832="","",INDEX(Esquemas_NORM!$H$2:$K$126,MATCH($E832,Esquemas_NORM!$A$2:$A$126,0),MATCH(AC$4,Esquemas_NORM!$H$1:$K$1,0)))</f>
        <v>MUNICIPIOS UNIDOS DEL SUR DE ANTIOQUIA - MUSA</v>
      </c>
    </row>
    <row r="833" spans="1:29" x14ac:dyDescent="0.3">
      <c r="A833" s="528">
        <v>2021</v>
      </c>
      <c r="B833" s="529" t="s">
        <v>556</v>
      </c>
      <c r="C833" s="529" t="s">
        <v>315</v>
      </c>
      <c r="D833" s="529" t="s">
        <v>575</v>
      </c>
      <c r="E833" s="529" t="s">
        <v>326</v>
      </c>
      <c r="F833" s="529" t="s">
        <v>318</v>
      </c>
      <c r="G833" s="529" t="s">
        <v>327</v>
      </c>
      <c r="H833" s="9">
        <v>28.900932293109999</v>
      </c>
      <c r="I833" s="9">
        <v>0.33236859314</v>
      </c>
      <c r="J833" s="287">
        <v>29.233300886249999</v>
      </c>
      <c r="K833" s="9">
        <v>6.5324494689400003</v>
      </c>
      <c r="L833" s="9">
        <v>5.7828384487599997</v>
      </c>
      <c r="M833" s="287">
        <v>12.315287917700001</v>
      </c>
      <c r="N833" s="9">
        <v>32.49793444606</v>
      </c>
      <c r="O833" s="9">
        <v>26.06407983914</v>
      </c>
      <c r="P833" s="9">
        <v>7.1644648034999996</v>
      </c>
      <c r="Q833" s="9">
        <v>3.5323020872800002</v>
      </c>
      <c r="R833" s="9">
        <v>20.357519743120001</v>
      </c>
      <c r="S833" s="9">
        <v>15.780623863020001</v>
      </c>
      <c r="T833" s="9">
        <v>24.411831376670001</v>
      </c>
      <c r="U833" s="9">
        <v>6.2112828448800004</v>
      </c>
      <c r="V833" s="287">
        <v>136.02003900367001</v>
      </c>
      <c r="W833" s="287">
        <v>177.56862780762</v>
      </c>
      <c r="X833" s="9">
        <v>17.478124165751456</v>
      </c>
      <c r="Y833" s="284">
        <v>195.04675197337147</v>
      </c>
      <c r="Z833" t="str">
        <f>SUBSTITUTE(SUBSTITUTE(SUBSTITUTE(SUBSTITUTE(IF(E833="","",VLOOKUP(E833,Esquemas_NORM!$A$2:$H$126,8,FALSE)),"PROVINCIA ADMINISTRATIVA Y DE PLANIFICACIÓN","PAT"),"PROVINCIA ADMINISTRATIVA Y DE PLANIFICACION","PAT"),"PROVINCIA ADMINISTRATIVA DE PLANIFICACION","PAT"),"PROVINCIA ADMINISTRATIVA Y PLANIFICACION","PAT")</f>
        <v>PAT DEL AGUA, BOSQUES Y EL TURISMO</v>
      </c>
      <c r="AA833" t="str">
        <f>IF($E833="","",INDEX(Esquemas_NORM!$H$2:$K$126,MATCH($E833,Esquemas_NORM!$A$2:$A$126,0),MATCH(AA$4,Esquemas_NORM!$H$1:$K$1,0)))</f>
        <v>A la fecha no ha conformado un EAT Región</v>
      </c>
      <c r="AB833" t="str">
        <f>IF($E833="","",INDEX(Esquemas_NORM!$H$2:$K$126,MATCH($E833,Esquemas_NORM!$A$2:$A$126,0),MATCH(AB$4,Esquemas_NORM!$H$1:$K$1,0)))</f>
        <v>A la fecha no ha conformado un EAT Área Metropolitana</v>
      </c>
      <c r="AC833" t="str">
        <f>IF($E833="","",INDEX(Esquemas_NORM!$H$2:$K$126,MATCH($E833,Esquemas_NORM!$A$2:$A$126,0),MATCH(AC$4,Esquemas_NORM!$H$1:$K$1,0)))</f>
        <v>A la fecha no ha conformado un EAT asociación - unión</v>
      </c>
    </row>
    <row r="834" spans="1:29" x14ac:dyDescent="0.3">
      <c r="A834" s="528">
        <v>2021</v>
      </c>
      <c r="B834" s="529" t="s">
        <v>556</v>
      </c>
      <c r="C834" s="529" t="s">
        <v>315</v>
      </c>
      <c r="D834" s="529" t="s">
        <v>574</v>
      </c>
      <c r="E834" s="529" t="s">
        <v>328</v>
      </c>
      <c r="F834" s="529" t="s">
        <v>318</v>
      </c>
      <c r="G834" s="529" t="s">
        <v>329</v>
      </c>
      <c r="H834" s="9">
        <v>13.53252025404</v>
      </c>
      <c r="I834" s="9">
        <v>6.8221734800000003E-2</v>
      </c>
      <c r="J834" s="287">
        <v>13.600741988839999</v>
      </c>
      <c r="K834" s="9">
        <v>2.1313440263599999</v>
      </c>
      <c r="L834" s="9">
        <v>1.7329476880800001</v>
      </c>
      <c r="M834" s="287">
        <v>3.8642917144400002</v>
      </c>
      <c r="N834" s="9">
        <v>10.956476922989999</v>
      </c>
      <c r="O834" s="9">
        <v>5.5257712119000004</v>
      </c>
      <c r="P834" s="9">
        <v>1.20639778117</v>
      </c>
      <c r="Q834" s="9">
        <v>0.85374061396000001</v>
      </c>
      <c r="R834" s="9">
        <v>7.0976203303299998</v>
      </c>
      <c r="S834" s="9">
        <v>4.3398214382200004</v>
      </c>
      <c r="T834" s="9">
        <v>7.3638883657500003</v>
      </c>
      <c r="U834" s="9">
        <v>1.57164588858</v>
      </c>
      <c r="V834" s="287">
        <v>38.9153625529</v>
      </c>
      <c r="W834" s="287">
        <v>56.380396256179999</v>
      </c>
      <c r="X834" s="9">
        <v>5.5495364155630194</v>
      </c>
      <c r="Y834" s="284">
        <v>61.929932671743018</v>
      </c>
      <c r="Z834" t="str">
        <f>SUBSTITUTE(SUBSTITUTE(SUBSTITUTE(SUBSTITUTE(IF(E834="","",VLOOKUP(E834,Esquemas_NORM!$A$2:$H$126,8,FALSE)),"PROVINCIA ADMINISTRATIVA Y DE PLANIFICACIÓN","PAT"),"PROVINCIA ADMINISTRATIVA Y DE PLANIFICACION","PAT"),"PROVINCIA ADMINISTRATIVA DE PLANIFICACION","PAT"),"PROVINCIA ADMINISTRATIVA Y PLANIFICACION","PAT")</f>
        <v>PAT DEL AGUA, BOSQUES Y EL TURISMO</v>
      </c>
      <c r="AA834" t="str">
        <f>IF($E834="","",INDEX(Esquemas_NORM!$H$2:$K$126,MATCH($E834,Esquemas_NORM!$A$2:$A$126,0),MATCH(AA$4,Esquemas_NORM!$H$1:$K$1,0)))</f>
        <v>A la fecha no ha conformado un EAT Región</v>
      </c>
      <c r="AB834" t="str">
        <f>IF($E834="","",INDEX(Esquemas_NORM!$H$2:$K$126,MATCH($E834,Esquemas_NORM!$A$2:$A$126,0),MATCH(AB$4,Esquemas_NORM!$H$1:$K$1,0)))</f>
        <v>A la fecha no ha conformado un EAT Área Metropolitana</v>
      </c>
      <c r="AC834" t="str">
        <f>IF($E834="","",INDEX(Esquemas_NORM!$H$2:$K$126,MATCH($E834,Esquemas_NORM!$A$2:$A$126,0),MATCH(AC$4,Esquemas_NORM!$H$1:$K$1,0)))</f>
        <v>A la fecha no ha conformado un EAT asociación - unión</v>
      </c>
    </row>
    <row r="835" spans="1:29" x14ac:dyDescent="0.3">
      <c r="A835" s="528">
        <v>2021</v>
      </c>
      <c r="B835" s="529" t="s">
        <v>556</v>
      </c>
      <c r="C835" s="529" t="s">
        <v>315</v>
      </c>
      <c r="D835" s="529" t="s">
        <v>576</v>
      </c>
      <c r="E835" s="529" t="s">
        <v>330</v>
      </c>
      <c r="F835" s="529" t="s">
        <v>318</v>
      </c>
      <c r="G835" s="529" t="s">
        <v>331</v>
      </c>
      <c r="H835" s="9">
        <v>145.00696463937999</v>
      </c>
      <c r="I835" s="9">
        <v>0</v>
      </c>
      <c r="J835" s="287">
        <v>145.00696463937999</v>
      </c>
      <c r="K835" s="9">
        <v>40.70355038796</v>
      </c>
      <c r="L835" s="9">
        <v>20.37455232396</v>
      </c>
      <c r="M835" s="287">
        <v>61.078102711919996</v>
      </c>
      <c r="N835" s="9">
        <v>18.39577905842</v>
      </c>
      <c r="O835" s="9">
        <v>187.24028225653001</v>
      </c>
      <c r="P835" s="9">
        <v>32.885501654000002</v>
      </c>
      <c r="Q835" s="9">
        <v>27.998663207660002</v>
      </c>
      <c r="R835" s="9">
        <v>131.23995267349</v>
      </c>
      <c r="S835" s="9">
        <v>95.213193990980002</v>
      </c>
      <c r="T835" s="9">
        <v>96.477479397300002</v>
      </c>
      <c r="U835" s="9">
        <v>34.796813035440003</v>
      </c>
      <c r="V835" s="287">
        <v>624.24766527381996</v>
      </c>
      <c r="W835" s="287">
        <v>830.33273262511989</v>
      </c>
      <c r="X835" s="9">
        <v>81.729857232624113</v>
      </c>
      <c r="Y835" s="284">
        <v>912.062589857744</v>
      </c>
      <c r="Z835" t="str">
        <f>SUBSTITUTE(SUBSTITUTE(SUBSTITUTE(SUBSTITUTE(IF(E835="","",VLOOKUP(E835,Esquemas_NORM!$A$2:$H$126,8,FALSE)),"PROVINCIA ADMINISTRATIVA Y DE PLANIFICACIÓN","PAT"),"PROVINCIA ADMINISTRATIVA Y DE PLANIFICACION","PAT"),"PROVINCIA ADMINISTRATIVA DE PLANIFICACION","PAT"),"PROVINCIA ADMINISTRATIVA Y PLANIFICACION","PAT")</f>
        <v>A la fecha no ha conformado un EAT Provincia</v>
      </c>
      <c r="AA835" t="str">
        <f>IF($E835="","",INDEX(Esquemas_NORM!$H$2:$K$126,MATCH($E835,Esquemas_NORM!$A$2:$A$126,0),MATCH(AA$4,Esquemas_NORM!$H$1:$K$1,0)))</f>
        <v>A la fecha no ha conformado un EAT Región</v>
      </c>
      <c r="AB835" t="str">
        <f>IF($E835="","",INDEX(Esquemas_NORM!$H$2:$K$126,MATCH($E835,Esquemas_NORM!$A$2:$A$126,0),MATCH(AB$4,Esquemas_NORM!$H$1:$K$1,0)))</f>
        <v>A la fecha no ha conformado un EAT Área Metropolitana</v>
      </c>
      <c r="AC835" t="str">
        <f>IF($E835="","",INDEX(Esquemas_NORM!$H$2:$K$126,MATCH($E835,Esquemas_NORM!$A$2:$A$126,0),MATCH(AC$4,Esquemas_NORM!$H$1:$K$1,0)))</f>
        <v>MUNICIPIOS ASOCIADOS DEL ALTIPLANO DEL ORIENTE ANTIOQUEÑO - MASORA</v>
      </c>
    </row>
    <row r="836" spans="1:29" x14ac:dyDescent="0.3">
      <c r="A836" s="528">
        <v>2021</v>
      </c>
      <c r="B836" s="529" t="s">
        <v>556</v>
      </c>
      <c r="C836" s="529" t="s">
        <v>315</v>
      </c>
      <c r="D836" s="529" t="s">
        <v>574</v>
      </c>
      <c r="E836" s="529" t="s">
        <v>332</v>
      </c>
      <c r="F836" s="529" t="s">
        <v>318</v>
      </c>
      <c r="G836" s="529" t="s">
        <v>333</v>
      </c>
      <c r="H836" s="9">
        <v>379.67376394301999</v>
      </c>
      <c r="I836" s="9">
        <v>0</v>
      </c>
      <c r="J836" s="287">
        <v>379.67376394301999</v>
      </c>
      <c r="K836" s="9">
        <v>26.25698293008</v>
      </c>
      <c r="L836" s="9">
        <v>12.066527850450001</v>
      </c>
      <c r="M836" s="287">
        <v>38.32351078053</v>
      </c>
      <c r="N836" s="9">
        <v>3.7208253124800001</v>
      </c>
      <c r="O836" s="9">
        <v>43.773666924490001</v>
      </c>
      <c r="P836" s="9">
        <v>13.10684830025</v>
      </c>
      <c r="Q836" s="9">
        <v>5.5557098080499996</v>
      </c>
      <c r="R836" s="9">
        <v>42.637998735140002</v>
      </c>
      <c r="S836" s="9">
        <v>23.717288896780001</v>
      </c>
      <c r="T836" s="9">
        <v>28.65862588421</v>
      </c>
      <c r="U836" s="9">
        <v>9.1609383071499995</v>
      </c>
      <c r="V836" s="287">
        <v>170.33190216855002</v>
      </c>
      <c r="W836" s="287">
        <v>588.32917689210001</v>
      </c>
      <c r="X836" s="9">
        <v>57.909387097383011</v>
      </c>
      <c r="Y836" s="284">
        <v>646.23856398948305</v>
      </c>
      <c r="Z836" t="str">
        <f>SUBSTITUTE(SUBSTITUTE(SUBSTITUTE(SUBSTITUTE(IF(E836="","",VLOOKUP(E836,Esquemas_NORM!$A$2:$H$126,8,FALSE)),"PROVINCIA ADMINISTRATIVA Y DE PLANIFICACIÓN","PAT"),"PROVINCIA ADMINISTRATIVA Y DE PLANIFICACION","PAT"),"PROVINCIA ADMINISTRATIVA DE PLANIFICACION","PAT"),"PROVINCIA ADMINISTRATIVA Y PLANIFICACION","PAT")</f>
        <v>PAT DEL AGUA, BOSQUES Y EL TURISMO</v>
      </c>
      <c r="AA836" t="str">
        <f>IF($E836="","",INDEX(Esquemas_NORM!$H$2:$K$126,MATCH($E836,Esquemas_NORM!$A$2:$A$126,0),MATCH(AA$4,Esquemas_NORM!$H$1:$K$1,0)))</f>
        <v>A la fecha no ha conformado un EAT Región</v>
      </c>
      <c r="AB836" t="str">
        <f>IF($E836="","",INDEX(Esquemas_NORM!$H$2:$K$126,MATCH($E836,Esquemas_NORM!$A$2:$A$126,0),MATCH(AB$4,Esquemas_NORM!$H$1:$K$1,0)))</f>
        <v>A la fecha no ha conformado un EAT Área Metropolitana</v>
      </c>
      <c r="AC836" t="str">
        <f>IF($E836="","",INDEX(Esquemas_NORM!$H$2:$K$126,MATCH($E836,Esquemas_NORM!$A$2:$A$126,0),MATCH(AC$4,Esquemas_NORM!$H$1:$K$1,0)))</f>
        <v>A la fecha no ha conformado un EAT asociación - unión</v>
      </c>
    </row>
    <row r="837" spans="1:29" x14ac:dyDescent="0.3">
      <c r="A837" s="528">
        <v>2021</v>
      </c>
      <c r="B837" s="529" t="s">
        <v>556</v>
      </c>
      <c r="C837" s="529" t="s">
        <v>315</v>
      </c>
      <c r="D837" s="529" t="s">
        <v>576</v>
      </c>
      <c r="E837" s="529" t="s">
        <v>334</v>
      </c>
      <c r="F837" s="529" t="s">
        <v>318</v>
      </c>
      <c r="G837" s="529" t="s">
        <v>335</v>
      </c>
      <c r="H837" s="9">
        <v>90.906878670690006</v>
      </c>
      <c r="I837" s="9">
        <v>1.5129556797599999</v>
      </c>
      <c r="J837" s="287">
        <v>92.419834350450003</v>
      </c>
      <c r="K837" s="9">
        <v>40.857173478530001</v>
      </c>
      <c r="L837" s="9">
        <v>7.80492591346</v>
      </c>
      <c r="M837" s="287">
        <v>48.662099391989997</v>
      </c>
      <c r="N837" s="9">
        <v>17.594683165439999</v>
      </c>
      <c r="O837" s="9">
        <v>137.56875292513999</v>
      </c>
      <c r="P837" s="9">
        <v>24.035466946130001</v>
      </c>
      <c r="Q837" s="9">
        <v>13.76281685122</v>
      </c>
      <c r="R837" s="9">
        <v>91.811771480960005</v>
      </c>
      <c r="S837" s="9">
        <v>75.090971370369999</v>
      </c>
      <c r="T837" s="9">
        <v>81.169648028210005</v>
      </c>
      <c r="U837" s="9">
        <v>20.023768366860001</v>
      </c>
      <c r="V837" s="287">
        <v>461.05787913432994</v>
      </c>
      <c r="W837" s="287">
        <v>602.13981287676995</v>
      </c>
      <c r="X837" s="9">
        <v>59.268771429625829</v>
      </c>
      <c r="Y837" s="284">
        <v>661.40858430639582</v>
      </c>
      <c r="Z837" t="str">
        <f>SUBSTITUTE(SUBSTITUTE(SUBSTITUTE(SUBSTITUTE(IF(E837="","",VLOOKUP(E837,Esquemas_NORM!$A$2:$H$126,8,FALSE)),"PROVINCIA ADMINISTRATIVA Y DE PLANIFICACIÓN","PAT"),"PROVINCIA ADMINISTRATIVA Y DE PLANIFICACION","PAT"),"PROVINCIA ADMINISTRATIVA DE PLANIFICACION","PAT"),"PROVINCIA ADMINISTRATIVA Y PLANIFICACION","PAT")</f>
        <v>A la fecha no ha conformado un EAT Provincia</v>
      </c>
      <c r="AA837" t="str">
        <f>IF($E837="","",INDEX(Esquemas_NORM!$H$2:$K$126,MATCH($E837,Esquemas_NORM!$A$2:$A$126,0),MATCH(AA$4,Esquemas_NORM!$H$1:$K$1,0)))</f>
        <v>A la fecha no ha conformado un EAT Región</v>
      </c>
      <c r="AB837" t="str">
        <f>IF($E837="","",INDEX(Esquemas_NORM!$H$2:$K$126,MATCH($E837,Esquemas_NORM!$A$2:$A$126,0),MATCH(AB$4,Esquemas_NORM!$H$1:$K$1,0)))</f>
        <v>A la fecha no ha conformado un EAT Área Metropolitana</v>
      </c>
      <c r="AC837" t="str">
        <f>IF($E837="","",INDEX(Esquemas_NORM!$H$2:$K$126,MATCH($E837,Esquemas_NORM!$A$2:$A$126,0),MATCH(AC$4,Esquemas_NORM!$H$1:$K$1,0)))</f>
        <v>MUNICIPIOS ASOCIADOS DEL ALTIPLANO DEL ORIENTE ANTIOQUEÑO - MASORA</v>
      </c>
    </row>
    <row r="838" spans="1:29" x14ac:dyDescent="0.3">
      <c r="A838" s="528">
        <v>2021</v>
      </c>
      <c r="B838" s="529" t="s">
        <v>556</v>
      </c>
      <c r="C838" s="529" t="s">
        <v>315</v>
      </c>
      <c r="D838" s="529" t="s">
        <v>576</v>
      </c>
      <c r="E838" s="529" t="s">
        <v>336</v>
      </c>
      <c r="F838" s="529" t="s">
        <v>318</v>
      </c>
      <c r="G838" s="529" t="s">
        <v>338</v>
      </c>
      <c r="H838" s="9">
        <v>174.82004388074</v>
      </c>
      <c r="I838" s="9">
        <v>0</v>
      </c>
      <c r="J838" s="287">
        <v>174.82004388074</v>
      </c>
      <c r="K838" s="9">
        <v>34.625614226000003</v>
      </c>
      <c r="L838" s="9">
        <v>12.142978505</v>
      </c>
      <c r="M838" s="287">
        <v>46.768592731000005</v>
      </c>
      <c r="N838" s="9">
        <v>7.6929308391399998</v>
      </c>
      <c r="O838" s="9">
        <v>99.976735925400007</v>
      </c>
      <c r="P838" s="9">
        <v>15.136036962189999</v>
      </c>
      <c r="Q838" s="9">
        <v>14.697330282679999</v>
      </c>
      <c r="R838" s="9">
        <v>56.66700778669</v>
      </c>
      <c r="S838" s="9">
        <v>47.960941903070001</v>
      </c>
      <c r="T838" s="9">
        <v>62.816330512130001</v>
      </c>
      <c r="U838" s="9">
        <v>14.28727946305</v>
      </c>
      <c r="V838" s="287">
        <v>319.23459367435004</v>
      </c>
      <c r="W838" s="287">
        <v>540.82323028609005</v>
      </c>
      <c r="X838" s="9">
        <v>53.233364966400089</v>
      </c>
      <c r="Y838" s="284">
        <v>594.05659525249018</v>
      </c>
      <c r="Z838" t="str">
        <f>SUBSTITUTE(SUBSTITUTE(SUBSTITUTE(SUBSTITUTE(IF(E838="","",VLOOKUP(E838,Esquemas_NORM!$A$2:$H$126,8,FALSE)),"PROVINCIA ADMINISTRATIVA Y DE PLANIFICACIÓN","PAT"),"PROVINCIA ADMINISTRATIVA Y DE PLANIFICACION","PAT"),"PROVINCIA ADMINISTRATIVA DE PLANIFICACION","PAT"),"PROVINCIA ADMINISTRATIVA Y PLANIFICACION","PAT")</f>
        <v>A la fecha no ha conformado un EAT Provincia</v>
      </c>
      <c r="AA838" t="str">
        <f>IF($E838="","",INDEX(Esquemas_NORM!$H$2:$K$126,MATCH($E838,Esquemas_NORM!$A$2:$A$126,0),MATCH(AA$4,Esquemas_NORM!$H$1:$K$1,0)))</f>
        <v>Región de Planeación y Gestión Aeroportuaria de Oriente</v>
      </c>
      <c r="AB838" t="str">
        <f>IF($E838="","",INDEX(Esquemas_NORM!$H$2:$K$126,MATCH($E838,Esquemas_NORM!$A$2:$A$126,0),MATCH(AB$4,Esquemas_NORM!$H$1:$K$1,0)))</f>
        <v>A la fecha no ha conformado un EAT Área Metropolitana</v>
      </c>
      <c r="AC838" t="str">
        <f>IF($E838="","",INDEX(Esquemas_NORM!$H$2:$K$126,MATCH($E838,Esquemas_NORM!$A$2:$A$126,0),MATCH(AC$4,Esquemas_NORM!$H$1:$K$1,0)))</f>
        <v>MUNICIPIOS ASOCIADOS DEL ALTIPLANO DEL ORIENTE ANTIOQUEÑO - MASORA</v>
      </c>
    </row>
    <row r="839" spans="1:29" x14ac:dyDescent="0.3">
      <c r="A839" s="528">
        <v>2021</v>
      </c>
      <c r="B839" s="529" t="s">
        <v>556</v>
      </c>
      <c r="C839" s="529" t="s">
        <v>315</v>
      </c>
      <c r="D839" s="529" t="s">
        <v>574</v>
      </c>
      <c r="E839" s="529" t="s">
        <v>339</v>
      </c>
      <c r="F839" s="529" t="s">
        <v>318</v>
      </c>
      <c r="G839" s="529" t="s">
        <v>340</v>
      </c>
      <c r="H839" s="9">
        <v>26.220246533049998</v>
      </c>
      <c r="I839" s="9">
        <v>0</v>
      </c>
      <c r="J839" s="287">
        <v>26.220246533049998</v>
      </c>
      <c r="K839" s="9">
        <v>4.7078933517800001</v>
      </c>
      <c r="L839" s="9">
        <v>2.5428519760900001</v>
      </c>
      <c r="M839" s="287">
        <v>7.2507453278699998</v>
      </c>
      <c r="N839" s="9">
        <v>4.3198737068500002</v>
      </c>
      <c r="O839" s="9">
        <v>14.61436039158</v>
      </c>
      <c r="P839" s="9">
        <v>5.2572367514099998</v>
      </c>
      <c r="Q839" s="9">
        <v>2.4973568478099999</v>
      </c>
      <c r="R839" s="9">
        <v>16.572458275310002</v>
      </c>
      <c r="S839" s="9">
        <v>9.1277151440900006</v>
      </c>
      <c r="T839" s="9">
        <v>15.30155636065</v>
      </c>
      <c r="U839" s="9">
        <v>3.8795784428700002</v>
      </c>
      <c r="V839" s="287">
        <v>71.570135920569996</v>
      </c>
      <c r="W839" s="287">
        <v>105.04112778149</v>
      </c>
      <c r="X839" s="9">
        <v>10.33922431312013</v>
      </c>
      <c r="Y839" s="284">
        <v>115.38035209461013</v>
      </c>
      <c r="Z839" t="str">
        <f>SUBSTITUTE(SUBSTITUTE(SUBSTITUTE(SUBSTITUTE(IF(E839="","",VLOOKUP(E839,Esquemas_NORM!$A$2:$H$126,8,FALSE)),"PROVINCIA ADMINISTRATIVA Y DE PLANIFICACIÓN","PAT"),"PROVINCIA ADMINISTRATIVA Y DE PLANIFICACION","PAT"),"PROVINCIA ADMINISTRATIVA DE PLANIFICACION","PAT"),"PROVINCIA ADMINISTRATIVA Y PLANIFICACION","PAT")</f>
        <v>PAT DEL AGUA, BOSQUES Y EL TURISMO</v>
      </c>
      <c r="AA839" t="str">
        <f>IF($E839="","",INDEX(Esquemas_NORM!$H$2:$K$126,MATCH($E839,Esquemas_NORM!$A$2:$A$126,0),MATCH(AA$4,Esquemas_NORM!$H$1:$K$1,0)))</f>
        <v>A la fecha no ha conformado un EAT Región</v>
      </c>
      <c r="AB839" t="str">
        <f>IF($E839="","",INDEX(Esquemas_NORM!$H$2:$K$126,MATCH($E839,Esquemas_NORM!$A$2:$A$126,0),MATCH(AB$4,Esquemas_NORM!$H$1:$K$1,0)))</f>
        <v>A la fecha no ha conformado un EAT Área Metropolitana</v>
      </c>
      <c r="AC839" t="str">
        <f>IF($E839="","",INDEX(Esquemas_NORM!$H$2:$K$126,MATCH($E839,Esquemas_NORM!$A$2:$A$126,0),MATCH(AC$4,Esquemas_NORM!$H$1:$K$1,0)))</f>
        <v>A la fecha no ha conformado un EAT asociación - unión</v>
      </c>
    </row>
    <row r="840" spans="1:29" x14ac:dyDescent="0.3">
      <c r="A840" s="528">
        <v>2021</v>
      </c>
      <c r="B840" s="529" t="s">
        <v>556</v>
      </c>
      <c r="C840" s="529" t="s">
        <v>315</v>
      </c>
      <c r="D840" s="529" t="s">
        <v>576</v>
      </c>
      <c r="E840" s="529" t="s">
        <v>341</v>
      </c>
      <c r="F840" s="529" t="s">
        <v>318</v>
      </c>
      <c r="G840" s="529" t="s">
        <v>342</v>
      </c>
      <c r="H840" s="9">
        <v>85.130074084409998</v>
      </c>
      <c r="I840" s="9">
        <v>0</v>
      </c>
      <c r="J840" s="287">
        <v>85.130074084409998</v>
      </c>
      <c r="K840" s="9">
        <v>569.92822529303999</v>
      </c>
      <c r="L840" s="9">
        <v>269.05786587428003</v>
      </c>
      <c r="M840" s="287">
        <v>838.98609116731996</v>
      </c>
      <c r="N840" s="9">
        <v>33.897125318699999</v>
      </c>
      <c r="O840" s="9">
        <v>247.85892467515001</v>
      </c>
      <c r="P840" s="9">
        <v>32.904742074550001</v>
      </c>
      <c r="Q840" s="9">
        <v>24.110995331550001</v>
      </c>
      <c r="R840" s="9">
        <v>136.16471019649001</v>
      </c>
      <c r="S840" s="9">
        <v>87.308011767400004</v>
      </c>
      <c r="T840" s="9">
        <v>70.096791808009996</v>
      </c>
      <c r="U840" s="9">
        <v>33.269465524769998</v>
      </c>
      <c r="V840" s="287">
        <v>665.61076669662009</v>
      </c>
      <c r="W840" s="287">
        <v>1589.7269319483498</v>
      </c>
      <c r="X840" s="9">
        <v>156.47721700214922</v>
      </c>
      <c r="Y840" s="284">
        <v>1746.2041489504991</v>
      </c>
      <c r="Z840" t="str">
        <f>SUBSTITUTE(SUBSTITUTE(SUBSTITUTE(SUBSTITUTE(IF(E840="","",VLOOKUP(E840,Esquemas_NORM!$A$2:$H$126,8,FALSE)),"PROVINCIA ADMINISTRATIVA Y DE PLANIFICACIÓN","PAT"),"PROVINCIA ADMINISTRATIVA Y DE PLANIFICACION","PAT"),"PROVINCIA ADMINISTRATIVA DE PLANIFICACION","PAT"),"PROVINCIA ADMINISTRATIVA Y PLANIFICACION","PAT")</f>
        <v>A la fecha no ha conformado un EAT Provincia</v>
      </c>
      <c r="AA840" t="str">
        <f>IF($E840="","",INDEX(Esquemas_NORM!$H$2:$K$126,MATCH($E840,Esquemas_NORM!$A$2:$A$126,0),MATCH(AA$4,Esquemas_NORM!$H$1:$K$1,0)))</f>
        <v>A la fecha no ha conformado un EAT Región</v>
      </c>
      <c r="AB840" t="str">
        <f>IF($E840="","",INDEX(Esquemas_NORM!$H$2:$K$126,MATCH($E840,Esquemas_NORM!$A$2:$A$126,0),MATCH(AB$4,Esquemas_NORM!$H$1:$K$1,0)))</f>
        <v>A la fecha no ha conformado un EAT Área Metropolitana</v>
      </c>
      <c r="AC840" t="str">
        <f>IF($E840="","",INDEX(Esquemas_NORM!$H$2:$K$126,MATCH($E840,Esquemas_NORM!$A$2:$A$126,0),MATCH(AC$4,Esquemas_NORM!$H$1:$K$1,0)))</f>
        <v>MUNICIPIOS ASOCIADOS DEL ALTIPLANO DEL ORIENTE ANTIOQUEÑO - MASORA</v>
      </c>
    </row>
    <row r="841" spans="1:29" x14ac:dyDescent="0.3">
      <c r="A841" s="528">
        <v>2021</v>
      </c>
      <c r="B841" s="529" t="s">
        <v>556</v>
      </c>
      <c r="C841" s="529" t="s">
        <v>315</v>
      </c>
      <c r="D841" s="529" t="s">
        <v>574</v>
      </c>
      <c r="E841" s="529" t="s">
        <v>343</v>
      </c>
      <c r="F841" s="529" t="s">
        <v>318</v>
      </c>
      <c r="G841" s="529" t="s">
        <v>344</v>
      </c>
      <c r="H841" s="9">
        <v>4.3745460718700002</v>
      </c>
      <c r="I841" s="9">
        <v>0</v>
      </c>
      <c r="J841" s="287">
        <v>4.3745460718700002</v>
      </c>
      <c r="K841" s="9">
        <v>14.446138678620001</v>
      </c>
      <c r="L841" s="9">
        <v>12.87406237725</v>
      </c>
      <c r="M841" s="287">
        <v>27.320201055870001</v>
      </c>
      <c r="N841" s="9">
        <v>10.71939427561</v>
      </c>
      <c r="O841" s="9">
        <v>153.93244002864</v>
      </c>
      <c r="P841" s="9">
        <v>13.290636066099999</v>
      </c>
      <c r="Q841" s="9">
        <v>8.2263247287799999</v>
      </c>
      <c r="R841" s="9">
        <v>75.142001930980001</v>
      </c>
      <c r="S841" s="9">
        <v>53.634550849829999</v>
      </c>
      <c r="T841" s="9">
        <v>83.007445064669994</v>
      </c>
      <c r="U841" s="9">
        <v>14.948045926560001</v>
      </c>
      <c r="V841" s="287">
        <v>412.90083887117004</v>
      </c>
      <c r="W841" s="287">
        <v>444.59558599891</v>
      </c>
      <c r="X841" s="9">
        <v>43.761654023991021</v>
      </c>
      <c r="Y841" s="284">
        <v>488.35724002290101</v>
      </c>
      <c r="Z841" t="str">
        <f>SUBSTITUTE(SUBSTITUTE(SUBSTITUTE(SUBSTITUTE(IF(E841="","",VLOOKUP(E841,Esquemas_NORM!$A$2:$H$126,8,FALSE)),"PROVINCIA ADMINISTRATIVA Y DE PLANIFICACIÓN","PAT"),"PROVINCIA ADMINISTRATIVA Y DE PLANIFICACION","PAT"),"PROVINCIA ADMINISTRATIVA DE PLANIFICACION","PAT"),"PROVINCIA ADMINISTRATIVA Y PLANIFICACION","PAT")</f>
        <v>PAT DEL AGUA, BOSQUES Y EL TURISMO</v>
      </c>
      <c r="AA841" t="str">
        <f>IF($E841="","",INDEX(Esquemas_NORM!$H$2:$K$126,MATCH($E841,Esquemas_NORM!$A$2:$A$126,0),MATCH(AA$4,Esquemas_NORM!$H$1:$K$1,0)))</f>
        <v>A la fecha no ha conformado un EAT Región</v>
      </c>
      <c r="AB841" t="str">
        <f>IF($E841="","",INDEX(Esquemas_NORM!$H$2:$K$126,MATCH($E841,Esquemas_NORM!$A$2:$A$126,0),MATCH(AB$4,Esquemas_NORM!$H$1:$K$1,0)))</f>
        <v>A la fecha no ha conformado un EAT Área Metropolitana</v>
      </c>
      <c r="AC841" t="str">
        <f>IF($E841="","",INDEX(Esquemas_NORM!$H$2:$K$126,MATCH($E841,Esquemas_NORM!$A$2:$A$126,0),MATCH(AC$4,Esquemas_NORM!$H$1:$K$1,0)))</f>
        <v>A la fecha no ha conformado un EAT asociación - unión</v>
      </c>
    </row>
    <row r="842" spans="1:29" x14ac:dyDescent="0.3">
      <c r="A842" s="528">
        <v>2021</v>
      </c>
      <c r="B842" s="529" t="s">
        <v>556</v>
      </c>
      <c r="C842" s="529" t="s">
        <v>315</v>
      </c>
      <c r="D842" s="529" t="s">
        <v>576</v>
      </c>
      <c r="E842" s="529" t="s">
        <v>345</v>
      </c>
      <c r="F842" s="529" t="s">
        <v>318</v>
      </c>
      <c r="G842" s="529" t="s">
        <v>346</v>
      </c>
      <c r="H842" s="9">
        <v>73.123310928219993</v>
      </c>
      <c r="I842" s="9">
        <v>0.36900797112</v>
      </c>
      <c r="J842" s="287">
        <v>73.492318899339992</v>
      </c>
      <c r="K842" s="9">
        <v>82.634199135049997</v>
      </c>
      <c r="L842" s="9">
        <v>41.302143925270002</v>
      </c>
      <c r="M842" s="287">
        <v>123.93634306032</v>
      </c>
      <c r="N842" s="9">
        <v>27.787751480680001</v>
      </c>
      <c r="O842" s="9">
        <v>306.61745576129999</v>
      </c>
      <c r="P842" s="9">
        <v>48.926373238449997</v>
      </c>
      <c r="Q842" s="9">
        <v>53.48693176698</v>
      </c>
      <c r="R842" s="9">
        <v>172.17289939478999</v>
      </c>
      <c r="S842" s="9">
        <v>119.15954965335</v>
      </c>
      <c r="T842" s="9">
        <v>95.676732278290004</v>
      </c>
      <c r="U842" s="9">
        <v>40.466425220730002</v>
      </c>
      <c r="V842" s="287">
        <v>864.29411879457007</v>
      </c>
      <c r="W842" s="287">
        <v>1061.7227807542301</v>
      </c>
      <c r="X842" s="9">
        <v>104.50563717669341</v>
      </c>
      <c r="Y842" s="284">
        <v>1166.2284179309236</v>
      </c>
      <c r="Z842" t="str">
        <f>SUBSTITUTE(SUBSTITUTE(SUBSTITUTE(SUBSTITUTE(IF(E842="","",VLOOKUP(E842,Esquemas_NORM!$A$2:$H$126,8,FALSE)),"PROVINCIA ADMINISTRATIVA Y DE PLANIFICACIÓN","PAT"),"PROVINCIA ADMINISTRATIVA Y DE PLANIFICACION","PAT"),"PROVINCIA ADMINISTRATIVA DE PLANIFICACION","PAT"),"PROVINCIA ADMINISTRATIVA Y PLANIFICACION","PAT")</f>
        <v>A la fecha no ha conformado un EAT Provincia</v>
      </c>
      <c r="AA842" t="str">
        <f>IF($E842="","",INDEX(Esquemas_NORM!$H$2:$K$126,MATCH($E842,Esquemas_NORM!$A$2:$A$126,0),MATCH(AA$4,Esquemas_NORM!$H$1:$K$1,0)))</f>
        <v>Región de Planeación y Gestión Aeroportuaria de Oriente</v>
      </c>
      <c r="AB842" t="str">
        <f>IF($E842="","",INDEX(Esquemas_NORM!$H$2:$K$126,MATCH($E842,Esquemas_NORM!$A$2:$A$126,0),MATCH(AB$4,Esquemas_NORM!$H$1:$K$1,0)))</f>
        <v>A la fecha no ha conformado un EAT Área Metropolitana</v>
      </c>
      <c r="AC842" t="str">
        <f>IF($E842="","",INDEX(Esquemas_NORM!$H$2:$K$126,MATCH($E842,Esquemas_NORM!$A$2:$A$126,0),MATCH(AC$4,Esquemas_NORM!$H$1:$K$1,0)))</f>
        <v>MUNICIPIOS ASOCIADOS DEL ALTIPLANO DEL ORIENTE ANTIOQUEÑO - MASORA</v>
      </c>
    </row>
    <row r="843" spans="1:29" x14ac:dyDescent="0.3">
      <c r="A843" s="528">
        <v>2021</v>
      </c>
      <c r="B843" s="529" t="s">
        <v>556</v>
      </c>
      <c r="C843" s="529" t="s">
        <v>315</v>
      </c>
      <c r="D843" s="529" t="s">
        <v>576</v>
      </c>
      <c r="E843" s="529" t="s">
        <v>347</v>
      </c>
      <c r="F843" s="529" t="s">
        <v>318</v>
      </c>
      <c r="G843" s="529" t="s">
        <v>349</v>
      </c>
      <c r="H843" s="9">
        <v>60.863926245649999</v>
      </c>
      <c r="I843" s="9">
        <v>0.32318503454000003</v>
      </c>
      <c r="J843" s="287">
        <v>61.187111280190003</v>
      </c>
      <c r="K843" s="9">
        <v>31.364441264490001</v>
      </c>
      <c r="L843" s="9">
        <v>10.49625396309</v>
      </c>
      <c r="M843" s="287">
        <v>41.860695227580003</v>
      </c>
      <c r="N843" s="9">
        <v>7.3121091492500003</v>
      </c>
      <c r="O843" s="9">
        <v>77.82563158984</v>
      </c>
      <c r="P843" s="9">
        <v>9.8869973568200002</v>
      </c>
      <c r="Q843" s="9">
        <v>12.56689664488</v>
      </c>
      <c r="R843" s="9">
        <v>38.38866064954</v>
      </c>
      <c r="S843" s="9">
        <v>36.168049848350002</v>
      </c>
      <c r="T843" s="9">
        <v>45.334824262360002</v>
      </c>
      <c r="U843" s="9">
        <v>12.153469026750001</v>
      </c>
      <c r="V843" s="287">
        <v>239.63663852779001</v>
      </c>
      <c r="W843" s="287">
        <v>342.68444503555997</v>
      </c>
      <c r="X843" s="9">
        <v>33.730515091282768</v>
      </c>
      <c r="Y843" s="284">
        <v>376.41496012684274</v>
      </c>
      <c r="Z843" t="str">
        <f>SUBSTITUTE(SUBSTITUTE(SUBSTITUTE(SUBSTITUTE(IF(E843="","",VLOOKUP(E843,Esquemas_NORM!$A$2:$H$126,8,FALSE)),"PROVINCIA ADMINISTRATIVA Y DE PLANIFICACIÓN","PAT"),"PROVINCIA ADMINISTRATIVA Y DE PLANIFICACION","PAT"),"PROVINCIA ADMINISTRATIVA DE PLANIFICACION","PAT"),"PROVINCIA ADMINISTRATIVA Y PLANIFICACION","PAT")</f>
        <v>PAT DE LA PAZ</v>
      </c>
      <c r="AA843" t="str">
        <f>IF($E843="","",INDEX(Esquemas_NORM!$H$2:$K$126,MATCH($E843,Esquemas_NORM!$A$2:$A$126,0),MATCH(AA$4,Esquemas_NORM!$H$1:$K$1,0)))</f>
        <v>Región de Planeación y Gestión Aeroportuaria de Oriente</v>
      </c>
      <c r="AB843" t="str">
        <f>IF($E843="","",INDEX(Esquemas_NORM!$H$2:$K$126,MATCH($E843,Esquemas_NORM!$A$2:$A$126,0),MATCH(AB$4,Esquemas_NORM!$H$1:$K$1,0)))</f>
        <v>A la fecha no ha conformado un EAT Área Metropolitana</v>
      </c>
      <c r="AC843" t="str">
        <f>IF($E843="","",INDEX(Esquemas_NORM!$H$2:$K$126,MATCH($E843,Esquemas_NORM!$A$2:$A$126,0),MATCH(AC$4,Esquemas_NORM!$H$1:$K$1,0)))</f>
        <v>MUNICIPIOS ASOCIADOS DEL ALTIPLANO DEL ORIENTE ANTIOQUEÑO - MASORA</v>
      </c>
    </row>
    <row r="844" spans="1:29" x14ac:dyDescent="0.3">
      <c r="A844" s="528">
        <v>2021</v>
      </c>
      <c r="B844" s="529" t="s">
        <v>556</v>
      </c>
      <c r="C844" s="529" t="s">
        <v>315</v>
      </c>
      <c r="D844" s="529" t="s">
        <v>576</v>
      </c>
      <c r="E844" s="529" t="s">
        <v>350</v>
      </c>
      <c r="F844" s="529" t="s">
        <v>318</v>
      </c>
      <c r="G844" s="529" t="s">
        <v>351</v>
      </c>
      <c r="H844" s="9">
        <v>255.46604050358999</v>
      </c>
      <c r="I844" s="9">
        <v>2.0588649102600001</v>
      </c>
      <c r="J844" s="287">
        <v>257.52490541384998</v>
      </c>
      <c r="K844" s="9">
        <v>378.04945962468997</v>
      </c>
      <c r="L844" s="9">
        <v>226.69877898145</v>
      </c>
      <c r="M844" s="287">
        <v>604.74823860613992</v>
      </c>
      <c r="N844" s="9">
        <v>50.163958332370001</v>
      </c>
      <c r="O844" s="9">
        <v>230.13503965069</v>
      </c>
      <c r="P844" s="9">
        <v>46.877641230919998</v>
      </c>
      <c r="Q844" s="9">
        <v>32.299982786640001</v>
      </c>
      <c r="R844" s="9">
        <v>122.89864354491</v>
      </c>
      <c r="S844" s="9">
        <v>102.99014305755</v>
      </c>
      <c r="T844" s="9">
        <v>113.97351501740999</v>
      </c>
      <c r="U844" s="9">
        <v>34.614891302739998</v>
      </c>
      <c r="V844" s="287">
        <v>733.95381492323008</v>
      </c>
      <c r="W844" s="287">
        <v>1596.2269589432199</v>
      </c>
      <c r="X844" s="9">
        <v>157.11701627471712</v>
      </c>
      <c r="Y844" s="284">
        <v>1753.343975217937</v>
      </c>
      <c r="Z844" t="str">
        <f>SUBSTITUTE(SUBSTITUTE(SUBSTITUTE(SUBSTITUTE(IF(E844="","",VLOOKUP(E844,Esquemas_NORM!$A$2:$H$126,8,FALSE)),"PROVINCIA ADMINISTRATIVA Y DE PLANIFICACIÓN","PAT"),"PROVINCIA ADMINISTRATIVA Y DE PLANIFICACION","PAT"),"PROVINCIA ADMINISTRATIVA DE PLANIFICACION","PAT"),"PROVINCIA ADMINISTRATIVA Y PLANIFICACION","PAT")</f>
        <v>PAT DEL AGUA, BOSQUES Y EL TURISMO</v>
      </c>
      <c r="AA844" t="str">
        <f>IF($E844="","",INDEX(Esquemas_NORM!$H$2:$K$126,MATCH($E844,Esquemas_NORM!$A$2:$A$126,0),MATCH(AA$4,Esquemas_NORM!$H$1:$K$1,0)))</f>
        <v>A la fecha no ha conformado un EAT Región</v>
      </c>
      <c r="AB844" t="str">
        <f>IF($E844="","",INDEX(Esquemas_NORM!$H$2:$K$126,MATCH($E844,Esquemas_NORM!$A$2:$A$126,0),MATCH(AB$4,Esquemas_NORM!$H$1:$K$1,0)))</f>
        <v>A la fecha no ha conformado un EAT Área Metropolitana</v>
      </c>
      <c r="AC844" t="str">
        <f>IF($E844="","",INDEX(Esquemas_NORM!$H$2:$K$126,MATCH($E844,Esquemas_NORM!$A$2:$A$126,0),MATCH(AC$4,Esquemas_NORM!$H$1:$K$1,0)))</f>
        <v>MUNICIPIOS ASOCIADOS DEL ALTIPLANO DEL ORIENTE ANTIOQUEÑO - MASORA</v>
      </c>
    </row>
    <row r="845" spans="1:29" x14ac:dyDescent="0.3">
      <c r="A845" s="528">
        <v>2021</v>
      </c>
      <c r="B845" s="529" t="s">
        <v>556</v>
      </c>
      <c r="C845" s="529" t="s">
        <v>315</v>
      </c>
      <c r="D845" s="529" t="s">
        <v>573</v>
      </c>
      <c r="E845" s="529" t="s">
        <v>352</v>
      </c>
      <c r="F845" s="529" t="s">
        <v>318</v>
      </c>
      <c r="G845" s="529" t="s">
        <v>353</v>
      </c>
      <c r="H845" s="9">
        <v>52.135513898900001</v>
      </c>
      <c r="I845" s="9">
        <v>0</v>
      </c>
      <c r="J845" s="287">
        <v>52.135513898900001</v>
      </c>
      <c r="K845" s="9">
        <v>2.6338428989699998</v>
      </c>
      <c r="L845" s="9">
        <v>6.5890089682299999</v>
      </c>
      <c r="M845" s="287">
        <v>9.2228518671999993</v>
      </c>
      <c r="N845" s="9">
        <v>0.87443380455999997</v>
      </c>
      <c r="O845" s="9">
        <v>17.743558442609999</v>
      </c>
      <c r="P845" s="9">
        <v>3.3606134228500002</v>
      </c>
      <c r="Q845" s="9">
        <v>2.7852233109400002</v>
      </c>
      <c r="R845" s="9">
        <v>11.249262202820001</v>
      </c>
      <c r="S845" s="9">
        <v>11.298007514769999</v>
      </c>
      <c r="T845" s="9">
        <v>24.607678312089998</v>
      </c>
      <c r="U845" s="9">
        <v>4.3679623523600002</v>
      </c>
      <c r="V845" s="287">
        <v>76.286739362999995</v>
      </c>
      <c r="W845" s="287">
        <v>137.64510512909999</v>
      </c>
      <c r="X845" s="9">
        <v>13.548441906425317</v>
      </c>
      <c r="Y845" s="284">
        <v>151.19354703552531</v>
      </c>
      <c r="Z845" t="str">
        <f>SUBSTITUTE(SUBSTITUTE(SUBSTITUTE(SUBSTITUTE(IF(E845="","",VLOOKUP(E845,Esquemas_NORM!$A$2:$H$126,8,FALSE)),"PROVINCIA ADMINISTRATIVA Y DE PLANIFICACIÓN","PAT"),"PROVINCIA ADMINISTRATIVA Y DE PLANIFICACION","PAT"),"PROVINCIA ADMINISTRATIVA DE PLANIFICACION","PAT"),"PROVINCIA ADMINISTRATIVA Y PLANIFICACION","PAT")</f>
        <v>PAT DE LA PAZ</v>
      </c>
      <c r="AA845" t="str">
        <f>IF($E845="","",INDEX(Esquemas_NORM!$H$2:$K$126,MATCH($E845,Esquemas_NORM!$A$2:$A$126,0),MATCH(AA$4,Esquemas_NORM!$H$1:$K$1,0)))</f>
        <v>A la fecha no ha conformado un EAT Región</v>
      </c>
      <c r="AB845" t="str">
        <f>IF($E845="","",INDEX(Esquemas_NORM!$H$2:$K$126,MATCH($E845,Esquemas_NORM!$A$2:$A$126,0),MATCH(AB$4,Esquemas_NORM!$H$1:$K$1,0)))</f>
        <v>A la fecha no ha conformado un EAT Área Metropolitana</v>
      </c>
      <c r="AC845" t="str">
        <f>IF($E845="","",INDEX(Esquemas_NORM!$H$2:$K$126,MATCH($E845,Esquemas_NORM!$A$2:$A$126,0),MATCH(AC$4,Esquemas_NORM!$H$1:$K$1,0)))</f>
        <v>MUNICIPIOS UNIDOS DEL SUR DE ANTIOQUIA - MUSA</v>
      </c>
    </row>
    <row r="846" spans="1:29" x14ac:dyDescent="0.3">
      <c r="A846" s="528">
        <v>2021</v>
      </c>
      <c r="B846" s="529" t="s">
        <v>556</v>
      </c>
      <c r="C846" s="529" t="s">
        <v>315</v>
      </c>
      <c r="D846" s="529" t="s">
        <v>576</v>
      </c>
      <c r="E846" s="529" t="s">
        <v>354</v>
      </c>
      <c r="F846" s="529" t="s">
        <v>318</v>
      </c>
      <c r="G846" s="529" t="s">
        <v>355</v>
      </c>
      <c r="H846" s="9">
        <v>65.936143939019999</v>
      </c>
      <c r="I846" s="9">
        <v>1.1085791012199999</v>
      </c>
      <c r="J846" s="287">
        <v>67.044723040240001</v>
      </c>
      <c r="K846" s="9">
        <v>1661.2367624963699</v>
      </c>
      <c r="L846" s="9">
        <v>463.65813157266001</v>
      </c>
      <c r="M846" s="287">
        <v>2124.8948940690298</v>
      </c>
      <c r="N846" s="9">
        <v>75.788741415220002</v>
      </c>
      <c r="O846" s="9">
        <v>972.72352111580994</v>
      </c>
      <c r="P846" s="9">
        <v>81.370471186079996</v>
      </c>
      <c r="Q846" s="9">
        <v>104.82404367348001</v>
      </c>
      <c r="R846" s="9">
        <v>291.45119850778002</v>
      </c>
      <c r="S846" s="9">
        <v>305.89578773981998</v>
      </c>
      <c r="T846" s="9">
        <v>390.88087253079999</v>
      </c>
      <c r="U846" s="9">
        <v>72.374124209930002</v>
      </c>
      <c r="V846" s="287">
        <v>2295.3087603789199</v>
      </c>
      <c r="W846" s="287">
        <v>4487.2483774881894</v>
      </c>
      <c r="X846" s="9">
        <v>441.68097299966479</v>
      </c>
      <c r="Y846" s="284">
        <v>4928.9293504878542</v>
      </c>
      <c r="Z846" t="str">
        <f>SUBSTITUTE(SUBSTITUTE(SUBSTITUTE(SUBSTITUTE(IF(E846="","",VLOOKUP(E846,Esquemas_NORM!$A$2:$H$126,8,FALSE)),"PROVINCIA ADMINISTRATIVA Y DE PLANIFICACIÓN","PAT"),"PROVINCIA ADMINISTRATIVA Y DE PLANIFICACION","PAT"),"PROVINCIA ADMINISTRATIVA DE PLANIFICACION","PAT"),"PROVINCIA ADMINISTRATIVA Y PLANIFICACION","PAT")</f>
        <v>A la fecha no ha conformado un EAT Provincia</v>
      </c>
      <c r="AA846" t="str">
        <f>IF($E846="","",INDEX(Esquemas_NORM!$H$2:$K$126,MATCH($E846,Esquemas_NORM!$A$2:$A$126,0),MATCH(AA$4,Esquemas_NORM!$H$1:$K$1,0)))</f>
        <v>Región de Planeación y Gestión Aeroportuaria de Oriente</v>
      </c>
      <c r="AB846" t="str">
        <f>IF($E846="","",INDEX(Esquemas_NORM!$H$2:$K$126,MATCH($E846,Esquemas_NORM!$A$2:$A$126,0),MATCH(AB$4,Esquemas_NORM!$H$1:$K$1,0)))</f>
        <v>A la fecha no ha conformado un EAT Área Metropolitana</v>
      </c>
      <c r="AC846" t="str">
        <f>IF($E846="","",INDEX(Esquemas_NORM!$H$2:$K$126,MATCH($E846,Esquemas_NORM!$A$2:$A$126,0),MATCH(AC$4,Esquemas_NORM!$H$1:$K$1,0)))</f>
        <v>MUNICIPIOS ASOCIADOS DEL ALTIPLANO DEL ORIENTE ANTIOQUEÑO - MASORA</v>
      </c>
    </row>
    <row r="847" spans="1:29" x14ac:dyDescent="0.3">
      <c r="A847" s="528">
        <v>2021</v>
      </c>
      <c r="B847" s="529" t="s">
        <v>556</v>
      </c>
      <c r="C847" s="529" t="s">
        <v>315</v>
      </c>
      <c r="D847" s="529" t="s">
        <v>574</v>
      </c>
      <c r="E847" s="529" t="s">
        <v>356</v>
      </c>
      <c r="F847" s="529" t="s">
        <v>318</v>
      </c>
      <c r="G847" s="529" t="s">
        <v>357</v>
      </c>
      <c r="H847" s="9">
        <v>22.396807659829999</v>
      </c>
      <c r="I847" s="9">
        <v>5.37347424807</v>
      </c>
      <c r="J847" s="287">
        <v>27.770281907899999</v>
      </c>
      <c r="K847" s="9">
        <v>25.786035411219999</v>
      </c>
      <c r="L847" s="9">
        <v>36.467273531819998</v>
      </c>
      <c r="M847" s="287">
        <v>62.253308943039997</v>
      </c>
      <c r="N847" s="9">
        <v>733.89473050174001</v>
      </c>
      <c r="O847" s="9">
        <v>38.633594629379999</v>
      </c>
      <c r="P847" s="9">
        <v>6.10623787889</v>
      </c>
      <c r="Q847" s="9">
        <v>4.6574488719999998</v>
      </c>
      <c r="R847" s="9">
        <v>27.67940841571</v>
      </c>
      <c r="S847" s="9">
        <v>65.190854911130003</v>
      </c>
      <c r="T847" s="9">
        <v>46.052698742079997</v>
      </c>
      <c r="U847" s="9">
        <v>8.7170651461100004</v>
      </c>
      <c r="V847" s="287">
        <v>930.93203909704016</v>
      </c>
      <c r="W847" s="287">
        <v>1020.9556299479801</v>
      </c>
      <c r="X847" s="9">
        <v>100.49291639106593</v>
      </c>
      <c r="Y847" s="284">
        <v>1121.4485463390461</v>
      </c>
      <c r="Z847" t="str">
        <f>SUBSTITUTE(SUBSTITUTE(SUBSTITUTE(SUBSTITUTE(IF(E847="","",VLOOKUP(E847,Esquemas_NORM!$A$2:$H$126,8,FALSE)),"PROVINCIA ADMINISTRATIVA Y DE PLANIFICACIÓN","PAT"),"PROVINCIA ADMINISTRATIVA Y DE PLANIFICACION","PAT"),"PROVINCIA ADMINISTRATIVA DE PLANIFICACION","PAT"),"PROVINCIA ADMINISTRATIVA Y PLANIFICACION","PAT")</f>
        <v>PAT DEL AGUA, BOSQUES Y EL TURISMO</v>
      </c>
      <c r="AA847" t="str">
        <f>IF($E847="","",INDEX(Esquemas_NORM!$H$2:$K$126,MATCH($E847,Esquemas_NORM!$A$2:$A$126,0),MATCH(AA$4,Esquemas_NORM!$H$1:$K$1,0)))</f>
        <v>A la fecha no ha conformado un EAT Región</v>
      </c>
      <c r="AB847" t="str">
        <f>IF($E847="","",INDEX(Esquemas_NORM!$H$2:$K$126,MATCH($E847,Esquemas_NORM!$A$2:$A$126,0),MATCH(AB$4,Esquemas_NORM!$H$1:$K$1,0)))</f>
        <v>A la fecha no ha conformado un EAT Área Metropolitana</v>
      </c>
      <c r="AC847" t="str">
        <f>IF($E847="","",INDEX(Esquemas_NORM!$H$2:$K$126,MATCH($E847,Esquemas_NORM!$A$2:$A$126,0),MATCH(AC$4,Esquemas_NORM!$H$1:$K$1,0)))</f>
        <v>A la fecha no ha conformado un EAT asociación - unión</v>
      </c>
    </row>
    <row r="848" spans="1:29" x14ac:dyDescent="0.3">
      <c r="A848" s="528">
        <v>2021</v>
      </c>
      <c r="B848" s="529" t="s">
        <v>556</v>
      </c>
      <c r="C848" s="529" t="s">
        <v>315</v>
      </c>
      <c r="D848" s="529" t="s">
        <v>575</v>
      </c>
      <c r="E848" s="529" t="s">
        <v>358</v>
      </c>
      <c r="F848" s="529" t="s">
        <v>318</v>
      </c>
      <c r="G848" s="529" t="s">
        <v>359</v>
      </c>
      <c r="H848" s="9">
        <v>9.1419635003100002</v>
      </c>
      <c r="I848" s="9">
        <v>0</v>
      </c>
      <c r="J848" s="287">
        <v>9.1419635003100002</v>
      </c>
      <c r="K848" s="9">
        <v>2.3766511398599999</v>
      </c>
      <c r="L848" s="9">
        <v>3.25713137798</v>
      </c>
      <c r="M848" s="287">
        <v>5.6337825178400003</v>
      </c>
      <c r="N848" s="9">
        <v>29.237407838020001</v>
      </c>
      <c r="O848" s="9">
        <v>10.122848442780001</v>
      </c>
      <c r="P848" s="9">
        <v>1.6684215088500001</v>
      </c>
      <c r="Q848" s="9">
        <v>1.21126334878</v>
      </c>
      <c r="R848" s="9">
        <v>6.9760395436499998</v>
      </c>
      <c r="S848" s="9">
        <v>6.6284263771600003</v>
      </c>
      <c r="T848" s="9">
        <v>12.602749102860001</v>
      </c>
      <c r="U848" s="9">
        <v>2.3939648782499998</v>
      </c>
      <c r="V848" s="287">
        <v>70.841121040350004</v>
      </c>
      <c r="W848" s="287">
        <v>85.616867058500006</v>
      </c>
      <c r="X848" s="9">
        <v>8.4272895026933998</v>
      </c>
      <c r="Y848" s="284">
        <v>94.044156561193404</v>
      </c>
      <c r="Z848" t="str">
        <f>SUBSTITUTE(SUBSTITUTE(SUBSTITUTE(SUBSTITUTE(IF(E848="","",VLOOKUP(E848,Esquemas_NORM!$A$2:$H$126,8,FALSE)),"PROVINCIA ADMINISTRATIVA Y DE PLANIFICACIÓN","PAT"),"PROVINCIA ADMINISTRATIVA Y DE PLANIFICACION","PAT"),"PROVINCIA ADMINISTRATIVA DE PLANIFICACION","PAT"),"PROVINCIA ADMINISTRATIVA Y PLANIFICACION","PAT")</f>
        <v>PAT DEL AGUA, BOSQUES Y EL TURISMO</v>
      </c>
      <c r="AA848" t="str">
        <f>IF($E848="","",INDEX(Esquemas_NORM!$H$2:$K$126,MATCH($E848,Esquemas_NORM!$A$2:$A$126,0),MATCH(AA$4,Esquemas_NORM!$H$1:$K$1,0)))</f>
        <v>A la fecha no ha conformado un EAT Región</v>
      </c>
      <c r="AB848" t="str">
        <f>IF($E848="","",INDEX(Esquemas_NORM!$H$2:$K$126,MATCH($E848,Esquemas_NORM!$A$2:$A$126,0),MATCH(AB$4,Esquemas_NORM!$H$1:$K$1,0)))</f>
        <v>A la fecha no ha conformado un EAT Área Metropolitana</v>
      </c>
      <c r="AC848" t="str">
        <f>IF($E848="","",INDEX(Esquemas_NORM!$H$2:$K$126,MATCH($E848,Esquemas_NORM!$A$2:$A$126,0),MATCH(AC$4,Esquemas_NORM!$H$1:$K$1,0)))</f>
        <v>A la fecha no ha conformado un EAT asociación - unión</v>
      </c>
    </row>
    <row r="849" spans="1:29" x14ac:dyDescent="0.3">
      <c r="A849" s="528">
        <v>2021</v>
      </c>
      <c r="B849" s="529" t="s">
        <v>556</v>
      </c>
      <c r="C849" s="529" t="s">
        <v>315</v>
      </c>
      <c r="D849" s="529" t="s">
        <v>575</v>
      </c>
      <c r="E849" s="529" t="s">
        <v>360</v>
      </c>
      <c r="F849" s="529" t="s">
        <v>318</v>
      </c>
      <c r="G849" s="529" t="s">
        <v>361</v>
      </c>
      <c r="H849" s="9">
        <v>12.485153341089999</v>
      </c>
      <c r="I849" s="9">
        <v>5.3714909999999999E-3</v>
      </c>
      <c r="J849" s="287">
        <v>12.490524832089999</v>
      </c>
      <c r="K849" s="9">
        <v>3.6639755789800001</v>
      </c>
      <c r="L849" s="9">
        <v>5.8263635813999999</v>
      </c>
      <c r="M849" s="287">
        <v>9.4903391603799996</v>
      </c>
      <c r="N849" s="9">
        <v>2.1703190487100001</v>
      </c>
      <c r="O849" s="9">
        <v>30.752591353629999</v>
      </c>
      <c r="P849" s="9">
        <v>6.7496777464799997</v>
      </c>
      <c r="Q849" s="9">
        <v>4.0015378179300001</v>
      </c>
      <c r="R849" s="9">
        <v>16.615114448050001</v>
      </c>
      <c r="S849" s="9">
        <v>15.9666417194</v>
      </c>
      <c r="T849" s="9">
        <v>33.051298475350002</v>
      </c>
      <c r="U849" s="9">
        <v>7.0655313831599997</v>
      </c>
      <c r="V849" s="287">
        <v>116.37271199270998</v>
      </c>
      <c r="W849" s="287">
        <v>138.35357598517999</v>
      </c>
      <c r="X849" s="9">
        <v>13.618176868858038</v>
      </c>
      <c r="Y849" s="284">
        <v>151.97175285403802</v>
      </c>
      <c r="Z849" t="str">
        <f>SUBSTITUTE(SUBSTITUTE(SUBSTITUTE(SUBSTITUTE(IF(E849="","",VLOOKUP(E849,Esquemas_NORM!$A$2:$H$126,8,FALSE)),"PROVINCIA ADMINISTRATIVA Y DE PLANIFICACIÓN","PAT"),"PROVINCIA ADMINISTRATIVA Y DE PLANIFICACION","PAT"),"PROVINCIA ADMINISTRATIVA DE PLANIFICACION","PAT"),"PROVINCIA ADMINISTRATIVA Y PLANIFICACION","PAT")</f>
        <v>PAT DEL AGUA, BOSQUES Y EL TURISMO</v>
      </c>
      <c r="AA849" t="str">
        <f>IF($E849="","",INDEX(Esquemas_NORM!$H$2:$K$126,MATCH($E849,Esquemas_NORM!$A$2:$A$126,0),MATCH(AA$4,Esquemas_NORM!$H$1:$K$1,0)))</f>
        <v>A la fecha no ha conformado un EAT Región</v>
      </c>
      <c r="AB849" t="str">
        <f>IF($E849="","",INDEX(Esquemas_NORM!$H$2:$K$126,MATCH($E849,Esquemas_NORM!$A$2:$A$126,0),MATCH(AB$4,Esquemas_NORM!$H$1:$K$1,0)))</f>
        <v>A la fecha no ha conformado un EAT Área Metropolitana</v>
      </c>
      <c r="AC849" t="str">
        <f>IF($E849="","",INDEX(Esquemas_NORM!$H$2:$K$126,MATCH($E849,Esquemas_NORM!$A$2:$A$126,0),MATCH(AC$4,Esquemas_NORM!$H$1:$K$1,0)))</f>
        <v>A la fecha no ha conformado un EAT asociación - unión</v>
      </c>
    </row>
    <row r="850" spans="1:29" x14ac:dyDescent="0.3">
      <c r="A850" s="528">
        <v>2021</v>
      </c>
      <c r="B850" s="529" t="s">
        <v>556</v>
      </c>
      <c r="C850" s="529" t="s">
        <v>315</v>
      </c>
      <c r="D850" s="529" t="s">
        <v>574</v>
      </c>
      <c r="E850" s="529" t="s">
        <v>362</v>
      </c>
      <c r="F850" s="529" t="s">
        <v>318</v>
      </c>
      <c r="G850" s="529" t="s">
        <v>363</v>
      </c>
      <c r="H850" s="9">
        <v>18.993028828100002</v>
      </c>
      <c r="I850" s="9">
        <v>1.13386738739</v>
      </c>
      <c r="J850" s="287">
        <v>20.126896215490003</v>
      </c>
      <c r="K850" s="9">
        <v>6.58004129436</v>
      </c>
      <c r="L850" s="9">
        <v>10.72522251787</v>
      </c>
      <c r="M850" s="287">
        <v>17.305263812229999</v>
      </c>
      <c r="N850" s="9">
        <v>151.08631932604999</v>
      </c>
      <c r="O850" s="9">
        <v>21.659292268470001</v>
      </c>
      <c r="P850" s="9">
        <v>3.0372002036399999</v>
      </c>
      <c r="Q850" s="9">
        <v>2.1064840364099999</v>
      </c>
      <c r="R850" s="9">
        <v>11.849994879740001</v>
      </c>
      <c r="S850" s="9">
        <v>18.752474584289999</v>
      </c>
      <c r="T850" s="9">
        <v>14.44196105566</v>
      </c>
      <c r="U850" s="9">
        <v>3.6310642503100001</v>
      </c>
      <c r="V850" s="287">
        <v>226.56479060456999</v>
      </c>
      <c r="W850" s="287">
        <v>263.99695063229001</v>
      </c>
      <c r="X850" s="9">
        <v>25.985285461172932</v>
      </c>
      <c r="Y850" s="284">
        <v>289.98223609346292</v>
      </c>
      <c r="Z850" t="str">
        <f>SUBSTITUTE(SUBSTITUTE(SUBSTITUTE(SUBSTITUTE(IF(E850="","",VLOOKUP(E850,Esquemas_NORM!$A$2:$H$126,8,FALSE)),"PROVINCIA ADMINISTRATIVA Y DE PLANIFICACIÓN","PAT"),"PROVINCIA ADMINISTRATIVA Y DE PLANIFICACION","PAT"),"PROVINCIA ADMINISTRATIVA DE PLANIFICACION","PAT"),"PROVINCIA ADMINISTRATIVA Y PLANIFICACION","PAT")</f>
        <v>PAT DEL AGUA, BOSQUES Y EL TURISMO</v>
      </c>
      <c r="AA850" t="str">
        <f>IF($E850="","",INDEX(Esquemas_NORM!$H$2:$K$126,MATCH($E850,Esquemas_NORM!$A$2:$A$126,0),MATCH(AA$4,Esquemas_NORM!$H$1:$K$1,0)))</f>
        <v>A la fecha no ha conformado un EAT Región</v>
      </c>
      <c r="AB850" t="str">
        <f>IF($E850="","",INDEX(Esquemas_NORM!$H$2:$K$126,MATCH($E850,Esquemas_NORM!$A$2:$A$126,0),MATCH(AB$4,Esquemas_NORM!$H$1:$K$1,0)))</f>
        <v>A la fecha no ha conformado un EAT Área Metropolitana</v>
      </c>
      <c r="AC850" t="str">
        <f>IF($E850="","",INDEX(Esquemas_NORM!$H$2:$K$126,MATCH($E850,Esquemas_NORM!$A$2:$A$126,0),MATCH(AC$4,Esquemas_NORM!$H$1:$K$1,0)))</f>
        <v>A la fecha no ha conformado un EAT asociación - unión</v>
      </c>
    </row>
    <row r="851" spans="1:29" x14ac:dyDescent="0.3">
      <c r="A851" s="528">
        <v>2021</v>
      </c>
      <c r="B851" s="529" t="s">
        <v>556</v>
      </c>
      <c r="C851" s="529" t="s">
        <v>315</v>
      </c>
      <c r="D851" s="529" t="s">
        <v>576</v>
      </c>
      <c r="E851" s="529" t="s">
        <v>364</v>
      </c>
      <c r="F851" s="529" t="s">
        <v>318</v>
      </c>
      <c r="G851" s="529" t="s">
        <v>365</v>
      </c>
      <c r="H851" s="9">
        <v>143.73832741356</v>
      </c>
      <c r="I851" s="9">
        <v>0</v>
      </c>
      <c r="J851" s="287">
        <v>143.73832741356</v>
      </c>
      <c r="K851" s="9">
        <v>15.564648132189999</v>
      </c>
      <c r="L851" s="9">
        <v>7.1063253476100003</v>
      </c>
      <c r="M851" s="287">
        <v>22.670973479800001</v>
      </c>
      <c r="N851" s="9">
        <v>2.59732097363</v>
      </c>
      <c r="O851" s="9">
        <v>39.737990125069999</v>
      </c>
      <c r="P851" s="9">
        <v>9.5421680223099994</v>
      </c>
      <c r="Q851" s="9">
        <v>5.4825606068499999</v>
      </c>
      <c r="R851" s="9">
        <v>42.012902188939997</v>
      </c>
      <c r="S851" s="9">
        <v>23.713208524230001</v>
      </c>
      <c r="T851" s="9">
        <v>41.459032597590003</v>
      </c>
      <c r="U851" s="9">
        <v>10.66771749776</v>
      </c>
      <c r="V851" s="287">
        <v>175.21290053638</v>
      </c>
      <c r="W851" s="287">
        <v>341.62220142974002</v>
      </c>
      <c r="X851" s="9">
        <v>33.625958189180579</v>
      </c>
      <c r="Y851" s="284">
        <v>375.24815961892057</v>
      </c>
      <c r="Z851" t="str">
        <f>SUBSTITUTE(SUBSTITUTE(SUBSTITUTE(SUBSTITUTE(IF(E851="","",VLOOKUP(E851,Esquemas_NORM!$A$2:$H$126,8,FALSE)),"PROVINCIA ADMINISTRATIVA Y DE PLANIFICACIÓN","PAT"),"PROVINCIA ADMINISTRATIVA Y DE PLANIFICACION","PAT"),"PROVINCIA ADMINISTRATIVA DE PLANIFICACION","PAT"),"PROVINCIA ADMINISTRATIVA Y PLANIFICACION","PAT")</f>
        <v>PAT DEL AGUA, BOSQUES Y EL TURISMO</v>
      </c>
      <c r="AA851" t="str">
        <f>IF($E851="","",INDEX(Esquemas_NORM!$H$2:$K$126,MATCH($E851,Esquemas_NORM!$A$2:$A$126,0),MATCH(AA$4,Esquemas_NORM!$H$1:$K$1,0)))</f>
        <v>A la fecha no ha conformado un EAT Región</v>
      </c>
      <c r="AB851" t="str">
        <f>IF($E851="","",INDEX(Esquemas_NORM!$H$2:$K$126,MATCH($E851,Esquemas_NORM!$A$2:$A$126,0),MATCH(AB$4,Esquemas_NORM!$H$1:$K$1,0)))</f>
        <v>A la fecha no ha conformado un EAT Área Metropolitana</v>
      </c>
      <c r="AC851" t="str">
        <f>IF($E851="","",INDEX(Esquemas_NORM!$H$2:$K$126,MATCH($E851,Esquemas_NORM!$A$2:$A$126,0),MATCH(AC$4,Esquemas_NORM!$H$1:$K$1,0)))</f>
        <v>MUNICIPIOS ASOCIADOS DEL ALTIPLANO DEL ORIENTE ANTIOQUEÑO - MASORA</v>
      </c>
    </row>
    <row r="852" spans="1:29" x14ac:dyDescent="0.3">
      <c r="A852" s="528">
        <v>2021</v>
      </c>
      <c r="B852" s="529" t="s">
        <v>556</v>
      </c>
      <c r="C852" s="529" t="s">
        <v>315</v>
      </c>
      <c r="D852" s="529" t="s">
        <v>573</v>
      </c>
      <c r="E852" s="529" t="s">
        <v>366</v>
      </c>
      <c r="F852" s="529" t="s">
        <v>318</v>
      </c>
      <c r="G852" s="529" t="s">
        <v>367</v>
      </c>
      <c r="H852" s="9">
        <v>434.67864915775999</v>
      </c>
      <c r="I852" s="9">
        <v>38.439587581700003</v>
      </c>
      <c r="J852" s="287">
        <v>473.11823673945997</v>
      </c>
      <c r="K852" s="9">
        <v>151.63114432258999</v>
      </c>
      <c r="L852" s="9">
        <v>172.03862604696999</v>
      </c>
      <c r="M852" s="287">
        <v>323.66977036955996</v>
      </c>
      <c r="N852" s="9">
        <v>58.566814767380002</v>
      </c>
      <c r="O852" s="9">
        <v>73.269225172969996</v>
      </c>
      <c r="P852" s="9">
        <v>20.698015376200001</v>
      </c>
      <c r="Q852" s="9">
        <v>15.994480146280001</v>
      </c>
      <c r="R852" s="9">
        <v>51.61696355902</v>
      </c>
      <c r="S852" s="9">
        <v>51.317098420969998</v>
      </c>
      <c r="T852" s="9">
        <v>86.537387417310001</v>
      </c>
      <c r="U852" s="9">
        <v>18.217612483930001</v>
      </c>
      <c r="V852" s="287">
        <v>376.21759734406004</v>
      </c>
      <c r="W852" s="287">
        <v>1173.00560445308</v>
      </c>
      <c r="X852" s="9">
        <v>115.45923317023039</v>
      </c>
      <c r="Y852" s="284">
        <v>1288.4648376233104</v>
      </c>
      <c r="Z852" t="str">
        <f>SUBSTITUTE(SUBSTITUTE(SUBSTITUTE(SUBSTITUTE(IF(E852="","",VLOOKUP(E852,Esquemas_NORM!$A$2:$H$126,8,FALSE)),"PROVINCIA ADMINISTRATIVA Y DE PLANIFICACIÓN","PAT"),"PROVINCIA ADMINISTRATIVA Y DE PLANIFICACION","PAT"),"PROVINCIA ADMINISTRATIVA DE PLANIFICACION","PAT"),"PROVINCIA ADMINISTRATIVA Y PLANIFICACION","PAT")</f>
        <v>PAT DE LA PAZ</v>
      </c>
      <c r="AA852" t="str">
        <f>IF($E852="","",INDEX(Esquemas_NORM!$H$2:$K$126,MATCH($E852,Esquemas_NORM!$A$2:$A$126,0),MATCH(AA$4,Esquemas_NORM!$H$1:$K$1,0)))</f>
        <v>A la fecha no ha conformado un EAT Región</v>
      </c>
      <c r="AB852" t="str">
        <f>IF($E852="","",INDEX(Esquemas_NORM!$H$2:$K$126,MATCH($E852,Esquemas_NORM!$A$2:$A$126,0),MATCH(AB$4,Esquemas_NORM!$H$1:$K$1,0)))</f>
        <v>A la fecha no ha conformado un EAT Área Metropolitana</v>
      </c>
      <c r="AC852" t="str">
        <f>IF($E852="","",INDEX(Esquemas_NORM!$H$2:$K$126,MATCH($E852,Esquemas_NORM!$A$2:$A$126,0),MATCH(AC$4,Esquemas_NORM!$H$1:$K$1,0)))</f>
        <v>A la fecha no ha conformado un EAT asociación - unión</v>
      </c>
    </row>
    <row r="853" spans="1:29" x14ac:dyDescent="0.3">
      <c r="A853" s="528">
        <v>2021</v>
      </c>
      <c r="B853" s="529" t="s">
        <v>556</v>
      </c>
      <c r="C853" s="529" t="s">
        <v>368</v>
      </c>
      <c r="D853" s="529" t="s">
        <v>577</v>
      </c>
      <c r="E853" s="529" t="s">
        <v>370</v>
      </c>
      <c r="F853" s="529" t="s">
        <v>371</v>
      </c>
      <c r="G853" s="529" t="s">
        <v>372</v>
      </c>
      <c r="H853" s="9">
        <v>45.125982232730003</v>
      </c>
      <c r="I853" s="9">
        <v>12.347843108799999</v>
      </c>
      <c r="J853" s="287">
        <v>57.473825341530002</v>
      </c>
      <c r="K853" s="9">
        <v>154.13077993982</v>
      </c>
      <c r="L853" s="9">
        <v>139.92297589047001</v>
      </c>
      <c r="M853" s="287">
        <v>294.05375583029002</v>
      </c>
      <c r="N853" s="9">
        <v>12.3363130985</v>
      </c>
      <c r="O853" s="9">
        <v>90.654355670059999</v>
      </c>
      <c r="P853" s="9">
        <v>12.91391867362</v>
      </c>
      <c r="Q853" s="9">
        <v>10.828405609140001</v>
      </c>
      <c r="R853" s="9">
        <v>42.235692990990003</v>
      </c>
      <c r="S853" s="9">
        <v>46.845406003320001</v>
      </c>
      <c r="T853" s="9">
        <v>65.753299897260007</v>
      </c>
      <c r="U853" s="9">
        <v>15.69571340846</v>
      </c>
      <c r="V853" s="287">
        <v>297.26310535135002</v>
      </c>
      <c r="W853" s="287">
        <v>648.79068652316994</v>
      </c>
      <c r="X853" s="9">
        <v>63.860628516641185</v>
      </c>
      <c r="Y853" s="284">
        <v>712.65131503981115</v>
      </c>
      <c r="Z853" t="str">
        <f>SUBSTITUTE(SUBSTITUTE(SUBSTITUTE(SUBSTITUTE(IF(E853="","",VLOOKUP(E853,Esquemas_NORM!$A$2:$H$126,8,FALSE)),"PROVINCIA ADMINISTRATIVA Y DE PLANIFICACIÓN","PAT"),"PROVINCIA ADMINISTRATIVA Y DE PLANIFICACION","PAT"),"PROVINCIA ADMINISTRATIVA DE PLANIFICACION","PAT"),"PROVINCIA ADMINISTRATIVA Y PLANIFICACION","PAT")</f>
        <v>PAT DE PENDERISCO Y SINIFANÁ</v>
      </c>
      <c r="AA853" t="str">
        <f>IF($E853="","",INDEX(Esquemas_NORM!$H$2:$K$126,MATCH($E853,Esquemas_NORM!$A$2:$A$126,0),MATCH(AA$4,Esquemas_NORM!$H$1:$K$1,0)))</f>
        <v>A la fecha no ha conformado un EAT Región</v>
      </c>
      <c r="AB853" t="str">
        <f>IF($E853="","",INDEX(Esquemas_NORM!$H$2:$K$126,MATCH($E853,Esquemas_NORM!$A$2:$A$126,0),MATCH(AB$4,Esquemas_NORM!$H$1:$K$1,0)))</f>
        <v>A la fecha no ha conformado un EAT Área Metropolitana</v>
      </c>
      <c r="AC853" t="str">
        <f>IF($E853="","",INDEX(Esquemas_NORM!$H$2:$K$126,MATCH($E853,Esquemas_NORM!$A$2:$A$126,0),MATCH(AC$4,Esquemas_NORM!$H$1:$K$1,0)))</f>
        <v>A la fecha no ha conformado un EAT asociación - unión</v>
      </c>
    </row>
    <row r="854" spans="1:29" x14ac:dyDescent="0.3">
      <c r="A854" s="528">
        <v>2021</v>
      </c>
      <c r="B854" s="529" t="s">
        <v>556</v>
      </c>
      <c r="C854" s="529" t="s">
        <v>368</v>
      </c>
      <c r="D854" s="529" t="s">
        <v>578</v>
      </c>
      <c r="E854" s="529" t="s">
        <v>373</v>
      </c>
      <c r="F854" s="529" t="s">
        <v>371</v>
      </c>
      <c r="G854" s="529" t="s">
        <v>375</v>
      </c>
      <c r="H854" s="9">
        <v>147.81171009731</v>
      </c>
      <c r="I854" s="9">
        <v>43.571599457730002</v>
      </c>
      <c r="J854" s="287">
        <v>191.38330955504</v>
      </c>
      <c r="K854" s="9">
        <v>52.395208200500001</v>
      </c>
      <c r="L854" s="9">
        <v>23.728402736829999</v>
      </c>
      <c r="M854" s="287">
        <v>76.12361093733</v>
      </c>
      <c r="N854" s="9">
        <v>10.633638872080001</v>
      </c>
      <c r="O854" s="9">
        <v>106.85222658548</v>
      </c>
      <c r="P854" s="9">
        <v>18.280015718760001</v>
      </c>
      <c r="Q854" s="9">
        <v>23.91652788743</v>
      </c>
      <c r="R854" s="9">
        <v>52.204242186350001</v>
      </c>
      <c r="S854" s="9">
        <v>59.167802629420002</v>
      </c>
      <c r="T854" s="9">
        <v>97.728056974799998</v>
      </c>
      <c r="U854" s="9">
        <v>18.606477758640001</v>
      </c>
      <c r="V854" s="287">
        <v>387.38898861295996</v>
      </c>
      <c r="W854" s="287">
        <v>654.89590910533002</v>
      </c>
      <c r="X854" s="9">
        <v>64.461567092725403</v>
      </c>
      <c r="Y854" s="284">
        <v>719.35747619805545</v>
      </c>
      <c r="Z854" t="str">
        <f>SUBSTITUTE(SUBSTITUTE(SUBSTITUTE(SUBSTITUTE(IF(E854="","",VLOOKUP(E854,Esquemas_NORM!$A$2:$H$126,8,FALSE)),"PROVINCIA ADMINISTRATIVA Y DE PLANIFICACIÓN","PAT"),"PROVINCIA ADMINISTRATIVA Y DE PLANIFICACION","PAT"),"PROVINCIA ADMINISTRATIVA DE PLANIFICACION","PAT"),"PROVINCIA ADMINISTRATIVA Y PLANIFICACION","PAT")</f>
        <v>PAT SAN JUAN</v>
      </c>
      <c r="AA854" t="str">
        <f>IF($E854="","",INDEX(Esquemas_NORM!$H$2:$K$126,MATCH($E854,Esquemas_NORM!$A$2:$A$126,0),MATCH(AA$4,Esquemas_NORM!$H$1:$K$1,0)))</f>
        <v>A la fecha no ha conformado un EAT Región</v>
      </c>
      <c r="AB854" t="str">
        <f>IF($E854="","",INDEX(Esquemas_NORM!$H$2:$K$126,MATCH($E854,Esquemas_NORM!$A$2:$A$126,0),MATCH(AB$4,Esquemas_NORM!$H$1:$K$1,0)))</f>
        <v>A la fecha no ha conformado un EAT Área Metropolitana</v>
      </c>
      <c r="AC854" t="str">
        <f>IF($E854="","",INDEX(Esquemas_NORM!$H$2:$K$126,MATCH($E854,Esquemas_NORM!$A$2:$A$126,0),MATCH(AC$4,Esquemas_NORM!$H$1:$K$1,0)))</f>
        <v>A la fecha no ha conformado un EAT asociación - unión</v>
      </c>
    </row>
    <row r="855" spans="1:29" x14ac:dyDescent="0.3">
      <c r="A855" s="528">
        <v>2021</v>
      </c>
      <c r="B855" s="529" t="s">
        <v>556</v>
      </c>
      <c r="C855" s="529" t="s">
        <v>368</v>
      </c>
      <c r="D855" s="529" t="s">
        <v>577</v>
      </c>
      <c r="E855" s="529" t="s">
        <v>376</v>
      </c>
      <c r="F855" s="529" t="s">
        <v>371</v>
      </c>
      <c r="G855" s="529" t="s">
        <v>377</v>
      </c>
      <c r="H855" s="9">
        <v>30.63136270047</v>
      </c>
      <c r="I855" s="9">
        <v>1.45601047417</v>
      </c>
      <c r="J855" s="287">
        <v>32.08737317464</v>
      </c>
      <c r="K855" s="9">
        <v>5.5530769399000004</v>
      </c>
      <c r="L855" s="9">
        <v>0.54946638876999998</v>
      </c>
      <c r="M855" s="287">
        <v>6.1025433286700004</v>
      </c>
      <c r="N855" s="9">
        <v>3.15370479036</v>
      </c>
      <c r="O855" s="9">
        <v>12.11901587116</v>
      </c>
      <c r="P855" s="9">
        <v>2.65403769048</v>
      </c>
      <c r="Q855" s="9">
        <v>1.8276609055099999</v>
      </c>
      <c r="R855" s="9">
        <v>8.4465843352200007</v>
      </c>
      <c r="S855" s="9">
        <v>9.6425839787199994</v>
      </c>
      <c r="T855" s="9">
        <v>13.17691390805</v>
      </c>
      <c r="U855" s="9">
        <v>3.3203453273300001</v>
      </c>
      <c r="V855" s="287">
        <v>54.340846806830001</v>
      </c>
      <c r="W855" s="287">
        <v>92.530763310140003</v>
      </c>
      <c r="X855" s="9">
        <v>9.1078260290377617</v>
      </c>
      <c r="Y855" s="284">
        <v>101.63858933917777</v>
      </c>
      <c r="Z855" t="str">
        <f>SUBSTITUTE(SUBSTITUTE(SUBSTITUTE(SUBSTITUTE(IF(E855="","",VLOOKUP(E855,Esquemas_NORM!$A$2:$H$126,8,FALSE)),"PROVINCIA ADMINISTRATIVA Y DE PLANIFICACIÓN","PAT"),"PROVINCIA ADMINISTRATIVA Y DE PLANIFICACION","PAT"),"PROVINCIA ADMINISTRATIVA DE PLANIFICACION","PAT"),"PROVINCIA ADMINISTRATIVA Y PLANIFICACION","PAT")</f>
        <v>PAT DE PENDERISCO Y SINIFANÁ</v>
      </c>
      <c r="AA855" t="str">
        <f>IF($E855="","",INDEX(Esquemas_NORM!$H$2:$K$126,MATCH($E855,Esquemas_NORM!$A$2:$A$126,0),MATCH(AA$4,Esquemas_NORM!$H$1:$K$1,0)))</f>
        <v>A la fecha no ha conformado un EAT Región</v>
      </c>
      <c r="AB855" t="str">
        <f>IF($E855="","",INDEX(Esquemas_NORM!$H$2:$K$126,MATCH($E855,Esquemas_NORM!$A$2:$A$126,0),MATCH(AB$4,Esquemas_NORM!$H$1:$K$1,0)))</f>
        <v>A la fecha no ha conformado un EAT Área Metropolitana</v>
      </c>
      <c r="AC855" t="str">
        <f>IF($E855="","",INDEX(Esquemas_NORM!$H$2:$K$126,MATCH($E855,Esquemas_NORM!$A$2:$A$126,0),MATCH(AC$4,Esquemas_NORM!$H$1:$K$1,0)))</f>
        <v>A la fecha no ha conformado un EAT asociación - unión</v>
      </c>
    </row>
    <row r="856" spans="1:29" x14ac:dyDescent="0.3">
      <c r="A856" s="528">
        <v>2021</v>
      </c>
      <c r="B856" s="529" t="s">
        <v>556</v>
      </c>
      <c r="C856" s="529" t="s">
        <v>368</v>
      </c>
      <c r="D856" s="529" t="s">
        <v>578</v>
      </c>
      <c r="E856" s="529" t="s">
        <v>378</v>
      </c>
      <c r="F856" s="529" t="s">
        <v>371</v>
      </c>
      <c r="G856" s="529" t="s">
        <v>379</v>
      </c>
      <c r="H856" s="9">
        <v>138.52318935386</v>
      </c>
      <c r="I856" s="9">
        <v>0</v>
      </c>
      <c r="J856" s="287">
        <v>138.52318935386</v>
      </c>
      <c r="K856" s="9">
        <v>14.054041624330001</v>
      </c>
      <c r="L856" s="9">
        <v>1.5952838791699999</v>
      </c>
      <c r="M856" s="287">
        <v>15.6493255035</v>
      </c>
      <c r="N856" s="9">
        <v>1.8894075562099999</v>
      </c>
      <c r="O856" s="9">
        <v>25.143836330260001</v>
      </c>
      <c r="P856" s="9">
        <v>4.4839034566700002</v>
      </c>
      <c r="Q856" s="9">
        <v>2.9711723829799999</v>
      </c>
      <c r="R856" s="9">
        <v>13.799649522399999</v>
      </c>
      <c r="S856" s="9">
        <v>16.68198967308</v>
      </c>
      <c r="T856" s="9">
        <v>21.816136848959999</v>
      </c>
      <c r="U856" s="9">
        <v>4.6751689185099998</v>
      </c>
      <c r="V856" s="287">
        <v>91.461264689069992</v>
      </c>
      <c r="W856" s="287">
        <v>245.63377954642999</v>
      </c>
      <c r="X856" s="9">
        <v>24.177793967465337</v>
      </c>
      <c r="Y856" s="284">
        <v>269.81157351389533</v>
      </c>
      <c r="Z856" t="str">
        <f>SUBSTITUTE(SUBSTITUTE(SUBSTITUTE(SUBSTITUTE(IF(E856="","",VLOOKUP(E856,Esquemas_NORM!$A$2:$H$126,8,FALSE)),"PROVINCIA ADMINISTRATIVA Y DE PLANIFICACIÓN","PAT"),"PROVINCIA ADMINISTRATIVA Y DE PLANIFICACION","PAT"),"PROVINCIA ADMINISTRATIVA DE PLANIFICACION","PAT"),"PROVINCIA ADMINISTRATIVA Y PLANIFICACION","PAT")</f>
        <v>PAT SAN JUAN</v>
      </c>
      <c r="AA856" t="str">
        <f>IF($E856="","",INDEX(Esquemas_NORM!$H$2:$K$126,MATCH($E856,Esquemas_NORM!$A$2:$A$126,0),MATCH(AA$4,Esquemas_NORM!$H$1:$K$1,0)))</f>
        <v>A la fecha no ha conformado un EAT Región</v>
      </c>
      <c r="AB856" t="str">
        <f>IF($E856="","",INDEX(Esquemas_NORM!$H$2:$K$126,MATCH($E856,Esquemas_NORM!$A$2:$A$126,0),MATCH(AB$4,Esquemas_NORM!$H$1:$K$1,0)))</f>
        <v>A la fecha no ha conformado un EAT Área Metropolitana</v>
      </c>
      <c r="AC856" t="str">
        <f>IF($E856="","",INDEX(Esquemas_NORM!$H$2:$K$126,MATCH($E856,Esquemas_NORM!$A$2:$A$126,0),MATCH(AC$4,Esquemas_NORM!$H$1:$K$1,0)))</f>
        <v>A la fecha no ha conformado un EAT asociación - unión</v>
      </c>
    </row>
    <row r="857" spans="1:29" x14ac:dyDescent="0.3">
      <c r="A857" s="528">
        <v>2021</v>
      </c>
      <c r="B857" s="529" t="s">
        <v>556</v>
      </c>
      <c r="C857" s="529" t="s">
        <v>368</v>
      </c>
      <c r="D857" s="529" t="s">
        <v>579</v>
      </c>
      <c r="E857" s="529" t="s">
        <v>380</v>
      </c>
      <c r="F857" s="529" t="s">
        <v>371</v>
      </c>
      <c r="G857" s="529" t="s">
        <v>381</v>
      </c>
      <c r="H857" s="9">
        <v>158.19458693925</v>
      </c>
      <c r="I857" s="9">
        <v>0</v>
      </c>
      <c r="J857" s="287">
        <v>158.19458693925</v>
      </c>
      <c r="K857" s="9">
        <v>13.316162738679999</v>
      </c>
      <c r="L857" s="9">
        <v>6.6922714079999999</v>
      </c>
      <c r="M857" s="287">
        <v>20.008434146679999</v>
      </c>
      <c r="N857" s="9">
        <v>2.4590684623099999</v>
      </c>
      <c r="O857" s="9">
        <v>30.72467929195</v>
      </c>
      <c r="P857" s="9">
        <v>7.6328136315500004</v>
      </c>
      <c r="Q857" s="9">
        <v>7.1330623752399998</v>
      </c>
      <c r="R857" s="9">
        <v>20.020053432320001</v>
      </c>
      <c r="S857" s="9">
        <v>20.437123637060001</v>
      </c>
      <c r="T857" s="9">
        <v>36.432072442250004</v>
      </c>
      <c r="U857" s="9">
        <v>7.2374562430199996</v>
      </c>
      <c r="V857" s="287">
        <v>132.0763295157</v>
      </c>
      <c r="W857" s="287">
        <v>310.27935060162997</v>
      </c>
      <c r="X857" s="9">
        <v>30.540873592618972</v>
      </c>
      <c r="Y857" s="284">
        <v>340.82022419424896</v>
      </c>
      <c r="Z857" t="str">
        <f>SUBSTITUTE(SUBSTITUTE(SUBSTITUTE(SUBSTITUTE(IF(E857="","",VLOOKUP(E857,Esquemas_NORM!$A$2:$H$126,8,FALSE)),"PROVINCIA ADMINISTRATIVA Y DE PLANIFICACIÓN","PAT"),"PROVINCIA ADMINISTRATIVA Y DE PLANIFICACION","PAT"),"PROVINCIA ADMINISTRATIVA DE PLANIFICACION","PAT"),"PROVINCIA ADMINISTRATIVA Y PLANIFICACION","PAT")</f>
        <v>PAT DE PENDERISCO Y SINIFANÁ</v>
      </c>
      <c r="AA857" t="str">
        <f>IF($E857="","",INDEX(Esquemas_NORM!$H$2:$K$126,MATCH($E857,Esquemas_NORM!$A$2:$A$126,0),MATCH(AA$4,Esquemas_NORM!$H$1:$K$1,0)))</f>
        <v>A la fecha no ha conformado un EAT Región</v>
      </c>
      <c r="AB857" t="str">
        <f>IF($E857="","",INDEX(Esquemas_NORM!$H$2:$K$126,MATCH($E857,Esquemas_NORM!$A$2:$A$126,0),MATCH(AB$4,Esquemas_NORM!$H$1:$K$1,0)))</f>
        <v>A la fecha no ha conformado un EAT Área Metropolitana</v>
      </c>
      <c r="AC857" t="str">
        <f>IF($E857="","",INDEX(Esquemas_NORM!$H$2:$K$126,MATCH($E857,Esquemas_NORM!$A$2:$A$126,0),MATCH(AC$4,Esquemas_NORM!$H$1:$K$1,0)))</f>
        <v>A la fecha no ha conformado un EAT asociación - unión</v>
      </c>
    </row>
    <row r="858" spans="1:29" x14ac:dyDescent="0.3">
      <c r="A858" s="528">
        <v>2021</v>
      </c>
      <c r="B858" s="529" t="s">
        <v>556</v>
      </c>
      <c r="C858" s="529" t="s">
        <v>368</v>
      </c>
      <c r="D858" s="529" t="s">
        <v>580</v>
      </c>
      <c r="E858" s="529" t="s">
        <v>382</v>
      </c>
      <c r="F858" s="529" t="s">
        <v>371</v>
      </c>
      <c r="G858" s="529" t="s">
        <v>384</v>
      </c>
      <c r="H858" s="9">
        <v>28.797778880749998</v>
      </c>
      <c r="I858" s="9">
        <v>0</v>
      </c>
      <c r="J858" s="287">
        <v>28.797778880749998</v>
      </c>
      <c r="K858" s="9">
        <v>4.1629638481200004</v>
      </c>
      <c r="L858" s="9">
        <v>1.1111652327199999</v>
      </c>
      <c r="M858" s="287">
        <v>5.2741290808399999</v>
      </c>
      <c r="N858" s="9">
        <v>0.95238408662999996</v>
      </c>
      <c r="O858" s="9">
        <v>8.77424321162</v>
      </c>
      <c r="P858" s="9">
        <v>2.2932328340599999</v>
      </c>
      <c r="Q858" s="9">
        <v>2.0721117612</v>
      </c>
      <c r="R858" s="9">
        <v>7.7456463407899996</v>
      </c>
      <c r="S858" s="9">
        <v>6.2615140880400002</v>
      </c>
      <c r="T858" s="9">
        <v>15.26405520916</v>
      </c>
      <c r="U858" s="9">
        <v>2.6546946018100002</v>
      </c>
      <c r="V858" s="287">
        <v>46.017882133309996</v>
      </c>
      <c r="W858" s="287">
        <v>80.089790094899996</v>
      </c>
      <c r="X858" s="9">
        <v>7.883257943540837</v>
      </c>
      <c r="Y858" s="284">
        <v>87.973048038440837</v>
      </c>
      <c r="Z858" t="str">
        <f>SUBSTITUTE(SUBSTITUTE(SUBSTITUTE(SUBSTITUTE(IF(E858="","",VLOOKUP(E858,Esquemas_NORM!$A$2:$H$126,8,FALSE)),"PROVINCIA ADMINISTRATIVA Y DE PLANIFICACIÓN","PAT"),"PROVINCIA ADMINISTRATIVA Y DE PLANIFICACION","PAT"),"PROVINCIA ADMINISTRATIVA DE PLANIFICACION","PAT"),"PROVINCIA ADMINISTRATIVA Y PLANIFICACION","PAT")</f>
        <v>PAT CARTAMA</v>
      </c>
      <c r="AA858" t="str">
        <f>IF($E858="","",INDEX(Esquemas_NORM!$H$2:$K$126,MATCH($E858,Esquemas_NORM!$A$2:$A$126,0),MATCH(AA$4,Esquemas_NORM!$H$1:$K$1,0)))</f>
        <v>A la fecha no ha conformado un EAT Región</v>
      </c>
      <c r="AB858" t="str">
        <f>IF($E858="","",INDEX(Esquemas_NORM!$H$2:$K$126,MATCH($E858,Esquemas_NORM!$A$2:$A$126,0),MATCH(AB$4,Esquemas_NORM!$H$1:$K$1,0)))</f>
        <v>A la fecha no ha conformado un EAT Área Metropolitana</v>
      </c>
      <c r="AC858" t="str">
        <f>IF($E858="","",INDEX(Esquemas_NORM!$H$2:$K$126,MATCH($E858,Esquemas_NORM!$A$2:$A$126,0),MATCH(AC$4,Esquemas_NORM!$H$1:$K$1,0)))</f>
        <v>A la fecha no ha conformado un EAT asociación - unión</v>
      </c>
    </row>
    <row r="859" spans="1:29" x14ac:dyDescent="0.3">
      <c r="A859" s="528">
        <v>2021</v>
      </c>
      <c r="B859" s="529" t="s">
        <v>556</v>
      </c>
      <c r="C859" s="529" t="s">
        <v>368</v>
      </c>
      <c r="D859" s="529" t="s">
        <v>578</v>
      </c>
      <c r="E859" s="529" t="s">
        <v>385</v>
      </c>
      <c r="F859" s="529" t="s">
        <v>371</v>
      </c>
      <c r="G859" s="529" t="s">
        <v>386</v>
      </c>
      <c r="H859" s="9">
        <v>132.78473391079001</v>
      </c>
      <c r="I859" s="9">
        <v>0</v>
      </c>
      <c r="J859" s="287">
        <v>132.78473391079001</v>
      </c>
      <c r="K859" s="9">
        <v>20.36543162205</v>
      </c>
      <c r="L859" s="9">
        <v>5.5761969948100001</v>
      </c>
      <c r="M859" s="287">
        <v>25.941628616860001</v>
      </c>
      <c r="N859" s="9">
        <v>5.7792331290799996</v>
      </c>
      <c r="O859" s="9">
        <v>81.247535307600003</v>
      </c>
      <c r="P859" s="9">
        <v>10.28372810265</v>
      </c>
      <c r="Q859" s="9">
        <v>13.970182618640001</v>
      </c>
      <c r="R859" s="9">
        <v>29.403818001089999</v>
      </c>
      <c r="S859" s="9">
        <v>41.92001817525</v>
      </c>
      <c r="T859" s="9">
        <v>77.514446653269999</v>
      </c>
      <c r="U859" s="9">
        <v>11.14576922905</v>
      </c>
      <c r="V859" s="287">
        <v>271.26473121662997</v>
      </c>
      <c r="W859" s="287">
        <v>429.99109374427996</v>
      </c>
      <c r="X859" s="9">
        <v>42.324130221775512</v>
      </c>
      <c r="Y859" s="284">
        <v>472.3152239660555</v>
      </c>
      <c r="Z859" t="str">
        <f>SUBSTITUTE(SUBSTITUTE(SUBSTITUTE(SUBSTITUTE(IF(E859="","",VLOOKUP(E859,Esquemas_NORM!$A$2:$H$126,8,FALSE)),"PROVINCIA ADMINISTRATIVA Y DE PLANIFICACIÓN","PAT"),"PROVINCIA ADMINISTRATIVA Y DE PLANIFICACION","PAT"),"PROVINCIA ADMINISTRATIVA DE PLANIFICACION","PAT"),"PROVINCIA ADMINISTRATIVA Y PLANIFICACION","PAT")</f>
        <v>PAT SAN JUAN</v>
      </c>
      <c r="AA859" t="str">
        <f>IF($E859="","",INDEX(Esquemas_NORM!$H$2:$K$126,MATCH($E859,Esquemas_NORM!$A$2:$A$126,0),MATCH(AA$4,Esquemas_NORM!$H$1:$K$1,0)))</f>
        <v>A la fecha no ha conformado un EAT Región</v>
      </c>
      <c r="AB859" t="str">
        <f>IF($E859="","",INDEX(Esquemas_NORM!$H$2:$K$126,MATCH($E859,Esquemas_NORM!$A$2:$A$126,0),MATCH(AB$4,Esquemas_NORM!$H$1:$K$1,0)))</f>
        <v>A la fecha no ha conformado un EAT Área Metropolitana</v>
      </c>
      <c r="AC859" t="str">
        <f>IF($E859="","",INDEX(Esquemas_NORM!$H$2:$K$126,MATCH($E859,Esquemas_NORM!$A$2:$A$126,0),MATCH(AC$4,Esquemas_NORM!$H$1:$K$1,0)))</f>
        <v>A la fecha no ha conformado un EAT asociación - unión</v>
      </c>
    </row>
    <row r="860" spans="1:29" x14ac:dyDescent="0.3">
      <c r="A860" s="528">
        <v>2021</v>
      </c>
      <c r="B860" s="529" t="s">
        <v>556</v>
      </c>
      <c r="C860" s="529" t="s">
        <v>368</v>
      </c>
      <c r="D860" s="529" t="s">
        <v>579</v>
      </c>
      <c r="E860" s="529" t="s">
        <v>387</v>
      </c>
      <c r="F860" s="529" t="s">
        <v>371</v>
      </c>
      <c r="G860" s="529" t="s">
        <v>388</v>
      </c>
      <c r="H860" s="9">
        <v>171.71876196813</v>
      </c>
      <c r="I860" s="9">
        <v>0</v>
      </c>
      <c r="J860" s="287">
        <v>171.71876196813</v>
      </c>
      <c r="K860" s="9">
        <v>19.104038223940002</v>
      </c>
      <c r="L860" s="9">
        <v>5.7945692521999996</v>
      </c>
      <c r="M860" s="287">
        <v>24.89860747614</v>
      </c>
      <c r="N860" s="9">
        <v>8.2832117144800002</v>
      </c>
      <c r="O860" s="9">
        <v>35.619089858659997</v>
      </c>
      <c r="P860" s="9">
        <v>9.9666466368000002</v>
      </c>
      <c r="Q860" s="9">
        <v>9.6406372746799995</v>
      </c>
      <c r="R860" s="9">
        <v>27.446918087530001</v>
      </c>
      <c r="S860" s="9">
        <v>30.489595983929998</v>
      </c>
      <c r="T860" s="9">
        <v>50.453046264089998</v>
      </c>
      <c r="U860" s="9">
        <v>12.21062981999</v>
      </c>
      <c r="V860" s="287">
        <v>184.10977564016</v>
      </c>
      <c r="W860" s="287">
        <v>380.72714508442999</v>
      </c>
      <c r="X860" s="9">
        <v>37.475067511759583</v>
      </c>
      <c r="Y860" s="284">
        <v>418.20221259618955</v>
      </c>
      <c r="Z860" t="str">
        <f>SUBSTITUTE(SUBSTITUTE(SUBSTITUTE(SUBSTITUTE(IF(E860="","",VLOOKUP(E860,Esquemas_NORM!$A$2:$H$126,8,FALSE)),"PROVINCIA ADMINISTRATIVA Y DE PLANIFICACIÓN","PAT"),"PROVINCIA ADMINISTRATIVA Y DE PLANIFICACION","PAT"),"PROVINCIA ADMINISTRATIVA DE PLANIFICACION","PAT"),"PROVINCIA ADMINISTRATIVA Y PLANIFICACION","PAT")</f>
        <v>PAT DE PENDERISCO Y SINIFANÁ</v>
      </c>
      <c r="AA860" t="str">
        <f>IF($E860="","",INDEX(Esquemas_NORM!$H$2:$K$126,MATCH($E860,Esquemas_NORM!$A$2:$A$126,0),MATCH(AA$4,Esquemas_NORM!$H$1:$K$1,0)))</f>
        <v>A la fecha no ha conformado un EAT Región</v>
      </c>
      <c r="AB860" t="str">
        <f>IF($E860="","",INDEX(Esquemas_NORM!$H$2:$K$126,MATCH($E860,Esquemas_NORM!$A$2:$A$126,0),MATCH(AB$4,Esquemas_NORM!$H$1:$K$1,0)))</f>
        <v>A la fecha no ha conformado un EAT Área Metropolitana</v>
      </c>
      <c r="AC860" t="str">
        <f>IF($E860="","",INDEX(Esquemas_NORM!$H$2:$K$126,MATCH($E860,Esquemas_NORM!$A$2:$A$126,0),MATCH(AC$4,Esquemas_NORM!$H$1:$K$1,0)))</f>
        <v>A la fecha no ha conformado un EAT asociación - unión</v>
      </c>
    </row>
    <row r="861" spans="1:29" x14ac:dyDescent="0.3">
      <c r="A861" s="528">
        <v>2021</v>
      </c>
      <c r="B861" s="529" t="s">
        <v>556</v>
      </c>
      <c r="C861" s="529" t="s">
        <v>368</v>
      </c>
      <c r="D861" s="529" t="s">
        <v>577</v>
      </c>
      <c r="E861" s="529" t="s">
        <v>389</v>
      </c>
      <c r="F861" s="529" t="s">
        <v>371</v>
      </c>
      <c r="G861" s="529" t="s">
        <v>390</v>
      </c>
      <c r="H861" s="9">
        <v>162.36564069777</v>
      </c>
      <c r="I861" s="9">
        <v>11.365112766459999</v>
      </c>
      <c r="J861" s="287">
        <v>173.73075346422999</v>
      </c>
      <c r="K861" s="9">
        <v>17.775099525289999</v>
      </c>
      <c r="L861" s="9">
        <v>12.144632122319999</v>
      </c>
      <c r="M861" s="287">
        <v>29.91973164761</v>
      </c>
      <c r="N861" s="9">
        <v>6.1653285013700003</v>
      </c>
      <c r="O861" s="9">
        <v>56.16464993188</v>
      </c>
      <c r="P861" s="9">
        <v>11.449199748310001</v>
      </c>
      <c r="Q861" s="9">
        <v>10.82070424134</v>
      </c>
      <c r="R861" s="9">
        <v>37.277230894010003</v>
      </c>
      <c r="S861" s="9">
        <v>36.055619796030001</v>
      </c>
      <c r="T861" s="9">
        <v>52.734771131210003</v>
      </c>
      <c r="U861" s="9">
        <v>15.093825584399999</v>
      </c>
      <c r="V861" s="287">
        <v>225.76132982855003</v>
      </c>
      <c r="W861" s="287">
        <v>429.41181494039006</v>
      </c>
      <c r="X861" s="9">
        <v>42.267111665140668</v>
      </c>
      <c r="Y861" s="284">
        <v>471.67892660553071</v>
      </c>
      <c r="Z861" t="str">
        <f>SUBSTITUTE(SUBSTITUTE(SUBSTITUTE(SUBSTITUTE(IF(E861="","",VLOOKUP(E861,Esquemas_NORM!$A$2:$H$126,8,FALSE)),"PROVINCIA ADMINISTRATIVA Y DE PLANIFICACIÓN","PAT"),"PROVINCIA ADMINISTRATIVA Y DE PLANIFICACION","PAT"),"PROVINCIA ADMINISTRATIVA DE PLANIFICACION","PAT"),"PROVINCIA ADMINISTRATIVA Y PLANIFICACION","PAT")</f>
        <v>PAT CARTAMA</v>
      </c>
      <c r="AA861" t="str">
        <f>IF($E861="","",INDEX(Esquemas_NORM!$H$2:$K$126,MATCH($E861,Esquemas_NORM!$A$2:$A$126,0),MATCH(AA$4,Esquemas_NORM!$H$1:$K$1,0)))</f>
        <v>A la fecha no ha conformado un EAT Región</v>
      </c>
      <c r="AB861" t="str">
        <f>IF($E861="","",INDEX(Esquemas_NORM!$H$2:$K$126,MATCH($E861,Esquemas_NORM!$A$2:$A$126,0),MATCH(AB$4,Esquemas_NORM!$H$1:$K$1,0)))</f>
        <v>A la fecha no ha conformado un EAT Área Metropolitana</v>
      </c>
      <c r="AC861" t="str">
        <f>IF($E861="","",INDEX(Esquemas_NORM!$H$2:$K$126,MATCH($E861,Esquemas_NORM!$A$2:$A$126,0),MATCH(AC$4,Esquemas_NORM!$H$1:$K$1,0)))</f>
        <v>A la fecha no ha conformado un EAT asociación - unión</v>
      </c>
    </row>
    <row r="862" spans="1:29" x14ac:dyDescent="0.3">
      <c r="A862" s="528">
        <v>2021</v>
      </c>
      <c r="B862" s="529" t="s">
        <v>556</v>
      </c>
      <c r="C862" s="529" t="s">
        <v>368</v>
      </c>
      <c r="D862" s="529" t="s">
        <v>578</v>
      </c>
      <c r="E862" s="529" t="s">
        <v>391</v>
      </c>
      <c r="F862" s="529" t="s">
        <v>371</v>
      </c>
      <c r="G862" s="529" t="s">
        <v>392</v>
      </c>
      <c r="H862" s="9">
        <v>27.024161577200001</v>
      </c>
      <c r="I862" s="9">
        <v>0</v>
      </c>
      <c r="J862" s="287">
        <v>27.024161577200001</v>
      </c>
      <c r="K862" s="9">
        <v>4.1181051020500004</v>
      </c>
      <c r="L862" s="9">
        <v>1.5021142812299999</v>
      </c>
      <c r="M862" s="287">
        <v>5.6202193832800003</v>
      </c>
      <c r="N862" s="9">
        <v>1.79963073468</v>
      </c>
      <c r="O862" s="9">
        <v>13.13302063942</v>
      </c>
      <c r="P862" s="9">
        <v>2.3224696496799999</v>
      </c>
      <c r="Q862" s="9">
        <v>1.5453825345500001</v>
      </c>
      <c r="R862" s="9">
        <v>7.9248908681500003</v>
      </c>
      <c r="S862" s="9">
        <v>8.05918934426</v>
      </c>
      <c r="T862" s="9">
        <v>14.355885721030001</v>
      </c>
      <c r="U862" s="9">
        <v>2.84792546068</v>
      </c>
      <c r="V862" s="287">
        <v>51.988394952450001</v>
      </c>
      <c r="W862" s="287">
        <v>84.632775912930001</v>
      </c>
      <c r="X862" s="9">
        <v>8.3304251666658633</v>
      </c>
      <c r="Y862" s="284">
        <v>92.963201079595862</v>
      </c>
      <c r="Z862" t="str">
        <f>SUBSTITUTE(SUBSTITUTE(SUBSTITUTE(SUBSTITUTE(IF(E862="","",VLOOKUP(E862,Esquemas_NORM!$A$2:$H$126,8,FALSE)),"PROVINCIA ADMINISTRATIVA Y DE PLANIFICACIÓN","PAT"),"PROVINCIA ADMINISTRATIVA Y DE PLANIFICACION","PAT"),"PROVINCIA ADMINISTRATIVA DE PLANIFICACION","PAT"),"PROVINCIA ADMINISTRATIVA Y PLANIFICACION","PAT")</f>
        <v>PAT SAN JUAN</v>
      </c>
      <c r="AA862" t="str">
        <f>IF($E862="","",INDEX(Esquemas_NORM!$H$2:$K$126,MATCH($E862,Esquemas_NORM!$A$2:$A$126,0),MATCH(AA$4,Esquemas_NORM!$H$1:$K$1,0)))</f>
        <v>A la fecha no ha conformado un EAT Región</v>
      </c>
      <c r="AB862" t="str">
        <f>IF($E862="","",INDEX(Esquemas_NORM!$H$2:$K$126,MATCH($E862,Esquemas_NORM!$A$2:$A$126,0),MATCH(AB$4,Esquemas_NORM!$H$1:$K$1,0)))</f>
        <v>A la fecha no ha conformado un EAT Área Metropolitana</v>
      </c>
      <c r="AC862" t="str">
        <f>IF($E862="","",INDEX(Esquemas_NORM!$H$2:$K$126,MATCH($E862,Esquemas_NORM!$A$2:$A$126,0),MATCH(AC$4,Esquemas_NORM!$H$1:$K$1,0)))</f>
        <v>A la fecha no ha conformado un EAT asociación - unión</v>
      </c>
    </row>
    <row r="863" spans="1:29" x14ac:dyDescent="0.3">
      <c r="A863" s="528">
        <v>2021</v>
      </c>
      <c r="B863" s="529" t="s">
        <v>556</v>
      </c>
      <c r="C863" s="529" t="s">
        <v>368</v>
      </c>
      <c r="D863" s="529" t="s">
        <v>578</v>
      </c>
      <c r="E863" s="529" t="s">
        <v>393</v>
      </c>
      <c r="F863" s="529" t="s">
        <v>371</v>
      </c>
      <c r="G863" s="529" t="s">
        <v>394</v>
      </c>
      <c r="H863" s="9">
        <v>105.15679322827999</v>
      </c>
      <c r="I863" s="9">
        <v>0</v>
      </c>
      <c r="J863" s="287">
        <v>105.15679322827999</v>
      </c>
      <c r="K863" s="9">
        <v>17.730167937779999</v>
      </c>
      <c r="L863" s="9">
        <v>3.13406981866</v>
      </c>
      <c r="M863" s="287">
        <v>20.864237756439998</v>
      </c>
      <c r="N863" s="9">
        <v>4.5892502926600001</v>
      </c>
      <c r="O863" s="9">
        <v>74.842064215470003</v>
      </c>
      <c r="P863" s="9">
        <v>7.8800340098300001</v>
      </c>
      <c r="Q863" s="9">
        <v>7.6332238621700004</v>
      </c>
      <c r="R863" s="9">
        <v>29.41342293116</v>
      </c>
      <c r="S863" s="9">
        <v>29.803107308689999</v>
      </c>
      <c r="T863" s="9">
        <v>35.636078567730003</v>
      </c>
      <c r="U863" s="9">
        <v>8.5555080887700008</v>
      </c>
      <c r="V863" s="287">
        <v>198.35268927648002</v>
      </c>
      <c r="W863" s="287">
        <v>324.37372026119999</v>
      </c>
      <c r="X863" s="9">
        <v>31.928185901033803</v>
      </c>
      <c r="Y863" s="284">
        <v>356.30190616223382</v>
      </c>
      <c r="Z863" t="str">
        <f>SUBSTITUTE(SUBSTITUTE(SUBSTITUTE(SUBSTITUTE(IF(E863="","",VLOOKUP(E863,Esquemas_NORM!$A$2:$H$126,8,FALSE)),"PROVINCIA ADMINISTRATIVA Y DE PLANIFICACIÓN","PAT"),"PROVINCIA ADMINISTRATIVA Y DE PLANIFICACION","PAT"),"PROVINCIA ADMINISTRATIVA DE PLANIFICACION","PAT"),"PROVINCIA ADMINISTRATIVA Y PLANIFICACION","PAT")</f>
        <v>PAT SAN JUAN</v>
      </c>
      <c r="AA863" t="str">
        <f>IF($E863="","",INDEX(Esquemas_NORM!$H$2:$K$126,MATCH($E863,Esquemas_NORM!$A$2:$A$126,0),MATCH(AA$4,Esquemas_NORM!$H$1:$K$1,0)))</f>
        <v>A la fecha no ha conformado un EAT Región</v>
      </c>
      <c r="AB863" t="str">
        <f>IF($E863="","",INDEX(Esquemas_NORM!$H$2:$K$126,MATCH($E863,Esquemas_NORM!$A$2:$A$126,0),MATCH(AB$4,Esquemas_NORM!$H$1:$K$1,0)))</f>
        <v>A la fecha no ha conformado un EAT Área Metropolitana</v>
      </c>
      <c r="AC863" t="str">
        <f>IF($E863="","",INDEX(Esquemas_NORM!$H$2:$K$126,MATCH($E863,Esquemas_NORM!$A$2:$A$126,0),MATCH(AC$4,Esquemas_NORM!$H$1:$K$1,0)))</f>
        <v>A la fecha no ha conformado un EAT asociación - unión</v>
      </c>
    </row>
    <row r="864" spans="1:29" x14ac:dyDescent="0.3">
      <c r="A864" s="528">
        <v>2021</v>
      </c>
      <c r="B864" s="529" t="s">
        <v>556</v>
      </c>
      <c r="C864" s="529" t="s">
        <v>368</v>
      </c>
      <c r="D864" s="529" t="s">
        <v>580</v>
      </c>
      <c r="E864" s="529" t="s">
        <v>395</v>
      </c>
      <c r="F864" s="529" t="s">
        <v>371</v>
      </c>
      <c r="G864" s="529" t="s">
        <v>396</v>
      </c>
      <c r="H864" s="9">
        <v>149.65962646278001</v>
      </c>
      <c r="I864" s="9">
        <v>0</v>
      </c>
      <c r="J864" s="287">
        <v>149.65962646278001</v>
      </c>
      <c r="K864" s="9">
        <v>12.463516105049999</v>
      </c>
      <c r="L864" s="9">
        <v>7.6833938631600001</v>
      </c>
      <c r="M864" s="287">
        <v>20.14690996821</v>
      </c>
      <c r="N864" s="9">
        <v>21.291568267279999</v>
      </c>
      <c r="O864" s="9">
        <v>35.938075909970003</v>
      </c>
      <c r="P864" s="9">
        <v>5.8829550662100001</v>
      </c>
      <c r="Q864" s="9">
        <v>4.9430945413999998</v>
      </c>
      <c r="R864" s="9">
        <v>20.513816688630001</v>
      </c>
      <c r="S864" s="9">
        <v>21.624654416479999</v>
      </c>
      <c r="T864" s="9">
        <v>26.61061026382</v>
      </c>
      <c r="U864" s="9">
        <v>6.9265382760899996</v>
      </c>
      <c r="V864" s="287">
        <v>143.73131342988</v>
      </c>
      <c r="W864" s="287">
        <v>313.53784986086998</v>
      </c>
      <c r="X864" s="9">
        <v>30.861608484528812</v>
      </c>
      <c r="Y864" s="284">
        <v>344.39945834539878</v>
      </c>
      <c r="Z864" t="str">
        <f>SUBSTITUTE(SUBSTITUTE(SUBSTITUTE(SUBSTITUTE(IF(E864="","",VLOOKUP(E864,Esquemas_NORM!$A$2:$H$126,8,FALSE)),"PROVINCIA ADMINISTRATIVA Y DE PLANIFICACIÓN","PAT"),"PROVINCIA ADMINISTRATIVA Y DE PLANIFICACION","PAT"),"PROVINCIA ADMINISTRATIVA DE PLANIFICACION","PAT"),"PROVINCIA ADMINISTRATIVA Y PLANIFICACION","PAT")</f>
        <v>PAT CARTAMA</v>
      </c>
      <c r="AA864" t="str">
        <f>IF($E864="","",INDEX(Esquemas_NORM!$H$2:$K$126,MATCH($E864,Esquemas_NORM!$A$2:$A$126,0),MATCH(AA$4,Esquemas_NORM!$H$1:$K$1,0)))</f>
        <v>A la fecha no ha conformado un EAT Región</v>
      </c>
      <c r="AB864" t="str">
        <f>IF($E864="","",INDEX(Esquemas_NORM!$H$2:$K$126,MATCH($E864,Esquemas_NORM!$A$2:$A$126,0),MATCH(AB$4,Esquemas_NORM!$H$1:$K$1,0)))</f>
        <v>A la fecha no ha conformado un EAT Área Metropolitana</v>
      </c>
      <c r="AC864" t="str">
        <f>IF($E864="","",INDEX(Esquemas_NORM!$H$2:$K$126,MATCH($E864,Esquemas_NORM!$A$2:$A$126,0),MATCH(AC$4,Esquemas_NORM!$H$1:$K$1,0)))</f>
        <v>A la fecha no ha conformado un EAT asociación - unión</v>
      </c>
    </row>
    <row r="865" spans="1:29" x14ac:dyDescent="0.3">
      <c r="A865" s="528">
        <v>2021</v>
      </c>
      <c r="B865" s="529" t="s">
        <v>556</v>
      </c>
      <c r="C865" s="529" t="s">
        <v>368</v>
      </c>
      <c r="D865" s="529" t="s">
        <v>580</v>
      </c>
      <c r="E865" s="529" t="s">
        <v>397</v>
      </c>
      <c r="F865" s="529" t="s">
        <v>371</v>
      </c>
      <c r="G865" s="529" t="s">
        <v>398</v>
      </c>
      <c r="H865" s="9">
        <v>4.6578129162500002</v>
      </c>
      <c r="I865" s="9">
        <v>4.0462071467399996</v>
      </c>
      <c r="J865" s="287">
        <v>8.7040200629900006</v>
      </c>
      <c r="K865" s="9">
        <v>22.428637129489999</v>
      </c>
      <c r="L865" s="9">
        <v>24.269490929610001</v>
      </c>
      <c r="M865" s="287">
        <v>46.6981280591</v>
      </c>
      <c r="N865" s="9">
        <v>5.0552723299000002</v>
      </c>
      <c r="O865" s="9">
        <v>57.326061155620003</v>
      </c>
      <c r="P865" s="9">
        <v>4.1103429610999997</v>
      </c>
      <c r="Q865" s="9">
        <v>2.7044349806599999</v>
      </c>
      <c r="R865" s="9">
        <v>12.423431690359999</v>
      </c>
      <c r="S865" s="9">
        <v>15.66812383413</v>
      </c>
      <c r="T865" s="9">
        <v>18.919887595750001</v>
      </c>
      <c r="U865" s="9">
        <v>4.9989141328300004</v>
      </c>
      <c r="V865" s="287">
        <v>121.20646868035</v>
      </c>
      <c r="W865" s="287">
        <v>176.60861680244</v>
      </c>
      <c r="X865" s="9">
        <v>17.383630043916725</v>
      </c>
      <c r="Y865" s="284">
        <v>193.99224684635672</v>
      </c>
      <c r="Z865" t="str">
        <f>SUBSTITUTE(SUBSTITUTE(SUBSTITUTE(SUBSTITUTE(IF(E865="","",VLOOKUP(E865,Esquemas_NORM!$A$2:$H$126,8,FALSE)),"PROVINCIA ADMINISTRATIVA Y DE PLANIFICACIÓN","PAT"),"PROVINCIA ADMINISTRATIVA Y DE PLANIFICACION","PAT"),"PROVINCIA ADMINISTRATIVA DE PLANIFICACION","PAT"),"PROVINCIA ADMINISTRATIVA Y PLANIFICACION","PAT")</f>
        <v>PAT CARTAMA</v>
      </c>
      <c r="AA865" t="str">
        <f>IF($E865="","",INDEX(Esquemas_NORM!$H$2:$K$126,MATCH($E865,Esquemas_NORM!$A$2:$A$126,0),MATCH(AA$4,Esquemas_NORM!$H$1:$K$1,0)))</f>
        <v>A la fecha no ha conformado un EAT Región</v>
      </c>
      <c r="AB865" t="str">
        <f>IF($E865="","",INDEX(Esquemas_NORM!$H$2:$K$126,MATCH($E865,Esquemas_NORM!$A$2:$A$126,0),MATCH(AB$4,Esquemas_NORM!$H$1:$K$1,0)))</f>
        <v>A la fecha no ha conformado un EAT Área Metropolitana</v>
      </c>
      <c r="AC865" t="str">
        <f>IF($E865="","",INDEX(Esquemas_NORM!$H$2:$K$126,MATCH($E865,Esquemas_NORM!$A$2:$A$126,0),MATCH(AC$4,Esquemas_NORM!$H$1:$K$1,0)))</f>
        <v>A la fecha no ha conformado un EAT asociación - unión</v>
      </c>
    </row>
    <row r="866" spans="1:29" x14ac:dyDescent="0.3">
      <c r="A866" s="528">
        <v>2021</v>
      </c>
      <c r="B866" s="529" t="s">
        <v>556</v>
      </c>
      <c r="C866" s="529" t="s">
        <v>368</v>
      </c>
      <c r="D866" s="529" t="s">
        <v>580</v>
      </c>
      <c r="E866" s="529" t="s">
        <v>399</v>
      </c>
      <c r="F866" s="529" t="s">
        <v>371</v>
      </c>
      <c r="G866" s="529" t="s">
        <v>400</v>
      </c>
      <c r="H866" s="9">
        <v>28.03257051516</v>
      </c>
      <c r="I866" s="9">
        <v>0</v>
      </c>
      <c r="J866" s="287">
        <v>28.03257051516</v>
      </c>
      <c r="K866" s="9">
        <v>3.4999831325600002</v>
      </c>
      <c r="L866" s="9">
        <v>2.8512521237900001</v>
      </c>
      <c r="M866" s="287">
        <v>6.3512352563499999</v>
      </c>
      <c r="N866" s="9">
        <v>0.99226821516999997</v>
      </c>
      <c r="O866" s="9">
        <v>10.17085760198</v>
      </c>
      <c r="P866" s="9">
        <v>2.7027482405300001</v>
      </c>
      <c r="Q866" s="9">
        <v>2.1116254291000001</v>
      </c>
      <c r="R866" s="9">
        <v>12.897023494460001</v>
      </c>
      <c r="S866" s="9">
        <v>8.5961729991299993</v>
      </c>
      <c r="T866" s="9">
        <v>19.290805987060001</v>
      </c>
      <c r="U866" s="9">
        <v>3.5685042249399999</v>
      </c>
      <c r="V866" s="287">
        <v>60.330006192369993</v>
      </c>
      <c r="W866" s="287">
        <v>94.713811963879991</v>
      </c>
      <c r="X866" s="9">
        <v>9.3227040505712289</v>
      </c>
      <c r="Y866" s="284">
        <v>104.03651601445122</v>
      </c>
      <c r="Z866" t="str">
        <f>SUBSTITUTE(SUBSTITUTE(SUBSTITUTE(SUBSTITUTE(IF(E866="","",VLOOKUP(E866,Esquemas_NORM!$A$2:$H$126,8,FALSE)),"PROVINCIA ADMINISTRATIVA Y DE PLANIFICACIÓN","PAT"),"PROVINCIA ADMINISTRATIVA Y DE PLANIFICACION","PAT"),"PROVINCIA ADMINISTRATIVA DE PLANIFICACION","PAT"),"PROVINCIA ADMINISTRATIVA Y PLANIFICACION","PAT")</f>
        <v>PAT CARTAMA</v>
      </c>
      <c r="AA866" t="str">
        <f>IF($E866="","",INDEX(Esquemas_NORM!$H$2:$K$126,MATCH($E866,Esquemas_NORM!$A$2:$A$126,0),MATCH(AA$4,Esquemas_NORM!$H$1:$K$1,0)))</f>
        <v>A la fecha no ha conformado un EAT Región</v>
      </c>
      <c r="AB866" t="str">
        <f>IF($E866="","",INDEX(Esquemas_NORM!$H$2:$K$126,MATCH($E866,Esquemas_NORM!$A$2:$A$126,0),MATCH(AB$4,Esquemas_NORM!$H$1:$K$1,0)))</f>
        <v>A la fecha no ha conformado un EAT Área Metropolitana</v>
      </c>
      <c r="AC866" t="str">
        <f>IF($E866="","",INDEX(Esquemas_NORM!$H$2:$K$126,MATCH($E866,Esquemas_NORM!$A$2:$A$126,0),MATCH(AC$4,Esquemas_NORM!$H$1:$K$1,0)))</f>
        <v>A la fecha no ha conformado un EAT asociación - unión</v>
      </c>
    </row>
    <row r="867" spans="1:29" x14ac:dyDescent="0.3">
      <c r="A867" s="528">
        <v>2021</v>
      </c>
      <c r="B867" s="529" t="s">
        <v>556</v>
      </c>
      <c r="C867" s="529" t="s">
        <v>368</v>
      </c>
      <c r="D867" s="529" t="s">
        <v>580</v>
      </c>
      <c r="E867" s="529" t="s">
        <v>401</v>
      </c>
      <c r="F867" s="529" t="s">
        <v>371</v>
      </c>
      <c r="G867" s="529" t="s">
        <v>402</v>
      </c>
      <c r="H867" s="9">
        <v>46.825498151810002</v>
      </c>
      <c r="I867" s="9">
        <v>0</v>
      </c>
      <c r="J867" s="287">
        <v>46.825498151810002</v>
      </c>
      <c r="K867" s="9">
        <v>5.4858807089299999</v>
      </c>
      <c r="L867" s="9">
        <v>3.1180250628700001</v>
      </c>
      <c r="M867" s="287">
        <v>8.6039057718000009</v>
      </c>
      <c r="N867" s="9">
        <v>1.4185336803999999</v>
      </c>
      <c r="O867" s="9">
        <v>11.60547712909</v>
      </c>
      <c r="P867" s="9">
        <v>3.43543239101</v>
      </c>
      <c r="Q867" s="9">
        <v>2.7465882551099998</v>
      </c>
      <c r="R867" s="9">
        <v>12.05492853486</v>
      </c>
      <c r="S867" s="9">
        <v>11.50925217256</v>
      </c>
      <c r="T867" s="9">
        <v>26.956933683510002</v>
      </c>
      <c r="U867" s="9">
        <v>4.2579938331199996</v>
      </c>
      <c r="V867" s="287">
        <v>73.985139679659994</v>
      </c>
      <c r="W867" s="287">
        <v>129.41454360327</v>
      </c>
      <c r="X867" s="9">
        <v>12.738305689918191</v>
      </c>
      <c r="Y867" s="284">
        <v>142.15284929318818</v>
      </c>
      <c r="Z867" t="str">
        <f>SUBSTITUTE(SUBSTITUTE(SUBSTITUTE(SUBSTITUTE(IF(E867="","",VLOOKUP(E867,Esquemas_NORM!$A$2:$H$126,8,FALSE)),"PROVINCIA ADMINISTRATIVA Y DE PLANIFICACIÓN","PAT"),"PROVINCIA ADMINISTRATIVA Y DE PLANIFICACION","PAT"),"PROVINCIA ADMINISTRATIVA DE PLANIFICACION","PAT"),"PROVINCIA ADMINISTRATIVA Y PLANIFICACION","PAT")</f>
        <v>PAT CARTAMA</v>
      </c>
      <c r="AA867" t="str">
        <f>IF($E867="","",INDEX(Esquemas_NORM!$H$2:$K$126,MATCH($E867,Esquemas_NORM!$A$2:$A$126,0),MATCH(AA$4,Esquemas_NORM!$H$1:$K$1,0)))</f>
        <v>A la fecha no ha conformado un EAT Región</v>
      </c>
      <c r="AB867" t="str">
        <f>IF($E867="","",INDEX(Esquemas_NORM!$H$2:$K$126,MATCH($E867,Esquemas_NORM!$A$2:$A$126,0),MATCH(AB$4,Esquemas_NORM!$H$1:$K$1,0)))</f>
        <v>A la fecha no ha conformado un EAT Área Metropolitana</v>
      </c>
      <c r="AC867" t="str">
        <f>IF($E867="","",INDEX(Esquemas_NORM!$H$2:$K$126,MATCH($E867,Esquemas_NORM!$A$2:$A$126,0),MATCH(AC$4,Esquemas_NORM!$H$1:$K$1,0)))</f>
        <v>A la fecha no ha conformado un EAT asociación - unión</v>
      </c>
    </row>
    <row r="868" spans="1:29" x14ac:dyDescent="0.3">
      <c r="A868" s="528">
        <v>2021</v>
      </c>
      <c r="B868" s="529" t="s">
        <v>556</v>
      </c>
      <c r="C868" s="529" t="s">
        <v>368</v>
      </c>
      <c r="D868" s="529" t="s">
        <v>579</v>
      </c>
      <c r="E868" s="529" t="s">
        <v>403</v>
      </c>
      <c r="F868" s="529" t="s">
        <v>371</v>
      </c>
      <c r="G868" s="529" t="s">
        <v>404</v>
      </c>
      <c r="H868" s="9">
        <v>207.29189113576001</v>
      </c>
      <c r="I868" s="9">
        <v>0</v>
      </c>
      <c r="J868" s="287">
        <v>207.29189113576001</v>
      </c>
      <c r="K868" s="9">
        <v>20.275017275100002</v>
      </c>
      <c r="L868" s="9">
        <v>4.5640105925899999</v>
      </c>
      <c r="M868" s="287">
        <v>24.83902786769</v>
      </c>
      <c r="N868" s="9">
        <v>16.48521869592</v>
      </c>
      <c r="O868" s="9">
        <v>35.047080059210003</v>
      </c>
      <c r="P868" s="9">
        <v>6.28603069463</v>
      </c>
      <c r="Q868" s="9">
        <v>7.3029948948800003</v>
      </c>
      <c r="R868" s="9">
        <v>20.897853340769998</v>
      </c>
      <c r="S868" s="9">
        <v>23.280790388909999</v>
      </c>
      <c r="T868" s="9">
        <v>34.734139104059999</v>
      </c>
      <c r="U868" s="9">
        <v>9.76885131505</v>
      </c>
      <c r="V868" s="287">
        <v>153.80295849343</v>
      </c>
      <c r="W868" s="287">
        <v>385.93387749687997</v>
      </c>
      <c r="X868" s="9">
        <v>37.987567477136707</v>
      </c>
      <c r="Y868" s="284">
        <v>423.92144497401671</v>
      </c>
      <c r="Z868" t="str">
        <f>SUBSTITUTE(SUBSTITUTE(SUBSTITUTE(SUBSTITUTE(IF(E868="","",VLOOKUP(E868,Esquemas_NORM!$A$2:$H$126,8,FALSE)),"PROVINCIA ADMINISTRATIVA Y DE PLANIFICACIÓN","PAT"),"PROVINCIA ADMINISTRATIVA Y DE PLANIFICACION","PAT"),"PROVINCIA ADMINISTRATIVA DE PLANIFICACION","PAT"),"PROVINCIA ADMINISTRATIVA Y PLANIFICACION","PAT")</f>
        <v>PAT SAN JUAN</v>
      </c>
      <c r="AA868" t="str">
        <f>IF($E868="","",INDEX(Esquemas_NORM!$H$2:$K$126,MATCH($E868,Esquemas_NORM!$A$2:$A$126,0),MATCH(AA$4,Esquemas_NORM!$H$1:$K$1,0)))</f>
        <v>A la fecha no ha conformado un EAT Región</v>
      </c>
      <c r="AB868" t="str">
        <f>IF($E868="","",INDEX(Esquemas_NORM!$H$2:$K$126,MATCH($E868,Esquemas_NORM!$A$2:$A$126,0),MATCH(AB$4,Esquemas_NORM!$H$1:$K$1,0)))</f>
        <v>A la fecha no ha conformado un EAT Área Metropolitana</v>
      </c>
      <c r="AC868" t="str">
        <f>IF($E868="","",INDEX(Esquemas_NORM!$H$2:$K$126,MATCH($E868,Esquemas_NORM!$A$2:$A$126,0),MATCH(AC$4,Esquemas_NORM!$H$1:$K$1,0)))</f>
        <v>A la fecha no ha conformado un EAT asociación - unión</v>
      </c>
    </row>
    <row r="869" spans="1:29" x14ac:dyDescent="0.3">
      <c r="A869" s="528">
        <v>2021</v>
      </c>
      <c r="B869" s="529" t="s">
        <v>556</v>
      </c>
      <c r="C869" s="529" t="s">
        <v>368</v>
      </c>
      <c r="D869" s="529" t="s">
        <v>580</v>
      </c>
      <c r="E869" s="529" t="s">
        <v>405</v>
      </c>
      <c r="F869" s="529" t="s">
        <v>371</v>
      </c>
      <c r="G869" s="529" t="s">
        <v>406</v>
      </c>
      <c r="H869" s="9">
        <v>155.87156364052001</v>
      </c>
      <c r="I869" s="9">
        <v>0.34300729813000003</v>
      </c>
      <c r="J869" s="287">
        <v>156.21457093865001</v>
      </c>
      <c r="K869" s="9">
        <v>19.244284742150001</v>
      </c>
      <c r="L869" s="9">
        <v>8.1153280933499996</v>
      </c>
      <c r="M869" s="287">
        <v>27.359612835500002</v>
      </c>
      <c r="N869" s="9">
        <v>5.07254013913</v>
      </c>
      <c r="O869" s="9">
        <v>64.090397833279994</v>
      </c>
      <c r="P869" s="9">
        <v>11.73365813252</v>
      </c>
      <c r="Q869" s="9">
        <v>10.53829734624</v>
      </c>
      <c r="R869" s="9">
        <v>43.172843422530001</v>
      </c>
      <c r="S869" s="9">
        <v>31.224053824150001</v>
      </c>
      <c r="T869" s="9">
        <v>48.366314915730001</v>
      </c>
      <c r="U869" s="9">
        <v>13.20365390958</v>
      </c>
      <c r="V869" s="287">
        <v>227.40175952315997</v>
      </c>
      <c r="W869" s="287">
        <v>410.97594329730998</v>
      </c>
      <c r="X869" s="9">
        <v>40.452464237500216</v>
      </c>
      <c r="Y869" s="284">
        <v>451.42840753481022</v>
      </c>
      <c r="Z869" t="str">
        <f>SUBSTITUTE(SUBSTITUTE(SUBSTITUTE(SUBSTITUTE(IF(E869="","",VLOOKUP(E869,Esquemas_NORM!$A$2:$H$126,8,FALSE)),"PROVINCIA ADMINISTRATIVA Y DE PLANIFICACIÓN","PAT"),"PROVINCIA ADMINISTRATIVA Y DE PLANIFICACION","PAT"),"PROVINCIA ADMINISTRATIVA DE PLANIFICACION","PAT"),"PROVINCIA ADMINISTRATIVA Y PLANIFICACION","PAT")</f>
        <v>PAT CARTAMA</v>
      </c>
      <c r="AA869" t="str">
        <f>IF($E869="","",INDEX(Esquemas_NORM!$H$2:$K$126,MATCH($E869,Esquemas_NORM!$A$2:$A$126,0),MATCH(AA$4,Esquemas_NORM!$H$1:$K$1,0)))</f>
        <v>A la fecha no ha conformado un EAT Región</v>
      </c>
      <c r="AB869" t="str">
        <f>IF($E869="","",INDEX(Esquemas_NORM!$H$2:$K$126,MATCH($E869,Esquemas_NORM!$A$2:$A$126,0),MATCH(AB$4,Esquemas_NORM!$H$1:$K$1,0)))</f>
        <v>A la fecha no ha conformado un EAT Área Metropolitana</v>
      </c>
      <c r="AC869" t="str">
        <f>IF($E869="","",INDEX(Esquemas_NORM!$H$2:$K$126,MATCH($E869,Esquemas_NORM!$A$2:$A$126,0),MATCH(AC$4,Esquemas_NORM!$H$1:$K$1,0)))</f>
        <v>A la fecha no ha conformado un EAT asociación - unión</v>
      </c>
    </row>
    <row r="870" spans="1:29" x14ac:dyDescent="0.3">
      <c r="A870" s="528">
        <v>2021</v>
      </c>
      <c r="B870" s="529" t="s">
        <v>556</v>
      </c>
      <c r="C870" s="529" t="s">
        <v>368</v>
      </c>
      <c r="D870" s="529" t="s">
        <v>580</v>
      </c>
      <c r="E870" s="529" t="s">
        <v>407</v>
      </c>
      <c r="F870" s="529" t="s">
        <v>371</v>
      </c>
      <c r="G870" s="529" t="s">
        <v>408</v>
      </c>
      <c r="H870" s="9">
        <v>131.76339397931</v>
      </c>
      <c r="I870" s="9">
        <v>0</v>
      </c>
      <c r="J870" s="287">
        <v>131.76339397931</v>
      </c>
      <c r="K870" s="9">
        <v>23.687287554059999</v>
      </c>
      <c r="L870" s="9">
        <v>10.375902430549999</v>
      </c>
      <c r="M870" s="287">
        <v>34.063189984609998</v>
      </c>
      <c r="N870" s="9">
        <v>3.7415347859799999</v>
      </c>
      <c r="O870" s="9">
        <v>41.067263393959998</v>
      </c>
      <c r="P870" s="9">
        <v>6.6486492302100002</v>
      </c>
      <c r="Q870" s="9">
        <v>6.9172489461</v>
      </c>
      <c r="R870" s="9">
        <v>25.48551624177</v>
      </c>
      <c r="S870" s="9">
        <v>21.405681073229999</v>
      </c>
      <c r="T870" s="9">
        <v>36.9505566578</v>
      </c>
      <c r="U870" s="9">
        <v>9.3133406891699995</v>
      </c>
      <c r="V870" s="287">
        <v>151.52979101821998</v>
      </c>
      <c r="W870" s="287">
        <v>317.35637498213998</v>
      </c>
      <c r="X870" s="9">
        <v>31.237466861219907</v>
      </c>
      <c r="Y870" s="284">
        <v>348.59384184335988</v>
      </c>
      <c r="Z870" t="str">
        <f>SUBSTITUTE(SUBSTITUTE(SUBSTITUTE(SUBSTITUTE(IF(E870="","",VLOOKUP(E870,Esquemas_NORM!$A$2:$H$126,8,FALSE)),"PROVINCIA ADMINISTRATIVA Y DE PLANIFICACIÓN","PAT"),"PROVINCIA ADMINISTRATIVA Y DE PLANIFICACION","PAT"),"PROVINCIA ADMINISTRATIVA DE PLANIFICACION","PAT"),"PROVINCIA ADMINISTRATIVA Y PLANIFICACION","PAT")</f>
        <v>PAT CARTAMA</v>
      </c>
      <c r="AA870" t="str">
        <f>IF($E870="","",INDEX(Esquemas_NORM!$H$2:$K$126,MATCH($E870,Esquemas_NORM!$A$2:$A$126,0),MATCH(AA$4,Esquemas_NORM!$H$1:$K$1,0)))</f>
        <v>A la fecha no ha conformado un EAT Región</v>
      </c>
      <c r="AB870" t="str">
        <f>IF($E870="","",INDEX(Esquemas_NORM!$H$2:$K$126,MATCH($E870,Esquemas_NORM!$A$2:$A$126,0),MATCH(AB$4,Esquemas_NORM!$H$1:$K$1,0)))</f>
        <v>A la fecha no ha conformado un EAT Área Metropolitana</v>
      </c>
      <c r="AC870" t="str">
        <f>IF($E870="","",INDEX(Esquemas_NORM!$H$2:$K$126,MATCH($E870,Esquemas_NORM!$A$2:$A$126,0),MATCH(AC$4,Esquemas_NORM!$H$1:$K$1,0)))</f>
        <v>A la fecha no ha conformado un EAT asociación - unión</v>
      </c>
    </row>
    <row r="871" spans="1:29" x14ac:dyDescent="0.3">
      <c r="A871" s="528">
        <v>2021</v>
      </c>
      <c r="B871" s="529" t="s">
        <v>556</v>
      </c>
      <c r="C871" s="529" t="s">
        <v>368</v>
      </c>
      <c r="D871" s="529" t="s">
        <v>580</v>
      </c>
      <c r="E871" s="529" t="s">
        <v>409</v>
      </c>
      <c r="F871" s="529" t="s">
        <v>371</v>
      </c>
      <c r="G871" s="529" t="s">
        <v>410</v>
      </c>
      <c r="H871" s="9">
        <v>44.820205634890002</v>
      </c>
      <c r="I871" s="9">
        <v>2.0064399707599998</v>
      </c>
      <c r="J871" s="287">
        <v>46.82664560565</v>
      </c>
      <c r="K871" s="9">
        <v>5.5952140445699996</v>
      </c>
      <c r="L871" s="9">
        <v>2.2082483556299999</v>
      </c>
      <c r="M871" s="287">
        <v>7.803462400199999</v>
      </c>
      <c r="N871" s="9">
        <v>2.38875162218</v>
      </c>
      <c r="O871" s="9">
        <v>11.40122113292</v>
      </c>
      <c r="P871" s="9">
        <v>3.0587403272000002</v>
      </c>
      <c r="Q871" s="9">
        <v>3.0808107929499999</v>
      </c>
      <c r="R871" s="9">
        <v>9.8969970867299999</v>
      </c>
      <c r="S871" s="9">
        <v>10.79388809886</v>
      </c>
      <c r="T871" s="9">
        <v>21.158035985030001</v>
      </c>
      <c r="U871" s="9">
        <v>3.7236389083499999</v>
      </c>
      <c r="V871" s="287">
        <v>65.502083954219998</v>
      </c>
      <c r="W871" s="287">
        <v>120.13219196007</v>
      </c>
      <c r="X871" s="9">
        <v>11.824641510756994</v>
      </c>
      <c r="Y871" s="284">
        <v>131.95683347082701</v>
      </c>
      <c r="Z871" t="str">
        <f>SUBSTITUTE(SUBSTITUTE(SUBSTITUTE(SUBSTITUTE(IF(E871="","",VLOOKUP(E871,Esquemas_NORM!$A$2:$H$126,8,FALSE)),"PROVINCIA ADMINISTRATIVA Y DE PLANIFICACIÓN","PAT"),"PROVINCIA ADMINISTRATIVA Y DE PLANIFICACION","PAT"),"PROVINCIA ADMINISTRATIVA DE PLANIFICACION","PAT"),"PROVINCIA ADMINISTRATIVA Y PLANIFICACION","PAT")</f>
        <v>PAT CARTAMA</v>
      </c>
      <c r="AA871" t="str">
        <f>IF($E871="","",INDEX(Esquemas_NORM!$H$2:$K$126,MATCH($E871,Esquemas_NORM!$A$2:$A$126,0),MATCH(AA$4,Esquemas_NORM!$H$1:$K$1,0)))</f>
        <v>A la fecha no ha conformado un EAT Región</v>
      </c>
      <c r="AB871" t="str">
        <f>IF($E871="","",INDEX(Esquemas_NORM!$H$2:$K$126,MATCH($E871,Esquemas_NORM!$A$2:$A$126,0),MATCH(AB$4,Esquemas_NORM!$H$1:$K$1,0)))</f>
        <v>A la fecha no ha conformado un EAT Área Metropolitana</v>
      </c>
      <c r="AC871" t="str">
        <f>IF($E871="","",INDEX(Esquemas_NORM!$H$2:$K$126,MATCH($E871,Esquemas_NORM!$A$2:$A$126,0),MATCH(AC$4,Esquemas_NORM!$H$1:$K$1,0)))</f>
        <v>A la fecha no ha conformado un EAT asociación - unión</v>
      </c>
    </row>
    <row r="872" spans="1:29" x14ac:dyDescent="0.3">
      <c r="A872" s="528">
        <v>2021</v>
      </c>
      <c r="B872" s="529" t="s">
        <v>556</v>
      </c>
      <c r="C872" s="529" t="s">
        <v>368</v>
      </c>
      <c r="D872" s="529" t="s">
        <v>577</v>
      </c>
      <c r="E872" s="529" t="s">
        <v>411</v>
      </c>
      <c r="F872" s="529" t="s">
        <v>371</v>
      </c>
      <c r="G872" s="529" t="s">
        <v>412</v>
      </c>
      <c r="H872" s="9">
        <v>28.499444056249999</v>
      </c>
      <c r="I872" s="9">
        <v>10.87149105564</v>
      </c>
      <c r="J872" s="287">
        <v>39.370935111889999</v>
      </c>
      <c r="K872" s="9">
        <v>6.0180669789600003</v>
      </c>
      <c r="L872" s="9">
        <v>3.1009022419900001</v>
      </c>
      <c r="M872" s="287">
        <v>9.1189692209499995</v>
      </c>
      <c r="N872" s="9">
        <v>3.15995721099</v>
      </c>
      <c r="O872" s="9">
        <v>19.91417104181</v>
      </c>
      <c r="P872" s="9">
        <v>6.6215865733200001</v>
      </c>
      <c r="Q872" s="9">
        <v>3.3240348308900001</v>
      </c>
      <c r="R872" s="9">
        <v>16.81996465193</v>
      </c>
      <c r="S872" s="9">
        <v>15.418022751800001</v>
      </c>
      <c r="T872" s="9">
        <v>21.239223885529999</v>
      </c>
      <c r="U872" s="9">
        <v>7.3377378203400001</v>
      </c>
      <c r="V872" s="287">
        <v>93.834698766609989</v>
      </c>
      <c r="W872" s="287">
        <v>142.32460309944997</v>
      </c>
      <c r="X872" s="9">
        <v>14.009046054621301</v>
      </c>
      <c r="Y872" s="284">
        <v>156.33364915407128</v>
      </c>
      <c r="Z872" t="str">
        <f>SUBSTITUTE(SUBSTITUTE(SUBSTITUTE(SUBSTITUTE(IF(E872="","",VLOOKUP(E872,Esquemas_NORM!$A$2:$H$126,8,FALSE)),"PROVINCIA ADMINISTRATIVA Y DE PLANIFICACIÓN","PAT"),"PROVINCIA ADMINISTRATIVA Y DE PLANIFICACION","PAT"),"PROVINCIA ADMINISTRATIVA DE PLANIFICACION","PAT"),"PROVINCIA ADMINISTRATIVA Y PLANIFICACION","PAT")</f>
        <v>PAT DE PENDERISCO Y SINIFANÁ</v>
      </c>
      <c r="AA872" t="str">
        <f>IF($E872="","",INDEX(Esquemas_NORM!$H$2:$K$126,MATCH($E872,Esquemas_NORM!$A$2:$A$126,0),MATCH(AA$4,Esquemas_NORM!$H$1:$K$1,0)))</f>
        <v>A la fecha no ha conformado un EAT Región</v>
      </c>
      <c r="AB872" t="str">
        <f>IF($E872="","",INDEX(Esquemas_NORM!$H$2:$K$126,MATCH($E872,Esquemas_NORM!$A$2:$A$126,0),MATCH(AB$4,Esquemas_NORM!$H$1:$K$1,0)))</f>
        <v>A la fecha no ha conformado un EAT Área Metropolitana</v>
      </c>
      <c r="AC872" t="str">
        <f>IF($E872="","",INDEX(Esquemas_NORM!$H$2:$K$126,MATCH($E872,Esquemas_NORM!$A$2:$A$126,0),MATCH(AC$4,Esquemas_NORM!$H$1:$K$1,0)))</f>
        <v>A la fecha no ha conformado un EAT asociación - unión</v>
      </c>
    </row>
    <row r="873" spans="1:29" x14ac:dyDescent="0.3">
      <c r="A873" s="528">
        <v>2021</v>
      </c>
      <c r="B873" s="529" t="s">
        <v>556</v>
      </c>
      <c r="C873" s="529" t="s">
        <v>368</v>
      </c>
      <c r="D873" s="529" t="s">
        <v>579</v>
      </c>
      <c r="E873" s="529" t="s">
        <v>413</v>
      </c>
      <c r="F873" s="529" t="s">
        <v>371</v>
      </c>
      <c r="G873" s="529" t="s">
        <v>414</v>
      </c>
      <c r="H873" s="9">
        <v>414.67318524893</v>
      </c>
      <c r="I873" s="9">
        <v>4.2235965039299996</v>
      </c>
      <c r="J873" s="287">
        <v>418.89678175286002</v>
      </c>
      <c r="K873" s="9">
        <v>22.72494575683</v>
      </c>
      <c r="L873" s="9">
        <v>26.892073875840001</v>
      </c>
      <c r="M873" s="287">
        <v>49.617019632670001</v>
      </c>
      <c r="N873" s="9">
        <v>5.6216373601100003</v>
      </c>
      <c r="O873" s="9">
        <v>56.834142348020002</v>
      </c>
      <c r="P873" s="9">
        <v>13.21427820802</v>
      </c>
      <c r="Q873" s="9">
        <v>15.089849710199999</v>
      </c>
      <c r="R873" s="9">
        <v>38.969973534369998</v>
      </c>
      <c r="S873" s="9">
        <v>39.568622006150001</v>
      </c>
      <c r="T873" s="9">
        <v>83.400482344289998</v>
      </c>
      <c r="U873" s="9">
        <v>16.443141675020001</v>
      </c>
      <c r="V873" s="287">
        <v>269.14212718618001</v>
      </c>
      <c r="W873" s="287">
        <v>737.65592857171009</v>
      </c>
      <c r="X873" s="9">
        <v>72.607656376977801</v>
      </c>
      <c r="Y873" s="284">
        <v>810.26358494868794</v>
      </c>
      <c r="Z873" t="str">
        <f>SUBSTITUTE(SUBSTITUTE(SUBSTITUTE(SUBSTITUTE(IF(E873="","",VLOOKUP(E873,Esquemas_NORM!$A$2:$H$126,8,FALSE)),"PROVINCIA ADMINISTRATIVA Y DE PLANIFICACIÓN","PAT"),"PROVINCIA ADMINISTRATIVA Y DE PLANIFICACION","PAT"),"PROVINCIA ADMINISTRATIVA DE PLANIFICACION","PAT"),"PROVINCIA ADMINISTRATIVA Y PLANIFICACION","PAT")</f>
        <v>PAT DE PENDERISCO Y SINIFANÁ</v>
      </c>
      <c r="AA873" t="str">
        <f>IF($E873="","",INDEX(Esquemas_NORM!$H$2:$K$126,MATCH($E873,Esquemas_NORM!$A$2:$A$126,0),MATCH(AA$4,Esquemas_NORM!$H$1:$K$1,0)))</f>
        <v>A la fecha no ha conformado un EAT Región</v>
      </c>
      <c r="AB873" t="str">
        <f>IF($E873="","",INDEX(Esquemas_NORM!$H$2:$K$126,MATCH($E873,Esquemas_NORM!$A$2:$A$126,0),MATCH(AB$4,Esquemas_NORM!$H$1:$K$1,0)))</f>
        <v>A la fecha no ha conformado un EAT Área Metropolitana</v>
      </c>
      <c r="AC873" t="str">
        <f>IF($E873="","",INDEX(Esquemas_NORM!$H$2:$K$126,MATCH($E873,Esquemas_NORM!$A$2:$A$126,0),MATCH(AC$4,Esquemas_NORM!$H$1:$K$1,0)))</f>
        <v>A la fecha no ha conformado un EAT asociación - unión</v>
      </c>
    </row>
    <row r="874" spans="1:29" x14ac:dyDescent="0.3">
      <c r="A874" s="528">
        <v>2021</v>
      </c>
      <c r="B874" s="529" t="s">
        <v>556</v>
      </c>
      <c r="C874" s="529" t="s">
        <v>368</v>
      </c>
      <c r="D874" s="529" t="s">
        <v>580</v>
      </c>
      <c r="E874" s="529" t="s">
        <v>415</v>
      </c>
      <c r="F874" s="529" t="s">
        <v>371</v>
      </c>
      <c r="G874" s="529" t="s">
        <v>416</v>
      </c>
      <c r="H874" s="9">
        <v>129.58163450872999</v>
      </c>
      <c r="I874" s="9">
        <v>4.1855011874499999</v>
      </c>
      <c r="J874" s="287">
        <v>133.76713569617999</v>
      </c>
      <c r="K874" s="9">
        <v>8.4246934464700001</v>
      </c>
      <c r="L874" s="9">
        <v>5.0144901753499997</v>
      </c>
      <c r="M874" s="287">
        <v>13.43918362182</v>
      </c>
      <c r="N874" s="9">
        <v>1.6226632125</v>
      </c>
      <c r="O874" s="9">
        <v>10.785633226230001</v>
      </c>
      <c r="P874" s="9">
        <v>3.3504463579300001</v>
      </c>
      <c r="Q874" s="9">
        <v>2.38397722244</v>
      </c>
      <c r="R874" s="9">
        <v>13.27609500672</v>
      </c>
      <c r="S874" s="9">
        <v>10.32885354359</v>
      </c>
      <c r="T874" s="9">
        <v>20.01527572314</v>
      </c>
      <c r="U874" s="9">
        <v>5.2763183552599999</v>
      </c>
      <c r="V874" s="287">
        <v>67.039262647810006</v>
      </c>
      <c r="W874" s="287">
        <v>214.24558196581</v>
      </c>
      <c r="X874" s="9">
        <v>21.088245878779151</v>
      </c>
      <c r="Y874" s="284">
        <v>235.33382784458917</v>
      </c>
      <c r="Z874" t="str">
        <f>SUBSTITUTE(SUBSTITUTE(SUBSTITUTE(SUBSTITUTE(IF(E874="","",VLOOKUP(E874,Esquemas_NORM!$A$2:$H$126,8,FALSE)),"PROVINCIA ADMINISTRATIVA Y DE PLANIFICACIÓN","PAT"),"PROVINCIA ADMINISTRATIVA Y DE PLANIFICACION","PAT"),"PROVINCIA ADMINISTRATIVA DE PLANIFICACION","PAT"),"PROVINCIA ADMINISTRATIVA Y PLANIFICACION","PAT")</f>
        <v>PAT CARTAMA</v>
      </c>
      <c r="AA874" t="str">
        <f>IF($E874="","",INDEX(Esquemas_NORM!$H$2:$K$126,MATCH($E874,Esquemas_NORM!$A$2:$A$126,0),MATCH(AA$4,Esquemas_NORM!$H$1:$K$1,0)))</f>
        <v>A la fecha no ha conformado un EAT Región</v>
      </c>
      <c r="AB874" t="str">
        <f>IF($E874="","",INDEX(Esquemas_NORM!$H$2:$K$126,MATCH($E874,Esquemas_NORM!$A$2:$A$126,0),MATCH(AB$4,Esquemas_NORM!$H$1:$K$1,0)))</f>
        <v>A la fecha no ha conformado un EAT Área Metropolitana</v>
      </c>
      <c r="AC874" t="str">
        <f>IF($E874="","",INDEX(Esquemas_NORM!$H$2:$K$126,MATCH($E874,Esquemas_NORM!$A$2:$A$126,0),MATCH(AC$4,Esquemas_NORM!$H$1:$K$1,0)))</f>
        <v>A la fecha no ha conformado un EAT asociación - unión</v>
      </c>
    </row>
    <row r="875" spans="1:29" x14ac:dyDescent="0.3">
      <c r="A875" s="528">
        <v>2021</v>
      </c>
      <c r="B875" s="529" t="s">
        <v>556</v>
      </c>
      <c r="C875" s="529" t="s">
        <v>368</v>
      </c>
      <c r="D875" s="529" t="s">
        <v>577</v>
      </c>
      <c r="E875" s="529" t="s">
        <v>417</v>
      </c>
      <c r="F875" s="529" t="s">
        <v>371</v>
      </c>
      <c r="G875" s="529" t="s">
        <v>418</v>
      </c>
      <c r="H875" s="9">
        <v>60.941385178140003</v>
      </c>
      <c r="I875" s="9">
        <v>12.39789731622</v>
      </c>
      <c r="J875" s="287">
        <v>73.339282494360006</v>
      </c>
      <c r="K875" s="9">
        <v>8.00547289981</v>
      </c>
      <c r="L875" s="9">
        <v>6.7992983201900001</v>
      </c>
      <c r="M875" s="287">
        <v>14.804771219999999</v>
      </c>
      <c r="N875" s="9">
        <v>8.9938647864399996</v>
      </c>
      <c r="O875" s="9">
        <v>39.527715074470002</v>
      </c>
      <c r="P875" s="9">
        <v>7.0734083769799998</v>
      </c>
      <c r="Q875" s="9">
        <v>4.3036001234599999</v>
      </c>
      <c r="R875" s="9">
        <v>20.294800023360001</v>
      </c>
      <c r="S875" s="9">
        <v>22.511859704679999</v>
      </c>
      <c r="T875" s="9">
        <v>34.19081874135</v>
      </c>
      <c r="U875" s="9">
        <v>6.6002549620800002</v>
      </c>
      <c r="V875" s="287">
        <v>143.49632179282</v>
      </c>
      <c r="W875" s="287">
        <v>231.64037550718001</v>
      </c>
      <c r="X875" s="9">
        <v>22.800419730121217</v>
      </c>
      <c r="Y875" s="284">
        <v>254.44079523730122</v>
      </c>
      <c r="Z875" t="str">
        <f>SUBSTITUTE(SUBSTITUTE(SUBSTITUTE(SUBSTITUTE(IF(E875="","",VLOOKUP(E875,Esquemas_NORM!$A$2:$H$126,8,FALSE)),"PROVINCIA ADMINISTRATIVA Y DE PLANIFICACIÓN","PAT"),"PROVINCIA ADMINISTRATIVA Y DE PLANIFICACION","PAT"),"PROVINCIA ADMINISTRATIVA DE PLANIFICACION","PAT"),"PROVINCIA ADMINISTRATIVA Y PLANIFICACION","PAT")</f>
        <v>PAT CARTAMA</v>
      </c>
      <c r="AA875" t="str">
        <f>IF($E875="","",INDEX(Esquemas_NORM!$H$2:$K$126,MATCH($E875,Esquemas_NORM!$A$2:$A$126,0),MATCH(AA$4,Esquemas_NORM!$H$1:$K$1,0)))</f>
        <v>A la fecha no ha conformado un EAT Región</v>
      </c>
      <c r="AB875" t="str">
        <f>IF($E875="","",INDEX(Esquemas_NORM!$H$2:$K$126,MATCH($E875,Esquemas_NORM!$A$2:$A$126,0),MATCH(AB$4,Esquemas_NORM!$H$1:$K$1,0)))</f>
        <v>A la fecha no ha conformado un EAT Área Metropolitana</v>
      </c>
      <c r="AC875" t="str">
        <f>IF($E875="","",INDEX(Esquemas_NORM!$H$2:$K$126,MATCH($E875,Esquemas_NORM!$A$2:$A$126,0),MATCH(AC$4,Esquemas_NORM!$H$1:$K$1,0)))</f>
        <v>A la fecha no ha conformado un EAT asociación - unión</v>
      </c>
    </row>
    <row r="876" spans="1:29" x14ac:dyDescent="0.3">
      <c r="A876" s="528">
        <v>2021</v>
      </c>
      <c r="B876" s="529" t="s">
        <v>556</v>
      </c>
      <c r="C876" s="529" t="s">
        <v>419</v>
      </c>
      <c r="D876" s="529" t="s">
        <v>581</v>
      </c>
      <c r="E876" s="529" t="s">
        <v>421</v>
      </c>
      <c r="F876" s="529" t="s">
        <v>422</v>
      </c>
      <c r="G876" s="529" t="s">
        <v>424</v>
      </c>
      <c r="H876" s="9">
        <v>990.66528204095005</v>
      </c>
      <c r="I876" s="9">
        <v>6.89470859541</v>
      </c>
      <c r="J876" s="287">
        <v>997.55999063636</v>
      </c>
      <c r="K876" s="9">
        <v>111.66921773084</v>
      </c>
      <c r="L876" s="9">
        <v>117.04443280952</v>
      </c>
      <c r="M876" s="287">
        <v>228.71365054035999</v>
      </c>
      <c r="N876" s="9">
        <v>44.689077885259998</v>
      </c>
      <c r="O876" s="9">
        <v>611.18625612477001</v>
      </c>
      <c r="P876" s="9">
        <v>79.354747408400002</v>
      </c>
      <c r="Q876" s="9">
        <v>86.714045415239994</v>
      </c>
      <c r="R876" s="9">
        <v>135.11208495265001</v>
      </c>
      <c r="S876" s="9">
        <v>262.24122015569998</v>
      </c>
      <c r="T876" s="9">
        <v>474.46443166493998</v>
      </c>
      <c r="U876" s="9">
        <v>70.083311827540001</v>
      </c>
      <c r="V876" s="287">
        <v>1763.8451754345001</v>
      </c>
      <c r="W876" s="287">
        <v>2990.1188166112202</v>
      </c>
      <c r="X876" s="9">
        <v>294.31813824520867</v>
      </c>
      <c r="Y876" s="284">
        <v>3284.4369548564287</v>
      </c>
      <c r="Z876" t="str">
        <f>SUBSTITUTE(SUBSTITUTE(SUBSTITUTE(SUBSTITUTE(IF(E876="","",VLOOKUP(E876,Esquemas_NORM!$A$2:$H$126,8,FALSE)),"PROVINCIA ADMINISTRATIVA Y DE PLANIFICACIÓN","PAT"),"PROVINCIA ADMINISTRATIVA Y DE PLANIFICACION","PAT"),"PROVINCIA ADMINISTRATIVA DE PLANIFICACION","PAT"),"PROVINCIA ADMINISTRATIVA Y PLANIFICACION","PAT")</f>
        <v>A la fecha no ha conformado un EAT Provincia</v>
      </c>
      <c r="AA876" t="str">
        <f>IF($E876="","",INDEX(Esquemas_NORM!$H$2:$K$126,MATCH($E876,Esquemas_NORM!$A$2:$A$126,0),MATCH(AA$4,Esquemas_NORM!$H$1:$K$1,0)))</f>
        <v>Región de Planeación y Gestión de Urabá - RPG (Acuerdo de Voluntades)</v>
      </c>
      <c r="AB876" t="str">
        <f>IF($E876="","",INDEX(Esquemas_NORM!$H$2:$K$126,MATCH($E876,Esquemas_NORM!$A$2:$A$126,0),MATCH(AB$4,Esquemas_NORM!$H$1:$K$1,0)))</f>
        <v>A la fecha no ha conformado un EAT Área Metropolitana</v>
      </c>
      <c r="AC876" t="str">
        <f>IF($E876="","",INDEX(Esquemas_NORM!$H$2:$K$126,MATCH($E876,Esquemas_NORM!$A$2:$A$126,0),MATCH(AC$4,Esquemas_NORM!$H$1:$K$1,0)))</f>
        <v>ASOCIACIÓN DE MUNICIPIOS DEL URABÁ ANTIOQUEÑO - ASOMURA</v>
      </c>
    </row>
    <row r="877" spans="1:29" x14ac:dyDescent="0.3">
      <c r="A877" s="528">
        <v>2021</v>
      </c>
      <c r="B877" s="529" t="s">
        <v>556</v>
      </c>
      <c r="C877" s="529" t="s">
        <v>419</v>
      </c>
      <c r="D877" s="529" t="s">
        <v>582</v>
      </c>
      <c r="E877" s="529" t="s">
        <v>425</v>
      </c>
      <c r="F877" s="529" t="s">
        <v>422</v>
      </c>
      <c r="G877" s="529" t="s">
        <v>426</v>
      </c>
      <c r="H877" s="9">
        <v>63.168938605649998</v>
      </c>
      <c r="I877" s="9">
        <v>0</v>
      </c>
      <c r="J877" s="287">
        <v>63.168938605649998</v>
      </c>
      <c r="K877" s="9">
        <v>4.3016503049299999</v>
      </c>
      <c r="L877" s="9">
        <v>18.140990167409999</v>
      </c>
      <c r="M877" s="287">
        <v>22.442640472339999</v>
      </c>
      <c r="N877" s="9">
        <v>4.1351384502600004</v>
      </c>
      <c r="O877" s="9">
        <v>72.855431335730003</v>
      </c>
      <c r="P877" s="9">
        <v>11.794483929749999</v>
      </c>
      <c r="Q877" s="9">
        <v>9.3452046763300007</v>
      </c>
      <c r="R877" s="9">
        <v>21.094337898479999</v>
      </c>
      <c r="S877" s="9">
        <v>32.561906708130003</v>
      </c>
      <c r="T877" s="9">
        <v>81.28587764369</v>
      </c>
      <c r="U877" s="9">
        <v>11.02977559162</v>
      </c>
      <c r="V877" s="287">
        <v>244.10215623399003</v>
      </c>
      <c r="W877" s="287">
        <v>329.71373531198003</v>
      </c>
      <c r="X877" s="9">
        <v>32.453804909617141</v>
      </c>
      <c r="Y877" s="284">
        <v>362.16754022159716</v>
      </c>
      <c r="Z877" t="str">
        <f>SUBSTITUTE(SUBSTITUTE(SUBSTITUTE(SUBSTITUTE(IF(E877="","",VLOOKUP(E877,Esquemas_NORM!$A$2:$H$126,8,FALSE)),"PROVINCIA ADMINISTRATIVA Y DE PLANIFICACIÓN","PAT"),"PROVINCIA ADMINISTRATIVA Y DE PLANIFICACION","PAT"),"PROVINCIA ADMINISTRATIVA DE PLANIFICACION","PAT"),"PROVINCIA ADMINISTRATIVA Y PLANIFICACION","PAT")</f>
        <v>A la fecha no ha conformado un EAT Provincia</v>
      </c>
      <c r="AA877" t="str">
        <f>IF($E877="","",INDEX(Esquemas_NORM!$H$2:$K$126,MATCH($E877,Esquemas_NORM!$A$2:$A$126,0),MATCH(AA$4,Esquemas_NORM!$H$1:$K$1,0)))</f>
        <v>Región de Planeación y Gestión de Urabá - RPG (Acuerdo de Voluntades)</v>
      </c>
      <c r="AB877" t="str">
        <f>IF($E877="","",INDEX(Esquemas_NORM!$H$2:$K$126,MATCH($E877,Esquemas_NORM!$A$2:$A$126,0),MATCH(AB$4,Esquemas_NORM!$H$1:$K$1,0)))</f>
        <v>A la fecha no ha conformado un EAT Área Metropolitana</v>
      </c>
      <c r="AC877" t="str">
        <f>IF($E877="","",INDEX(Esquemas_NORM!$H$2:$K$126,MATCH($E877,Esquemas_NORM!$A$2:$A$126,0),MATCH(AC$4,Esquemas_NORM!$H$1:$K$1,0)))</f>
        <v>ASOCIACIÓN DE MUNICIPIOS DEL URABÁ ANTIOQUEÑO - ASOMURA /ASOCIACIÓN DE MUNICIPIOS DEL URABÁ NORTE-ASOURANOR</v>
      </c>
    </row>
    <row r="878" spans="1:29" x14ac:dyDescent="0.3">
      <c r="A878" s="528">
        <v>2021</v>
      </c>
      <c r="B878" s="529" t="s">
        <v>556</v>
      </c>
      <c r="C878" s="529" t="s">
        <v>419</v>
      </c>
      <c r="D878" s="529" t="s">
        <v>581</v>
      </c>
      <c r="E878" s="529" t="s">
        <v>427</v>
      </c>
      <c r="F878" s="529" t="s">
        <v>422</v>
      </c>
      <c r="G878" s="529" t="s">
        <v>428</v>
      </c>
      <c r="H878" s="9">
        <v>867.45046054286001</v>
      </c>
      <c r="I878" s="9">
        <v>0</v>
      </c>
      <c r="J878" s="287">
        <v>867.45046054286001</v>
      </c>
      <c r="K878" s="9">
        <v>62.171702588549998</v>
      </c>
      <c r="L878" s="9">
        <v>30.107660956570001</v>
      </c>
      <c r="M878" s="287">
        <v>92.279363545119992</v>
      </c>
      <c r="N878" s="9">
        <v>16.235076529899999</v>
      </c>
      <c r="O878" s="9">
        <v>164.94309244525999</v>
      </c>
      <c r="P878" s="9">
        <v>27.81310847332</v>
      </c>
      <c r="Q878" s="9">
        <v>21.563973167730001</v>
      </c>
      <c r="R878" s="9">
        <v>52.075634759289997</v>
      </c>
      <c r="S878" s="9">
        <v>75.289576705429994</v>
      </c>
      <c r="T878" s="9">
        <v>119.56552823424001</v>
      </c>
      <c r="U878" s="9">
        <v>22.54343141975</v>
      </c>
      <c r="V878" s="287">
        <v>500.02942173491994</v>
      </c>
      <c r="W878" s="287">
        <v>1459.7592458229001</v>
      </c>
      <c r="X878" s="9">
        <v>143.68446535643875</v>
      </c>
      <c r="Y878" s="284">
        <v>1603.4437111793388</v>
      </c>
      <c r="Z878" t="str">
        <f>SUBSTITUTE(SUBSTITUTE(SUBSTITUTE(SUBSTITUTE(IF(E878="","",VLOOKUP(E878,Esquemas_NORM!$A$2:$H$126,8,FALSE)),"PROVINCIA ADMINISTRATIVA Y DE PLANIFICACIÓN","PAT"),"PROVINCIA ADMINISTRATIVA Y DE PLANIFICACION","PAT"),"PROVINCIA ADMINISTRATIVA DE PLANIFICACION","PAT"),"PROVINCIA ADMINISTRATIVA Y PLANIFICACION","PAT")</f>
        <v>A la fecha no ha conformado un EAT Provincia</v>
      </c>
      <c r="AA878" t="str">
        <f>IF($E878="","",INDEX(Esquemas_NORM!$H$2:$K$126,MATCH($E878,Esquemas_NORM!$A$2:$A$126,0),MATCH(AA$4,Esquemas_NORM!$H$1:$K$1,0)))</f>
        <v>Región de Planeación y Gestión de Urabá - RPG (Acuerdo de Voluntades)</v>
      </c>
      <c r="AB878" t="str">
        <f>IF($E878="","",INDEX(Esquemas_NORM!$H$2:$K$126,MATCH($E878,Esquemas_NORM!$A$2:$A$126,0),MATCH(AB$4,Esquemas_NORM!$H$1:$K$1,0)))</f>
        <v>A la fecha no ha conformado un EAT Área Metropolitana</v>
      </c>
      <c r="AC878" t="str">
        <f>IF($E878="","",INDEX(Esquemas_NORM!$H$2:$K$126,MATCH($E878,Esquemas_NORM!$A$2:$A$126,0),MATCH(AC$4,Esquemas_NORM!$H$1:$K$1,0)))</f>
        <v>ASOCIACIÓN DE MUNICIPIOS DEL URABÁ ANTIOQUEÑO - ASOMURA / ASOCIACIÓN DE MUNICIPIOS DEL CHOCÓ Y URABÁ - ASUMUCUR</v>
      </c>
    </row>
    <row r="879" spans="1:29" x14ac:dyDescent="0.3">
      <c r="A879" s="528">
        <v>2021</v>
      </c>
      <c r="B879" s="529" t="s">
        <v>556</v>
      </c>
      <c r="C879" s="529" t="s">
        <v>419</v>
      </c>
      <c r="D879" s="529" t="s">
        <v>581</v>
      </c>
      <c r="E879" s="529" t="s">
        <v>429</v>
      </c>
      <c r="F879" s="529" t="s">
        <v>422</v>
      </c>
      <c r="G879" s="529" t="s">
        <v>430</v>
      </c>
      <c r="H879" s="9">
        <v>470.99092296523003</v>
      </c>
      <c r="I879" s="9">
        <v>3.4464649293299998</v>
      </c>
      <c r="J879" s="287">
        <v>474.43738789456</v>
      </c>
      <c r="K879" s="9">
        <v>26.728214590669999</v>
      </c>
      <c r="L879" s="9">
        <v>49.012369809779997</v>
      </c>
      <c r="M879" s="287">
        <v>75.74058440044999</v>
      </c>
      <c r="N879" s="9">
        <v>19.60337301026</v>
      </c>
      <c r="O879" s="9">
        <v>202.64308897914</v>
      </c>
      <c r="P879" s="9">
        <v>40.002019257050001</v>
      </c>
      <c r="Q879" s="9">
        <v>36.030492259779997</v>
      </c>
      <c r="R879" s="9">
        <v>62.169472325169998</v>
      </c>
      <c r="S879" s="9">
        <v>86.050118497089997</v>
      </c>
      <c r="T879" s="9">
        <v>151.64570057328999</v>
      </c>
      <c r="U879" s="9">
        <v>31.917869495089999</v>
      </c>
      <c r="V879" s="287">
        <v>630.06213439686996</v>
      </c>
      <c r="W879" s="287">
        <v>1180.2401066918799</v>
      </c>
      <c r="X879" s="9">
        <v>116.17132702358575</v>
      </c>
      <c r="Y879" s="284">
        <v>1296.4114337154656</v>
      </c>
      <c r="Z879" t="str">
        <f>SUBSTITUTE(SUBSTITUTE(SUBSTITUTE(SUBSTITUTE(IF(E879="","",VLOOKUP(E879,Esquemas_NORM!$A$2:$H$126,8,FALSE)),"PROVINCIA ADMINISTRATIVA Y DE PLANIFICACIÓN","PAT"),"PROVINCIA ADMINISTRATIVA Y DE PLANIFICACION","PAT"),"PROVINCIA ADMINISTRATIVA DE PLANIFICACION","PAT"),"PROVINCIA ADMINISTRATIVA Y PLANIFICACION","PAT")</f>
        <v>A la fecha no ha conformado un EAT Provincia</v>
      </c>
      <c r="AA879" t="str">
        <f>IF($E879="","",INDEX(Esquemas_NORM!$H$2:$K$126,MATCH($E879,Esquemas_NORM!$A$2:$A$126,0),MATCH(AA$4,Esquemas_NORM!$H$1:$K$1,0)))</f>
        <v>Región de Planeación y Gestión de Urabá - RPG (Acuerdo de Voluntades)</v>
      </c>
      <c r="AB879" t="str">
        <f>IF($E879="","",INDEX(Esquemas_NORM!$H$2:$K$126,MATCH($E879,Esquemas_NORM!$A$2:$A$126,0),MATCH(AB$4,Esquemas_NORM!$H$1:$K$1,0)))</f>
        <v>A la fecha no ha conformado un EAT Área Metropolitana</v>
      </c>
      <c r="AC879" t="str">
        <f>IF($E879="","",INDEX(Esquemas_NORM!$H$2:$K$126,MATCH($E879,Esquemas_NORM!$A$2:$A$126,0),MATCH(AC$4,Esquemas_NORM!$H$1:$K$1,0)))</f>
        <v>ASOCIACIÓN DE MUNICIPIOS DEL URABÁ ANTIOQUEÑO - ASOMURA</v>
      </c>
    </row>
    <row r="880" spans="1:29" x14ac:dyDescent="0.3">
      <c r="A880" s="528">
        <v>2021</v>
      </c>
      <c r="B880" s="529" t="s">
        <v>556</v>
      </c>
      <c r="C880" s="529" t="s">
        <v>419</v>
      </c>
      <c r="D880" s="529" t="s">
        <v>583</v>
      </c>
      <c r="E880" s="529" t="s">
        <v>431</v>
      </c>
      <c r="F880" s="529" t="s">
        <v>422</v>
      </c>
      <c r="G880" s="529" t="s">
        <v>432</v>
      </c>
      <c r="H880" s="9">
        <v>2.7642797417799998</v>
      </c>
      <c r="I880" s="9">
        <v>0</v>
      </c>
      <c r="J880" s="287">
        <v>2.7642797417799998</v>
      </c>
      <c r="K880" s="9">
        <v>1.445366518E-2</v>
      </c>
      <c r="L880" s="9">
        <v>3.11464625165</v>
      </c>
      <c r="M880" s="287">
        <v>3.12909991683</v>
      </c>
      <c r="N880" s="9">
        <v>0.28585668685999999</v>
      </c>
      <c r="O880" s="9">
        <v>6.81795178512</v>
      </c>
      <c r="P880" s="9">
        <v>1.90222707169</v>
      </c>
      <c r="Q880" s="9">
        <v>0.88231256397000002</v>
      </c>
      <c r="R880" s="9">
        <v>3.5925875396100002</v>
      </c>
      <c r="S880" s="9">
        <v>7.4188660879299997</v>
      </c>
      <c r="T880" s="9">
        <v>23.593582476329999</v>
      </c>
      <c r="U880" s="9">
        <v>2.3507864360599999</v>
      </c>
      <c r="V880" s="287">
        <v>46.844170647569996</v>
      </c>
      <c r="W880" s="287">
        <v>52.737550306179998</v>
      </c>
      <c r="X880" s="9">
        <v>5.1909701833540991</v>
      </c>
      <c r="Y880" s="284">
        <v>57.928520489534094</v>
      </c>
      <c r="Z880" t="str">
        <f>SUBSTITUTE(SUBSTITUTE(SUBSTITUTE(SUBSTITUTE(IF(E880="","",VLOOKUP(E880,Esquemas_NORM!$A$2:$H$126,8,FALSE)),"PROVINCIA ADMINISTRATIVA Y DE PLANIFICACIÓN","PAT"),"PROVINCIA ADMINISTRATIVA Y DE PLANIFICACION","PAT"),"PROVINCIA ADMINISTRATIVA DE PLANIFICACION","PAT"),"PROVINCIA ADMINISTRATIVA Y PLANIFICACION","PAT")</f>
        <v>A la fecha no ha conformado un EAT Provincia</v>
      </c>
      <c r="AA880" t="str">
        <f>IF($E880="","",INDEX(Esquemas_NORM!$H$2:$K$126,MATCH($E880,Esquemas_NORM!$A$2:$A$126,0),MATCH(AA$4,Esquemas_NORM!$H$1:$K$1,0)))</f>
        <v>Región de Planeación y Gestión de Urabá - RPG (Acuerdo de Voluntades)</v>
      </c>
      <c r="AB880" t="str">
        <f>IF($E880="","",INDEX(Esquemas_NORM!$H$2:$K$126,MATCH($E880,Esquemas_NORM!$A$2:$A$126,0),MATCH(AB$4,Esquemas_NORM!$H$1:$K$1,0)))</f>
        <v>A la fecha no ha conformado un EAT Área Metropolitana</v>
      </c>
      <c r="AC880" t="str">
        <f>IF($E880="","",INDEX(Esquemas_NORM!$H$2:$K$126,MATCH($E880,Esquemas_NORM!$A$2:$A$126,0),MATCH(AC$4,Esquemas_NORM!$H$1:$K$1,0)))</f>
        <v>ASOCIACION DE MUNICIPIOS DE LA CUENCA DEL ATRATO Y DARIEN ASOATRATO / ASOCIACIÓN DE MUNICIPIOS DEL CHOCÓ Y URABÁ - ASUMUCUR</v>
      </c>
    </row>
    <row r="881" spans="1:29" x14ac:dyDescent="0.3">
      <c r="A881" s="528">
        <v>2021</v>
      </c>
      <c r="B881" s="529" t="s">
        <v>556</v>
      </c>
      <c r="C881" s="529" t="s">
        <v>419</v>
      </c>
      <c r="D881" s="529" t="s">
        <v>581</v>
      </c>
      <c r="E881" s="529" t="s">
        <v>433</v>
      </c>
      <c r="F881" s="529" t="s">
        <v>422</v>
      </c>
      <c r="G881" s="529" t="s">
        <v>434</v>
      </c>
      <c r="H881" s="9">
        <v>63.459220328340002</v>
      </c>
      <c r="I881" s="9">
        <v>21.010933791119999</v>
      </c>
      <c r="J881" s="287">
        <v>84.470154119460005</v>
      </c>
      <c r="K881" s="9">
        <v>6.65993377707</v>
      </c>
      <c r="L881" s="9">
        <v>8.2269475663199998</v>
      </c>
      <c r="M881" s="287">
        <v>14.88688134339</v>
      </c>
      <c r="N881" s="9">
        <v>2.8572512311299998</v>
      </c>
      <c r="O881" s="9">
        <v>44.398847732290001</v>
      </c>
      <c r="P881" s="9">
        <v>5.5791999772400001</v>
      </c>
      <c r="Q881" s="9">
        <v>5.1183198499999998</v>
      </c>
      <c r="R881" s="9">
        <v>11.114463582560001</v>
      </c>
      <c r="S881" s="9">
        <v>19.413916145969999</v>
      </c>
      <c r="T881" s="9">
        <v>47.989866109959998</v>
      </c>
      <c r="U881" s="9">
        <v>4.8857252737700003</v>
      </c>
      <c r="V881" s="287">
        <v>141.35758990291998</v>
      </c>
      <c r="W881" s="287">
        <v>240.71462536576999</v>
      </c>
      <c r="X881" s="9">
        <v>23.693600398898919</v>
      </c>
      <c r="Y881" s="284">
        <v>264.40822576466888</v>
      </c>
      <c r="Z881" t="str">
        <f>SUBSTITUTE(SUBSTITUTE(SUBSTITUTE(SUBSTITUTE(IF(E881="","",VLOOKUP(E881,Esquemas_NORM!$A$2:$H$126,8,FALSE)),"PROVINCIA ADMINISTRATIVA Y DE PLANIFICACIÓN","PAT"),"PROVINCIA ADMINISTRATIVA Y DE PLANIFICACION","PAT"),"PROVINCIA ADMINISTRATIVA DE PLANIFICACION","PAT"),"PROVINCIA ADMINISTRATIVA Y PLANIFICACION","PAT")</f>
        <v>A la fecha no ha conformado un EAT Provincia</v>
      </c>
      <c r="AA881" t="str">
        <f>IF($E881="","",INDEX(Esquemas_NORM!$H$2:$K$126,MATCH($E881,Esquemas_NORM!$A$2:$A$126,0),MATCH(AA$4,Esquemas_NORM!$H$1:$K$1,0)))</f>
        <v>Región de Planeación y Gestión de Urabá - RPG (Acuerdo de Voluntades)</v>
      </c>
      <c r="AB881" t="str">
        <f>IF($E881="","",INDEX(Esquemas_NORM!$H$2:$K$126,MATCH($E881,Esquemas_NORM!$A$2:$A$126,0),MATCH(AB$4,Esquemas_NORM!$H$1:$K$1,0)))</f>
        <v>A la fecha no ha conformado un EAT Área Metropolitana</v>
      </c>
      <c r="AC881" t="str">
        <f>IF($E881="","",INDEX(Esquemas_NORM!$H$2:$K$126,MATCH($E881,Esquemas_NORM!$A$2:$A$126,0),MATCH(AC$4,Esquemas_NORM!$H$1:$K$1,0)))</f>
        <v>ASOCIACIÓN DE MUNICIPIOS DEL URABÁ ANTIOQUEÑO - ASOMURA / ASOCIACIÓN DE MUNICIPIOS DEL CHOCÓ Y URABÁ - ASUMUCUR</v>
      </c>
    </row>
    <row r="882" spans="1:29" x14ac:dyDescent="0.3">
      <c r="A882" s="528">
        <v>2021</v>
      </c>
      <c r="B882" s="529" t="s">
        <v>556</v>
      </c>
      <c r="C882" s="529" t="s">
        <v>419</v>
      </c>
      <c r="D882" s="529" t="s">
        <v>582</v>
      </c>
      <c r="E882" s="529" t="s">
        <v>435</v>
      </c>
      <c r="F882" s="529" t="s">
        <v>422</v>
      </c>
      <c r="G882" s="529" t="s">
        <v>436</v>
      </c>
      <c r="H882" s="9">
        <v>216.59344057851001</v>
      </c>
      <c r="I882" s="9">
        <v>0</v>
      </c>
      <c r="J882" s="287">
        <v>216.59344057851001</v>
      </c>
      <c r="K882" s="9">
        <v>5.92502076241</v>
      </c>
      <c r="L882" s="9">
        <v>38.343606467050002</v>
      </c>
      <c r="M882" s="287">
        <v>44.268627229460002</v>
      </c>
      <c r="N882" s="9">
        <v>7.00641676499</v>
      </c>
      <c r="O882" s="9">
        <v>131.55809102289999</v>
      </c>
      <c r="P882" s="9">
        <v>17.075053482280001</v>
      </c>
      <c r="Q882" s="9">
        <v>15.46939942176</v>
      </c>
      <c r="R882" s="9">
        <v>34.713476614089998</v>
      </c>
      <c r="S882" s="9">
        <v>57.161836526709997</v>
      </c>
      <c r="T882" s="9">
        <v>139.14903891713001</v>
      </c>
      <c r="U882" s="9">
        <v>16.838634458590001</v>
      </c>
      <c r="V882" s="287">
        <v>418.97194720844999</v>
      </c>
      <c r="W882" s="287">
        <v>679.83401501641993</v>
      </c>
      <c r="X882" s="9">
        <v>66.9162310553791</v>
      </c>
      <c r="Y882" s="284">
        <v>746.75024607179898</v>
      </c>
      <c r="Z882" t="str">
        <f>SUBSTITUTE(SUBSTITUTE(SUBSTITUTE(SUBSTITUTE(IF(E882="","",VLOOKUP(E882,Esquemas_NORM!$A$2:$H$126,8,FALSE)),"PROVINCIA ADMINISTRATIVA Y DE PLANIFICACIÓN","PAT"),"PROVINCIA ADMINISTRATIVA Y DE PLANIFICACION","PAT"),"PROVINCIA ADMINISTRATIVA DE PLANIFICACION","PAT"),"PROVINCIA ADMINISTRATIVA Y PLANIFICACION","PAT")</f>
        <v>A la fecha no ha conformado un EAT Provincia</v>
      </c>
      <c r="AA882" t="str">
        <f>IF($E882="","",INDEX(Esquemas_NORM!$H$2:$K$126,MATCH($E882,Esquemas_NORM!$A$2:$A$126,0),MATCH(AA$4,Esquemas_NORM!$H$1:$K$1,0)))</f>
        <v>Región de Planeación y Gestión de Urabá - RPG (Acuerdo de Voluntades)</v>
      </c>
      <c r="AB882" t="str">
        <f>IF($E882="","",INDEX(Esquemas_NORM!$H$2:$K$126,MATCH($E882,Esquemas_NORM!$A$2:$A$126,0),MATCH(AB$4,Esquemas_NORM!$H$1:$K$1,0)))</f>
        <v>A la fecha no ha conformado un EAT Área Metropolitana</v>
      </c>
      <c r="AC882" t="str">
        <f>IF($E882="","",INDEX(Esquemas_NORM!$H$2:$K$126,MATCH($E882,Esquemas_NORM!$A$2:$A$126,0),MATCH(AC$4,Esquemas_NORM!$H$1:$K$1,0)))</f>
        <v>ASOCIACIÓN DE MUNICIPIOS DEL URABÁ NORTE-ASOURANOR</v>
      </c>
    </row>
    <row r="883" spans="1:29" x14ac:dyDescent="0.3">
      <c r="A883" s="528">
        <v>2021</v>
      </c>
      <c r="B883" s="529" t="s">
        <v>556</v>
      </c>
      <c r="C883" s="529" t="s">
        <v>419</v>
      </c>
      <c r="D883" s="529" t="s">
        <v>582</v>
      </c>
      <c r="E883" s="529" t="s">
        <v>437</v>
      </c>
      <c r="F883" s="529" t="s">
        <v>422</v>
      </c>
      <c r="G883" s="529" t="s">
        <v>438</v>
      </c>
      <c r="H883" s="9">
        <v>54.607620058850003</v>
      </c>
      <c r="I883" s="9">
        <v>0</v>
      </c>
      <c r="J883" s="287">
        <v>54.607620058850003</v>
      </c>
      <c r="K883" s="9">
        <v>7.6703666633700003</v>
      </c>
      <c r="L883" s="9">
        <v>7.6773481769999998</v>
      </c>
      <c r="M883" s="287">
        <v>15.347714840369999</v>
      </c>
      <c r="N883" s="9">
        <v>2.7736719127999998</v>
      </c>
      <c r="O883" s="9">
        <v>37.954215299419999</v>
      </c>
      <c r="P883" s="9">
        <v>8.3229159218300008</v>
      </c>
      <c r="Q883" s="9">
        <v>6.4691929371399999</v>
      </c>
      <c r="R883" s="9">
        <v>12.05833578128</v>
      </c>
      <c r="S883" s="9">
        <v>23.831199561279998</v>
      </c>
      <c r="T883" s="9">
        <v>58.518398350520002</v>
      </c>
      <c r="U883" s="9">
        <v>7.4583623162499997</v>
      </c>
      <c r="V883" s="287">
        <v>157.38629208052001</v>
      </c>
      <c r="W883" s="287">
        <v>227.34162697974</v>
      </c>
      <c r="X883" s="9">
        <v>22.377292844214196</v>
      </c>
      <c r="Y883" s="284">
        <v>249.7189198239542</v>
      </c>
      <c r="Z883" t="str">
        <f>SUBSTITUTE(SUBSTITUTE(SUBSTITUTE(SUBSTITUTE(IF(E883="","",VLOOKUP(E883,Esquemas_NORM!$A$2:$H$126,8,FALSE)),"PROVINCIA ADMINISTRATIVA Y DE PLANIFICACIÓN","PAT"),"PROVINCIA ADMINISTRATIVA Y DE PLANIFICACION","PAT"),"PROVINCIA ADMINISTRATIVA DE PLANIFICACION","PAT"),"PROVINCIA ADMINISTRATIVA Y PLANIFICACION","PAT")</f>
        <v>A la fecha no ha conformado un EAT Provincia</v>
      </c>
      <c r="AA883" t="str">
        <f>IF($E883="","",INDEX(Esquemas_NORM!$H$2:$K$126,MATCH($E883,Esquemas_NORM!$A$2:$A$126,0),MATCH(AA$4,Esquemas_NORM!$H$1:$K$1,0)))</f>
        <v>Región de Planeación y Gestión de Urabá - RPG (Acuerdo de Voluntades)</v>
      </c>
      <c r="AB883" t="str">
        <f>IF($E883="","",INDEX(Esquemas_NORM!$H$2:$K$126,MATCH($E883,Esquemas_NORM!$A$2:$A$126,0),MATCH(AB$4,Esquemas_NORM!$H$1:$K$1,0)))</f>
        <v>A la fecha no ha conformado un EAT Área Metropolitana</v>
      </c>
      <c r="AC883" t="str">
        <f>IF($E883="","",INDEX(Esquemas_NORM!$H$2:$K$126,MATCH($E883,Esquemas_NORM!$A$2:$A$126,0),MATCH(AC$4,Esquemas_NORM!$H$1:$K$1,0)))</f>
        <v>ASOCIACIÓN DE MUNICIPIOS DEL URABÁ ANTIOQUEÑO - ASOMURA / ASOCIACIÓN DE MUNICIPIOS DEL CHOCÓ Y URABÁ - ASUMUCUR</v>
      </c>
    </row>
    <row r="884" spans="1:29" x14ac:dyDescent="0.3">
      <c r="A884" s="528">
        <v>2021</v>
      </c>
      <c r="B884" s="529" t="s">
        <v>556</v>
      </c>
      <c r="C884" s="529" t="s">
        <v>419</v>
      </c>
      <c r="D884" s="529" t="s">
        <v>582</v>
      </c>
      <c r="E884" s="529" t="s">
        <v>439</v>
      </c>
      <c r="F884" s="529" t="s">
        <v>422</v>
      </c>
      <c r="G884" s="529" t="s">
        <v>440</v>
      </c>
      <c r="H884" s="9">
        <v>69.391325824160006</v>
      </c>
      <c r="I884" s="9">
        <v>0</v>
      </c>
      <c r="J884" s="287">
        <v>69.391325824160006</v>
      </c>
      <c r="K884" s="9">
        <v>3.80976925538</v>
      </c>
      <c r="L884" s="9">
        <v>19.26425199494</v>
      </c>
      <c r="M884" s="287">
        <v>23.074021250320001</v>
      </c>
      <c r="N884" s="9">
        <v>5.6034890178800003</v>
      </c>
      <c r="O884" s="9">
        <v>68.931331359230001</v>
      </c>
      <c r="P884" s="9">
        <v>13.946276429119999</v>
      </c>
      <c r="Q884" s="9">
        <v>8.6158930629900006</v>
      </c>
      <c r="R884" s="9">
        <v>18.388730178559999</v>
      </c>
      <c r="S884" s="9">
        <v>34.260047148040002</v>
      </c>
      <c r="T884" s="9">
        <v>87.74687529517</v>
      </c>
      <c r="U884" s="9">
        <v>8.0086967944600005</v>
      </c>
      <c r="V884" s="287">
        <v>245.50133928545003</v>
      </c>
      <c r="W884" s="287">
        <v>337.96668635993001</v>
      </c>
      <c r="X884" s="9">
        <v>33.266144932349668</v>
      </c>
      <c r="Y884" s="284">
        <v>371.23283129227968</v>
      </c>
      <c r="Z884" t="str">
        <f>SUBSTITUTE(SUBSTITUTE(SUBSTITUTE(SUBSTITUTE(IF(E884="","",VLOOKUP(E884,Esquemas_NORM!$A$2:$H$126,8,FALSE)),"PROVINCIA ADMINISTRATIVA Y DE PLANIFICACIÓN","PAT"),"PROVINCIA ADMINISTRATIVA Y DE PLANIFICACION","PAT"),"PROVINCIA ADMINISTRATIVA DE PLANIFICACION","PAT"),"PROVINCIA ADMINISTRATIVA Y PLANIFICACION","PAT")</f>
        <v>A la fecha no ha conformado un EAT Provincia</v>
      </c>
      <c r="AA884" t="str">
        <f>IF($E884="","",INDEX(Esquemas_NORM!$H$2:$K$126,MATCH($E884,Esquemas_NORM!$A$2:$A$126,0),MATCH(AA$4,Esquemas_NORM!$H$1:$K$1,0)))</f>
        <v>Región de Planeación y Gestión de Urabá - RPG (Acuerdo de Voluntades)</v>
      </c>
      <c r="AB884" t="str">
        <f>IF($E884="","",INDEX(Esquemas_NORM!$H$2:$K$126,MATCH($E884,Esquemas_NORM!$A$2:$A$126,0),MATCH(AB$4,Esquemas_NORM!$H$1:$K$1,0)))</f>
        <v>A la fecha no ha conformado un EAT Área Metropolitana</v>
      </c>
      <c r="AC884" t="str">
        <f>IF($E884="","",INDEX(Esquemas_NORM!$H$2:$K$126,MATCH($E884,Esquemas_NORM!$A$2:$A$126,0),MATCH(AC$4,Esquemas_NORM!$H$1:$K$1,0)))</f>
        <v>ASOCIACIÓN DE MUNICIPIOS DEL URABÁ NORTE-ASOURANOR</v>
      </c>
    </row>
    <row r="885" spans="1:29" x14ac:dyDescent="0.3">
      <c r="A885" s="528">
        <v>2021</v>
      </c>
      <c r="B885" s="529" t="s">
        <v>556</v>
      </c>
      <c r="C885" s="529" t="s">
        <v>419</v>
      </c>
      <c r="D885" s="529" t="s">
        <v>581</v>
      </c>
      <c r="E885" s="529" t="s">
        <v>441</v>
      </c>
      <c r="F885" s="529" t="s">
        <v>422</v>
      </c>
      <c r="G885" s="529" t="s">
        <v>584</v>
      </c>
      <c r="H885" s="9">
        <v>1015.9606155012</v>
      </c>
      <c r="I885" s="9">
        <v>1.6959276103900001</v>
      </c>
      <c r="J885" s="287">
        <v>1017.6565431115899</v>
      </c>
      <c r="K885" s="9">
        <v>70.525679412919999</v>
      </c>
      <c r="L885" s="9">
        <v>109.0571205217</v>
      </c>
      <c r="M885" s="287">
        <v>179.58279993462</v>
      </c>
      <c r="N885" s="9">
        <v>31.241202831799999</v>
      </c>
      <c r="O885" s="9">
        <v>443.83042099186002</v>
      </c>
      <c r="P885" s="9">
        <v>70.270464433070003</v>
      </c>
      <c r="Q885" s="9">
        <v>57.989543017540001</v>
      </c>
      <c r="R885" s="9">
        <v>120.73405397667</v>
      </c>
      <c r="S885" s="9">
        <v>229.52130265970999</v>
      </c>
      <c r="T885" s="9">
        <v>593.32332688756003</v>
      </c>
      <c r="U885" s="9">
        <v>50.289816248169998</v>
      </c>
      <c r="V885" s="287">
        <v>1597.20013104638</v>
      </c>
      <c r="W885" s="287">
        <v>2794.43947409259</v>
      </c>
      <c r="X885" s="9">
        <v>275.05737192945588</v>
      </c>
      <c r="Y885" s="284">
        <v>3069.4968460220457</v>
      </c>
      <c r="Z885" t="str">
        <f>SUBSTITUTE(SUBSTITUTE(SUBSTITUTE(SUBSTITUTE(IF(E885="","",VLOOKUP(E885,Esquemas_NORM!$A$2:$H$126,8,FALSE)),"PROVINCIA ADMINISTRATIVA Y DE PLANIFICACIÓN","PAT"),"PROVINCIA ADMINISTRATIVA Y DE PLANIFICACION","PAT"),"PROVINCIA ADMINISTRATIVA DE PLANIFICACION","PAT"),"PROVINCIA ADMINISTRATIVA Y PLANIFICACION","PAT")</f>
        <v>A la fecha no ha conformado un EAT Provincia</v>
      </c>
      <c r="AA885" t="str">
        <f>IF($E885="","",INDEX(Esquemas_NORM!$H$2:$K$126,MATCH($E885,Esquemas_NORM!$A$2:$A$126,0),MATCH(AA$4,Esquemas_NORM!$H$1:$K$1,0)))</f>
        <v>Región de Planeación y Gestión de Urabá - RPG (Acuerdo de Voluntades)</v>
      </c>
      <c r="AB885" t="str">
        <f>IF($E885="","",INDEX(Esquemas_NORM!$H$2:$K$126,MATCH($E885,Esquemas_NORM!$A$2:$A$126,0),MATCH(AB$4,Esquemas_NORM!$H$1:$K$1,0)))</f>
        <v>A la fecha no ha conformado un EAT Área Metropolitana</v>
      </c>
      <c r="AC885" t="str">
        <f>IF($E885="","",INDEX(Esquemas_NORM!$H$2:$K$126,MATCH($E885,Esquemas_NORM!$A$2:$A$126,0),MATCH(AC$4,Esquemas_NORM!$H$1:$K$1,0)))</f>
        <v>ASOCIACIÓN DE MUNICIPIOS DEL URABÁ ANTIOQUEÑO - ASOMURA</v>
      </c>
    </row>
    <row r="886" spans="1:29" ht="15" thickBot="1" x14ac:dyDescent="0.35">
      <c r="A886" s="530">
        <v>2021</v>
      </c>
      <c r="B886" s="531" t="s">
        <v>556</v>
      </c>
      <c r="C886" s="531" t="s">
        <v>419</v>
      </c>
      <c r="D886" s="531" t="s">
        <v>583</v>
      </c>
      <c r="E886" s="531" t="s">
        <v>443</v>
      </c>
      <c r="F886" s="531" t="s">
        <v>422</v>
      </c>
      <c r="G886" s="531" t="s">
        <v>444</v>
      </c>
      <c r="H886" s="509">
        <v>17.660308447190001</v>
      </c>
      <c r="I886" s="509">
        <v>0.16638064531999999</v>
      </c>
      <c r="J886" s="510">
        <v>17.826689092510001</v>
      </c>
      <c r="K886" s="509">
        <v>0.79879702062000002</v>
      </c>
      <c r="L886" s="509">
        <v>5.0452263773699997</v>
      </c>
      <c r="M886" s="510">
        <v>5.84402339799</v>
      </c>
      <c r="N886" s="509">
        <v>1.48563783856</v>
      </c>
      <c r="O886" s="509">
        <v>17.280537612930001</v>
      </c>
      <c r="P886" s="509">
        <v>3.0061547715299999</v>
      </c>
      <c r="Q886" s="509">
        <v>1.94992393836</v>
      </c>
      <c r="R886" s="509">
        <v>6.1116394461699999</v>
      </c>
      <c r="S886" s="509">
        <v>11.25709734196</v>
      </c>
      <c r="T886" s="509">
        <v>30.8402794205</v>
      </c>
      <c r="U886" s="509">
        <v>3.1628437032800001</v>
      </c>
      <c r="V886" s="510">
        <v>75.094114073290001</v>
      </c>
      <c r="W886" s="510">
        <v>98.764826563789995</v>
      </c>
      <c r="X886" s="509">
        <v>9.7214464244261851</v>
      </c>
      <c r="Y886" s="511">
        <v>108.48627298821619</v>
      </c>
      <c r="Z886" t="str">
        <f>SUBSTITUTE(SUBSTITUTE(SUBSTITUTE(SUBSTITUTE(IF(E886="","",VLOOKUP(E886,Esquemas_NORM!$A$2:$H$126,8,FALSE)),"PROVINCIA ADMINISTRATIVA Y DE PLANIFICACIÓN","PAT"),"PROVINCIA ADMINISTRATIVA Y DE PLANIFICACION","PAT"),"PROVINCIA ADMINISTRATIVA DE PLANIFICACION","PAT"),"PROVINCIA ADMINISTRATIVA Y PLANIFICACION","PAT")</f>
        <v>A la fecha no ha conformado un EAT Provincia</v>
      </c>
      <c r="AA886" t="str">
        <f>IF($E886="","",INDEX(Esquemas_NORM!$H$2:$K$126,MATCH($E886,Esquemas_NORM!$A$2:$A$126,0),MATCH(AA$4,Esquemas_NORM!$H$1:$K$1,0)))</f>
        <v>Región de Planeación y Gestión de Urabá - RPG (Acuerdo de Voluntades)</v>
      </c>
      <c r="AB886" t="str">
        <f>IF($E886="","",INDEX(Esquemas_NORM!$H$2:$K$126,MATCH($E886,Esquemas_NORM!$A$2:$A$126,0),MATCH(AB$4,Esquemas_NORM!$H$1:$K$1,0)))</f>
        <v>A la fecha no ha conformado un EAT Área Metropolitana</v>
      </c>
      <c r="AC886" t="str">
        <f>IF($E886="","",INDEX(Esquemas_NORM!$H$2:$K$126,MATCH($E886,Esquemas_NORM!$A$2:$A$126,0),MATCH(AC$4,Esquemas_NORM!$H$1:$K$1,0)))</f>
        <v>ASOCIACION DE MUNICIPIOS DE LA CUENCA DEL ATRATO Y DARIEN ASOATRATO</v>
      </c>
    </row>
    <row r="887" spans="1:29" ht="15" thickBot="1" x14ac:dyDescent="0.35">
      <c r="A887" s="532">
        <v>2022</v>
      </c>
      <c r="B887" s="533" t="s">
        <v>556</v>
      </c>
      <c r="C887" s="533"/>
      <c r="D887" s="533"/>
      <c r="E887" s="533"/>
      <c r="F887" s="533"/>
      <c r="G887" s="533" t="s">
        <v>557</v>
      </c>
      <c r="H887" s="332">
        <v>16777.143870730466</v>
      </c>
      <c r="I887" s="332">
        <v>7760.2593713361684</v>
      </c>
      <c r="J887" s="332">
        <v>24537.403242066634</v>
      </c>
      <c r="K887" s="332">
        <v>30476.125540646721</v>
      </c>
      <c r="L887" s="332">
        <v>7689.9270566058058</v>
      </c>
      <c r="M887" s="332">
        <v>38166.052597252528</v>
      </c>
      <c r="N887" s="332">
        <v>11073.97355601048</v>
      </c>
      <c r="O887" s="332">
        <v>39879.129181904602</v>
      </c>
      <c r="P887" s="332">
        <v>5156.4689076951272</v>
      </c>
      <c r="Q887" s="332">
        <v>9245.1844248211164</v>
      </c>
      <c r="R887" s="332">
        <v>15666.223339773213</v>
      </c>
      <c r="S887" s="332">
        <v>17789.071028820814</v>
      </c>
      <c r="T887" s="332">
        <v>22484.331256025129</v>
      </c>
      <c r="U887" s="332">
        <v>6748.5928581401076</v>
      </c>
      <c r="V887" s="332">
        <v>128042.97455319059</v>
      </c>
      <c r="W887" s="332">
        <v>190746.43039250973</v>
      </c>
      <c r="X887" s="332">
        <v>21004.873890800463</v>
      </c>
      <c r="Y887" s="333">
        <v>211751.30428331028</v>
      </c>
      <c r="Z887" t="str">
        <f>SUBSTITUTE(SUBSTITUTE(SUBSTITUTE(SUBSTITUTE(IF(E887="","",VLOOKUP(E887,Esquemas_NORM!$A$2:$H$126,8,FALSE)),"PROVINCIA ADMINISTRATIVA Y DE PLANIFICACIÓN","PAT"),"PROVINCIA ADMINISTRATIVA Y DE PLANIFICACION","PAT"),"PROVINCIA ADMINISTRATIVA DE PLANIFICACION","PAT"),"PROVINCIA ADMINISTRATIVA Y PLANIFICACION","PAT")</f>
        <v/>
      </c>
      <c r="AA887" t="str">
        <f>IF($E887="","",INDEX(Esquemas_NORM!$H$2:$K$126,MATCH($E887,Esquemas_NORM!$A$2:$A$126,0),MATCH(AA$4,Esquemas_NORM!$H$1:$K$1,0)))</f>
        <v/>
      </c>
      <c r="AB887" t="str">
        <f>IF($E887="","",INDEX(Esquemas_NORM!$H$2:$K$126,MATCH($E887,Esquemas_NORM!$A$2:$A$126,0),MATCH(AB$4,Esquemas_NORM!$H$1:$K$1,0)))</f>
        <v/>
      </c>
      <c r="AC887" t="str">
        <f>IF($E887="","",INDEX(Esquemas_NORM!$H$2:$K$126,MATCH($E887,Esquemas_NORM!$A$2:$A$126,0),MATCH(AC$4,Esquemas_NORM!$H$1:$K$1,0)))</f>
        <v/>
      </c>
    </row>
    <row r="888" spans="1:29" x14ac:dyDescent="0.3">
      <c r="A888" s="526">
        <v>2022</v>
      </c>
      <c r="B888" s="527" t="s">
        <v>556</v>
      </c>
      <c r="C888" s="527" t="s">
        <v>144</v>
      </c>
      <c r="D888" s="527" t="s">
        <v>558</v>
      </c>
      <c r="E888" s="527" t="s">
        <v>147</v>
      </c>
      <c r="F888" s="527" t="s">
        <v>148</v>
      </c>
      <c r="G888" s="527" t="s">
        <v>559</v>
      </c>
      <c r="H888" s="513">
        <v>226.88599772782001</v>
      </c>
      <c r="I888" s="513">
        <v>18.85419938886</v>
      </c>
      <c r="J888" s="514">
        <v>245.74019711668001</v>
      </c>
      <c r="K888" s="513">
        <v>10623.343595013779</v>
      </c>
      <c r="L888" s="513">
        <v>3529.7683267172001</v>
      </c>
      <c r="M888" s="514">
        <v>14153.111921730979</v>
      </c>
      <c r="N888" s="513">
        <v>3556.6609273477302</v>
      </c>
      <c r="O888" s="513">
        <v>19378.637848831149</v>
      </c>
      <c r="P888" s="513">
        <v>2425.2367608703398</v>
      </c>
      <c r="Q888" s="513">
        <v>6720.7551317216503</v>
      </c>
      <c r="R888" s="513">
        <v>7367.2668549171203</v>
      </c>
      <c r="S888" s="513">
        <v>8684.12366222325</v>
      </c>
      <c r="T888" s="513">
        <v>11062.52719239189</v>
      </c>
      <c r="U888" s="513">
        <v>3091.5528639715899</v>
      </c>
      <c r="V888" s="514">
        <v>62286.761242274719</v>
      </c>
      <c r="W888" s="514">
        <v>76685.613361122378</v>
      </c>
      <c r="X888" s="513">
        <v>8444.5702840911854</v>
      </c>
      <c r="Y888" s="515">
        <v>85130.183645213561</v>
      </c>
      <c r="Z888" t="str">
        <f>SUBSTITUTE(SUBSTITUTE(SUBSTITUTE(SUBSTITUTE(IF(E888="","",VLOOKUP(E888,Esquemas_NORM!$A$2:$H$126,8,FALSE)),"PROVINCIA ADMINISTRATIVA Y DE PLANIFICACIÓN","PAT"),"PROVINCIA ADMINISTRATIVA Y DE PLANIFICACION","PAT"),"PROVINCIA ADMINISTRATIVA DE PLANIFICACION","PAT"),"PROVINCIA ADMINISTRATIVA Y PLANIFICACION","PAT")</f>
        <v>A la fecha no ha conformado un EAT Provincia</v>
      </c>
      <c r="AA888" t="str">
        <f>IF($E888="","",INDEX(Esquemas_NORM!$H$2:$K$126,MATCH($E888,Esquemas_NORM!$A$2:$A$126,0),MATCH(AA$4,Esquemas_NORM!$H$1:$K$1,0)))</f>
        <v>A la fecha no ha conformado un EAT Región</v>
      </c>
      <c r="AB888" t="str">
        <f>IF($E888="","",INDEX(Esquemas_NORM!$H$2:$K$126,MATCH($E888,Esquemas_NORM!$A$2:$A$126,0),MATCH(AB$4,Esquemas_NORM!$H$1:$K$1,0)))</f>
        <v>Área Metropolitana del Valle de Aburrá</v>
      </c>
      <c r="AC888" t="str">
        <f>IF($E888="","",INDEX(Esquemas_NORM!$H$2:$K$126,MATCH($E888,Esquemas_NORM!$A$2:$A$126,0),MATCH(AC$4,Esquemas_NORM!$H$1:$K$1,0)))</f>
        <v>A la fecha no ha conformado un EAT asociación - unión</v>
      </c>
    </row>
    <row r="889" spans="1:29" x14ac:dyDescent="0.3">
      <c r="A889" s="528">
        <v>2022</v>
      </c>
      <c r="B889" s="529" t="s">
        <v>556</v>
      </c>
      <c r="C889" s="529" t="s">
        <v>144</v>
      </c>
      <c r="D889" s="529" t="s">
        <v>560</v>
      </c>
      <c r="E889" s="529" t="s">
        <v>152</v>
      </c>
      <c r="F889" s="529" t="s">
        <v>148</v>
      </c>
      <c r="G889" s="529" t="s">
        <v>153</v>
      </c>
      <c r="H889" s="9">
        <v>198.64609425799</v>
      </c>
      <c r="I889" s="9">
        <v>3.9309845548600002</v>
      </c>
      <c r="J889" s="287">
        <v>202.57707881285</v>
      </c>
      <c r="K889" s="9">
        <v>538.49685198218003</v>
      </c>
      <c r="L889" s="9">
        <v>85.731022764689996</v>
      </c>
      <c r="M889" s="287">
        <v>624.22787474687004</v>
      </c>
      <c r="N889" s="9">
        <v>254.89184092846</v>
      </c>
      <c r="O889" s="9">
        <v>251.69510879212001</v>
      </c>
      <c r="P889" s="9">
        <v>13.7998414261</v>
      </c>
      <c r="Q889" s="9">
        <v>8.8943175941800003</v>
      </c>
      <c r="R889" s="9">
        <v>46.097781708489997</v>
      </c>
      <c r="S889" s="9">
        <v>82.485840219370004</v>
      </c>
      <c r="T889" s="9">
        <v>41.313140979289997</v>
      </c>
      <c r="U889" s="9">
        <v>23.102385417360001</v>
      </c>
      <c r="V889" s="287">
        <v>722.28025706537005</v>
      </c>
      <c r="W889" s="287">
        <v>1549.0852106250902</v>
      </c>
      <c r="X889" s="9">
        <v>170.58426429433629</v>
      </c>
      <c r="Y889" s="284">
        <v>1719.6694749194264</v>
      </c>
      <c r="Z889" t="str">
        <f>SUBSTITUTE(SUBSTITUTE(SUBSTITUTE(SUBSTITUTE(IF(E889="","",VLOOKUP(E889,Esquemas_NORM!$A$2:$H$126,8,FALSE)),"PROVINCIA ADMINISTRATIVA Y DE PLANIFICACIÓN","PAT"),"PROVINCIA ADMINISTRATIVA Y DE PLANIFICACION","PAT"),"PROVINCIA ADMINISTRATIVA DE PLANIFICACION","PAT"),"PROVINCIA ADMINISTRATIVA Y PLANIFICACION","PAT")</f>
        <v>A la fecha no ha conformado un EAT Provincia</v>
      </c>
      <c r="AA889" t="str">
        <f>IF($E889="","",INDEX(Esquemas_NORM!$H$2:$K$126,MATCH($E889,Esquemas_NORM!$A$2:$A$126,0),MATCH(AA$4,Esquemas_NORM!$H$1:$K$1,0)))</f>
        <v>A la fecha no ha conformado un EAT Región</v>
      </c>
      <c r="AB889" t="str">
        <f>IF($E889="","",INDEX(Esquemas_NORM!$H$2:$K$126,MATCH($E889,Esquemas_NORM!$A$2:$A$126,0),MATCH(AB$4,Esquemas_NORM!$H$1:$K$1,0)))</f>
        <v>Área Metropolitana del Valle de Aburrá</v>
      </c>
      <c r="AC889" t="str">
        <f>IF($E889="","",INDEX(Esquemas_NORM!$H$2:$K$126,MATCH($E889,Esquemas_NORM!$A$2:$A$126,0),MATCH(AC$4,Esquemas_NORM!$H$1:$K$1,0)))</f>
        <v>A la fecha no ha conformado un EAT asociación - unión</v>
      </c>
    </row>
    <row r="890" spans="1:29" x14ac:dyDescent="0.3">
      <c r="A890" s="528">
        <v>2022</v>
      </c>
      <c r="B890" s="529" t="s">
        <v>556</v>
      </c>
      <c r="C890" s="529" t="s">
        <v>144</v>
      </c>
      <c r="D890" s="529" t="s">
        <v>560</v>
      </c>
      <c r="E890" s="529" t="s">
        <v>155</v>
      </c>
      <c r="F890" s="529" t="s">
        <v>148</v>
      </c>
      <c r="G890" s="529" t="s">
        <v>156</v>
      </c>
      <c r="H890" s="9">
        <v>72.90847840779</v>
      </c>
      <c r="I890" s="9">
        <v>5.9473267719500003</v>
      </c>
      <c r="J890" s="287">
        <v>78.855805179740003</v>
      </c>
      <c r="K890" s="9">
        <v>1009.65321737723</v>
      </c>
      <c r="L890" s="9">
        <v>299.70504722836</v>
      </c>
      <c r="M890" s="287">
        <v>1309.35826460559</v>
      </c>
      <c r="N890" s="9">
        <v>359.03559250746002</v>
      </c>
      <c r="O890" s="9">
        <v>2265.46754558373</v>
      </c>
      <c r="P890" s="9">
        <v>331.31871340525998</v>
      </c>
      <c r="Q890" s="9">
        <v>226.8165678254</v>
      </c>
      <c r="R890" s="9">
        <v>939.43112545017004</v>
      </c>
      <c r="S890" s="9">
        <v>902.91968915024995</v>
      </c>
      <c r="T890" s="9">
        <v>1102.4302990715</v>
      </c>
      <c r="U890" s="9">
        <v>429.44739734276999</v>
      </c>
      <c r="V890" s="287">
        <v>6556.8669303365405</v>
      </c>
      <c r="W890" s="287">
        <v>7945.0810001218706</v>
      </c>
      <c r="X890" s="9">
        <v>874.9071954654321</v>
      </c>
      <c r="Y890" s="284">
        <v>8819.9881955873025</v>
      </c>
      <c r="Z890" t="str">
        <f>SUBSTITUTE(SUBSTITUTE(SUBSTITUTE(SUBSTITUTE(IF(E890="","",VLOOKUP(E890,Esquemas_NORM!$A$2:$H$126,8,FALSE)),"PROVINCIA ADMINISTRATIVA Y DE PLANIFICACIÓN","PAT"),"PROVINCIA ADMINISTRATIVA Y DE PLANIFICACION","PAT"),"PROVINCIA ADMINISTRATIVA DE PLANIFICACION","PAT"),"PROVINCIA ADMINISTRATIVA Y PLANIFICACION","PAT")</f>
        <v>A la fecha no ha conformado un EAT Provincia</v>
      </c>
      <c r="AA890" t="str">
        <f>IF($E890="","",INDEX(Esquemas_NORM!$H$2:$K$126,MATCH($E890,Esquemas_NORM!$A$2:$A$126,0),MATCH(AA$4,Esquemas_NORM!$H$1:$K$1,0)))</f>
        <v>A la fecha no ha conformado un EAT Región</v>
      </c>
      <c r="AB890" t="str">
        <f>IF($E890="","",INDEX(Esquemas_NORM!$H$2:$K$126,MATCH($E890,Esquemas_NORM!$A$2:$A$126,0),MATCH(AB$4,Esquemas_NORM!$H$1:$K$1,0)))</f>
        <v>Área Metropolitana del Valle de Aburrá</v>
      </c>
      <c r="AC890" t="str">
        <f>IF($E890="","",INDEX(Esquemas_NORM!$H$2:$K$126,MATCH($E890,Esquemas_NORM!$A$2:$A$126,0),MATCH(AC$4,Esquemas_NORM!$H$1:$K$1,0)))</f>
        <v>A la fecha no ha conformado un EAT asociación - unión</v>
      </c>
    </row>
    <row r="891" spans="1:29" x14ac:dyDescent="0.3">
      <c r="A891" s="528">
        <v>2022</v>
      </c>
      <c r="B891" s="529" t="s">
        <v>556</v>
      </c>
      <c r="C891" s="529" t="s">
        <v>144</v>
      </c>
      <c r="D891" s="529" t="s">
        <v>561</v>
      </c>
      <c r="E891" s="529" t="s">
        <v>158</v>
      </c>
      <c r="F891" s="529" t="s">
        <v>148</v>
      </c>
      <c r="G891" s="529" t="s">
        <v>159</v>
      </c>
      <c r="H891" s="9">
        <v>101.78953570082</v>
      </c>
      <c r="I891" s="9">
        <v>0.33322504139999998</v>
      </c>
      <c r="J891" s="287">
        <v>102.12276074222</v>
      </c>
      <c r="K891" s="9">
        <v>370.71705931592999</v>
      </c>
      <c r="L891" s="9">
        <v>40.438051197589999</v>
      </c>
      <c r="M891" s="287">
        <v>411.15511051351996</v>
      </c>
      <c r="N891" s="9">
        <v>65.829854849689994</v>
      </c>
      <c r="O891" s="9">
        <v>313.83777289853998</v>
      </c>
      <c r="P891" s="9">
        <v>58.381749024089999</v>
      </c>
      <c r="Q891" s="9">
        <v>44.135992500210001</v>
      </c>
      <c r="R891" s="9">
        <v>152.64111264390999</v>
      </c>
      <c r="S891" s="9">
        <v>175.31583229658</v>
      </c>
      <c r="T891" s="9">
        <v>221.46669354321</v>
      </c>
      <c r="U891" s="9">
        <v>74.859953843989999</v>
      </c>
      <c r="V891" s="287">
        <v>1106.4689616002199</v>
      </c>
      <c r="W891" s="287">
        <v>1619.7468328559598</v>
      </c>
      <c r="X891" s="9">
        <v>178.3654765604235</v>
      </c>
      <c r="Y891" s="284">
        <v>1798.1123094163834</v>
      </c>
      <c r="Z891" t="str">
        <f>SUBSTITUTE(SUBSTITUTE(SUBSTITUTE(SUBSTITUTE(IF(E891="","",VLOOKUP(E891,Esquemas_NORM!$A$2:$H$126,8,FALSE)),"PROVINCIA ADMINISTRATIVA Y DE PLANIFICACIÓN","PAT"),"PROVINCIA ADMINISTRATIVA Y DE PLANIFICACION","PAT"),"PROVINCIA ADMINISTRATIVA DE PLANIFICACION","PAT"),"PROVINCIA ADMINISTRATIVA Y PLANIFICACION","PAT")</f>
        <v>A la fecha no ha conformado un EAT Provincia</v>
      </c>
      <c r="AA891" t="str">
        <f>IF($E891="","",INDEX(Esquemas_NORM!$H$2:$K$126,MATCH($E891,Esquemas_NORM!$A$2:$A$126,0),MATCH(AA$4,Esquemas_NORM!$H$1:$K$1,0)))</f>
        <v>A la fecha no ha conformado un EAT Región</v>
      </c>
      <c r="AB891" t="str">
        <f>IF($E891="","",INDEX(Esquemas_NORM!$H$2:$K$126,MATCH($E891,Esquemas_NORM!$A$2:$A$126,0),MATCH(AB$4,Esquemas_NORM!$H$1:$K$1,0)))</f>
        <v>Área Metropolitana del Valle de Aburrá</v>
      </c>
      <c r="AC891" t="str">
        <f>IF($E891="","",INDEX(Esquemas_NORM!$H$2:$K$126,MATCH($E891,Esquemas_NORM!$A$2:$A$126,0),MATCH(AC$4,Esquemas_NORM!$H$1:$K$1,0)))</f>
        <v>A la fecha no ha conformado un EAT asociación - unión</v>
      </c>
    </row>
    <row r="892" spans="1:29" x14ac:dyDescent="0.3">
      <c r="A892" s="528">
        <v>2022</v>
      </c>
      <c r="B892" s="529" t="s">
        <v>556</v>
      </c>
      <c r="C892" s="529" t="s">
        <v>144</v>
      </c>
      <c r="D892" s="529" t="s">
        <v>560</v>
      </c>
      <c r="E892" s="529" t="s">
        <v>160</v>
      </c>
      <c r="F892" s="529" t="s">
        <v>148</v>
      </c>
      <c r="G892" s="529" t="s">
        <v>161</v>
      </c>
      <c r="H892" s="9">
        <v>23.967079163289998</v>
      </c>
      <c r="I892" s="9">
        <v>0.11611375878000001</v>
      </c>
      <c r="J892" s="287">
        <v>24.083192922069998</v>
      </c>
      <c r="K892" s="9">
        <v>804.80709912213001</v>
      </c>
      <c r="L892" s="9">
        <v>125.55290613308</v>
      </c>
      <c r="M892" s="287">
        <v>930.36000525521001</v>
      </c>
      <c r="N892" s="9">
        <v>78.824800845870001</v>
      </c>
      <c r="O892" s="9">
        <v>355.55879281270001</v>
      </c>
      <c r="P892" s="9">
        <v>60.652197368449997</v>
      </c>
      <c r="Q892" s="9">
        <v>37.933945008809999</v>
      </c>
      <c r="R892" s="9">
        <v>162.42711596313001</v>
      </c>
      <c r="S892" s="9">
        <v>170.61974720782001</v>
      </c>
      <c r="T892" s="9">
        <v>154.66433257729</v>
      </c>
      <c r="U892" s="9">
        <v>70.320322363049996</v>
      </c>
      <c r="V892" s="287">
        <v>1091.0012541471201</v>
      </c>
      <c r="W892" s="287">
        <v>2045.4444523244001</v>
      </c>
      <c r="X892" s="9">
        <v>225.24302385790784</v>
      </c>
      <c r="Y892" s="284">
        <v>2270.6874761823078</v>
      </c>
      <c r="Z892" t="str">
        <f>SUBSTITUTE(SUBSTITUTE(SUBSTITUTE(SUBSTITUTE(IF(E892="","",VLOOKUP(E892,Esquemas_NORM!$A$2:$H$126,8,FALSE)),"PROVINCIA ADMINISTRATIVA Y DE PLANIFICACIÓN","PAT"),"PROVINCIA ADMINISTRATIVA Y DE PLANIFICACION","PAT"),"PROVINCIA ADMINISTRATIVA DE PLANIFICACION","PAT"),"PROVINCIA ADMINISTRATIVA Y PLANIFICACION","PAT")</f>
        <v>A la fecha no ha conformado un EAT Provincia</v>
      </c>
      <c r="AA892" t="str">
        <f>IF($E892="","",INDEX(Esquemas_NORM!$H$2:$K$126,MATCH($E892,Esquemas_NORM!$A$2:$A$126,0),MATCH(AA$4,Esquemas_NORM!$H$1:$K$1,0)))</f>
        <v>A la fecha no ha conformado un EAT Región</v>
      </c>
      <c r="AB892" t="str">
        <f>IF($E892="","",INDEX(Esquemas_NORM!$H$2:$K$126,MATCH($E892,Esquemas_NORM!$A$2:$A$126,0),MATCH(AB$4,Esquemas_NORM!$H$1:$K$1,0)))</f>
        <v>Área Metropolitana del Valle de Aburrá</v>
      </c>
      <c r="AC892" t="str">
        <f>IF($E892="","",INDEX(Esquemas_NORM!$H$2:$K$126,MATCH($E892,Esquemas_NORM!$A$2:$A$126,0),MATCH(AC$4,Esquemas_NORM!$H$1:$K$1,0)))</f>
        <v>A la fecha no ha conformado un EAT asociación - unión</v>
      </c>
    </row>
    <row r="893" spans="1:29" x14ac:dyDescent="0.3">
      <c r="A893" s="528">
        <v>2022</v>
      </c>
      <c r="B893" s="529" t="s">
        <v>556</v>
      </c>
      <c r="C893" s="529" t="s">
        <v>144</v>
      </c>
      <c r="D893" s="529" t="s">
        <v>561</v>
      </c>
      <c r="E893" s="529" t="s">
        <v>163</v>
      </c>
      <c r="F893" s="529" t="s">
        <v>148</v>
      </c>
      <c r="G893" s="529" t="s">
        <v>164</v>
      </c>
      <c r="H893" s="9">
        <v>30.384094696990001</v>
      </c>
      <c r="I893" s="9">
        <v>0</v>
      </c>
      <c r="J893" s="287">
        <v>30.384094696990001</v>
      </c>
      <c r="K893" s="9">
        <v>2585.99720341894</v>
      </c>
      <c r="L893" s="9">
        <v>185.93028118807001</v>
      </c>
      <c r="M893" s="287">
        <v>2771.9274846070102</v>
      </c>
      <c r="N893" s="9">
        <v>656.23310159575999</v>
      </c>
      <c r="O893" s="9">
        <v>2594.8065524396802</v>
      </c>
      <c r="P893" s="9">
        <v>378.67314662000001</v>
      </c>
      <c r="Q893" s="9">
        <v>566.46863004044997</v>
      </c>
      <c r="R893" s="9">
        <v>1481.7675670153301</v>
      </c>
      <c r="S893" s="9">
        <v>1263.97289413564</v>
      </c>
      <c r="T893" s="9">
        <v>1286.56600540368</v>
      </c>
      <c r="U893" s="9">
        <v>582.26546451207003</v>
      </c>
      <c r="V893" s="287">
        <v>8810.7533617626104</v>
      </c>
      <c r="W893" s="287">
        <v>11613.064941066612</v>
      </c>
      <c r="X893" s="9">
        <v>1278.8232213354095</v>
      </c>
      <c r="Y893" s="284">
        <v>12891.888162402021</v>
      </c>
      <c r="Z893" t="str">
        <f>SUBSTITUTE(SUBSTITUTE(SUBSTITUTE(SUBSTITUTE(IF(E893="","",VLOOKUP(E893,Esquemas_NORM!$A$2:$H$126,8,FALSE)),"PROVINCIA ADMINISTRATIVA Y DE PLANIFICACIÓN","PAT"),"PROVINCIA ADMINISTRATIVA Y DE PLANIFICACION","PAT"),"PROVINCIA ADMINISTRATIVA DE PLANIFICACION","PAT"),"PROVINCIA ADMINISTRATIVA Y PLANIFICACION","PAT")</f>
        <v>A la fecha no ha conformado un EAT Provincia</v>
      </c>
      <c r="AA893" t="str">
        <f>IF($E893="","",INDEX(Esquemas_NORM!$H$2:$K$126,MATCH($E893,Esquemas_NORM!$A$2:$A$126,0),MATCH(AA$4,Esquemas_NORM!$H$1:$K$1,0)))</f>
        <v>A la fecha no ha conformado un EAT Región</v>
      </c>
      <c r="AB893" t="str">
        <f>IF($E893="","",INDEX(Esquemas_NORM!$H$2:$K$126,MATCH($E893,Esquemas_NORM!$A$2:$A$126,0),MATCH(AB$4,Esquemas_NORM!$H$1:$K$1,0)))</f>
        <v>Área Metropolitana del Valle de Aburrá</v>
      </c>
      <c r="AC893" t="str">
        <f>IF($E893="","",INDEX(Esquemas_NORM!$H$2:$K$126,MATCH($E893,Esquemas_NORM!$A$2:$A$126,0),MATCH(AC$4,Esquemas_NORM!$H$1:$K$1,0)))</f>
        <v>A la fecha no ha conformado un EAT asociación - unión</v>
      </c>
    </row>
    <row r="894" spans="1:29" x14ac:dyDescent="0.3">
      <c r="A894" s="528">
        <v>2022</v>
      </c>
      <c r="B894" s="529" t="s">
        <v>556</v>
      </c>
      <c r="C894" s="529" t="s">
        <v>144</v>
      </c>
      <c r="D894" s="529" t="s">
        <v>560</v>
      </c>
      <c r="E894" s="529" t="s">
        <v>166</v>
      </c>
      <c r="F894" s="529" t="s">
        <v>148</v>
      </c>
      <c r="G894" s="529" t="s">
        <v>167</v>
      </c>
      <c r="H894" s="9">
        <v>100.30073806943</v>
      </c>
      <c r="I894" s="9">
        <v>51.014690330969998</v>
      </c>
      <c r="J894" s="287">
        <v>151.31542840039998</v>
      </c>
      <c r="K894" s="9">
        <v>1784.0506385500601</v>
      </c>
      <c r="L894" s="9">
        <v>403.59995475624999</v>
      </c>
      <c r="M894" s="287">
        <v>2187.6505933063099</v>
      </c>
      <c r="N894" s="9">
        <v>216.63898079250001</v>
      </c>
      <c r="O894" s="9">
        <v>403.16407582292999</v>
      </c>
      <c r="P894" s="9">
        <v>36.527633897999998</v>
      </c>
      <c r="Q894" s="9">
        <v>28.215980331299999</v>
      </c>
      <c r="R894" s="9">
        <v>112.36891675343</v>
      </c>
      <c r="S894" s="9">
        <v>132.27893475989001</v>
      </c>
      <c r="T894" s="9">
        <v>107.64703471188</v>
      </c>
      <c r="U894" s="9">
        <v>47.642243190089999</v>
      </c>
      <c r="V894" s="287">
        <v>1084.48380026002</v>
      </c>
      <c r="W894" s="287">
        <v>3423.4498219667298</v>
      </c>
      <c r="X894" s="9">
        <v>376.98808640309994</v>
      </c>
      <c r="Y894" s="284">
        <v>3800.4379083698295</v>
      </c>
      <c r="Z894" t="str">
        <f>SUBSTITUTE(SUBSTITUTE(SUBSTITUTE(SUBSTITUTE(IF(E894="","",VLOOKUP(E894,Esquemas_NORM!$A$2:$H$126,8,FALSE)),"PROVINCIA ADMINISTRATIVA Y DE PLANIFICACIÓN","PAT"),"PROVINCIA ADMINISTRATIVA Y DE PLANIFICACION","PAT"),"PROVINCIA ADMINISTRATIVA DE PLANIFICACION","PAT"),"PROVINCIA ADMINISTRATIVA Y PLANIFICACION","PAT")</f>
        <v>A la fecha no ha conformado un EAT Provincia</v>
      </c>
      <c r="AA894" t="str">
        <f>IF($E894="","",INDEX(Esquemas_NORM!$H$2:$K$126,MATCH($E894,Esquemas_NORM!$A$2:$A$126,0),MATCH(AA$4,Esquemas_NORM!$H$1:$K$1,0)))</f>
        <v>A la fecha no ha conformado un EAT Región</v>
      </c>
      <c r="AB894" t="str">
        <f>IF($E894="","",INDEX(Esquemas_NORM!$H$2:$K$126,MATCH($E894,Esquemas_NORM!$A$2:$A$126,0),MATCH(AB$4,Esquemas_NORM!$H$1:$K$1,0)))</f>
        <v>Área Metropolitana del Valle de Aburrá</v>
      </c>
      <c r="AC894" t="str">
        <f>IF($E894="","",INDEX(Esquemas_NORM!$H$2:$K$126,MATCH($E894,Esquemas_NORM!$A$2:$A$126,0),MATCH(AC$4,Esquemas_NORM!$H$1:$K$1,0)))</f>
        <v>A la fecha no ha conformado un EAT asociación - unión</v>
      </c>
    </row>
    <row r="895" spans="1:29" x14ac:dyDescent="0.3">
      <c r="A895" s="528">
        <v>2022</v>
      </c>
      <c r="B895" s="529" t="s">
        <v>556</v>
      </c>
      <c r="C895" s="529" t="s">
        <v>144</v>
      </c>
      <c r="D895" s="529" t="s">
        <v>561</v>
      </c>
      <c r="E895" s="529" t="s">
        <v>169</v>
      </c>
      <c r="F895" s="529" t="s">
        <v>148</v>
      </c>
      <c r="G895" s="529" t="s">
        <v>170</v>
      </c>
      <c r="H895" s="9">
        <v>1.89338429051</v>
      </c>
      <c r="I895" s="9">
        <v>0.55395734097000005</v>
      </c>
      <c r="J895" s="287">
        <v>2.4473416314800001</v>
      </c>
      <c r="K895" s="9">
        <v>3602.0412834091799</v>
      </c>
      <c r="L895" s="9">
        <v>637.06388338437</v>
      </c>
      <c r="M895" s="287">
        <v>4239.1051667935499</v>
      </c>
      <c r="N895" s="9">
        <v>531.04021852305004</v>
      </c>
      <c r="O895" s="9">
        <v>2401.0058167870402</v>
      </c>
      <c r="P895" s="9">
        <v>293.28950813642001</v>
      </c>
      <c r="Q895" s="9">
        <v>294.59315397196002</v>
      </c>
      <c r="R895" s="9">
        <v>898.59045571531999</v>
      </c>
      <c r="S895" s="9">
        <v>903.89647311227998</v>
      </c>
      <c r="T895" s="9">
        <v>908.50169757691003</v>
      </c>
      <c r="U895" s="9">
        <v>361.48769453612999</v>
      </c>
      <c r="V895" s="287">
        <v>6592.4050183591107</v>
      </c>
      <c r="W895" s="287">
        <v>10833.957526784139</v>
      </c>
      <c r="X895" s="9">
        <v>1193.0284153685823</v>
      </c>
      <c r="Y895" s="284">
        <v>12026.985942152722</v>
      </c>
      <c r="Z895" t="str">
        <f>SUBSTITUTE(SUBSTITUTE(SUBSTITUTE(SUBSTITUTE(IF(E895="","",VLOOKUP(E895,Esquemas_NORM!$A$2:$H$126,8,FALSE)),"PROVINCIA ADMINISTRATIVA Y DE PLANIFICACIÓN","PAT"),"PROVINCIA ADMINISTRATIVA Y DE PLANIFICACION","PAT"),"PROVINCIA ADMINISTRATIVA DE PLANIFICACION","PAT"),"PROVINCIA ADMINISTRATIVA Y PLANIFICACION","PAT")</f>
        <v>A la fecha no ha conformado un EAT Provincia</v>
      </c>
      <c r="AA895" t="str">
        <f>IF($E895="","",INDEX(Esquemas_NORM!$H$2:$K$126,MATCH($E895,Esquemas_NORM!$A$2:$A$126,0),MATCH(AA$4,Esquemas_NORM!$H$1:$K$1,0)))</f>
        <v>A la fecha no ha conformado un EAT Región</v>
      </c>
      <c r="AB895" t="str">
        <f>IF($E895="","",INDEX(Esquemas_NORM!$H$2:$K$126,MATCH($E895,Esquemas_NORM!$A$2:$A$126,0),MATCH(AB$4,Esquemas_NORM!$H$1:$K$1,0)))</f>
        <v>Área Metropolitana del Valle de Aburrá</v>
      </c>
      <c r="AC895" t="str">
        <f>IF($E895="","",INDEX(Esquemas_NORM!$H$2:$K$126,MATCH($E895,Esquemas_NORM!$A$2:$A$126,0),MATCH(AC$4,Esquemas_NORM!$H$1:$K$1,0)))</f>
        <v>A la fecha no ha conformado un EAT asociación - unión</v>
      </c>
    </row>
    <row r="896" spans="1:29" x14ac:dyDescent="0.3">
      <c r="A896" s="528">
        <v>2022</v>
      </c>
      <c r="B896" s="529" t="s">
        <v>556</v>
      </c>
      <c r="C896" s="529" t="s">
        <v>144</v>
      </c>
      <c r="D896" s="529" t="s">
        <v>561</v>
      </c>
      <c r="E896" s="529" t="s">
        <v>172</v>
      </c>
      <c r="F896" s="529" t="s">
        <v>148</v>
      </c>
      <c r="G896" s="529" t="s">
        <v>173</v>
      </c>
      <c r="H896" s="9">
        <v>10.957572527570001</v>
      </c>
      <c r="I896" s="9">
        <v>1.8189720000000001E-5</v>
      </c>
      <c r="J896" s="287">
        <v>10.957590717290001</v>
      </c>
      <c r="K896" s="9">
        <v>1257.06811908856</v>
      </c>
      <c r="L896" s="9">
        <v>101.75670636659</v>
      </c>
      <c r="M896" s="287">
        <v>1358.8248254551499</v>
      </c>
      <c r="N896" s="9">
        <v>175.41102406857999</v>
      </c>
      <c r="O896" s="9">
        <v>474.50128140433998</v>
      </c>
      <c r="P896" s="9">
        <v>82.470767061109996</v>
      </c>
      <c r="Q896" s="9">
        <v>44.822274832479998</v>
      </c>
      <c r="R896" s="9">
        <v>239.86174303707</v>
      </c>
      <c r="S896" s="9">
        <v>220.83250300501001</v>
      </c>
      <c r="T896" s="9">
        <v>165.79880665562999</v>
      </c>
      <c r="U896" s="9">
        <v>91.001081852729996</v>
      </c>
      <c r="V896" s="287">
        <v>1494.6994819169502</v>
      </c>
      <c r="W896" s="287">
        <v>2864.4818980893901</v>
      </c>
      <c r="X896" s="9">
        <v>315.43489913827864</v>
      </c>
      <c r="Y896" s="284">
        <v>3179.9167972276687</v>
      </c>
      <c r="Z896" t="str">
        <f>SUBSTITUTE(SUBSTITUTE(SUBSTITUTE(SUBSTITUTE(IF(E896="","",VLOOKUP(E896,Esquemas_NORM!$A$2:$H$126,8,FALSE)),"PROVINCIA ADMINISTRATIVA Y DE PLANIFICACIÓN","PAT"),"PROVINCIA ADMINISTRATIVA Y DE PLANIFICACION","PAT"),"PROVINCIA ADMINISTRATIVA DE PLANIFICACION","PAT"),"PROVINCIA ADMINISTRATIVA Y PLANIFICACION","PAT")</f>
        <v>A la fecha no ha conformado un EAT Provincia</v>
      </c>
      <c r="AA896" t="str">
        <f>IF($E896="","",INDEX(Esquemas_NORM!$H$2:$K$126,MATCH($E896,Esquemas_NORM!$A$2:$A$126,0),MATCH(AA$4,Esquemas_NORM!$H$1:$K$1,0)))</f>
        <v>A la fecha no ha conformado un EAT Región</v>
      </c>
      <c r="AB896" t="str">
        <f>IF($E896="","",INDEX(Esquemas_NORM!$H$2:$K$126,MATCH($E896,Esquemas_NORM!$A$2:$A$126,0),MATCH(AB$4,Esquemas_NORM!$H$1:$K$1,0)))</f>
        <v>Área Metropolitana del Valle de Aburrá</v>
      </c>
      <c r="AC896" t="str">
        <f>IF($E896="","",INDEX(Esquemas_NORM!$H$2:$K$126,MATCH($E896,Esquemas_NORM!$A$2:$A$126,0),MATCH(AC$4,Esquemas_NORM!$H$1:$K$1,0)))</f>
        <v>A la fecha no ha conformado un EAT asociación - unión</v>
      </c>
    </row>
    <row r="897" spans="1:29" x14ac:dyDescent="0.3">
      <c r="A897" s="528">
        <v>2022</v>
      </c>
      <c r="B897" s="529" t="s">
        <v>556</v>
      </c>
      <c r="C897" s="529" t="s">
        <v>144</v>
      </c>
      <c r="D897" s="529" t="s">
        <v>561</v>
      </c>
      <c r="E897" s="529" t="s">
        <v>174</v>
      </c>
      <c r="F897" s="529" t="s">
        <v>148</v>
      </c>
      <c r="G897" s="529" t="s">
        <v>175</v>
      </c>
      <c r="H897" s="9">
        <v>10.08984524327</v>
      </c>
      <c r="I897" s="9">
        <v>0</v>
      </c>
      <c r="J897" s="287">
        <v>10.08984524327</v>
      </c>
      <c r="K897" s="9">
        <v>1214.5296370388901</v>
      </c>
      <c r="L897" s="9">
        <v>117.44530423208001</v>
      </c>
      <c r="M897" s="287">
        <v>1331.97494127097</v>
      </c>
      <c r="N897" s="9">
        <v>213.26782704683001</v>
      </c>
      <c r="O897" s="9">
        <v>911.51424323383003</v>
      </c>
      <c r="P897" s="9">
        <v>119.61850473643</v>
      </c>
      <c r="Q897" s="9">
        <v>103.71222597801</v>
      </c>
      <c r="R897" s="9">
        <v>407.42674815522997</v>
      </c>
      <c r="S897" s="9">
        <v>383.76378296910002</v>
      </c>
      <c r="T897" s="9">
        <v>502.55328249592998</v>
      </c>
      <c r="U897" s="9">
        <v>146.7077259781</v>
      </c>
      <c r="V897" s="287">
        <v>2788.5643405934597</v>
      </c>
      <c r="W897" s="287">
        <v>4130.6291271076998</v>
      </c>
      <c r="X897" s="9">
        <v>454.86221538209685</v>
      </c>
      <c r="Y897" s="284">
        <v>4585.4913424897968</v>
      </c>
      <c r="Z897" t="str">
        <f>SUBSTITUTE(SUBSTITUTE(SUBSTITUTE(SUBSTITUTE(IF(E897="","",VLOOKUP(E897,Esquemas_NORM!$A$2:$H$126,8,FALSE)),"PROVINCIA ADMINISTRATIVA Y DE PLANIFICACIÓN","PAT"),"PROVINCIA ADMINISTRATIVA Y DE PLANIFICACION","PAT"),"PROVINCIA ADMINISTRATIVA DE PLANIFICACION","PAT"),"PROVINCIA ADMINISTRATIVA Y PLANIFICACION","PAT")</f>
        <v>A la fecha no ha conformado un EAT Provincia</v>
      </c>
      <c r="AA897" t="str">
        <f>IF($E897="","",INDEX(Esquemas_NORM!$H$2:$K$126,MATCH($E897,Esquemas_NORM!$A$2:$A$126,0),MATCH(AA$4,Esquemas_NORM!$H$1:$K$1,0)))</f>
        <v>A la fecha no ha conformado un EAT Región</v>
      </c>
      <c r="AB897" t="str">
        <f>IF($E897="","",INDEX(Esquemas_NORM!$H$2:$K$126,MATCH($E897,Esquemas_NORM!$A$2:$A$126,0),MATCH(AB$4,Esquemas_NORM!$H$1:$K$1,0)))</f>
        <v>Área Metropolitana del Valle de Aburrá</v>
      </c>
      <c r="AC897" t="str">
        <f>IF($E897="","",INDEX(Esquemas_NORM!$H$2:$K$126,MATCH($E897,Esquemas_NORM!$A$2:$A$126,0),MATCH(AC$4,Esquemas_NORM!$H$1:$K$1,0)))</f>
        <v>A la fecha no ha conformado un EAT asociación - unión</v>
      </c>
    </row>
    <row r="898" spans="1:29" x14ac:dyDescent="0.3">
      <c r="A898" s="528">
        <v>2022</v>
      </c>
      <c r="B898" s="529" t="s">
        <v>556</v>
      </c>
      <c r="C898" s="529" t="s">
        <v>176</v>
      </c>
      <c r="D898" s="529" t="s">
        <v>562</v>
      </c>
      <c r="E898" s="529" t="s">
        <v>179</v>
      </c>
      <c r="F898" s="529" t="s">
        <v>180</v>
      </c>
      <c r="G898" s="529" t="s">
        <v>182</v>
      </c>
      <c r="H898" s="9">
        <v>88.715311625159998</v>
      </c>
      <c r="I898" s="9">
        <v>16.947708486770001</v>
      </c>
      <c r="J898" s="287">
        <v>105.66302011193</v>
      </c>
      <c r="K898" s="9">
        <v>7.2613700774199996</v>
      </c>
      <c r="L898" s="9">
        <v>13.258112601160001</v>
      </c>
      <c r="M898" s="287">
        <v>20.519482678580001</v>
      </c>
      <c r="N898" s="9">
        <v>9.5071270598299993</v>
      </c>
      <c r="O898" s="9">
        <v>111.94247030981001</v>
      </c>
      <c r="P898" s="9">
        <v>12.577095798969999</v>
      </c>
      <c r="Q898" s="9">
        <v>7.6659664841300001</v>
      </c>
      <c r="R898" s="9">
        <v>25.21659507623</v>
      </c>
      <c r="S898" s="9">
        <v>37.125791570430003</v>
      </c>
      <c r="T898" s="9">
        <v>82.208668069569995</v>
      </c>
      <c r="U898" s="9">
        <v>18.645003009180002</v>
      </c>
      <c r="V898" s="287">
        <v>304.88871737815003</v>
      </c>
      <c r="W898" s="287">
        <v>431.07122016866003</v>
      </c>
      <c r="X898" s="9">
        <v>47.469284740802912</v>
      </c>
      <c r="Y898" s="284">
        <v>478.54050490946292</v>
      </c>
      <c r="Z898" t="str">
        <f>SUBSTITUTE(SUBSTITUTE(SUBSTITUTE(SUBSTITUTE(IF(E898="","",VLOOKUP(E898,Esquemas_NORM!$A$2:$H$126,8,FALSE)),"PROVINCIA ADMINISTRATIVA Y DE PLANIFICACIÓN","PAT"),"PROVINCIA ADMINISTRATIVA Y DE PLANIFICACION","PAT"),"PROVINCIA ADMINISTRATIVA DE PLANIFICACION","PAT"),"PROVINCIA ADMINISTRATIVA Y PLANIFICACION","PAT")</f>
        <v>A la fecha no ha conformado un EAT Provincia</v>
      </c>
      <c r="AA898" t="str">
        <f>IF($E898="","",INDEX(Esquemas_NORM!$H$2:$K$126,MATCH($E898,Esquemas_NORM!$A$2:$A$126,0),MATCH(AA$4,Esquemas_NORM!$H$1:$K$1,0)))</f>
        <v>Región de Planeación y Gestión del Bajo Cauca</v>
      </c>
      <c r="AB898" t="str">
        <f>IF($E898="","",INDEX(Esquemas_NORM!$H$2:$K$126,MATCH($E898,Esquemas_NORM!$A$2:$A$126,0),MATCH(AB$4,Esquemas_NORM!$H$1:$K$1,0)))</f>
        <v>A la fecha no ha conformado un EAT Área Metropolitana</v>
      </c>
      <c r="AC898" t="str">
        <f>IF($E898="","",INDEX(Esquemas_NORM!$H$2:$K$126,MATCH($E898,Esquemas_NORM!$A$2:$A$126,0),MATCH(AC$4,Esquemas_NORM!$H$1:$K$1,0)))</f>
        <v>A la fecha no ha conformado un EAT asociación - unión</v>
      </c>
    </row>
    <row r="899" spans="1:29" x14ac:dyDescent="0.3">
      <c r="A899" s="528">
        <v>2022</v>
      </c>
      <c r="B899" s="529" t="s">
        <v>556</v>
      </c>
      <c r="C899" s="529" t="s">
        <v>176</v>
      </c>
      <c r="D899" s="529" t="s">
        <v>562</v>
      </c>
      <c r="E899" s="529" t="s">
        <v>184</v>
      </c>
      <c r="F899" s="529" t="s">
        <v>180</v>
      </c>
      <c r="G899" s="529" t="s">
        <v>185</v>
      </c>
      <c r="H899" s="9">
        <v>69.171992732459998</v>
      </c>
      <c r="I899" s="9">
        <v>1324.34178242909</v>
      </c>
      <c r="J899" s="287">
        <v>1393.51377516155</v>
      </c>
      <c r="K899" s="9">
        <v>25.58322892724</v>
      </c>
      <c r="L899" s="9">
        <v>41.62245129926</v>
      </c>
      <c r="M899" s="287">
        <v>67.205680226499993</v>
      </c>
      <c r="N899" s="9">
        <v>73.296435029790004</v>
      </c>
      <c r="O899" s="9">
        <v>466.89375855719999</v>
      </c>
      <c r="P899" s="9">
        <v>39.309442452180001</v>
      </c>
      <c r="Q899" s="9">
        <v>32.716261689269999</v>
      </c>
      <c r="R899" s="9">
        <v>77.711084011110003</v>
      </c>
      <c r="S899" s="9">
        <v>193.89044178098999</v>
      </c>
      <c r="T899" s="9">
        <v>265.20377683865001</v>
      </c>
      <c r="U899" s="9">
        <v>48.806691981450001</v>
      </c>
      <c r="V899" s="287">
        <v>1197.8278923406401</v>
      </c>
      <c r="W899" s="287">
        <v>2658.5473477286901</v>
      </c>
      <c r="X899" s="9">
        <v>292.75751927285262</v>
      </c>
      <c r="Y899" s="284">
        <v>2951.3048670015428</v>
      </c>
      <c r="Z899" t="str">
        <f>SUBSTITUTE(SUBSTITUTE(SUBSTITUTE(SUBSTITUTE(IF(E899="","",VLOOKUP(E899,Esquemas_NORM!$A$2:$H$126,8,FALSE)),"PROVINCIA ADMINISTRATIVA Y DE PLANIFICACIÓN","PAT"),"PROVINCIA ADMINISTRATIVA Y DE PLANIFICACION","PAT"),"PROVINCIA ADMINISTRATIVA DE PLANIFICACION","PAT"),"PROVINCIA ADMINISTRATIVA Y PLANIFICACION","PAT")</f>
        <v>A la fecha no ha conformado un EAT Provincia</v>
      </c>
      <c r="AA899" t="str">
        <f>IF($E899="","",INDEX(Esquemas_NORM!$H$2:$K$126,MATCH($E899,Esquemas_NORM!$A$2:$A$126,0),MATCH(AA$4,Esquemas_NORM!$H$1:$K$1,0)))</f>
        <v>Región de Planeación y Gestión del Bajo Cauca</v>
      </c>
      <c r="AB899" t="str">
        <f>IF($E899="","",INDEX(Esquemas_NORM!$H$2:$K$126,MATCH($E899,Esquemas_NORM!$A$2:$A$126,0),MATCH(AB$4,Esquemas_NORM!$H$1:$K$1,0)))</f>
        <v>A la fecha no ha conformado un EAT Área Metropolitana</v>
      </c>
      <c r="AC899" t="str">
        <f>IF($E899="","",INDEX(Esquemas_NORM!$H$2:$K$126,MATCH($E899,Esquemas_NORM!$A$2:$A$126,0),MATCH(AC$4,Esquemas_NORM!$H$1:$K$1,0)))</f>
        <v>A la fecha no ha conformado un EAT asociación - unión</v>
      </c>
    </row>
    <row r="900" spans="1:29" x14ac:dyDescent="0.3">
      <c r="A900" s="528">
        <v>2022</v>
      </c>
      <c r="B900" s="529" t="s">
        <v>556</v>
      </c>
      <c r="C900" s="529" t="s">
        <v>176</v>
      </c>
      <c r="D900" s="529" t="s">
        <v>562</v>
      </c>
      <c r="E900" s="529" t="s">
        <v>187</v>
      </c>
      <c r="F900" s="529" t="s">
        <v>180</v>
      </c>
      <c r="G900" s="529" t="s">
        <v>188</v>
      </c>
      <c r="H900" s="9">
        <v>28.529139838020001</v>
      </c>
      <c r="I900" s="9">
        <v>606.64225305285004</v>
      </c>
      <c r="J900" s="287">
        <v>635.17139289087004</v>
      </c>
      <c r="K900" s="9">
        <v>13.98436781581</v>
      </c>
      <c r="L900" s="9">
        <v>18.318456565270001</v>
      </c>
      <c r="M900" s="287">
        <v>32.302824381080001</v>
      </c>
      <c r="N900" s="9">
        <v>38.280867268409999</v>
      </c>
      <c r="O900" s="9">
        <v>188.47415886919001</v>
      </c>
      <c r="P900" s="9">
        <v>25.633806470420001</v>
      </c>
      <c r="Q900" s="9">
        <v>13.054391183610001</v>
      </c>
      <c r="R900" s="9">
        <v>44.755165953830002</v>
      </c>
      <c r="S900" s="9">
        <v>91.687669183300002</v>
      </c>
      <c r="T900" s="9">
        <v>124.06355822157001</v>
      </c>
      <c r="U900" s="9">
        <v>31.32551479228</v>
      </c>
      <c r="V900" s="287">
        <v>557.27513194261007</v>
      </c>
      <c r="W900" s="287">
        <v>1224.74934921456</v>
      </c>
      <c r="X900" s="9">
        <v>134.86860842009185</v>
      </c>
      <c r="Y900" s="284">
        <v>1359.6179576346517</v>
      </c>
      <c r="Z900" t="str">
        <f>SUBSTITUTE(SUBSTITUTE(SUBSTITUTE(SUBSTITUTE(IF(E900="","",VLOOKUP(E900,Esquemas_NORM!$A$2:$H$126,8,FALSE)),"PROVINCIA ADMINISTRATIVA Y DE PLANIFICACIÓN","PAT"),"PROVINCIA ADMINISTRATIVA Y DE PLANIFICACION","PAT"),"PROVINCIA ADMINISTRATIVA DE PLANIFICACION","PAT"),"PROVINCIA ADMINISTRATIVA Y PLANIFICACION","PAT")</f>
        <v>A la fecha no ha conformado un EAT Provincia</v>
      </c>
      <c r="AA900" t="str">
        <f>IF($E900="","",INDEX(Esquemas_NORM!$H$2:$K$126,MATCH($E900,Esquemas_NORM!$A$2:$A$126,0),MATCH(AA$4,Esquemas_NORM!$H$1:$K$1,0)))</f>
        <v>Región de Planeación y Gestión del Bajo Cauca</v>
      </c>
      <c r="AB900" t="str">
        <f>IF($E900="","",INDEX(Esquemas_NORM!$H$2:$K$126,MATCH($E900,Esquemas_NORM!$A$2:$A$126,0),MATCH(AB$4,Esquemas_NORM!$H$1:$K$1,0)))</f>
        <v>A la fecha no ha conformado un EAT Área Metropolitana</v>
      </c>
      <c r="AC900" t="str">
        <f>IF($E900="","",INDEX(Esquemas_NORM!$H$2:$K$126,MATCH($E900,Esquemas_NORM!$A$2:$A$126,0),MATCH(AC$4,Esquemas_NORM!$H$1:$K$1,0)))</f>
        <v>A la fecha no ha conformado un EAT asociación - unión</v>
      </c>
    </row>
    <row r="901" spans="1:29" x14ac:dyDescent="0.3">
      <c r="A901" s="528">
        <v>2022</v>
      </c>
      <c r="B901" s="529" t="s">
        <v>556</v>
      </c>
      <c r="C901" s="529" t="s">
        <v>176</v>
      </c>
      <c r="D901" s="529" t="s">
        <v>562</v>
      </c>
      <c r="E901" s="529" t="s">
        <v>189</v>
      </c>
      <c r="F901" s="529" t="s">
        <v>180</v>
      </c>
      <c r="G901" s="529" t="s">
        <v>190</v>
      </c>
      <c r="H901" s="9">
        <v>48.88653055676</v>
      </c>
      <c r="I901" s="9">
        <v>9.3421345883099995</v>
      </c>
      <c r="J901" s="287">
        <v>58.228665145069996</v>
      </c>
      <c r="K901" s="9">
        <v>11.46130899411</v>
      </c>
      <c r="L901" s="9">
        <v>5.4644360371699996</v>
      </c>
      <c r="M901" s="287">
        <v>16.925745031280002</v>
      </c>
      <c r="N901" s="9">
        <v>15.682458327419999</v>
      </c>
      <c r="O901" s="9">
        <v>84.656087902039999</v>
      </c>
      <c r="P901" s="9">
        <v>9.4232002955999992</v>
      </c>
      <c r="Q901" s="9">
        <v>6.3669746538699998</v>
      </c>
      <c r="R901" s="9">
        <v>19.530184501379999</v>
      </c>
      <c r="S901" s="9">
        <v>32.568451965679998</v>
      </c>
      <c r="T901" s="9">
        <v>83.746206810939995</v>
      </c>
      <c r="U901" s="9">
        <v>13.805340574460001</v>
      </c>
      <c r="V901" s="287">
        <v>265.77890503138997</v>
      </c>
      <c r="W901" s="287">
        <v>340.93331520774001</v>
      </c>
      <c r="X901" s="9">
        <v>37.543356781956618</v>
      </c>
      <c r="Y901" s="284">
        <v>378.47667198969663</v>
      </c>
      <c r="Z901" t="str">
        <f>SUBSTITUTE(SUBSTITUTE(SUBSTITUTE(SUBSTITUTE(IF(E901="","",VLOOKUP(E901,Esquemas_NORM!$A$2:$H$126,8,FALSE)),"PROVINCIA ADMINISTRATIVA Y DE PLANIFICACIÓN","PAT"),"PROVINCIA ADMINISTRATIVA Y DE PLANIFICACION","PAT"),"PROVINCIA ADMINISTRATIVA DE PLANIFICACION","PAT"),"PROVINCIA ADMINISTRATIVA Y PLANIFICACION","PAT")</f>
        <v>A la fecha no ha conformado un EAT Provincia</v>
      </c>
      <c r="AA901" t="str">
        <f>IF($E901="","",INDEX(Esquemas_NORM!$H$2:$K$126,MATCH($E901,Esquemas_NORM!$A$2:$A$126,0),MATCH(AA$4,Esquemas_NORM!$H$1:$K$1,0)))</f>
        <v>Región de Planeación y Gestión del Bajo Cauca</v>
      </c>
      <c r="AB901" t="str">
        <f>IF($E901="","",INDEX(Esquemas_NORM!$H$2:$K$126,MATCH($E901,Esquemas_NORM!$A$2:$A$126,0),MATCH(AB$4,Esquemas_NORM!$H$1:$K$1,0)))</f>
        <v>A la fecha no ha conformado un EAT Área Metropolitana</v>
      </c>
      <c r="AC901" t="str">
        <f>IF($E901="","",INDEX(Esquemas_NORM!$H$2:$K$126,MATCH($E901,Esquemas_NORM!$A$2:$A$126,0),MATCH(AC$4,Esquemas_NORM!$H$1:$K$1,0)))</f>
        <v>A la fecha no ha conformado un EAT asociación - unión</v>
      </c>
    </row>
    <row r="902" spans="1:29" x14ac:dyDescent="0.3">
      <c r="A902" s="528">
        <v>2022</v>
      </c>
      <c r="B902" s="529" t="s">
        <v>556</v>
      </c>
      <c r="C902" s="529" t="s">
        <v>176</v>
      </c>
      <c r="D902" s="529" t="s">
        <v>562</v>
      </c>
      <c r="E902" s="529" t="s">
        <v>191</v>
      </c>
      <c r="F902" s="529" t="s">
        <v>180</v>
      </c>
      <c r="G902" s="529" t="s">
        <v>192</v>
      </c>
      <c r="H902" s="9">
        <v>42.187776058590003</v>
      </c>
      <c r="I902" s="9">
        <v>32.744901944650003</v>
      </c>
      <c r="J902" s="287">
        <v>74.932678003239999</v>
      </c>
      <c r="K902" s="9">
        <v>4.2709463246999997</v>
      </c>
      <c r="L902" s="9">
        <v>15.70434963103</v>
      </c>
      <c r="M902" s="287">
        <v>19.975295955730001</v>
      </c>
      <c r="N902" s="9">
        <v>17.55959924491</v>
      </c>
      <c r="O902" s="9">
        <v>101.97735302731</v>
      </c>
      <c r="P902" s="9">
        <v>16.066174032799999</v>
      </c>
      <c r="Q902" s="9">
        <v>10.501900655769999</v>
      </c>
      <c r="R902" s="9">
        <v>28.906982873850001</v>
      </c>
      <c r="S902" s="9">
        <v>39.538102217940001</v>
      </c>
      <c r="T902" s="9">
        <v>96.331915995969993</v>
      </c>
      <c r="U902" s="9">
        <v>17.622244660770001</v>
      </c>
      <c r="V902" s="287">
        <v>328.50427270931999</v>
      </c>
      <c r="W902" s="287">
        <v>423.41224666828998</v>
      </c>
      <c r="X902" s="9">
        <v>46.625883518701102</v>
      </c>
      <c r="Y902" s="284">
        <v>470.03813018699111</v>
      </c>
      <c r="Z902" t="str">
        <f>SUBSTITUTE(SUBSTITUTE(SUBSTITUTE(SUBSTITUTE(IF(E902="","",VLOOKUP(E902,Esquemas_NORM!$A$2:$H$126,8,FALSE)),"PROVINCIA ADMINISTRATIVA Y DE PLANIFICACIÓN","PAT"),"PROVINCIA ADMINISTRATIVA Y DE PLANIFICACION","PAT"),"PROVINCIA ADMINISTRATIVA DE PLANIFICACION","PAT"),"PROVINCIA ADMINISTRATIVA Y PLANIFICACION","PAT")</f>
        <v>A la fecha no ha conformado un EAT Provincia</v>
      </c>
      <c r="AA902" t="str">
        <f>IF($E902="","",INDEX(Esquemas_NORM!$H$2:$K$126,MATCH($E902,Esquemas_NORM!$A$2:$A$126,0),MATCH(AA$4,Esquemas_NORM!$H$1:$K$1,0)))</f>
        <v>Región de Planeación y Gestión del Bajo Cauca</v>
      </c>
      <c r="AB902" t="str">
        <f>IF($E902="","",INDEX(Esquemas_NORM!$H$2:$K$126,MATCH($E902,Esquemas_NORM!$A$2:$A$126,0),MATCH(AB$4,Esquemas_NORM!$H$1:$K$1,0)))</f>
        <v>A la fecha no ha conformado un EAT Área Metropolitana</v>
      </c>
      <c r="AC902" t="str">
        <f>IF($E902="","",INDEX(Esquemas_NORM!$H$2:$K$126,MATCH($E902,Esquemas_NORM!$A$2:$A$126,0),MATCH(AC$4,Esquemas_NORM!$H$1:$K$1,0)))</f>
        <v>A la fecha no ha conformado un EAT asociación - unión</v>
      </c>
    </row>
    <row r="903" spans="1:29" x14ac:dyDescent="0.3">
      <c r="A903" s="528">
        <v>2022</v>
      </c>
      <c r="B903" s="529" t="s">
        <v>556</v>
      </c>
      <c r="C903" s="529" t="s">
        <v>176</v>
      </c>
      <c r="D903" s="529" t="s">
        <v>562</v>
      </c>
      <c r="E903" s="529" t="s">
        <v>193</v>
      </c>
      <c r="F903" s="529" t="s">
        <v>180</v>
      </c>
      <c r="G903" s="529" t="s">
        <v>194</v>
      </c>
      <c r="H903" s="9">
        <v>48.060918250989999</v>
      </c>
      <c r="I903" s="9">
        <v>124.66152712573999</v>
      </c>
      <c r="J903" s="287">
        <v>172.72244537672998</v>
      </c>
      <c r="K903" s="9">
        <v>4.3583460709999997</v>
      </c>
      <c r="L903" s="9">
        <v>12.3775418871</v>
      </c>
      <c r="M903" s="287">
        <v>16.735887958100001</v>
      </c>
      <c r="N903" s="9">
        <v>6.2535342298799996</v>
      </c>
      <c r="O903" s="9">
        <v>88.155874293750003</v>
      </c>
      <c r="P903" s="9">
        <v>9.3862960191599996</v>
      </c>
      <c r="Q903" s="9">
        <v>5.8775100236400002</v>
      </c>
      <c r="R903" s="9">
        <v>18.912675978180001</v>
      </c>
      <c r="S903" s="9">
        <v>33.261260744449999</v>
      </c>
      <c r="T903" s="9">
        <v>77.415904760039993</v>
      </c>
      <c r="U903" s="9">
        <v>10.701188638490001</v>
      </c>
      <c r="V903" s="287">
        <v>249.96424468759</v>
      </c>
      <c r="W903" s="287">
        <v>439.42257802242</v>
      </c>
      <c r="X903" s="9">
        <v>48.388930881415057</v>
      </c>
      <c r="Y903" s="284">
        <v>487.81150890383503</v>
      </c>
      <c r="Z903" t="str">
        <f>SUBSTITUTE(SUBSTITUTE(SUBSTITUTE(SUBSTITUTE(IF(E903="","",VLOOKUP(E903,Esquemas_NORM!$A$2:$H$126,8,FALSE)),"PROVINCIA ADMINISTRATIVA Y DE PLANIFICACIÓN","PAT"),"PROVINCIA ADMINISTRATIVA Y DE PLANIFICACION","PAT"),"PROVINCIA ADMINISTRATIVA DE PLANIFICACION","PAT"),"PROVINCIA ADMINISTRATIVA Y PLANIFICACION","PAT")</f>
        <v>A la fecha no ha conformado un EAT Provincia</v>
      </c>
      <c r="AA903" t="str">
        <f>IF($E903="","",INDEX(Esquemas_NORM!$H$2:$K$126,MATCH($E903,Esquemas_NORM!$A$2:$A$126,0),MATCH(AA$4,Esquemas_NORM!$H$1:$K$1,0)))</f>
        <v>Región de Planeación y Gestión del Bajo Cauca</v>
      </c>
      <c r="AB903" t="str">
        <f>IF($E903="","",INDEX(Esquemas_NORM!$H$2:$K$126,MATCH($E903,Esquemas_NORM!$A$2:$A$126,0),MATCH(AB$4,Esquemas_NORM!$H$1:$K$1,0)))</f>
        <v>A la fecha no ha conformado un EAT Área Metropolitana</v>
      </c>
      <c r="AC903" t="str">
        <f>IF($E903="","",INDEX(Esquemas_NORM!$H$2:$K$126,MATCH($E903,Esquemas_NORM!$A$2:$A$126,0),MATCH(AC$4,Esquemas_NORM!$H$1:$K$1,0)))</f>
        <v>A la fecha no ha conformado un EAT asociación - unión</v>
      </c>
    </row>
    <row r="904" spans="1:29" x14ac:dyDescent="0.3">
      <c r="A904" s="528">
        <v>2022</v>
      </c>
      <c r="B904" s="529" t="s">
        <v>556</v>
      </c>
      <c r="C904" s="529" t="s">
        <v>195</v>
      </c>
      <c r="D904" s="529" t="s">
        <v>563</v>
      </c>
      <c r="E904" s="529" t="s">
        <v>197</v>
      </c>
      <c r="F904" s="529" t="s">
        <v>198</v>
      </c>
      <c r="G904" s="529" t="s">
        <v>200</v>
      </c>
      <c r="H904" s="9">
        <v>15.08310283586</v>
      </c>
      <c r="I904" s="9">
        <v>0.50769269819999996</v>
      </c>
      <c r="J904" s="287">
        <v>15.59079553406</v>
      </c>
      <c r="K904" s="9">
        <v>1.51651112635</v>
      </c>
      <c r="L904" s="9">
        <v>2.19488074177</v>
      </c>
      <c r="M904" s="287">
        <v>3.7113918681199998</v>
      </c>
      <c r="N904" s="9">
        <v>1.7890957678499999</v>
      </c>
      <c r="O904" s="9">
        <v>13.982700909409999</v>
      </c>
      <c r="P904" s="9">
        <v>2.2906633358300001</v>
      </c>
      <c r="Q904" s="9">
        <v>1.7745424464399999</v>
      </c>
      <c r="R904" s="9">
        <v>8.2948075007799993</v>
      </c>
      <c r="S904" s="9">
        <v>8.0028679035099994</v>
      </c>
      <c r="T904" s="9">
        <v>15.046049390669999</v>
      </c>
      <c r="U904" s="9">
        <v>4.0932428899</v>
      </c>
      <c r="V904" s="287">
        <v>55.273970144389992</v>
      </c>
      <c r="W904" s="287">
        <v>74.576157546569988</v>
      </c>
      <c r="X904" s="9">
        <v>8.2122783703070894</v>
      </c>
      <c r="Y904" s="284">
        <v>82.788435916877077</v>
      </c>
      <c r="Z904" t="str">
        <f>SUBSTITUTE(SUBSTITUTE(SUBSTITUTE(SUBSTITUTE(IF(E904="","",VLOOKUP(E904,Esquemas_NORM!$A$2:$H$126,8,FALSE)),"PROVINCIA ADMINISTRATIVA Y DE PLANIFICACIÓN","PAT"),"PROVINCIA ADMINISTRATIVA Y DE PLANIFICACION","PAT"),"PROVINCIA ADMINISTRATIVA DE PLANIFICACION","PAT"),"PROVINCIA ADMINISTRATIVA Y PLANIFICACION","PAT")</f>
        <v>A la fecha no ha conformado un EAT Provincia</v>
      </c>
      <c r="AA904" t="str">
        <f>IF($E904="","",INDEX(Esquemas_NORM!$H$2:$K$126,MATCH($E904,Esquemas_NORM!$A$2:$A$126,0),MATCH(AA$4,Esquemas_NORM!$H$1:$K$1,0)))</f>
        <v>A la fecha no ha conformado un EAT Región</v>
      </c>
      <c r="AB904" t="str">
        <f>IF($E904="","",INDEX(Esquemas_NORM!$H$2:$K$126,MATCH($E904,Esquemas_NORM!$A$2:$A$126,0),MATCH(AB$4,Esquemas_NORM!$H$1:$K$1,0)))</f>
        <v>A la fecha no ha conformado un EAT Área Metropolitana</v>
      </c>
      <c r="AC904" t="str">
        <f>IF($E904="","",INDEX(Esquemas_NORM!$H$2:$K$126,MATCH($E904,Esquemas_NORM!$A$2:$A$126,0),MATCH(AC$4,Esquemas_NORM!$H$1:$K$1,0)))</f>
        <v>ASOCIACIÓN DE MUNICIPIOS DEL MAGDALENA MEDIO ANTIOQUEÑO - AMMA</v>
      </c>
    </row>
    <row r="905" spans="1:29" x14ac:dyDescent="0.3">
      <c r="A905" s="528">
        <v>2022</v>
      </c>
      <c r="B905" s="529" t="s">
        <v>556</v>
      </c>
      <c r="C905" s="529" t="s">
        <v>195</v>
      </c>
      <c r="D905" s="529" t="s">
        <v>563</v>
      </c>
      <c r="E905" s="529" t="s">
        <v>201</v>
      </c>
      <c r="F905" s="529" t="s">
        <v>198</v>
      </c>
      <c r="G905" s="529" t="s">
        <v>202</v>
      </c>
      <c r="H905" s="9">
        <v>54.007689127269998</v>
      </c>
      <c r="I905" s="9">
        <v>5.4844626446799998</v>
      </c>
      <c r="J905" s="287">
        <v>59.492151771949999</v>
      </c>
      <c r="K905" s="9">
        <v>1.7404354747399999</v>
      </c>
      <c r="L905" s="9">
        <v>5.8977772797099997</v>
      </c>
      <c r="M905" s="287">
        <v>7.6382127544499996</v>
      </c>
      <c r="N905" s="9">
        <v>3.7725392102400002</v>
      </c>
      <c r="O905" s="9">
        <v>27.89520036299</v>
      </c>
      <c r="P905" s="9">
        <v>2.7794421030900001</v>
      </c>
      <c r="Q905" s="9">
        <v>2.62515254278</v>
      </c>
      <c r="R905" s="9">
        <v>11.94638841129</v>
      </c>
      <c r="S905" s="9">
        <v>13.798053864070001</v>
      </c>
      <c r="T905" s="9">
        <v>28.306194460650001</v>
      </c>
      <c r="U905" s="9">
        <v>7.3427776209599998</v>
      </c>
      <c r="V905" s="287">
        <v>98.465748576070013</v>
      </c>
      <c r="W905" s="287">
        <v>165.59611310247001</v>
      </c>
      <c r="X905" s="9">
        <v>18.23533717178741</v>
      </c>
      <c r="Y905" s="284">
        <v>183.83145027425743</v>
      </c>
      <c r="Z905" t="str">
        <f>SUBSTITUTE(SUBSTITUTE(SUBSTITUTE(SUBSTITUTE(IF(E905="","",VLOOKUP(E905,Esquemas_NORM!$A$2:$H$126,8,FALSE)),"PROVINCIA ADMINISTRATIVA Y DE PLANIFICACIÓN","PAT"),"PROVINCIA ADMINISTRATIVA Y DE PLANIFICACION","PAT"),"PROVINCIA ADMINISTRATIVA DE PLANIFICACION","PAT"),"PROVINCIA ADMINISTRATIVA Y PLANIFICACION","PAT")</f>
        <v>A la fecha no ha conformado un EAT Provincia</v>
      </c>
      <c r="AA905" t="str">
        <f>IF($E905="","",INDEX(Esquemas_NORM!$H$2:$K$126,MATCH($E905,Esquemas_NORM!$A$2:$A$126,0),MATCH(AA$4,Esquemas_NORM!$H$1:$K$1,0)))</f>
        <v>A la fecha no ha conformado un EAT Región</v>
      </c>
      <c r="AB905" t="str">
        <f>IF($E905="","",INDEX(Esquemas_NORM!$H$2:$K$126,MATCH($E905,Esquemas_NORM!$A$2:$A$126,0),MATCH(AB$4,Esquemas_NORM!$H$1:$K$1,0)))</f>
        <v>A la fecha no ha conformado un EAT Área Metropolitana</v>
      </c>
      <c r="AC905" t="str">
        <f>IF($E905="","",INDEX(Esquemas_NORM!$H$2:$K$126,MATCH($E905,Esquemas_NORM!$A$2:$A$126,0),MATCH(AC$4,Esquemas_NORM!$H$1:$K$1,0)))</f>
        <v>ASOCIACIÓN DE MUNICIPIOS DEL MAGDALENA MEDIO ANTIOQUEÑO - AMMA</v>
      </c>
    </row>
    <row r="906" spans="1:29" x14ac:dyDescent="0.3">
      <c r="A906" s="528">
        <v>2022</v>
      </c>
      <c r="B906" s="529" t="s">
        <v>556</v>
      </c>
      <c r="C906" s="529" t="s">
        <v>195</v>
      </c>
      <c r="D906" s="529" t="s">
        <v>564</v>
      </c>
      <c r="E906" s="529" t="s">
        <v>203</v>
      </c>
      <c r="F906" s="529" t="s">
        <v>198</v>
      </c>
      <c r="G906" s="529" t="s">
        <v>204</v>
      </c>
      <c r="H906" s="9">
        <v>57.116789024239999</v>
      </c>
      <c r="I906" s="9">
        <v>70.118707783109997</v>
      </c>
      <c r="J906" s="287">
        <v>127.23549680734999</v>
      </c>
      <c r="K906" s="9">
        <v>58.72757145544</v>
      </c>
      <c r="L906" s="9">
        <v>7.0453643762900002</v>
      </c>
      <c r="M906" s="287">
        <v>65.772935831729995</v>
      </c>
      <c r="N906" s="9">
        <v>70.529748455999993</v>
      </c>
      <c r="O906" s="9">
        <v>258.06988797833998</v>
      </c>
      <c r="P906" s="9">
        <v>28.069573613620001</v>
      </c>
      <c r="Q906" s="9">
        <v>31.29858065178</v>
      </c>
      <c r="R906" s="9">
        <v>73.351423809690004</v>
      </c>
      <c r="S906" s="9">
        <v>119.22563183433</v>
      </c>
      <c r="T906" s="9">
        <v>100.99484325652</v>
      </c>
      <c r="U906" s="9">
        <v>40.485595735339999</v>
      </c>
      <c r="V906" s="287">
        <v>722.02528533561997</v>
      </c>
      <c r="W906" s="287">
        <v>915.03371797470004</v>
      </c>
      <c r="X906" s="9">
        <v>100.7629228622623</v>
      </c>
      <c r="Y906" s="284">
        <v>1015.7966408369623</v>
      </c>
      <c r="Z906" t="str">
        <f>SUBSTITUTE(SUBSTITUTE(SUBSTITUTE(SUBSTITUTE(IF(E906="","",VLOOKUP(E906,Esquemas_NORM!$A$2:$H$126,8,FALSE)),"PROVINCIA ADMINISTRATIVA Y DE PLANIFICACIÓN","PAT"),"PROVINCIA ADMINISTRATIVA Y DE PLANIFICACION","PAT"),"PROVINCIA ADMINISTRATIVA DE PLANIFICACION","PAT"),"PROVINCIA ADMINISTRATIVA Y PLANIFICACION","PAT")</f>
        <v>A la fecha no ha conformado un EAT Provincia</v>
      </c>
      <c r="AA906" t="str">
        <f>IF($E906="","",INDEX(Esquemas_NORM!$H$2:$K$126,MATCH($E906,Esquemas_NORM!$A$2:$A$126,0),MATCH(AA$4,Esquemas_NORM!$H$1:$K$1,0)))</f>
        <v>A la fecha no ha conformado un EAT Región</v>
      </c>
      <c r="AB906" t="str">
        <f>IF($E906="","",INDEX(Esquemas_NORM!$H$2:$K$126,MATCH($E906,Esquemas_NORM!$A$2:$A$126,0),MATCH(AB$4,Esquemas_NORM!$H$1:$K$1,0)))</f>
        <v>A la fecha no ha conformado un EAT Área Metropolitana</v>
      </c>
      <c r="AC906" t="str">
        <f>IF($E906="","",INDEX(Esquemas_NORM!$H$2:$K$126,MATCH($E906,Esquemas_NORM!$A$2:$A$126,0),MATCH(AC$4,Esquemas_NORM!$H$1:$K$1,0)))</f>
        <v>ASOCIACIÓN DE MUNICIPIOS DEL MAGDALENA MEDIO ANTIOQUEÑO - AMMA</v>
      </c>
    </row>
    <row r="907" spans="1:29" x14ac:dyDescent="0.3">
      <c r="A907" s="528">
        <v>2022</v>
      </c>
      <c r="B907" s="529" t="s">
        <v>556</v>
      </c>
      <c r="C907" s="529" t="s">
        <v>195</v>
      </c>
      <c r="D907" s="529" t="s">
        <v>564</v>
      </c>
      <c r="E907" s="529" t="s">
        <v>205</v>
      </c>
      <c r="F907" s="529" t="s">
        <v>198</v>
      </c>
      <c r="G907" s="529" t="s">
        <v>206</v>
      </c>
      <c r="H907" s="9">
        <v>20.971919601469999</v>
      </c>
      <c r="I907" s="9">
        <v>176.34150410219999</v>
      </c>
      <c r="J907" s="287">
        <v>197.31342370367</v>
      </c>
      <c r="K907" s="9">
        <v>55.522536909919999</v>
      </c>
      <c r="L907" s="9">
        <v>2.5808581192900002</v>
      </c>
      <c r="M907" s="287">
        <v>58.103395029209999</v>
      </c>
      <c r="N907" s="9">
        <v>251.01514831330999</v>
      </c>
      <c r="O907" s="9">
        <v>31.504327977070002</v>
      </c>
      <c r="P907" s="9">
        <v>5.0692858101100002</v>
      </c>
      <c r="Q907" s="9">
        <v>3.3414651261100001</v>
      </c>
      <c r="R907" s="9">
        <v>14.41899312766</v>
      </c>
      <c r="S907" s="9">
        <v>45.340499696919998</v>
      </c>
      <c r="T907" s="9">
        <v>28.103767739009999</v>
      </c>
      <c r="U907" s="9">
        <v>10.161942233870001</v>
      </c>
      <c r="V907" s="287">
        <v>388.95543002405992</v>
      </c>
      <c r="W907" s="287">
        <v>644.37224875693994</v>
      </c>
      <c r="X907" s="9">
        <v>70.957856438162409</v>
      </c>
      <c r="Y907" s="284">
        <v>715.33010519510231</v>
      </c>
      <c r="Z907" t="str">
        <f>SUBSTITUTE(SUBSTITUTE(SUBSTITUTE(SUBSTITUTE(IF(E907="","",VLOOKUP(E907,Esquemas_NORM!$A$2:$H$126,8,FALSE)),"PROVINCIA ADMINISTRATIVA Y DE PLANIFICACIÓN","PAT"),"PROVINCIA ADMINISTRATIVA Y DE PLANIFICACION","PAT"),"PROVINCIA ADMINISTRATIVA DE PLANIFICACION","PAT"),"PROVINCIA ADMINISTRATIVA Y PLANIFICACION","PAT")</f>
        <v>A la fecha no ha conformado un EAT Provincia</v>
      </c>
      <c r="AA907" t="str">
        <f>IF($E907="","",INDEX(Esquemas_NORM!$H$2:$K$126,MATCH($E907,Esquemas_NORM!$A$2:$A$126,0),MATCH(AA$4,Esquemas_NORM!$H$1:$K$1,0)))</f>
        <v>A la fecha no ha conformado un EAT Región</v>
      </c>
      <c r="AB907" t="str">
        <f>IF($E907="","",INDEX(Esquemas_NORM!$H$2:$K$126,MATCH($E907,Esquemas_NORM!$A$2:$A$126,0),MATCH(AB$4,Esquemas_NORM!$H$1:$K$1,0)))</f>
        <v>A la fecha no ha conformado un EAT Área Metropolitana</v>
      </c>
      <c r="AC907" t="str">
        <f>IF($E907="","",INDEX(Esquemas_NORM!$H$2:$K$126,MATCH($E907,Esquemas_NORM!$A$2:$A$126,0),MATCH(AC$4,Esquemas_NORM!$H$1:$K$1,0)))</f>
        <v>ASOCIACIÓN DE MUNICIPIOS DEL MAGDALENA MEDIO ANTIOQUEÑO - AMMA</v>
      </c>
    </row>
    <row r="908" spans="1:29" x14ac:dyDescent="0.3">
      <c r="A908" s="528">
        <v>2022</v>
      </c>
      <c r="B908" s="529" t="s">
        <v>556</v>
      </c>
      <c r="C908" s="529" t="s">
        <v>195</v>
      </c>
      <c r="D908" s="529" t="s">
        <v>564</v>
      </c>
      <c r="E908" s="529" t="s">
        <v>207</v>
      </c>
      <c r="F908" s="529" t="s">
        <v>198</v>
      </c>
      <c r="G908" s="529" t="s">
        <v>208</v>
      </c>
      <c r="H908" s="9">
        <v>16.7030615772</v>
      </c>
      <c r="I908" s="9">
        <v>13.340707311059999</v>
      </c>
      <c r="J908" s="287">
        <v>30.043768888259997</v>
      </c>
      <c r="K908" s="9">
        <v>25.329877046259998</v>
      </c>
      <c r="L908" s="9">
        <v>8.6969336529499994</v>
      </c>
      <c r="M908" s="287">
        <v>34.026810699209996</v>
      </c>
      <c r="N908" s="9">
        <v>14.98162086408</v>
      </c>
      <c r="O908" s="9">
        <v>106.61974524281</v>
      </c>
      <c r="P908" s="9">
        <v>5.2598308653899997</v>
      </c>
      <c r="Q908" s="9">
        <v>3.67683182194</v>
      </c>
      <c r="R908" s="9">
        <v>18.345452084710001</v>
      </c>
      <c r="S908" s="9">
        <v>31.805372576210001</v>
      </c>
      <c r="T908" s="9">
        <v>32.910606008919999</v>
      </c>
      <c r="U908" s="9">
        <v>9.6247078355899998</v>
      </c>
      <c r="V908" s="287">
        <v>223.22416729964996</v>
      </c>
      <c r="W908" s="287">
        <v>287.29474688711997</v>
      </c>
      <c r="X908" s="9">
        <v>31.63671223328317</v>
      </c>
      <c r="Y908" s="284">
        <v>318.93145912040313</v>
      </c>
      <c r="Z908" t="str">
        <f>SUBSTITUTE(SUBSTITUTE(SUBSTITUTE(SUBSTITUTE(IF(E908="","",VLOOKUP(E908,Esquemas_NORM!$A$2:$H$126,8,FALSE)),"PROVINCIA ADMINISTRATIVA Y DE PLANIFICACIÓN","PAT"),"PROVINCIA ADMINISTRATIVA Y DE PLANIFICACION","PAT"),"PROVINCIA ADMINISTRATIVA DE PLANIFICACION","PAT"),"PROVINCIA ADMINISTRATIVA Y PLANIFICACION","PAT")</f>
        <v>A la fecha no ha conformado un EAT Provincia</v>
      </c>
      <c r="AA908" t="str">
        <f>IF($E908="","",INDEX(Esquemas_NORM!$H$2:$K$126,MATCH($E908,Esquemas_NORM!$A$2:$A$126,0),MATCH(AA$4,Esquemas_NORM!$H$1:$K$1,0)))</f>
        <v>A la fecha no ha conformado un EAT Región</v>
      </c>
      <c r="AB908" t="str">
        <f>IF($E908="","",INDEX(Esquemas_NORM!$H$2:$K$126,MATCH($E908,Esquemas_NORM!$A$2:$A$126,0),MATCH(AB$4,Esquemas_NORM!$H$1:$K$1,0)))</f>
        <v>A la fecha no ha conformado un EAT Área Metropolitana</v>
      </c>
      <c r="AC908" t="str">
        <f>IF($E908="","",INDEX(Esquemas_NORM!$H$2:$K$126,MATCH($E908,Esquemas_NORM!$A$2:$A$126,0),MATCH(AC$4,Esquemas_NORM!$H$1:$K$1,0)))</f>
        <v>ASOCIACIÓN DE MUNICIPIOS DEL MAGDALENA MEDIO ANTIOQUEÑO - AMMA</v>
      </c>
    </row>
    <row r="909" spans="1:29" x14ac:dyDescent="0.3">
      <c r="A909" s="528">
        <v>2022</v>
      </c>
      <c r="B909" s="529" t="s">
        <v>556</v>
      </c>
      <c r="C909" s="529" t="s">
        <v>195</v>
      </c>
      <c r="D909" s="529" t="s">
        <v>564</v>
      </c>
      <c r="E909" s="529" t="s">
        <v>209</v>
      </c>
      <c r="F909" s="529" t="s">
        <v>198</v>
      </c>
      <c r="G909" s="529" t="s">
        <v>210</v>
      </c>
      <c r="H909" s="9">
        <v>80.738620883370004</v>
      </c>
      <c r="I909" s="9">
        <v>1119.6398557822099</v>
      </c>
      <c r="J909" s="287">
        <v>1200.3784766655799</v>
      </c>
      <c r="K909" s="9">
        <v>5.9219845953699997</v>
      </c>
      <c r="L909" s="9">
        <v>10.934281098590001</v>
      </c>
      <c r="M909" s="287">
        <v>16.856265693960001</v>
      </c>
      <c r="N909" s="9">
        <v>26.22961034423</v>
      </c>
      <c r="O909" s="9">
        <v>41.664654312990002</v>
      </c>
      <c r="P909" s="9">
        <v>6.5740771797299997</v>
      </c>
      <c r="Q909" s="9">
        <v>3.56534030053</v>
      </c>
      <c r="R909" s="9">
        <v>20.944636498400001</v>
      </c>
      <c r="S909" s="9">
        <v>71.485012708360003</v>
      </c>
      <c r="T909" s="9">
        <v>35.399924386350001</v>
      </c>
      <c r="U909" s="9">
        <v>11.85372661117</v>
      </c>
      <c r="V909" s="287">
        <v>217.71698234176</v>
      </c>
      <c r="W909" s="287">
        <v>1434.9517247013</v>
      </c>
      <c r="X909" s="9">
        <v>158.01595843653996</v>
      </c>
      <c r="Y909" s="284">
        <v>1592.9676831378399</v>
      </c>
      <c r="Z909" t="str">
        <f>SUBSTITUTE(SUBSTITUTE(SUBSTITUTE(SUBSTITUTE(IF(E909="","",VLOOKUP(E909,Esquemas_NORM!$A$2:$H$126,8,FALSE)),"PROVINCIA ADMINISTRATIVA Y DE PLANIFICACIÓN","PAT"),"PROVINCIA ADMINISTRATIVA Y DE PLANIFICACION","PAT"),"PROVINCIA ADMINISTRATIVA DE PLANIFICACION","PAT"),"PROVINCIA ADMINISTRATIVA Y PLANIFICACION","PAT")</f>
        <v>A la fecha no ha conformado un EAT Provincia</v>
      </c>
      <c r="AA909" t="str">
        <f>IF($E909="","",INDEX(Esquemas_NORM!$H$2:$K$126,MATCH($E909,Esquemas_NORM!$A$2:$A$126,0),MATCH(AA$4,Esquemas_NORM!$H$1:$K$1,0)))</f>
        <v>A la fecha no ha conformado un EAT Región</v>
      </c>
      <c r="AB909" t="str">
        <f>IF($E909="","",INDEX(Esquemas_NORM!$H$2:$K$126,MATCH($E909,Esquemas_NORM!$A$2:$A$126,0),MATCH(AB$4,Esquemas_NORM!$H$1:$K$1,0)))</f>
        <v>A la fecha no ha conformado un EAT Área Metropolitana</v>
      </c>
      <c r="AC909" t="str">
        <f>IF($E909="","",INDEX(Esquemas_NORM!$H$2:$K$126,MATCH($E909,Esquemas_NORM!$A$2:$A$126,0),MATCH(AC$4,Esquemas_NORM!$H$1:$K$1,0)))</f>
        <v>ASOCIACIÓN DE MUNICIPIOS DEL MAGDALENA MEDIO ANTIOQUEÑO - AMMA</v>
      </c>
    </row>
    <row r="910" spans="1:29" x14ac:dyDescent="0.3">
      <c r="A910" s="528">
        <v>2022</v>
      </c>
      <c r="B910" s="529" t="s">
        <v>556</v>
      </c>
      <c r="C910" s="529" t="s">
        <v>211</v>
      </c>
      <c r="D910" s="529" t="s">
        <v>565</v>
      </c>
      <c r="E910" s="529" t="s">
        <v>213</v>
      </c>
      <c r="F910" s="529" t="s">
        <v>214</v>
      </c>
      <c r="G910" s="529" t="s">
        <v>215</v>
      </c>
      <c r="H910" s="9">
        <v>71.012386083980005</v>
      </c>
      <c r="I910" s="9">
        <v>20.80348567842</v>
      </c>
      <c r="J910" s="287">
        <v>91.815871762400008</v>
      </c>
      <c r="K910" s="9">
        <v>17.52621281495</v>
      </c>
      <c r="L910" s="9">
        <v>31.117704717630001</v>
      </c>
      <c r="M910" s="287">
        <v>48.643917532580005</v>
      </c>
      <c r="N910" s="9">
        <v>770.36154495064</v>
      </c>
      <c r="O910" s="9">
        <v>62.210943582520002</v>
      </c>
      <c r="P910" s="9">
        <v>6.6541765155799997</v>
      </c>
      <c r="Q910" s="9">
        <v>5.70600595242</v>
      </c>
      <c r="R910" s="9">
        <v>23.116888721119999</v>
      </c>
      <c r="S910" s="9">
        <v>54.014341292429997</v>
      </c>
      <c r="T910" s="9">
        <v>36.239330338739997</v>
      </c>
      <c r="U910" s="9">
        <v>13.761699484179999</v>
      </c>
      <c r="V910" s="287">
        <v>972.06493083763007</v>
      </c>
      <c r="W910" s="287">
        <v>1112.5247201326101</v>
      </c>
      <c r="X910" s="9">
        <v>122.51050464585136</v>
      </c>
      <c r="Y910" s="284">
        <v>1235.0352247784615</v>
      </c>
      <c r="Z910" t="str">
        <f>SUBSTITUTE(SUBSTITUTE(SUBSTITUTE(SUBSTITUTE(IF(E910="","",VLOOKUP(E910,Esquemas_NORM!$A$2:$H$126,8,FALSE)),"PROVINCIA ADMINISTRATIVA Y DE PLANIFICACIÓN","PAT"),"PROVINCIA ADMINISTRATIVA Y DE PLANIFICACION","PAT"),"PROVINCIA ADMINISTRATIVA DE PLANIFICACION","PAT"),"PROVINCIA ADMINISTRATIVA Y PLANIFICACION","PAT")</f>
        <v>PAT MINERO AGROECOLOGICA</v>
      </c>
      <c r="AA910" t="str">
        <f>IF($E910="","",INDEX(Esquemas_NORM!$H$2:$K$126,MATCH($E910,Esquemas_NORM!$A$2:$A$126,0),MATCH(AA$4,Esquemas_NORM!$H$1:$K$1,0)))</f>
        <v>A la fecha no ha conformado un EAT Región</v>
      </c>
      <c r="AB910" t="str">
        <f>IF($E910="","",INDEX(Esquemas_NORM!$H$2:$K$126,MATCH($E910,Esquemas_NORM!$A$2:$A$126,0),MATCH(AB$4,Esquemas_NORM!$H$1:$K$1,0)))</f>
        <v>A la fecha no ha conformado un EAT Área Metropolitana</v>
      </c>
      <c r="AC910" t="str">
        <f>IF($E910="","",INDEX(Esquemas_NORM!$H$2:$K$126,MATCH($E910,Esquemas_NORM!$A$2:$A$126,0),MATCH(AC$4,Esquemas_NORM!$H$1:$K$1,0)))</f>
        <v>A la fecha no ha conformado un EAT asociación - unión</v>
      </c>
    </row>
    <row r="911" spans="1:29" x14ac:dyDescent="0.3">
      <c r="A911" s="528">
        <v>2022</v>
      </c>
      <c r="B911" s="529" t="s">
        <v>556</v>
      </c>
      <c r="C911" s="529" t="s">
        <v>211</v>
      </c>
      <c r="D911" s="529" t="s">
        <v>566</v>
      </c>
      <c r="E911" s="529" t="s">
        <v>216</v>
      </c>
      <c r="F911" s="529" t="s">
        <v>214</v>
      </c>
      <c r="G911" s="529" t="s">
        <v>217</v>
      </c>
      <c r="H911" s="9">
        <v>55.3459172604</v>
      </c>
      <c r="I911" s="9">
        <v>115.71184546380999</v>
      </c>
      <c r="J911" s="287">
        <v>171.05776272420999</v>
      </c>
      <c r="K911" s="9">
        <v>2.1139217772699999</v>
      </c>
      <c r="L911" s="9">
        <v>9.3560155242800001</v>
      </c>
      <c r="M911" s="287">
        <v>11.469937301550001</v>
      </c>
      <c r="N911" s="9">
        <v>147.09117633727001</v>
      </c>
      <c r="O911" s="9">
        <v>8.7508546963799994</v>
      </c>
      <c r="P911" s="9">
        <v>1.1116906260299999</v>
      </c>
      <c r="Q911" s="9">
        <v>0.72907231185999999</v>
      </c>
      <c r="R911" s="9">
        <v>3.0914819160899998</v>
      </c>
      <c r="S911" s="9">
        <v>10.11510597438</v>
      </c>
      <c r="T911" s="9">
        <v>7.2639646417800003</v>
      </c>
      <c r="U911" s="9">
        <v>1.8587760330900001</v>
      </c>
      <c r="V911" s="287">
        <v>180.01212253688001</v>
      </c>
      <c r="W911" s="287">
        <v>362.53982256263998</v>
      </c>
      <c r="X911" s="9">
        <v>39.92265143655861</v>
      </c>
      <c r="Y911" s="284">
        <v>402.46247399919861</v>
      </c>
      <c r="Z911" t="str">
        <f>SUBSTITUTE(SUBSTITUTE(SUBSTITUTE(SUBSTITUTE(IF(E911="","",VLOOKUP(E911,Esquemas_NORM!$A$2:$H$126,8,FALSE)),"PROVINCIA ADMINISTRATIVA Y DE PLANIFICACIÓN","PAT"),"PROVINCIA ADMINISTRATIVA Y DE PLANIFICACION","PAT"),"PROVINCIA ADMINISTRATIVA DE PLANIFICACION","PAT"),"PROVINCIA ADMINISTRATIVA Y PLANIFICACION","PAT")</f>
        <v>PAT BIOENERGÉTICA DEL NORTE DE ANTIOQUIA</v>
      </c>
      <c r="AA911" t="str">
        <f>IF($E911="","",INDEX(Esquemas_NORM!$H$2:$K$126,MATCH($E911,Esquemas_NORM!$A$2:$A$126,0),MATCH(AA$4,Esquemas_NORM!$H$1:$K$1,0)))</f>
        <v>A la fecha no ha conformado un EAT Región</v>
      </c>
      <c r="AB911" t="str">
        <f>IF($E911="","",INDEX(Esquemas_NORM!$H$2:$K$126,MATCH($E911,Esquemas_NORM!$A$2:$A$126,0),MATCH(AB$4,Esquemas_NORM!$H$1:$K$1,0)))</f>
        <v>A la fecha no ha conformado un EAT Área Metropolitana</v>
      </c>
      <c r="AC911" t="str">
        <f>IF($E911="","",INDEX(Esquemas_NORM!$H$2:$K$126,MATCH($E911,Esquemas_NORM!$A$2:$A$126,0),MATCH(AC$4,Esquemas_NORM!$H$1:$K$1,0)))</f>
        <v>A la fecha no ha conformado un EAT asociación - unión</v>
      </c>
    </row>
    <row r="912" spans="1:29" x14ac:dyDescent="0.3">
      <c r="A912" s="528">
        <v>2022</v>
      </c>
      <c r="B912" s="529" t="s">
        <v>556</v>
      </c>
      <c r="C912" s="529" t="s">
        <v>211</v>
      </c>
      <c r="D912" s="529" t="s">
        <v>563</v>
      </c>
      <c r="E912" s="529" t="s">
        <v>218</v>
      </c>
      <c r="F912" s="529" t="s">
        <v>214</v>
      </c>
      <c r="G912" s="529" t="s">
        <v>219</v>
      </c>
      <c r="H912" s="9">
        <v>8.9030089229999998</v>
      </c>
      <c r="I912" s="9">
        <v>0.33228632140999997</v>
      </c>
      <c r="J912" s="287">
        <v>9.2352952444100005</v>
      </c>
      <c r="K912" s="9">
        <v>6.6290790703500004</v>
      </c>
      <c r="L912" s="9">
        <v>1.5096825829</v>
      </c>
      <c r="M912" s="287">
        <v>8.1387616532500004</v>
      </c>
      <c r="N912" s="9">
        <v>19.215525715599998</v>
      </c>
      <c r="O912" s="9">
        <v>43.815515646329999</v>
      </c>
      <c r="P912" s="9">
        <v>6.7726161607100002</v>
      </c>
      <c r="Q912" s="9">
        <v>4.2376051307000004</v>
      </c>
      <c r="R912" s="9">
        <v>16.255176159219999</v>
      </c>
      <c r="S912" s="9">
        <v>20.409517433929999</v>
      </c>
      <c r="T912" s="9">
        <v>25.78308800496</v>
      </c>
      <c r="U912" s="9">
        <v>9.0047554350599999</v>
      </c>
      <c r="V912" s="287">
        <v>145.49379968650999</v>
      </c>
      <c r="W912" s="287">
        <v>162.86785658417</v>
      </c>
      <c r="X912" s="9">
        <v>17.934903323618698</v>
      </c>
      <c r="Y912" s="284">
        <v>180.8027599077887</v>
      </c>
      <c r="Z912" t="str">
        <f>SUBSTITUTE(SUBSTITUTE(SUBSTITUTE(SUBSTITUTE(IF(E912="","",VLOOKUP(E912,Esquemas_NORM!$A$2:$H$126,8,FALSE)),"PROVINCIA ADMINISTRATIVA Y DE PLANIFICACIÓN","PAT"),"PROVINCIA ADMINISTRATIVA Y DE PLANIFICACION","PAT"),"PROVINCIA ADMINISTRATIVA DE PLANIFICACION","PAT"),"PROVINCIA ADMINISTRATIVA Y PLANIFICACION","PAT")</f>
        <v>A la fecha no ha conformado un EAT Provincia</v>
      </c>
      <c r="AA912" t="str">
        <f>IF($E912="","",INDEX(Esquemas_NORM!$H$2:$K$126,MATCH($E912,Esquemas_NORM!$A$2:$A$126,0),MATCH(AA$4,Esquemas_NORM!$H$1:$K$1,0)))</f>
        <v>A la fecha no ha conformado un EAT Región</v>
      </c>
      <c r="AB912" t="str">
        <f>IF($E912="","",INDEX(Esquemas_NORM!$H$2:$K$126,MATCH($E912,Esquemas_NORM!$A$2:$A$126,0),MATCH(AB$4,Esquemas_NORM!$H$1:$K$1,0)))</f>
        <v>A la fecha no ha conformado un EAT Área Metropolitana</v>
      </c>
      <c r="AC912" t="str">
        <f>IF($E912="","",INDEX(Esquemas_NORM!$H$2:$K$126,MATCH($E912,Esquemas_NORM!$A$2:$A$126,0),MATCH(AC$4,Esquemas_NORM!$H$1:$K$1,0)))</f>
        <v>A la fecha no ha conformado un EAT asociación - unión</v>
      </c>
    </row>
    <row r="913" spans="1:29" x14ac:dyDescent="0.3">
      <c r="A913" s="528">
        <v>2022</v>
      </c>
      <c r="B913" s="529" t="s">
        <v>556</v>
      </c>
      <c r="C913" s="529" t="s">
        <v>211</v>
      </c>
      <c r="D913" s="529" t="s">
        <v>567</v>
      </c>
      <c r="E913" s="529" t="s">
        <v>220</v>
      </c>
      <c r="F913" s="529" t="s">
        <v>214</v>
      </c>
      <c r="G913" s="529" t="s">
        <v>222</v>
      </c>
      <c r="H913" s="9">
        <v>167.08037219001</v>
      </c>
      <c r="I913" s="9">
        <v>683.58547380222001</v>
      </c>
      <c r="J913" s="287">
        <v>850.66584599223006</v>
      </c>
      <c r="K913" s="9">
        <v>20.919784866650001</v>
      </c>
      <c r="L913" s="9">
        <v>1.10889848677</v>
      </c>
      <c r="M913" s="287">
        <v>22.02868335342</v>
      </c>
      <c r="N913" s="9">
        <v>26.76819505161</v>
      </c>
      <c r="O913" s="9">
        <v>92.289218747449993</v>
      </c>
      <c r="P913" s="9">
        <v>11.665361531809999</v>
      </c>
      <c r="Q913" s="9">
        <v>7.5472317210900002</v>
      </c>
      <c r="R913" s="9">
        <v>36.29969636733</v>
      </c>
      <c r="S913" s="9">
        <v>73.910791837610006</v>
      </c>
      <c r="T913" s="9">
        <v>54.946719307599999</v>
      </c>
      <c r="U913" s="9">
        <v>20.58861925695</v>
      </c>
      <c r="V913" s="287">
        <v>324.01583382144997</v>
      </c>
      <c r="W913" s="287">
        <v>1196.7103631671</v>
      </c>
      <c r="X913" s="9">
        <v>131.78097336060262</v>
      </c>
      <c r="Y913" s="284">
        <v>1328.4913365277025</v>
      </c>
      <c r="Z913" t="str">
        <f>SUBSTITUTE(SUBSTITUTE(SUBSTITUTE(SUBSTITUTE(IF(E913="","",VLOOKUP(E913,Esquemas_NORM!$A$2:$H$126,8,FALSE)),"PROVINCIA ADMINISTRATIVA Y DE PLANIFICACIÓN","PAT"),"PROVINCIA ADMINISTRATIVA Y DE PLANIFICACION","PAT"),"PROVINCIA ADMINISTRATIVA DE PLANIFICACION","PAT"),"PROVINCIA ADMINISTRATIVA Y PLANIFICACION","PAT")</f>
        <v>PAT MINERO AGROECOLOGICA</v>
      </c>
      <c r="AA913" t="str">
        <f>IF($E913="","",INDEX(Esquemas_NORM!$H$2:$K$126,MATCH($E913,Esquemas_NORM!$A$2:$A$126,0),MATCH(AA$4,Esquemas_NORM!$H$1:$K$1,0)))</f>
        <v>A la fecha no ha conformado un EAT Región</v>
      </c>
      <c r="AB913" t="str">
        <f>IF($E913="","",INDEX(Esquemas_NORM!$H$2:$K$126,MATCH($E913,Esquemas_NORM!$A$2:$A$126,0),MATCH(AB$4,Esquemas_NORM!$H$1:$K$1,0)))</f>
        <v>A la fecha no ha conformado un EAT Área Metropolitana</v>
      </c>
      <c r="AC913" t="str">
        <f>IF($E913="","",INDEX(Esquemas_NORM!$H$2:$K$126,MATCH($E913,Esquemas_NORM!$A$2:$A$126,0),MATCH(AC$4,Esquemas_NORM!$H$1:$K$1,0)))</f>
        <v>A la fecha no ha conformado un EAT asociación - unión</v>
      </c>
    </row>
    <row r="914" spans="1:29" x14ac:dyDescent="0.3">
      <c r="A914" s="528">
        <v>2022</v>
      </c>
      <c r="B914" s="529" t="s">
        <v>556</v>
      </c>
      <c r="C914" s="529" t="s">
        <v>211</v>
      </c>
      <c r="D914" s="529" t="s">
        <v>563</v>
      </c>
      <c r="E914" s="529" t="s">
        <v>223</v>
      </c>
      <c r="F914" s="529" t="s">
        <v>214</v>
      </c>
      <c r="G914" s="529" t="s">
        <v>224</v>
      </c>
      <c r="H914" s="9">
        <v>92.232411799610006</v>
      </c>
      <c r="I914" s="9">
        <v>2.6399573430999999</v>
      </c>
      <c r="J914" s="287">
        <v>94.872369142709999</v>
      </c>
      <c r="K914" s="9">
        <v>4.8948810181500004</v>
      </c>
      <c r="L914" s="9">
        <v>11.11617023046</v>
      </c>
      <c r="M914" s="287">
        <v>16.011051248610002</v>
      </c>
      <c r="N914" s="9">
        <v>43.224706601839998</v>
      </c>
      <c r="O914" s="9">
        <v>47.588129704869999</v>
      </c>
      <c r="P914" s="9">
        <v>7.3938237682099999</v>
      </c>
      <c r="Q914" s="9">
        <v>4.62796813796</v>
      </c>
      <c r="R914" s="9">
        <v>25.488567854509999</v>
      </c>
      <c r="S914" s="9">
        <v>30.38357092939</v>
      </c>
      <c r="T914" s="9">
        <v>48.029881241619997</v>
      </c>
      <c r="U914" s="9">
        <v>12.39433922135</v>
      </c>
      <c r="V914" s="287">
        <v>219.13098745975</v>
      </c>
      <c r="W914" s="287">
        <v>330.01440785107002</v>
      </c>
      <c r="X914" s="9">
        <v>36.340973746095116</v>
      </c>
      <c r="Y914" s="284">
        <v>366.35538159716515</v>
      </c>
      <c r="Z914" t="str">
        <f>SUBSTITUTE(SUBSTITUTE(SUBSTITUTE(SUBSTITUTE(IF(E914="","",VLOOKUP(E914,Esquemas_NORM!$A$2:$H$126,8,FALSE)),"PROVINCIA ADMINISTRATIVA Y DE PLANIFICACIÓN","PAT"),"PROVINCIA ADMINISTRATIVA Y DE PLANIFICACION","PAT"),"PROVINCIA ADMINISTRATIVA DE PLANIFICACION","PAT"),"PROVINCIA ADMINISTRATIVA Y PLANIFICACION","PAT")</f>
        <v>A la fecha no ha conformado un EAT Provincia</v>
      </c>
      <c r="AA914" t="str">
        <f>IF($E914="","",INDEX(Esquemas_NORM!$H$2:$K$126,MATCH($E914,Esquemas_NORM!$A$2:$A$126,0),MATCH(AA$4,Esquemas_NORM!$H$1:$K$1,0)))</f>
        <v>A la fecha no ha conformado un EAT Región</v>
      </c>
      <c r="AB914" t="str">
        <f>IF($E914="","",INDEX(Esquemas_NORM!$H$2:$K$126,MATCH($E914,Esquemas_NORM!$A$2:$A$126,0),MATCH(AB$4,Esquemas_NORM!$H$1:$K$1,0)))</f>
        <v>A la fecha no ha conformado un EAT Área Metropolitana</v>
      </c>
      <c r="AC914" t="str">
        <f>IF($E914="","",INDEX(Esquemas_NORM!$H$2:$K$126,MATCH($E914,Esquemas_NORM!$A$2:$A$126,0),MATCH(AC$4,Esquemas_NORM!$H$1:$K$1,0)))</f>
        <v>A la fecha no ha conformado un EAT asociación - unión</v>
      </c>
    </row>
    <row r="915" spans="1:29" x14ac:dyDescent="0.3">
      <c r="A915" s="528">
        <v>2022</v>
      </c>
      <c r="B915" s="529" t="s">
        <v>556</v>
      </c>
      <c r="C915" s="529" t="s">
        <v>211</v>
      </c>
      <c r="D915" s="529" t="s">
        <v>563</v>
      </c>
      <c r="E915" s="529" t="s">
        <v>225</v>
      </c>
      <c r="F915" s="529" t="s">
        <v>214</v>
      </c>
      <c r="G915" s="529" t="s">
        <v>226</v>
      </c>
      <c r="H915" s="9">
        <v>215.26336807435999</v>
      </c>
      <c r="I915" s="9">
        <v>136.87225463971001</v>
      </c>
      <c r="J915" s="287">
        <v>352.13562271407</v>
      </c>
      <c r="K915" s="9">
        <v>12.087123329840001</v>
      </c>
      <c r="L915" s="9">
        <v>2.13782437371</v>
      </c>
      <c r="M915" s="287">
        <v>14.224947703550001</v>
      </c>
      <c r="N915" s="9">
        <v>42.20869885586</v>
      </c>
      <c r="O915" s="9">
        <v>24.016749858170002</v>
      </c>
      <c r="P915" s="9">
        <v>3.1075130393400001</v>
      </c>
      <c r="Q915" s="9">
        <v>2.3707002644099999</v>
      </c>
      <c r="R915" s="9">
        <v>12.45512923163</v>
      </c>
      <c r="S915" s="9">
        <v>22.925363566630001</v>
      </c>
      <c r="T915" s="9">
        <v>21.820075506439998</v>
      </c>
      <c r="U915" s="9">
        <v>5.9013344864799997</v>
      </c>
      <c r="V915" s="287">
        <v>134.80556480896001</v>
      </c>
      <c r="W915" s="287">
        <v>501.16613522658002</v>
      </c>
      <c r="X915" s="9">
        <v>55.188091578517117</v>
      </c>
      <c r="Y915" s="284">
        <v>556.35422680509714</v>
      </c>
      <c r="Z915" t="str">
        <f>SUBSTITUTE(SUBSTITUTE(SUBSTITUTE(SUBSTITUTE(IF(E915="","",VLOOKUP(E915,Esquemas_NORM!$A$2:$H$126,8,FALSE)),"PROVINCIA ADMINISTRATIVA Y DE PLANIFICACIÓN","PAT"),"PROVINCIA ADMINISTRATIVA Y DE PLANIFICACION","PAT"),"PROVINCIA ADMINISTRATIVA DE PLANIFICACION","PAT"),"PROVINCIA ADMINISTRATIVA Y PLANIFICACION","PAT")</f>
        <v>A la fecha no ha conformado un EAT Provincia</v>
      </c>
      <c r="AA915" t="str">
        <f>IF($E915="","",INDEX(Esquemas_NORM!$H$2:$K$126,MATCH($E915,Esquemas_NORM!$A$2:$A$126,0),MATCH(AA$4,Esquemas_NORM!$H$1:$K$1,0)))</f>
        <v>A la fecha no ha conformado un EAT Región</v>
      </c>
      <c r="AB915" t="str">
        <f>IF($E915="","",INDEX(Esquemas_NORM!$H$2:$K$126,MATCH($E915,Esquemas_NORM!$A$2:$A$126,0),MATCH(AB$4,Esquemas_NORM!$H$1:$K$1,0)))</f>
        <v>A la fecha no ha conformado un EAT Área Metropolitana</v>
      </c>
      <c r="AC915" t="str">
        <f>IF($E915="","",INDEX(Esquemas_NORM!$H$2:$K$126,MATCH($E915,Esquemas_NORM!$A$2:$A$126,0),MATCH(AC$4,Esquemas_NORM!$H$1:$K$1,0)))</f>
        <v>A la fecha no ha conformado un EAT asociación - unión</v>
      </c>
    </row>
    <row r="916" spans="1:29" x14ac:dyDescent="0.3">
      <c r="A916" s="528">
        <v>2022</v>
      </c>
      <c r="B916" s="529" t="s">
        <v>556</v>
      </c>
      <c r="C916" s="529" t="s">
        <v>211</v>
      </c>
      <c r="D916" s="529" t="s">
        <v>567</v>
      </c>
      <c r="E916" s="529" t="s">
        <v>227</v>
      </c>
      <c r="F916" s="529" t="s">
        <v>214</v>
      </c>
      <c r="G916" s="529" t="s">
        <v>228</v>
      </c>
      <c r="H916" s="9">
        <v>48.295383293249998</v>
      </c>
      <c r="I916" s="9">
        <v>1099.64032067832</v>
      </c>
      <c r="J916" s="287">
        <v>1147.9357039715701</v>
      </c>
      <c r="K916" s="9">
        <v>26.242185842529999</v>
      </c>
      <c r="L916" s="9">
        <v>2.6228328155299998</v>
      </c>
      <c r="M916" s="287">
        <v>28.865018658059999</v>
      </c>
      <c r="N916" s="9">
        <v>47.069535095760003</v>
      </c>
      <c r="O916" s="9">
        <v>146.73626413989999</v>
      </c>
      <c r="P916" s="9">
        <v>20.01111979585</v>
      </c>
      <c r="Q916" s="9">
        <v>13.15932340316</v>
      </c>
      <c r="R916" s="9">
        <v>59.295728150339997</v>
      </c>
      <c r="S916" s="9">
        <v>107.87635816351001</v>
      </c>
      <c r="T916" s="9">
        <v>86.138694890790006</v>
      </c>
      <c r="U916" s="9">
        <v>33.712734439110001</v>
      </c>
      <c r="V916" s="287">
        <v>513.99975807841997</v>
      </c>
      <c r="W916" s="287">
        <v>1690.8004807080501</v>
      </c>
      <c r="X916" s="9">
        <v>186.18985843551138</v>
      </c>
      <c r="Y916" s="284">
        <v>1876.9903391435614</v>
      </c>
      <c r="Z916" t="str">
        <f>SUBSTITUTE(SUBSTITUTE(SUBSTITUTE(SUBSTITUTE(IF(E916="","",VLOOKUP(E916,Esquemas_NORM!$A$2:$H$126,8,FALSE)),"PROVINCIA ADMINISTRATIVA Y DE PLANIFICACIÓN","PAT"),"PROVINCIA ADMINISTRATIVA Y DE PLANIFICACION","PAT"),"PROVINCIA ADMINISTRATIVA DE PLANIFICACION","PAT"),"PROVINCIA ADMINISTRATIVA Y PLANIFICACION","PAT")</f>
        <v>PAT MINERO AGROECOLOGICA</v>
      </c>
      <c r="AA916" t="str">
        <f>IF($E916="","",INDEX(Esquemas_NORM!$H$2:$K$126,MATCH($E916,Esquemas_NORM!$A$2:$A$126,0),MATCH(AA$4,Esquemas_NORM!$H$1:$K$1,0)))</f>
        <v>A la fecha no ha conformado un EAT Región</v>
      </c>
      <c r="AB916" t="str">
        <f>IF($E916="","",INDEX(Esquemas_NORM!$H$2:$K$126,MATCH($E916,Esquemas_NORM!$A$2:$A$126,0),MATCH(AB$4,Esquemas_NORM!$H$1:$K$1,0)))</f>
        <v>A la fecha no ha conformado un EAT Área Metropolitana</v>
      </c>
      <c r="AC916" t="str">
        <f>IF($E916="","",INDEX(Esquemas_NORM!$H$2:$K$126,MATCH($E916,Esquemas_NORM!$A$2:$A$126,0),MATCH(AC$4,Esquemas_NORM!$H$1:$K$1,0)))</f>
        <v>A la fecha no ha conformado un EAT asociación - unión</v>
      </c>
    </row>
    <row r="917" spans="1:29" x14ac:dyDescent="0.3">
      <c r="A917" s="528">
        <v>2022</v>
      </c>
      <c r="B917" s="529" t="s">
        <v>556</v>
      </c>
      <c r="C917" s="529" t="s">
        <v>211</v>
      </c>
      <c r="D917" s="529" t="s">
        <v>565</v>
      </c>
      <c r="E917" s="529" t="s">
        <v>229</v>
      </c>
      <c r="F917" s="529" t="s">
        <v>214</v>
      </c>
      <c r="G917" s="529" t="s">
        <v>230</v>
      </c>
      <c r="H917" s="9">
        <v>92.521277903500007</v>
      </c>
      <c r="I917" s="9">
        <v>101.0208147022</v>
      </c>
      <c r="J917" s="287">
        <v>193.54209260570002</v>
      </c>
      <c r="K917" s="9">
        <v>1.38506703661</v>
      </c>
      <c r="L917" s="9">
        <v>7.17692151351</v>
      </c>
      <c r="M917" s="287">
        <v>8.5619885501200006</v>
      </c>
      <c r="N917" s="9">
        <v>5.70955592348</v>
      </c>
      <c r="O917" s="9">
        <v>37.028383919809997</v>
      </c>
      <c r="P917" s="9">
        <v>4.5565852746699997</v>
      </c>
      <c r="Q917" s="9">
        <v>4.1104212128000004</v>
      </c>
      <c r="R917" s="9">
        <v>15.203360958419999</v>
      </c>
      <c r="S917" s="9">
        <v>24.00035275223</v>
      </c>
      <c r="T917" s="9">
        <v>33.668412985480003</v>
      </c>
      <c r="U917" s="9">
        <v>8.9540770015100009</v>
      </c>
      <c r="V917" s="287">
        <v>133.23115002840001</v>
      </c>
      <c r="W917" s="287">
        <v>335.33523118421999</v>
      </c>
      <c r="X917" s="9">
        <v>36.926899379856522</v>
      </c>
      <c r="Y917" s="284">
        <v>372.26213056407653</v>
      </c>
      <c r="Z917" t="str">
        <f>SUBSTITUTE(SUBSTITUTE(SUBSTITUTE(SUBSTITUTE(IF(E917="","",VLOOKUP(E917,Esquemas_NORM!$A$2:$H$126,8,FALSE)),"PROVINCIA ADMINISTRATIVA Y DE PLANIFICACIÓN","PAT"),"PROVINCIA ADMINISTRATIVA Y DE PLANIFICACION","PAT"),"PROVINCIA ADMINISTRATIVA DE PLANIFICACION","PAT"),"PROVINCIA ADMINISTRATIVA Y PLANIFICACION","PAT")</f>
        <v>PAT MINERO AGROECOLOGICA</v>
      </c>
      <c r="AA917" t="str">
        <f>IF($E917="","",INDEX(Esquemas_NORM!$H$2:$K$126,MATCH($E917,Esquemas_NORM!$A$2:$A$126,0),MATCH(AA$4,Esquemas_NORM!$H$1:$K$1,0)))</f>
        <v>A la fecha no ha conformado un EAT Región</v>
      </c>
      <c r="AB917" t="str">
        <f>IF($E917="","",INDEX(Esquemas_NORM!$H$2:$K$126,MATCH($E917,Esquemas_NORM!$A$2:$A$126,0),MATCH(AB$4,Esquemas_NORM!$H$1:$K$1,0)))</f>
        <v>A la fecha no ha conformado un EAT Área Metropolitana</v>
      </c>
      <c r="AC917" t="str">
        <f>IF($E917="","",INDEX(Esquemas_NORM!$H$2:$K$126,MATCH($E917,Esquemas_NORM!$A$2:$A$126,0),MATCH(AC$4,Esquemas_NORM!$H$1:$K$1,0)))</f>
        <v>A la fecha no ha conformado un EAT asociación - unión</v>
      </c>
    </row>
    <row r="918" spans="1:29" x14ac:dyDescent="0.3">
      <c r="A918" s="528">
        <v>2022</v>
      </c>
      <c r="B918" s="529" t="s">
        <v>556</v>
      </c>
      <c r="C918" s="529" t="s">
        <v>211</v>
      </c>
      <c r="D918" s="529" t="s">
        <v>565</v>
      </c>
      <c r="E918" s="529" t="s">
        <v>231</v>
      </c>
      <c r="F918" s="529" t="s">
        <v>214</v>
      </c>
      <c r="G918" s="529" t="s">
        <v>232</v>
      </c>
      <c r="H918" s="9">
        <v>21.227449119319999</v>
      </c>
      <c r="I918" s="9">
        <v>1.19219872111</v>
      </c>
      <c r="J918" s="287">
        <v>22.419647840429999</v>
      </c>
      <c r="K918" s="9">
        <v>2.8807428987399999</v>
      </c>
      <c r="L918" s="9">
        <v>2.4196104955400002</v>
      </c>
      <c r="M918" s="287">
        <v>5.3003533942800001</v>
      </c>
      <c r="N918" s="9">
        <v>3.0589047439399999</v>
      </c>
      <c r="O918" s="9">
        <v>20.918804701869998</v>
      </c>
      <c r="P918" s="9">
        <v>2.5338927837899998</v>
      </c>
      <c r="Q918" s="9">
        <v>1.9066537026799999</v>
      </c>
      <c r="R918" s="9">
        <v>8.6783348827399998</v>
      </c>
      <c r="S918" s="9">
        <v>11.33914642936</v>
      </c>
      <c r="T918" s="9">
        <v>22.87930007776</v>
      </c>
      <c r="U918" s="9">
        <v>6.1107099274700003</v>
      </c>
      <c r="V918" s="287">
        <v>77.425747249609998</v>
      </c>
      <c r="W918" s="287">
        <v>105.14574848431999</v>
      </c>
      <c r="X918" s="9">
        <v>11.578582008175228</v>
      </c>
      <c r="Y918" s="284">
        <v>116.72433049249523</v>
      </c>
      <c r="Z918" t="str">
        <f>SUBSTITUTE(SUBSTITUTE(SUBSTITUTE(SUBSTITUTE(IF(E918="","",VLOOKUP(E918,Esquemas_NORM!$A$2:$H$126,8,FALSE)),"PROVINCIA ADMINISTRATIVA Y DE PLANIFICACIÓN","PAT"),"PROVINCIA ADMINISTRATIVA Y DE PLANIFICACION","PAT"),"PROVINCIA ADMINISTRATIVA DE PLANIFICACION","PAT"),"PROVINCIA ADMINISTRATIVA Y PLANIFICACION","PAT")</f>
        <v>PAT MINERO AGROECOLOGICA</v>
      </c>
      <c r="AA918" t="str">
        <f>IF($E918="","",INDEX(Esquemas_NORM!$H$2:$K$126,MATCH($E918,Esquemas_NORM!$A$2:$A$126,0),MATCH(AA$4,Esquemas_NORM!$H$1:$K$1,0)))</f>
        <v>A la fecha no ha conformado un EAT Región</v>
      </c>
      <c r="AB918" t="str">
        <f>IF($E918="","",INDEX(Esquemas_NORM!$H$2:$K$126,MATCH($E918,Esquemas_NORM!$A$2:$A$126,0),MATCH(AB$4,Esquemas_NORM!$H$1:$K$1,0)))</f>
        <v>A la fecha no ha conformado un EAT Área Metropolitana</v>
      </c>
      <c r="AC918" t="str">
        <f>IF($E918="","",INDEX(Esquemas_NORM!$H$2:$K$126,MATCH($E918,Esquemas_NORM!$A$2:$A$126,0),MATCH(AC$4,Esquemas_NORM!$H$1:$K$1,0)))</f>
        <v>A la fecha no ha conformado un EAT asociación - unión</v>
      </c>
    </row>
    <row r="919" spans="1:29" x14ac:dyDescent="0.3">
      <c r="A919" s="528">
        <v>2022</v>
      </c>
      <c r="B919" s="529" t="s">
        <v>556</v>
      </c>
      <c r="C919" s="529" t="s">
        <v>211</v>
      </c>
      <c r="D919" s="529" t="s">
        <v>565</v>
      </c>
      <c r="E919" s="529" t="s">
        <v>233</v>
      </c>
      <c r="F919" s="529" t="s">
        <v>214</v>
      </c>
      <c r="G919" s="529" t="s">
        <v>234</v>
      </c>
      <c r="H919" s="9">
        <v>187.11354944965001</v>
      </c>
      <c r="I919" s="9">
        <v>7.7623922647599999</v>
      </c>
      <c r="J919" s="287">
        <v>194.87594171441</v>
      </c>
      <c r="K919" s="9">
        <v>10.201827919099999</v>
      </c>
      <c r="L919" s="9">
        <v>9.9840152508800006</v>
      </c>
      <c r="M919" s="287">
        <v>20.18584316998</v>
      </c>
      <c r="N919" s="9">
        <v>7.0887252420199998</v>
      </c>
      <c r="O919" s="9">
        <v>49.095604732239998</v>
      </c>
      <c r="P919" s="9">
        <v>7.7486327999200002</v>
      </c>
      <c r="Q919" s="9">
        <v>6.4440063898800002</v>
      </c>
      <c r="R919" s="9">
        <v>30.24473000695</v>
      </c>
      <c r="S919" s="9">
        <v>28.747517654869998</v>
      </c>
      <c r="T919" s="9">
        <v>75.337371211740006</v>
      </c>
      <c r="U919" s="9">
        <v>14.51122856143</v>
      </c>
      <c r="V919" s="287">
        <v>219.21781659905</v>
      </c>
      <c r="W919" s="287">
        <v>434.27960148343999</v>
      </c>
      <c r="X919" s="9">
        <v>47.822589621886209</v>
      </c>
      <c r="Y919" s="284">
        <v>482.1021911053262</v>
      </c>
      <c r="Z919" t="str">
        <f>SUBSTITUTE(SUBSTITUTE(SUBSTITUTE(SUBSTITUTE(IF(E919="","",VLOOKUP(E919,Esquemas_NORM!$A$2:$H$126,8,FALSE)),"PROVINCIA ADMINISTRATIVA Y DE PLANIFICACIÓN","PAT"),"PROVINCIA ADMINISTRATIVA Y DE PLANIFICACION","PAT"),"PROVINCIA ADMINISTRATIVA DE PLANIFICACION","PAT"),"PROVINCIA ADMINISTRATIVA Y PLANIFICACION","PAT")</f>
        <v>PAT MINERO AGROECOLOGICA</v>
      </c>
      <c r="AA919" t="str">
        <f>IF($E919="","",INDEX(Esquemas_NORM!$H$2:$K$126,MATCH($E919,Esquemas_NORM!$A$2:$A$126,0),MATCH(AA$4,Esquemas_NORM!$H$1:$K$1,0)))</f>
        <v>A la fecha no ha conformado un EAT Región</v>
      </c>
      <c r="AB919" t="str">
        <f>IF($E919="","",INDEX(Esquemas_NORM!$H$2:$K$126,MATCH($E919,Esquemas_NORM!$A$2:$A$126,0),MATCH(AB$4,Esquemas_NORM!$H$1:$K$1,0)))</f>
        <v>A la fecha no ha conformado un EAT Área Metropolitana</v>
      </c>
      <c r="AC919" t="str">
        <f>IF($E919="","",INDEX(Esquemas_NORM!$H$2:$K$126,MATCH($E919,Esquemas_NORM!$A$2:$A$126,0),MATCH(AC$4,Esquemas_NORM!$H$1:$K$1,0)))</f>
        <v>A la fecha no ha conformado un EAT asociación - unión</v>
      </c>
    </row>
    <row r="920" spans="1:29" x14ac:dyDescent="0.3">
      <c r="A920" s="528">
        <v>2022</v>
      </c>
      <c r="B920" s="529" t="s">
        <v>556</v>
      </c>
      <c r="C920" s="529" t="s">
        <v>235</v>
      </c>
      <c r="D920" s="529" t="s">
        <v>568</v>
      </c>
      <c r="E920" s="529" t="s">
        <v>237</v>
      </c>
      <c r="F920" s="529" t="s">
        <v>238</v>
      </c>
      <c r="G920" s="529" t="s">
        <v>239</v>
      </c>
      <c r="H920" s="9">
        <v>41.774008006659997</v>
      </c>
      <c r="I920" s="9">
        <v>0</v>
      </c>
      <c r="J920" s="287">
        <v>41.774008006659997</v>
      </c>
      <c r="K920" s="9">
        <v>4.9985434389199996</v>
      </c>
      <c r="L920" s="9">
        <v>3.35391893177</v>
      </c>
      <c r="M920" s="287">
        <v>8.3524623706899987</v>
      </c>
      <c r="N920" s="9">
        <v>2.7358346017300001</v>
      </c>
      <c r="O920" s="9">
        <v>35.761530726510003</v>
      </c>
      <c r="P920" s="9">
        <v>4.4821289604599999</v>
      </c>
      <c r="Q920" s="9">
        <v>3.6391372250999998</v>
      </c>
      <c r="R920" s="9">
        <v>15.37598456297</v>
      </c>
      <c r="S920" s="9">
        <v>15.474993841290001</v>
      </c>
      <c r="T920" s="9">
        <v>27.665112878230001</v>
      </c>
      <c r="U920" s="9">
        <v>9.4611779369499995</v>
      </c>
      <c r="V920" s="287">
        <v>114.59590073324</v>
      </c>
      <c r="W920" s="287">
        <v>164.72237111059002</v>
      </c>
      <c r="X920" s="9">
        <v>18.139121267174264</v>
      </c>
      <c r="Y920" s="284">
        <v>182.86149237776428</v>
      </c>
      <c r="Z920" t="str">
        <f>SUBSTITUTE(SUBSTITUTE(SUBSTITUTE(SUBSTITUTE(IF(E920="","",VLOOKUP(E920,Esquemas_NORM!$A$2:$H$126,8,FALSE)),"PROVINCIA ADMINISTRATIVA Y DE PLANIFICACIÓN","PAT"),"PROVINCIA ADMINISTRATIVA Y DE PLANIFICACION","PAT"),"PROVINCIA ADMINISTRATIVA DE PLANIFICACION","PAT"),"PROVINCIA ADMINISTRATIVA Y PLANIFICACION","PAT")</f>
        <v>PAT BIOENERGÉTICA DEL NORTE DE ANTIOQUIA</v>
      </c>
      <c r="AA920" t="str">
        <f>IF($E920="","",INDEX(Esquemas_NORM!$H$2:$K$126,MATCH($E920,Esquemas_NORM!$A$2:$A$126,0),MATCH(AA$4,Esquemas_NORM!$H$1:$K$1,0)))</f>
        <v>A la fecha no ha conformado un EAT Región</v>
      </c>
      <c r="AB920" t="str">
        <f>IF($E920="","",INDEX(Esquemas_NORM!$H$2:$K$126,MATCH($E920,Esquemas_NORM!$A$2:$A$126,0),MATCH(AB$4,Esquemas_NORM!$H$1:$K$1,0)))</f>
        <v>A la fecha no ha conformado un EAT Área Metropolitana</v>
      </c>
      <c r="AC920" t="str">
        <f>IF($E920="","",INDEX(Esquemas_NORM!$H$2:$K$126,MATCH($E920,Esquemas_NORM!$A$2:$A$126,0),MATCH(AC$4,Esquemas_NORM!$H$1:$K$1,0)))</f>
        <v>ASOCIACION DE MUNICIPIOS DEL NORTE ANTIOQUEÑO - AMUNORTE</v>
      </c>
    </row>
    <row r="921" spans="1:29" x14ac:dyDescent="0.3">
      <c r="A921" s="528">
        <v>2022</v>
      </c>
      <c r="B921" s="529" t="s">
        <v>556</v>
      </c>
      <c r="C921" s="529" t="s">
        <v>235</v>
      </c>
      <c r="D921" s="529" t="s">
        <v>569</v>
      </c>
      <c r="E921" s="529" t="s">
        <v>240</v>
      </c>
      <c r="F921" s="529" t="s">
        <v>238</v>
      </c>
      <c r="G921" s="529" t="s">
        <v>241</v>
      </c>
      <c r="H921" s="9">
        <v>39.477617117919998</v>
      </c>
      <c r="I921" s="9">
        <v>6.4404321190000002E-2</v>
      </c>
      <c r="J921" s="287">
        <v>39.542021439109995</v>
      </c>
      <c r="K921" s="9">
        <v>4.7257897626999998</v>
      </c>
      <c r="L921" s="9">
        <v>0.91495063099999996</v>
      </c>
      <c r="M921" s="287">
        <v>5.6407403936999998</v>
      </c>
      <c r="N921" s="9">
        <v>4.1860329055000003</v>
      </c>
      <c r="O921" s="9">
        <v>19.448955360509999</v>
      </c>
      <c r="P921" s="9">
        <v>2.7626916539200002</v>
      </c>
      <c r="Q921" s="9">
        <v>1.729566207</v>
      </c>
      <c r="R921" s="9">
        <v>10.352555811929999</v>
      </c>
      <c r="S921" s="9">
        <v>11.35052485248</v>
      </c>
      <c r="T921" s="9">
        <v>16.769661184149999</v>
      </c>
      <c r="U921" s="9">
        <v>4.5581848105100002</v>
      </c>
      <c r="V921" s="287">
        <v>71.158172785999994</v>
      </c>
      <c r="W921" s="287">
        <v>116.34093461881</v>
      </c>
      <c r="X921" s="9">
        <v>12.811388684842466</v>
      </c>
      <c r="Y921" s="284">
        <v>129.15232330365245</v>
      </c>
      <c r="Z921" t="str">
        <f>SUBSTITUTE(SUBSTITUTE(SUBSTITUTE(SUBSTITUTE(IF(E921="","",VLOOKUP(E921,Esquemas_NORM!$A$2:$H$126,8,FALSE)),"PROVINCIA ADMINISTRATIVA Y DE PLANIFICACIÓN","PAT"),"PROVINCIA ADMINISTRATIVA Y DE PLANIFICACION","PAT"),"PROVINCIA ADMINISTRATIVA DE PLANIFICACION","PAT"),"PROVINCIA ADMINISTRATIVA Y PLANIFICACION","PAT")</f>
        <v>PAT DEL RIO GRANDE</v>
      </c>
      <c r="AA921" t="str">
        <f>IF($E921="","",INDEX(Esquemas_NORM!$H$2:$K$126,MATCH($E921,Esquemas_NORM!$A$2:$A$126,0),MATCH(AA$4,Esquemas_NORM!$H$1:$K$1,0)))</f>
        <v>A la fecha no ha conformado un EAT Región</v>
      </c>
      <c r="AB921" t="str">
        <f>IF($E921="","",INDEX(Esquemas_NORM!$H$2:$K$126,MATCH($E921,Esquemas_NORM!$A$2:$A$126,0),MATCH(AB$4,Esquemas_NORM!$H$1:$K$1,0)))</f>
        <v>A la fecha no ha conformado un EAT Área Metropolitana</v>
      </c>
      <c r="AC921" t="str">
        <f>IF($E921="","",INDEX(Esquemas_NORM!$H$2:$K$126,MATCH($E921,Esquemas_NORM!$A$2:$A$126,0),MATCH(AC$4,Esquemas_NORM!$H$1:$K$1,0)))</f>
        <v>A la fecha no ha conformado un EAT asociación - unión</v>
      </c>
    </row>
    <row r="922" spans="1:29" x14ac:dyDescent="0.3">
      <c r="A922" s="528">
        <v>2022</v>
      </c>
      <c r="B922" s="529" t="s">
        <v>556</v>
      </c>
      <c r="C922" s="529" t="s">
        <v>235</v>
      </c>
      <c r="D922" s="529" t="s">
        <v>568</v>
      </c>
      <c r="E922" s="529" t="s">
        <v>242</v>
      </c>
      <c r="F922" s="529" t="s">
        <v>238</v>
      </c>
      <c r="G922" s="529" t="s">
        <v>243</v>
      </c>
      <c r="H922" s="9">
        <v>26.392077563619999</v>
      </c>
      <c r="I922" s="9">
        <v>17.09947756767</v>
      </c>
      <c r="J922" s="287">
        <v>43.491555131289999</v>
      </c>
      <c r="K922" s="9">
        <v>2.5540789081000002</v>
      </c>
      <c r="L922" s="9">
        <v>3.14745487778</v>
      </c>
      <c r="M922" s="287">
        <v>5.7015337858800006</v>
      </c>
      <c r="N922" s="9">
        <v>21.203707708540001</v>
      </c>
      <c r="O922" s="9">
        <v>14.766502124600001</v>
      </c>
      <c r="P922" s="9">
        <v>2.4619386705599999</v>
      </c>
      <c r="Q922" s="9">
        <v>1.51913889205</v>
      </c>
      <c r="R922" s="9">
        <v>6.1585759513099996</v>
      </c>
      <c r="S922" s="9">
        <v>10.566160293819999</v>
      </c>
      <c r="T922" s="9">
        <v>22.980947650440001</v>
      </c>
      <c r="U922" s="9">
        <v>4.1015237779499998</v>
      </c>
      <c r="V922" s="287">
        <v>83.758495069269998</v>
      </c>
      <c r="W922" s="287">
        <v>132.95158398644</v>
      </c>
      <c r="X922" s="9">
        <v>14.640542679992835</v>
      </c>
      <c r="Y922" s="284">
        <v>147.59212666643285</v>
      </c>
      <c r="Z922" t="str">
        <f>SUBSTITUTE(SUBSTITUTE(SUBSTITUTE(SUBSTITUTE(IF(E922="","",VLOOKUP(E922,Esquemas_NORM!$A$2:$H$126,8,FALSE)),"PROVINCIA ADMINISTRATIVA Y DE PLANIFICACIÓN","PAT"),"PROVINCIA ADMINISTRATIVA Y DE PLANIFICACION","PAT"),"PROVINCIA ADMINISTRATIVA DE PLANIFICACION","PAT"),"PROVINCIA ADMINISTRATIVA Y PLANIFICACION","PAT")</f>
        <v>PAT BIOENERGÉTICA DEL NORTE DE ANTIOQUIA</v>
      </c>
      <c r="AA922" t="str">
        <f>IF($E922="","",INDEX(Esquemas_NORM!$H$2:$K$126,MATCH($E922,Esquemas_NORM!$A$2:$A$126,0),MATCH(AA$4,Esquemas_NORM!$H$1:$K$1,0)))</f>
        <v>A la fecha no ha conformado un EAT Región</v>
      </c>
      <c r="AB922" t="str">
        <f>IF($E922="","",INDEX(Esquemas_NORM!$H$2:$K$126,MATCH($E922,Esquemas_NORM!$A$2:$A$126,0),MATCH(AB$4,Esquemas_NORM!$H$1:$K$1,0)))</f>
        <v>A la fecha no ha conformado un EAT Área Metropolitana</v>
      </c>
      <c r="AC922" t="str">
        <f>IF($E922="","",INDEX(Esquemas_NORM!$H$2:$K$126,MATCH($E922,Esquemas_NORM!$A$2:$A$126,0),MATCH(AC$4,Esquemas_NORM!$H$1:$K$1,0)))</f>
        <v>ASOCIACION DE MUNICIPIOS DEL NORTE ANTIOQUEÑO - AMUNORTE</v>
      </c>
    </row>
    <row r="923" spans="1:29" x14ac:dyDescent="0.3">
      <c r="A923" s="528">
        <v>2022</v>
      </c>
      <c r="B923" s="529" t="s">
        <v>556</v>
      </c>
      <c r="C923" s="529" t="s">
        <v>235</v>
      </c>
      <c r="D923" s="529" t="s">
        <v>568</v>
      </c>
      <c r="E923" s="529" t="s">
        <v>244</v>
      </c>
      <c r="F923" s="529" t="s">
        <v>238</v>
      </c>
      <c r="G923" s="529" t="s">
        <v>245</v>
      </c>
      <c r="H923" s="9">
        <v>22.708468974599999</v>
      </c>
      <c r="I923" s="9">
        <v>0</v>
      </c>
      <c r="J923" s="287">
        <v>22.708468974599999</v>
      </c>
      <c r="K923" s="9">
        <v>2.2574594564699999</v>
      </c>
      <c r="L923" s="9">
        <v>3.5948593205399999</v>
      </c>
      <c r="M923" s="287">
        <v>5.8523187770099998</v>
      </c>
      <c r="N923" s="9">
        <v>3.36839676571</v>
      </c>
      <c r="O923" s="9">
        <v>16.220348817160001</v>
      </c>
      <c r="P923" s="9">
        <v>3.90030087929</v>
      </c>
      <c r="Q923" s="9">
        <v>3.0123259656100001</v>
      </c>
      <c r="R923" s="9">
        <v>9.9764669609599999</v>
      </c>
      <c r="S923" s="9">
        <v>14.95784745614</v>
      </c>
      <c r="T923" s="9">
        <v>25.88451101986</v>
      </c>
      <c r="U923" s="9">
        <v>7.0085198466199996</v>
      </c>
      <c r="V923" s="287">
        <v>84.328717711350009</v>
      </c>
      <c r="W923" s="287">
        <v>112.88950546296</v>
      </c>
      <c r="X923" s="9">
        <v>12.431319532240307</v>
      </c>
      <c r="Y923" s="284">
        <v>125.32082499520031</v>
      </c>
      <c r="Z923" t="str">
        <f>SUBSTITUTE(SUBSTITUTE(SUBSTITUTE(SUBSTITUTE(IF(E923="","",VLOOKUP(E923,Esquemas_NORM!$A$2:$H$126,8,FALSE)),"PROVINCIA ADMINISTRATIVA Y DE PLANIFICACIÓN","PAT"),"PROVINCIA ADMINISTRATIVA Y DE PLANIFICACION","PAT"),"PROVINCIA ADMINISTRATIVA DE PLANIFICACION","PAT"),"PROVINCIA ADMINISTRATIVA Y PLANIFICACION","PAT")</f>
        <v>PAT BIOENERGÉTICA DEL NORTE DE ANTIOQUIA</v>
      </c>
      <c r="AA923" t="str">
        <f>IF($E923="","",INDEX(Esquemas_NORM!$H$2:$K$126,MATCH($E923,Esquemas_NORM!$A$2:$A$126,0),MATCH(AA$4,Esquemas_NORM!$H$1:$K$1,0)))</f>
        <v>A la fecha no ha conformado un EAT Región</v>
      </c>
      <c r="AB923" t="str">
        <f>IF($E923="","",INDEX(Esquemas_NORM!$H$2:$K$126,MATCH($E923,Esquemas_NORM!$A$2:$A$126,0),MATCH(AB$4,Esquemas_NORM!$H$1:$K$1,0)))</f>
        <v>A la fecha no ha conformado un EAT Área Metropolitana</v>
      </c>
      <c r="AC923" t="str">
        <f>IF($E923="","",INDEX(Esquemas_NORM!$H$2:$K$126,MATCH($E923,Esquemas_NORM!$A$2:$A$126,0),MATCH(AC$4,Esquemas_NORM!$H$1:$K$1,0)))</f>
        <v>ASOCIACION DE MUNICIPIOS DEL NORTE ANTIOQUEÑO - AMUNORTE</v>
      </c>
    </row>
    <row r="924" spans="1:29" x14ac:dyDescent="0.3">
      <c r="A924" s="528">
        <v>2022</v>
      </c>
      <c r="B924" s="529" t="s">
        <v>556</v>
      </c>
      <c r="C924" s="529" t="s">
        <v>235</v>
      </c>
      <c r="D924" s="529" t="s">
        <v>566</v>
      </c>
      <c r="E924" s="529" t="s">
        <v>246</v>
      </c>
      <c r="F924" s="529" t="s">
        <v>238</v>
      </c>
      <c r="G924" s="529" t="s">
        <v>247</v>
      </c>
      <c r="H924" s="9">
        <v>21.935281973919999</v>
      </c>
      <c r="I924" s="9">
        <v>1.539917864E-2</v>
      </c>
      <c r="J924" s="287">
        <v>21.950681152559998</v>
      </c>
      <c r="K924" s="9">
        <v>0.76873208610999999</v>
      </c>
      <c r="L924" s="9">
        <v>3.0280782052099999</v>
      </c>
      <c r="M924" s="287">
        <v>3.7968102913199999</v>
      </c>
      <c r="N924" s="9">
        <v>41.098419356949996</v>
      </c>
      <c r="O924" s="9">
        <v>1.94476202789</v>
      </c>
      <c r="P924" s="9">
        <v>0.34421934070999999</v>
      </c>
      <c r="Q924" s="9">
        <v>0.19651185535999999</v>
      </c>
      <c r="R924" s="9">
        <v>1.40347854687</v>
      </c>
      <c r="S924" s="9">
        <v>2.7973321123499999</v>
      </c>
      <c r="T924" s="9">
        <v>2.8983800080700002</v>
      </c>
      <c r="U924" s="9">
        <v>0.56268885748999997</v>
      </c>
      <c r="V924" s="287">
        <v>51.245792105689993</v>
      </c>
      <c r="W924" s="287">
        <v>76.993283549569995</v>
      </c>
      <c r="X924" s="9">
        <v>8.4784507268037039</v>
      </c>
      <c r="Y924" s="284">
        <v>85.471734276373695</v>
      </c>
      <c r="Z924" t="str">
        <f>SUBSTITUTE(SUBSTITUTE(SUBSTITUTE(SUBSTITUTE(IF(E924="","",VLOOKUP(E924,Esquemas_NORM!$A$2:$H$126,8,FALSE)),"PROVINCIA ADMINISTRATIVA Y DE PLANIFICACIÓN","PAT"),"PROVINCIA ADMINISTRATIVA Y DE PLANIFICACION","PAT"),"PROVINCIA ADMINISTRATIVA DE PLANIFICACION","PAT"),"PROVINCIA ADMINISTRATIVA Y PLANIFICACION","PAT")</f>
        <v>PAT BIOENERGÉTICA DEL NORTE DE ANTIOQUIA</v>
      </c>
      <c r="AA924" t="str">
        <f>IF($E924="","",INDEX(Esquemas_NORM!$H$2:$K$126,MATCH($E924,Esquemas_NORM!$A$2:$A$126,0),MATCH(AA$4,Esquemas_NORM!$H$1:$K$1,0)))</f>
        <v>A la fecha no ha conformado un EAT Región</v>
      </c>
      <c r="AB924" t="str">
        <f>IF($E924="","",INDEX(Esquemas_NORM!$H$2:$K$126,MATCH($E924,Esquemas_NORM!$A$2:$A$126,0),MATCH(AB$4,Esquemas_NORM!$H$1:$K$1,0)))</f>
        <v>A la fecha no ha conformado un EAT Área Metropolitana</v>
      </c>
      <c r="AC924" t="str">
        <f>IF($E924="","",INDEX(Esquemas_NORM!$H$2:$K$126,MATCH($E924,Esquemas_NORM!$A$2:$A$126,0),MATCH(AC$4,Esquemas_NORM!$H$1:$K$1,0)))</f>
        <v>A la fecha no ha conformado un EAT asociación - unión</v>
      </c>
    </row>
    <row r="925" spans="1:29" x14ac:dyDescent="0.3">
      <c r="A925" s="528">
        <v>2022</v>
      </c>
      <c r="B925" s="529" t="s">
        <v>556</v>
      </c>
      <c r="C925" s="529" t="s">
        <v>235</v>
      </c>
      <c r="D925" s="529" t="s">
        <v>569</v>
      </c>
      <c r="E925" s="529" t="s">
        <v>248</v>
      </c>
      <c r="F925" s="529" t="s">
        <v>238</v>
      </c>
      <c r="G925" s="529" t="s">
        <v>249</v>
      </c>
      <c r="H925" s="9">
        <v>276.93421219724002</v>
      </c>
      <c r="I925" s="9">
        <v>1.62003466628</v>
      </c>
      <c r="J925" s="287">
        <v>278.55424686352001</v>
      </c>
      <c r="K925" s="9">
        <v>35.336337873470001</v>
      </c>
      <c r="L925" s="9">
        <v>7.7774696897300002</v>
      </c>
      <c r="M925" s="287">
        <v>43.113807563199998</v>
      </c>
      <c r="N925" s="9">
        <v>68.210833684009998</v>
      </c>
      <c r="O925" s="9">
        <v>87.314501628040006</v>
      </c>
      <c r="P925" s="9">
        <v>9.5113328858599999</v>
      </c>
      <c r="Q925" s="9">
        <v>12.055875082209999</v>
      </c>
      <c r="R925" s="9">
        <v>33.444527771220002</v>
      </c>
      <c r="S925" s="9">
        <v>41.476330884779998</v>
      </c>
      <c r="T925" s="9">
        <v>32.564876688010003</v>
      </c>
      <c r="U925" s="9">
        <v>16.354549731119999</v>
      </c>
      <c r="V925" s="287">
        <v>300.93282835525002</v>
      </c>
      <c r="W925" s="287">
        <v>622.60088278197009</v>
      </c>
      <c r="X925" s="9">
        <v>68.560407658565552</v>
      </c>
      <c r="Y925" s="284">
        <v>691.16129044053559</v>
      </c>
      <c r="Z925" t="str">
        <f>SUBSTITUTE(SUBSTITUTE(SUBSTITUTE(SUBSTITUTE(IF(E925="","",VLOOKUP(E925,Esquemas_NORM!$A$2:$H$126,8,FALSE)),"PROVINCIA ADMINISTRATIVA Y DE PLANIFICACIÓN","PAT"),"PROVINCIA ADMINISTRATIVA Y DE PLANIFICACION","PAT"),"PROVINCIA ADMINISTRATIVA DE PLANIFICACION","PAT"),"PROVINCIA ADMINISTRATIVA Y PLANIFICACION","PAT")</f>
        <v>PAT DEL RIO GRANDE</v>
      </c>
      <c r="AA925" t="str">
        <f>IF($E925="","",INDEX(Esquemas_NORM!$H$2:$K$126,MATCH($E925,Esquemas_NORM!$A$2:$A$126,0),MATCH(AA$4,Esquemas_NORM!$H$1:$K$1,0)))</f>
        <v>A la fecha no ha conformado un EAT Región</v>
      </c>
      <c r="AB925" t="str">
        <f>IF($E925="","",INDEX(Esquemas_NORM!$H$2:$K$126,MATCH($E925,Esquemas_NORM!$A$2:$A$126,0),MATCH(AB$4,Esquemas_NORM!$H$1:$K$1,0)))</f>
        <v>A la fecha no ha conformado un EAT Área Metropolitana</v>
      </c>
      <c r="AC925" t="str">
        <f>IF($E925="","",INDEX(Esquemas_NORM!$H$2:$K$126,MATCH($E925,Esquemas_NORM!$A$2:$A$126,0),MATCH(AC$4,Esquemas_NORM!$H$1:$K$1,0)))</f>
        <v>ASOCIACION DE MUNICIPIOS DEL NORTE ANTIOQUEÑO - AMUNORTE</v>
      </c>
    </row>
    <row r="926" spans="1:29" x14ac:dyDescent="0.3">
      <c r="A926" s="528">
        <v>2022</v>
      </c>
      <c r="B926" s="529" t="s">
        <v>556</v>
      </c>
      <c r="C926" s="529" t="s">
        <v>235</v>
      </c>
      <c r="D926" s="529" t="s">
        <v>569</v>
      </c>
      <c r="E926" s="529" t="s">
        <v>250</v>
      </c>
      <c r="F926" s="529" t="s">
        <v>238</v>
      </c>
      <c r="G926" s="529" t="s">
        <v>251</v>
      </c>
      <c r="H926" s="9">
        <v>170.39266250432999</v>
      </c>
      <c r="I926" s="9">
        <v>0</v>
      </c>
      <c r="J926" s="287">
        <v>170.39266250432999</v>
      </c>
      <c r="K926" s="9">
        <v>206.97798256109999</v>
      </c>
      <c r="L926" s="9">
        <v>36.15981788157</v>
      </c>
      <c r="M926" s="287">
        <v>243.13780044267</v>
      </c>
      <c r="N926" s="9">
        <v>17.35616066119</v>
      </c>
      <c r="O926" s="9">
        <v>62.939348249459997</v>
      </c>
      <c r="P926" s="9">
        <v>6.2683182992699997</v>
      </c>
      <c r="Q926" s="9">
        <v>8.4615754765000002</v>
      </c>
      <c r="R926" s="9">
        <v>22.64359418998</v>
      </c>
      <c r="S926" s="9">
        <v>28.914275767199999</v>
      </c>
      <c r="T926" s="9">
        <v>25.014783247099999</v>
      </c>
      <c r="U926" s="9">
        <v>11.275043593079999</v>
      </c>
      <c r="V926" s="287">
        <v>182.87309948377998</v>
      </c>
      <c r="W926" s="287">
        <v>596.40356243077997</v>
      </c>
      <c r="X926" s="9">
        <v>65.675575637761611</v>
      </c>
      <c r="Y926" s="284">
        <v>662.07913806854162</v>
      </c>
      <c r="Z926" t="str">
        <f>SUBSTITUTE(SUBSTITUTE(SUBSTITUTE(SUBSTITUTE(IF(E926="","",VLOOKUP(E926,Esquemas_NORM!$A$2:$H$126,8,FALSE)),"PROVINCIA ADMINISTRATIVA Y DE PLANIFICACIÓN","PAT"),"PROVINCIA ADMINISTRATIVA Y DE PLANIFICACION","PAT"),"PROVINCIA ADMINISTRATIVA DE PLANIFICACION","PAT"),"PROVINCIA ADMINISTRATIVA Y PLANIFICACION","PAT")</f>
        <v>PAT DEL RIO GRANDE</v>
      </c>
      <c r="AA926" t="str">
        <f>IF($E926="","",INDEX(Esquemas_NORM!$H$2:$K$126,MATCH($E926,Esquemas_NORM!$A$2:$A$126,0),MATCH(AA$4,Esquemas_NORM!$H$1:$K$1,0)))</f>
        <v>A la fecha no ha conformado un EAT Región</v>
      </c>
      <c r="AB926" t="str">
        <f>IF($E926="","",INDEX(Esquemas_NORM!$H$2:$K$126,MATCH($E926,Esquemas_NORM!$A$2:$A$126,0),MATCH(AB$4,Esquemas_NORM!$H$1:$K$1,0)))</f>
        <v>A la fecha no ha conformado un EAT Área Metropolitana</v>
      </c>
      <c r="AC926" t="str">
        <f>IF($E926="","",INDEX(Esquemas_NORM!$H$2:$K$126,MATCH($E926,Esquemas_NORM!$A$2:$A$126,0),MATCH(AC$4,Esquemas_NORM!$H$1:$K$1,0)))</f>
        <v>A la fecha no ha conformado un EAT asociación - unión</v>
      </c>
    </row>
    <row r="927" spans="1:29" x14ac:dyDescent="0.3">
      <c r="A927" s="528">
        <v>2022</v>
      </c>
      <c r="B927" s="529" t="s">
        <v>556</v>
      </c>
      <c r="C927" s="529" t="s">
        <v>235</v>
      </c>
      <c r="D927" s="529" t="s">
        <v>566</v>
      </c>
      <c r="E927" s="529" t="s">
        <v>252</v>
      </c>
      <c r="F927" s="529" t="s">
        <v>238</v>
      </c>
      <c r="G927" s="529" t="s">
        <v>253</v>
      </c>
      <c r="H927" s="9">
        <v>55.964830553139997</v>
      </c>
      <c r="I927" s="9">
        <v>3.9415631423600002</v>
      </c>
      <c r="J927" s="287">
        <v>59.9063936955</v>
      </c>
      <c r="K927" s="9">
        <v>9.9951550656600006</v>
      </c>
      <c r="L927" s="9">
        <v>9.7792107896299996</v>
      </c>
      <c r="M927" s="287">
        <v>19.77436585529</v>
      </c>
      <c r="N927" s="9">
        <v>29.190111262670001</v>
      </c>
      <c r="O927" s="9">
        <v>115.69453700255001</v>
      </c>
      <c r="P927" s="9">
        <v>13.92663059288</v>
      </c>
      <c r="Q927" s="9">
        <v>8.8487855696800004</v>
      </c>
      <c r="R927" s="9">
        <v>58.362117134089999</v>
      </c>
      <c r="S927" s="9">
        <v>48.483480560430003</v>
      </c>
      <c r="T927" s="9">
        <v>64.741863467930003</v>
      </c>
      <c r="U927" s="9">
        <v>27.197751789990001</v>
      </c>
      <c r="V927" s="287">
        <v>366.44527738021998</v>
      </c>
      <c r="W927" s="287">
        <v>446.12603693100999</v>
      </c>
      <c r="X927" s="9">
        <v>49.127111452905019</v>
      </c>
      <c r="Y927" s="284">
        <v>495.253148383915</v>
      </c>
      <c r="Z927" t="str">
        <f>SUBSTITUTE(SUBSTITUTE(SUBSTITUTE(SUBSTITUTE(IF(E927="","",VLOOKUP(E927,Esquemas_NORM!$A$2:$H$126,8,FALSE)),"PROVINCIA ADMINISTRATIVA Y DE PLANIFICACIÓN","PAT"),"PROVINCIA ADMINISTRATIVA Y DE PLANIFICACION","PAT"),"PROVINCIA ADMINISTRATIVA DE PLANIFICACION","PAT"),"PROVINCIA ADMINISTRATIVA Y PLANIFICACION","PAT")</f>
        <v>PAT BIOENERGÉTICA DEL NORTE DE ANTIOQUIA</v>
      </c>
      <c r="AA927" t="str">
        <f>IF($E927="","",INDEX(Esquemas_NORM!$H$2:$K$126,MATCH($E927,Esquemas_NORM!$A$2:$A$126,0),MATCH(AA$4,Esquemas_NORM!$H$1:$K$1,0)))</f>
        <v>A la fecha no ha conformado un EAT Región</v>
      </c>
      <c r="AB927" t="str">
        <f>IF($E927="","",INDEX(Esquemas_NORM!$H$2:$K$126,MATCH($E927,Esquemas_NORM!$A$2:$A$126,0),MATCH(AB$4,Esquemas_NORM!$H$1:$K$1,0)))</f>
        <v>A la fecha no ha conformado un EAT Área Metropolitana</v>
      </c>
      <c r="AC927" t="str">
        <f>IF($E927="","",INDEX(Esquemas_NORM!$H$2:$K$126,MATCH($E927,Esquemas_NORM!$A$2:$A$126,0),MATCH(AC$4,Esquemas_NORM!$H$1:$K$1,0)))</f>
        <v>ASOCIACION DE MUNICIPIOS DEL NORTE ANTIOQUEÑO - AMUNORTE</v>
      </c>
    </row>
    <row r="928" spans="1:29" x14ac:dyDescent="0.3">
      <c r="A928" s="528">
        <v>2022</v>
      </c>
      <c r="B928" s="529" t="s">
        <v>556</v>
      </c>
      <c r="C928" s="529" t="s">
        <v>235</v>
      </c>
      <c r="D928" s="529" t="s">
        <v>566</v>
      </c>
      <c r="E928" s="529" t="s">
        <v>254</v>
      </c>
      <c r="F928" s="529" t="s">
        <v>238</v>
      </c>
      <c r="G928" s="529" t="s">
        <v>255</v>
      </c>
      <c r="H928" s="9">
        <v>18.62580694271</v>
      </c>
      <c r="I928" s="9">
        <v>0</v>
      </c>
      <c r="J928" s="287">
        <v>18.62580694271</v>
      </c>
      <c r="K928" s="9">
        <v>0.57652541620999997</v>
      </c>
      <c r="L928" s="9">
        <v>4.15941003964</v>
      </c>
      <c r="M928" s="287">
        <v>4.73593545585</v>
      </c>
      <c r="N928" s="9">
        <v>53.169400732040003</v>
      </c>
      <c r="O928" s="9">
        <v>3.6576025253800002</v>
      </c>
      <c r="P928" s="9">
        <v>0.59831616304000002</v>
      </c>
      <c r="Q928" s="9">
        <v>0.46110697919999999</v>
      </c>
      <c r="R928" s="9">
        <v>2.1659908187800001</v>
      </c>
      <c r="S928" s="9">
        <v>3.8081829532699998</v>
      </c>
      <c r="T928" s="9">
        <v>4.0892160671399997</v>
      </c>
      <c r="U928" s="9">
        <v>1.27805464152</v>
      </c>
      <c r="V928" s="287">
        <v>69.227870880370006</v>
      </c>
      <c r="W928" s="287">
        <v>92.589613278930003</v>
      </c>
      <c r="X928" s="9">
        <v>10.19590849757423</v>
      </c>
      <c r="Y928" s="284">
        <v>102.78552177650423</v>
      </c>
      <c r="Z928" t="str">
        <f>SUBSTITUTE(SUBSTITUTE(SUBSTITUTE(SUBSTITUTE(IF(E928="","",VLOOKUP(E928,Esquemas_NORM!$A$2:$H$126,8,FALSE)),"PROVINCIA ADMINISTRATIVA Y DE PLANIFICACIÓN","PAT"),"PROVINCIA ADMINISTRATIVA Y DE PLANIFICACION","PAT"),"PROVINCIA ADMINISTRATIVA DE PLANIFICACION","PAT"),"PROVINCIA ADMINISTRATIVA Y PLANIFICACION","PAT")</f>
        <v>PAT BIOENERGÉTICA DEL NORTE DE ANTIOQUIA</v>
      </c>
      <c r="AA928" t="str">
        <f>IF($E928="","",INDEX(Esquemas_NORM!$H$2:$K$126,MATCH($E928,Esquemas_NORM!$A$2:$A$126,0),MATCH(AA$4,Esquemas_NORM!$H$1:$K$1,0)))</f>
        <v>A la fecha no ha conformado un EAT Región</v>
      </c>
      <c r="AB928" t="str">
        <f>IF($E928="","",INDEX(Esquemas_NORM!$H$2:$K$126,MATCH($E928,Esquemas_NORM!$A$2:$A$126,0),MATCH(AB$4,Esquemas_NORM!$H$1:$K$1,0)))</f>
        <v>A la fecha no ha conformado un EAT Área Metropolitana</v>
      </c>
      <c r="AC928" t="str">
        <f>IF($E928="","",INDEX(Esquemas_NORM!$H$2:$K$126,MATCH($E928,Esquemas_NORM!$A$2:$A$126,0),MATCH(AC$4,Esquemas_NORM!$H$1:$K$1,0)))</f>
        <v>A la fecha no ha conformado un EAT asociación - unión</v>
      </c>
    </row>
    <row r="929" spans="1:29" x14ac:dyDescent="0.3">
      <c r="A929" s="528">
        <v>2022</v>
      </c>
      <c r="B929" s="529" t="s">
        <v>556</v>
      </c>
      <c r="C929" s="529" t="s">
        <v>235</v>
      </c>
      <c r="D929" s="529" t="s">
        <v>570</v>
      </c>
      <c r="E929" s="529" t="s">
        <v>256</v>
      </c>
      <c r="F929" s="529" t="s">
        <v>238</v>
      </c>
      <c r="G929" s="529" t="s">
        <v>257</v>
      </c>
      <c r="H929" s="9">
        <v>85.298894033859995</v>
      </c>
      <c r="I929" s="9">
        <v>0</v>
      </c>
      <c r="J929" s="287">
        <v>85.298894033859995</v>
      </c>
      <c r="K929" s="9">
        <v>6.7953851931999996</v>
      </c>
      <c r="L929" s="9">
        <v>11.517552717799999</v>
      </c>
      <c r="M929" s="287">
        <v>18.312937910999999</v>
      </c>
      <c r="N929" s="9">
        <v>9.6620751933900006</v>
      </c>
      <c r="O929" s="9">
        <v>59.969201369620002</v>
      </c>
      <c r="P929" s="9">
        <v>8.6389852244400007</v>
      </c>
      <c r="Q929" s="9">
        <v>6.2274195670600001</v>
      </c>
      <c r="R929" s="9">
        <v>18.811928055399999</v>
      </c>
      <c r="S929" s="9">
        <v>40.531262395520002</v>
      </c>
      <c r="T929" s="9">
        <v>89.333933193220005</v>
      </c>
      <c r="U929" s="9">
        <v>14.822516181699999</v>
      </c>
      <c r="V929" s="287">
        <v>247.99732118035001</v>
      </c>
      <c r="W929" s="287">
        <v>351.60915312521001</v>
      </c>
      <c r="X929" s="9">
        <v>38.718973167916928</v>
      </c>
      <c r="Y929" s="284">
        <v>390.32812629312696</v>
      </c>
      <c r="Z929" t="str">
        <f>SUBSTITUTE(SUBSTITUTE(SUBSTITUTE(SUBSTITUTE(IF(E929="","",VLOOKUP(E929,Esquemas_NORM!$A$2:$H$126,8,FALSE)),"PROVINCIA ADMINISTRATIVA Y DE PLANIFICACIÓN","PAT"),"PROVINCIA ADMINISTRATIVA Y DE PLANIFICACION","PAT"),"PROVINCIA ADMINISTRATIVA DE PLANIFICACION","PAT"),"PROVINCIA ADMINISTRATIVA Y PLANIFICACION","PAT")</f>
        <v>PAT BIOENERGÉTICA DEL NORTE DE ANTIOQUIA</v>
      </c>
      <c r="AA929" t="str">
        <f>IF($E929="","",INDEX(Esquemas_NORM!$H$2:$K$126,MATCH($E929,Esquemas_NORM!$A$2:$A$126,0),MATCH(AA$4,Esquemas_NORM!$H$1:$K$1,0)))</f>
        <v>A la fecha no ha conformado un EAT Región</v>
      </c>
      <c r="AB929" t="str">
        <f>IF($E929="","",INDEX(Esquemas_NORM!$H$2:$K$126,MATCH($E929,Esquemas_NORM!$A$2:$A$126,0),MATCH(AB$4,Esquemas_NORM!$H$1:$K$1,0)))</f>
        <v>A la fecha no ha conformado un EAT Área Metropolitana</v>
      </c>
      <c r="AC929" t="str">
        <f>IF($E929="","",INDEX(Esquemas_NORM!$H$2:$K$126,MATCH($E929,Esquemas_NORM!$A$2:$A$126,0),MATCH(AC$4,Esquemas_NORM!$H$1:$K$1,0)))</f>
        <v>ASOCIACION DE MUNICIPIOS DEL NORTE ANTIOQUEÑO - AMUNORTE</v>
      </c>
    </row>
    <row r="930" spans="1:29" x14ac:dyDescent="0.3">
      <c r="A930" s="528">
        <v>2022</v>
      </c>
      <c r="B930" s="529" t="s">
        <v>556</v>
      </c>
      <c r="C930" s="529" t="s">
        <v>235</v>
      </c>
      <c r="D930" s="529" t="s">
        <v>570</v>
      </c>
      <c r="E930" s="529" t="s">
        <v>258</v>
      </c>
      <c r="F930" s="529" t="s">
        <v>238</v>
      </c>
      <c r="G930" s="529" t="s">
        <v>259</v>
      </c>
      <c r="H930" s="9">
        <v>30.379726147509999</v>
      </c>
      <c r="I930" s="9">
        <v>0</v>
      </c>
      <c r="J930" s="287">
        <v>30.379726147509999</v>
      </c>
      <c r="K930" s="9">
        <v>0.39934652739999998</v>
      </c>
      <c r="L930" s="9">
        <v>4.9920158361000002</v>
      </c>
      <c r="M930" s="287">
        <v>5.3913623634999999</v>
      </c>
      <c r="N930" s="9">
        <v>32.795809953209996</v>
      </c>
      <c r="O930" s="9">
        <v>6.5359057192799996</v>
      </c>
      <c r="P930" s="9">
        <v>1.97271665585</v>
      </c>
      <c r="Q930" s="9">
        <v>1.42367265388</v>
      </c>
      <c r="R930" s="9">
        <v>5.7971865224699997</v>
      </c>
      <c r="S930" s="9">
        <v>7.0914560807100004</v>
      </c>
      <c r="T930" s="9">
        <v>13.213212312670001</v>
      </c>
      <c r="U930" s="9">
        <v>3.00157206013</v>
      </c>
      <c r="V930" s="287">
        <v>71.831531958200003</v>
      </c>
      <c r="W930" s="287">
        <v>107.60262046921</v>
      </c>
      <c r="X930" s="9">
        <v>11.849131166561506</v>
      </c>
      <c r="Y930" s="284">
        <v>119.4517516357715</v>
      </c>
      <c r="Z930" t="str">
        <f>SUBSTITUTE(SUBSTITUTE(SUBSTITUTE(SUBSTITUTE(IF(E930="","",VLOOKUP(E930,Esquemas_NORM!$A$2:$H$126,8,FALSE)),"PROVINCIA ADMINISTRATIVA Y DE PLANIFICACIÓN","PAT"),"PROVINCIA ADMINISTRATIVA Y DE PLANIFICACION","PAT"),"PROVINCIA ADMINISTRATIVA DE PLANIFICACION","PAT"),"PROVINCIA ADMINISTRATIVA Y PLANIFICACION","PAT")</f>
        <v>PAT BIOENERGÉTICA DEL NORTE DE ANTIOQUIA</v>
      </c>
      <c r="AA930" t="str">
        <f>IF($E930="","",INDEX(Esquemas_NORM!$H$2:$K$126,MATCH($E930,Esquemas_NORM!$A$2:$A$126,0),MATCH(AA$4,Esquemas_NORM!$H$1:$K$1,0)))</f>
        <v>A la fecha no ha conformado un EAT Región</v>
      </c>
      <c r="AB930" t="str">
        <f>IF($E930="","",INDEX(Esquemas_NORM!$H$2:$K$126,MATCH($E930,Esquemas_NORM!$A$2:$A$126,0),MATCH(AB$4,Esquemas_NORM!$H$1:$K$1,0)))</f>
        <v>A la fecha no ha conformado un EAT Área Metropolitana</v>
      </c>
      <c r="AC930" t="str">
        <f>IF($E930="","",INDEX(Esquemas_NORM!$H$2:$K$126,MATCH($E930,Esquemas_NORM!$A$2:$A$126,0),MATCH(AC$4,Esquemas_NORM!$H$1:$K$1,0)))</f>
        <v>ASOCIACION DE MUNICIPIOS DEL NORTE ANTIOQUEÑO - AMUNORTE</v>
      </c>
    </row>
    <row r="931" spans="1:29" x14ac:dyDescent="0.3">
      <c r="A931" s="528">
        <v>2022</v>
      </c>
      <c r="B931" s="529" t="s">
        <v>556</v>
      </c>
      <c r="C931" s="529" t="s">
        <v>235</v>
      </c>
      <c r="D931" s="529" t="s">
        <v>569</v>
      </c>
      <c r="E931" s="529" t="s">
        <v>260</v>
      </c>
      <c r="F931" s="529" t="s">
        <v>238</v>
      </c>
      <c r="G931" s="529" t="s">
        <v>261</v>
      </c>
      <c r="H931" s="9">
        <v>7.66289557125</v>
      </c>
      <c r="I931" s="9">
        <v>0</v>
      </c>
      <c r="J931" s="287">
        <v>7.66289557125</v>
      </c>
      <c r="K931" s="9">
        <v>1.6495451640600001</v>
      </c>
      <c r="L931" s="9">
        <v>1.0840425681400001</v>
      </c>
      <c r="M931" s="287">
        <v>2.7335877322000002</v>
      </c>
      <c r="N931" s="9">
        <v>4.2439928413999999</v>
      </c>
      <c r="O931" s="9">
        <v>9.8103940101700005</v>
      </c>
      <c r="P931" s="9">
        <v>1.75488901725</v>
      </c>
      <c r="Q931" s="9">
        <v>1.3050109726900001</v>
      </c>
      <c r="R931" s="9">
        <v>5.2097288450399999</v>
      </c>
      <c r="S931" s="9">
        <v>6.6613186186800002</v>
      </c>
      <c r="T931" s="9">
        <v>11.584863807070001</v>
      </c>
      <c r="U931" s="9">
        <v>3.3387924043399999</v>
      </c>
      <c r="V931" s="287">
        <v>43.908990516640003</v>
      </c>
      <c r="W931" s="287">
        <v>54.30547382009</v>
      </c>
      <c r="X931" s="9">
        <v>5.9800837521499144</v>
      </c>
      <c r="Y931" s="284">
        <v>60.285557572239917</v>
      </c>
      <c r="Z931" t="str">
        <f>SUBSTITUTE(SUBSTITUTE(SUBSTITUTE(SUBSTITUTE(IF(E931="","",VLOOKUP(E931,Esquemas_NORM!$A$2:$H$126,8,FALSE)),"PROVINCIA ADMINISTRATIVA Y DE PLANIFICACIÓN","PAT"),"PROVINCIA ADMINISTRATIVA Y DE PLANIFICACION","PAT"),"PROVINCIA ADMINISTRATIVA DE PLANIFICACION","PAT"),"PROVINCIA ADMINISTRATIVA Y PLANIFICACION","PAT")</f>
        <v>PAT BIOENERGÉTICA DEL NORTE DE ANTIOQUIA</v>
      </c>
      <c r="AA931" t="str">
        <f>IF($E931="","",INDEX(Esquemas_NORM!$H$2:$K$126,MATCH($E931,Esquemas_NORM!$A$2:$A$126,0),MATCH(AA$4,Esquemas_NORM!$H$1:$K$1,0)))</f>
        <v>A la fecha no ha conformado un EAT Región</v>
      </c>
      <c r="AB931" t="str">
        <f>IF($E931="","",INDEX(Esquemas_NORM!$H$2:$K$126,MATCH($E931,Esquemas_NORM!$A$2:$A$126,0),MATCH(AB$4,Esquemas_NORM!$H$1:$K$1,0)))</f>
        <v>A la fecha no ha conformado un EAT Área Metropolitana</v>
      </c>
      <c r="AC931" t="str">
        <f>IF($E931="","",INDEX(Esquemas_NORM!$H$2:$K$126,MATCH($E931,Esquemas_NORM!$A$2:$A$126,0),MATCH(AC$4,Esquemas_NORM!$H$1:$K$1,0)))</f>
        <v>ASOCIACION DE MUNICIPIOS DEL NORTE ANTIOQUEÑO - AMUNORTE</v>
      </c>
    </row>
    <row r="932" spans="1:29" x14ac:dyDescent="0.3">
      <c r="A932" s="528">
        <v>2022</v>
      </c>
      <c r="B932" s="529" t="s">
        <v>556</v>
      </c>
      <c r="C932" s="529" t="s">
        <v>235</v>
      </c>
      <c r="D932" s="529" t="s">
        <v>569</v>
      </c>
      <c r="E932" s="529" t="s">
        <v>262</v>
      </c>
      <c r="F932" s="529" t="s">
        <v>238</v>
      </c>
      <c r="G932" s="529" t="s">
        <v>263</v>
      </c>
      <c r="H932" s="9">
        <v>206.01643729578001</v>
      </c>
      <c r="I932" s="9">
        <v>5.9345863799999997E-3</v>
      </c>
      <c r="J932" s="287">
        <v>206.02237188216</v>
      </c>
      <c r="K932" s="9">
        <v>622.88297062777997</v>
      </c>
      <c r="L932" s="9">
        <v>78.429993905649994</v>
      </c>
      <c r="M932" s="287">
        <v>701.31296453342998</v>
      </c>
      <c r="N932" s="9">
        <v>30.263392732580002</v>
      </c>
      <c r="O932" s="9">
        <v>120.79500081845001</v>
      </c>
      <c r="P932" s="9">
        <v>12.76858372745</v>
      </c>
      <c r="Q932" s="9">
        <v>16.066277100450002</v>
      </c>
      <c r="R932" s="9">
        <v>40.902150951400003</v>
      </c>
      <c r="S932" s="9">
        <v>57.813120778219997</v>
      </c>
      <c r="T932" s="9">
        <v>56.038908235850002</v>
      </c>
      <c r="U932" s="9">
        <v>16.55322325157</v>
      </c>
      <c r="V932" s="287">
        <v>351.20065759596997</v>
      </c>
      <c r="W932" s="287">
        <v>1258.53599401156</v>
      </c>
      <c r="X932" s="9">
        <v>138.58917195378621</v>
      </c>
      <c r="Y932" s="284">
        <v>1397.1251659653462</v>
      </c>
      <c r="Z932" t="str">
        <f>SUBSTITUTE(SUBSTITUTE(SUBSTITUTE(SUBSTITUTE(IF(E932="","",VLOOKUP(E932,Esquemas_NORM!$A$2:$H$126,8,FALSE)),"PROVINCIA ADMINISTRATIVA Y DE PLANIFICACIÓN","PAT"),"PROVINCIA ADMINISTRATIVA Y DE PLANIFICACION","PAT"),"PROVINCIA ADMINISTRATIVA DE PLANIFICACION","PAT"),"PROVINCIA ADMINISTRATIVA Y PLANIFICACION","PAT")</f>
        <v>PAT DEL RIO GRANDE</v>
      </c>
      <c r="AA932" t="str">
        <f>IF($E932="","",INDEX(Esquemas_NORM!$H$2:$K$126,MATCH($E932,Esquemas_NORM!$A$2:$A$126,0),MATCH(AA$4,Esquemas_NORM!$H$1:$K$1,0)))</f>
        <v>A la fecha no ha conformado un EAT Región</v>
      </c>
      <c r="AB932" t="str">
        <f>IF($E932="","",INDEX(Esquemas_NORM!$H$2:$K$126,MATCH($E932,Esquemas_NORM!$A$2:$A$126,0),MATCH(AB$4,Esquemas_NORM!$H$1:$K$1,0)))</f>
        <v>A la fecha no ha conformado un EAT Área Metropolitana</v>
      </c>
      <c r="AC932" t="str">
        <f>IF($E932="","",INDEX(Esquemas_NORM!$H$2:$K$126,MATCH($E932,Esquemas_NORM!$A$2:$A$126,0),MATCH(AC$4,Esquemas_NORM!$H$1:$K$1,0)))</f>
        <v>A la fecha no ha conformado un EAT asociación - unión</v>
      </c>
    </row>
    <row r="933" spans="1:29" x14ac:dyDescent="0.3">
      <c r="A933" s="528">
        <v>2022</v>
      </c>
      <c r="B933" s="529" t="s">
        <v>556</v>
      </c>
      <c r="C933" s="529" t="s">
        <v>235</v>
      </c>
      <c r="D933" s="529" t="s">
        <v>569</v>
      </c>
      <c r="E933" s="529" t="s">
        <v>264</v>
      </c>
      <c r="F933" s="529" t="s">
        <v>238</v>
      </c>
      <c r="G933" s="529" t="s">
        <v>265</v>
      </c>
      <c r="H933" s="9">
        <v>392.01105634302002</v>
      </c>
      <c r="I933" s="9">
        <v>0.85567114037000003</v>
      </c>
      <c r="J933" s="287">
        <v>392.86672748339004</v>
      </c>
      <c r="K933" s="9">
        <v>236.58823430231999</v>
      </c>
      <c r="L933" s="9">
        <v>53.571782731319999</v>
      </c>
      <c r="M933" s="287">
        <v>290.16001703363997</v>
      </c>
      <c r="N933" s="9">
        <v>81.488701266960007</v>
      </c>
      <c r="O933" s="9">
        <v>145.75020641216</v>
      </c>
      <c r="P933" s="9">
        <v>18.648059487459999</v>
      </c>
      <c r="Q933" s="9">
        <v>19.364843758119999</v>
      </c>
      <c r="R933" s="9">
        <v>57.408559486980003</v>
      </c>
      <c r="S933" s="9">
        <v>88.618459251280001</v>
      </c>
      <c r="T933" s="9">
        <v>164.00090011355999</v>
      </c>
      <c r="U933" s="9">
        <v>27.313783912990001</v>
      </c>
      <c r="V933" s="287">
        <v>602.5935136895099</v>
      </c>
      <c r="W933" s="287">
        <v>1285.6202582065398</v>
      </c>
      <c r="X933" s="9">
        <v>141.57167365860758</v>
      </c>
      <c r="Y933" s="284">
        <v>1427.1919318651474</v>
      </c>
      <c r="Z933" t="str">
        <f>SUBSTITUTE(SUBSTITUTE(SUBSTITUTE(SUBSTITUTE(IF(E933="","",VLOOKUP(E933,Esquemas_NORM!$A$2:$H$126,8,FALSE)),"PROVINCIA ADMINISTRATIVA Y DE PLANIFICACIÓN","PAT"),"PROVINCIA ADMINISTRATIVA Y DE PLANIFICACION","PAT"),"PROVINCIA ADMINISTRATIVA DE PLANIFICACION","PAT"),"PROVINCIA ADMINISTRATIVA Y PLANIFICACION","PAT")</f>
        <v>PAT DEL RIO GRANDE</v>
      </c>
      <c r="AA933" t="str">
        <f>IF($E933="","",INDEX(Esquemas_NORM!$H$2:$K$126,MATCH($E933,Esquemas_NORM!$A$2:$A$126,0),MATCH(AA$4,Esquemas_NORM!$H$1:$K$1,0)))</f>
        <v>A la fecha no ha conformado un EAT Región</v>
      </c>
      <c r="AB933" t="str">
        <f>IF($E933="","",INDEX(Esquemas_NORM!$H$2:$K$126,MATCH($E933,Esquemas_NORM!$A$2:$A$126,0),MATCH(AB$4,Esquemas_NORM!$H$1:$K$1,0)))</f>
        <v>A la fecha no ha conformado un EAT Área Metropolitana</v>
      </c>
      <c r="AC933" t="str">
        <f>IF($E933="","",INDEX(Esquemas_NORM!$H$2:$K$126,MATCH($E933,Esquemas_NORM!$A$2:$A$126,0),MATCH(AC$4,Esquemas_NORM!$H$1:$K$1,0)))</f>
        <v>A la fecha no ha conformado un EAT asociación - unión</v>
      </c>
    </row>
    <row r="934" spans="1:29" x14ac:dyDescent="0.3">
      <c r="A934" s="528">
        <v>2022</v>
      </c>
      <c r="B934" s="529" t="s">
        <v>556</v>
      </c>
      <c r="C934" s="529" t="s">
        <v>235</v>
      </c>
      <c r="D934" s="529" t="s">
        <v>570</v>
      </c>
      <c r="E934" s="529" t="s">
        <v>266</v>
      </c>
      <c r="F934" s="529" t="s">
        <v>238</v>
      </c>
      <c r="G934" s="529" t="s">
        <v>267</v>
      </c>
      <c r="H934" s="9">
        <v>28.199683035909999</v>
      </c>
      <c r="I934" s="9">
        <v>1.2973507260299999</v>
      </c>
      <c r="J934" s="287">
        <v>29.497033761939999</v>
      </c>
      <c r="K934" s="9">
        <v>5.3186023269099998</v>
      </c>
      <c r="L934" s="9">
        <v>0.15514632303000001</v>
      </c>
      <c r="M934" s="287">
        <v>5.4737486499400001</v>
      </c>
      <c r="N934" s="9">
        <v>18.52421003433</v>
      </c>
      <c r="O934" s="9">
        <v>13.40264801675</v>
      </c>
      <c r="P934" s="9">
        <v>1.9598001467999999</v>
      </c>
      <c r="Q934" s="9">
        <v>1.8073964252600001</v>
      </c>
      <c r="R934" s="9">
        <v>7.9099891099499997</v>
      </c>
      <c r="S934" s="9">
        <v>18.656258822590001</v>
      </c>
      <c r="T934" s="9">
        <v>14.65602992833</v>
      </c>
      <c r="U934" s="9">
        <v>4.0568923306400002</v>
      </c>
      <c r="V934" s="287">
        <v>80.973224814649996</v>
      </c>
      <c r="W934" s="287">
        <v>115.94400722653</v>
      </c>
      <c r="X934" s="9">
        <v>12.767679296407842</v>
      </c>
      <c r="Y934" s="284">
        <v>128.71168652293784</v>
      </c>
      <c r="Z934" t="str">
        <f>SUBSTITUTE(SUBSTITUTE(SUBSTITUTE(SUBSTITUTE(IF(E934="","",VLOOKUP(E934,Esquemas_NORM!$A$2:$H$126,8,FALSE)),"PROVINCIA ADMINISTRATIVA Y DE PLANIFICACIÓN","PAT"),"PROVINCIA ADMINISTRATIVA Y DE PLANIFICACION","PAT"),"PROVINCIA ADMINISTRATIVA DE PLANIFICACION","PAT"),"PROVINCIA ADMINISTRATIVA Y PLANIFICACION","PAT")</f>
        <v>PAT BIOENERGÉTICA DEL NORTE DE ANTIOQUIA</v>
      </c>
      <c r="AA934" t="str">
        <f>IF($E934="","",INDEX(Esquemas_NORM!$H$2:$K$126,MATCH($E934,Esquemas_NORM!$A$2:$A$126,0),MATCH(AA$4,Esquemas_NORM!$H$1:$K$1,0)))</f>
        <v>A la fecha no ha conformado un EAT Región</v>
      </c>
      <c r="AB934" t="str">
        <f>IF($E934="","",INDEX(Esquemas_NORM!$H$2:$K$126,MATCH($E934,Esquemas_NORM!$A$2:$A$126,0),MATCH(AB$4,Esquemas_NORM!$H$1:$K$1,0)))</f>
        <v>A la fecha no ha conformado un EAT Área Metropolitana</v>
      </c>
      <c r="AC934" t="str">
        <f>IF($E934="","",INDEX(Esquemas_NORM!$H$2:$K$126,MATCH($E934,Esquemas_NORM!$A$2:$A$126,0),MATCH(AC$4,Esquemas_NORM!$H$1:$K$1,0)))</f>
        <v>ASOCIACION DE MUNICIPIOS DEL NORTE ANTIOQUEÑO - AMUNORTE</v>
      </c>
    </row>
    <row r="935" spans="1:29" x14ac:dyDescent="0.3">
      <c r="A935" s="528">
        <v>2022</v>
      </c>
      <c r="B935" s="529" t="s">
        <v>556</v>
      </c>
      <c r="C935" s="529" t="s">
        <v>235</v>
      </c>
      <c r="D935" s="529" t="s">
        <v>568</v>
      </c>
      <c r="E935" s="529" t="s">
        <v>268</v>
      </c>
      <c r="F935" s="529" t="s">
        <v>238</v>
      </c>
      <c r="G935" s="529" t="s">
        <v>269</v>
      </c>
      <c r="H935" s="9">
        <v>27.77825948608</v>
      </c>
      <c r="I935" s="9">
        <v>1.31243065805</v>
      </c>
      <c r="J935" s="287">
        <v>29.090690144130001</v>
      </c>
      <c r="K935" s="9">
        <v>1.10196875607</v>
      </c>
      <c r="L935" s="9">
        <v>8.2723419407800005</v>
      </c>
      <c r="M935" s="287">
        <v>9.3743106968500012</v>
      </c>
      <c r="N935" s="9">
        <v>3.9066677460100001</v>
      </c>
      <c r="O935" s="9">
        <v>48.184440120449999</v>
      </c>
      <c r="P935" s="9">
        <v>6.0714815997500002</v>
      </c>
      <c r="Q935" s="9">
        <v>4.36145751847</v>
      </c>
      <c r="R935" s="9">
        <v>15.7326858782</v>
      </c>
      <c r="S935" s="9">
        <v>18.439154715299999</v>
      </c>
      <c r="T935" s="9">
        <v>40.657569897259997</v>
      </c>
      <c r="U935" s="9">
        <v>11.5398691128</v>
      </c>
      <c r="V935" s="287">
        <v>148.89332658824</v>
      </c>
      <c r="W935" s="287">
        <v>187.35832742922</v>
      </c>
      <c r="X935" s="9">
        <v>20.63177817767097</v>
      </c>
      <c r="Y935" s="284">
        <v>207.99010560689098</v>
      </c>
      <c r="Z935" t="str">
        <f>SUBSTITUTE(SUBSTITUTE(SUBSTITUTE(SUBSTITUTE(IF(E935="","",VLOOKUP(E935,Esquemas_NORM!$A$2:$H$126,8,FALSE)),"PROVINCIA ADMINISTRATIVA Y DE PLANIFICACIÓN","PAT"),"PROVINCIA ADMINISTRATIVA Y DE PLANIFICACION","PAT"),"PROVINCIA ADMINISTRATIVA DE PLANIFICACION","PAT"),"PROVINCIA ADMINISTRATIVA Y PLANIFICACION","PAT")</f>
        <v>PAT BIOENERGÉTICA DEL NORTE DE ANTIOQUIA</v>
      </c>
      <c r="AA935" t="str">
        <f>IF($E935="","",INDEX(Esquemas_NORM!$H$2:$K$126,MATCH($E935,Esquemas_NORM!$A$2:$A$126,0),MATCH(AA$4,Esquemas_NORM!$H$1:$K$1,0)))</f>
        <v>A la fecha no ha conformado un EAT Región</v>
      </c>
      <c r="AB935" t="str">
        <f>IF($E935="","",INDEX(Esquemas_NORM!$H$2:$K$126,MATCH($E935,Esquemas_NORM!$A$2:$A$126,0),MATCH(AB$4,Esquemas_NORM!$H$1:$K$1,0)))</f>
        <v>A la fecha no ha conformado un EAT Área Metropolitana</v>
      </c>
      <c r="AC935" t="str">
        <f>IF($E935="","",INDEX(Esquemas_NORM!$H$2:$K$126,MATCH($E935,Esquemas_NORM!$A$2:$A$126,0),MATCH(AC$4,Esquemas_NORM!$H$1:$K$1,0)))</f>
        <v>A la fecha no ha conformado un EAT asociación - unión</v>
      </c>
    </row>
    <row r="936" spans="1:29" x14ac:dyDescent="0.3">
      <c r="A936" s="528">
        <v>2022</v>
      </c>
      <c r="B936" s="529" t="s">
        <v>556</v>
      </c>
      <c r="C936" s="529" t="s">
        <v>235</v>
      </c>
      <c r="D936" s="529" t="s">
        <v>568</v>
      </c>
      <c r="E936" s="529" t="s">
        <v>270</v>
      </c>
      <c r="F936" s="529" t="s">
        <v>238</v>
      </c>
      <c r="G936" s="529" t="s">
        <v>271</v>
      </c>
      <c r="H936" s="9">
        <v>123.10683954679</v>
      </c>
      <c r="I936" s="9">
        <v>0.13427339274</v>
      </c>
      <c r="J936" s="287">
        <v>123.24111293953</v>
      </c>
      <c r="K936" s="9">
        <v>182.97366422301999</v>
      </c>
      <c r="L936" s="9">
        <v>35.332011367840003</v>
      </c>
      <c r="M936" s="287">
        <v>218.30567559086001</v>
      </c>
      <c r="N936" s="9">
        <v>57.270176588769999</v>
      </c>
      <c r="O936" s="9">
        <v>163.5132696373</v>
      </c>
      <c r="P936" s="9">
        <v>21.523232611609998</v>
      </c>
      <c r="Q936" s="9">
        <v>25.98192793514</v>
      </c>
      <c r="R936" s="9">
        <v>52.531384274739999</v>
      </c>
      <c r="S936" s="9">
        <v>74.429616209030002</v>
      </c>
      <c r="T936" s="9">
        <v>123.32136677382999</v>
      </c>
      <c r="U936" s="9">
        <v>31.97173509345</v>
      </c>
      <c r="V936" s="287">
        <v>550.54270912387005</v>
      </c>
      <c r="W936" s="287">
        <v>892.08949765426007</v>
      </c>
      <c r="X936" s="9">
        <v>98.236320118664594</v>
      </c>
      <c r="Y936" s="284">
        <v>990.32581777292467</v>
      </c>
      <c r="Z936" t="str">
        <f>SUBSTITUTE(SUBSTITUTE(SUBSTITUTE(SUBSTITUTE(IF(E936="","",VLOOKUP(E936,Esquemas_NORM!$A$2:$H$126,8,FALSE)),"PROVINCIA ADMINISTRATIVA Y DE PLANIFICACIÓN","PAT"),"PROVINCIA ADMINISTRATIVA Y DE PLANIFICACION","PAT"),"PROVINCIA ADMINISTRATIVA DE PLANIFICACION","PAT"),"PROVINCIA ADMINISTRATIVA Y PLANIFICACION","PAT")</f>
        <v>PAT BIOENERGÉTICA DEL NORTE DE ANTIOQUIA</v>
      </c>
      <c r="AA936" t="str">
        <f>IF($E936="","",INDEX(Esquemas_NORM!$H$2:$K$126,MATCH($E936,Esquemas_NORM!$A$2:$A$126,0),MATCH(AA$4,Esquemas_NORM!$H$1:$K$1,0)))</f>
        <v>A la fecha no ha conformado un EAT Región</v>
      </c>
      <c r="AB936" t="str">
        <f>IF($E936="","",INDEX(Esquemas_NORM!$H$2:$K$126,MATCH($E936,Esquemas_NORM!$A$2:$A$126,0),MATCH(AB$4,Esquemas_NORM!$H$1:$K$1,0)))</f>
        <v>A la fecha no ha conformado un EAT Área Metropolitana</v>
      </c>
      <c r="AC936" t="str">
        <f>IF($E936="","",INDEX(Esquemas_NORM!$H$2:$K$126,MATCH($E936,Esquemas_NORM!$A$2:$A$126,0),MATCH(AC$4,Esquemas_NORM!$H$1:$K$1,0)))</f>
        <v>A la fecha no ha conformado un EAT asociación - unión</v>
      </c>
    </row>
    <row r="937" spans="1:29" x14ac:dyDescent="0.3">
      <c r="A937" s="528">
        <v>2022</v>
      </c>
      <c r="B937" s="529" t="s">
        <v>556</v>
      </c>
      <c r="C937" s="529" t="s">
        <v>272</v>
      </c>
      <c r="D937" s="529" t="s">
        <v>571</v>
      </c>
      <c r="E937" s="529" t="s">
        <v>274</v>
      </c>
      <c r="F937" s="529" t="s">
        <v>275</v>
      </c>
      <c r="G937" s="529" t="s">
        <v>277</v>
      </c>
      <c r="H937" s="9">
        <v>30.957197316879999</v>
      </c>
      <c r="I937" s="9">
        <v>1.1301274191399999</v>
      </c>
      <c r="J937" s="287">
        <v>32.087324736020001</v>
      </c>
      <c r="K937" s="9">
        <v>1.32015250781</v>
      </c>
      <c r="L937" s="9">
        <v>1.5073607950300001</v>
      </c>
      <c r="M937" s="287">
        <v>2.8275133028399999</v>
      </c>
      <c r="N937" s="9">
        <v>5.2547460397599997</v>
      </c>
      <c r="O937" s="9">
        <v>3.4304145235500001</v>
      </c>
      <c r="P937" s="9">
        <v>0.70838906224999998</v>
      </c>
      <c r="Q937" s="9">
        <v>0.42832732335000001</v>
      </c>
      <c r="R937" s="9">
        <v>2.4056955920799998</v>
      </c>
      <c r="S937" s="9">
        <v>3.10374318634</v>
      </c>
      <c r="T937" s="9">
        <v>9.1092815547200008</v>
      </c>
      <c r="U937" s="9">
        <v>1.2518999472400001</v>
      </c>
      <c r="V937" s="287">
        <v>25.692497229289998</v>
      </c>
      <c r="W937" s="287">
        <v>60.607335268149995</v>
      </c>
      <c r="X937" s="9">
        <v>6.6740406703505055</v>
      </c>
      <c r="Y937" s="284">
        <v>67.281375938500503</v>
      </c>
      <c r="Z937" t="str">
        <f>SUBSTITUTE(SUBSTITUTE(SUBSTITUTE(SUBSTITUTE(IF(E937="","",VLOOKUP(E937,Esquemas_NORM!$A$2:$H$126,8,FALSE)),"PROVINCIA ADMINISTRATIVA Y DE PLANIFICACIÓN","PAT"),"PROVINCIA ADMINISTRATIVA Y DE PLANIFICACION","PAT"),"PROVINCIA ADMINISTRATIVA DE PLANIFICACION","PAT"),"PROVINCIA ADMINISTRATIVA Y PLANIFICACION","PAT")</f>
        <v>PAT AGROINDUSTRIAL DEL OCCIDENTE ANTIOQUEÑO</v>
      </c>
      <c r="AA937" t="str">
        <f>IF($E937="","",INDEX(Esquemas_NORM!$H$2:$K$126,MATCH($E937,Esquemas_NORM!$A$2:$A$126,0),MATCH(AA$4,Esquemas_NORM!$H$1:$K$1,0)))</f>
        <v>Región de Planeación y Gestión de Occidente</v>
      </c>
      <c r="AB937" t="str">
        <f>IF($E937="","",INDEX(Esquemas_NORM!$H$2:$K$126,MATCH($E937,Esquemas_NORM!$A$2:$A$126,0),MATCH(AB$4,Esquemas_NORM!$H$1:$K$1,0)))</f>
        <v>A la fecha no ha conformado un EAT Área Metropolitana</v>
      </c>
      <c r="AC937" t="str">
        <f>IF($E937="","",INDEX(Esquemas_NORM!$H$2:$K$126,MATCH($E937,Esquemas_NORM!$A$2:$A$126,0),MATCH(AC$4,Esquemas_NORM!$H$1:$K$1,0)))</f>
        <v>ASOCIACION DE MUNICIPIOS DEL NORTE ANTIOQUEÑO - AMUNORTE</v>
      </c>
    </row>
    <row r="938" spans="1:29" x14ac:dyDescent="0.3">
      <c r="A938" s="528">
        <v>2022</v>
      </c>
      <c r="B938" s="529" t="s">
        <v>556</v>
      </c>
      <c r="C938" s="529" t="s">
        <v>272</v>
      </c>
      <c r="D938" s="529" t="s">
        <v>572</v>
      </c>
      <c r="E938" s="529" t="s">
        <v>278</v>
      </c>
      <c r="F938" s="529" t="s">
        <v>275</v>
      </c>
      <c r="G938" s="529" t="s">
        <v>280</v>
      </c>
      <c r="H938" s="9">
        <v>75.232977375879997</v>
      </c>
      <c r="I938" s="9">
        <v>1.61841263951</v>
      </c>
      <c r="J938" s="287">
        <v>76.851390015389995</v>
      </c>
      <c r="K938" s="9">
        <v>2.65706093453</v>
      </c>
      <c r="L938" s="9">
        <v>4.57748448215</v>
      </c>
      <c r="M938" s="287">
        <v>7.2345454166799996</v>
      </c>
      <c r="N938" s="9">
        <v>1.7447754180499999</v>
      </c>
      <c r="O938" s="9">
        <v>16.106939227760002</v>
      </c>
      <c r="P938" s="9">
        <v>3.41514174418</v>
      </c>
      <c r="Q938" s="9">
        <v>2.7626919823099998</v>
      </c>
      <c r="R938" s="9">
        <v>10.33154119214</v>
      </c>
      <c r="S938" s="9">
        <v>8.4241810939900006</v>
      </c>
      <c r="T938" s="9">
        <v>19.654978327479999</v>
      </c>
      <c r="U938" s="9">
        <v>5.6590789630799998</v>
      </c>
      <c r="V938" s="287">
        <v>68.099327948990009</v>
      </c>
      <c r="W938" s="287">
        <v>152.18526338106</v>
      </c>
      <c r="X938" s="9">
        <v>16.758543049940087</v>
      </c>
      <c r="Y938" s="284">
        <v>168.9438064310001</v>
      </c>
      <c r="Z938" t="str">
        <f>SUBSTITUTE(SUBSTITUTE(SUBSTITUTE(SUBSTITUTE(IF(E938="","",VLOOKUP(E938,Esquemas_NORM!$A$2:$H$126,8,FALSE)),"PROVINCIA ADMINISTRATIVA Y DE PLANIFICACIÓN","PAT"),"PROVINCIA ADMINISTRATIVA Y DE PLANIFICACION","PAT"),"PROVINCIA ADMINISTRATIVA DE PLANIFICACION","PAT"),"PROVINCIA ADMINISTRATIVA Y PLANIFICACION","PAT")</f>
        <v>PAT DE PENDERISCO Y SINIFANÁ</v>
      </c>
      <c r="AA938" t="str">
        <f>IF($E938="","",INDEX(Esquemas_NORM!$H$2:$K$126,MATCH($E938,Esquemas_NORM!$A$2:$A$126,0),MATCH(AA$4,Esquemas_NORM!$H$1:$K$1,0)))</f>
        <v>A la fecha no ha conformado un EAT Región</v>
      </c>
      <c r="AB938" t="str">
        <f>IF($E938="","",INDEX(Esquemas_NORM!$H$2:$K$126,MATCH($E938,Esquemas_NORM!$A$2:$A$126,0),MATCH(AB$4,Esquemas_NORM!$H$1:$K$1,0)))</f>
        <v>A la fecha no ha conformado un EAT Área Metropolitana</v>
      </c>
      <c r="AC938" t="str">
        <f>IF($E938="","",INDEX(Esquemas_NORM!$H$2:$K$126,MATCH($E938,Esquemas_NORM!$A$2:$A$126,0),MATCH(AC$4,Esquemas_NORM!$H$1:$K$1,0)))</f>
        <v>ASOCIACION DE MUNICIPIOS DEL OCCIDENTE ANTIOQUEÑO - AMOCCIDENTE</v>
      </c>
    </row>
    <row r="939" spans="1:29" x14ac:dyDescent="0.3">
      <c r="A939" s="528">
        <v>2022</v>
      </c>
      <c r="B939" s="529" t="s">
        <v>556</v>
      </c>
      <c r="C939" s="529" t="s">
        <v>272</v>
      </c>
      <c r="D939" s="529" t="s">
        <v>572</v>
      </c>
      <c r="E939" s="529" t="s">
        <v>281</v>
      </c>
      <c r="F939" s="529" t="s">
        <v>275</v>
      </c>
      <c r="G939" s="529" t="s">
        <v>282</v>
      </c>
      <c r="H939" s="9">
        <v>22.42131194805</v>
      </c>
      <c r="I939" s="9">
        <v>0</v>
      </c>
      <c r="J939" s="287">
        <v>22.42131194805</v>
      </c>
      <c r="K939" s="9">
        <v>1.64310589597</v>
      </c>
      <c r="L939" s="9">
        <v>2.3744553900400001</v>
      </c>
      <c r="M939" s="287">
        <v>4.0175612860100003</v>
      </c>
      <c r="N939" s="9">
        <v>1.4207712085699999</v>
      </c>
      <c r="O939" s="9">
        <v>9.7605070308399995</v>
      </c>
      <c r="P939" s="9">
        <v>2.50490214495</v>
      </c>
      <c r="Q939" s="9">
        <v>1.7743778941699999</v>
      </c>
      <c r="R939" s="9">
        <v>9.7667910004399996</v>
      </c>
      <c r="S939" s="9">
        <v>7.1063344716500003</v>
      </c>
      <c r="T939" s="9">
        <v>15.503570828939999</v>
      </c>
      <c r="U939" s="9">
        <v>4.8154136884999996</v>
      </c>
      <c r="V939" s="287">
        <v>52.652668268059998</v>
      </c>
      <c r="W939" s="287">
        <v>79.091541502119995</v>
      </c>
      <c r="X939" s="9">
        <v>8.7095095392426316</v>
      </c>
      <c r="Y939" s="284">
        <v>87.801051041362626</v>
      </c>
      <c r="Z939" t="str">
        <f>SUBSTITUTE(SUBSTITUTE(SUBSTITUTE(SUBSTITUTE(IF(E939="","",VLOOKUP(E939,Esquemas_NORM!$A$2:$H$126,8,FALSE)),"PROVINCIA ADMINISTRATIVA Y DE PLANIFICACIÓN","PAT"),"PROVINCIA ADMINISTRATIVA Y DE PLANIFICACION","PAT"),"PROVINCIA ADMINISTRATIVA DE PLANIFICACION","PAT"),"PROVINCIA ADMINISTRATIVA Y PLANIFICACION","PAT")</f>
        <v>A la fecha no ha conformado un EAT Provincia</v>
      </c>
      <c r="AA939" t="str">
        <f>IF($E939="","",INDEX(Esquemas_NORM!$H$2:$K$126,MATCH($E939,Esquemas_NORM!$A$2:$A$126,0),MATCH(AA$4,Esquemas_NORM!$H$1:$K$1,0)))</f>
        <v>Región de Planeación y Gestión de Occidente</v>
      </c>
      <c r="AB939" t="str">
        <f>IF($E939="","",INDEX(Esquemas_NORM!$H$2:$K$126,MATCH($E939,Esquemas_NORM!$A$2:$A$126,0),MATCH(AB$4,Esquemas_NORM!$H$1:$K$1,0)))</f>
        <v>A la fecha no ha conformado un EAT Área Metropolitana</v>
      </c>
      <c r="AC939" t="str">
        <f>IF($E939="","",INDEX(Esquemas_NORM!$H$2:$K$126,MATCH($E939,Esquemas_NORM!$A$2:$A$126,0),MATCH(AC$4,Esquemas_NORM!$H$1:$K$1,0)))</f>
        <v>ASOCIACION DE MUNICIPIOS DEL OCCIDENTE ANTIOQUEÑO - AMOCCIDENTE</v>
      </c>
    </row>
    <row r="940" spans="1:29" x14ac:dyDescent="0.3">
      <c r="A940" s="528">
        <v>2022</v>
      </c>
      <c r="B940" s="529" t="s">
        <v>556</v>
      </c>
      <c r="C940" s="529" t="s">
        <v>272</v>
      </c>
      <c r="D940" s="529" t="s">
        <v>572</v>
      </c>
      <c r="E940" s="529" t="s">
        <v>283</v>
      </c>
      <c r="F940" s="529" t="s">
        <v>275</v>
      </c>
      <c r="G940" s="529" t="s">
        <v>284</v>
      </c>
      <c r="H940" s="9">
        <v>21.192669088879999</v>
      </c>
      <c r="I940" s="9">
        <v>1636.5183039885201</v>
      </c>
      <c r="J940" s="287">
        <v>1657.7109730774</v>
      </c>
      <c r="K940" s="9">
        <v>6.20135591891</v>
      </c>
      <c r="L940" s="9">
        <v>0.10649164593</v>
      </c>
      <c r="M940" s="287">
        <v>6.3078475648400003</v>
      </c>
      <c r="N940" s="9">
        <v>16.61555556762</v>
      </c>
      <c r="O940" s="9">
        <v>10.99518244868</v>
      </c>
      <c r="P940" s="9">
        <v>2.0479033766399999</v>
      </c>
      <c r="Q940" s="9">
        <v>1.1527872747200001</v>
      </c>
      <c r="R940" s="9">
        <v>6.79538502676</v>
      </c>
      <c r="S940" s="9">
        <v>41.783367589480001</v>
      </c>
      <c r="T940" s="9">
        <v>10.2418153154</v>
      </c>
      <c r="U940" s="9">
        <v>3.5609377337099999</v>
      </c>
      <c r="V940" s="287">
        <v>93.192934333010015</v>
      </c>
      <c r="W940" s="287">
        <v>1757.21175497525</v>
      </c>
      <c r="X940" s="9">
        <v>193.50302512535023</v>
      </c>
      <c r="Y940" s="284">
        <v>1950.7147801006001</v>
      </c>
      <c r="Z940" t="str">
        <f>SUBSTITUTE(SUBSTITUTE(SUBSTITUTE(SUBSTITUTE(IF(E940="","",VLOOKUP(E940,Esquemas_NORM!$A$2:$H$126,8,FALSE)),"PROVINCIA ADMINISTRATIVA Y DE PLANIFICACIÓN","PAT"),"PROVINCIA ADMINISTRATIVA Y DE PLANIFICACION","PAT"),"PROVINCIA ADMINISTRATIVA DE PLANIFICACION","PAT"),"PROVINCIA ADMINISTRATIVA Y PLANIFICACION","PAT")</f>
        <v>PAT TURÍSTICA Y AGROECOLÓGICA DEL OCCIDENTE ANTIOQUEÑO</v>
      </c>
      <c r="AA940" t="str">
        <f>IF($E940="","",INDEX(Esquemas_NORM!$H$2:$K$126,MATCH($E940,Esquemas_NORM!$A$2:$A$126,0),MATCH(AA$4,Esquemas_NORM!$H$1:$K$1,0)))</f>
        <v>Región de Planeación y Gestión de Occidente</v>
      </c>
      <c r="AB940" t="str">
        <f>IF($E940="","",INDEX(Esquemas_NORM!$H$2:$K$126,MATCH($E940,Esquemas_NORM!$A$2:$A$126,0),MATCH(AB$4,Esquemas_NORM!$H$1:$K$1,0)))</f>
        <v>A la fecha no ha conformado un EAT Área Metropolitana</v>
      </c>
      <c r="AC940" t="str">
        <f>IF($E940="","",INDEX(Esquemas_NORM!$H$2:$K$126,MATCH($E940,Esquemas_NORM!$A$2:$A$126,0),MATCH(AC$4,Esquemas_NORM!$H$1:$K$1,0)))</f>
        <v>ASOCIACION DE MUNICIPIOS DEL OCCIDENTE ANTIOQUEÑO - AMOCCIDENTE</v>
      </c>
    </row>
    <row r="941" spans="1:29" x14ac:dyDescent="0.3">
      <c r="A941" s="528">
        <v>2022</v>
      </c>
      <c r="B941" s="529" t="s">
        <v>556</v>
      </c>
      <c r="C941" s="529" t="s">
        <v>272</v>
      </c>
      <c r="D941" s="529" t="s">
        <v>572</v>
      </c>
      <c r="E941" s="529" t="s">
        <v>285</v>
      </c>
      <c r="F941" s="529" t="s">
        <v>275</v>
      </c>
      <c r="G941" s="529" t="s">
        <v>286</v>
      </c>
      <c r="H941" s="9">
        <v>61.625664054710001</v>
      </c>
      <c r="I941" s="9">
        <v>0</v>
      </c>
      <c r="J941" s="287">
        <v>61.625664054710001</v>
      </c>
      <c r="K941" s="9">
        <v>1.17184136842</v>
      </c>
      <c r="L941" s="9">
        <v>6.3040360856</v>
      </c>
      <c r="M941" s="287">
        <v>7.4758774540199999</v>
      </c>
      <c r="N941" s="9">
        <v>1.50471445731</v>
      </c>
      <c r="O941" s="9">
        <v>19.330581110210002</v>
      </c>
      <c r="P941" s="9">
        <v>3.6892216360300001</v>
      </c>
      <c r="Q941" s="9">
        <v>3.23621888487</v>
      </c>
      <c r="R941" s="9">
        <v>12.09040219431</v>
      </c>
      <c r="S941" s="9">
        <v>11.48628365595</v>
      </c>
      <c r="T941" s="9">
        <v>27.41468151806</v>
      </c>
      <c r="U941" s="9">
        <v>5.6663054630999996</v>
      </c>
      <c r="V941" s="287">
        <v>84.418408919840005</v>
      </c>
      <c r="W941" s="287">
        <v>153.51995042856998</v>
      </c>
      <c r="X941" s="9">
        <v>16.905517926790111</v>
      </c>
      <c r="Y941" s="284">
        <v>170.4254683553601</v>
      </c>
      <c r="Z941" t="str">
        <f>SUBSTITUTE(SUBSTITUTE(SUBSTITUTE(SUBSTITUTE(IF(E941="","",VLOOKUP(E941,Esquemas_NORM!$A$2:$H$126,8,FALSE)),"PROVINCIA ADMINISTRATIVA Y DE PLANIFICACIÓN","PAT"),"PROVINCIA ADMINISTRATIVA Y DE PLANIFICACION","PAT"),"PROVINCIA ADMINISTRATIVA DE PLANIFICACION","PAT"),"PROVINCIA ADMINISTRATIVA Y PLANIFICACION","PAT")</f>
        <v>PAT DE PENDERISCO Y SINIFANÁ</v>
      </c>
      <c r="AA941" t="str">
        <f>IF($E941="","",INDEX(Esquemas_NORM!$H$2:$K$126,MATCH($E941,Esquemas_NORM!$A$2:$A$126,0),MATCH(AA$4,Esquemas_NORM!$H$1:$K$1,0)))</f>
        <v>A la fecha no ha conformado un EAT Región</v>
      </c>
      <c r="AB941" t="str">
        <f>IF($E941="","",INDEX(Esquemas_NORM!$H$2:$K$126,MATCH($E941,Esquemas_NORM!$A$2:$A$126,0),MATCH(AB$4,Esquemas_NORM!$H$1:$K$1,0)))</f>
        <v>A la fecha no ha conformado un EAT Área Metropolitana</v>
      </c>
      <c r="AC941" t="str">
        <f>IF($E941="","",INDEX(Esquemas_NORM!$H$2:$K$126,MATCH($E941,Esquemas_NORM!$A$2:$A$126,0),MATCH(AC$4,Esquemas_NORM!$H$1:$K$1,0)))</f>
        <v>ASOCIACION DE MUNICIPIOS DEL OCCIDENTE ANTIOQUEÑO - AMOCCIDENTE</v>
      </c>
    </row>
    <row r="942" spans="1:29" x14ac:dyDescent="0.3">
      <c r="A942" s="528">
        <v>2022</v>
      </c>
      <c r="B942" s="529" t="s">
        <v>556</v>
      </c>
      <c r="C942" s="529" t="s">
        <v>272</v>
      </c>
      <c r="D942" s="529" t="s">
        <v>571</v>
      </c>
      <c r="E942" s="529" t="s">
        <v>287</v>
      </c>
      <c r="F942" s="529" t="s">
        <v>275</v>
      </c>
      <c r="G942" s="529" t="s">
        <v>288</v>
      </c>
      <c r="H942" s="9">
        <v>68.043762094439998</v>
      </c>
      <c r="I942" s="9">
        <v>20.666163511410002</v>
      </c>
      <c r="J942" s="287">
        <v>88.709925605850003</v>
      </c>
      <c r="K942" s="9">
        <v>6.1153548311300003</v>
      </c>
      <c r="L942" s="9">
        <v>10.99757211835</v>
      </c>
      <c r="M942" s="287">
        <v>17.112926949479998</v>
      </c>
      <c r="N942" s="9">
        <v>13.285773407540001</v>
      </c>
      <c r="O942" s="9">
        <v>35.545789859860001</v>
      </c>
      <c r="P942" s="9">
        <v>4.4427125047500002</v>
      </c>
      <c r="Q942" s="9">
        <v>3.4263845524100001</v>
      </c>
      <c r="R942" s="9">
        <v>13.951920818</v>
      </c>
      <c r="S942" s="9">
        <v>25.923444638039999</v>
      </c>
      <c r="T942" s="9">
        <v>55.545040448229997</v>
      </c>
      <c r="U942" s="9">
        <v>7.6968710687800002</v>
      </c>
      <c r="V942" s="287">
        <v>159.81793729761</v>
      </c>
      <c r="W942" s="287">
        <v>265.64078985293997</v>
      </c>
      <c r="X942" s="9">
        <v>29.252192450632769</v>
      </c>
      <c r="Y942" s="284">
        <v>294.89298230357275</v>
      </c>
      <c r="Z942" t="str">
        <f>SUBSTITUTE(SUBSTITUTE(SUBSTITUTE(SUBSTITUTE(IF(E942="","",VLOOKUP(E942,Esquemas_NORM!$A$2:$H$126,8,FALSE)),"PROVINCIA ADMINISTRATIVA Y DE PLANIFICACIÓN","PAT"),"PROVINCIA ADMINISTRATIVA Y DE PLANIFICACION","PAT"),"PROVINCIA ADMINISTRATIVA DE PLANIFICACION","PAT"),"PROVINCIA ADMINISTRATIVA Y PLANIFICACION","PAT")</f>
        <v>PAT AGROINDUSTRIAL DEL OCCIDENTE ANTIOQUEÑO</v>
      </c>
      <c r="AA942" t="str">
        <f>IF($E942="","",INDEX(Esquemas_NORM!$H$2:$K$126,MATCH($E942,Esquemas_NORM!$A$2:$A$126,0),MATCH(AA$4,Esquemas_NORM!$H$1:$K$1,0)))</f>
        <v>Región de Planeación y Gestión de Occidente</v>
      </c>
      <c r="AB942" t="str">
        <f>IF($E942="","",INDEX(Esquemas_NORM!$H$2:$K$126,MATCH($E942,Esquemas_NORM!$A$2:$A$126,0),MATCH(AB$4,Esquemas_NORM!$H$1:$K$1,0)))</f>
        <v>A la fecha no ha conformado un EAT Área Metropolitana</v>
      </c>
      <c r="AC942" t="str">
        <f>IF($E942="","",INDEX(Esquemas_NORM!$H$2:$K$126,MATCH($E942,Esquemas_NORM!$A$2:$A$126,0),MATCH(AC$4,Esquemas_NORM!$H$1:$K$1,0)))</f>
        <v>ASOCIACION DE MUNICIPIOS DEL OCCIDENTE ANTIOQUEÑO - AMOCCIDENTE</v>
      </c>
    </row>
    <row r="943" spans="1:29" x14ac:dyDescent="0.3">
      <c r="A943" s="528">
        <v>2022</v>
      </c>
      <c r="B943" s="529" t="s">
        <v>556</v>
      </c>
      <c r="C943" s="529" t="s">
        <v>272</v>
      </c>
      <c r="D943" s="529" t="s">
        <v>571</v>
      </c>
      <c r="E943" s="529" t="s">
        <v>289</v>
      </c>
      <c r="F943" s="529" t="s">
        <v>275</v>
      </c>
      <c r="G943" s="529" t="s">
        <v>290</v>
      </c>
      <c r="H943" s="9">
        <v>91.152545323110004</v>
      </c>
      <c r="I943" s="9">
        <v>69.954988261820006</v>
      </c>
      <c r="J943" s="287">
        <v>161.10753358493002</v>
      </c>
      <c r="K943" s="9">
        <v>3.1077768487299999</v>
      </c>
      <c r="L943" s="9">
        <v>15.25718740247</v>
      </c>
      <c r="M943" s="287">
        <v>18.3649642512</v>
      </c>
      <c r="N943" s="9">
        <v>13.25973755245</v>
      </c>
      <c r="O943" s="9">
        <v>77.101244674399993</v>
      </c>
      <c r="P943" s="9">
        <v>10.199228146219999</v>
      </c>
      <c r="Q943" s="9">
        <v>8.6574914297400003</v>
      </c>
      <c r="R943" s="9">
        <v>24.037029618559998</v>
      </c>
      <c r="S943" s="9">
        <v>34.618420505650001</v>
      </c>
      <c r="T943" s="9">
        <v>69.852522400629994</v>
      </c>
      <c r="U943" s="9">
        <v>15.91110342318</v>
      </c>
      <c r="V943" s="287">
        <v>253.63677775082999</v>
      </c>
      <c r="W943" s="287">
        <v>433.10927558696</v>
      </c>
      <c r="X943" s="9">
        <v>47.693714089024333</v>
      </c>
      <c r="Y943" s="284">
        <v>480.80298967598435</v>
      </c>
      <c r="Z943" t="str">
        <f>SUBSTITUTE(SUBSTITUTE(SUBSTITUTE(SUBSTITUTE(IF(E943="","",VLOOKUP(E943,Esquemas_NORM!$A$2:$H$126,8,FALSE)),"PROVINCIA ADMINISTRATIVA Y DE PLANIFICACIÓN","PAT"),"PROVINCIA ADMINISTRATIVA Y DE PLANIFICACION","PAT"),"PROVINCIA ADMINISTRATIVA DE PLANIFICACION","PAT"),"PROVINCIA ADMINISTRATIVA Y PLANIFICACION","PAT")</f>
        <v>PAT AGROINDUSTRIAL DEL OCCIDENTE ANTIOQUEÑO</v>
      </c>
      <c r="AA943" t="str">
        <f>IF($E943="","",INDEX(Esquemas_NORM!$H$2:$K$126,MATCH($E943,Esquemas_NORM!$A$2:$A$126,0),MATCH(AA$4,Esquemas_NORM!$H$1:$K$1,0)))</f>
        <v>Región de Planeación y Gestión de Occidente</v>
      </c>
      <c r="AB943" t="str">
        <f>IF($E943="","",INDEX(Esquemas_NORM!$H$2:$K$126,MATCH($E943,Esquemas_NORM!$A$2:$A$126,0),MATCH(AB$4,Esquemas_NORM!$H$1:$K$1,0)))</f>
        <v>A la fecha no ha conformado un EAT Área Metropolitana</v>
      </c>
      <c r="AC943" t="str">
        <f>IF($E943="","",INDEX(Esquemas_NORM!$H$2:$K$126,MATCH($E943,Esquemas_NORM!$A$2:$A$126,0),MATCH(AC$4,Esquemas_NORM!$H$1:$K$1,0)))</f>
        <v>ASOCIACION DE MUNICIPIOS DEL OCCIDENTE ANTIOQUEÑO - AMOCCIDENTE</v>
      </c>
    </row>
    <row r="944" spans="1:29" x14ac:dyDescent="0.3">
      <c r="A944" s="528">
        <v>2022</v>
      </c>
      <c r="B944" s="529" t="s">
        <v>556</v>
      </c>
      <c r="C944" s="529" t="s">
        <v>272</v>
      </c>
      <c r="D944" s="529" t="s">
        <v>572</v>
      </c>
      <c r="E944" s="529" t="s">
        <v>291</v>
      </c>
      <c r="F944" s="529" t="s">
        <v>275</v>
      </c>
      <c r="G944" s="529" t="s">
        <v>292</v>
      </c>
      <c r="H944" s="9">
        <v>217.21712725411999</v>
      </c>
      <c r="I944" s="9">
        <v>0</v>
      </c>
      <c r="J944" s="287">
        <v>217.21712725411999</v>
      </c>
      <c r="K944" s="9">
        <v>6.0931419490999996</v>
      </c>
      <c r="L944" s="9">
        <v>10.96612329131</v>
      </c>
      <c r="M944" s="287">
        <v>17.059265240409999</v>
      </c>
      <c r="N944" s="9">
        <v>4.57011441576</v>
      </c>
      <c r="O944" s="9">
        <v>35.038273798570003</v>
      </c>
      <c r="P944" s="9">
        <v>6.0406406117599998</v>
      </c>
      <c r="Q944" s="9">
        <v>3.8867528568099998</v>
      </c>
      <c r="R944" s="9">
        <v>26.405568177069998</v>
      </c>
      <c r="S944" s="9">
        <v>19.579220541440002</v>
      </c>
      <c r="T944" s="9">
        <v>23.888639870510001</v>
      </c>
      <c r="U944" s="9">
        <v>12.98243647316</v>
      </c>
      <c r="V944" s="287">
        <v>132.39164674508001</v>
      </c>
      <c r="W944" s="287">
        <v>366.66803923960998</v>
      </c>
      <c r="X944" s="9">
        <v>40.377247994412635</v>
      </c>
      <c r="Y944" s="284">
        <v>407.04528723402262</v>
      </c>
      <c r="Z944" t="str">
        <f>SUBSTITUTE(SUBSTITUTE(SUBSTITUTE(SUBSTITUTE(IF(E944="","",VLOOKUP(E944,Esquemas_NORM!$A$2:$H$126,8,FALSE)),"PROVINCIA ADMINISTRATIVA Y DE PLANIFICACIÓN","PAT"),"PROVINCIA ADMINISTRATIVA Y DE PLANIFICACION","PAT"),"PROVINCIA ADMINISTRATIVA DE PLANIFICACION","PAT"),"PROVINCIA ADMINISTRATIVA Y PLANIFICACION","PAT")</f>
        <v>PAT TURÍSTICA Y AGROECOLÓGICA DEL OCCIDENTE ANTIOQUEÑO</v>
      </c>
      <c r="AA944" t="str">
        <f>IF($E944="","",INDEX(Esquemas_NORM!$H$2:$K$126,MATCH($E944,Esquemas_NORM!$A$2:$A$126,0),MATCH(AA$4,Esquemas_NORM!$H$1:$K$1,0)))</f>
        <v>A la fecha no ha conformado un EAT Región</v>
      </c>
      <c r="AB944" t="str">
        <f>IF($E944="","",INDEX(Esquemas_NORM!$H$2:$K$126,MATCH($E944,Esquemas_NORM!$A$2:$A$126,0),MATCH(AB$4,Esquemas_NORM!$H$1:$K$1,0)))</f>
        <v>A la fecha no ha conformado un EAT Área Metropolitana</v>
      </c>
      <c r="AC944" t="str">
        <f>IF($E944="","",INDEX(Esquemas_NORM!$H$2:$K$126,MATCH($E944,Esquemas_NORM!$A$2:$A$126,0),MATCH(AC$4,Esquemas_NORM!$H$1:$K$1,0)))</f>
        <v>ASOCIACION DE MUNICIPIOS DEL OCCIDENTE ANTIOQUEÑO - AMOCCIDENTE</v>
      </c>
    </row>
    <row r="945" spans="1:29" x14ac:dyDescent="0.3">
      <c r="A945" s="528">
        <v>2022</v>
      </c>
      <c r="B945" s="529" t="s">
        <v>556</v>
      </c>
      <c r="C945" s="529" t="s">
        <v>272</v>
      </c>
      <c r="D945" s="529" t="s">
        <v>571</v>
      </c>
      <c r="E945" s="529" t="s">
        <v>293</v>
      </c>
      <c r="F945" s="529" t="s">
        <v>275</v>
      </c>
      <c r="G945" s="529" t="s">
        <v>294</v>
      </c>
      <c r="H945" s="9">
        <v>70.732384746609995</v>
      </c>
      <c r="I945" s="9">
        <v>2.515353427</v>
      </c>
      <c r="J945" s="287">
        <v>73.247738173609989</v>
      </c>
      <c r="K945" s="9">
        <v>2.4882781861000001</v>
      </c>
      <c r="L945" s="9">
        <v>11.64623709484</v>
      </c>
      <c r="M945" s="287">
        <v>14.134515280940001</v>
      </c>
      <c r="N945" s="9">
        <v>21.714394668339999</v>
      </c>
      <c r="O945" s="9">
        <v>57.073844840909999</v>
      </c>
      <c r="P945" s="9">
        <v>7.7409286802999997</v>
      </c>
      <c r="Q945" s="9">
        <v>6.3186225792500004</v>
      </c>
      <c r="R945" s="9">
        <v>20.243220696550001</v>
      </c>
      <c r="S945" s="9">
        <v>29.45674899646</v>
      </c>
      <c r="T945" s="9">
        <v>52.140883023900003</v>
      </c>
      <c r="U945" s="9">
        <v>10.74234379934</v>
      </c>
      <c r="V945" s="287">
        <v>205.43098728504998</v>
      </c>
      <c r="W945" s="287">
        <v>292.81324073959996</v>
      </c>
      <c r="X945" s="9">
        <v>32.244405217092094</v>
      </c>
      <c r="Y945" s="284">
        <v>325.05764595669206</v>
      </c>
      <c r="Z945" t="str">
        <f>SUBSTITUTE(SUBSTITUTE(SUBSTITUTE(SUBSTITUTE(IF(E945="","",VLOOKUP(E945,Esquemas_NORM!$A$2:$H$126,8,FALSE)),"PROVINCIA ADMINISTRATIVA Y DE PLANIFICACIÓN","PAT"),"PROVINCIA ADMINISTRATIVA Y DE PLANIFICACION","PAT"),"PROVINCIA ADMINISTRATIVA DE PLANIFICACION","PAT"),"PROVINCIA ADMINISTRATIVA Y PLANIFICACION","PAT")</f>
        <v>PAT AGROINDUSTRIAL DEL OCCIDENTE ANTIOQUEÑO</v>
      </c>
      <c r="AA945" t="str">
        <f>IF($E945="","",INDEX(Esquemas_NORM!$H$2:$K$126,MATCH($E945,Esquemas_NORM!$A$2:$A$126,0),MATCH(AA$4,Esquemas_NORM!$H$1:$K$1,0)))</f>
        <v>Región de Planeación y Gestión de Occidente</v>
      </c>
      <c r="AB945" t="str">
        <f>IF($E945="","",INDEX(Esquemas_NORM!$H$2:$K$126,MATCH($E945,Esquemas_NORM!$A$2:$A$126,0),MATCH(AB$4,Esquemas_NORM!$H$1:$K$1,0)))</f>
        <v>A la fecha no ha conformado un EAT Área Metropolitana</v>
      </c>
      <c r="AC945" t="str">
        <f>IF($E945="","",INDEX(Esquemas_NORM!$H$2:$K$126,MATCH($E945,Esquemas_NORM!$A$2:$A$126,0),MATCH(AC$4,Esquemas_NORM!$H$1:$K$1,0)))</f>
        <v>ASOCIACION DE MUNICIPIOS DEL OCCIDENTE ANTIOQUEÑO - AMOCCIDENTE</v>
      </c>
    </row>
    <row r="946" spans="1:29" x14ac:dyDescent="0.3">
      <c r="A946" s="528">
        <v>2022</v>
      </c>
      <c r="B946" s="529" t="s">
        <v>556</v>
      </c>
      <c r="C946" s="529" t="s">
        <v>272</v>
      </c>
      <c r="D946" s="529" t="s">
        <v>572</v>
      </c>
      <c r="E946" s="529" t="s">
        <v>295</v>
      </c>
      <c r="F946" s="529" t="s">
        <v>275</v>
      </c>
      <c r="G946" s="529" t="s">
        <v>296</v>
      </c>
      <c r="H946" s="9">
        <v>13.26822261079</v>
      </c>
      <c r="I946" s="9">
        <v>0</v>
      </c>
      <c r="J946" s="287">
        <v>13.26822261079</v>
      </c>
      <c r="K946" s="9">
        <v>2.2336321405900001</v>
      </c>
      <c r="L946" s="9">
        <v>0.85565511367000002</v>
      </c>
      <c r="M946" s="287">
        <v>3.0892872542600003</v>
      </c>
      <c r="N946" s="9">
        <v>3.82772784449</v>
      </c>
      <c r="O946" s="9">
        <v>14.71506674544</v>
      </c>
      <c r="P946" s="9">
        <v>2.4742709330200001</v>
      </c>
      <c r="Q946" s="9">
        <v>1.43145219962</v>
      </c>
      <c r="R946" s="9">
        <v>8.2674487930500007</v>
      </c>
      <c r="S946" s="9">
        <v>8.7482114651000007</v>
      </c>
      <c r="T946" s="9">
        <v>13.94133895957</v>
      </c>
      <c r="U946" s="9">
        <v>3.7483136377099999</v>
      </c>
      <c r="V946" s="287">
        <v>57.153830577999997</v>
      </c>
      <c r="W946" s="287">
        <v>73.511340443050003</v>
      </c>
      <c r="X946" s="9">
        <v>8.0950213976322942</v>
      </c>
      <c r="Y946" s="284">
        <v>81.606361840682297</v>
      </c>
      <c r="Z946" t="str">
        <f>SUBSTITUTE(SUBSTITUTE(SUBSTITUTE(SUBSTITUTE(IF(E946="","",VLOOKUP(E946,Esquemas_NORM!$A$2:$H$126,8,FALSE)),"PROVINCIA ADMINISTRATIVA Y DE PLANIFICACIÓN","PAT"),"PROVINCIA ADMINISTRATIVA Y DE PLANIFICACION","PAT"),"PROVINCIA ADMINISTRATIVA DE PLANIFICACION","PAT"),"PROVINCIA ADMINISTRATIVA Y PLANIFICACION","PAT")</f>
        <v>PAT TURÍSTICA Y AGROECOLÓGICA DEL OCCIDENTE ANTIOQUEÑO</v>
      </c>
      <c r="AA946" t="str">
        <f>IF($E946="","",INDEX(Esquemas_NORM!$H$2:$K$126,MATCH($E946,Esquemas_NORM!$A$2:$A$126,0),MATCH(AA$4,Esquemas_NORM!$H$1:$K$1,0)))</f>
        <v>A la fecha no ha conformado un EAT Región</v>
      </c>
      <c r="AB946" t="str">
        <f>IF($E946="","",INDEX(Esquemas_NORM!$H$2:$K$126,MATCH($E946,Esquemas_NORM!$A$2:$A$126,0),MATCH(AB$4,Esquemas_NORM!$H$1:$K$1,0)))</f>
        <v>A la fecha no ha conformado un EAT Área Metropolitana</v>
      </c>
      <c r="AC946" t="str">
        <f>IF($E946="","",INDEX(Esquemas_NORM!$H$2:$K$126,MATCH($E946,Esquemas_NORM!$A$2:$A$126,0),MATCH(AC$4,Esquemas_NORM!$H$1:$K$1,0)))</f>
        <v>ASOCIACION DE MUNICIPIOS DEL OCCIDENTE ANTIOQUEÑO - AMOCCIDENTE</v>
      </c>
    </row>
    <row r="947" spans="1:29" x14ac:dyDescent="0.3">
      <c r="A947" s="528">
        <v>2022</v>
      </c>
      <c r="B947" s="529" t="s">
        <v>556</v>
      </c>
      <c r="C947" s="529" t="s">
        <v>272</v>
      </c>
      <c r="D947" s="529" t="s">
        <v>572</v>
      </c>
      <c r="E947" s="529" t="s">
        <v>297</v>
      </c>
      <c r="F947" s="529" t="s">
        <v>275</v>
      </c>
      <c r="G947" s="529" t="s">
        <v>298</v>
      </c>
      <c r="H947" s="9">
        <v>29.929595182890001</v>
      </c>
      <c r="I947" s="9">
        <v>1.0104330640000001E-2</v>
      </c>
      <c r="J947" s="287">
        <v>29.939699513530002</v>
      </c>
      <c r="K947" s="9">
        <v>1.48778329215</v>
      </c>
      <c r="L947" s="9">
        <v>3.02264493761</v>
      </c>
      <c r="M947" s="287">
        <v>4.5104282297600005</v>
      </c>
      <c r="N947" s="9">
        <v>2.3111766507699998</v>
      </c>
      <c r="O947" s="9">
        <v>9.8302675974899998</v>
      </c>
      <c r="P947" s="9">
        <v>2.5353587287499999</v>
      </c>
      <c r="Q947" s="9">
        <v>1.6985996001500001</v>
      </c>
      <c r="R947" s="9">
        <v>8.8324571578299995</v>
      </c>
      <c r="S947" s="9">
        <v>7.5226419311299999</v>
      </c>
      <c r="T947" s="9">
        <v>18.808960500320001</v>
      </c>
      <c r="U947" s="9">
        <v>3.6905428951200001</v>
      </c>
      <c r="V947" s="287">
        <v>55.230005061560007</v>
      </c>
      <c r="W947" s="287">
        <v>89.680132804850018</v>
      </c>
      <c r="X947" s="9">
        <v>9.8755183842688723</v>
      </c>
      <c r="Y947" s="284">
        <v>99.55565118911889</v>
      </c>
      <c r="Z947" t="str">
        <f>SUBSTITUTE(SUBSTITUTE(SUBSTITUTE(SUBSTITUTE(IF(E947="","",VLOOKUP(E947,Esquemas_NORM!$A$2:$H$126,8,FALSE)),"PROVINCIA ADMINISTRATIVA Y DE PLANIFICACIÓN","PAT"),"PROVINCIA ADMINISTRATIVA Y DE PLANIFICACION","PAT"),"PROVINCIA ADMINISTRATIVA DE PLANIFICACION","PAT"),"PROVINCIA ADMINISTRATIVA Y PLANIFICACION","PAT")</f>
        <v>PAT TURÍSTICA Y AGROECOLÓGICA DEL OCCIDENTE ANTIOQUEÑO</v>
      </c>
      <c r="AA947" t="str">
        <f>IF($E947="","",INDEX(Esquemas_NORM!$H$2:$K$126,MATCH($E947,Esquemas_NORM!$A$2:$A$126,0),MATCH(AA$4,Esquemas_NORM!$H$1:$K$1,0)))</f>
        <v>Región de Planeación y Gestión de Occidente</v>
      </c>
      <c r="AB947" t="str">
        <f>IF($E947="","",INDEX(Esquemas_NORM!$H$2:$K$126,MATCH($E947,Esquemas_NORM!$A$2:$A$126,0),MATCH(AB$4,Esquemas_NORM!$H$1:$K$1,0)))</f>
        <v>A la fecha no ha conformado un EAT Área Metropolitana</v>
      </c>
      <c r="AC947" t="str">
        <f>IF($E947="","",INDEX(Esquemas_NORM!$H$2:$K$126,MATCH($E947,Esquemas_NORM!$A$2:$A$126,0),MATCH(AC$4,Esquemas_NORM!$H$1:$K$1,0)))</f>
        <v>ASOCIACION DE MUNICIPIOS DEL OCCIDENTE ANTIOQUEÑO - AMOCCIDENTE</v>
      </c>
    </row>
    <row r="948" spans="1:29" x14ac:dyDescent="0.3">
      <c r="A948" s="528">
        <v>2022</v>
      </c>
      <c r="B948" s="529" t="s">
        <v>556</v>
      </c>
      <c r="C948" s="529" t="s">
        <v>272</v>
      </c>
      <c r="D948" s="529" t="s">
        <v>572</v>
      </c>
      <c r="E948" s="529" t="s">
        <v>299</v>
      </c>
      <c r="F948" s="529" t="s">
        <v>275</v>
      </c>
      <c r="G948" s="529" t="s">
        <v>300</v>
      </c>
      <c r="H948" s="9">
        <v>52.833178752409999</v>
      </c>
      <c r="I948" s="9">
        <v>0</v>
      </c>
      <c r="J948" s="287">
        <v>52.833178752409999</v>
      </c>
      <c r="K948" s="9">
        <v>2.7849856495599998</v>
      </c>
      <c r="L948" s="9">
        <v>5.2706355026300002</v>
      </c>
      <c r="M948" s="287">
        <v>8.0556211521899996</v>
      </c>
      <c r="N948" s="9">
        <v>8.8008821319900008</v>
      </c>
      <c r="O948" s="9">
        <v>20.233220485899999</v>
      </c>
      <c r="P948" s="9">
        <v>3.63086537035</v>
      </c>
      <c r="Q948" s="9">
        <v>2.9536703631200001</v>
      </c>
      <c r="R948" s="9">
        <v>12.343247959039999</v>
      </c>
      <c r="S948" s="9">
        <v>14.17952088565</v>
      </c>
      <c r="T948" s="9">
        <v>30.883070005539999</v>
      </c>
      <c r="U948" s="9">
        <v>6.8549543553500003</v>
      </c>
      <c r="V948" s="287">
        <v>99.879431556940006</v>
      </c>
      <c r="W948" s="287">
        <v>160.76823146154001</v>
      </c>
      <c r="X948" s="9">
        <v>17.703693959283143</v>
      </c>
      <c r="Y948" s="284">
        <v>178.47192542082314</v>
      </c>
      <c r="Z948" t="str">
        <f>SUBSTITUTE(SUBSTITUTE(SUBSTITUTE(SUBSTITUTE(IF(E948="","",VLOOKUP(E948,Esquemas_NORM!$A$2:$H$126,8,FALSE)),"PROVINCIA ADMINISTRATIVA Y DE PLANIFICACIÓN","PAT"),"PROVINCIA ADMINISTRATIVA Y DE PLANIFICACION","PAT"),"PROVINCIA ADMINISTRATIVA DE PLANIFICACION","PAT"),"PROVINCIA ADMINISTRATIVA Y PLANIFICACION","PAT")</f>
        <v>A la fecha no ha conformado un EAT Provincia</v>
      </c>
      <c r="AA948" t="str">
        <f>IF($E948="","",INDEX(Esquemas_NORM!$H$2:$K$126,MATCH($E948,Esquemas_NORM!$A$2:$A$126,0),MATCH(AA$4,Esquemas_NORM!$H$1:$K$1,0)))</f>
        <v>Región de Planeación y Gestión de Occidente</v>
      </c>
      <c r="AB948" t="str">
        <f>IF($E948="","",INDEX(Esquemas_NORM!$H$2:$K$126,MATCH($E948,Esquemas_NORM!$A$2:$A$126,0),MATCH(AB$4,Esquemas_NORM!$H$1:$K$1,0)))</f>
        <v>A la fecha no ha conformado un EAT Área Metropolitana</v>
      </c>
      <c r="AC948" t="str">
        <f>IF($E948="","",INDEX(Esquemas_NORM!$H$2:$K$126,MATCH($E948,Esquemas_NORM!$A$2:$A$126,0),MATCH(AC$4,Esquemas_NORM!$H$1:$K$1,0)))</f>
        <v>ASOCIACION DE MUNICIPIOS DEL OCCIDENTE ANTIOQUEÑO - AMOCCIDENTE</v>
      </c>
    </row>
    <row r="949" spans="1:29" x14ac:dyDescent="0.3">
      <c r="A949" s="528">
        <v>2022</v>
      </c>
      <c r="B949" s="529" t="s">
        <v>556</v>
      </c>
      <c r="C949" s="529" t="s">
        <v>272</v>
      </c>
      <c r="D949" s="529" t="s">
        <v>572</v>
      </c>
      <c r="E949" s="529" t="s">
        <v>301</v>
      </c>
      <c r="F949" s="529" t="s">
        <v>275</v>
      </c>
      <c r="G949" s="529" t="s">
        <v>302</v>
      </c>
      <c r="H949" s="9">
        <v>19.65638712817</v>
      </c>
      <c r="I949" s="9">
        <v>0</v>
      </c>
      <c r="J949" s="287">
        <v>19.65638712817</v>
      </c>
      <c r="K949" s="9">
        <v>0.64977097249000004</v>
      </c>
      <c r="L949" s="9">
        <v>2.2928228455799999</v>
      </c>
      <c r="M949" s="287">
        <v>2.9425938180699998</v>
      </c>
      <c r="N949" s="9">
        <v>2.28353524617</v>
      </c>
      <c r="O949" s="9">
        <v>8.1306056943199998</v>
      </c>
      <c r="P949" s="9">
        <v>1.7606098800300001</v>
      </c>
      <c r="Q949" s="9">
        <v>0.84327326120000001</v>
      </c>
      <c r="R949" s="9">
        <v>6.7067641364100004</v>
      </c>
      <c r="S949" s="9">
        <v>5.0025395115500002</v>
      </c>
      <c r="T949" s="9">
        <v>10.23086424742</v>
      </c>
      <c r="U949" s="9">
        <v>2.8302754534800001</v>
      </c>
      <c r="V949" s="287">
        <v>37.788467430579999</v>
      </c>
      <c r="W949" s="287">
        <v>60.387448376820004</v>
      </c>
      <c r="X949" s="9">
        <v>6.6498268676974632</v>
      </c>
      <c r="Y949" s="284">
        <v>67.037275244517474</v>
      </c>
      <c r="Z949" t="str">
        <f>SUBSTITUTE(SUBSTITUTE(SUBSTITUTE(SUBSTITUTE(IF(E949="","",VLOOKUP(E949,Esquemas_NORM!$A$2:$H$126,8,FALSE)),"PROVINCIA ADMINISTRATIVA Y DE PLANIFICACIÓN","PAT"),"PROVINCIA ADMINISTRATIVA Y DE PLANIFICACION","PAT"),"PROVINCIA ADMINISTRATIVA DE PLANIFICACION","PAT"),"PROVINCIA ADMINISTRATIVA Y PLANIFICACION","PAT")</f>
        <v>PAT TURÍSTICA Y AGROECOLÓGICA DEL OCCIDENTE ANTIOQUEÑO</v>
      </c>
      <c r="AA949" t="str">
        <f>IF($E949="","",INDEX(Esquemas_NORM!$H$2:$K$126,MATCH($E949,Esquemas_NORM!$A$2:$A$126,0),MATCH(AA$4,Esquemas_NORM!$H$1:$K$1,0)))</f>
        <v>Región de Planeación y Gestión de Occidente</v>
      </c>
      <c r="AB949" t="str">
        <f>IF($E949="","",INDEX(Esquemas_NORM!$H$2:$K$126,MATCH($E949,Esquemas_NORM!$A$2:$A$126,0),MATCH(AB$4,Esquemas_NORM!$H$1:$K$1,0)))</f>
        <v>A la fecha no ha conformado un EAT Área Metropolitana</v>
      </c>
      <c r="AC949" t="str">
        <f>IF($E949="","",INDEX(Esquemas_NORM!$H$2:$K$126,MATCH($E949,Esquemas_NORM!$A$2:$A$126,0),MATCH(AC$4,Esquemas_NORM!$H$1:$K$1,0)))</f>
        <v>ASOCIACION DE MUNICIPIOS DEL OCCIDENTE ANTIOQUEÑO - AMOCCIDENTE</v>
      </c>
    </row>
    <row r="950" spans="1:29" x14ac:dyDescent="0.3">
      <c r="A950" s="528">
        <v>2022</v>
      </c>
      <c r="B950" s="529" t="s">
        <v>556</v>
      </c>
      <c r="C950" s="529" t="s">
        <v>272</v>
      </c>
      <c r="D950" s="529" t="s">
        <v>571</v>
      </c>
      <c r="E950" s="529" t="s">
        <v>303</v>
      </c>
      <c r="F950" s="529" t="s">
        <v>275</v>
      </c>
      <c r="G950" s="529" t="s">
        <v>304</v>
      </c>
      <c r="H950" s="9">
        <v>28.392959586669999</v>
      </c>
      <c r="I950" s="9">
        <v>0</v>
      </c>
      <c r="J950" s="287">
        <v>28.392959586669999</v>
      </c>
      <c r="K950" s="9">
        <v>0.64303625039000001</v>
      </c>
      <c r="L950" s="9">
        <v>4.95546171213</v>
      </c>
      <c r="M950" s="287">
        <v>5.5984979625199998</v>
      </c>
      <c r="N950" s="9">
        <v>1.2704749977400001</v>
      </c>
      <c r="O950" s="9">
        <v>18.537921263520001</v>
      </c>
      <c r="P950" s="9">
        <v>2.9158150803699998</v>
      </c>
      <c r="Q950" s="9">
        <v>2.2617108158899999</v>
      </c>
      <c r="R950" s="9">
        <v>8.9715394358099996</v>
      </c>
      <c r="S950" s="9">
        <v>10.88409534116</v>
      </c>
      <c r="T950" s="9">
        <v>27.034543984860001</v>
      </c>
      <c r="U950" s="9">
        <v>4.2421422911800004</v>
      </c>
      <c r="V950" s="287">
        <v>76.118243210529997</v>
      </c>
      <c r="W950" s="287">
        <v>110.10970075972</v>
      </c>
      <c r="X950" s="9">
        <v>12.125209231184225</v>
      </c>
      <c r="Y950" s="284">
        <v>122.23490999090423</v>
      </c>
      <c r="Z950" t="str">
        <f>SUBSTITUTE(SUBSTITUTE(SUBSTITUTE(SUBSTITUTE(IF(E950="","",VLOOKUP(E950,Esquemas_NORM!$A$2:$H$126,8,FALSE)),"PROVINCIA ADMINISTRATIVA Y DE PLANIFICACIÓN","PAT"),"PROVINCIA ADMINISTRATIVA Y DE PLANIFICACION","PAT"),"PROVINCIA ADMINISTRATIVA DE PLANIFICACION","PAT"),"PROVINCIA ADMINISTRATIVA Y PLANIFICACION","PAT")</f>
        <v>PAT AGROINDUSTRIAL DEL OCCIDENTE ANTIOQUEÑO</v>
      </c>
      <c r="AA950" t="str">
        <f>IF($E950="","",INDEX(Esquemas_NORM!$H$2:$K$126,MATCH($E950,Esquemas_NORM!$A$2:$A$126,0),MATCH(AA$4,Esquemas_NORM!$H$1:$K$1,0)))</f>
        <v>Región de Planeación y Gestión de Occidente</v>
      </c>
      <c r="AB950" t="str">
        <f>IF($E950="","",INDEX(Esquemas_NORM!$H$2:$K$126,MATCH($E950,Esquemas_NORM!$A$2:$A$126,0),MATCH(AB$4,Esquemas_NORM!$H$1:$K$1,0)))</f>
        <v>A la fecha no ha conformado un EAT Área Metropolitana</v>
      </c>
      <c r="AC950" t="str">
        <f>IF($E950="","",INDEX(Esquemas_NORM!$H$2:$K$126,MATCH($E950,Esquemas_NORM!$A$2:$A$126,0),MATCH(AC$4,Esquemas_NORM!$H$1:$K$1,0)))</f>
        <v>ASOCIACION DE MUNICIPIOS DEL OCCIDENTE ANTIOQUEÑO - AMOCCIDENTE</v>
      </c>
    </row>
    <row r="951" spans="1:29" x14ac:dyDescent="0.3">
      <c r="A951" s="528">
        <v>2022</v>
      </c>
      <c r="B951" s="529" t="s">
        <v>556</v>
      </c>
      <c r="C951" s="529" t="s">
        <v>272</v>
      </c>
      <c r="D951" s="529" t="s">
        <v>572</v>
      </c>
      <c r="E951" s="529" t="s">
        <v>305</v>
      </c>
      <c r="F951" s="529" t="s">
        <v>275</v>
      </c>
      <c r="G951" s="529" t="s">
        <v>306</v>
      </c>
      <c r="H951" s="9">
        <v>32.999522619259999</v>
      </c>
      <c r="I951" s="9">
        <v>0</v>
      </c>
      <c r="J951" s="287">
        <v>32.999522619259999</v>
      </c>
      <c r="K951" s="9">
        <v>2.9800422824699999</v>
      </c>
      <c r="L951" s="9">
        <v>3.3138305286400001</v>
      </c>
      <c r="M951" s="287">
        <v>6.29387281111</v>
      </c>
      <c r="N951" s="9">
        <v>2.2229997088500002</v>
      </c>
      <c r="O951" s="9">
        <v>18.805857442560001</v>
      </c>
      <c r="P951" s="9">
        <v>3.6143758723700001</v>
      </c>
      <c r="Q951" s="9">
        <v>2.7613116237700002</v>
      </c>
      <c r="R951" s="9">
        <v>13.72400551126</v>
      </c>
      <c r="S951" s="9">
        <v>11.583463773069999</v>
      </c>
      <c r="T951" s="9">
        <v>26.834363244399999</v>
      </c>
      <c r="U951" s="9">
        <v>5.1013830107800002</v>
      </c>
      <c r="V951" s="287">
        <v>84.647760187060001</v>
      </c>
      <c r="W951" s="287">
        <v>123.94115561743001</v>
      </c>
      <c r="X951" s="9">
        <v>13.648320119365241</v>
      </c>
      <c r="Y951" s="284">
        <v>137.58947573679526</v>
      </c>
      <c r="Z951" t="str">
        <f>SUBSTITUTE(SUBSTITUTE(SUBSTITUTE(SUBSTITUTE(IF(E951="","",VLOOKUP(E951,Esquemas_NORM!$A$2:$H$126,8,FALSE)),"PROVINCIA ADMINISTRATIVA Y DE PLANIFICACIÓN","PAT"),"PROVINCIA ADMINISTRATIVA Y DE PLANIFICACION","PAT"),"PROVINCIA ADMINISTRATIVA DE PLANIFICACION","PAT"),"PROVINCIA ADMINISTRATIVA Y PLANIFICACION","PAT")</f>
        <v>PAT TURÍSTICA Y AGROECOLÓGICA DEL OCCIDENTE ANTIOQUEÑO</v>
      </c>
      <c r="AA951" t="str">
        <f>IF($E951="","",INDEX(Esquemas_NORM!$H$2:$K$126,MATCH($E951,Esquemas_NORM!$A$2:$A$126,0),MATCH(AA$4,Esquemas_NORM!$H$1:$K$1,0)))</f>
        <v>A la fecha no ha conformado un EAT Región</v>
      </c>
      <c r="AB951" t="str">
        <f>IF($E951="","",INDEX(Esquemas_NORM!$H$2:$K$126,MATCH($E951,Esquemas_NORM!$A$2:$A$126,0),MATCH(AB$4,Esquemas_NORM!$H$1:$K$1,0)))</f>
        <v>A la fecha no ha conformado un EAT Área Metropolitana</v>
      </c>
      <c r="AC951" t="str">
        <f>IF($E951="","",INDEX(Esquemas_NORM!$H$2:$K$126,MATCH($E951,Esquemas_NORM!$A$2:$A$126,0),MATCH(AC$4,Esquemas_NORM!$H$1:$K$1,0)))</f>
        <v>ASOCIACION DE MUNICIPIOS DEL OCCIDENTE ANTIOQUEÑO - AMOCCIDENTE</v>
      </c>
    </row>
    <row r="952" spans="1:29" x14ac:dyDescent="0.3">
      <c r="A952" s="528">
        <v>2022</v>
      </c>
      <c r="B952" s="529" t="s">
        <v>556</v>
      </c>
      <c r="C952" s="529" t="s">
        <v>272</v>
      </c>
      <c r="D952" s="529" t="s">
        <v>572</v>
      </c>
      <c r="E952" s="529" t="s">
        <v>307</v>
      </c>
      <c r="F952" s="529" t="s">
        <v>275</v>
      </c>
      <c r="G952" s="529" t="s">
        <v>308</v>
      </c>
      <c r="H952" s="9">
        <v>30.787268521200001</v>
      </c>
      <c r="I952" s="9">
        <v>0</v>
      </c>
      <c r="J952" s="287">
        <v>30.787268521200001</v>
      </c>
      <c r="K952" s="9">
        <v>4.8989443634000001</v>
      </c>
      <c r="L952" s="9">
        <v>8.8283909549999997</v>
      </c>
      <c r="M952" s="287">
        <v>13.7273353184</v>
      </c>
      <c r="N952" s="9">
        <v>17.350650702629999</v>
      </c>
      <c r="O952" s="9">
        <v>89.363047898510004</v>
      </c>
      <c r="P952" s="9">
        <v>8.2842819036299993</v>
      </c>
      <c r="Q952" s="9">
        <v>5.1585107204399998</v>
      </c>
      <c r="R952" s="9">
        <v>43.523476481880003</v>
      </c>
      <c r="S952" s="9">
        <v>29.042764166640001</v>
      </c>
      <c r="T952" s="9">
        <v>29.778430348880001</v>
      </c>
      <c r="U952" s="9">
        <v>10.857476442419999</v>
      </c>
      <c r="V952" s="287">
        <v>233.35863866503001</v>
      </c>
      <c r="W952" s="287">
        <v>277.87324250463001</v>
      </c>
      <c r="X952" s="9">
        <v>30.599222247180073</v>
      </c>
      <c r="Y952" s="284">
        <v>308.47246475181009</v>
      </c>
      <c r="Z952" t="str">
        <f>SUBSTITUTE(SUBSTITUTE(SUBSTITUTE(SUBSTITUTE(IF(E952="","",VLOOKUP(E952,Esquemas_NORM!$A$2:$H$126,8,FALSE)),"PROVINCIA ADMINISTRATIVA Y DE PLANIFICACIÓN","PAT"),"PROVINCIA ADMINISTRATIVA Y DE PLANIFICACION","PAT"),"PROVINCIA ADMINISTRATIVA DE PLANIFICACION","PAT"),"PROVINCIA ADMINISTRATIVA Y PLANIFICACION","PAT")</f>
        <v>PAT TURÍSTICA Y AGROECOLÓGICA DEL OCCIDENTE ANTIOQUEÑO</v>
      </c>
      <c r="AA952" t="str">
        <f>IF($E952="","",INDEX(Esquemas_NORM!$H$2:$K$126,MATCH($E952,Esquemas_NORM!$A$2:$A$126,0),MATCH(AA$4,Esquemas_NORM!$H$1:$K$1,0)))</f>
        <v>Región de Planeación y Gestión de Occidente</v>
      </c>
      <c r="AB952" t="str">
        <f>IF($E952="","",INDEX(Esquemas_NORM!$H$2:$K$126,MATCH($E952,Esquemas_NORM!$A$2:$A$126,0),MATCH(AB$4,Esquemas_NORM!$H$1:$K$1,0)))</f>
        <v>A la fecha no ha conformado un EAT Área Metropolitana</v>
      </c>
      <c r="AC952" t="str">
        <f>IF($E952="","",INDEX(Esquemas_NORM!$H$2:$K$126,MATCH($E952,Esquemas_NORM!$A$2:$A$126,0),MATCH(AC$4,Esquemas_NORM!$H$1:$K$1,0)))</f>
        <v>ASOCIACION DE MUNICIPIOS DEL OCCIDENTE ANTIOQUEÑO - AMOCCIDENTE</v>
      </c>
    </row>
    <row r="953" spans="1:29" x14ac:dyDescent="0.3">
      <c r="A953" s="528">
        <v>2022</v>
      </c>
      <c r="B953" s="529" t="s">
        <v>556</v>
      </c>
      <c r="C953" s="529" t="s">
        <v>272</v>
      </c>
      <c r="D953" s="529" t="s">
        <v>572</v>
      </c>
      <c r="E953" s="529" t="s">
        <v>309</v>
      </c>
      <c r="F953" s="529" t="s">
        <v>275</v>
      </c>
      <c r="G953" s="529" t="s">
        <v>310</v>
      </c>
      <c r="H953" s="9">
        <v>44.527202549409999</v>
      </c>
      <c r="I953" s="9">
        <v>19.529316495109999</v>
      </c>
      <c r="J953" s="287">
        <v>64.056519044520002</v>
      </c>
      <c r="K953" s="9">
        <v>8.60325830771</v>
      </c>
      <c r="L953" s="9">
        <v>10.08682349395</v>
      </c>
      <c r="M953" s="287">
        <v>18.69008180166</v>
      </c>
      <c r="N953" s="9">
        <v>23.53638167075</v>
      </c>
      <c r="O953" s="9">
        <v>140.87964333124</v>
      </c>
      <c r="P953" s="9">
        <v>11.084158796580001</v>
      </c>
      <c r="Q953" s="9">
        <v>10.167187803799999</v>
      </c>
      <c r="R953" s="9">
        <v>40.286824282959998</v>
      </c>
      <c r="S953" s="9">
        <v>43.088963368009999</v>
      </c>
      <c r="T953" s="9">
        <v>89.203579842059995</v>
      </c>
      <c r="U953" s="9">
        <v>14.88019140355</v>
      </c>
      <c r="V953" s="287">
        <v>373.12693049894995</v>
      </c>
      <c r="W953" s="287">
        <v>455.87353134512989</v>
      </c>
      <c r="X953" s="9">
        <v>50.200499251040974</v>
      </c>
      <c r="Y953" s="284">
        <v>506.07403059617087</v>
      </c>
      <c r="Z953" t="str">
        <f>SUBSTITUTE(SUBSTITUTE(SUBSTITUTE(SUBSTITUTE(IF(E953="","",VLOOKUP(E953,Esquemas_NORM!$A$2:$H$126,8,FALSE)),"PROVINCIA ADMINISTRATIVA Y DE PLANIFICACIÓN","PAT"),"PROVINCIA ADMINISTRATIVA Y DE PLANIFICACION","PAT"),"PROVINCIA ADMINISTRATIVA DE PLANIFICACION","PAT"),"PROVINCIA ADMINISTRATIVA Y PLANIFICACION","PAT")</f>
        <v>PAT TURÍSTICA Y AGROECOLÓGICA DEL OCCIDENTE ANTIOQUEÑO</v>
      </c>
      <c r="AA953" t="str">
        <f>IF($E953="","",INDEX(Esquemas_NORM!$H$2:$K$126,MATCH($E953,Esquemas_NORM!$A$2:$A$126,0),MATCH(AA$4,Esquemas_NORM!$H$1:$K$1,0)))</f>
        <v>A la fecha no ha conformado un EAT Región</v>
      </c>
      <c r="AB953" t="str">
        <f>IF($E953="","",INDEX(Esquemas_NORM!$H$2:$K$126,MATCH($E953,Esquemas_NORM!$A$2:$A$126,0),MATCH(AB$4,Esquemas_NORM!$H$1:$K$1,0)))</f>
        <v>A la fecha no ha conformado un EAT Área Metropolitana</v>
      </c>
      <c r="AC953" t="str">
        <f>IF($E953="","",INDEX(Esquemas_NORM!$H$2:$K$126,MATCH($E953,Esquemas_NORM!$A$2:$A$126,0),MATCH(AC$4,Esquemas_NORM!$H$1:$K$1,0)))</f>
        <v>ASOCIACION DE MUNICIPIOS DEL OCCIDENTE ANTIOQUEÑO - AMOCCIDENTE</v>
      </c>
    </row>
    <row r="954" spans="1:29" x14ac:dyDescent="0.3">
      <c r="A954" s="528">
        <v>2022</v>
      </c>
      <c r="B954" s="529" t="s">
        <v>556</v>
      </c>
      <c r="C954" s="529" t="s">
        <v>272</v>
      </c>
      <c r="D954" s="529" t="s">
        <v>572</v>
      </c>
      <c r="E954" s="529" t="s">
        <v>311</v>
      </c>
      <c r="F954" s="529" t="s">
        <v>275</v>
      </c>
      <c r="G954" s="529" t="s">
        <v>312</v>
      </c>
      <c r="H954" s="9">
        <v>29.325023802459999</v>
      </c>
      <c r="I954" s="9">
        <v>9.2620579039400006</v>
      </c>
      <c r="J954" s="287">
        <v>38.587081706399999</v>
      </c>
      <c r="K954" s="9">
        <v>3.4057669202700001</v>
      </c>
      <c r="L954" s="9">
        <v>9.2043234830300005</v>
      </c>
      <c r="M954" s="287">
        <v>12.610090403300001</v>
      </c>
      <c r="N954" s="9">
        <v>17.728694063420001</v>
      </c>
      <c r="O954" s="9">
        <v>56.269095132179999</v>
      </c>
      <c r="P954" s="9">
        <v>10.04143824492</v>
      </c>
      <c r="Q954" s="9">
        <v>6.2382258037899998</v>
      </c>
      <c r="R954" s="9">
        <v>33.889764570170001</v>
      </c>
      <c r="S954" s="9">
        <v>26.660075191259999</v>
      </c>
      <c r="T954" s="9">
        <v>36.949374314590003</v>
      </c>
      <c r="U954" s="9">
        <v>13.20231743874</v>
      </c>
      <c r="V954" s="287">
        <v>200.97898475907004</v>
      </c>
      <c r="W954" s="287">
        <v>252.17615686877005</v>
      </c>
      <c r="X954" s="9">
        <v>27.769475750580906</v>
      </c>
      <c r="Y954" s="284">
        <v>279.94563261935093</v>
      </c>
      <c r="Z954" t="str">
        <f>SUBSTITUTE(SUBSTITUTE(SUBSTITUTE(SUBSTITUTE(IF(E954="","",VLOOKUP(E954,Esquemas_NORM!$A$2:$H$126,8,FALSE)),"PROVINCIA ADMINISTRATIVA Y DE PLANIFICACIÓN","PAT"),"PROVINCIA ADMINISTRATIVA Y DE PLANIFICACION","PAT"),"PROVINCIA ADMINISTRATIVA DE PLANIFICACION","PAT"),"PROVINCIA ADMINISTRATIVA Y PLANIFICACION","PAT")</f>
        <v>A la fecha no ha conformado un EAT Provincia</v>
      </c>
      <c r="AA954" t="str">
        <f>IF($E954="","",INDEX(Esquemas_NORM!$H$2:$K$126,MATCH($E954,Esquemas_NORM!$A$2:$A$126,0),MATCH(AA$4,Esquemas_NORM!$H$1:$K$1,0)))</f>
        <v>A la fecha no ha conformado un EAT Región</v>
      </c>
      <c r="AB954" t="str">
        <f>IF($E954="","",INDEX(Esquemas_NORM!$H$2:$K$126,MATCH($E954,Esquemas_NORM!$A$2:$A$126,0),MATCH(AB$4,Esquemas_NORM!$H$1:$K$1,0)))</f>
        <v>A la fecha no ha conformado un EAT Área Metropolitana</v>
      </c>
      <c r="AC954" t="str">
        <f>IF($E954="","",INDEX(Esquemas_NORM!$H$2:$K$126,MATCH($E954,Esquemas_NORM!$A$2:$A$126,0),MATCH(AC$4,Esquemas_NORM!$H$1:$K$1,0)))</f>
        <v>ASOCIACION DE MUNICIPIOS DEL OCCIDENTE ANTIOQUEÑO - AMOCCIDENTE</v>
      </c>
    </row>
    <row r="955" spans="1:29" x14ac:dyDescent="0.3">
      <c r="A955" s="528">
        <v>2022</v>
      </c>
      <c r="B955" s="529" t="s">
        <v>556</v>
      </c>
      <c r="C955" s="529" t="s">
        <v>272</v>
      </c>
      <c r="D955" s="529" t="s">
        <v>571</v>
      </c>
      <c r="E955" s="529" t="s">
        <v>313</v>
      </c>
      <c r="F955" s="529" t="s">
        <v>275</v>
      </c>
      <c r="G955" s="529" t="s">
        <v>314</v>
      </c>
      <c r="H955" s="9">
        <v>75.337985852510002</v>
      </c>
      <c r="I955" s="9">
        <v>0.90979003732999997</v>
      </c>
      <c r="J955" s="287">
        <v>76.24777588984</v>
      </c>
      <c r="K955" s="9">
        <v>0.87543306908999996</v>
      </c>
      <c r="L955" s="9">
        <v>6.0668619857100001</v>
      </c>
      <c r="M955" s="287">
        <v>6.9422950547999998</v>
      </c>
      <c r="N955" s="9">
        <v>4.4583308748599997</v>
      </c>
      <c r="O955" s="9">
        <v>15.029558508859999</v>
      </c>
      <c r="P955" s="9">
        <v>2.0311141414199998</v>
      </c>
      <c r="Q955" s="9">
        <v>1.3931833871599999</v>
      </c>
      <c r="R955" s="9">
        <v>7.2769717954499997</v>
      </c>
      <c r="S955" s="9">
        <v>9.3627178432099996</v>
      </c>
      <c r="T955" s="9">
        <v>19.114030996059999</v>
      </c>
      <c r="U955" s="9">
        <v>3.6523685385400002</v>
      </c>
      <c r="V955" s="287">
        <v>62.318276085560001</v>
      </c>
      <c r="W955" s="287">
        <v>145.50834703020001</v>
      </c>
      <c r="X955" s="9">
        <v>16.023285327732484</v>
      </c>
      <c r="Y955" s="284">
        <v>161.53163235793249</v>
      </c>
      <c r="Z955" t="str">
        <f>SUBSTITUTE(SUBSTITUTE(SUBSTITUTE(SUBSTITUTE(IF(E955="","",VLOOKUP(E955,Esquemas_NORM!$A$2:$H$126,8,FALSE)),"PROVINCIA ADMINISTRATIVA Y DE PLANIFICACIÓN","PAT"),"PROVINCIA ADMINISTRATIVA Y DE PLANIFICACION","PAT"),"PROVINCIA ADMINISTRATIVA DE PLANIFICACION","PAT"),"PROVINCIA ADMINISTRATIVA Y PLANIFICACION","PAT")</f>
        <v>PAT AGROINDUSTRIAL DEL OCCIDENTE ANTIOQUEÑO</v>
      </c>
      <c r="AA955" t="str">
        <f>IF($E955="","",INDEX(Esquemas_NORM!$H$2:$K$126,MATCH($E955,Esquemas_NORM!$A$2:$A$126,0),MATCH(AA$4,Esquemas_NORM!$H$1:$K$1,0)))</f>
        <v>Región de Planeación y Gestión de Occidente</v>
      </c>
      <c r="AB955" t="str">
        <f>IF($E955="","",INDEX(Esquemas_NORM!$H$2:$K$126,MATCH($E955,Esquemas_NORM!$A$2:$A$126,0),MATCH(AB$4,Esquemas_NORM!$H$1:$K$1,0)))</f>
        <v>A la fecha no ha conformado un EAT Área Metropolitana</v>
      </c>
      <c r="AC955" t="str">
        <f>IF($E955="","",INDEX(Esquemas_NORM!$H$2:$K$126,MATCH($E955,Esquemas_NORM!$A$2:$A$126,0),MATCH(AC$4,Esquemas_NORM!$H$1:$K$1,0)))</f>
        <v>ASOCIACION DE MUNICIPIOS DEL OCCIDENTE ANTIOQUEÑO - AMOCCIDENTE</v>
      </c>
    </row>
    <row r="956" spans="1:29" x14ac:dyDescent="0.3">
      <c r="A956" s="528">
        <v>2022</v>
      </c>
      <c r="B956" s="529" t="s">
        <v>556</v>
      </c>
      <c r="C956" s="529" t="s">
        <v>315</v>
      </c>
      <c r="D956" s="529" t="s">
        <v>573</v>
      </c>
      <c r="E956" s="529" t="s">
        <v>317</v>
      </c>
      <c r="F956" s="529" t="s">
        <v>318</v>
      </c>
      <c r="G956" s="529" t="s">
        <v>319</v>
      </c>
      <c r="H956" s="9">
        <v>605.50017585878004</v>
      </c>
      <c r="I956" s="9">
        <v>1.2236214453800001</v>
      </c>
      <c r="J956" s="287">
        <v>606.72379730416003</v>
      </c>
      <c r="K956" s="9">
        <v>14.501851101410001</v>
      </c>
      <c r="L956" s="9">
        <v>23.33724098759</v>
      </c>
      <c r="M956" s="287">
        <v>37.839092089000005</v>
      </c>
      <c r="N956" s="9">
        <v>9.1901670966700006</v>
      </c>
      <c r="O956" s="9">
        <v>37.330970965349998</v>
      </c>
      <c r="P956" s="9">
        <v>9.4015320168100001</v>
      </c>
      <c r="Q956" s="9">
        <v>7.1813389937299998</v>
      </c>
      <c r="R956" s="9">
        <v>29.761585309499999</v>
      </c>
      <c r="S956" s="9">
        <v>28.952000462160001</v>
      </c>
      <c r="T956" s="9">
        <v>54.406844772319999</v>
      </c>
      <c r="U956" s="9">
        <v>15.415601808630001</v>
      </c>
      <c r="V956" s="287">
        <v>191.64004142517001</v>
      </c>
      <c r="W956" s="287">
        <v>836.20293081833006</v>
      </c>
      <c r="X956" s="9">
        <v>92.082127423261795</v>
      </c>
      <c r="Y956" s="284">
        <v>928.28505824159186</v>
      </c>
      <c r="Z956" t="str">
        <f>SUBSTITUTE(SUBSTITUTE(SUBSTITUTE(SUBSTITUTE(IF(E956="","",VLOOKUP(E956,Esquemas_NORM!$A$2:$H$126,8,FALSE)),"PROVINCIA ADMINISTRATIVA Y DE PLANIFICACIÓN","PAT"),"PROVINCIA ADMINISTRATIVA Y DE PLANIFICACION","PAT"),"PROVINCIA ADMINISTRATIVA DE PLANIFICACION","PAT"),"PROVINCIA ADMINISTRATIVA Y PLANIFICACION","PAT")</f>
        <v>PAT DE LA PAZ</v>
      </c>
      <c r="AA956" t="str">
        <f>IF($E956="","",INDEX(Esquemas_NORM!$H$2:$K$126,MATCH($E956,Esquemas_NORM!$A$2:$A$126,0),MATCH(AA$4,Esquemas_NORM!$H$1:$K$1,0)))</f>
        <v>A la fecha no ha conformado un EAT Región</v>
      </c>
      <c r="AB956" t="str">
        <f>IF($E956="","",INDEX(Esquemas_NORM!$H$2:$K$126,MATCH($E956,Esquemas_NORM!$A$2:$A$126,0),MATCH(AB$4,Esquemas_NORM!$H$1:$K$1,0)))</f>
        <v>A la fecha no ha conformado un EAT Área Metropolitana</v>
      </c>
      <c r="AC956" t="str">
        <f>IF($E956="","",INDEX(Esquemas_NORM!$H$2:$K$126,MATCH($E956,Esquemas_NORM!$A$2:$A$126,0),MATCH(AC$4,Esquemas_NORM!$H$1:$K$1,0)))</f>
        <v>MUNICIPIOS UNIDOS DEL SUR DE ANTIOQUIA - MUSA</v>
      </c>
    </row>
    <row r="957" spans="1:29" x14ac:dyDescent="0.3">
      <c r="A957" s="528">
        <v>2022</v>
      </c>
      <c r="B957" s="529" t="s">
        <v>556</v>
      </c>
      <c r="C957" s="529" t="s">
        <v>315</v>
      </c>
      <c r="D957" s="529" t="s">
        <v>574</v>
      </c>
      <c r="E957" s="529" t="s">
        <v>320</v>
      </c>
      <c r="F957" s="529" t="s">
        <v>318</v>
      </c>
      <c r="G957" s="529" t="s">
        <v>322</v>
      </c>
      <c r="H957" s="9">
        <v>14.533386967189999</v>
      </c>
      <c r="I957" s="9">
        <v>0</v>
      </c>
      <c r="J957" s="287">
        <v>14.533386967189999</v>
      </c>
      <c r="K957" s="9">
        <v>0.69751574017999995</v>
      </c>
      <c r="L957" s="9">
        <v>3.1807398498100001</v>
      </c>
      <c r="M957" s="287">
        <v>3.8782555899900002</v>
      </c>
      <c r="N957" s="9">
        <v>35.622985660120001</v>
      </c>
      <c r="O957" s="9">
        <v>6.6752886232700002</v>
      </c>
      <c r="P957" s="9">
        <v>0.96693023226999997</v>
      </c>
      <c r="Q957" s="9">
        <v>0.77851002613999998</v>
      </c>
      <c r="R957" s="9">
        <v>4.4868383830100003</v>
      </c>
      <c r="S957" s="9">
        <v>4.2018225680399999</v>
      </c>
      <c r="T957" s="9">
        <v>4.9035864053899996</v>
      </c>
      <c r="U957" s="9">
        <v>1.9848174055300001</v>
      </c>
      <c r="V957" s="287">
        <v>59.620779303770007</v>
      </c>
      <c r="W957" s="287">
        <v>78.032421860950009</v>
      </c>
      <c r="X957" s="9">
        <v>8.592879967449603</v>
      </c>
      <c r="Y957" s="284">
        <v>86.625301828399614</v>
      </c>
      <c r="Z957" t="str">
        <f>SUBSTITUTE(SUBSTITUTE(SUBSTITUTE(SUBSTITUTE(IF(E957="","",VLOOKUP(E957,Esquemas_NORM!$A$2:$H$126,8,FALSE)),"PROVINCIA ADMINISTRATIVA Y DE PLANIFICACIÓN","PAT"),"PROVINCIA ADMINISTRATIVA Y DE PLANIFICACION","PAT"),"PROVINCIA ADMINISTRATIVA DE PLANIFICACION","PAT"),"PROVINCIA ADMINISTRATIVA Y PLANIFICACION","PAT")</f>
        <v>PAT DEL AGUA, BOSQUES Y EL TURISMO</v>
      </c>
      <c r="AA957" t="str">
        <f>IF($E957="","",INDEX(Esquemas_NORM!$H$2:$K$126,MATCH($E957,Esquemas_NORM!$A$2:$A$126,0),MATCH(AA$4,Esquemas_NORM!$H$1:$K$1,0)))</f>
        <v>A la fecha no ha conformado un EAT Región</v>
      </c>
      <c r="AB957" t="str">
        <f>IF($E957="","",INDEX(Esquemas_NORM!$H$2:$K$126,MATCH($E957,Esquemas_NORM!$A$2:$A$126,0),MATCH(AB$4,Esquemas_NORM!$H$1:$K$1,0)))</f>
        <v>A la fecha no ha conformado un EAT Área Metropolitana</v>
      </c>
      <c r="AC957" t="str">
        <f>IF($E957="","",INDEX(Esquemas_NORM!$H$2:$K$126,MATCH($E957,Esquemas_NORM!$A$2:$A$126,0),MATCH(AC$4,Esquemas_NORM!$H$1:$K$1,0)))</f>
        <v>A la fecha no ha conformado un EAT asociación - unión</v>
      </c>
    </row>
    <row r="958" spans="1:29" x14ac:dyDescent="0.3">
      <c r="A958" s="528">
        <v>2022</v>
      </c>
      <c r="B958" s="529" t="s">
        <v>556</v>
      </c>
      <c r="C958" s="529" t="s">
        <v>315</v>
      </c>
      <c r="D958" s="529" t="s">
        <v>573</v>
      </c>
      <c r="E958" s="529" t="s">
        <v>323</v>
      </c>
      <c r="F958" s="529" t="s">
        <v>318</v>
      </c>
      <c r="G958" s="529" t="s">
        <v>325</v>
      </c>
      <c r="H958" s="9">
        <v>36.838387581669998</v>
      </c>
      <c r="I958" s="9">
        <v>0</v>
      </c>
      <c r="J958" s="287">
        <v>36.838387581669998</v>
      </c>
      <c r="K958" s="9">
        <v>1.2964552871399999</v>
      </c>
      <c r="L958" s="9">
        <v>4.2173423294500001</v>
      </c>
      <c r="M958" s="287">
        <v>5.5137976165899998</v>
      </c>
      <c r="N958" s="9">
        <v>2.0244437125400001</v>
      </c>
      <c r="O958" s="9">
        <v>13.41930819851</v>
      </c>
      <c r="P958" s="9">
        <v>3.2472979824000001</v>
      </c>
      <c r="Q958" s="9">
        <v>2.8701984610400002</v>
      </c>
      <c r="R958" s="9">
        <v>10.69223731616</v>
      </c>
      <c r="S958" s="9">
        <v>8.5237352100100008</v>
      </c>
      <c r="T958" s="9">
        <v>21.417376189670001</v>
      </c>
      <c r="U958" s="9">
        <v>4.4474035611799998</v>
      </c>
      <c r="V958" s="287">
        <v>66.642000631510001</v>
      </c>
      <c r="W958" s="287">
        <v>108.99418582977</v>
      </c>
      <c r="X958" s="9">
        <v>12.002369446561341</v>
      </c>
      <c r="Y958" s="284">
        <v>120.99655527633135</v>
      </c>
      <c r="Z958" t="str">
        <f>SUBSTITUTE(SUBSTITUTE(SUBSTITUTE(SUBSTITUTE(IF(E958="","",VLOOKUP(E958,Esquemas_NORM!$A$2:$H$126,8,FALSE)),"PROVINCIA ADMINISTRATIVA Y DE PLANIFICACIÓN","PAT"),"PROVINCIA ADMINISTRATIVA Y DE PLANIFICACION","PAT"),"PROVINCIA ADMINISTRATIVA DE PLANIFICACION","PAT"),"PROVINCIA ADMINISTRATIVA Y PLANIFICACION","PAT")</f>
        <v>PAT DE LA PAZ</v>
      </c>
      <c r="AA958" t="str">
        <f>IF($E958="","",INDEX(Esquemas_NORM!$H$2:$K$126,MATCH($E958,Esquemas_NORM!$A$2:$A$126,0),MATCH(AA$4,Esquemas_NORM!$H$1:$K$1,0)))</f>
        <v>A la fecha no ha conformado un EAT Región</v>
      </c>
      <c r="AB958" t="str">
        <f>IF($E958="","",INDEX(Esquemas_NORM!$H$2:$K$126,MATCH($E958,Esquemas_NORM!$A$2:$A$126,0),MATCH(AB$4,Esquemas_NORM!$H$1:$K$1,0)))</f>
        <v>A la fecha no ha conformado un EAT Área Metropolitana</v>
      </c>
      <c r="AC958" t="str">
        <f>IF($E958="","",INDEX(Esquemas_NORM!$H$2:$K$126,MATCH($E958,Esquemas_NORM!$A$2:$A$126,0),MATCH(AC$4,Esquemas_NORM!$H$1:$K$1,0)))</f>
        <v>MUNICIPIOS UNIDOS DEL SUR DE ANTIOQUIA - MUSA</v>
      </c>
    </row>
    <row r="959" spans="1:29" x14ac:dyDescent="0.3">
      <c r="A959" s="528">
        <v>2022</v>
      </c>
      <c r="B959" s="529" t="s">
        <v>556</v>
      </c>
      <c r="C959" s="529" t="s">
        <v>315</v>
      </c>
      <c r="D959" s="529" t="s">
        <v>575</v>
      </c>
      <c r="E959" s="529" t="s">
        <v>326</v>
      </c>
      <c r="F959" s="529" t="s">
        <v>318</v>
      </c>
      <c r="G959" s="529" t="s">
        <v>327</v>
      </c>
      <c r="H959" s="9">
        <v>38.085312127210003</v>
      </c>
      <c r="I959" s="9">
        <v>0.84719770709999997</v>
      </c>
      <c r="J959" s="287">
        <v>38.932509834310004</v>
      </c>
      <c r="K959" s="9">
        <v>9.7582346094400005</v>
      </c>
      <c r="L959" s="9">
        <v>2.3338287106900002</v>
      </c>
      <c r="M959" s="287">
        <v>12.09206332013</v>
      </c>
      <c r="N959" s="9">
        <v>74.966939533780007</v>
      </c>
      <c r="O959" s="9">
        <v>29.4219532933</v>
      </c>
      <c r="P959" s="9">
        <v>5.8215975978900003</v>
      </c>
      <c r="Q959" s="9">
        <v>3.6448482230599999</v>
      </c>
      <c r="R959" s="9">
        <v>20.406376729510001</v>
      </c>
      <c r="S959" s="9">
        <v>18.599487107920002</v>
      </c>
      <c r="T959" s="9">
        <v>24.022400938160001</v>
      </c>
      <c r="U959" s="9">
        <v>8.4098249847699993</v>
      </c>
      <c r="V959" s="287">
        <v>185.29342840839001</v>
      </c>
      <c r="W959" s="287">
        <v>236.31800156283001</v>
      </c>
      <c r="X959" s="9">
        <v>26.023185916178129</v>
      </c>
      <c r="Y959" s="284">
        <v>262.34118747900811</v>
      </c>
      <c r="Z959" t="str">
        <f>SUBSTITUTE(SUBSTITUTE(SUBSTITUTE(SUBSTITUTE(IF(E959="","",VLOOKUP(E959,Esquemas_NORM!$A$2:$H$126,8,FALSE)),"PROVINCIA ADMINISTRATIVA Y DE PLANIFICACIÓN","PAT"),"PROVINCIA ADMINISTRATIVA Y DE PLANIFICACION","PAT"),"PROVINCIA ADMINISTRATIVA DE PLANIFICACION","PAT"),"PROVINCIA ADMINISTRATIVA Y PLANIFICACION","PAT")</f>
        <v>PAT DEL AGUA, BOSQUES Y EL TURISMO</v>
      </c>
      <c r="AA959" t="str">
        <f>IF($E959="","",INDEX(Esquemas_NORM!$H$2:$K$126,MATCH($E959,Esquemas_NORM!$A$2:$A$126,0),MATCH(AA$4,Esquemas_NORM!$H$1:$K$1,0)))</f>
        <v>A la fecha no ha conformado un EAT Región</v>
      </c>
      <c r="AB959" t="str">
        <f>IF($E959="","",INDEX(Esquemas_NORM!$H$2:$K$126,MATCH($E959,Esquemas_NORM!$A$2:$A$126,0),MATCH(AB$4,Esquemas_NORM!$H$1:$K$1,0)))</f>
        <v>A la fecha no ha conformado un EAT Área Metropolitana</v>
      </c>
      <c r="AC959" t="str">
        <f>IF($E959="","",INDEX(Esquemas_NORM!$H$2:$K$126,MATCH($E959,Esquemas_NORM!$A$2:$A$126,0),MATCH(AC$4,Esquemas_NORM!$H$1:$K$1,0)))</f>
        <v>A la fecha no ha conformado un EAT asociación - unión</v>
      </c>
    </row>
    <row r="960" spans="1:29" x14ac:dyDescent="0.3">
      <c r="A960" s="528">
        <v>2022</v>
      </c>
      <c r="B960" s="529" t="s">
        <v>556</v>
      </c>
      <c r="C960" s="529" t="s">
        <v>315</v>
      </c>
      <c r="D960" s="529" t="s">
        <v>574</v>
      </c>
      <c r="E960" s="529" t="s">
        <v>328</v>
      </c>
      <c r="F960" s="529" t="s">
        <v>318</v>
      </c>
      <c r="G960" s="529" t="s">
        <v>329</v>
      </c>
      <c r="H960" s="9">
        <v>31.21710041247</v>
      </c>
      <c r="I960" s="9">
        <v>0.23067061751000001</v>
      </c>
      <c r="J960" s="287">
        <v>31.44777102998</v>
      </c>
      <c r="K960" s="9">
        <v>1.0850925246500001</v>
      </c>
      <c r="L960" s="9">
        <v>3.2026786675399999</v>
      </c>
      <c r="M960" s="287">
        <v>4.2877711921900001</v>
      </c>
      <c r="N960" s="9">
        <v>25.024871710820001</v>
      </c>
      <c r="O960" s="9">
        <v>5.5842813268400002</v>
      </c>
      <c r="P960" s="9">
        <v>1.1221669216800001</v>
      </c>
      <c r="Q960" s="9">
        <v>0.77877177918999996</v>
      </c>
      <c r="R960" s="9">
        <v>6.3405605893999999</v>
      </c>
      <c r="S960" s="9">
        <v>4.1946139116000003</v>
      </c>
      <c r="T960" s="9">
        <v>6.3676985938100001</v>
      </c>
      <c r="U960" s="9">
        <v>1.89854566882</v>
      </c>
      <c r="V960" s="287">
        <v>51.311510502159997</v>
      </c>
      <c r="W960" s="287">
        <v>87.047052724330001</v>
      </c>
      <c r="X960" s="9">
        <v>9.5855653040357112</v>
      </c>
      <c r="Y960" s="284">
        <v>96.632618028365712</v>
      </c>
      <c r="Z960" t="str">
        <f>SUBSTITUTE(SUBSTITUTE(SUBSTITUTE(SUBSTITUTE(IF(E960="","",VLOOKUP(E960,Esquemas_NORM!$A$2:$H$126,8,FALSE)),"PROVINCIA ADMINISTRATIVA Y DE PLANIFICACIÓN","PAT"),"PROVINCIA ADMINISTRATIVA Y DE PLANIFICACION","PAT"),"PROVINCIA ADMINISTRATIVA DE PLANIFICACION","PAT"),"PROVINCIA ADMINISTRATIVA Y PLANIFICACION","PAT")</f>
        <v>PAT DEL AGUA, BOSQUES Y EL TURISMO</v>
      </c>
      <c r="AA960" t="str">
        <f>IF($E960="","",INDEX(Esquemas_NORM!$H$2:$K$126,MATCH($E960,Esquemas_NORM!$A$2:$A$126,0),MATCH(AA$4,Esquemas_NORM!$H$1:$K$1,0)))</f>
        <v>A la fecha no ha conformado un EAT Región</v>
      </c>
      <c r="AB960" t="str">
        <f>IF($E960="","",INDEX(Esquemas_NORM!$H$2:$K$126,MATCH($E960,Esquemas_NORM!$A$2:$A$126,0),MATCH(AB$4,Esquemas_NORM!$H$1:$K$1,0)))</f>
        <v>A la fecha no ha conformado un EAT Área Metropolitana</v>
      </c>
      <c r="AC960" t="str">
        <f>IF($E960="","",INDEX(Esquemas_NORM!$H$2:$K$126,MATCH($E960,Esquemas_NORM!$A$2:$A$126,0),MATCH(AC$4,Esquemas_NORM!$H$1:$K$1,0)))</f>
        <v>A la fecha no ha conformado un EAT asociación - unión</v>
      </c>
    </row>
    <row r="961" spans="1:29" x14ac:dyDescent="0.3">
      <c r="A961" s="528">
        <v>2022</v>
      </c>
      <c r="B961" s="529" t="s">
        <v>556</v>
      </c>
      <c r="C961" s="529" t="s">
        <v>315</v>
      </c>
      <c r="D961" s="529" t="s">
        <v>576</v>
      </c>
      <c r="E961" s="529" t="s">
        <v>330</v>
      </c>
      <c r="F961" s="529" t="s">
        <v>318</v>
      </c>
      <c r="G961" s="529" t="s">
        <v>331</v>
      </c>
      <c r="H961" s="9">
        <v>211.47793548267001</v>
      </c>
      <c r="I961" s="9">
        <v>0</v>
      </c>
      <c r="J961" s="287">
        <v>211.47793548267001</v>
      </c>
      <c r="K961" s="9">
        <v>39.070067564029998</v>
      </c>
      <c r="L961" s="9">
        <v>17.141207013460001</v>
      </c>
      <c r="M961" s="287">
        <v>56.211274577490002</v>
      </c>
      <c r="N961" s="9">
        <v>43.402513969760001</v>
      </c>
      <c r="O961" s="9">
        <v>233.02758367812999</v>
      </c>
      <c r="P961" s="9">
        <v>32.797246765799997</v>
      </c>
      <c r="Q961" s="9">
        <v>29.886829973859999</v>
      </c>
      <c r="R961" s="9">
        <v>138.43604030794</v>
      </c>
      <c r="S961" s="9">
        <v>104.0006562679</v>
      </c>
      <c r="T961" s="9">
        <v>97.823646496760006</v>
      </c>
      <c r="U961" s="9">
        <v>49.561055520549999</v>
      </c>
      <c r="V961" s="287">
        <v>728.93557298069993</v>
      </c>
      <c r="W961" s="287">
        <v>996.62478304085994</v>
      </c>
      <c r="X961" s="9">
        <v>109.7476783242293</v>
      </c>
      <c r="Y961" s="284">
        <v>1106.3724613650893</v>
      </c>
      <c r="Z961" t="str">
        <f>SUBSTITUTE(SUBSTITUTE(SUBSTITUTE(SUBSTITUTE(IF(E961="","",VLOOKUP(E961,Esquemas_NORM!$A$2:$H$126,8,FALSE)),"PROVINCIA ADMINISTRATIVA Y DE PLANIFICACIÓN","PAT"),"PROVINCIA ADMINISTRATIVA Y DE PLANIFICACION","PAT"),"PROVINCIA ADMINISTRATIVA DE PLANIFICACION","PAT"),"PROVINCIA ADMINISTRATIVA Y PLANIFICACION","PAT")</f>
        <v>A la fecha no ha conformado un EAT Provincia</v>
      </c>
      <c r="AA961" t="str">
        <f>IF($E961="","",INDEX(Esquemas_NORM!$H$2:$K$126,MATCH($E961,Esquemas_NORM!$A$2:$A$126,0),MATCH(AA$4,Esquemas_NORM!$H$1:$K$1,0)))</f>
        <v>A la fecha no ha conformado un EAT Región</v>
      </c>
      <c r="AB961" t="str">
        <f>IF($E961="","",INDEX(Esquemas_NORM!$H$2:$K$126,MATCH($E961,Esquemas_NORM!$A$2:$A$126,0),MATCH(AB$4,Esquemas_NORM!$H$1:$K$1,0)))</f>
        <v>A la fecha no ha conformado un EAT Área Metropolitana</v>
      </c>
      <c r="AC961" t="str">
        <f>IF($E961="","",INDEX(Esquemas_NORM!$H$2:$K$126,MATCH($E961,Esquemas_NORM!$A$2:$A$126,0),MATCH(AC$4,Esquemas_NORM!$H$1:$K$1,0)))</f>
        <v>MUNICIPIOS ASOCIADOS DEL ALTIPLANO DEL ORIENTE ANTIOQUEÑO - MASORA</v>
      </c>
    </row>
    <row r="962" spans="1:29" x14ac:dyDescent="0.3">
      <c r="A962" s="528">
        <v>2022</v>
      </c>
      <c r="B962" s="529" t="s">
        <v>556</v>
      </c>
      <c r="C962" s="529" t="s">
        <v>315</v>
      </c>
      <c r="D962" s="529" t="s">
        <v>574</v>
      </c>
      <c r="E962" s="529" t="s">
        <v>332</v>
      </c>
      <c r="F962" s="529" t="s">
        <v>318</v>
      </c>
      <c r="G962" s="529" t="s">
        <v>333</v>
      </c>
      <c r="H962" s="9">
        <v>450.38692032502001</v>
      </c>
      <c r="I962" s="9">
        <v>0</v>
      </c>
      <c r="J962" s="287">
        <v>450.38692032502001</v>
      </c>
      <c r="K962" s="9">
        <v>10.62285251654</v>
      </c>
      <c r="L962" s="9">
        <v>23.56956785142</v>
      </c>
      <c r="M962" s="287">
        <v>34.192420367959997</v>
      </c>
      <c r="N962" s="9">
        <v>11.129752474389999</v>
      </c>
      <c r="O962" s="9">
        <v>67.512148481560004</v>
      </c>
      <c r="P962" s="9">
        <v>11.60858196673</v>
      </c>
      <c r="Q962" s="9">
        <v>7.2247530751399998</v>
      </c>
      <c r="R962" s="9">
        <v>53.841325279759999</v>
      </c>
      <c r="S962" s="9">
        <v>26.607964021160001</v>
      </c>
      <c r="T962" s="9">
        <v>36.878128764320003</v>
      </c>
      <c r="U962" s="9">
        <v>15.6419379656</v>
      </c>
      <c r="V962" s="287">
        <v>230.44459202866</v>
      </c>
      <c r="W962" s="287">
        <v>715.02393272163999</v>
      </c>
      <c r="X962" s="9">
        <v>78.737974308618448</v>
      </c>
      <c r="Y962" s="284">
        <v>793.7619070302585</v>
      </c>
      <c r="Z962" t="str">
        <f>SUBSTITUTE(SUBSTITUTE(SUBSTITUTE(SUBSTITUTE(IF(E962="","",VLOOKUP(E962,Esquemas_NORM!$A$2:$H$126,8,FALSE)),"PROVINCIA ADMINISTRATIVA Y DE PLANIFICACIÓN","PAT"),"PROVINCIA ADMINISTRATIVA Y DE PLANIFICACION","PAT"),"PROVINCIA ADMINISTRATIVA DE PLANIFICACION","PAT"),"PROVINCIA ADMINISTRATIVA Y PLANIFICACION","PAT")</f>
        <v>PAT DEL AGUA, BOSQUES Y EL TURISMO</v>
      </c>
      <c r="AA962" t="str">
        <f>IF($E962="","",INDEX(Esquemas_NORM!$H$2:$K$126,MATCH($E962,Esquemas_NORM!$A$2:$A$126,0),MATCH(AA$4,Esquemas_NORM!$H$1:$K$1,0)))</f>
        <v>A la fecha no ha conformado un EAT Región</v>
      </c>
      <c r="AB962" t="str">
        <f>IF($E962="","",INDEX(Esquemas_NORM!$H$2:$K$126,MATCH($E962,Esquemas_NORM!$A$2:$A$126,0),MATCH(AB$4,Esquemas_NORM!$H$1:$K$1,0)))</f>
        <v>A la fecha no ha conformado un EAT Área Metropolitana</v>
      </c>
      <c r="AC962" t="str">
        <f>IF($E962="","",INDEX(Esquemas_NORM!$H$2:$K$126,MATCH($E962,Esquemas_NORM!$A$2:$A$126,0),MATCH(AC$4,Esquemas_NORM!$H$1:$K$1,0)))</f>
        <v>A la fecha no ha conformado un EAT asociación - unión</v>
      </c>
    </row>
    <row r="963" spans="1:29" x14ac:dyDescent="0.3">
      <c r="A963" s="528">
        <v>2022</v>
      </c>
      <c r="B963" s="529" t="s">
        <v>556</v>
      </c>
      <c r="C963" s="529" t="s">
        <v>315</v>
      </c>
      <c r="D963" s="529" t="s">
        <v>576</v>
      </c>
      <c r="E963" s="529" t="s">
        <v>334</v>
      </c>
      <c r="F963" s="529" t="s">
        <v>318</v>
      </c>
      <c r="G963" s="529" t="s">
        <v>335</v>
      </c>
      <c r="H963" s="9">
        <v>152.72438125737</v>
      </c>
      <c r="I963" s="9">
        <v>2.0906682542300001</v>
      </c>
      <c r="J963" s="287">
        <v>154.81504951159999</v>
      </c>
      <c r="K963" s="9">
        <v>25.976399730000001</v>
      </c>
      <c r="L963" s="9">
        <v>24.47756805569</v>
      </c>
      <c r="M963" s="287">
        <v>50.453967785689997</v>
      </c>
      <c r="N963" s="9">
        <v>49.405402404550003</v>
      </c>
      <c r="O963" s="9">
        <v>202.25021509935999</v>
      </c>
      <c r="P963" s="9">
        <v>31.45737409518</v>
      </c>
      <c r="Q963" s="9">
        <v>18.397301616469999</v>
      </c>
      <c r="R963" s="9">
        <v>117.37261491178</v>
      </c>
      <c r="S963" s="9">
        <v>79.93597213132</v>
      </c>
      <c r="T963" s="9">
        <v>88.541192225190002</v>
      </c>
      <c r="U963" s="9">
        <v>34.567309802339999</v>
      </c>
      <c r="V963" s="287">
        <v>621.92738228618998</v>
      </c>
      <c r="W963" s="287">
        <v>827.19639958348</v>
      </c>
      <c r="X963" s="9">
        <v>91.090334012628148</v>
      </c>
      <c r="Y963" s="284">
        <v>918.28673359610821</v>
      </c>
      <c r="Z963" t="str">
        <f>SUBSTITUTE(SUBSTITUTE(SUBSTITUTE(SUBSTITUTE(IF(E963="","",VLOOKUP(E963,Esquemas_NORM!$A$2:$H$126,8,FALSE)),"PROVINCIA ADMINISTRATIVA Y DE PLANIFICACIÓN","PAT"),"PROVINCIA ADMINISTRATIVA Y DE PLANIFICACION","PAT"),"PROVINCIA ADMINISTRATIVA DE PLANIFICACION","PAT"),"PROVINCIA ADMINISTRATIVA Y PLANIFICACION","PAT")</f>
        <v>A la fecha no ha conformado un EAT Provincia</v>
      </c>
      <c r="AA963" t="str">
        <f>IF($E963="","",INDEX(Esquemas_NORM!$H$2:$K$126,MATCH($E963,Esquemas_NORM!$A$2:$A$126,0),MATCH(AA$4,Esquemas_NORM!$H$1:$K$1,0)))</f>
        <v>A la fecha no ha conformado un EAT Región</v>
      </c>
      <c r="AB963" t="str">
        <f>IF($E963="","",INDEX(Esquemas_NORM!$H$2:$K$126,MATCH($E963,Esquemas_NORM!$A$2:$A$126,0),MATCH(AB$4,Esquemas_NORM!$H$1:$K$1,0)))</f>
        <v>A la fecha no ha conformado un EAT Área Metropolitana</v>
      </c>
      <c r="AC963" t="str">
        <f>IF($E963="","",INDEX(Esquemas_NORM!$H$2:$K$126,MATCH($E963,Esquemas_NORM!$A$2:$A$126,0),MATCH(AC$4,Esquemas_NORM!$H$1:$K$1,0)))</f>
        <v>MUNICIPIOS ASOCIADOS DEL ALTIPLANO DEL ORIENTE ANTIOQUEÑO - MASORA</v>
      </c>
    </row>
    <row r="964" spans="1:29" x14ac:dyDescent="0.3">
      <c r="A964" s="528">
        <v>2022</v>
      </c>
      <c r="B964" s="529" t="s">
        <v>556</v>
      </c>
      <c r="C964" s="529" t="s">
        <v>315</v>
      </c>
      <c r="D964" s="529" t="s">
        <v>576</v>
      </c>
      <c r="E964" s="529" t="s">
        <v>336</v>
      </c>
      <c r="F964" s="529" t="s">
        <v>318</v>
      </c>
      <c r="G964" s="529" t="s">
        <v>338</v>
      </c>
      <c r="H964" s="9">
        <v>287.34159574876998</v>
      </c>
      <c r="I964" s="9">
        <v>0</v>
      </c>
      <c r="J964" s="287">
        <v>287.34159574876998</v>
      </c>
      <c r="K964" s="9">
        <v>35.150359901580003</v>
      </c>
      <c r="L964" s="9">
        <v>12.623952161249999</v>
      </c>
      <c r="M964" s="287">
        <v>47.774312062830006</v>
      </c>
      <c r="N964" s="9">
        <v>14.202893680960001</v>
      </c>
      <c r="O964" s="9">
        <v>130.31360233831001</v>
      </c>
      <c r="P964" s="9">
        <v>15.05348249831</v>
      </c>
      <c r="Q964" s="9">
        <v>15.924488949240001</v>
      </c>
      <c r="R964" s="9">
        <v>62.539322412360001</v>
      </c>
      <c r="S964" s="9">
        <v>52.151547561100003</v>
      </c>
      <c r="T964" s="9">
        <v>66.477444402179998</v>
      </c>
      <c r="U964" s="9">
        <v>21.293622438530001</v>
      </c>
      <c r="V964" s="287">
        <v>377.95640428098994</v>
      </c>
      <c r="W964" s="287">
        <v>713.07231209258998</v>
      </c>
      <c r="X964" s="9">
        <v>78.523063103699059</v>
      </c>
      <c r="Y964" s="284">
        <v>791.59537519628907</v>
      </c>
      <c r="Z964" t="str">
        <f>SUBSTITUTE(SUBSTITUTE(SUBSTITUTE(SUBSTITUTE(IF(E964="","",VLOOKUP(E964,Esquemas_NORM!$A$2:$H$126,8,FALSE)),"PROVINCIA ADMINISTRATIVA Y DE PLANIFICACIÓN","PAT"),"PROVINCIA ADMINISTRATIVA Y DE PLANIFICACION","PAT"),"PROVINCIA ADMINISTRATIVA DE PLANIFICACION","PAT"),"PROVINCIA ADMINISTRATIVA Y PLANIFICACION","PAT")</f>
        <v>A la fecha no ha conformado un EAT Provincia</v>
      </c>
      <c r="AA964" t="str">
        <f>IF($E964="","",INDEX(Esquemas_NORM!$H$2:$K$126,MATCH($E964,Esquemas_NORM!$A$2:$A$126,0),MATCH(AA$4,Esquemas_NORM!$H$1:$K$1,0)))</f>
        <v>Región de Planeación y Gestión Aeroportuaria de Oriente</v>
      </c>
      <c r="AB964" t="str">
        <f>IF($E964="","",INDEX(Esquemas_NORM!$H$2:$K$126,MATCH($E964,Esquemas_NORM!$A$2:$A$126,0),MATCH(AB$4,Esquemas_NORM!$H$1:$K$1,0)))</f>
        <v>A la fecha no ha conformado un EAT Área Metropolitana</v>
      </c>
      <c r="AC964" t="str">
        <f>IF($E964="","",INDEX(Esquemas_NORM!$H$2:$K$126,MATCH($E964,Esquemas_NORM!$A$2:$A$126,0),MATCH(AC$4,Esquemas_NORM!$H$1:$K$1,0)))</f>
        <v>MUNICIPIOS ASOCIADOS DEL ALTIPLANO DEL ORIENTE ANTIOQUEÑO - MASORA</v>
      </c>
    </row>
    <row r="965" spans="1:29" x14ac:dyDescent="0.3">
      <c r="A965" s="528">
        <v>2022</v>
      </c>
      <c r="B965" s="529" t="s">
        <v>556</v>
      </c>
      <c r="C965" s="529" t="s">
        <v>315</v>
      </c>
      <c r="D965" s="529" t="s">
        <v>574</v>
      </c>
      <c r="E965" s="529" t="s">
        <v>339</v>
      </c>
      <c r="F965" s="529" t="s">
        <v>318</v>
      </c>
      <c r="G965" s="529" t="s">
        <v>340</v>
      </c>
      <c r="H965" s="9">
        <v>28.71560322977</v>
      </c>
      <c r="I965" s="9">
        <v>0</v>
      </c>
      <c r="J965" s="287">
        <v>28.71560322977</v>
      </c>
      <c r="K965" s="9">
        <v>3.6232442731000001</v>
      </c>
      <c r="L965" s="9">
        <v>2.8319810828600001</v>
      </c>
      <c r="M965" s="287">
        <v>6.4552253559599997</v>
      </c>
      <c r="N965" s="9">
        <v>11.42940367089</v>
      </c>
      <c r="O965" s="9">
        <v>19.018419291010002</v>
      </c>
      <c r="P965" s="9">
        <v>3.8987462118199998</v>
      </c>
      <c r="Q965" s="9">
        <v>2.8862556231399998</v>
      </c>
      <c r="R965" s="9">
        <v>18.56163626687</v>
      </c>
      <c r="S965" s="9">
        <v>9.7835140649499994</v>
      </c>
      <c r="T965" s="9">
        <v>17.582786620109999</v>
      </c>
      <c r="U965" s="9">
        <v>5.8800298733499998</v>
      </c>
      <c r="V965" s="287">
        <v>89.040791622139992</v>
      </c>
      <c r="W965" s="287">
        <v>124.21162020786998</v>
      </c>
      <c r="X965" s="9">
        <v>13.67810350562481</v>
      </c>
      <c r="Y965" s="284">
        <v>137.88972371349479</v>
      </c>
      <c r="Z965" t="str">
        <f>SUBSTITUTE(SUBSTITUTE(SUBSTITUTE(SUBSTITUTE(IF(E965="","",VLOOKUP(E965,Esquemas_NORM!$A$2:$H$126,8,FALSE)),"PROVINCIA ADMINISTRATIVA Y DE PLANIFICACIÓN","PAT"),"PROVINCIA ADMINISTRATIVA Y DE PLANIFICACION","PAT"),"PROVINCIA ADMINISTRATIVA DE PLANIFICACION","PAT"),"PROVINCIA ADMINISTRATIVA Y PLANIFICACION","PAT")</f>
        <v>PAT DEL AGUA, BOSQUES Y EL TURISMO</v>
      </c>
      <c r="AA965" t="str">
        <f>IF($E965="","",INDEX(Esquemas_NORM!$H$2:$K$126,MATCH($E965,Esquemas_NORM!$A$2:$A$126,0),MATCH(AA$4,Esquemas_NORM!$H$1:$K$1,0)))</f>
        <v>A la fecha no ha conformado un EAT Región</v>
      </c>
      <c r="AB965" t="str">
        <f>IF($E965="","",INDEX(Esquemas_NORM!$H$2:$K$126,MATCH($E965,Esquemas_NORM!$A$2:$A$126,0),MATCH(AB$4,Esquemas_NORM!$H$1:$K$1,0)))</f>
        <v>A la fecha no ha conformado un EAT Área Metropolitana</v>
      </c>
      <c r="AC965" t="str">
        <f>IF($E965="","",INDEX(Esquemas_NORM!$H$2:$K$126,MATCH($E965,Esquemas_NORM!$A$2:$A$126,0),MATCH(AC$4,Esquemas_NORM!$H$1:$K$1,0)))</f>
        <v>A la fecha no ha conformado un EAT asociación - unión</v>
      </c>
    </row>
    <row r="966" spans="1:29" x14ac:dyDescent="0.3">
      <c r="A966" s="528">
        <v>2022</v>
      </c>
      <c r="B966" s="529" t="s">
        <v>556</v>
      </c>
      <c r="C966" s="529" t="s">
        <v>315</v>
      </c>
      <c r="D966" s="529" t="s">
        <v>576</v>
      </c>
      <c r="E966" s="529" t="s">
        <v>341</v>
      </c>
      <c r="F966" s="529" t="s">
        <v>318</v>
      </c>
      <c r="G966" s="529" t="s">
        <v>342</v>
      </c>
      <c r="H966" s="9">
        <v>95.344480588180005</v>
      </c>
      <c r="I966" s="9">
        <v>0</v>
      </c>
      <c r="J966" s="287">
        <v>95.344480588180005</v>
      </c>
      <c r="K966" s="9">
        <v>868.79872176129004</v>
      </c>
      <c r="L966" s="9">
        <v>113.78237474380001</v>
      </c>
      <c r="M966" s="287">
        <v>982.58109650509004</v>
      </c>
      <c r="N966" s="9">
        <v>82.584663636320002</v>
      </c>
      <c r="O966" s="9">
        <v>283.7575591941</v>
      </c>
      <c r="P966" s="9">
        <v>45.149761716539999</v>
      </c>
      <c r="Q966" s="9">
        <v>24.411745276960001</v>
      </c>
      <c r="R966" s="9">
        <v>134.34965042413</v>
      </c>
      <c r="S966" s="9">
        <v>119.27719637569</v>
      </c>
      <c r="T966" s="9">
        <v>73.827049125290003</v>
      </c>
      <c r="U966" s="9">
        <v>44.3496302163</v>
      </c>
      <c r="V966" s="287">
        <v>807.70725596532998</v>
      </c>
      <c r="W966" s="287">
        <v>1885.6328330586</v>
      </c>
      <c r="X966" s="9">
        <v>207.64467141661899</v>
      </c>
      <c r="Y966" s="284">
        <v>2093.2775044752188</v>
      </c>
      <c r="Z966" t="str">
        <f>SUBSTITUTE(SUBSTITUTE(SUBSTITUTE(SUBSTITUTE(IF(E966="","",VLOOKUP(E966,Esquemas_NORM!$A$2:$H$126,8,FALSE)),"PROVINCIA ADMINISTRATIVA Y DE PLANIFICACIÓN","PAT"),"PROVINCIA ADMINISTRATIVA Y DE PLANIFICACION","PAT"),"PROVINCIA ADMINISTRATIVA DE PLANIFICACION","PAT"),"PROVINCIA ADMINISTRATIVA Y PLANIFICACION","PAT")</f>
        <v>A la fecha no ha conformado un EAT Provincia</v>
      </c>
      <c r="AA966" t="str">
        <f>IF($E966="","",INDEX(Esquemas_NORM!$H$2:$K$126,MATCH($E966,Esquemas_NORM!$A$2:$A$126,0),MATCH(AA$4,Esquemas_NORM!$H$1:$K$1,0)))</f>
        <v>A la fecha no ha conformado un EAT Región</v>
      </c>
      <c r="AB966" t="str">
        <f>IF($E966="","",INDEX(Esquemas_NORM!$H$2:$K$126,MATCH($E966,Esquemas_NORM!$A$2:$A$126,0),MATCH(AB$4,Esquemas_NORM!$H$1:$K$1,0)))</f>
        <v>A la fecha no ha conformado un EAT Área Metropolitana</v>
      </c>
      <c r="AC966" t="str">
        <f>IF($E966="","",INDEX(Esquemas_NORM!$H$2:$K$126,MATCH($E966,Esquemas_NORM!$A$2:$A$126,0),MATCH(AC$4,Esquemas_NORM!$H$1:$K$1,0)))</f>
        <v>MUNICIPIOS ASOCIADOS DEL ALTIPLANO DEL ORIENTE ANTIOQUEÑO - MASORA</v>
      </c>
    </row>
    <row r="967" spans="1:29" x14ac:dyDescent="0.3">
      <c r="A967" s="528">
        <v>2022</v>
      </c>
      <c r="B967" s="529" t="s">
        <v>556</v>
      </c>
      <c r="C967" s="529" t="s">
        <v>315</v>
      </c>
      <c r="D967" s="529" t="s">
        <v>574</v>
      </c>
      <c r="E967" s="529" t="s">
        <v>343</v>
      </c>
      <c r="F967" s="529" t="s">
        <v>318</v>
      </c>
      <c r="G967" s="529" t="s">
        <v>344</v>
      </c>
      <c r="H967" s="9">
        <v>8.0050626891600007</v>
      </c>
      <c r="I967" s="9">
        <v>0</v>
      </c>
      <c r="J967" s="287">
        <v>8.0050626891600007</v>
      </c>
      <c r="K967" s="9">
        <v>8.6297220132800003</v>
      </c>
      <c r="L967" s="9">
        <v>16.443128046079998</v>
      </c>
      <c r="M967" s="287">
        <v>25.07285005936</v>
      </c>
      <c r="N967" s="9">
        <v>26.88208056361</v>
      </c>
      <c r="O967" s="9">
        <v>211.96329202029</v>
      </c>
      <c r="P967" s="9">
        <v>16.66433337526</v>
      </c>
      <c r="Q967" s="9">
        <v>9.44247408839</v>
      </c>
      <c r="R967" s="9">
        <v>88.355250590119994</v>
      </c>
      <c r="S967" s="9">
        <v>67.347071427870006</v>
      </c>
      <c r="T967" s="9">
        <v>91.999699976540001</v>
      </c>
      <c r="U967" s="9">
        <v>23.732858495230001</v>
      </c>
      <c r="V967" s="287">
        <v>536.38706053730994</v>
      </c>
      <c r="W967" s="287">
        <v>569.46497328582996</v>
      </c>
      <c r="X967" s="9">
        <v>62.709115575494842</v>
      </c>
      <c r="Y967" s="284">
        <v>632.17408886132478</v>
      </c>
      <c r="Z967" t="str">
        <f>SUBSTITUTE(SUBSTITUTE(SUBSTITUTE(SUBSTITUTE(IF(E967="","",VLOOKUP(E967,Esquemas_NORM!$A$2:$H$126,8,FALSE)),"PROVINCIA ADMINISTRATIVA Y DE PLANIFICACIÓN","PAT"),"PROVINCIA ADMINISTRATIVA Y DE PLANIFICACION","PAT"),"PROVINCIA ADMINISTRATIVA DE PLANIFICACION","PAT"),"PROVINCIA ADMINISTRATIVA Y PLANIFICACION","PAT")</f>
        <v>PAT DEL AGUA, BOSQUES Y EL TURISMO</v>
      </c>
      <c r="AA967" t="str">
        <f>IF($E967="","",INDEX(Esquemas_NORM!$H$2:$K$126,MATCH($E967,Esquemas_NORM!$A$2:$A$126,0),MATCH(AA$4,Esquemas_NORM!$H$1:$K$1,0)))</f>
        <v>A la fecha no ha conformado un EAT Región</v>
      </c>
      <c r="AB967" t="str">
        <f>IF($E967="","",INDEX(Esquemas_NORM!$H$2:$K$126,MATCH($E967,Esquemas_NORM!$A$2:$A$126,0),MATCH(AB$4,Esquemas_NORM!$H$1:$K$1,0)))</f>
        <v>A la fecha no ha conformado un EAT Área Metropolitana</v>
      </c>
      <c r="AC967" t="str">
        <f>IF($E967="","",INDEX(Esquemas_NORM!$H$2:$K$126,MATCH($E967,Esquemas_NORM!$A$2:$A$126,0),MATCH(AC$4,Esquemas_NORM!$H$1:$K$1,0)))</f>
        <v>A la fecha no ha conformado un EAT asociación - unión</v>
      </c>
    </row>
    <row r="968" spans="1:29" x14ac:dyDescent="0.3">
      <c r="A968" s="528">
        <v>2022</v>
      </c>
      <c r="B968" s="529" t="s">
        <v>556</v>
      </c>
      <c r="C968" s="529" t="s">
        <v>315</v>
      </c>
      <c r="D968" s="529" t="s">
        <v>576</v>
      </c>
      <c r="E968" s="529" t="s">
        <v>345</v>
      </c>
      <c r="F968" s="529" t="s">
        <v>318</v>
      </c>
      <c r="G968" s="529" t="s">
        <v>346</v>
      </c>
      <c r="H968" s="9">
        <v>118.0548830681</v>
      </c>
      <c r="I968" s="9">
        <v>0.16797873017000001</v>
      </c>
      <c r="J968" s="287">
        <v>118.22286179827</v>
      </c>
      <c r="K968" s="9">
        <v>85.517029016929996</v>
      </c>
      <c r="L968" s="9">
        <v>40.699627542869997</v>
      </c>
      <c r="M968" s="287">
        <v>126.21665655979999</v>
      </c>
      <c r="N968" s="9">
        <v>64.679783698180003</v>
      </c>
      <c r="O968" s="9">
        <v>362.88405862316</v>
      </c>
      <c r="P968" s="9">
        <v>55.774987879139999</v>
      </c>
      <c r="Q968" s="9">
        <v>53.145767643749998</v>
      </c>
      <c r="R968" s="9">
        <v>175.09392924476001</v>
      </c>
      <c r="S968" s="9">
        <v>131.63919636541999</v>
      </c>
      <c r="T968" s="9">
        <v>100.9035406591</v>
      </c>
      <c r="U968" s="9">
        <v>55.720290485379998</v>
      </c>
      <c r="V968" s="287">
        <v>999.84155459889018</v>
      </c>
      <c r="W968" s="287">
        <v>1244.2810729569603</v>
      </c>
      <c r="X968" s="9">
        <v>137.01942924114078</v>
      </c>
      <c r="Y968" s="284">
        <v>1381.3005021981012</v>
      </c>
      <c r="Z968" t="str">
        <f>SUBSTITUTE(SUBSTITUTE(SUBSTITUTE(SUBSTITUTE(IF(E968="","",VLOOKUP(E968,Esquemas_NORM!$A$2:$H$126,8,FALSE)),"PROVINCIA ADMINISTRATIVA Y DE PLANIFICACIÓN","PAT"),"PROVINCIA ADMINISTRATIVA Y DE PLANIFICACION","PAT"),"PROVINCIA ADMINISTRATIVA DE PLANIFICACION","PAT"),"PROVINCIA ADMINISTRATIVA Y PLANIFICACION","PAT")</f>
        <v>A la fecha no ha conformado un EAT Provincia</v>
      </c>
      <c r="AA968" t="str">
        <f>IF($E968="","",INDEX(Esquemas_NORM!$H$2:$K$126,MATCH($E968,Esquemas_NORM!$A$2:$A$126,0),MATCH(AA$4,Esquemas_NORM!$H$1:$K$1,0)))</f>
        <v>Región de Planeación y Gestión Aeroportuaria de Oriente</v>
      </c>
      <c r="AB968" t="str">
        <f>IF($E968="","",INDEX(Esquemas_NORM!$H$2:$K$126,MATCH($E968,Esquemas_NORM!$A$2:$A$126,0),MATCH(AB$4,Esquemas_NORM!$H$1:$K$1,0)))</f>
        <v>A la fecha no ha conformado un EAT Área Metropolitana</v>
      </c>
      <c r="AC968" t="str">
        <f>IF($E968="","",INDEX(Esquemas_NORM!$H$2:$K$126,MATCH($E968,Esquemas_NORM!$A$2:$A$126,0),MATCH(AC$4,Esquemas_NORM!$H$1:$K$1,0)))</f>
        <v>MUNICIPIOS ASOCIADOS DEL ALTIPLANO DEL ORIENTE ANTIOQUEÑO - MASORA</v>
      </c>
    </row>
    <row r="969" spans="1:29" x14ac:dyDescent="0.3">
      <c r="A969" s="528">
        <v>2022</v>
      </c>
      <c r="B969" s="529" t="s">
        <v>556</v>
      </c>
      <c r="C969" s="529" t="s">
        <v>315</v>
      </c>
      <c r="D969" s="529" t="s">
        <v>576</v>
      </c>
      <c r="E969" s="529" t="s">
        <v>347</v>
      </c>
      <c r="F969" s="529" t="s">
        <v>318</v>
      </c>
      <c r="G969" s="529" t="s">
        <v>349</v>
      </c>
      <c r="H969" s="9">
        <v>80.694860253420003</v>
      </c>
      <c r="I969" s="9">
        <v>0.39269218196</v>
      </c>
      <c r="J969" s="287">
        <v>81.087552435380005</v>
      </c>
      <c r="K969" s="9">
        <v>31.257252782959998</v>
      </c>
      <c r="L969" s="9">
        <v>12.486747337940001</v>
      </c>
      <c r="M969" s="287">
        <v>43.744000120899997</v>
      </c>
      <c r="N969" s="9">
        <v>17.955364210660001</v>
      </c>
      <c r="O969" s="9">
        <v>99.114182610379999</v>
      </c>
      <c r="P969" s="9">
        <v>10.85080449859</v>
      </c>
      <c r="Q969" s="9">
        <v>13.62472461185</v>
      </c>
      <c r="R969" s="9">
        <v>43.260067858729997</v>
      </c>
      <c r="S969" s="9">
        <v>40.908235798440003</v>
      </c>
      <c r="T969" s="9">
        <v>50.450615787270003</v>
      </c>
      <c r="U969" s="9">
        <v>18.488319259739999</v>
      </c>
      <c r="V969" s="287">
        <v>294.65231463566005</v>
      </c>
      <c r="W969" s="287">
        <v>419.48386719194008</v>
      </c>
      <c r="X969" s="9">
        <v>46.193292904396834</v>
      </c>
      <c r="Y969" s="284">
        <v>465.67716009633693</v>
      </c>
      <c r="Z969" t="str">
        <f>SUBSTITUTE(SUBSTITUTE(SUBSTITUTE(SUBSTITUTE(IF(E969="","",VLOOKUP(E969,Esquemas_NORM!$A$2:$H$126,8,FALSE)),"PROVINCIA ADMINISTRATIVA Y DE PLANIFICACIÓN","PAT"),"PROVINCIA ADMINISTRATIVA Y DE PLANIFICACION","PAT"),"PROVINCIA ADMINISTRATIVA DE PLANIFICACION","PAT"),"PROVINCIA ADMINISTRATIVA Y PLANIFICACION","PAT")</f>
        <v>PAT DE LA PAZ</v>
      </c>
      <c r="AA969" t="str">
        <f>IF($E969="","",INDEX(Esquemas_NORM!$H$2:$K$126,MATCH($E969,Esquemas_NORM!$A$2:$A$126,0),MATCH(AA$4,Esquemas_NORM!$H$1:$K$1,0)))</f>
        <v>Región de Planeación y Gestión Aeroportuaria de Oriente</v>
      </c>
      <c r="AB969" t="str">
        <f>IF($E969="","",INDEX(Esquemas_NORM!$H$2:$K$126,MATCH($E969,Esquemas_NORM!$A$2:$A$126,0),MATCH(AB$4,Esquemas_NORM!$H$1:$K$1,0)))</f>
        <v>A la fecha no ha conformado un EAT Área Metropolitana</v>
      </c>
      <c r="AC969" t="str">
        <f>IF($E969="","",INDEX(Esquemas_NORM!$H$2:$K$126,MATCH($E969,Esquemas_NORM!$A$2:$A$126,0),MATCH(AC$4,Esquemas_NORM!$H$1:$K$1,0)))</f>
        <v>MUNICIPIOS ASOCIADOS DEL ALTIPLANO DEL ORIENTE ANTIOQUEÑO - MASORA</v>
      </c>
    </row>
    <row r="970" spans="1:29" x14ac:dyDescent="0.3">
      <c r="A970" s="528">
        <v>2022</v>
      </c>
      <c r="B970" s="529" t="s">
        <v>556</v>
      </c>
      <c r="C970" s="529" t="s">
        <v>315</v>
      </c>
      <c r="D970" s="529" t="s">
        <v>576</v>
      </c>
      <c r="E970" s="529" t="s">
        <v>350</v>
      </c>
      <c r="F970" s="529" t="s">
        <v>318</v>
      </c>
      <c r="G970" s="529" t="s">
        <v>351</v>
      </c>
      <c r="H970" s="9">
        <v>407.76516373586003</v>
      </c>
      <c r="I970" s="9">
        <v>0.68013353651999997</v>
      </c>
      <c r="J970" s="287">
        <v>408.44529727238</v>
      </c>
      <c r="K970" s="9">
        <v>589.54703418875999</v>
      </c>
      <c r="L970" s="9">
        <v>112.96985114082</v>
      </c>
      <c r="M970" s="287">
        <v>702.51688532957996</v>
      </c>
      <c r="N970" s="9">
        <v>125.45086740761</v>
      </c>
      <c r="O970" s="9">
        <v>271.69415905943998</v>
      </c>
      <c r="P970" s="9">
        <v>37.213291979449998</v>
      </c>
      <c r="Q970" s="9">
        <v>32.705493047840001</v>
      </c>
      <c r="R970" s="9">
        <v>124.37899561133</v>
      </c>
      <c r="S970" s="9">
        <v>122.94134029505</v>
      </c>
      <c r="T970" s="9">
        <v>121.23653760404</v>
      </c>
      <c r="U970" s="9">
        <v>47.413480478899999</v>
      </c>
      <c r="V970" s="287">
        <v>883.03416548365999</v>
      </c>
      <c r="W970" s="287">
        <v>1993.99634808562</v>
      </c>
      <c r="X970" s="9">
        <v>219.57759180108528</v>
      </c>
      <c r="Y970" s="284">
        <v>2213.5739398867054</v>
      </c>
      <c r="Z970" t="str">
        <f>SUBSTITUTE(SUBSTITUTE(SUBSTITUTE(SUBSTITUTE(IF(E970="","",VLOOKUP(E970,Esquemas_NORM!$A$2:$H$126,8,FALSE)),"PROVINCIA ADMINISTRATIVA Y DE PLANIFICACIÓN","PAT"),"PROVINCIA ADMINISTRATIVA Y DE PLANIFICACION","PAT"),"PROVINCIA ADMINISTRATIVA DE PLANIFICACION","PAT"),"PROVINCIA ADMINISTRATIVA Y PLANIFICACION","PAT")</f>
        <v>PAT DEL AGUA, BOSQUES Y EL TURISMO</v>
      </c>
      <c r="AA970" t="str">
        <f>IF($E970="","",INDEX(Esquemas_NORM!$H$2:$K$126,MATCH($E970,Esquemas_NORM!$A$2:$A$126,0),MATCH(AA$4,Esquemas_NORM!$H$1:$K$1,0)))</f>
        <v>A la fecha no ha conformado un EAT Región</v>
      </c>
      <c r="AB970" t="str">
        <f>IF($E970="","",INDEX(Esquemas_NORM!$H$2:$K$126,MATCH($E970,Esquemas_NORM!$A$2:$A$126,0),MATCH(AB$4,Esquemas_NORM!$H$1:$K$1,0)))</f>
        <v>A la fecha no ha conformado un EAT Área Metropolitana</v>
      </c>
      <c r="AC970" t="str">
        <f>IF($E970="","",INDEX(Esquemas_NORM!$H$2:$K$126,MATCH($E970,Esquemas_NORM!$A$2:$A$126,0),MATCH(AC$4,Esquemas_NORM!$H$1:$K$1,0)))</f>
        <v>MUNICIPIOS ASOCIADOS DEL ALTIPLANO DEL ORIENTE ANTIOQUEÑO - MASORA</v>
      </c>
    </row>
    <row r="971" spans="1:29" x14ac:dyDescent="0.3">
      <c r="A971" s="528">
        <v>2022</v>
      </c>
      <c r="B971" s="529" t="s">
        <v>556</v>
      </c>
      <c r="C971" s="529" t="s">
        <v>315</v>
      </c>
      <c r="D971" s="529" t="s">
        <v>573</v>
      </c>
      <c r="E971" s="529" t="s">
        <v>352</v>
      </c>
      <c r="F971" s="529" t="s">
        <v>318</v>
      </c>
      <c r="G971" s="529" t="s">
        <v>353</v>
      </c>
      <c r="H971" s="9">
        <v>47.182734286159999</v>
      </c>
      <c r="I971" s="9">
        <v>0</v>
      </c>
      <c r="J971" s="287">
        <v>47.182734286159999</v>
      </c>
      <c r="K971" s="9">
        <v>1.5417210398800001</v>
      </c>
      <c r="L971" s="9">
        <v>6.2454468573200002</v>
      </c>
      <c r="M971" s="287">
        <v>7.7871678971999998</v>
      </c>
      <c r="N971" s="9">
        <v>2.2738017021100001</v>
      </c>
      <c r="O971" s="9">
        <v>25.30403959038</v>
      </c>
      <c r="P971" s="9">
        <v>4.1447307414200001</v>
      </c>
      <c r="Q971" s="9">
        <v>3.36252340912</v>
      </c>
      <c r="R971" s="9">
        <v>13.52080411661</v>
      </c>
      <c r="S971" s="9">
        <v>14.073327480030001</v>
      </c>
      <c r="T971" s="9">
        <v>30.086951218789999</v>
      </c>
      <c r="U971" s="9">
        <v>7.0844862058400002</v>
      </c>
      <c r="V971" s="287">
        <v>99.850664464299996</v>
      </c>
      <c r="W971" s="287">
        <v>154.82056664765997</v>
      </c>
      <c r="X971" s="9">
        <v>17.048740945991138</v>
      </c>
      <c r="Y971" s="284">
        <v>171.86930759365111</v>
      </c>
      <c r="Z971" t="str">
        <f>SUBSTITUTE(SUBSTITUTE(SUBSTITUTE(SUBSTITUTE(IF(E971="","",VLOOKUP(E971,Esquemas_NORM!$A$2:$H$126,8,FALSE)),"PROVINCIA ADMINISTRATIVA Y DE PLANIFICACIÓN","PAT"),"PROVINCIA ADMINISTRATIVA Y DE PLANIFICACION","PAT"),"PROVINCIA ADMINISTRATIVA DE PLANIFICACION","PAT"),"PROVINCIA ADMINISTRATIVA Y PLANIFICACION","PAT")</f>
        <v>PAT DE LA PAZ</v>
      </c>
      <c r="AA971" t="str">
        <f>IF($E971="","",INDEX(Esquemas_NORM!$H$2:$K$126,MATCH($E971,Esquemas_NORM!$A$2:$A$126,0),MATCH(AA$4,Esquemas_NORM!$H$1:$K$1,0)))</f>
        <v>A la fecha no ha conformado un EAT Región</v>
      </c>
      <c r="AB971" t="str">
        <f>IF($E971="","",INDEX(Esquemas_NORM!$H$2:$K$126,MATCH($E971,Esquemas_NORM!$A$2:$A$126,0),MATCH(AB$4,Esquemas_NORM!$H$1:$K$1,0)))</f>
        <v>A la fecha no ha conformado un EAT Área Metropolitana</v>
      </c>
      <c r="AC971" t="str">
        <f>IF($E971="","",INDEX(Esquemas_NORM!$H$2:$K$126,MATCH($E971,Esquemas_NORM!$A$2:$A$126,0),MATCH(AC$4,Esquemas_NORM!$H$1:$K$1,0)))</f>
        <v>MUNICIPIOS UNIDOS DEL SUR DE ANTIOQUIA - MUSA</v>
      </c>
    </row>
    <row r="972" spans="1:29" x14ac:dyDescent="0.3">
      <c r="A972" s="528">
        <v>2022</v>
      </c>
      <c r="B972" s="529" t="s">
        <v>556</v>
      </c>
      <c r="C972" s="529" t="s">
        <v>315</v>
      </c>
      <c r="D972" s="529" t="s">
        <v>576</v>
      </c>
      <c r="E972" s="529" t="s">
        <v>354</v>
      </c>
      <c r="F972" s="529" t="s">
        <v>318</v>
      </c>
      <c r="G972" s="529" t="s">
        <v>355</v>
      </c>
      <c r="H972" s="9">
        <v>89.886768555380002</v>
      </c>
      <c r="I972" s="9">
        <v>1.22861608116</v>
      </c>
      <c r="J972" s="287">
        <v>91.11538463654</v>
      </c>
      <c r="K972" s="9">
        <v>2182.22205831254</v>
      </c>
      <c r="L972" s="9">
        <v>297.30526126580003</v>
      </c>
      <c r="M972" s="287">
        <v>2479.5273195783402</v>
      </c>
      <c r="N972" s="9">
        <v>184.52258814820999</v>
      </c>
      <c r="O972" s="9">
        <v>1255.97640513751</v>
      </c>
      <c r="P972" s="9">
        <v>84.580124370120004</v>
      </c>
      <c r="Q972" s="9">
        <v>106.10787765659001</v>
      </c>
      <c r="R972" s="9">
        <v>303.94588367962001</v>
      </c>
      <c r="S972" s="9">
        <v>370.70893942271999</v>
      </c>
      <c r="T972" s="9">
        <v>371.52695352309001</v>
      </c>
      <c r="U972" s="9">
        <v>101.86531393881999</v>
      </c>
      <c r="V972" s="287">
        <v>2779.2340858766797</v>
      </c>
      <c r="W972" s="287">
        <v>5349.8767900915591</v>
      </c>
      <c r="X972" s="9">
        <v>589.12498166258638</v>
      </c>
      <c r="Y972" s="284">
        <v>5939.001771754145</v>
      </c>
      <c r="Z972" t="str">
        <f>SUBSTITUTE(SUBSTITUTE(SUBSTITUTE(SUBSTITUTE(IF(E972="","",VLOOKUP(E972,Esquemas_NORM!$A$2:$H$126,8,FALSE)),"PROVINCIA ADMINISTRATIVA Y DE PLANIFICACIÓN","PAT"),"PROVINCIA ADMINISTRATIVA Y DE PLANIFICACION","PAT"),"PROVINCIA ADMINISTRATIVA DE PLANIFICACION","PAT"),"PROVINCIA ADMINISTRATIVA Y PLANIFICACION","PAT")</f>
        <v>A la fecha no ha conformado un EAT Provincia</v>
      </c>
      <c r="AA972" t="str">
        <f>IF($E972="","",INDEX(Esquemas_NORM!$H$2:$K$126,MATCH($E972,Esquemas_NORM!$A$2:$A$126,0),MATCH(AA$4,Esquemas_NORM!$H$1:$K$1,0)))</f>
        <v>Región de Planeación y Gestión Aeroportuaria de Oriente</v>
      </c>
      <c r="AB972" t="str">
        <f>IF($E972="","",INDEX(Esquemas_NORM!$H$2:$K$126,MATCH($E972,Esquemas_NORM!$A$2:$A$126,0),MATCH(AB$4,Esquemas_NORM!$H$1:$K$1,0)))</f>
        <v>A la fecha no ha conformado un EAT Área Metropolitana</v>
      </c>
      <c r="AC972" t="str">
        <f>IF($E972="","",INDEX(Esquemas_NORM!$H$2:$K$126,MATCH($E972,Esquemas_NORM!$A$2:$A$126,0),MATCH(AC$4,Esquemas_NORM!$H$1:$K$1,0)))</f>
        <v>MUNICIPIOS ASOCIADOS DEL ALTIPLANO DEL ORIENTE ANTIOQUEÑO - MASORA</v>
      </c>
    </row>
    <row r="973" spans="1:29" x14ac:dyDescent="0.3">
      <c r="A973" s="528">
        <v>2022</v>
      </c>
      <c r="B973" s="529" t="s">
        <v>556</v>
      </c>
      <c r="C973" s="529" t="s">
        <v>315</v>
      </c>
      <c r="D973" s="529" t="s">
        <v>574</v>
      </c>
      <c r="E973" s="529" t="s">
        <v>356</v>
      </c>
      <c r="F973" s="529" t="s">
        <v>318</v>
      </c>
      <c r="G973" s="529" t="s">
        <v>357</v>
      </c>
      <c r="H973" s="9">
        <v>38.584664657979999</v>
      </c>
      <c r="I973" s="9">
        <v>2.9608925568000002</v>
      </c>
      <c r="J973" s="287">
        <v>41.545557214779997</v>
      </c>
      <c r="K973" s="9">
        <v>14.05189326753</v>
      </c>
      <c r="L973" s="9">
        <v>37.6825909091</v>
      </c>
      <c r="M973" s="287">
        <v>51.734484176629998</v>
      </c>
      <c r="N973" s="9">
        <v>968.31304976615002</v>
      </c>
      <c r="O973" s="9">
        <v>22.49270733194</v>
      </c>
      <c r="P973" s="9">
        <v>3.4702852649599998</v>
      </c>
      <c r="Q973" s="9">
        <v>2.39050116673</v>
      </c>
      <c r="R973" s="9">
        <v>14.14632877328</v>
      </c>
      <c r="S973" s="9">
        <v>47.703712368620003</v>
      </c>
      <c r="T973" s="9">
        <v>24.841169616689999</v>
      </c>
      <c r="U973" s="9">
        <v>6.0194807589600003</v>
      </c>
      <c r="V973" s="287">
        <v>1089.37723504733</v>
      </c>
      <c r="W973" s="287">
        <v>1182.6572764387402</v>
      </c>
      <c r="X973" s="9">
        <v>130.23345651351229</v>
      </c>
      <c r="Y973" s="284">
        <v>1312.8907329522524</v>
      </c>
      <c r="Z973" t="str">
        <f>SUBSTITUTE(SUBSTITUTE(SUBSTITUTE(SUBSTITUTE(IF(E973="","",VLOOKUP(E973,Esquemas_NORM!$A$2:$H$126,8,FALSE)),"PROVINCIA ADMINISTRATIVA Y DE PLANIFICACIÓN","PAT"),"PROVINCIA ADMINISTRATIVA Y DE PLANIFICACION","PAT"),"PROVINCIA ADMINISTRATIVA DE PLANIFICACION","PAT"),"PROVINCIA ADMINISTRATIVA Y PLANIFICACION","PAT")</f>
        <v>PAT DEL AGUA, BOSQUES Y EL TURISMO</v>
      </c>
      <c r="AA973" t="str">
        <f>IF($E973="","",INDEX(Esquemas_NORM!$H$2:$K$126,MATCH($E973,Esquemas_NORM!$A$2:$A$126,0),MATCH(AA$4,Esquemas_NORM!$H$1:$K$1,0)))</f>
        <v>A la fecha no ha conformado un EAT Región</v>
      </c>
      <c r="AB973" t="str">
        <f>IF($E973="","",INDEX(Esquemas_NORM!$H$2:$K$126,MATCH($E973,Esquemas_NORM!$A$2:$A$126,0),MATCH(AB$4,Esquemas_NORM!$H$1:$K$1,0)))</f>
        <v>A la fecha no ha conformado un EAT Área Metropolitana</v>
      </c>
      <c r="AC973" t="str">
        <f>IF($E973="","",INDEX(Esquemas_NORM!$H$2:$K$126,MATCH($E973,Esquemas_NORM!$A$2:$A$126,0),MATCH(AC$4,Esquemas_NORM!$H$1:$K$1,0)))</f>
        <v>A la fecha no ha conformado un EAT asociación - unión</v>
      </c>
    </row>
    <row r="974" spans="1:29" x14ac:dyDescent="0.3">
      <c r="A974" s="528">
        <v>2022</v>
      </c>
      <c r="B974" s="529" t="s">
        <v>556</v>
      </c>
      <c r="C974" s="529" t="s">
        <v>315</v>
      </c>
      <c r="D974" s="529" t="s">
        <v>575</v>
      </c>
      <c r="E974" s="529" t="s">
        <v>358</v>
      </c>
      <c r="F974" s="529" t="s">
        <v>318</v>
      </c>
      <c r="G974" s="529" t="s">
        <v>359</v>
      </c>
      <c r="H974" s="9">
        <v>13.308155735950001</v>
      </c>
      <c r="I974" s="9">
        <v>0</v>
      </c>
      <c r="J974" s="287">
        <v>13.308155735950001</v>
      </c>
      <c r="K974" s="9">
        <v>0.79710296596999997</v>
      </c>
      <c r="L974" s="9">
        <v>2.9810596844099999</v>
      </c>
      <c r="M974" s="287">
        <v>3.7781626503799997</v>
      </c>
      <c r="N974" s="9">
        <v>34.410192980289999</v>
      </c>
      <c r="O974" s="9">
        <v>5.1285380097299997</v>
      </c>
      <c r="P974" s="9">
        <v>1.0710522202699999</v>
      </c>
      <c r="Q974" s="9">
        <v>0.66727219266000004</v>
      </c>
      <c r="R974" s="9">
        <v>3.6762971685300001</v>
      </c>
      <c r="S974" s="9">
        <v>3.7728092155000001</v>
      </c>
      <c r="T974" s="9">
        <v>6.4007221295300001</v>
      </c>
      <c r="U974" s="9">
        <v>1.7031593917100001</v>
      </c>
      <c r="V974" s="287">
        <v>56.830043308219999</v>
      </c>
      <c r="W974" s="287">
        <v>73.916361694549991</v>
      </c>
      <c r="X974" s="9">
        <v>8.1396220766266385</v>
      </c>
      <c r="Y974" s="284">
        <v>82.055983771176628</v>
      </c>
      <c r="Z974" t="str">
        <f>SUBSTITUTE(SUBSTITUTE(SUBSTITUTE(SUBSTITUTE(IF(E974="","",VLOOKUP(E974,Esquemas_NORM!$A$2:$H$126,8,FALSE)),"PROVINCIA ADMINISTRATIVA Y DE PLANIFICACIÓN","PAT"),"PROVINCIA ADMINISTRATIVA Y DE PLANIFICACION","PAT"),"PROVINCIA ADMINISTRATIVA DE PLANIFICACION","PAT"),"PROVINCIA ADMINISTRATIVA Y PLANIFICACION","PAT")</f>
        <v>PAT DEL AGUA, BOSQUES Y EL TURISMO</v>
      </c>
      <c r="AA974" t="str">
        <f>IF($E974="","",INDEX(Esquemas_NORM!$H$2:$K$126,MATCH($E974,Esquemas_NORM!$A$2:$A$126,0),MATCH(AA$4,Esquemas_NORM!$H$1:$K$1,0)))</f>
        <v>A la fecha no ha conformado un EAT Región</v>
      </c>
      <c r="AB974" t="str">
        <f>IF($E974="","",INDEX(Esquemas_NORM!$H$2:$K$126,MATCH($E974,Esquemas_NORM!$A$2:$A$126,0),MATCH(AB$4,Esquemas_NORM!$H$1:$K$1,0)))</f>
        <v>A la fecha no ha conformado un EAT Área Metropolitana</v>
      </c>
      <c r="AC974" t="str">
        <f>IF($E974="","",INDEX(Esquemas_NORM!$H$2:$K$126,MATCH($E974,Esquemas_NORM!$A$2:$A$126,0),MATCH(AC$4,Esquemas_NORM!$H$1:$K$1,0)))</f>
        <v>A la fecha no ha conformado un EAT asociación - unión</v>
      </c>
    </row>
    <row r="975" spans="1:29" x14ac:dyDescent="0.3">
      <c r="A975" s="528">
        <v>2022</v>
      </c>
      <c r="B975" s="529" t="s">
        <v>556</v>
      </c>
      <c r="C975" s="529" t="s">
        <v>315</v>
      </c>
      <c r="D975" s="529" t="s">
        <v>575</v>
      </c>
      <c r="E975" s="529" t="s">
        <v>360</v>
      </c>
      <c r="F975" s="529" t="s">
        <v>318</v>
      </c>
      <c r="G975" s="529" t="s">
        <v>361</v>
      </c>
      <c r="H975" s="9">
        <v>17.320382802299999</v>
      </c>
      <c r="I975" s="9">
        <v>0</v>
      </c>
      <c r="J975" s="287">
        <v>17.320382802299999</v>
      </c>
      <c r="K975" s="9">
        <v>2.7509004571700002</v>
      </c>
      <c r="L975" s="9">
        <v>5.8223981343300002</v>
      </c>
      <c r="M975" s="287">
        <v>8.5732985915000004</v>
      </c>
      <c r="N975" s="9">
        <v>4.9926010710700002</v>
      </c>
      <c r="O975" s="9">
        <v>39.557500999040002</v>
      </c>
      <c r="P975" s="9">
        <v>9.2591297515399997</v>
      </c>
      <c r="Q975" s="9">
        <v>4.6203830165399999</v>
      </c>
      <c r="R975" s="9">
        <v>19.29771980444</v>
      </c>
      <c r="S975" s="9">
        <v>17.683789137640002</v>
      </c>
      <c r="T975" s="9">
        <v>34.617709491569997</v>
      </c>
      <c r="U975" s="9">
        <v>11.076741343969999</v>
      </c>
      <c r="V975" s="287">
        <v>141.10557461581004</v>
      </c>
      <c r="W975" s="287">
        <v>166.99925600961004</v>
      </c>
      <c r="X975" s="9">
        <v>18.389850363755695</v>
      </c>
      <c r="Y975" s="284">
        <v>185.38910637336573</v>
      </c>
      <c r="Z975" t="str">
        <f>SUBSTITUTE(SUBSTITUTE(SUBSTITUTE(SUBSTITUTE(IF(E975="","",VLOOKUP(E975,Esquemas_NORM!$A$2:$H$126,8,FALSE)),"PROVINCIA ADMINISTRATIVA Y DE PLANIFICACIÓN","PAT"),"PROVINCIA ADMINISTRATIVA Y DE PLANIFICACION","PAT"),"PROVINCIA ADMINISTRATIVA DE PLANIFICACION","PAT"),"PROVINCIA ADMINISTRATIVA Y PLANIFICACION","PAT")</f>
        <v>PAT DEL AGUA, BOSQUES Y EL TURISMO</v>
      </c>
      <c r="AA975" t="str">
        <f>IF($E975="","",INDEX(Esquemas_NORM!$H$2:$K$126,MATCH($E975,Esquemas_NORM!$A$2:$A$126,0),MATCH(AA$4,Esquemas_NORM!$H$1:$K$1,0)))</f>
        <v>A la fecha no ha conformado un EAT Región</v>
      </c>
      <c r="AB975" t="str">
        <f>IF($E975="","",INDEX(Esquemas_NORM!$H$2:$K$126,MATCH($E975,Esquemas_NORM!$A$2:$A$126,0),MATCH(AB$4,Esquemas_NORM!$H$1:$K$1,0)))</f>
        <v>A la fecha no ha conformado un EAT Área Metropolitana</v>
      </c>
      <c r="AC975" t="str">
        <f>IF($E975="","",INDEX(Esquemas_NORM!$H$2:$K$126,MATCH($E975,Esquemas_NORM!$A$2:$A$126,0),MATCH(AC$4,Esquemas_NORM!$H$1:$K$1,0)))</f>
        <v>A la fecha no ha conformado un EAT asociación - unión</v>
      </c>
    </row>
    <row r="976" spans="1:29" x14ac:dyDescent="0.3">
      <c r="A976" s="528">
        <v>2022</v>
      </c>
      <c r="B976" s="529" t="s">
        <v>556</v>
      </c>
      <c r="C976" s="529" t="s">
        <v>315</v>
      </c>
      <c r="D976" s="529" t="s">
        <v>574</v>
      </c>
      <c r="E976" s="529" t="s">
        <v>362</v>
      </c>
      <c r="F976" s="529" t="s">
        <v>318</v>
      </c>
      <c r="G976" s="529" t="s">
        <v>363</v>
      </c>
      <c r="H976" s="9">
        <v>24.884268094679999</v>
      </c>
      <c r="I976" s="9">
        <v>1.18234245669</v>
      </c>
      <c r="J976" s="287">
        <v>26.066610551370001</v>
      </c>
      <c r="K976" s="9">
        <v>1.95706375723</v>
      </c>
      <c r="L976" s="9">
        <v>8.1514991507100003</v>
      </c>
      <c r="M976" s="287">
        <v>10.10856290794</v>
      </c>
      <c r="N976" s="9">
        <v>134.35864184191999</v>
      </c>
      <c r="O976" s="9">
        <v>6.9784940863899996</v>
      </c>
      <c r="P976" s="9">
        <v>0.82065589276999995</v>
      </c>
      <c r="Q976" s="9">
        <v>0.58213884215</v>
      </c>
      <c r="R976" s="9">
        <v>3.28336047183</v>
      </c>
      <c r="S976" s="9">
        <v>7.6970139289099997</v>
      </c>
      <c r="T976" s="9">
        <v>3.9136659220599999</v>
      </c>
      <c r="U976" s="9">
        <v>1.3582442022300001</v>
      </c>
      <c r="V976" s="287">
        <v>158.99221518825996</v>
      </c>
      <c r="W976" s="287">
        <v>195.16738864756996</v>
      </c>
      <c r="X976" s="9">
        <v>21.491706962497815</v>
      </c>
      <c r="Y976" s="284">
        <v>216.65909561006777</v>
      </c>
      <c r="Z976" t="str">
        <f>SUBSTITUTE(SUBSTITUTE(SUBSTITUTE(SUBSTITUTE(IF(E976="","",VLOOKUP(E976,Esquemas_NORM!$A$2:$H$126,8,FALSE)),"PROVINCIA ADMINISTRATIVA Y DE PLANIFICACIÓN","PAT"),"PROVINCIA ADMINISTRATIVA Y DE PLANIFICACION","PAT"),"PROVINCIA ADMINISTRATIVA DE PLANIFICACION","PAT"),"PROVINCIA ADMINISTRATIVA Y PLANIFICACION","PAT")</f>
        <v>PAT DEL AGUA, BOSQUES Y EL TURISMO</v>
      </c>
      <c r="AA976" t="str">
        <f>IF($E976="","",INDEX(Esquemas_NORM!$H$2:$K$126,MATCH($E976,Esquemas_NORM!$A$2:$A$126,0),MATCH(AA$4,Esquemas_NORM!$H$1:$K$1,0)))</f>
        <v>A la fecha no ha conformado un EAT Región</v>
      </c>
      <c r="AB976" t="str">
        <f>IF($E976="","",INDEX(Esquemas_NORM!$H$2:$K$126,MATCH($E976,Esquemas_NORM!$A$2:$A$126,0),MATCH(AB$4,Esquemas_NORM!$H$1:$K$1,0)))</f>
        <v>A la fecha no ha conformado un EAT Área Metropolitana</v>
      </c>
      <c r="AC976" t="str">
        <f>IF($E976="","",INDEX(Esquemas_NORM!$H$2:$K$126,MATCH($E976,Esquemas_NORM!$A$2:$A$126,0),MATCH(AC$4,Esquemas_NORM!$H$1:$K$1,0)))</f>
        <v>A la fecha no ha conformado un EAT asociación - unión</v>
      </c>
    </row>
    <row r="977" spans="1:29" x14ac:dyDescent="0.3">
      <c r="A977" s="528">
        <v>2022</v>
      </c>
      <c r="B977" s="529" t="s">
        <v>556</v>
      </c>
      <c r="C977" s="529" t="s">
        <v>315</v>
      </c>
      <c r="D977" s="529" t="s">
        <v>576</v>
      </c>
      <c r="E977" s="529" t="s">
        <v>364</v>
      </c>
      <c r="F977" s="529" t="s">
        <v>318</v>
      </c>
      <c r="G977" s="529" t="s">
        <v>365</v>
      </c>
      <c r="H977" s="9">
        <v>233.38316578253</v>
      </c>
      <c r="I977" s="9">
        <v>0</v>
      </c>
      <c r="J977" s="287">
        <v>233.38316578253</v>
      </c>
      <c r="K977" s="9">
        <v>8.1432759630600007</v>
      </c>
      <c r="L977" s="9">
        <v>14.696069269080001</v>
      </c>
      <c r="M977" s="287">
        <v>22.839345232140001</v>
      </c>
      <c r="N977" s="9">
        <v>7.2555582544600004</v>
      </c>
      <c r="O977" s="9">
        <v>55.931770396129998</v>
      </c>
      <c r="P977" s="9">
        <v>8.5162382880499994</v>
      </c>
      <c r="Q977" s="9">
        <v>6.7862742553500004</v>
      </c>
      <c r="R977" s="9">
        <v>50.164121517950001</v>
      </c>
      <c r="S977" s="9">
        <v>25.84710714173</v>
      </c>
      <c r="T977" s="9">
        <v>46.223434743289999</v>
      </c>
      <c r="U977" s="9">
        <v>17.210541237649998</v>
      </c>
      <c r="V977" s="287">
        <v>217.93504583460998</v>
      </c>
      <c r="W977" s="287">
        <v>474.15755684928001</v>
      </c>
      <c r="X977" s="9">
        <v>52.213924347032282</v>
      </c>
      <c r="Y977" s="284">
        <v>526.37148119631229</v>
      </c>
      <c r="Z977" t="str">
        <f>SUBSTITUTE(SUBSTITUTE(SUBSTITUTE(SUBSTITUTE(IF(E977="","",VLOOKUP(E977,Esquemas_NORM!$A$2:$H$126,8,FALSE)),"PROVINCIA ADMINISTRATIVA Y DE PLANIFICACIÓN","PAT"),"PROVINCIA ADMINISTRATIVA Y DE PLANIFICACION","PAT"),"PROVINCIA ADMINISTRATIVA DE PLANIFICACION","PAT"),"PROVINCIA ADMINISTRATIVA Y PLANIFICACION","PAT")</f>
        <v>PAT DEL AGUA, BOSQUES Y EL TURISMO</v>
      </c>
      <c r="AA977" t="str">
        <f>IF($E977="","",INDEX(Esquemas_NORM!$H$2:$K$126,MATCH($E977,Esquemas_NORM!$A$2:$A$126,0),MATCH(AA$4,Esquemas_NORM!$H$1:$K$1,0)))</f>
        <v>A la fecha no ha conformado un EAT Región</v>
      </c>
      <c r="AB977" t="str">
        <f>IF($E977="","",INDEX(Esquemas_NORM!$H$2:$K$126,MATCH($E977,Esquemas_NORM!$A$2:$A$126,0),MATCH(AB$4,Esquemas_NORM!$H$1:$K$1,0)))</f>
        <v>A la fecha no ha conformado un EAT Área Metropolitana</v>
      </c>
      <c r="AC977" t="str">
        <f>IF($E977="","",INDEX(Esquemas_NORM!$H$2:$K$126,MATCH($E977,Esquemas_NORM!$A$2:$A$126,0),MATCH(AC$4,Esquemas_NORM!$H$1:$K$1,0)))</f>
        <v>MUNICIPIOS ASOCIADOS DEL ALTIPLANO DEL ORIENTE ANTIOQUEÑO - MASORA</v>
      </c>
    </row>
    <row r="978" spans="1:29" x14ac:dyDescent="0.3">
      <c r="A978" s="528">
        <v>2022</v>
      </c>
      <c r="B978" s="529" t="s">
        <v>556</v>
      </c>
      <c r="C978" s="529" t="s">
        <v>315</v>
      </c>
      <c r="D978" s="529" t="s">
        <v>573</v>
      </c>
      <c r="E978" s="529" t="s">
        <v>366</v>
      </c>
      <c r="F978" s="529" t="s">
        <v>318</v>
      </c>
      <c r="G978" s="529" t="s">
        <v>367</v>
      </c>
      <c r="H978" s="9">
        <v>614.45559671165995</v>
      </c>
      <c r="I978" s="9">
        <v>40.924994757219999</v>
      </c>
      <c r="J978" s="287">
        <v>655.38059146887997</v>
      </c>
      <c r="K978" s="9">
        <v>358.73693080139998</v>
      </c>
      <c r="L978" s="9">
        <v>13.572358617280001</v>
      </c>
      <c r="M978" s="287">
        <v>372.30928941867995</v>
      </c>
      <c r="N978" s="9">
        <v>112.65159284443</v>
      </c>
      <c r="O978" s="9">
        <v>81.458172058130003</v>
      </c>
      <c r="P978" s="9">
        <v>16.303799911319999</v>
      </c>
      <c r="Q978" s="9">
        <v>15.71473965953</v>
      </c>
      <c r="R978" s="9">
        <v>50.202087834049998</v>
      </c>
      <c r="S978" s="9">
        <v>101.09855810152</v>
      </c>
      <c r="T978" s="9">
        <v>83.219156825119995</v>
      </c>
      <c r="U978" s="9">
        <v>23.90731346067</v>
      </c>
      <c r="V978" s="287">
        <v>484.55542069477008</v>
      </c>
      <c r="W978" s="287">
        <v>1512.2453015823298</v>
      </c>
      <c r="X978" s="9">
        <v>166.52747727079282</v>
      </c>
      <c r="Y978" s="284">
        <v>1678.7727788531226</v>
      </c>
      <c r="Z978" t="str">
        <f>SUBSTITUTE(SUBSTITUTE(SUBSTITUTE(SUBSTITUTE(IF(E978="","",VLOOKUP(E978,Esquemas_NORM!$A$2:$H$126,8,FALSE)),"PROVINCIA ADMINISTRATIVA Y DE PLANIFICACIÓN","PAT"),"PROVINCIA ADMINISTRATIVA Y DE PLANIFICACION","PAT"),"PROVINCIA ADMINISTRATIVA DE PLANIFICACION","PAT"),"PROVINCIA ADMINISTRATIVA Y PLANIFICACION","PAT")</f>
        <v>PAT DE LA PAZ</v>
      </c>
      <c r="AA978" t="str">
        <f>IF($E978="","",INDEX(Esquemas_NORM!$H$2:$K$126,MATCH($E978,Esquemas_NORM!$A$2:$A$126,0),MATCH(AA$4,Esquemas_NORM!$H$1:$K$1,0)))</f>
        <v>A la fecha no ha conformado un EAT Región</v>
      </c>
      <c r="AB978" t="str">
        <f>IF($E978="","",INDEX(Esquemas_NORM!$H$2:$K$126,MATCH($E978,Esquemas_NORM!$A$2:$A$126,0),MATCH(AB$4,Esquemas_NORM!$H$1:$K$1,0)))</f>
        <v>A la fecha no ha conformado un EAT Área Metropolitana</v>
      </c>
      <c r="AC978" t="str">
        <f>IF($E978="","",INDEX(Esquemas_NORM!$H$2:$K$126,MATCH($E978,Esquemas_NORM!$A$2:$A$126,0),MATCH(AC$4,Esquemas_NORM!$H$1:$K$1,0)))</f>
        <v>A la fecha no ha conformado un EAT asociación - unión</v>
      </c>
    </row>
    <row r="979" spans="1:29" x14ac:dyDescent="0.3">
      <c r="A979" s="528">
        <v>2022</v>
      </c>
      <c r="B979" s="529" t="s">
        <v>556</v>
      </c>
      <c r="C979" s="529" t="s">
        <v>368</v>
      </c>
      <c r="D979" s="529" t="s">
        <v>577</v>
      </c>
      <c r="E979" s="529" t="s">
        <v>370</v>
      </c>
      <c r="F979" s="529" t="s">
        <v>371</v>
      </c>
      <c r="G979" s="529" t="s">
        <v>372</v>
      </c>
      <c r="H979" s="9">
        <v>65.559071581949993</v>
      </c>
      <c r="I979" s="9">
        <v>15.23626701341</v>
      </c>
      <c r="J979" s="287">
        <v>80.795338595359993</v>
      </c>
      <c r="K979" s="9">
        <v>240.5792230603</v>
      </c>
      <c r="L979" s="9">
        <v>101.9093714179</v>
      </c>
      <c r="M979" s="287">
        <v>342.48859447820001</v>
      </c>
      <c r="N979" s="9">
        <v>27.00795235735</v>
      </c>
      <c r="O979" s="9">
        <v>113.58571191049001</v>
      </c>
      <c r="P979" s="9">
        <v>13.48247259012</v>
      </c>
      <c r="Q979" s="9">
        <v>11.11409573519</v>
      </c>
      <c r="R979" s="9">
        <v>44.958139409920001</v>
      </c>
      <c r="S979" s="9">
        <v>56.323388164169998</v>
      </c>
      <c r="T979" s="9">
        <v>68.571382106740003</v>
      </c>
      <c r="U979" s="9">
        <v>22.55901503195</v>
      </c>
      <c r="V979" s="287">
        <v>357.60215730593006</v>
      </c>
      <c r="W979" s="287">
        <v>780.88609037949016</v>
      </c>
      <c r="X979" s="9">
        <v>85.990672631451559</v>
      </c>
      <c r="Y979" s="284">
        <v>866.87676301094166</v>
      </c>
      <c r="Z979" t="str">
        <f>SUBSTITUTE(SUBSTITUTE(SUBSTITUTE(SUBSTITUTE(IF(E979="","",VLOOKUP(E979,Esquemas_NORM!$A$2:$H$126,8,FALSE)),"PROVINCIA ADMINISTRATIVA Y DE PLANIFICACIÓN","PAT"),"PROVINCIA ADMINISTRATIVA Y DE PLANIFICACION","PAT"),"PROVINCIA ADMINISTRATIVA DE PLANIFICACION","PAT"),"PROVINCIA ADMINISTRATIVA Y PLANIFICACION","PAT")</f>
        <v>PAT DE PENDERISCO Y SINIFANÁ</v>
      </c>
      <c r="AA979" t="str">
        <f>IF($E979="","",INDEX(Esquemas_NORM!$H$2:$K$126,MATCH($E979,Esquemas_NORM!$A$2:$A$126,0),MATCH(AA$4,Esquemas_NORM!$H$1:$K$1,0)))</f>
        <v>A la fecha no ha conformado un EAT Región</v>
      </c>
      <c r="AB979" t="str">
        <f>IF($E979="","",INDEX(Esquemas_NORM!$H$2:$K$126,MATCH($E979,Esquemas_NORM!$A$2:$A$126,0),MATCH(AB$4,Esquemas_NORM!$H$1:$K$1,0)))</f>
        <v>A la fecha no ha conformado un EAT Área Metropolitana</v>
      </c>
      <c r="AC979" t="str">
        <f>IF($E979="","",INDEX(Esquemas_NORM!$H$2:$K$126,MATCH($E979,Esquemas_NORM!$A$2:$A$126,0),MATCH(AC$4,Esquemas_NORM!$H$1:$K$1,0)))</f>
        <v>A la fecha no ha conformado un EAT asociación - unión</v>
      </c>
    </row>
    <row r="980" spans="1:29" x14ac:dyDescent="0.3">
      <c r="A980" s="528">
        <v>2022</v>
      </c>
      <c r="B980" s="529" t="s">
        <v>556</v>
      </c>
      <c r="C980" s="529" t="s">
        <v>368</v>
      </c>
      <c r="D980" s="529" t="s">
        <v>578</v>
      </c>
      <c r="E980" s="529" t="s">
        <v>373</v>
      </c>
      <c r="F980" s="529" t="s">
        <v>371</v>
      </c>
      <c r="G980" s="529" t="s">
        <v>375</v>
      </c>
      <c r="H980" s="9">
        <v>181.32603904145</v>
      </c>
      <c r="I980" s="9">
        <v>12.895714410769999</v>
      </c>
      <c r="J980" s="287">
        <v>194.22175345222001</v>
      </c>
      <c r="K980" s="9">
        <v>21.57026417398</v>
      </c>
      <c r="L980" s="9">
        <v>57.848551937949999</v>
      </c>
      <c r="M980" s="287">
        <v>79.418816111929999</v>
      </c>
      <c r="N980" s="9">
        <v>29.312137751510001</v>
      </c>
      <c r="O980" s="9">
        <v>144.63768150486999</v>
      </c>
      <c r="P980" s="9">
        <v>23.190991597509999</v>
      </c>
      <c r="Q980" s="9">
        <v>28.510656893170001</v>
      </c>
      <c r="R980" s="9">
        <v>63.831720934659998</v>
      </c>
      <c r="S980" s="9">
        <v>67.804617207589999</v>
      </c>
      <c r="T980" s="9">
        <v>118.01708604408</v>
      </c>
      <c r="U980" s="9">
        <v>30.707676825299998</v>
      </c>
      <c r="V980" s="287">
        <v>506.01256875868995</v>
      </c>
      <c r="W980" s="287">
        <v>779.65313832283994</v>
      </c>
      <c r="X980" s="9">
        <v>85.854900746157185</v>
      </c>
      <c r="Y980" s="284">
        <v>865.50803906899716</v>
      </c>
      <c r="Z980" t="str">
        <f>SUBSTITUTE(SUBSTITUTE(SUBSTITUTE(SUBSTITUTE(IF(E980="","",VLOOKUP(E980,Esquemas_NORM!$A$2:$H$126,8,FALSE)),"PROVINCIA ADMINISTRATIVA Y DE PLANIFICACIÓN","PAT"),"PROVINCIA ADMINISTRATIVA Y DE PLANIFICACION","PAT"),"PROVINCIA ADMINISTRATIVA DE PLANIFICACION","PAT"),"PROVINCIA ADMINISTRATIVA Y PLANIFICACION","PAT")</f>
        <v>PAT SAN JUAN</v>
      </c>
      <c r="AA980" t="str">
        <f>IF($E980="","",INDEX(Esquemas_NORM!$H$2:$K$126,MATCH($E980,Esquemas_NORM!$A$2:$A$126,0),MATCH(AA$4,Esquemas_NORM!$H$1:$K$1,0)))</f>
        <v>A la fecha no ha conformado un EAT Región</v>
      </c>
      <c r="AB980" t="str">
        <f>IF($E980="","",INDEX(Esquemas_NORM!$H$2:$K$126,MATCH($E980,Esquemas_NORM!$A$2:$A$126,0),MATCH(AB$4,Esquemas_NORM!$H$1:$K$1,0)))</f>
        <v>A la fecha no ha conformado un EAT Área Metropolitana</v>
      </c>
      <c r="AC980" t="str">
        <f>IF($E980="","",INDEX(Esquemas_NORM!$H$2:$K$126,MATCH($E980,Esquemas_NORM!$A$2:$A$126,0),MATCH(AC$4,Esquemas_NORM!$H$1:$K$1,0)))</f>
        <v>A la fecha no ha conformado un EAT asociación - unión</v>
      </c>
    </row>
    <row r="981" spans="1:29" x14ac:dyDescent="0.3">
      <c r="A981" s="528">
        <v>2022</v>
      </c>
      <c r="B981" s="529" t="s">
        <v>556</v>
      </c>
      <c r="C981" s="529" t="s">
        <v>368</v>
      </c>
      <c r="D981" s="529" t="s">
        <v>577</v>
      </c>
      <c r="E981" s="529" t="s">
        <v>376</v>
      </c>
      <c r="F981" s="529" t="s">
        <v>371</v>
      </c>
      <c r="G981" s="529" t="s">
        <v>377</v>
      </c>
      <c r="H981" s="9">
        <v>41.260429622110003</v>
      </c>
      <c r="I981" s="9">
        <v>3.0212809218199999</v>
      </c>
      <c r="J981" s="287">
        <v>44.281710543930004</v>
      </c>
      <c r="K981" s="9">
        <v>4.8438280334800004</v>
      </c>
      <c r="L981" s="9">
        <v>0.68480831689999999</v>
      </c>
      <c r="M981" s="287">
        <v>5.5286363503800002</v>
      </c>
      <c r="N981" s="9">
        <v>7.4306615159699998</v>
      </c>
      <c r="O981" s="9">
        <v>13.911058344920001</v>
      </c>
      <c r="P981" s="9">
        <v>3.1457005003999998</v>
      </c>
      <c r="Q981" s="9">
        <v>2.0262937454399998</v>
      </c>
      <c r="R981" s="9">
        <v>9.1283550089999999</v>
      </c>
      <c r="S981" s="9">
        <v>9.5635702158299996</v>
      </c>
      <c r="T981" s="9">
        <v>14.047051628369999</v>
      </c>
      <c r="U981" s="9">
        <v>4.8438362141100004</v>
      </c>
      <c r="V981" s="287">
        <v>64.096527174040006</v>
      </c>
      <c r="W981" s="287">
        <v>113.90687406835001</v>
      </c>
      <c r="X981" s="9">
        <v>12.543351506900027</v>
      </c>
      <c r="Y981" s="284">
        <v>126.45022557525003</v>
      </c>
      <c r="Z981" t="str">
        <f>SUBSTITUTE(SUBSTITUTE(SUBSTITUTE(SUBSTITUTE(IF(E981="","",VLOOKUP(E981,Esquemas_NORM!$A$2:$H$126,8,FALSE)),"PROVINCIA ADMINISTRATIVA Y DE PLANIFICACIÓN","PAT"),"PROVINCIA ADMINISTRATIVA Y DE PLANIFICACION","PAT"),"PROVINCIA ADMINISTRATIVA DE PLANIFICACION","PAT"),"PROVINCIA ADMINISTRATIVA Y PLANIFICACION","PAT")</f>
        <v>PAT DE PENDERISCO Y SINIFANÁ</v>
      </c>
      <c r="AA981" t="str">
        <f>IF($E981="","",INDEX(Esquemas_NORM!$H$2:$K$126,MATCH($E981,Esquemas_NORM!$A$2:$A$126,0),MATCH(AA$4,Esquemas_NORM!$H$1:$K$1,0)))</f>
        <v>A la fecha no ha conformado un EAT Región</v>
      </c>
      <c r="AB981" t="str">
        <f>IF($E981="","",INDEX(Esquemas_NORM!$H$2:$K$126,MATCH($E981,Esquemas_NORM!$A$2:$A$126,0),MATCH(AB$4,Esquemas_NORM!$H$1:$K$1,0)))</f>
        <v>A la fecha no ha conformado un EAT Área Metropolitana</v>
      </c>
      <c r="AC981" t="str">
        <f>IF($E981="","",INDEX(Esquemas_NORM!$H$2:$K$126,MATCH($E981,Esquemas_NORM!$A$2:$A$126,0),MATCH(AC$4,Esquemas_NORM!$H$1:$K$1,0)))</f>
        <v>A la fecha no ha conformado un EAT asociación - unión</v>
      </c>
    </row>
    <row r="982" spans="1:29" x14ac:dyDescent="0.3">
      <c r="A982" s="528">
        <v>2022</v>
      </c>
      <c r="B982" s="529" t="s">
        <v>556</v>
      </c>
      <c r="C982" s="529" t="s">
        <v>368</v>
      </c>
      <c r="D982" s="529" t="s">
        <v>578</v>
      </c>
      <c r="E982" s="529" t="s">
        <v>378</v>
      </c>
      <c r="F982" s="529" t="s">
        <v>371</v>
      </c>
      <c r="G982" s="529" t="s">
        <v>379</v>
      </c>
      <c r="H982" s="9">
        <v>152.22389387416001</v>
      </c>
      <c r="I982" s="9">
        <v>0</v>
      </c>
      <c r="J982" s="287">
        <v>152.22389387416001</v>
      </c>
      <c r="K982" s="9">
        <v>6.0403485723400001</v>
      </c>
      <c r="L982" s="9">
        <v>6.6489369929100004</v>
      </c>
      <c r="M982" s="287">
        <v>12.68928556525</v>
      </c>
      <c r="N982" s="9">
        <v>4.4901591270500001</v>
      </c>
      <c r="O982" s="9">
        <v>32.428222870650004</v>
      </c>
      <c r="P982" s="9">
        <v>5.3709124431999999</v>
      </c>
      <c r="Q982" s="9">
        <v>3.4242544141</v>
      </c>
      <c r="R982" s="9">
        <v>15.199333353789999</v>
      </c>
      <c r="S982" s="9">
        <v>14.66798118823</v>
      </c>
      <c r="T982" s="9">
        <v>23.471428360280001</v>
      </c>
      <c r="U982" s="9">
        <v>6.9514157620099999</v>
      </c>
      <c r="V982" s="287">
        <v>106.00370751931</v>
      </c>
      <c r="W982" s="287">
        <v>270.91688695872</v>
      </c>
      <c r="X982" s="9">
        <v>29.833192861018745</v>
      </c>
      <c r="Y982" s="284">
        <v>300.75007981973874</v>
      </c>
      <c r="Z982" t="str">
        <f>SUBSTITUTE(SUBSTITUTE(SUBSTITUTE(SUBSTITUTE(IF(E982="","",VLOOKUP(E982,Esquemas_NORM!$A$2:$H$126,8,FALSE)),"PROVINCIA ADMINISTRATIVA Y DE PLANIFICACIÓN","PAT"),"PROVINCIA ADMINISTRATIVA Y DE PLANIFICACION","PAT"),"PROVINCIA ADMINISTRATIVA DE PLANIFICACION","PAT"),"PROVINCIA ADMINISTRATIVA Y PLANIFICACION","PAT")</f>
        <v>PAT SAN JUAN</v>
      </c>
      <c r="AA982" t="str">
        <f>IF($E982="","",INDEX(Esquemas_NORM!$H$2:$K$126,MATCH($E982,Esquemas_NORM!$A$2:$A$126,0),MATCH(AA$4,Esquemas_NORM!$H$1:$K$1,0)))</f>
        <v>A la fecha no ha conformado un EAT Región</v>
      </c>
      <c r="AB982" t="str">
        <f>IF($E982="","",INDEX(Esquemas_NORM!$H$2:$K$126,MATCH($E982,Esquemas_NORM!$A$2:$A$126,0),MATCH(AB$4,Esquemas_NORM!$H$1:$K$1,0)))</f>
        <v>A la fecha no ha conformado un EAT Área Metropolitana</v>
      </c>
      <c r="AC982" t="str">
        <f>IF($E982="","",INDEX(Esquemas_NORM!$H$2:$K$126,MATCH($E982,Esquemas_NORM!$A$2:$A$126,0),MATCH(AC$4,Esquemas_NORM!$H$1:$K$1,0)))</f>
        <v>A la fecha no ha conformado un EAT asociación - unión</v>
      </c>
    </row>
    <row r="983" spans="1:29" x14ac:dyDescent="0.3">
      <c r="A983" s="528">
        <v>2022</v>
      </c>
      <c r="B983" s="529" t="s">
        <v>556</v>
      </c>
      <c r="C983" s="529" t="s">
        <v>368</v>
      </c>
      <c r="D983" s="529" t="s">
        <v>579</v>
      </c>
      <c r="E983" s="529" t="s">
        <v>380</v>
      </c>
      <c r="F983" s="529" t="s">
        <v>371</v>
      </c>
      <c r="G983" s="529" t="s">
        <v>381</v>
      </c>
      <c r="H983" s="9">
        <v>169.36910069715</v>
      </c>
      <c r="I983" s="9">
        <v>0</v>
      </c>
      <c r="J983" s="287">
        <v>169.36910069715</v>
      </c>
      <c r="K983" s="9">
        <v>2.16770782061</v>
      </c>
      <c r="L983" s="9">
        <v>14.2150134593</v>
      </c>
      <c r="M983" s="287">
        <v>16.382721279910001</v>
      </c>
      <c r="N983" s="9">
        <v>5.9664183058600004</v>
      </c>
      <c r="O983" s="9">
        <v>39.529014872719998</v>
      </c>
      <c r="P983" s="9">
        <v>9.1007984090500003</v>
      </c>
      <c r="Q983" s="9">
        <v>8.3284345651699994</v>
      </c>
      <c r="R983" s="9">
        <v>22.842370231210001</v>
      </c>
      <c r="S983" s="9">
        <v>19.83551443771</v>
      </c>
      <c r="T983" s="9">
        <v>41.189526911439998</v>
      </c>
      <c r="U983" s="9">
        <v>11.150025900519999</v>
      </c>
      <c r="V983" s="287">
        <v>157.94210363368001</v>
      </c>
      <c r="W983" s="287">
        <v>343.69392561074005</v>
      </c>
      <c r="X983" s="9">
        <v>37.847353419021026</v>
      </c>
      <c r="Y983" s="284">
        <v>381.54127902976109</v>
      </c>
      <c r="Z983" t="str">
        <f>SUBSTITUTE(SUBSTITUTE(SUBSTITUTE(SUBSTITUTE(IF(E983="","",VLOOKUP(E983,Esquemas_NORM!$A$2:$H$126,8,FALSE)),"PROVINCIA ADMINISTRATIVA Y DE PLANIFICACIÓN","PAT"),"PROVINCIA ADMINISTRATIVA Y DE PLANIFICACION","PAT"),"PROVINCIA ADMINISTRATIVA DE PLANIFICACION","PAT"),"PROVINCIA ADMINISTRATIVA Y PLANIFICACION","PAT")</f>
        <v>PAT DE PENDERISCO Y SINIFANÁ</v>
      </c>
      <c r="AA983" t="str">
        <f>IF($E983="","",INDEX(Esquemas_NORM!$H$2:$K$126,MATCH($E983,Esquemas_NORM!$A$2:$A$126,0),MATCH(AA$4,Esquemas_NORM!$H$1:$K$1,0)))</f>
        <v>A la fecha no ha conformado un EAT Región</v>
      </c>
      <c r="AB983" t="str">
        <f>IF($E983="","",INDEX(Esquemas_NORM!$H$2:$K$126,MATCH($E983,Esquemas_NORM!$A$2:$A$126,0),MATCH(AB$4,Esquemas_NORM!$H$1:$K$1,0)))</f>
        <v>A la fecha no ha conformado un EAT Área Metropolitana</v>
      </c>
      <c r="AC983" t="str">
        <f>IF($E983="","",INDEX(Esquemas_NORM!$H$2:$K$126,MATCH($E983,Esquemas_NORM!$A$2:$A$126,0),MATCH(AC$4,Esquemas_NORM!$H$1:$K$1,0)))</f>
        <v>A la fecha no ha conformado un EAT asociación - unión</v>
      </c>
    </row>
    <row r="984" spans="1:29" x14ac:dyDescent="0.3">
      <c r="A984" s="528">
        <v>2022</v>
      </c>
      <c r="B984" s="529" t="s">
        <v>556</v>
      </c>
      <c r="C984" s="529" t="s">
        <v>368</v>
      </c>
      <c r="D984" s="529" t="s">
        <v>580</v>
      </c>
      <c r="E984" s="529" t="s">
        <v>382</v>
      </c>
      <c r="F984" s="529" t="s">
        <v>371</v>
      </c>
      <c r="G984" s="529" t="s">
        <v>384</v>
      </c>
      <c r="H984" s="9">
        <v>38.35287097114</v>
      </c>
      <c r="I984" s="9">
        <v>0</v>
      </c>
      <c r="J984" s="287">
        <v>38.35287097114</v>
      </c>
      <c r="K984" s="9">
        <v>2.1386083259799999</v>
      </c>
      <c r="L984" s="9">
        <v>2.6865280778199998</v>
      </c>
      <c r="M984" s="287">
        <v>4.8251364038000002</v>
      </c>
      <c r="N984" s="9">
        <v>2.5544197762800001</v>
      </c>
      <c r="O984" s="9">
        <v>11.386950208989999</v>
      </c>
      <c r="P984" s="9">
        <v>2.9168120539400002</v>
      </c>
      <c r="Q984" s="9">
        <v>2.4477366219999999</v>
      </c>
      <c r="R984" s="9">
        <v>9.2091915674199996</v>
      </c>
      <c r="S984" s="9">
        <v>6.9577781547799997</v>
      </c>
      <c r="T984" s="9">
        <v>16.845835274110001</v>
      </c>
      <c r="U984" s="9">
        <v>4.2483923358600002</v>
      </c>
      <c r="V984" s="287">
        <v>56.56711599338</v>
      </c>
      <c r="W984" s="287">
        <v>99.745123368320009</v>
      </c>
      <c r="X984" s="9">
        <v>10.98386865359064</v>
      </c>
      <c r="Y984" s="284">
        <v>110.72899202191064</v>
      </c>
      <c r="Z984" t="str">
        <f>SUBSTITUTE(SUBSTITUTE(SUBSTITUTE(SUBSTITUTE(IF(E984="","",VLOOKUP(E984,Esquemas_NORM!$A$2:$H$126,8,FALSE)),"PROVINCIA ADMINISTRATIVA Y DE PLANIFICACIÓN","PAT"),"PROVINCIA ADMINISTRATIVA Y DE PLANIFICACION","PAT"),"PROVINCIA ADMINISTRATIVA DE PLANIFICACION","PAT"),"PROVINCIA ADMINISTRATIVA Y PLANIFICACION","PAT")</f>
        <v>PAT CARTAMA</v>
      </c>
      <c r="AA984" t="str">
        <f>IF($E984="","",INDEX(Esquemas_NORM!$H$2:$K$126,MATCH($E984,Esquemas_NORM!$A$2:$A$126,0),MATCH(AA$4,Esquemas_NORM!$H$1:$K$1,0)))</f>
        <v>A la fecha no ha conformado un EAT Región</v>
      </c>
      <c r="AB984" t="str">
        <f>IF($E984="","",INDEX(Esquemas_NORM!$H$2:$K$126,MATCH($E984,Esquemas_NORM!$A$2:$A$126,0),MATCH(AB$4,Esquemas_NORM!$H$1:$K$1,0)))</f>
        <v>A la fecha no ha conformado un EAT Área Metropolitana</v>
      </c>
      <c r="AC984" t="str">
        <f>IF($E984="","",INDEX(Esquemas_NORM!$H$2:$K$126,MATCH($E984,Esquemas_NORM!$A$2:$A$126,0),MATCH(AC$4,Esquemas_NORM!$H$1:$K$1,0)))</f>
        <v>A la fecha no ha conformado un EAT asociación - unión</v>
      </c>
    </row>
    <row r="985" spans="1:29" x14ac:dyDescent="0.3">
      <c r="A985" s="528">
        <v>2022</v>
      </c>
      <c r="B985" s="529" t="s">
        <v>556</v>
      </c>
      <c r="C985" s="529" t="s">
        <v>368</v>
      </c>
      <c r="D985" s="529" t="s">
        <v>578</v>
      </c>
      <c r="E985" s="529" t="s">
        <v>385</v>
      </c>
      <c r="F985" s="529" t="s">
        <v>371</v>
      </c>
      <c r="G985" s="529" t="s">
        <v>386</v>
      </c>
      <c r="H985" s="9">
        <v>193.15138659646999</v>
      </c>
      <c r="I985" s="9">
        <v>0</v>
      </c>
      <c r="J985" s="287">
        <v>193.15138659646999</v>
      </c>
      <c r="K985" s="9">
        <v>11.25588862815</v>
      </c>
      <c r="L985" s="9">
        <v>12.32513066698</v>
      </c>
      <c r="M985" s="287">
        <v>23.581019295129998</v>
      </c>
      <c r="N985" s="9">
        <v>14.26607671268</v>
      </c>
      <c r="O985" s="9">
        <v>105.16312318232001</v>
      </c>
      <c r="P985" s="9">
        <v>12.85927677768</v>
      </c>
      <c r="Q985" s="9">
        <v>15.263060295540001</v>
      </c>
      <c r="R985" s="9">
        <v>33.729743399690001</v>
      </c>
      <c r="S985" s="9">
        <v>45.091024755859998</v>
      </c>
      <c r="T985" s="9">
        <v>88.390251041029998</v>
      </c>
      <c r="U985" s="9">
        <v>17.25155178868</v>
      </c>
      <c r="V985" s="287">
        <v>332.01410795347999</v>
      </c>
      <c r="W985" s="287">
        <v>548.74651384508002</v>
      </c>
      <c r="X985" s="9">
        <v>60.427612184442353</v>
      </c>
      <c r="Y985" s="284">
        <v>609.17412602952231</v>
      </c>
      <c r="Z985" t="str">
        <f>SUBSTITUTE(SUBSTITUTE(SUBSTITUTE(SUBSTITUTE(IF(E985="","",VLOOKUP(E985,Esquemas_NORM!$A$2:$H$126,8,FALSE)),"PROVINCIA ADMINISTRATIVA Y DE PLANIFICACIÓN","PAT"),"PROVINCIA ADMINISTRATIVA Y DE PLANIFICACION","PAT"),"PROVINCIA ADMINISTRATIVA DE PLANIFICACION","PAT"),"PROVINCIA ADMINISTRATIVA Y PLANIFICACION","PAT")</f>
        <v>PAT SAN JUAN</v>
      </c>
      <c r="AA985" t="str">
        <f>IF($E985="","",INDEX(Esquemas_NORM!$H$2:$K$126,MATCH($E985,Esquemas_NORM!$A$2:$A$126,0),MATCH(AA$4,Esquemas_NORM!$H$1:$K$1,0)))</f>
        <v>A la fecha no ha conformado un EAT Región</v>
      </c>
      <c r="AB985" t="str">
        <f>IF($E985="","",INDEX(Esquemas_NORM!$H$2:$K$126,MATCH($E985,Esquemas_NORM!$A$2:$A$126,0),MATCH(AB$4,Esquemas_NORM!$H$1:$K$1,0)))</f>
        <v>A la fecha no ha conformado un EAT Área Metropolitana</v>
      </c>
      <c r="AC985" t="str">
        <f>IF($E985="","",INDEX(Esquemas_NORM!$H$2:$K$126,MATCH($E985,Esquemas_NORM!$A$2:$A$126,0),MATCH(AC$4,Esquemas_NORM!$H$1:$K$1,0)))</f>
        <v>A la fecha no ha conformado un EAT asociación - unión</v>
      </c>
    </row>
    <row r="986" spans="1:29" x14ac:dyDescent="0.3">
      <c r="A986" s="528">
        <v>2022</v>
      </c>
      <c r="B986" s="529" t="s">
        <v>556</v>
      </c>
      <c r="C986" s="529" t="s">
        <v>368</v>
      </c>
      <c r="D986" s="529" t="s">
        <v>579</v>
      </c>
      <c r="E986" s="529" t="s">
        <v>387</v>
      </c>
      <c r="F986" s="529" t="s">
        <v>371</v>
      </c>
      <c r="G986" s="529" t="s">
        <v>388</v>
      </c>
      <c r="H986" s="9">
        <v>263.27849229735</v>
      </c>
      <c r="I986" s="9">
        <v>0</v>
      </c>
      <c r="J986" s="287">
        <v>263.27849229735</v>
      </c>
      <c r="K986" s="9">
        <v>8.00470472728</v>
      </c>
      <c r="L986" s="9">
        <v>16.132614788910001</v>
      </c>
      <c r="M986" s="287">
        <v>24.137319516190001</v>
      </c>
      <c r="N986" s="9">
        <v>20.751493680900001</v>
      </c>
      <c r="O986" s="9">
        <v>44.726752462980002</v>
      </c>
      <c r="P986" s="9">
        <v>11.841463195479999</v>
      </c>
      <c r="Q986" s="9">
        <v>11.04123184959</v>
      </c>
      <c r="R986" s="9">
        <v>30.87441069622</v>
      </c>
      <c r="S986" s="9">
        <v>28.514763390439999</v>
      </c>
      <c r="T986" s="9">
        <v>54.01335632923</v>
      </c>
      <c r="U986" s="9">
        <v>18.53720228944</v>
      </c>
      <c r="V986" s="287">
        <v>220.30067389427998</v>
      </c>
      <c r="W986" s="287">
        <v>507.71648570781997</v>
      </c>
      <c r="X986" s="9">
        <v>55.909411948726472</v>
      </c>
      <c r="Y986" s="284">
        <v>563.62589765654639</v>
      </c>
      <c r="Z986" t="str">
        <f>SUBSTITUTE(SUBSTITUTE(SUBSTITUTE(SUBSTITUTE(IF(E986="","",VLOOKUP(E986,Esquemas_NORM!$A$2:$H$126,8,FALSE)),"PROVINCIA ADMINISTRATIVA Y DE PLANIFICACIÓN","PAT"),"PROVINCIA ADMINISTRATIVA Y DE PLANIFICACION","PAT"),"PROVINCIA ADMINISTRATIVA DE PLANIFICACION","PAT"),"PROVINCIA ADMINISTRATIVA Y PLANIFICACION","PAT")</f>
        <v>PAT DE PENDERISCO Y SINIFANÁ</v>
      </c>
      <c r="AA986" t="str">
        <f>IF($E986="","",INDEX(Esquemas_NORM!$H$2:$K$126,MATCH($E986,Esquemas_NORM!$A$2:$A$126,0),MATCH(AA$4,Esquemas_NORM!$H$1:$K$1,0)))</f>
        <v>A la fecha no ha conformado un EAT Región</v>
      </c>
      <c r="AB986" t="str">
        <f>IF($E986="","",INDEX(Esquemas_NORM!$H$2:$K$126,MATCH($E986,Esquemas_NORM!$A$2:$A$126,0),MATCH(AB$4,Esquemas_NORM!$H$1:$K$1,0)))</f>
        <v>A la fecha no ha conformado un EAT Área Metropolitana</v>
      </c>
      <c r="AC986" t="str">
        <f>IF($E986="","",INDEX(Esquemas_NORM!$H$2:$K$126,MATCH($E986,Esquemas_NORM!$A$2:$A$126,0),MATCH(AC$4,Esquemas_NORM!$H$1:$K$1,0)))</f>
        <v>A la fecha no ha conformado un EAT asociación - unión</v>
      </c>
    </row>
    <row r="987" spans="1:29" x14ac:dyDescent="0.3">
      <c r="A987" s="528">
        <v>2022</v>
      </c>
      <c r="B987" s="529" t="s">
        <v>556</v>
      </c>
      <c r="C987" s="529" t="s">
        <v>368</v>
      </c>
      <c r="D987" s="529" t="s">
        <v>577</v>
      </c>
      <c r="E987" s="529" t="s">
        <v>389</v>
      </c>
      <c r="F987" s="529" t="s">
        <v>371</v>
      </c>
      <c r="G987" s="529" t="s">
        <v>390</v>
      </c>
      <c r="H987" s="9">
        <v>251.30565116623001</v>
      </c>
      <c r="I987" s="9">
        <v>9.5487341104700008</v>
      </c>
      <c r="J987" s="287">
        <v>260.85438527669999</v>
      </c>
      <c r="K987" s="9">
        <v>10.312276065900001</v>
      </c>
      <c r="L987" s="9">
        <v>18.29277806548</v>
      </c>
      <c r="M987" s="287">
        <v>28.605054131380001</v>
      </c>
      <c r="N987" s="9">
        <v>13.90416739614</v>
      </c>
      <c r="O987" s="9">
        <v>70.640965104239996</v>
      </c>
      <c r="P987" s="9">
        <v>12.94100032936</v>
      </c>
      <c r="Q987" s="9">
        <v>12.087317858740001</v>
      </c>
      <c r="R987" s="9">
        <v>41.489604564700002</v>
      </c>
      <c r="S987" s="9">
        <v>37.172063510629997</v>
      </c>
      <c r="T987" s="9">
        <v>52.106098945669999</v>
      </c>
      <c r="U987" s="9">
        <v>22.671419598189999</v>
      </c>
      <c r="V987" s="287">
        <v>263.01263730766993</v>
      </c>
      <c r="W987" s="287">
        <v>552.47207671574995</v>
      </c>
      <c r="X987" s="9">
        <v>60.837868764911427</v>
      </c>
      <c r="Y987" s="284">
        <v>613.30994548066133</v>
      </c>
      <c r="Z987" t="str">
        <f>SUBSTITUTE(SUBSTITUTE(SUBSTITUTE(SUBSTITUTE(IF(E987="","",VLOOKUP(E987,Esquemas_NORM!$A$2:$H$126,8,FALSE)),"PROVINCIA ADMINISTRATIVA Y DE PLANIFICACIÓN","PAT"),"PROVINCIA ADMINISTRATIVA Y DE PLANIFICACION","PAT"),"PROVINCIA ADMINISTRATIVA DE PLANIFICACION","PAT"),"PROVINCIA ADMINISTRATIVA Y PLANIFICACION","PAT")</f>
        <v>PAT CARTAMA</v>
      </c>
      <c r="AA987" t="str">
        <f>IF($E987="","",INDEX(Esquemas_NORM!$H$2:$K$126,MATCH($E987,Esquemas_NORM!$A$2:$A$126,0),MATCH(AA$4,Esquemas_NORM!$H$1:$K$1,0)))</f>
        <v>A la fecha no ha conformado un EAT Región</v>
      </c>
      <c r="AB987" t="str">
        <f>IF($E987="","",INDEX(Esquemas_NORM!$H$2:$K$126,MATCH($E987,Esquemas_NORM!$A$2:$A$126,0),MATCH(AB$4,Esquemas_NORM!$H$1:$K$1,0)))</f>
        <v>A la fecha no ha conformado un EAT Área Metropolitana</v>
      </c>
      <c r="AC987" t="str">
        <f>IF($E987="","",INDEX(Esquemas_NORM!$H$2:$K$126,MATCH($E987,Esquemas_NORM!$A$2:$A$126,0),MATCH(AC$4,Esquemas_NORM!$H$1:$K$1,0)))</f>
        <v>A la fecha no ha conformado un EAT asociación - unión</v>
      </c>
    </row>
    <row r="988" spans="1:29" x14ac:dyDescent="0.3">
      <c r="A988" s="528">
        <v>2022</v>
      </c>
      <c r="B988" s="529" t="s">
        <v>556</v>
      </c>
      <c r="C988" s="529" t="s">
        <v>368</v>
      </c>
      <c r="D988" s="529" t="s">
        <v>578</v>
      </c>
      <c r="E988" s="529" t="s">
        <v>391</v>
      </c>
      <c r="F988" s="529" t="s">
        <v>371</v>
      </c>
      <c r="G988" s="529" t="s">
        <v>392</v>
      </c>
      <c r="H988" s="9">
        <v>40.305944113160002</v>
      </c>
      <c r="I988" s="9">
        <v>0</v>
      </c>
      <c r="J988" s="287">
        <v>40.305944113160002</v>
      </c>
      <c r="K988" s="9">
        <v>2.8338763095399999</v>
      </c>
      <c r="L988" s="9">
        <v>2.33493431611</v>
      </c>
      <c r="M988" s="287">
        <v>5.1688106256499999</v>
      </c>
      <c r="N988" s="9">
        <v>3.8619808191099998</v>
      </c>
      <c r="O988" s="9">
        <v>16.247810877589998</v>
      </c>
      <c r="P988" s="9">
        <v>2.6088744801099999</v>
      </c>
      <c r="Q988" s="9">
        <v>1.67846464725</v>
      </c>
      <c r="R988" s="9">
        <v>8.6078529074999999</v>
      </c>
      <c r="S988" s="9">
        <v>8.2175470763299998</v>
      </c>
      <c r="T988" s="9">
        <v>14.84094603222</v>
      </c>
      <c r="U988" s="9">
        <v>4.1754270742399999</v>
      </c>
      <c r="V988" s="287">
        <v>60.238903914349997</v>
      </c>
      <c r="W988" s="287">
        <v>105.71365865316</v>
      </c>
      <c r="X988" s="9">
        <v>11.641119909683313</v>
      </c>
      <c r="Y988" s="284">
        <v>117.35477856284331</v>
      </c>
      <c r="Z988" t="str">
        <f>SUBSTITUTE(SUBSTITUTE(SUBSTITUTE(SUBSTITUTE(IF(E988="","",VLOOKUP(E988,Esquemas_NORM!$A$2:$H$126,8,FALSE)),"PROVINCIA ADMINISTRATIVA Y DE PLANIFICACIÓN","PAT"),"PROVINCIA ADMINISTRATIVA Y DE PLANIFICACION","PAT"),"PROVINCIA ADMINISTRATIVA DE PLANIFICACION","PAT"),"PROVINCIA ADMINISTRATIVA Y PLANIFICACION","PAT")</f>
        <v>PAT SAN JUAN</v>
      </c>
      <c r="AA988" t="str">
        <f>IF($E988="","",INDEX(Esquemas_NORM!$H$2:$K$126,MATCH($E988,Esquemas_NORM!$A$2:$A$126,0),MATCH(AA$4,Esquemas_NORM!$H$1:$K$1,0)))</f>
        <v>A la fecha no ha conformado un EAT Región</v>
      </c>
      <c r="AB988" t="str">
        <f>IF($E988="","",INDEX(Esquemas_NORM!$H$2:$K$126,MATCH($E988,Esquemas_NORM!$A$2:$A$126,0),MATCH(AB$4,Esquemas_NORM!$H$1:$K$1,0)))</f>
        <v>A la fecha no ha conformado un EAT Área Metropolitana</v>
      </c>
      <c r="AC988" t="str">
        <f>IF($E988="","",INDEX(Esquemas_NORM!$H$2:$K$126,MATCH($E988,Esquemas_NORM!$A$2:$A$126,0),MATCH(AC$4,Esquemas_NORM!$H$1:$K$1,0)))</f>
        <v>A la fecha no ha conformado un EAT asociación - unión</v>
      </c>
    </row>
    <row r="989" spans="1:29" x14ac:dyDescent="0.3">
      <c r="A989" s="528">
        <v>2022</v>
      </c>
      <c r="B989" s="529" t="s">
        <v>556</v>
      </c>
      <c r="C989" s="529" t="s">
        <v>368</v>
      </c>
      <c r="D989" s="529" t="s">
        <v>578</v>
      </c>
      <c r="E989" s="529" t="s">
        <v>393</v>
      </c>
      <c r="F989" s="529" t="s">
        <v>371</v>
      </c>
      <c r="G989" s="529" t="s">
        <v>394</v>
      </c>
      <c r="H989" s="9">
        <v>124.69648184062</v>
      </c>
      <c r="I989" s="9">
        <v>0</v>
      </c>
      <c r="J989" s="287">
        <v>124.69648184062</v>
      </c>
      <c r="K989" s="9">
        <v>12.509915553800001</v>
      </c>
      <c r="L989" s="9">
        <v>5.2809042692399997</v>
      </c>
      <c r="M989" s="287">
        <v>17.79081982304</v>
      </c>
      <c r="N989" s="9">
        <v>10.930526256809999</v>
      </c>
      <c r="O989" s="9">
        <v>93.513317966830002</v>
      </c>
      <c r="P989" s="9">
        <v>8.7201439130199994</v>
      </c>
      <c r="Q989" s="9">
        <v>8.5629359738000002</v>
      </c>
      <c r="R989" s="9">
        <v>31.60122404614</v>
      </c>
      <c r="S989" s="9">
        <v>31.592499431029999</v>
      </c>
      <c r="T989" s="9">
        <v>36.824080293430001</v>
      </c>
      <c r="U989" s="9">
        <v>12.404464074590001</v>
      </c>
      <c r="V989" s="287">
        <v>234.14919195565</v>
      </c>
      <c r="W989" s="287">
        <v>376.63649361930999</v>
      </c>
      <c r="X989" s="9">
        <v>41.47496776145767</v>
      </c>
      <c r="Y989" s="284">
        <v>418.11146138076765</v>
      </c>
      <c r="Z989" t="str">
        <f>SUBSTITUTE(SUBSTITUTE(SUBSTITUTE(SUBSTITUTE(IF(E989="","",VLOOKUP(E989,Esquemas_NORM!$A$2:$H$126,8,FALSE)),"PROVINCIA ADMINISTRATIVA Y DE PLANIFICACIÓN","PAT"),"PROVINCIA ADMINISTRATIVA Y DE PLANIFICACION","PAT"),"PROVINCIA ADMINISTRATIVA DE PLANIFICACION","PAT"),"PROVINCIA ADMINISTRATIVA Y PLANIFICACION","PAT")</f>
        <v>PAT SAN JUAN</v>
      </c>
      <c r="AA989" t="str">
        <f>IF($E989="","",INDEX(Esquemas_NORM!$H$2:$K$126,MATCH($E989,Esquemas_NORM!$A$2:$A$126,0),MATCH(AA$4,Esquemas_NORM!$H$1:$K$1,0)))</f>
        <v>A la fecha no ha conformado un EAT Región</v>
      </c>
      <c r="AB989" t="str">
        <f>IF($E989="","",INDEX(Esquemas_NORM!$H$2:$K$126,MATCH($E989,Esquemas_NORM!$A$2:$A$126,0),MATCH(AB$4,Esquemas_NORM!$H$1:$K$1,0)))</f>
        <v>A la fecha no ha conformado un EAT Área Metropolitana</v>
      </c>
      <c r="AC989" t="str">
        <f>IF($E989="","",INDEX(Esquemas_NORM!$H$2:$K$126,MATCH($E989,Esquemas_NORM!$A$2:$A$126,0),MATCH(AC$4,Esquemas_NORM!$H$1:$K$1,0)))</f>
        <v>A la fecha no ha conformado un EAT asociación - unión</v>
      </c>
    </row>
    <row r="990" spans="1:29" x14ac:dyDescent="0.3">
      <c r="A990" s="528">
        <v>2022</v>
      </c>
      <c r="B990" s="529" t="s">
        <v>556</v>
      </c>
      <c r="C990" s="529" t="s">
        <v>368</v>
      </c>
      <c r="D990" s="529" t="s">
        <v>580</v>
      </c>
      <c r="E990" s="529" t="s">
        <v>395</v>
      </c>
      <c r="F990" s="529" t="s">
        <v>371</v>
      </c>
      <c r="G990" s="529" t="s">
        <v>396</v>
      </c>
      <c r="H990" s="9">
        <v>187.44070243036001</v>
      </c>
      <c r="I990" s="9">
        <v>0</v>
      </c>
      <c r="J990" s="287">
        <v>187.44070243036001</v>
      </c>
      <c r="K990" s="9">
        <v>7.1102654081000001</v>
      </c>
      <c r="L990" s="9">
        <v>10.42292965877</v>
      </c>
      <c r="M990" s="287">
        <v>17.53319506687</v>
      </c>
      <c r="N990" s="9">
        <v>46.630670614590002</v>
      </c>
      <c r="O990" s="9">
        <v>39.095414971030003</v>
      </c>
      <c r="P990" s="9">
        <v>5.7679463520200001</v>
      </c>
      <c r="Q990" s="9">
        <v>4.7677995223899998</v>
      </c>
      <c r="R990" s="9">
        <v>19.364376383930001</v>
      </c>
      <c r="S990" s="9">
        <v>18.36139157042</v>
      </c>
      <c r="T990" s="9">
        <v>24.866618198059999</v>
      </c>
      <c r="U990" s="9">
        <v>8.8256379620000001</v>
      </c>
      <c r="V990" s="287">
        <v>167.67985557444001</v>
      </c>
      <c r="W990" s="287">
        <v>372.65375307167005</v>
      </c>
      <c r="X990" s="9">
        <v>41.036390941051231</v>
      </c>
      <c r="Y990" s="284">
        <v>413.6901440127213</v>
      </c>
      <c r="Z990" t="str">
        <f>SUBSTITUTE(SUBSTITUTE(SUBSTITUTE(SUBSTITUTE(IF(E990="","",VLOOKUP(E990,Esquemas_NORM!$A$2:$H$126,8,FALSE)),"PROVINCIA ADMINISTRATIVA Y DE PLANIFICACIÓN","PAT"),"PROVINCIA ADMINISTRATIVA Y DE PLANIFICACION","PAT"),"PROVINCIA ADMINISTRATIVA DE PLANIFICACION","PAT"),"PROVINCIA ADMINISTRATIVA Y PLANIFICACION","PAT")</f>
        <v>PAT CARTAMA</v>
      </c>
      <c r="AA990" t="str">
        <f>IF($E990="","",INDEX(Esquemas_NORM!$H$2:$K$126,MATCH($E990,Esquemas_NORM!$A$2:$A$126,0),MATCH(AA$4,Esquemas_NORM!$H$1:$K$1,0)))</f>
        <v>A la fecha no ha conformado un EAT Región</v>
      </c>
      <c r="AB990" t="str">
        <f>IF($E990="","",INDEX(Esquemas_NORM!$H$2:$K$126,MATCH($E990,Esquemas_NORM!$A$2:$A$126,0),MATCH(AB$4,Esquemas_NORM!$H$1:$K$1,0)))</f>
        <v>A la fecha no ha conformado un EAT Área Metropolitana</v>
      </c>
      <c r="AC990" t="str">
        <f>IF($E990="","",INDEX(Esquemas_NORM!$H$2:$K$126,MATCH($E990,Esquemas_NORM!$A$2:$A$126,0),MATCH(AC$4,Esquemas_NORM!$H$1:$K$1,0)))</f>
        <v>A la fecha no ha conformado un EAT asociación - unión</v>
      </c>
    </row>
    <row r="991" spans="1:29" x14ac:dyDescent="0.3">
      <c r="A991" s="528">
        <v>2022</v>
      </c>
      <c r="B991" s="529" t="s">
        <v>556</v>
      </c>
      <c r="C991" s="529" t="s">
        <v>368</v>
      </c>
      <c r="D991" s="529" t="s">
        <v>580</v>
      </c>
      <c r="E991" s="529" t="s">
        <v>397</v>
      </c>
      <c r="F991" s="529" t="s">
        <v>371</v>
      </c>
      <c r="G991" s="529" t="s">
        <v>398</v>
      </c>
      <c r="H991" s="9">
        <v>14.26261124432</v>
      </c>
      <c r="I991" s="9">
        <v>8.8667512479199999</v>
      </c>
      <c r="J991" s="287">
        <v>23.129362492239999</v>
      </c>
      <c r="K991" s="9">
        <v>15.19853597314</v>
      </c>
      <c r="L991" s="9">
        <v>38.591075411929999</v>
      </c>
      <c r="M991" s="287">
        <v>53.789611385070003</v>
      </c>
      <c r="N991" s="9">
        <v>13.850173009360001</v>
      </c>
      <c r="O991" s="9">
        <v>71.983762925619999</v>
      </c>
      <c r="P991" s="9">
        <v>4.8604575087299997</v>
      </c>
      <c r="Q991" s="9">
        <v>3.32339268547</v>
      </c>
      <c r="R991" s="9">
        <v>14.515676501830001</v>
      </c>
      <c r="S991" s="9">
        <v>18.954605401199998</v>
      </c>
      <c r="T991" s="9">
        <v>20.580737926859999</v>
      </c>
      <c r="U991" s="9">
        <v>7.8879430597400004</v>
      </c>
      <c r="V991" s="287">
        <v>155.95674901881</v>
      </c>
      <c r="W991" s="287">
        <v>232.87572289612001</v>
      </c>
      <c r="X991" s="9">
        <v>25.644124409543654</v>
      </c>
      <c r="Y991" s="284">
        <v>258.51984730566369</v>
      </c>
      <c r="Z991" t="str">
        <f>SUBSTITUTE(SUBSTITUTE(SUBSTITUTE(SUBSTITUTE(IF(E991="","",VLOOKUP(E991,Esquemas_NORM!$A$2:$H$126,8,FALSE)),"PROVINCIA ADMINISTRATIVA Y DE PLANIFICACIÓN","PAT"),"PROVINCIA ADMINISTRATIVA Y DE PLANIFICACION","PAT"),"PROVINCIA ADMINISTRATIVA DE PLANIFICACION","PAT"),"PROVINCIA ADMINISTRATIVA Y PLANIFICACION","PAT")</f>
        <v>PAT CARTAMA</v>
      </c>
      <c r="AA991" t="str">
        <f>IF($E991="","",INDEX(Esquemas_NORM!$H$2:$K$126,MATCH($E991,Esquemas_NORM!$A$2:$A$126,0),MATCH(AA$4,Esquemas_NORM!$H$1:$K$1,0)))</f>
        <v>A la fecha no ha conformado un EAT Región</v>
      </c>
      <c r="AB991" t="str">
        <f>IF($E991="","",INDEX(Esquemas_NORM!$H$2:$K$126,MATCH($E991,Esquemas_NORM!$A$2:$A$126,0),MATCH(AB$4,Esquemas_NORM!$H$1:$K$1,0)))</f>
        <v>A la fecha no ha conformado un EAT Área Metropolitana</v>
      </c>
      <c r="AC991" t="str">
        <f>IF($E991="","",INDEX(Esquemas_NORM!$H$2:$K$126,MATCH($E991,Esquemas_NORM!$A$2:$A$126,0),MATCH(AC$4,Esquemas_NORM!$H$1:$K$1,0)))</f>
        <v>A la fecha no ha conformado un EAT asociación - unión</v>
      </c>
    </row>
    <row r="992" spans="1:29" x14ac:dyDescent="0.3">
      <c r="A992" s="528">
        <v>2022</v>
      </c>
      <c r="B992" s="529" t="s">
        <v>556</v>
      </c>
      <c r="C992" s="529" t="s">
        <v>368</v>
      </c>
      <c r="D992" s="529" t="s">
        <v>580</v>
      </c>
      <c r="E992" s="529" t="s">
        <v>399</v>
      </c>
      <c r="F992" s="529" t="s">
        <v>371</v>
      </c>
      <c r="G992" s="529" t="s">
        <v>400</v>
      </c>
      <c r="H992" s="9">
        <v>36.678775101440003</v>
      </c>
      <c r="I992" s="9">
        <v>0</v>
      </c>
      <c r="J992" s="287">
        <v>36.678775101440003</v>
      </c>
      <c r="K992" s="9">
        <v>2.2018152316999999</v>
      </c>
      <c r="L992" s="9">
        <v>3.53067848334</v>
      </c>
      <c r="M992" s="287">
        <v>5.7324937150400004</v>
      </c>
      <c r="N992" s="9">
        <v>2.4054576288699998</v>
      </c>
      <c r="O992" s="9">
        <v>13.474403257920001</v>
      </c>
      <c r="P992" s="9">
        <v>3.2054655187300001</v>
      </c>
      <c r="Q992" s="9">
        <v>2.5329057966000001</v>
      </c>
      <c r="R992" s="9">
        <v>14.68372673911</v>
      </c>
      <c r="S992" s="9">
        <v>9.6397958340100001</v>
      </c>
      <c r="T992" s="9">
        <v>21.47142473685</v>
      </c>
      <c r="U992" s="9">
        <v>5.4668411346000001</v>
      </c>
      <c r="V992" s="287">
        <v>72.880020646689999</v>
      </c>
      <c r="W992" s="287">
        <v>115.29128946317002</v>
      </c>
      <c r="X992" s="9">
        <v>12.695802437282376</v>
      </c>
      <c r="Y992" s="284">
        <v>127.9870919004524</v>
      </c>
      <c r="Z992" t="str">
        <f>SUBSTITUTE(SUBSTITUTE(SUBSTITUTE(SUBSTITUTE(IF(E992="","",VLOOKUP(E992,Esquemas_NORM!$A$2:$H$126,8,FALSE)),"PROVINCIA ADMINISTRATIVA Y DE PLANIFICACIÓN","PAT"),"PROVINCIA ADMINISTRATIVA Y DE PLANIFICACION","PAT"),"PROVINCIA ADMINISTRATIVA DE PLANIFICACION","PAT"),"PROVINCIA ADMINISTRATIVA Y PLANIFICACION","PAT")</f>
        <v>PAT CARTAMA</v>
      </c>
      <c r="AA992" t="str">
        <f>IF($E992="","",INDEX(Esquemas_NORM!$H$2:$K$126,MATCH($E992,Esquemas_NORM!$A$2:$A$126,0),MATCH(AA$4,Esquemas_NORM!$H$1:$K$1,0)))</f>
        <v>A la fecha no ha conformado un EAT Región</v>
      </c>
      <c r="AB992" t="str">
        <f>IF($E992="","",INDEX(Esquemas_NORM!$H$2:$K$126,MATCH($E992,Esquemas_NORM!$A$2:$A$126,0),MATCH(AB$4,Esquemas_NORM!$H$1:$K$1,0)))</f>
        <v>A la fecha no ha conformado un EAT Área Metropolitana</v>
      </c>
      <c r="AC992" t="str">
        <f>IF($E992="","",INDEX(Esquemas_NORM!$H$2:$K$126,MATCH($E992,Esquemas_NORM!$A$2:$A$126,0),MATCH(AC$4,Esquemas_NORM!$H$1:$K$1,0)))</f>
        <v>A la fecha no ha conformado un EAT asociación - unión</v>
      </c>
    </row>
    <row r="993" spans="1:29" x14ac:dyDescent="0.3">
      <c r="A993" s="528">
        <v>2022</v>
      </c>
      <c r="B993" s="529" t="s">
        <v>556</v>
      </c>
      <c r="C993" s="529" t="s">
        <v>368</v>
      </c>
      <c r="D993" s="529" t="s">
        <v>580</v>
      </c>
      <c r="E993" s="529" t="s">
        <v>401</v>
      </c>
      <c r="F993" s="529" t="s">
        <v>371</v>
      </c>
      <c r="G993" s="529" t="s">
        <v>402</v>
      </c>
      <c r="H993" s="9">
        <v>74.724444797800004</v>
      </c>
      <c r="I993" s="9">
        <v>0</v>
      </c>
      <c r="J993" s="287">
        <v>74.724444797800004</v>
      </c>
      <c r="K993" s="9">
        <v>1.71749219244</v>
      </c>
      <c r="L993" s="9">
        <v>6.8510086073599998</v>
      </c>
      <c r="M993" s="287">
        <v>8.5685007997999989</v>
      </c>
      <c r="N993" s="9">
        <v>5.4668181555200004</v>
      </c>
      <c r="O993" s="9">
        <v>15.62937295071</v>
      </c>
      <c r="P993" s="9">
        <v>4.8978287511099996</v>
      </c>
      <c r="Q993" s="9">
        <v>3.20997647512</v>
      </c>
      <c r="R993" s="9">
        <v>13.878944290050001</v>
      </c>
      <c r="S993" s="9">
        <v>13.09149684002</v>
      </c>
      <c r="T993" s="9">
        <v>31.101214615180002</v>
      </c>
      <c r="U993" s="9">
        <v>6.6140920920899999</v>
      </c>
      <c r="V993" s="287">
        <v>93.889744169800011</v>
      </c>
      <c r="W993" s="287">
        <v>177.18268976740001</v>
      </c>
      <c r="X993" s="9">
        <v>19.511243521233123</v>
      </c>
      <c r="Y993" s="284">
        <v>196.69393328863313</v>
      </c>
      <c r="Z993" t="str">
        <f>SUBSTITUTE(SUBSTITUTE(SUBSTITUTE(SUBSTITUTE(IF(E993="","",VLOOKUP(E993,Esquemas_NORM!$A$2:$H$126,8,FALSE)),"PROVINCIA ADMINISTRATIVA Y DE PLANIFICACIÓN","PAT"),"PROVINCIA ADMINISTRATIVA Y DE PLANIFICACION","PAT"),"PROVINCIA ADMINISTRATIVA DE PLANIFICACION","PAT"),"PROVINCIA ADMINISTRATIVA Y PLANIFICACION","PAT")</f>
        <v>PAT CARTAMA</v>
      </c>
      <c r="AA993" t="str">
        <f>IF($E993="","",INDEX(Esquemas_NORM!$H$2:$K$126,MATCH($E993,Esquemas_NORM!$A$2:$A$126,0),MATCH(AA$4,Esquemas_NORM!$H$1:$K$1,0)))</f>
        <v>A la fecha no ha conformado un EAT Región</v>
      </c>
      <c r="AB993" t="str">
        <f>IF($E993="","",INDEX(Esquemas_NORM!$H$2:$K$126,MATCH($E993,Esquemas_NORM!$A$2:$A$126,0),MATCH(AB$4,Esquemas_NORM!$H$1:$K$1,0)))</f>
        <v>A la fecha no ha conformado un EAT Área Metropolitana</v>
      </c>
      <c r="AC993" t="str">
        <f>IF($E993="","",INDEX(Esquemas_NORM!$H$2:$K$126,MATCH($E993,Esquemas_NORM!$A$2:$A$126,0),MATCH(AC$4,Esquemas_NORM!$H$1:$K$1,0)))</f>
        <v>A la fecha no ha conformado un EAT asociación - unión</v>
      </c>
    </row>
    <row r="994" spans="1:29" x14ac:dyDescent="0.3">
      <c r="A994" s="528">
        <v>2022</v>
      </c>
      <c r="B994" s="529" t="s">
        <v>556</v>
      </c>
      <c r="C994" s="529" t="s">
        <v>368</v>
      </c>
      <c r="D994" s="529" t="s">
        <v>579</v>
      </c>
      <c r="E994" s="529" t="s">
        <v>403</v>
      </c>
      <c r="F994" s="529" t="s">
        <v>371</v>
      </c>
      <c r="G994" s="529" t="s">
        <v>404</v>
      </c>
      <c r="H994" s="9">
        <v>221.90038840014</v>
      </c>
      <c r="I994" s="9">
        <v>1.8396949449999998E-2</v>
      </c>
      <c r="J994" s="287">
        <v>221.91878534959</v>
      </c>
      <c r="K994" s="9">
        <v>9.2890204487699997</v>
      </c>
      <c r="L994" s="9">
        <v>10.68834407358</v>
      </c>
      <c r="M994" s="287">
        <v>19.977364522350001</v>
      </c>
      <c r="N994" s="9">
        <v>31.038379123950001</v>
      </c>
      <c r="O994" s="9">
        <v>41.451342066770003</v>
      </c>
      <c r="P994" s="9">
        <v>6.6308758921799997</v>
      </c>
      <c r="Q994" s="9">
        <v>7.4080555716100003</v>
      </c>
      <c r="R994" s="9">
        <v>21.611986775999998</v>
      </c>
      <c r="S994" s="9">
        <v>20.201413702250001</v>
      </c>
      <c r="T994" s="9">
        <v>35.491568155780001</v>
      </c>
      <c r="U994" s="9">
        <v>13.63573436015</v>
      </c>
      <c r="V994" s="287">
        <v>177.46935564869003</v>
      </c>
      <c r="W994" s="287">
        <v>419.36550552062999</v>
      </c>
      <c r="X994" s="9">
        <v>46.180258993464271</v>
      </c>
      <c r="Y994" s="284">
        <v>465.54576451409429</v>
      </c>
      <c r="Z994" t="str">
        <f>SUBSTITUTE(SUBSTITUTE(SUBSTITUTE(SUBSTITUTE(IF(E994="","",VLOOKUP(E994,Esquemas_NORM!$A$2:$H$126,8,FALSE)),"PROVINCIA ADMINISTRATIVA Y DE PLANIFICACIÓN","PAT"),"PROVINCIA ADMINISTRATIVA Y DE PLANIFICACION","PAT"),"PROVINCIA ADMINISTRATIVA DE PLANIFICACION","PAT"),"PROVINCIA ADMINISTRATIVA Y PLANIFICACION","PAT")</f>
        <v>PAT SAN JUAN</v>
      </c>
      <c r="AA994" t="str">
        <f>IF($E994="","",INDEX(Esquemas_NORM!$H$2:$K$126,MATCH($E994,Esquemas_NORM!$A$2:$A$126,0),MATCH(AA$4,Esquemas_NORM!$H$1:$K$1,0)))</f>
        <v>A la fecha no ha conformado un EAT Región</v>
      </c>
      <c r="AB994" t="str">
        <f>IF($E994="","",INDEX(Esquemas_NORM!$H$2:$K$126,MATCH($E994,Esquemas_NORM!$A$2:$A$126,0),MATCH(AB$4,Esquemas_NORM!$H$1:$K$1,0)))</f>
        <v>A la fecha no ha conformado un EAT Área Metropolitana</v>
      </c>
      <c r="AC994" t="str">
        <f>IF($E994="","",INDEX(Esquemas_NORM!$H$2:$K$126,MATCH($E994,Esquemas_NORM!$A$2:$A$126,0),MATCH(AC$4,Esquemas_NORM!$H$1:$K$1,0)))</f>
        <v>A la fecha no ha conformado un EAT asociación - unión</v>
      </c>
    </row>
    <row r="995" spans="1:29" x14ac:dyDescent="0.3">
      <c r="A995" s="528">
        <v>2022</v>
      </c>
      <c r="B995" s="529" t="s">
        <v>556</v>
      </c>
      <c r="C995" s="529" t="s">
        <v>368</v>
      </c>
      <c r="D995" s="529" t="s">
        <v>580</v>
      </c>
      <c r="E995" s="529" t="s">
        <v>405</v>
      </c>
      <c r="F995" s="529" t="s">
        <v>371</v>
      </c>
      <c r="G995" s="529" t="s">
        <v>406</v>
      </c>
      <c r="H995" s="9">
        <v>173.03962184337001</v>
      </c>
      <c r="I995" s="9">
        <v>7.6485451290000006E-2</v>
      </c>
      <c r="J995" s="287">
        <v>173.11610729466003</v>
      </c>
      <c r="K995" s="9">
        <v>14.55192049345</v>
      </c>
      <c r="L995" s="9">
        <v>8.98514774619</v>
      </c>
      <c r="M995" s="287">
        <v>23.53706823964</v>
      </c>
      <c r="N995" s="9">
        <v>12.221543938270001</v>
      </c>
      <c r="O995" s="9">
        <v>80.376493166139994</v>
      </c>
      <c r="P995" s="9">
        <v>13.69710062289</v>
      </c>
      <c r="Q995" s="9">
        <v>11.783771706890001</v>
      </c>
      <c r="R995" s="9">
        <v>49.076029448450001</v>
      </c>
      <c r="S995" s="9">
        <v>36.079414109879998</v>
      </c>
      <c r="T995" s="9">
        <v>54.050516255159998</v>
      </c>
      <c r="U995" s="9">
        <v>20.263407532940001</v>
      </c>
      <c r="V995" s="287">
        <v>277.54827678061997</v>
      </c>
      <c r="W995" s="287">
        <v>474.20145231492</v>
      </c>
      <c r="X995" s="9">
        <v>52.218758087408851</v>
      </c>
      <c r="Y995" s="284">
        <v>526.42021040232885</v>
      </c>
      <c r="Z995" t="str">
        <f>SUBSTITUTE(SUBSTITUTE(SUBSTITUTE(SUBSTITUTE(IF(E995="","",VLOOKUP(E995,Esquemas_NORM!$A$2:$H$126,8,FALSE)),"PROVINCIA ADMINISTRATIVA Y DE PLANIFICACIÓN","PAT"),"PROVINCIA ADMINISTRATIVA Y DE PLANIFICACION","PAT"),"PROVINCIA ADMINISTRATIVA DE PLANIFICACION","PAT"),"PROVINCIA ADMINISTRATIVA Y PLANIFICACION","PAT")</f>
        <v>PAT CARTAMA</v>
      </c>
      <c r="AA995" t="str">
        <f>IF($E995="","",INDEX(Esquemas_NORM!$H$2:$K$126,MATCH($E995,Esquemas_NORM!$A$2:$A$126,0),MATCH(AA$4,Esquemas_NORM!$H$1:$K$1,0)))</f>
        <v>A la fecha no ha conformado un EAT Región</v>
      </c>
      <c r="AB995" t="str">
        <f>IF($E995="","",INDEX(Esquemas_NORM!$H$2:$K$126,MATCH($E995,Esquemas_NORM!$A$2:$A$126,0),MATCH(AB$4,Esquemas_NORM!$H$1:$K$1,0)))</f>
        <v>A la fecha no ha conformado un EAT Área Metropolitana</v>
      </c>
      <c r="AC995" t="str">
        <f>IF($E995="","",INDEX(Esquemas_NORM!$H$2:$K$126,MATCH($E995,Esquemas_NORM!$A$2:$A$126,0),MATCH(AC$4,Esquemas_NORM!$H$1:$K$1,0)))</f>
        <v>A la fecha no ha conformado un EAT asociación - unión</v>
      </c>
    </row>
    <row r="996" spans="1:29" x14ac:dyDescent="0.3">
      <c r="A996" s="528">
        <v>2022</v>
      </c>
      <c r="B996" s="529" t="s">
        <v>556</v>
      </c>
      <c r="C996" s="529" t="s">
        <v>368</v>
      </c>
      <c r="D996" s="529" t="s">
        <v>580</v>
      </c>
      <c r="E996" s="529" t="s">
        <v>407</v>
      </c>
      <c r="F996" s="529" t="s">
        <v>371</v>
      </c>
      <c r="G996" s="529" t="s">
        <v>408</v>
      </c>
      <c r="H996" s="9">
        <v>190.07898970827</v>
      </c>
      <c r="I996" s="9">
        <v>0</v>
      </c>
      <c r="J996" s="287">
        <v>190.07898970827</v>
      </c>
      <c r="K996" s="9">
        <v>16.688581074959998</v>
      </c>
      <c r="L996" s="9">
        <v>18.5545014667</v>
      </c>
      <c r="M996" s="287">
        <v>35.243082541660002</v>
      </c>
      <c r="N996" s="9">
        <v>8.0315642639099991</v>
      </c>
      <c r="O996" s="9">
        <v>49.314239245769997</v>
      </c>
      <c r="P996" s="9">
        <v>11.617236804499999</v>
      </c>
      <c r="Q996" s="9">
        <v>7.7116713366700003</v>
      </c>
      <c r="R996" s="9">
        <v>27.094406983340001</v>
      </c>
      <c r="S996" s="9">
        <v>24.101118904740002</v>
      </c>
      <c r="T996" s="9">
        <v>32.342086696259997</v>
      </c>
      <c r="U996" s="9">
        <v>13.36844497083</v>
      </c>
      <c r="V996" s="287">
        <v>173.58076920602002</v>
      </c>
      <c r="W996" s="287">
        <v>398.90284145595001</v>
      </c>
      <c r="X996" s="9">
        <v>43.92692362428685</v>
      </c>
      <c r="Y996" s="284">
        <v>442.82976508023688</v>
      </c>
      <c r="Z996" t="str">
        <f>SUBSTITUTE(SUBSTITUTE(SUBSTITUTE(SUBSTITUTE(IF(E996="","",VLOOKUP(E996,Esquemas_NORM!$A$2:$H$126,8,FALSE)),"PROVINCIA ADMINISTRATIVA Y DE PLANIFICACIÓN","PAT"),"PROVINCIA ADMINISTRATIVA Y DE PLANIFICACION","PAT"),"PROVINCIA ADMINISTRATIVA DE PLANIFICACION","PAT"),"PROVINCIA ADMINISTRATIVA Y PLANIFICACION","PAT")</f>
        <v>PAT CARTAMA</v>
      </c>
      <c r="AA996" t="str">
        <f>IF($E996="","",INDEX(Esquemas_NORM!$H$2:$K$126,MATCH($E996,Esquemas_NORM!$A$2:$A$126,0),MATCH(AA$4,Esquemas_NORM!$H$1:$K$1,0)))</f>
        <v>A la fecha no ha conformado un EAT Región</v>
      </c>
      <c r="AB996" t="str">
        <f>IF($E996="","",INDEX(Esquemas_NORM!$H$2:$K$126,MATCH($E996,Esquemas_NORM!$A$2:$A$126,0),MATCH(AB$4,Esquemas_NORM!$H$1:$K$1,0)))</f>
        <v>A la fecha no ha conformado un EAT Área Metropolitana</v>
      </c>
      <c r="AC996" t="str">
        <f>IF($E996="","",INDEX(Esquemas_NORM!$H$2:$K$126,MATCH($E996,Esquemas_NORM!$A$2:$A$126,0),MATCH(AC$4,Esquemas_NORM!$H$1:$K$1,0)))</f>
        <v>A la fecha no ha conformado un EAT asociación - unión</v>
      </c>
    </row>
    <row r="997" spans="1:29" x14ac:dyDescent="0.3">
      <c r="A997" s="528">
        <v>2022</v>
      </c>
      <c r="B997" s="529" t="s">
        <v>556</v>
      </c>
      <c r="C997" s="529" t="s">
        <v>368</v>
      </c>
      <c r="D997" s="529" t="s">
        <v>580</v>
      </c>
      <c r="E997" s="529" t="s">
        <v>409</v>
      </c>
      <c r="F997" s="529" t="s">
        <v>371</v>
      </c>
      <c r="G997" s="529" t="s">
        <v>410</v>
      </c>
      <c r="H997" s="9">
        <v>66.155842030060001</v>
      </c>
      <c r="I997" s="9">
        <v>2.7955278196300002</v>
      </c>
      <c r="J997" s="287">
        <v>68.951369849689996</v>
      </c>
      <c r="K997" s="9">
        <v>3.43685629368</v>
      </c>
      <c r="L997" s="9">
        <v>3.5640903585800001</v>
      </c>
      <c r="M997" s="287">
        <v>7.0009466522599997</v>
      </c>
      <c r="N997" s="9">
        <v>5.2583175306900003</v>
      </c>
      <c r="O997" s="9">
        <v>13.275967974509999</v>
      </c>
      <c r="P997" s="9">
        <v>3.0989224881199999</v>
      </c>
      <c r="Q997" s="9">
        <v>3.0771422607500001</v>
      </c>
      <c r="R997" s="9">
        <v>10.118486149920001</v>
      </c>
      <c r="S997" s="9">
        <v>9.8840013091200003</v>
      </c>
      <c r="T997" s="9">
        <v>21.278973683909999</v>
      </c>
      <c r="U997" s="9">
        <v>5.1452702713100003</v>
      </c>
      <c r="V997" s="287">
        <v>71.137081668329998</v>
      </c>
      <c r="W997" s="287">
        <v>147.08939817027999</v>
      </c>
      <c r="X997" s="9">
        <v>16.19738965956309</v>
      </c>
      <c r="Y997" s="284">
        <v>163.28678782984309</v>
      </c>
      <c r="Z997" t="str">
        <f>SUBSTITUTE(SUBSTITUTE(SUBSTITUTE(SUBSTITUTE(IF(E997="","",VLOOKUP(E997,Esquemas_NORM!$A$2:$H$126,8,FALSE)),"PROVINCIA ADMINISTRATIVA Y DE PLANIFICACIÓN","PAT"),"PROVINCIA ADMINISTRATIVA Y DE PLANIFICACION","PAT"),"PROVINCIA ADMINISTRATIVA DE PLANIFICACION","PAT"),"PROVINCIA ADMINISTRATIVA Y PLANIFICACION","PAT")</f>
        <v>PAT CARTAMA</v>
      </c>
      <c r="AA997" t="str">
        <f>IF($E997="","",INDEX(Esquemas_NORM!$H$2:$K$126,MATCH($E997,Esquemas_NORM!$A$2:$A$126,0),MATCH(AA$4,Esquemas_NORM!$H$1:$K$1,0)))</f>
        <v>A la fecha no ha conformado un EAT Región</v>
      </c>
      <c r="AB997" t="str">
        <f>IF($E997="","",INDEX(Esquemas_NORM!$H$2:$K$126,MATCH($E997,Esquemas_NORM!$A$2:$A$126,0),MATCH(AB$4,Esquemas_NORM!$H$1:$K$1,0)))</f>
        <v>A la fecha no ha conformado un EAT Área Metropolitana</v>
      </c>
      <c r="AC997" t="str">
        <f>IF($E997="","",INDEX(Esquemas_NORM!$H$2:$K$126,MATCH($E997,Esquemas_NORM!$A$2:$A$126,0),MATCH(AC$4,Esquemas_NORM!$H$1:$K$1,0)))</f>
        <v>A la fecha no ha conformado un EAT asociación - unión</v>
      </c>
    </row>
    <row r="998" spans="1:29" x14ac:dyDescent="0.3">
      <c r="A998" s="528">
        <v>2022</v>
      </c>
      <c r="B998" s="529" t="s">
        <v>556</v>
      </c>
      <c r="C998" s="529" t="s">
        <v>368</v>
      </c>
      <c r="D998" s="529" t="s">
        <v>577</v>
      </c>
      <c r="E998" s="529" t="s">
        <v>411</v>
      </c>
      <c r="F998" s="529" t="s">
        <v>371</v>
      </c>
      <c r="G998" s="529" t="s">
        <v>412</v>
      </c>
      <c r="H998" s="9">
        <v>45.244428403889998</v>
      </c>
      <c r="I998" s="9">
        <v>18.89775901897</v>
      </c>
      <c r="J998" s="287">
        <v>64.14218742285999</v>
      </c>
      <c r="K998" s="9">
        <v>4.6862398380899997</v>
      </c>
      <c r="L998" s="9">
        <v>3.8181303079000002</v>
      </c>
      <c r="M998" s="287">
        <v>8.5043701459900003</v>
      </c>
      <c r="N998" s="9">
        <v>8.1683664262899995</v>
      </c>
      <c r="O998" s="9">
        <v>26.15799325115</v>
      </c>
      <c r="P998" s="9">
        <v>6.6843500122100004</v>
      </c>
      <c r="Q998" s="9">
        <v>3.87103363122</v>
      </c>
      <c r="R998" s="9">
        <v>19.384665125080002</v>
      </c>
      <c r="S998" s="9">
        <v>15.752578007449999</v>
      </c>
      <c r="T998" s="9">
        <v>20.957163724320001</v>
      </c>
      <c r="U998" s="9">
        <v>11.43101062287</v>
      </c>
      <c r="V998" s="287">
        <v>112.40716080059001</v>
      </c>
      <c r="W998" s="287">
        <v>185.05371836943999</v>
      </c>
      <c r="X998" s="9">
        <v>20.377996114396979</v>
      </c>
      <c r="Y998" s="284">
        <v>205.43171448383697</v>
      </c>
      <c r="Z998" t="str">
        <f>SUBSTITUTE(SUBSTITUTE(SUBSTITUTE(SUBSTITUTE(IF(E998="","",VLOOKUP(E998,Esquemas_NORM!$A$2:$H$126,8,FALSE)),"PROVINCIA ADMINISTRATIVA Y DE PLANIFICACIÓN","PAT"),"PROVINCIA ADMINISTRATIVA Y DE PLANIFICACION","PAT"),"PROVINCIA ADMINISTRATIVA DE PLANIFICACION","PAT"),"PROVINCIA ADMINISTRATIVA Y PLANIFICACION","PAT")</f>
        <v>PAT DE PENDERISCO Y SINIFANÁ</v>
      </c>
      <c r="AA998" t="str">
        <f>IF($E998="","",INDEX(Esquemas_NORM!$H$2:$K$126,MATCH($E998,Esquemas_NORM!$A$2:$A$126,0),MATCH(AA$4,Esquemas_NORM!$H$1:$K$1,0)))</f>
        <v>A la fecha no ha conformado un EAT Región</v>
      </c>
      <c r="AB998" t="str">
        <f>IF($E998="","",INDEX(Esquemas_NORM!$H$2:$K$126,MATCH($E998,Esquemas_NORM!$A$2:$A$126,0),MATCH(AB$4,Esquemas_NORM!$H$1:$K$1,0)))</f>
        <v>A la fecha no ha conformado un EAT Área Metropolitana</v>
      </c>
      <c r="AC998" t="str">
        <f>IF($E998="","",INDEX(Esquemas_NORM!$H$2:$K$126,MATCH($E998,Esquemas_NORM!$A$2:$A$126,0),MATCH(AC$4,Esquemas_NORM!$H$1:$K$1,0)))</f>
        <v>A la fecha no ha conformado un EAT asociación - unión</v>
      </c>
    </row>
    <row r="999" spans="1:29" x14ac:dyDescent="0.3">
      <c r="A999" s="528">
        <v>2022</v>
      </c>
      <c r="B999" s="529" t="s">
        <v>556</v>
      </c>
      <c r="C999" s="529" t="s">
        <v>368</v>
      </c>
      <c r="D999" s="529" t="s">
        <v>579</v>
      </c>
      <c r="E999" s="529" t="s">
        <v>413</v>
      </c>
      <c r="F999" s="529" t="s">
        <v>371</v>
      </c>
      <c r="G999" s="529" t="s">
        <v>414</v>
      </c>
      <c r="H999" s="9">
        <v>523.88722520836995</v>
      </c>
      <c r="I999" s="9">
        <v>0</v>
      </c>
      <c r="J999" s="287">
        <v>523.88722520836995</v>
      </c>
      <c r="K999" s="9">
        <v>13.59130119384</v>
      </c>
      <c r="L999" s="9">
        <v>31.083107860849999</v>
      </c>
      <c r="M999" s="287">
        <v>44.674409054690003</v>
      </c>
      <c r="N999" s="9">
        <v>15.49668853437</v>
      </c>
      <c r="O999" s="9">
        <v>74.014278392649999</v>
      </c>
      <c r="P999" s="9">
        <v>15.44532013709</v>
      </c>
      <c r="Q999" s="9">
        <v>16.809642104609999</v>
      </c>
      <c r="R999" s="9">
        <v>44.533545870410002</v>
      </c>
      <c r="S999" s="9">
        <v>44.39713868938</v>
      </c>
      <c r="T999" s="9">
        <v>85.196289646259999</v>
      </c>
      <c r="U999" s="9">
        <v>25.353911193630001</v>
      </c>
      <c r="V999" s="287">
        <v>321.24681456839994</v>
      </c>
      <c r="W999" s="287">
        <v>889.80844883145983</v>
      </c>
      <c r="X999" s="9">
        <v>97.985132493408969</v>
      </c>
      <c r="Y999" s="284">
        <v>987.7935813248688</v>
      </c>
      <c r="Z999" t="str">
        <f>SUBSTITUTE(SUBSTITUTE(SUBSTITUTE(SUBSTITUTE(IF(E999="","",VLOOKUP(E999,Esquemas_NORM!$A$2:$H$126,8,FALSE)),"PROVINCIA ADMINISTRATIVA Y DE PLANIFICACIÓN","PAT"),"PROVINCIA ADMINISTRATIVA Y DE PLANIFICACION","PAT"),"PROVINCIA ADMINISTRATIVA DE PLANIFICACION","PAT"),"PROVINCIA ADMINISTRATIVA Y PLANIFICACION","PAT")</f>
        <v>PAT DE PENDERISCO Y SINIFANÁ</v>
      </c>
      <c r="AA999" t="str">
        <f>IF($E999="","",INDEX(Esquemas_NORM!$H$2:$K$126,MATCH($E999,Esquemas_NORM!$A$2:$A$126,0),MATCH(AA$4,Esquemas_NORM!$H$1:$K$1,0)))</f>
        <v>A la fecha no ha conformado un EAT Región</v>
      </c>
      <c r="AB999" t="str">
        <f>IF($E999="","",INDEX(Esquemas_NORM!$H$2:$K$126,MATCH($E999,Esquemas_NORM!$A$2:$A$126,0),MATCH(AB$4,Esquemas_NORM!$H$1:$K$1,0)))</f>
        <v>A la fecha no ha conformado un EAT Área Metropolitana</v>
      </c>
      <c r="AC999" t="str">
        <f>IF($E999="","",INDEX(Esquemas_NORM!$H$2:$K$126,MATCH($E999,Esquemas_NORM!$A$2:$A$126,0),MATCH(AC$4,Esquemas_NORM!$H$1:$K$1,0)))</f>
        <v>A la fecha no ha conformado un EAT asociación - unión</v>
      </c>
    </row>
    <row r="1000" spans="1:29" x14ac:dyDescent="0.3">
      <c r="A1000" s="528">
        <v>2022</v>
      </c>
      <c r="B1000" s="529" t="s">
        <v>556</v>
      </c>
      <c r="C1000" s="529" t="s">
        <v>368</v>
      </c>
      <c r="D1000" s="529" t="s">
        <v>580</v>
      </c>
      <c r="E1000" s="529" t="s">
        <v>415</v>
      </c>
      <c r="F1000" s="529" t="s">
        <v>371</v>
      </c>
      <c r="G1000" s="529" t="s">
        <v>416</v>
      </c>
      <c r="H1000" s="9">
        <v>250.58395959719999</v>
      </c>
      <c r="I1000" s="9">
        <v>24.8479976267</v>
      </c>
      <c r="J1000" s="287">
        <v>275.43195722389999</v>
      </c>
      <c r="K1000" s="9">
        <v>5.6043727429799999</v>
      </c>
      <c r="L1000" s="9">
        <v>10.6894906279</v>
      </c>
      <c r="M1000" s="287">
        <v>16.29386337088</v>
      </c>
      <c r="N1000" s="9">
        <v>4.0936028244699996</v>
      </c>
      <c r="O1000" s="9">
        <v>14.51735932863</v>
      </c>
      <c r="P1000" s="9">
        <v>4.0858460556500003</v>
      </c>
      <c r="Q1000" s="9">
        <v>2.86287611847</v>
      </c>
      <c r="R1000" s="9">
        <v>15.33238630007</v>
      </c>
      <c r="S1000" s="9">
        <v>12.372788319490001</v>
      </c>
      <c r="T1000" s="9">
        <v>21.80993473805</v>
      </c>
      <c r="U1000" s="9">
        <v>8.2253525651399997</v>
      </c>
      <c r="V1000" s="287">
        <v>83.300146249969998</v>
      </c>
      <c r="W1000" s="287">
        <v>375.02596684474997</v>
      </c>
      <c r="X1000" s="9">
        <v>41.297617591756072</v>
      </c>
      <c r="Y1000" s="284">
        <v>416.32358443650605</v>
      </c>
      <c r="Z1000" t="str">
        <f>SUBSTITUTE(SUBSTITUTE(SUBSTITUTE(SUBSTITUTE(IF(E1000="","",VLOOKUP(E1000,Esquemas_NORM!$A$2:$H$126,8,FALSE)),"PROVINCIA ADMINISTRATIVA Y DE PLANIFICACIÓN","PAT"),"PROVINCIA ADMINISTRATIVA Y DE PLANIFICACION","PAT"),"PROVINCIA ADMINISTRATIVA DE PLANIFICACION","PAT"),"PROVINCIA ADMINISTRATIVA Y PLANIFICACION","PAT")</f>
        <v>PAT CARTAMA</v>
      </c>
      <c r="AA1000" t="str">
        <f>IF($E1000="","",INDEX(Esquemas_NORM!$H$2:$K$126,MATCH($E1000,Esquemas_NORM!$A$2:$A$126,0),MATCH(AA$4,Esquemas_NORM!$H$1:$K$1,0)))</f>
        <v>A la fecha no ha conformado un EAT Región</v>
      </c>
      <c r="AB1000" t="str">
        <f>IF($E1000="","",INDEX(Esquemas_NORM!$H$2:$K$126,MATCH($E1000,Esquemas_NORM!$A$2:$A$126,0),MATCH(AB$4,Esquemas_NORM!$H$1:$K$1,0)))</f>
        <v>A la fecha no ha conformado un EAT Área Metropolitana</v>
      </c>
      <c r="AC1000" t="str">
        <f>IF($E1000="","",INDEX(Esquemas_NORM!$H$2:$K$126,MATCH($E1000,Esquemas_NORM!$A$2:$A$126,0),MATCH(AC$4,Esquemas_NORM!$H$1:$K$1,0)))</f>
        <v>A la fecha no ha conformado un EAT asociación - unión</v>
      </c>
    </row>
    <row r="1001" spans="1:29" x14ac:dyDescent="0.3">
      <c r="A1001" s="528">
        <v>2022</v>
      </c>
      <c r="B1001" s="529" t="s">
        <v>556</v>
      </c>
      <c r="C1001" s="529" t="s">
        <v>368</v>
      </c>
      <c r="D1001" s="529" t="s">
        <v>577</v>
      </c>
      <c r="E1001" s="529" t="s">
        <v>417</v>
      </c>
      <c r="F1001" s="529" t="s">
        <v>371</v>
      </c>
      <c r="G1001" s="529" t="s">
        <v>418</v>
      </c>
      <c r="H1001" s="9">
        <v>98.309083790670002</v>
      </c>
      <c r="I1001" s="9">
        <v>27.52240530313</v>
      </c>
      <c r="J1001" s="287">
        <v>125.8314890938</v>
      </c>
      <c r="K1001" s="9">
        <v>7.3050141135400004</v>
      </c>
      <c r="L1001" s="9">
        <v>7.5169901965000001</v>
      </c>
      <c r="M1001" s="287">
        <v>14.822004310040001</v>
      </c>
      <c r="N1001" s="9">
        <v>22.56967231506</v>
      </c>
      <c r="O1001" s="9">
        <v>52.278597938090002</v>
      </c>
      <c r="P1001" s="9">
        <v>6.4441915022299998</v>
      </c>
      <c r="Q1001" s="9">
        <v>4.5881739864300002</v>
      </c>
      <c r="R1001" s="9">
        <v>21.564097712630002</v>
      </c>
      <c r="S1001" s="9">
        <v>24.86940188793</v>
      </c>
      <c r="T1001" s="9">
        <v>35.650113703030001</v>
      </c>
      <c r="U1001" s="9">
        <v>9.4667155432399994</v>
      </c>
      <c r="V1001" s="287">
        <v>177.43096458863999</v>
      </c>
      <c r="W1001" s="287">
        <v>318.08445799248</v>
      </c>
      <c r="X1001" s="9">
        <v>35.027255362031305</v>
      </c>
      <c r="Y1001" s="284">
        <v>353.11171335451132</v>
      </c>
      <c r="Z1001" t="str">
        <f>SUBSTITUTE(SUBSTITUTE(SUBSTITUTE(SUBSTITUTE(IF(E1001="","",VLOOKUP(E1001,Esquemas_NORM!$A$2:$H$126,8,FALSE)),"PROVINCIA ADMINISTRATIVA Y DE PLANIFICACIÓN","PAT"),"PROVINCIA ADMINISTRATIVA Y DE PLANIFICACION","PAT"),"PROVINCIA ADMINISTRATIVA DE PLANIFICACION","PAT"),"PROVINCIA ADMINISTRATIVA Y PLANIFICACION","PAT")</f>
        <v>PAT CARTAMA</v>
      </c>
      <c r="AA1001" t="str">
        <f>IF($E1001="","",INDEX(Esquemas_NORM!$H$2:$K$126,MATCH($E1001,Esquemas_NORM!$A$2:$A$126,0),MATCH(AA$4,Esquemas_NORM!$H$1:$K$1,0)))</f>
        <v>A la fecha no ha conformado un EAT Región</v>
      </c>
      <c r="AB1001" t="str">
        <f>IF($E1001="","",INDEX(Esquemas_NORM!$H$2:$K$126,MATCH($E1001,Esquemas_NORM!$A$2:$A$126,0),MATCH(AB$4,Esquemas_NORM!$H$1:$K$1,0)))</f>
        <v>A la fecha no ha conformado un EAT Área Metropolitana</v>
      </c>
      <c r="AC1001" t="str">
        <f>IF($E1001="","",INDEX(Esquemas_NORM!$H$2:$K$126,MATCH($E1001,Esquemas_NORM!$A$2:$A$126,0),MATCH(AC$4,Esquemas_NORM!$H$1:$K$1,0)))</f>
        <v>A la fecha no ha conformado un EAT asociación - unión</v>
      </c>
    </row>
    <row r="1002" spans="1:29" x14ac:dyDescent="0.3">
      <c r="A1002" s="528">
        <v>2022</v>
      </c>
      <c r="B1002" s="529" t="s">
        <v>556</v>
      </c>
      <c r="C1002" s="529" t="s">
        <v>419</v>
      </c>
      <c r="D1002" s="529" t="s">
        <v>581</v>
      </c>
      <c r="E1002" s="529" t="s">
        <v>421</v>
      </c>
      <c r="F1002" s="529" t="s">
        <v>422</v>
      </c>
      <c r="G1002" s="529" t="s">
        <v>424</v>
      </c>
      <c r="H1002" s="9">
        <v>1095.52853448617</v>
      </c>
      <c r="I1002" s="9">
        <v>8.1431721697799997</v>
      </c>
      <c r="J1002" s="287">
        <v>1103.6717066559499</v>
      </c>
      <c r="K1002" s="9">
        <v>103.98327019688</v>
      </c>
      <c r="L1002" s="9">
        <v>99.347324850489997</v>
      </c>
      <c r="M1002" s="287">
        <v>203.33059504737</v>
      </c>
      <c r="N1002" s="9">
        <v>104.58530565618</v>
      </c>
      <c r="O1002" s="9">
        <v>747.48374701176999</v>
      </c>
      <c r="P1002" s="9">
        <v>88.698223397310002</v>
      </c>
      <c r="Q1002" s="9">
        <v>91.190137973450007</v>
      </c>
      <c r="R1002" s="9">
        <v>145.04251340024999</v>
      </c>
      <c r="S1002" s="9">
        <v>300.86426694655</v>
      </c>
      <c r="T1002" s="9">
        <v>468.88876366566001</v>
      </c>
      <c r="U1002" s="9">
        <v>101.5990801695</v>
      </c>
      <c r="V1002" s="287">
        <v>2048.3520382206702</v>
      </c>
      <c r="W1002" s="287">
        <v>3355.3543399239902</v>
      </c>
      <c r="X1002" s="9">
        <v>369.48945583928668</v>
      </c>
      <c r="Y1002" s="284">
        <v>3724.8437957632768</v>
      </c>
      <c r="Z1002" t="str">
        <f>SUBSTITUTE(SUBSTITUTE(SUBSTITUTE(SUBSTITUTE(IF(E1002="","",VLOOKUP(E1002,Esquemas_NORM!$A$2:$H$126,8,FALSE)),"PROVINCIA ADMINISTRATIVA Y DE PLANIFICACIÓN","PAT"),"PROVINCIA ADMINISTRATIVA Y DE PLANIFICACION","PAT"),"PROVINCIA ADMINISTRATIVA DE PLANIFICACION","PAT"),"PROVINCIA ADMINISTRATIVA Y PLANIFICACION","PAT")</f>
        <v>A la fecha no ha conformado un EAT Provincia</v>
      </c>
      <c r="AA1002" t="str">
        <f>IF($E1002="","",INDEX(Esquemas_NORM!$H$2:$K$126,MATCH($E1002,Esquemas_NORM!$A$2:$A$126,0),MATCH(AA$4,Esquemas_NORM!$H$1:$K$1,0)))</f>
        <v>Región de Planeación y Gestión de Urabá - RPG (Acuerdo de Voluntades)</v>
      </c>
      <c r="AB1002" t="str">
        <f>IF($E1002="","",INDEX(Esquemas_NORM!$H$2:$K$126,MATCH($E1002,Esquemas_NORM!$A$2:$A$126,0),MATCH(AB$4,Esquemas_NORM!$H$1:$K$1,0)))</f>
        <v>A la fecha no ha conformado un EAT Área Metropolitana</v>
      </c>
      <c r="AC1002" t="str">
        <f>IF($E1002="","",INDEX(Esquemas_NORM!$H$2:$K$126,MATCH($E1002,Esquemas_NORM!$A$2:$A$126,0),MATCH(AC$4,Esquemas_NORM!$H$1:$K$1,0)))</f>
        <v>ASOCIACIÓN DE MUNICIPIOS DEL URABÁ ANTIOQUEÑO - ASOMURA</v>
      </c>
    </row>
    <row r="1003" spans="1:29" x14ac:dyDescent="0.3">
      <c r="A1003" s="528">
        <v>2022</v>
      </c>
      <c r="B1003" s="529" t="s">
        <v>556</v>
      </c>
      <c r="C1003" s="529" t="s">
        <v>419</v>
      </c>
      <c r="D1003" s="529" t="s">
        <v>582</v>
      </c>
      <c r="E1003" s="529" t="s">
        <v>425</v>
      </c>
      <c r="F1003" s="529" t="s">
        <v>422</v>
      </c>
      <c r="G1003" s="529" t="s">
        <v>426</v>
      </c>
      <c r="H1003" s="9">
        <v>111.45353626041</v>
      </c>
      <c r="I1003" s="9">
        <v>0</v>
      </c>
      <c r="J1003" s="287">
        <v>111.45353626041</v>
      </c>
      <c r="K1003" s="9">
        <v>3.1350536365399999</v>
      </c>
      <c r="L1003" s="9">
        <v>18.21511664842</v>
      </c>
      <c r="M1003" s="287">
        <v>21.350170284960001</v>
      </c>
      <c r="N1003" s="9">
        <v>10.08148498784</v>
      </c>
      <c r="O1003" s="9">
        <v>92.917666945899995</v>
      </c>
      <c r="P1003" s="9">
        <v>12.98921824978</v>
      </c>
      <c r="Q1003" s="9">
        <v>10.445104339089999</v>
      </c>
      <c r="R1003" s="9">
        <v>22.959804858489999</v>
      </c>
      <c r="S1003" s="9">
        <v>36.744300368349997</v>
      </c>
      <c r="T1003" s="9">
        <v>89.775839736880002</v>
      </c>
      <c r="U1003" s="9">
        <v>16.19985975322</v>
      </c>
      <c r="V1003" s="287">
        <v>292.11327923954997</v>
      </c>
      <c r="W1003" s="287">
        <v>424.91698578492003</v>
      </c>
      <c r="X1003" s="9">
        <v>46.79158441969934</v>
      </c>
      <c r="Y1003" s="284">
        <v>471.70857020461938</v>
      </c>
      <c r="Z1003" t="str">
        <f>SUBSTITUTE(SUBSTITUTE(SUBSTITUTE(SUBSTITUTE(IF(E1003="","",VLOOKUP(E1003,Esquemas_NORM!$A$2:$H$126,8,FALSE)),"PROVINCIA ADMINISTRATIVA Y DE PLANIFICACIÓN","PAT"),"PROVINCIA ADMINISTRATIVA Y DE PLANIFICACION","PAT"),"PROVINCIA ADMINISTRATIVA DE PLANIFICACION","PAT"),"PROVINCIA ADMINISTRATIVA Y PLANIFICACION","PAT")</f>
        <v>A la fecha no ha conformado un EAT Provincia</v>
      </c>
      <c r="AA1003" t="str">
        <f>IF($E1003="","",INDEX(Esquemas_NORM!$H$2:$K$126,MATCH($E1003,Esquemas_NORM!$A$2:$A$126,0),MATCH(AA$4,Esquemas_NORM!$H$1:$K$1,0)))</f>
        <v>Región de Planeación y Gestión de Urabá - RPG (Acuerdo de Voluntades)</v>
      </c>
      <c r="AB1003" t="str">
        <f>IF($E1003="","",INDEX(Esquemas_NORM!$H$2:$K$126,MATCH($E1003,Esquemas_NORM!$A$2:$A$126,0),MATCH(AB$4,Esquemas_NORM!$H$1:$K$1,0)))</f>
        <v>A la fecha no ha conformado un EAT Área Metropolitana</v>
      </c>
      <c r="AC1003" t="str">
        <f>IF($E1003="","",INDEX(Esquemas_NORM!$H$2:$K$126,MATCH($E1003,Esquemas_NORM!$A$2:$A$126,0),MATCH(AC$4,Esquemas_NORM!$H$1:$K$1,0)))</f>
        <v>ASOCIACIÓN DE MUNICIPIOS DEL URABÁ ANTIOQUEÑO - ASOMURA /ASOCIACIÓN DE MUNICIPIOS DEL URABÁ NORTE-ASOURANOR</v>
      </c>
    </row>
    <row r="1004" spans="1:29" x14ac:dyDescent="0.3">
      <c r="A1004" s="528">
        <v>2022</v>
      </c>
      <c r="B1004" s="529" t="s">
        <v>556</v>
      </c>
      <c r="C1004" s="529" t="s">
        <v>419</v>
      </c>
      <c r="D1004" s="529" t="s">
        <v>581</v>
      </c>
      <c r="E1004" s="529" t="s">
        <v>427</v>
      </c>
      <c r="F1004" s="529" t="s">
        <v>422</v>
      </c>
      <c r="G1004" s="529" t="s">
        <v>428</v>
      </c>
      <c r="H1004" s="9">
        <v>958.64716418614</v>
      </c>
      <c r="I1004" s="9">
        <v>5.88022739016</v>
      </c>
      <c r="J1004" s="287">
        <v>964.52739157630003</v>
      </c>
      <c r="K1004" s="9">
        <v>51.793001941619998</v>
      </c>
      <c r="L1004" s="9">
        <v>23.36355124676</v>
      </c>
      <c r="M1004" s="287">
        <v>75.156553188380002</v>
      </c>
      <c r="N1004" s="9">
        <v>38.838463185610003</v>
      </c>
      <c r="O1004" s="9">
        <v>195.86964346614999</v>
      </c>
      <c r="P1004" s="9">
        <v>29.964271718469998</v>
      </c>
      <c r="Q1004" s="9">
        <v>22.534096241789999</v>
      </c>
      <c r="R1004" s="9">
        <v>54.854759339259999</v>
      </c>
      <c r="S1004" s="9">
        <v>83.423974764980002</v>
      </c>
      <c r="T1004" s="9">
        <v>127.53421463145</v>
      </c>
      <c r="U1004" s="9">
        <v>32.110328559190002</v>
      </c>
      <c r="V1004" s="287">
        <v>585.12975190689997</v>
      </c>
      <c r="W1004" s="287">
        <v>1624.8136966715801</v>
      </c>
      <c r="X1004" s="9">
        <v>178.9234363357094</v>
      </c>
      <c r="Y1004" s="284">
        <v>1803.7371330072895</v>
      </c>
      <c r="Z1004" t="str">
        <f>SUBSTITUTE(SUBSTITUTE(SUBSTITUTE(SUBSTITUTE(IF(E1004="","",VLOOKUP(E1004,Esquemas_NORM!$A$2:$H$126,8,FALSE)),"PROVINCIA ADMINISTRATIVA Y DE PLANIFICACIÓN","PAT"),"PROVINCIA ADMINISTRATIVA Y DE PLANIFICACION","PAT"),"PROVINCIA ADMINISTRATIVA DE PLANIFICACION","PAT"),"PROVINCIA ADMINISTRATIVA Y PLANIFICACION","PAT")</f>
        <v>A la fecha no ha conformado un EAT Provincia</v>
      </c>
      <c r="AA1004" t="str">
        <f>IF($E1004="","",INDEX(Esquemas_NORM!$H$2:$K$126,MATCH($E1004,Esquemas_NORM!$A$2:$A$126,0),MATCH(AA$4,Esquemas_NORM!$H$1:$K$1,0)))</f>
        <v>Región de Planeación y Gestión de Urabá - RPG (Acuerdo de Voluntades)</v>
      </c>
      <c r="AB1004" t="str">
        <f>IF($E1004="","",INDEX(Esquemas_NORM!$H$2:$K$126,MATCH($E1004,Esquemas_NORM!$A$2:$A$126,0),MATCH(AB$4,Esquemas_NORM!$H$1:$K$1,0)))</f>
        <v>A la fecha no ha conformado un EAT Área Metropolitana</v>
      </c>
      <c r="AC1004" t="str">
        <f>IF($E1004="","",INDEX(Esquemas_NORM!$H$2:$K$126,MATCH($E1004,Esquemas_NORM!$A$2:$A$126,0),MATCH(AC$4,Esquemas_NORM!$H$1:$K$1,0)))</f>
        <v>ASOCIACIÓN DE MUNICIPIOS DEL URABÁ ANTIOQUEÑO - ASOMURA / ASOCIACIÓN DE MUNICIPIOS DEL CHOCÓ Y URABÁ - ASUMUCUR</v>
      </c>
    </row>
    <row r="1005" spans="1:29" x14ac:dyDescent="0.3">
      <c r="A1005" s="528">
        <v>2022</v>
      </c>
      <c r="B1005" s="529" t="s">
        <v>556</v>
      </c>
      <c r="C1005" s="529" t="s">
        <v>419</v>
      </c>
      <c r="D1005" s="529" t="s">
        <v>581</v>
      </c>
      <c r="E1005" s="529" t="s">
        <v>429</v>
      </c>
      <c r="F1005" s="529" t="s">
        <v>422</v>
      </c>
      <c r="G1005" s="529" t="s">
        <v>430</v>
      </c>
      <c r="H1005" s="9">
        <v>719.10993722977003</v>
      </c>
      <c r="I1005" s="9">
        <v>2.30593323607</v>
      </c>
      <c r="J1005" s="287">
        <v>721.41587046584004</v>
      </c>
      <c r="K1005" s="9">
        <v>23.852900524950002</v>
      </c>
      <c r="L1005" s="9">
        <v>47.064566401939999</v>
      </c>
      <c r="M1005" s="287">
        <v>70.91746692689</v>
      </c>
      <c r="N1005" s="9">
        <v>46.46560759218</v>
      </c>
      <c r="O1005" s="9">
        <v>240.20102508632999</v>
      </c>
      <c r="P1005" s="9">
        <v>43.83068150239</v>
      </c>
      <c r="Q1005" s="9">
        <v>37.471810436650003</v>
      </c>
      <c r="R1005" s="9">
        <v>65.576246865079995</v>
      </c>
      <c r="S1005" s="9">
        <v>93.232946692149994</v>
      </c>
      <c r="T1005" s="9">
        <v>158.09051496836</v>
      </c>
      <c r="U1005" s="9">
        <v>45.41075674503</v>
      </c>
      <c r="V1005" s="287">
        <v>730.27958988816999</v>
      </c>
      <c r="W1005" s="287">
        <v>1522.6129272809001</v>
      </c>
      <c r="X1005" s="9">
        <v>167.66915352597042</v>
      </c>
      <c r="Y1005" s="284">
        <v>1690.2820808068705</v>
      </c>
      <c r="Z1005" t="str">
        <f>SUBSTITUTE(SUBSTITUTE(SUBSTITUTE(SUBSTITUTE(IF(E1005="","",VLOOKUP(E1005,Esquemas_NORM!$A$2:$H$126,8,FALSE)),"PROVINCIA ADMINISTRATIVA Y DE PLANIFICACIÓN","PAT"),"PROVINCIA ADMINISTRATIVA Y DE PLANIFICACION","PAT"),"PROVINCIA ADMINISTRATIVA DE PLANIFICACION","PAT"),"PROVINCIA ADMINISTRATIVA Y PLANIFICACION","PAT")</f>
        <v>A la fecha no ha conformado un EAT Provincia</v>
      </c>
      <c r="AA1005" t="str">
        <f>IF($E1005="","",INDEX(Esquemas_NORM!$H$2:$K$126,MATCH($E1005,Esquemas_NORM!$A$2:$A$126,0),MATCH(AA$4,Esquemas_NORM!$H$1:$K$1,0)))</f>
        <v>Región de Planeación y Gestión de Urabá - RPG (Acuerdo de Voluntades)</v>
      </c>
      <c r="AB1005" t="str">
        <f>IF($E1005="","",INDEX(Esquemas_NORM!$H$2:$K$126,MATCH($E1005,Esquemas_NORM!$A$2:$A$126,0),MATCH(AB$4,Esquemas_NORM!$H$1:$K$1,0)))</f>
        <v>A la fecha no ha conformado un EAT Área Metropolitana</v>
      </c>
      <c r="AC1005" t="str">
        <f>IF($E1005="","",INDEX(Esquemas_NORM!$H$2:$K$126,MATCH($E1005,Esquemas_NORM!$A$2:$A$126,0),MATCH(AC$4,Esquemas_NORM!$H$1:$K$1,0)))</f>
        <v>ASOCIACIÓN DE MUNICIPIOS DEL URABÁ ANTIOQUEÑO - ASOMURA</v>
      </c>
    </row>
    <row r="1006" spans="1:29" x14ac:dyDescent="0.3">
      <c r="A1006" s="528">
        <v>2022</v>
      </c>
      <c r="B1006" s="529" t="s">
        <v>556</v>
      </c>
      <c r="C1006" s="529" t="s">
        <v>419</v>
      </c>
      <c r="D1006" s="529" t="s">
        <v>583</v>
      </c>
      <c r="E1006" s="529" t="s">
        <v>431</v>
      </c>
      <c r="F1006" s="529" t="s">
        <v>422</v>
      </c>
      <c r="G1006" s="529" t="s">
        <v>432</v>
      </c>
      <c r="H1006" s="9">
        <v>4.3114353239499996</v>
      </c>
      <c r="I1006" s="9">
        <v>0</v>
      </c>
      <c r="J1006" s="287">
        <v>4.3114353239499996</v>
      </c>
      <c r="K1006" s="9">
        <v>1.8296371299999999E-2</v>
      </c>
      <c r="L1006" s="9">
        <v>2.5191883316600001</v>
      </c>
      <c r="M1006" s="287">
        <v>2.5374847029600001</v>
      </c>
      <c r="N1006" s="9">
        <v>0.60987103511999996</v>
      </c>
      <c r="O1006" s="9">
        <v>8.8241028400099992</v>
      </c>
      <c r="P1006" s="9">
        <v>2.1705979103200002</v>
      </c>
      <c r="Q1006" s="9">
        <v>0.96358632628999996</v>
      </c>
      <c r="R1006" s="9">
        <v>3.9082256962300002</v>
      </c>
      <c r="S1006" s="9">
        <v>8.1563623527299995</v>
      </c>
      <c r="T1006" s="9">
        <v>25.446730028699999</v>
      </c>
      <c r="U1006" s="9">
        <v>3.4524898965099999</v>
      </c>
      <c r="V1006" s="287">
        <v>53.53196608591</v>
      </c>
      <c r="W1006" s="287">
        <v>60.380886112820001</v>
      </c>
      <c r="X1006" s="9">
        <v>6.6491042354219267</v>
      </c>
      <c r="Y1006" s="284">
        <v>67.029990348241924</v>
      </c>
      <c r="Z1006" t="str">
        <f>SUBSTITUTE(SUBSTITUTE(SUBSTITUTE(SUBSTITUTE(IF(E1006="","",VLOOKUP(E1006,Esquemas_NORM!$A$2:$H$126,8,FALSE)),"PROVINCIA ADMINISTRATIVA Y DE PLANIFICACIÓN","PAT"),"PROVINCIA ADMINISTRATIVA Y DE PLANIFICACION","PAT"),"PROVINCIA ADMINISTRATIVA DE PLANIFICACION","PAT"),"PROVINCIA ADMINISTRATIVA Y PLANIFICACION","PAT")</f>
        <v>A la fecha no ha conformado un EAT Provincia</v>
      </c>
      <c r="AA1006" t="str">
        <f>IF($E1006="","",INDEX(Esquemas_NORM!$H$2:$K$126,MATCH($E1006,Esquemas_NORM!$A$2:$A$126,0),MATCH(AA$4,Esquemas_NORM!$H$1:$K$1,0)))</f>
        <v>Región de Planeación y Gestión de Urabá - RPG (Acuerdo de Voluntades)</v>
      </c>
      <c r="AB1006" t="str">
        <f>IF($E1006="","",INDEX(Esquemas_NORM!$H$2:$K$126,MATCH($E1006,Esquemas_NORM!$A$2:$A$126,0),MATCH(AB$4,Esquemas_NORM!$H$1:$K$1,0)))</f>
        <v>A la fecha no ha conformado un EAT Área Metropolitana</v>
      </c>
      <c r="AC1006" t="str">
        <f>IF($E1006="","",INDEX(Esquemas_NORM!$H$2:$K$126,MATCH($E1006,Esquemas_NORM!$A$2:$A$126,0),MATCH(AC$4,Esquemas_NORM!$H$1:$K$1,0)))</f>
        <v>ASOCIACION DE MUNICIPIOS DE LA CUENCA DEL ATRATO Y DARIEN ASOATRATO / ASOCIACIÓN DE MUNICIPIOS DEL CHOCÓ Y URABÁ - ASUMUCUR</v>
      </c>
    </row>
    <row r="1007" spans="1:29" x14ac:dyDescent="0.3">
      <c r="A1007" s="528">
        <v>2022</v>
      </c>
      <c r="B1007" s="529" t="s">
        <v>556</v>
      </c>
      <c r="C1007" s="529" t="s">
        <v>419</v>
      </c>
      <c r="D1007" s="529" t="s">
        <v>581</v>
      </c>
      <c r="E1007" s="529" t="s">
        <v>433</v>
      </c>
      <c r="F1007" s="529" t="s">
        <v>422</v>
      </c>
      <c r="G1007" s="529" t="s">
        <v>434</v>
      </c>
      <c r="H1007" s="9">
        <v>117.95499568927001</v>
      </c>
      <c r="I1007" s="9">
        <v>25.915729980590001</v>
      </c>
      <c r="J1007" s="287">
        <v>143.87072566986001</v>
      </c>
      <c r="K1007" s="9">
        <v>5.7960627068099999</v>
      </c>
      <c r="L1007" s="9">
        <v>8.9550296167100001</v>
      </c>
      <c r="M1007" s="287">
        <v>14.75109232352</v>
      </c>
      <c r="N1007" s="9">
        <v>6.6015108104299998</v>
      </c>
      <c r="O1007" s="9">
        <v>54.574321904080001</v>
      </c>
      <c r="P1007" s="9">
        <v>6.6261098782800003</v>
      </c>
      <c r="Q1007" s="9">
        <v>6.0875539810900001</v>
      </c>
      <c r="R1007" s="9">
        <v>12.784704612840001</v>
      </c>
      <c r="S1007" s="9">
        <v>22.020540143209999</v>
      </c>
      <c r="T1007" s="9">
        <v>53.856551820390003</v>
      </c>
      <c r="U1007" s="9">
        <v>7.5629824212500001</v>
      </c>
      <c r="V1007" s="287">
        <v>170.11427557157</v>
      </c>
      <c r="W1007" s="287">
        <v>328.73609356495001</v>
      </c>
      <c r="X1007" s="9">
        <v>36.200206601375854</v>
      </c>
      <c r="Y1007" s="284">
        <v>364.93630016632585</v>
      </c>
      <c r="Z1007" t="str">
        <f>SUBSTITUTE(SUBSTITUTE(SUBSTITUTE(SUBSTITUTE(IF(E1007="","",VLOOKUP(E1007,Esquemas_NORM!$A$2:$H$126,8,FALSE)),"PROVINCIA ADMINISTRATIVA Y DE PLANIFICACIÓN","PAT"),"PROVINCIA ADMINISTRATIVA Y DE PLANIFICACION","PAT"),"PROVINCIA ADMINISTRATIVA DE PLANIFICACION","PAT"),"PROVINCIA ADMINISTRATIVA Y PLANIFICACION","PAT")</f>
        <v>A la fecha no ha conformado un EAT Provincia</v>
      </c>
      <c r="AA1007" t="str">
        <f>IF($E1007="","",INDEX(Esquemas_NORM!$H$2:$K$126,MATCH($E1007,Esquemas_NORM!$A$2:$A$126,0),MATCH(AA$4,Esquemas_NORM!$H$1:$K$1,0)))</f>
        <v>Región de Planeación y Gestión de Urabá - RPG (Acuerdo de Voluntades)</v>
      </c>
      <c r="AB1007" t="str">
        <f>IF($E1007="","",INDEX(Esquemas_NORM!$H$2:$K$126,MATCH($E1007,Esquemas_NORM!$A$2:$A$126,0),MATCH(AB$4,Esquemas_NORM!$H$1:$K$1,0)))</f>
        <v>A la fecha no ha conformado un EAT Área Metropolitana</v>
      </c>
      <c r="AC1007" t="str">
        <f>IF($E1007="","",INDEX(Esquemas_NORM!$H$2:$K$126,MATCH($E1007,Esquemas_NORM!$A$2:$A$126,0),MATCH(AC$4,Esquemas_NORM!$H$1:$K$1,0)))</f>
        <v>ASOCIACIÓN DE MUNICIPIOS DEL URABÁ ANTIOQUEÑO - ASOMURA / ASOCIACIÓN DE MUNICIPIOS DEL CHOCÓ Y URABÁ - ASUMUCUR</v>
      </c>
    </row>
    <row r="1008" spans="1:29" x14ac:dyDescent="0.3">
      <c r="A1008" s="528">
        <v>2022</v>
      </c>
      <c r="B1008" s="529" t="s">
        <v>556</v>
      </c>
      <c r="C1008" s="529" t="s">
        <v>419</v>
      </c>
      <c r="D1008" s="529" t="s">
        <v>582</v>
      </c>
      <c r="E1008" s="529" t="s">
        <v>435</v>
      </c>
      <c r="F1008" s="529" t="s">
        <v>422</v>
      </c>
      <c r="G1008" s="529" t="s">
        <v>436</v>
      </c>
      <c r="H1008" s="9">
        <v>304.49264752670001</v>
      </c>
      <c r="I1008" s="9">
        <v>0</v>
      </c>
      <c r="J1008" s="287">
        <v>304.49264752670001</v>
      </c>
      <c r="K1008" s="9">
        <v>3.8657853143700001</v>
      </c>
      <c r="L1008" s="9">
        <v>36.180354952670001</v>
      </c>
      <c r="M1008" s="287">
        <v>40.046140267040002</v>
      </c>
      <c r="N1008" s="9">
        <v>20.082982480039998</v>
      </c>
      <c r="O1008" s="9">
        <v>164.95972323173001</v>
      </c>
      <c r="P1008" s="9">
        <v>18.775304079720001</v>
      </c>
      <c r="Q1008" s="9">
        <v>16.925650055030001</v>
      </c>
      <c r="R1008" s="9">
        <v>36.788629951099999</v>
      </c>
      <c r="S1008" s="9">
        <v>63.885199739039997</v>
      </c>
      <c r="T1008" s="9">
        <v>149.40493058986999</v>
      </c>
      <c r="U1008" s="9">
        <v>24.065622314380001</v>
      </c>
      <c r="V1008" s="287">
        <v>494.88804244090994</v>
      </c>
      <c r="W1008" s="287">
        <v>839.42683023464997</v>
      </c>
      <c r="X1008" s="9">
        <v>92.437141147751106</v>
      </c>
      <c r="Y1008" s="284">
        <v>931.86397138240113</v>
      </c>
      <c r="Z1008" t="str">
        <f>SUBSTITUTE(SUBSTITUTE(SUBSTITUTE(SUBSTITUTE(IF(E1008="","",VLOOKUP(E1008,Esquemas_NORM!$A$2:$H$126,8,FALSE)),"PROVINCIA ADMINISTRATIVA Y DE PLANIFICACIÓN","PAT"),"PROVINCIA ADMINISTRATIVA Y DE PLANIFICACION","PAT"),"PROVINCIA ADMINISTRATIVA DE PLANIFICACION","PAT"),"PROVINCIA ADMINISTRATIVA Y PLANIFICACION","PAT")</f>
        <v>A la fecha no ha conformado un EAT Provincia</v>
      </c>
      <c r="AA1008" t="str">
        <f>IF($E1008="","",INDEX(Esquemas_NORM!$H$2:$K$126,MATCH($E1008,Esquemas_NORM!$A$2:$A$126,0),MATCH(AA$4,Esquemas_NORM!$H$1:$K$1,0)))</f>
        <v>Región de Planeación y Gestión de Urabá - RPG (Acuerdo de Voluntades)</v>
      </c>
      <c r="AB1008" t="str">
        <f>IF($E1008="","",INDEX(Esquemas_NORM!$H$2:$K$126,MATCH($E1008,Esquemas_NORM!$A$2:$A$126,0),MATCH(AB$4,Esquemas_NORM!$H$1:$K$1,0)))</f>
        <v>A la fecha no ha conformado un EAT Área Metropolitana</v>
      </c>
      <c r="AC1008" t="str">
        <f>IF($E1008="","",INDEX(Esquemas_NORM!$H$2:$K$126,MATCH($E1008,Esquemas_NORM!$A$2:$A$126,0),MATCH(AC$4,Esquemas_NORM!$H$1:$K$1,0)))</f>
        <v>ASOCIACIÓN DE MUNICIPIOS DEL URABÁ NORTE-ASOURANOR</v>
      </c>
    </row>
    <row r="1009" spans="1:29" x14ac:dyDescent="0.3">
      <c r="A1009" s="528">
        <v>2022</v>
      </c>
      <c r="B1009" s="529" t="s">
        <v>556</v>
      </c>
      <c r="C1009" s="529" t="s">
        <v>419</v>
      </c>
      <c r="D1009" s="529" t="s">
        <v>582</v>
      </c>
      <c r="E1009" s="529" t="s">
        <v>437</v>
      </c>
      <c r="F1009" s="529" t="s">
        <v>422</v>
      </c>
      <c r="G1009" s="529" t="s">
        <v>438</v>
      </c>
      <c r="H1009" s="9">
        <v>91.360607790060001</v>
      </c>
      <c r="I1009" s="9">
        <v>0</v>
      </c>
      <c r="J1009" s="287">
        <v>91.360607790060001</v>
      </c>
      <c r="K1009" s="9">
        <v>7.9370332417</v>
      </c>
      <c r="L1009" s="9">
        <v>6.7384457623799996</v>
      </c>
      <c r="M1009" s="287">
        <v>14.67547900408</v>
      </c>
      <c r="N1009" s="9">
        <v>6.43081159814</v>
      </c>
      <c r="O1009" s="9">
        <v>43.534245894889999</v>
      </c>
      <c r="P1009" s="9">
        <v>8.4015557467999997</v>
      </c>
      <c r="Q1009" s="9">
        <v>7.1163367685100001</v>
      </c>
      <c r="R1009" s="9">
        <v>12.23523083822</v>
      </c>
      <c r="S1009" s="9">
        <v>25.68666400707</v>
      </c>
      <c r="T1009" s="9">
        <v>75.911273488350005</v>
      </c>
      <c r="U1009" s="9">
        <v>10.204233166390001</v>
      </c>
      <c r="V1009" s="287">
        <v>189.52035150837003</v>
      </c>
      <c r="W1009" s="287">
        <v>295.55643830251</v>
      </c>
      <c r="X1009" s="9">
        <v>32.546484363458404</v>
      </c>
      <c r="Y1009" s="284">
        <v>328.10292266596844</v>
      </c>
      <c r="Z1009" t="str">
        <f>SUBSTITUTE(SUBSTITUTE(SUBSTITUTE(SUBSTITUTE(IF(E1009="","",VLOOKUP(E1009,Esquemas_NORM!$A$2:$H$126,8,FALSE)),"PROVINCIA ADMINISTRATIVA Y DE PLANIFICACIÓN","PAT"),"PROVINCIA ADMINISTRATIVA Y DE PLANIFICACION","PAT"),"PROVINCIA ADMINISTRATIVA DE PLANIFICACION","PAT"),"PROVINCIA ADMINISTRATIVA Y PLANIFICACION","PAT")</f>
        <v>A la fecha no ha conformado un EAT Provincia</v>
      </c>
      <c r="AA1009" t="str">
        <f>IF($E1009="","",INDEX(Esquemas_NORM!$H$2:$K$126,MATCH($E1009,Esquemas_NORM!$A$2:$A$126,0),MATCH(AA$4,Esquemas_NORM!$H$1:$K$1,0)))</f>
        <v>Región de Planeación y Gestión de Urabá - RPG (Acuerdo de Voluntades)</v>
      </c>
      <c r="AB1009" t="str">
        <f>IF($E1009="","",INDEX(Esquemas_NORM!$H$2:$K$126,MATCH($E1009,Esquemas_NORM!$A$2:$A$126,0),MATCH(AB$4,Esquemas_NORM!$H$1:$K$1,0)))</f>
        <v>A la fecha no ha conformado un EAT Área Metropolitana</v>
      </c>
      <c r="AC1009" t="str">
        <f>IF($E1009="","",INDEX(Esquemas_NORM!$H$2:$K$126,MATCH($E1009,Esquemas_NORM!$A$2:$A$126,0),MATCH(AC$4,Esquemas_NORM!$H$1:$K$1,0)))</f>
        <v>ASOCIACIÓN DE MUNICIPIOS DEL URABÁ ANTIOQUEÑO - ASOMURA / ASOCIACIÓN DE MUNICIPIOS DEL CHOCÓ Y URABÁ - ASUMUCUR</v>
      </c>
    </row>
    <row r="1010" spans="1:29" x14ac:dyDescent="0.3">
      <c r="A1010" s="528">
        <v>2022</v>
      </c>
      <c r="B1010" s="529" t="s">
        <v>556</v>
      </c>
      <c r="C1010" s="529" t="s">
        <v>419</v>
      </c>
      <c r="D1010" s="529" t="s">
        <v>582</v>
      </c>
      <c r="E1010" s="529" t="s">
        <v>439</v>
      </c>
      <c r="F1010" s="529" t="s">
        <v>422</v>
      </c>
      <c r="G1010" s="529" t="s">
        <v>440</v>
      </c>
      <c r="H1010" s="9">
        <v>92.223683403829995</v>
      </c>
      <c r="I1010" s="9">
        <v>0</v>
      </c>
      <c r="J1010" s="287">
        <v>92.223683403829995</v>
      </c>
      <c r="K1010" s="9">
        <v>3.4671427180299998</v>
      </c>
      <c r="L1010" s="9">
        <v>17.143146477910001</v>
      </c>
      <c r="M1010" s="287">
        <v>20.610289195940002</v>
      </c>
      <c r="N1010" s="9">
        <v>12.19894611262</v>
      </c>
      <c r="O1010" s="9">
        <v>86.344690190519998</v>
      </c>
      <c r="P1010" s="9">
        <v>15.550330101349999</v>
      </c>
      <c r="Q1010" s="9">
        <v>9.6589099811299999</v>
      </c>
      <c r="R1010" s="9">
        <v>20.172727462169998</v>
      </c>
      <c r="S1010" s="9">
        <v>39.063693214040001</v>
      </c>
      <c r="T1010" s="9">
        <v>95.519455474099999</v>
      </c>
      <c r="U1010" s="9">
        <v>11.877913971890001</v>
      </c>
      <c r="V1010" s="287">
        <v>290.38666650782</v>
      </c>
      <c r="W1010" s="287">
        <v>403.22063910759005</v>
      </c>
      <c r="X1010" s="9">
        <v>44.402396716893165</v>
      </c>
      <c r="Y1010" s="284">
        <v>447.62303582448322</v>
      </c>
      <c r="Z1010" t="str">
        <f>SUBSTITUTE(SUBSTITUTE(SUBSTITUTE(SUBSTITUTE(IF(E1010="","",VLOOKUP(E1010,Esquemas_NORM!$A$2:$H$126,8,FALSE)),"PROVINCIA ADMINISTRATIVA Y DE PLANIFICACIÓN","PAT"),"PROVINCIA ADMINISTRATIVA Y DE PLANIFICACION","PAT"),"PROVINCIA ADMINISTRATIVA DE PLANIFICACION","PAT"),"PROVINCIA ADMINISTRATIVA Y PLANIFICACION","PAT")</f>
        <v>A la fecha no ha conformado un EAT Provincia</v>
      </c>
      <c r="AA1010" t="str">
        <f>IF($E1010="","",INDEX(Esquemas_NORM!$H$2:$K$126,MATCH($E1010,Esquemas_NORM!$A$2:$A$126,0),MATCH(AA$4,Esquemas_NORM!$H$1:$K$1,0)))</f>
        <v>Región de Planeación y Gestión de Urabá - RPG (Acuerdo de Voluntades)</v>
      </c>
      <c r="AB1010" t="str">
        <f>IF($E1010="","",INDEX(Esquemas_NORM!$H$2:$K$126,MATCH($E1010,Esquemas_NORM!$A$2:$A$126,0),MATCH(AB$4,Esquemas_NORM!$H$1:$K$1,0)))</f>
        <v>A la fecha no ha conformado un EAT Área Metropolitana</v>
      </c>
      <c r="AC1010" t="str">
        <f>IF($E1010="","",INDEX(Esquemas_NORM!$H$2:$K$126,MATCH($E1010,Esquemas_NORM!$A$2:$A$126,0),MATCH(AC$4,Esquemas_NORM!$H$1:$K$1,0)))</f>
        <v>ASOCIACIÓN DE MUNICIPIOS DEL URABÁ NORTE-ASOURANOR</v>
      </c>
    </row>
    <row r="1011" spans="1:29" x14ac:dyDescent="0.3">
      <c r="A1011" s="528">
        <v>2022</v>
      </c>
      <c r="B1011" s="529" t="s">
        <v>556</v>
      </c>
      <c r="C1011" s="529" t="s">
        <v>419</v>
      </c>
      <c r="D1011" s="529" t="s">
        <v>581</v>
      </c>
      <c r="E1011" s="529" t="s">
        <v>441</v>
      </c>
      <c r="F1011" s="529" t="s">
        <v>422</v>
      </c>
      <c r="G1011" s="529" t="s">
        <v>584</v>
      </c>
      <c r="H1011" s="9">
        <v>1307.44314733223</v>
      </c>
      <c r="I1011" s="9">
        <v>3.4712400256999998</v>
      </c>
      <c r="J1011" s="287">
        <v>1310.9143873579299</v>
      </c>
      <c r="K1011" s="9">
        <v>55.36568162575</v>
      </c>
      <c r="L1011" s="9">
        <v>101.42003260847</v>
      </c>
      <c r="M1011" s="287">
        <v>156.78571423421999</v>
      </c>
      <c r="N1011" s="9">
        <v>76.450857029930006</v>
      </c>
      <c r="O1011" s="9">
        <v>592.57827546528995</v>
      </c>
      <c r="P1011" s="9">
        <v>83.536731236899996</v>
      </c>
      <c r="Q1011" s="9">
        <v>68.331977402609994</v>
      </c>
      <c r="R1011" s="9">
        <v>142.10594708174</v>
      </c>
      <c r="S1011" s="9">
        <v>261.85101084604003</v>
      </c>
      <c r="T1011" s="9">
        <v>560.67046521610996</v>
      </c>
      <c r="U1011" s="9">
        <v>79.831238281750004</v>
      </c>
      <c r="V1011" s="287">
        <v>1865.35650256037</v>
      </c>
      <c r="W1011" s="287">
        <v>3333.0566041525199</v>
      </c>
      <c r="X1011" s="9">
        <v>367.03404355726366</v>
      </c>
      <c r="Y1011" s="284">
        <v>3700.0906477097833</v>
      </c>
      <c r="Z1011" t="str">
        <f>SUBSTITUTE(SUBSTITUTE(SUBSTITUTE(SUBSTITUTE(IF(E1011="","",VLOOKUP(E1011,Esquemas_NORM!$A$2:$H$126,8,FALSE)),"PROVINCIA ADMINISTRATIVA Y DE PLANIFICACIÓN","PAT"),"PROVINCIA ADMINISTRATIVA Y DE PLANIFICACION","PAT"),"PROVINCIA ADMINISTRATIVA DE PLANIFICACION","PAT"),"PROVINCIA ADMINISTRATIVA Y PLANIFICACION","PAT")</f>
        <v>A la fecha no ha conformado un EAT Provincia</v>
      </c>
      <c r="AA1011" t="str">
        <f>IF($E1011="","",INDEX(Esquemas_NORM!$H$2:$K$126,MATCH($E1011,Esquemas_NORM!$A$2:$A$126,0),MATCH(AA$4,Esquemas_NORM!$H$1:$K$1,0)))</f>
        <v>Región de Planeación y Gestión de Urabá - RPG (Acuerdo de Voluntades)</v>
      </c>
      <c r="AB1011" t="str">
        <f>IF($E1011="","",INDEX(Esquemas_NORM!$H$2:$K$126,MATCH($E1011,Esquemas_NORM!$A$2:$A$126,0),MATCH(AB$4,Esquemas_NORM!$H$1:$K$1,0)))</f>
        <v>A la fecha no ha conformado un EAT Área Metropolitana</v>
      </c>
      <c r="AC1011" t="str">
        <f>IF($E1011="","",INDEX(Esquemas_NORM!$H$2:$K$126,MATCH($E1011,Esquemas_NORM!$A$2:$A$126,0),MATCH(AC$4,Esquemas_NORM!$H$1:$K$1,0)))</f>
        <v>ASOCIACIÓN DE MUNICIPIOS DEL URABÁ ANTIOQUEÑO - ASOMURA</v>
      </c>
    </row>
    <row r="1012" spans="1:29" ht="15" thickBot="1" x14ac:dyDescent="0.35">
      <c r="A1012" s="530">
        <v>2022</v>
      </c>
      <c r="B1012" s="531" t="s">
        <v>556</v>
      </c>
      <c r="C1012" s="531" t="s">
        <v>419</v>
      </c>
      <c r="D1012" s="531" t="s">
        <v>583</v>
      </c>
      <c r="E1012" s="531" t="s">
        <v>443</v>
      </c>
      <c r="F1012" s="531" t="s">
        <v>422</v>
      </c>
      <c r="G1012" s="531" t="s">
        <v>444</v>
      </c>
      <c r="H1012" s="509">
        <v>28.509221795199998</v>
      </c>
      <c r="I1012" s="509">
        <v>0</v>
      </c>
      <c r="J1012" s="510">
        <v>28.509221795199998</v>
      </c>
      <c r="K1012" s="509">
        <v>1.01541742888</v>
      </c>
      <c r="L1012" s="509">
        <v>4.0296533196900004</v>
      </c>
      <c r="M1012" s="510">
        <v>5.0450707485700006</v>
      </c>
      <c r="N1012" s="509">
        <v>2.8264256159299999</v>
      </c>
      <c r="O1012" s="509">
        <v>21.345310420480001</v>
      </c>
      <c r="P1012" s="509">
        <v>3.3996381659899999</v>
      </c>
      <c r="Q1012" s="509">
        <v>2.2281907791900002</v>
      </c>
      <c r="R1012" s="509">
        <v>6.6713759183899999</v>
      </c>
      <c r="S1012" s="509">
        <v>13.759472364260001</v>
      </c>
      <c r="T1012" s="509">
        <v>31.597673571390001</v>
      </c>
      <c r="U1012" s="509">
        <v>4.6679373551400003</v>
      </c>
      <c r="V1012" s="510">
        <v>86.496024190770001</v>
      </c>
      <c r="W1012" s="510">
        <v>120.05031673453999</v>
      </c>
      <c r="X1012" s="509">
        <v>13.219863451020997</v>
      </c>
      <c r="Y1012" s="511">
        <v>133.27018018556097</v>
      </c>
      <c r="Z1012" t="str">
        <f>SUBSTITUTE(SUBSTITUTE(SUBSTITUTE(SUBSTITUTE(IF(E1012="","",VLOOKUP(E1012,Esquemas_NORM!$A$2:$H$126,8,FALSE)),"PROVINCIA ADMINISTRATIVA Y DE PLANIFICACIÓN","PAT"),"PROVINCIA ADMINISTRATIVA Y DE PLANIFICACION","PAT"),"PROVINCIA ADMINISTRATIVA DE PLANIFICACION","PAT"),"PROVINCIA ADMINISTRATIVA Y PLANIFICACION","PAT")</f>
        <v>A la fecha no ha conformado un EAT Provincia</v>
      </c>
      <c r="AA1012" t="str">
        <f>IF($E1012="","",INDEX(Esquemas_NORM!$H$2:$K$126,MATCH($E1012,Esquemas_NORM!$A$2:$A$126,0),MATCH(AA$4,Esquemas_NORM!$H$1:$K$1,0)))</f>
        <v>Región de Planeación y Gestión de Urabá - RPG (Acuerdo de Voluntades)</v>
      </c>
      <c r="AB1012" t="str">
        <f>IF($E1012="","",INDEX(Esquemas_NORM!$H$2:$K$126,MATCH($E1012,Esquemas_NORM!$A$2:$A$126,0),MATCH(AB$4,Esquemas_NORM!$H$1:$K$1,0)))</f>
        <v>A la fecha no ha conformado un EAT Área Metropolitana</v>
      </c>
      <c r="AC1012" t="str">
        <f>IF($E1012="","",INDEX(Esquemas_NORM!$H$2:$K$126,MATCH($E1012,Esquemas_NORM!$A$2:$A$126,0),MATCH(AC$4,Esquemas_NORM!$H$1:$K$1,0)))</f>
        <v>ASOCIACION DE MUNICIPIOS DE LA CUENCA DEL ATRATO Y DARIEN ASOATRATO</v>
      </c>
    </row>
    <row r="1013" spans="1:29" ht="15" thickBot="1" x14ac:dyDescent="0.35">
      <c r="A1013" s="532">
        <v>2023</v>
      </c>
      <c r="B1013" s="533" t="s">
        <v>556</v>
      </c>
      <c r="C1013" s="533"/>
      <c r="D1013" s="533"/>
      <c r="E1013" s="533"/>
      <c r="F1013" s="533"/>
      <c r="G1013" s="533" t="s">
        <v>557</v>
      </c>
      <c r="H1013" s="332">
        <v>18207.780428801176</v>
      </c>
      <c r="I1013" s="332">
        <v>8309.9327818927377</v>
      </c>
      <c r="J1013" s="332">
        <v>26517.713210693913</v>
      </c>
      <c r="K1013" s="332">
        <v>31164.22315448954</v>
      </c>
      <c r="L1013" s="332">
        <v>8401.0254465045346</v>
      </c>
      <c r="M1013" s="332">
        <v>39565.248600994077</v>
      </c>
      <c r="N1013" s="332">
        <v>13164.261057999083</v>
      </c>
      <c r="O1013" s="332">
        <v>43608.412092009545</v>
      </c>
      <c r="P1013" s="332">
        <v>5440.6094153629965</v>
      </c>
      <c r="Q1013" s="332">
        <v>10236.467836080337</v>
      </c>
      <c r="R1013" s="332">
        <v>17195.7570881711</v>
      </c>
      <c r="S1013" s="332">
        <v>19498.460382175857</v>
      </c>
      <c r="T1013" s="332">
        <v>26149.200487157112</v>
      </c>
      <c r="U1013" s="332">
        <v>8141.81868302558</v>
      </c>
      <c r="V1013" s="332">
        <v>143434.98704198163</v>
      </c>
      <c r="W1013" s="332">
        <v>209517.94885366963</v>
      </c>
      <c r="X1013" s="332">
        <v>21603.986395453197</v>
      </c>
      <c r="Y1013" s="333">
        <v>231121.93524912276</v>
      </c>
      <c r="Z1013" t="str">
        <f>SUBSTITUTE(SUBSTITUTE(SUBSTITUTE(SUBSTITUTE(IF(E1013="","",VLOOKUP(E1013,Esquemas_NORM!$A$2:$H$126,8,FALSE)),"PROVINCIA ADMINISTRATIVA Y DE PLANIFICACIÓN","PAT"),"PROVINCIA ADMINISTRATIVA Y DE PLANIFICACION","PAT"),"PROVINCIA ADMINISTRATIVA DE PLANIFICACION","PAT"),"PROVINCIA ADMINISTRATIVA Y PLANIFICACION","PAT")</f>
        <v/>
      </c>
      <c r="AA1013" t="str">
        <f>IF($E1013="","",INDEX(Esquemas_NORM!$H$2:$K$126,MATCH($E1013,Esquemas_NORM!$A$2:$A$126,0),MATCH(AA$4,Esquemas_NORM!$H$1:$K$1,0)))</f>
        <v/>
      </c>
      <c r="AB1013" t="str">
        <f>IF($E1013="","",INDEX(Esquemas_NORM!$H$2:$K$126,MATCH($E1013,Esquemas_NORM!$A$2:$A$126,0),MATCH(AB$4,Esquemas_NORM!$H$1:$K$1,0)))</f>
        <v/>
      </c>
      <c r="AC1013" t="str">
        <f>IF($E1013="","",INDEX(Esquemas_NORM!$H$2:$K$126,MATCH($E1013,Esquemas_NORM!$A$2:$A$126,0),MATCH(AC$4,Esquemas_NORM!$H$1:$K$1,0)))</f>
        <v/>
      </c>
    </row>
    <row r="1014" spans="1:29" x14ac:dyDescent="0.3">
      <c r="A1014" s="534">
        <v>2023</v>
      </c>
      <c r="B1014" s="535" t="s">
        <v>556</v>
      </c>
      <c r="C1014" s="535" t="s">
        <v>144</v>
      </c>
      <c r="D1014" s="535" t="s">
        <v>558</v>
      </c>
      <c r="E1014" s="535" t="s">
        <v>147</v>
      </c>
      <c r="F1014" s="535" t="s">
        <v>148</v>
      </c>
      <c r="G1014" s="535" t="s">
        <v>559</v>
      </c>
      <c r="H1014" s="8">
        <v>233.90553198706999</v>
      </c>
      <c r="I1014" s="8">
        <v>21.58722125704</v>
      </c>
      <c r="J1014" s="286">
        <v>255.49275324410999</v>
      </c>
      <c r="K1014" s="8">
        <v>11044.20573317269</v>
      </c>
      <c r="L1014" s="8">
        <v>3662.13108921804</v>
      </c>
      <c r="M1014" s="286">
        <v>14706.336822390731</v>
      </c>
      <c r="N1014" s="8">
        <v>4501.8040153866395</v>
      </c>
      <c r="O1014" s="8">
        <v>21428.14116063001</v>
      </c>
      <c r="P1014" s="8">
        <v>2549.1563453642002</v>
      </c>
      <c r="Q1014" s="8">
        <v>7192.5252374197698</v>
      </c>
      <c r="R1014" s="8">
        <v>8085.48823088872</v>
      </c>
      <c r="S1014" s="8">
        <v>9472.9115744156697</v>
      </c>
      <c r="T1014" s="8">
        <v>12847.2437815053</v>
      </c>
      <c r="U1014" s="8">
        <v>3485.22701282035</v>
      </c>
      <c r="V1014" s="286">
        <v>69562.497358430657</v>
      </c>
      <c r="W1014" s="286">
        <v>84524.326934065495</v>
      </c>
      <c r="X1014" s="8">
        <v>8715.541647669279</v>
      </c>
      <c r="Y1014" s="286">
        <v>93239.868581734772</v>
      </c>
      <c r="Z1014" t="str">
        <f>SUBSTITUTE(SUBSTITUTE(SUBSTITUTE(SUBSTITUTE(IF(E1014="","",VLOOKUP(E1014,Esquemas_NORM!$A$2:$H$126,8,FALSE)),"PROVINCIA ADMINISTRATIVA Y DE PLANIFICACIÓN","PAT"),"PROVINCIA ADMINISTRATIVA Y DE PLANIFICACION","PAT"),"PROVINCIA ADMINISTRATIVA DE PLANIFICACION","PAT"),"PROVINCIA ADMINISTRATIVA Y PLANIFICACION","PAT")</f>
        <v>A la fecha no ha conformado un EAT Provincia</v>
      </c>
      <c r="AA1014" t="str">
        <f>IF($E1014="","",INDEX(Esquemas_NORM!$H$2:$K$126,MATCH($E1014,Esquemas_NORM!$A$2:$A$126,0),MATCH(AA$4,Esquemas_NORM!$H$1:$K$1,0)))</f>
        <v>A la fecha no ha conformado un EAT Región</v>
      </c>
      <c r="AB1014" t="str">
        <f>IF($E1014="","",INDEX(Esquemas_NORM!$H$2:$K$126,MATCH($E1014,Esquemas_NORM!$A$2:$A$126,0),MATCH(AB$4,Esquemas_NORM!$H$1:$K$1,0)))</f>
        <v>Área Metropolitana del Valle de Aburrá</v>
      </c>
      <c r="AC1014" t="str">
        <f>IF($E1014="","",INDEX(Esquemas_NORM!$H$2:$K$126,MATCH($E1014,Esquemas_NORM!$A$2:$A$126,0),MATCH(AC$4,Esquemas_NORM!$H$1:$K$1,0)))</f>
        <v>A la fecha no ha conformado un EAT asociación - unión</v>
      </c>
    </row>
    <row r="1015" spans="1:29" x14ac:dyDescent="0.3">
      <c r="A1015" s="536">
        <v>2023</v>
      </c>
      <c r="B1015" s="529" t="s">
        <v>556</v>
      </c>
      <c r="C1015" s="529" t="s">
        <v>144</v>
      </c>
      <c r="D1015" s="529" t="s">
        <v>560</v>
      </c>
      <c r="E1015" s="529" t="s">
        <v>152</v>
      </c>
      <c r="F1015" s="529" t="s">
        <v>148</v>
      </c>
      <c r="G1015" s="529" t="s">
        <v>153</v>
      </c>
      <c r="H1015" s="9">
        <v>219.18850120721001</v>
      </c>
      <c r="I1015" s="9">
        <v>5.7511101931799997</v>
      </c>
      <c r="J1015" s="287">
        <v>224.93961140039002</v>
      </c>
      <c r="K1015" s="9">
        <v>514.10029320092997</v>
      </c>
      <c r="L1015" s="9">
        <v>128.44427583877001</v>
      </c>
      <c r="M1015" s="287">
        <v>642.54456903970004</v>
      </c>
      <c r="N1015" s="9">
        <v>253.11890989289</v>
      </c>
      <c r="O1015" s="9">
        <v>251.96927692694999</v>
      </c>
      <c r="P1015" s="9">
        <v>20.16146308551</v>
      </c>
      <c r="Q1015" s="9">
        <v>15.0033153127</v>
      </c>
      <c r="R1015" s="9">
        <v>67.428550343949993</v>
      </c>
      <c r="S1015" s="9">
        <v>98.217088522579999</v>
      </c>
      <c r="T1015" s="9">
        <v>85.980055701010002</v>
      </c>
      <c r="U1015" s="9">
        <v>37.632163189899998</v>
      </c>
      <c r="V1015" s="287">
        <v>829.51082297548987</v>
      </c>
      <c r="W1015" s="287">
        <v>1696.99500341558</v>
      </c>
      <c r="X1015" s="9">
        <v>174.98193910133838</v>
      </c>
      <c r="Y1015" s="287">
        <v>1871.9769425169184</v>
      </c>
      <c r="Z1015" t="str">
        <f>SUBSTITUTE(SUBSTITUTE(SUBSTITUTE(SUBSTITUTE(IF(E1015="","",VLOOKUP(E1015,Esquemas_NORM!$A$2:$H$126,8,FALSE)),"PROVINCIA ADMINISTRATIVA Y DE PLANIFICACIÓN","PAT"),"PROVINCIA ADMINISTRATIVA Y DE PLANIFICACION","PAT"),"PROVINCIA ADMINISTRATIVA DE PLANIFICACION","PAT"),"PROVINCIA ADMINISTRATIVA Y PLANIFICACION","PAT")</f>
        <v>A la fecha no ha conformado un EAT Provincia</v>
      </c>
      <c r="AA1015" t="str">
        <f>IF($E1015="","",INDEX(Esquemas_NORM!$H$2:$K$126,MATCH($E1015,Esquemas_NORM!$A$2:$A$126,0),MATCH(AA$4,Esquemas_NORM!$H$1:$K$1,0)))</f>
        <v>A la fecha no ha conformado un EAT Región</v>
      </c>
      <c r="AB1015" t="str">
        <f>IF($E1015="","",INDEX(Esquemas_NORM!$H$2:$K$126,MATCH($E1015,Esquemas_NORM!$A$2:$A$126,0),MATCH(AB$4,Esquemas_NORM!$H$1:$K$1,0)))</f>
        <v>Área Metropolitana del Valle de Aburrá</v>
      </c>
      <c r="AC1015" t="str">
        <f>IF($E1015="","",INDEX(Esquemas_NORM!$H$2:$K$126,MATCH($E1015,Esquemas_NORM!$A$2:$A$126,0),MATCH(AC$4,Esquemas_NORM!$H$1:$K$1,0)))</f>
        <v>A la fecha no ha conformado un EAT asociación - unión</v>
      </c>
    </row>
    <row r="1016" spans="1:29" x14ac:dyDescent="0.3">
      <c r="A1016" s="536">
        <v>2023</v>
      </c>
      <c r="B1016" s="529" t="s">
        <v>556</v>
      </c>
      <c r="C1016" s="529" t="s">
        <v>144</v>
      </c>
      <c r="D1016" s="529" t="s">
        <v>560</v>
      </c>
      <c r="E1016" s="529" t="s">
        <v>155</v>
      </c>
      <c r="F1016" s="529" t="s">
        <v>148</v>
      </c>
      <c r="G1016" s="529" t="s">
        <v>156</v>
      </c>
      <c r="H1016" s="9">
        <v>80.514791885619999</v>
      </c>
      <c r="I1016" s="9">
        <v>7.8081472959399996</v>
      </c>
      <c r="J1016" s="287">
        <v>88.322939181560002</v>
      </c>
      <c r="K1016" s="9">
        <v>1052.4506712238699</v>
      </c>
      <c r="L1016" s="9">
        <v>317.82480359204999</v>
      </c>
      <c r="M1016" s="287">
        <v>1370.27547481592</v>
      </c>
      <c r="N1016" s="9">
        <v>481.32814013145997</v>
      </c>
      <c r="O1016" s="9">
        <v>2520.7534532733998</v>
      </c>
      <c r="P1016" s="9">
        <v>378.30057562490998</v>
      </c>
      <c r="Q1016" s="9">
        <v>304.74721257767999</v>
      </c>
      <c r="R1016" s="9">
        <v>1005.02866778649</v>
      </c>
      <c r="S1016" s="9">
        <v>1001.40359080646</v>
      </c>
      <c r="T1016" s="9">
        <v>1285.75540935906</v>
      </c>
      <c r="U1016" s="9">
        <v>491.56825665073001</v>
      </c>
      <c r="V1016" s="287">
        <v>7468.8853062101889</v>
      </c>
      <c r="W1016" s="287">
        <v>8927.4837202076687</v>
      </c>
      <c r="X1016" s="9">
        <v>920.53801544087196</v>
      </c>
      <c r="Y1016" s="287">
        <v>9848.0217356485409</v>
      </c>
      <c r="Z1016" t="str">
        <f>SUBSTITUTE(SUBSTITUTE(SUBSTITUTE(SUBSTITUTE(IF(E1016="","",VLOOKUP(E1016,Esquemas_NORM!$A$2:$H$126,8,FALSE)),"PROVINCIA ADMINISTRATIVA Y DE PLANIFICACIÓN","PAT"),"PROVINCIA ADMINISTRATIVA Y DE PLANIFICACION","PAT"),"PROVINCIA ADMINISTRATIVA DE PLANIFICACION","PAT"),"PROVINCIA ADMINISTRATIVA Y PLANIFICACION","PAT")</f>
        <v>A la fecha no ha conformado un EAT Provincia</v>
      </c>
      <c r="AA1016" t="str">
        <f>IF($E1016="","",INDEX(Esquemas_NORM!$H$2:$K$126,MATCH($E1016,Esquemas_NORM!$A$2:$A$126,0),MATCH(AA$4,Esquemas_NORM!$H$1:$K$1,0)))</f>
        <v>A la fecha no ha conformado un EAT Región</v>
      </c>
      <c r="AB1016" t="str">
        <f>IF($E1016="","",INDEX(Esquemas_NORM!$H$2:$K$126,MATCH($E1016,Esquemas_NORM!$A$2:$A$126,0),MATCH(AB$4,Esquemas_NORM!$H$1:$K$1,0)))</f>
        <v>Área Metropolitana del Valle de Aburrá</v>
      </c>
      <c r="AC1016" t="str">
        <f>IF($E1016="","",INDEX(Esquemas_NORM!$H$2:$K$126,MATCH($E1016,Esquemas_NORM!$A$2:$A$126,0),MATCH(AC$4,Esquemas_NORM!$H$1:$K$1,0)))</f>
        <v>A la fecha no ha conformado un EAT asociación - unión</v>
      </c>
    </row>
    <row r="1017" spans="1:29" x14ac:dyDescent="0.3">
      <c r="A1017" s="536">
        <v>2023</v>
      </c>
      <c r="B1017" s="529" t="s">
        <v>556</v>
      </c>
      <c r="C1017" s="529" t="s">
        <v>144</v>
      </c>
      <c r="D1017" s="529" t="s">
        <v>561</v>
      </c>
      <c r="E1017" s="529" t="s">
        <v>158</v>
      </c>
      <c r="F1017" s="529" t="s">
        <v>148</v>
      </c>
      <c r="G1017" s="529" t="s">
        <v>159</v>
      </c>
      <c r="H1017" s="9">
        <v>119.95069023540999</v>
      </c>
      <c r="I1017" s="9">
        <v>0.25102383165999997</v>
      </c>
      <c r="J1017" s="287">
        <v>120.20171406707</v>
      </c>
      <c r="K1017" s="9">
        <v>369.62483994108999</v>
      </c>
      <c r="L1017" s="9">
        <v>56.345214566659998</v>
      </c>
      <c r="M1017" s="287">
        <v>425.97005450774998</v>
      </c>
      <c r="N1017" s="9">
        <v>88.517038844509997</v>
      </c>
      <c r="O1017" s="9">
        <v>433.75246451477</v>
      </c>
      <c r="P1017" s="9">
        <v>64.101527051749997</v>
      </c>
      <c r="Q1017" s="9">
        <v>55.862540770460001</v>
      </c>
      <c r="R1017" s="9">
        <v>153.89757994572</v>
      </c>
      <c r="S1017" s="9">
        <v>192.26199099976</v>
      </c>
      <c r="T1017" s="9">
        <v>177.37898610012999</v>
      </c>
      <c r="U1017" s="9">
        <v>87.640568580359997</v>
      </c>
      <c r="V1017" s="287">
        <v>1253.41269680746</v>
      </c>
      <c r="W1017" s="287">
        <v>1799.5844653822801</v>
      </c>
      <c r="X1017" s="9">
        <v>185.56022775282651</v>
      </c>
      <c r="Y1017" s="287">
        <v>1985.1446931351065</v>
      </c>
      <c r="Z1017" t="str">
        <f>SUBSTITUTE(SUBSTITUTE(SUBSTITUTE(SUBSTITUTE(IF(E1017="","",VLOOKUP(E1017,Esquemas_NORM!$A$2:$H$126,8,FALSE)),"PROVINCIA ADMINISTRATIVA Y DE PLANIFICACIÓN","PAT"),"PROVINCIA ADMINISTRATIVA Y DE PLANIFICACION","PAT"),"PROVINCIA ADMINISTRATIVA DE PLANIFICACION","PAT"),"PROVINCIA ADMINISTRATIVA Y PLANIFICACION","PAT")</f>
        <v>A la fecha no ha conformado un EAT Provincia</v>
      </c>
      <c r="AA1017" t="str">
        <f>IF($E1017="","",INDEX(Esquemas_NORM!$H$2:$K$126,MATCH($E1017,Esquemas_NORM!$A$2:$A$126,0),MATCH(AA$4,Esquemas_NORM!$H$1:$K$1,0)))</f>
        <v>A la fecha no ha conformado un EAT Región</v>
      </c>
      <c r="AB1017" t="str">
        <f>IF($E1017="","",INDEX(Esquemas_NORM!$H$2:$K$126,MATCH($E1017,Esquemas_NORM!$A$2:$A$126,0),MATCH(AB$4,Esquemas_NORM!$H$1:$K$1,0)))</f>
        <v>Área Metropolitana del Valle de Aburrá</v>
      </c>
      <c r="AC1017" t="str">
        <f>IF($E1017="","",INDEX(Esquemas_NORM!$H$2:$K$126,MATCH($E1017,Esquemas_NORM!$A$2:$A$126,0),MATCH(AC$4,Esquemas_NORM!$H$1:$K$1,0)))</f>
        <v>A la fecha no ha conformado un EAT asociación - unión</v>
      </c>
    </row>
    <row r="1018" spans="1:29" x14ac:dyDescent="0.3">
      <c r="A1018" s="536">
        <v>2023</v>
      </c>
      <c r="B1018" s="529" t="s">
        <v>556</v>
      </c>
      <c r="C1018" s="529" t="s">
        <v>144</v>
      </c>
      <c r="D1018" s="529" t="s">
        <v>560</v>
      </c>
      <c r="E1018" s="529" t="s">
        <v>160</v>
      </c>
      <c r="F1018" s="529" t="s">
        <v>148</v>
      </c>
      <c r="G1018" s="529" t="s">
        <v>161</v>
      </c>
      <c r="H1018" s="9">
        <v>26.863977703020002</v>
      </c>
      <c r="I1018" s="9">
        <v>0.39275570687</v>
      </c>
      <c r="J1018" s="287">
        <v>27.25673340989</v>
      </c>
      <c r="K1018" s="9">
        <v>877.89525311923001</v>
      </c>
      <c r="L1018" s="9">
        <v>76.719027449210003</v>
      </c>
      <c r="M1018" s="287">
        <v>954.61428056843999</v>
      </c>
      <c r="N1018" s="9">
        <v>101.68851821206999</v>
      </c>
      <c r="O1018" s="9">
        <v>449.76377095503</v>
      </c>
      <c r="P1018" s="9">
        <v>69.431376543420001</v>
      </c>
      <c r="Q1018" s="9">
        <v>47.905054662079998</v>
      </c>
      <c r="R1018" s="9">
        <v>146.02061093002999</v>
      </c>
      <c r="S1018" s="9">
        <v>184.97990128492</v>
      </c>
      <c r="T1018" s="9">
        <v>132.60726314038001</v>
      </c>
      <c r="U1018" s="9">
        <v>68.770229554340006</v>
      </c>
      <c r="V1018" s="287">
        <v>1201.1667252822699</v>
      </c>
      <c r="W1018" s="287">
        <v>2183.0377392605997</v>
      </c>
      <c r="X1018" s="9">
        <v>225.09917588343092</v>
      </c>
      <c r="Y1018" s="287">
        <v>2408.1369151440304</v>
      </c>
      <c r="Z1018" t="str">
        <f>SUBSTITUTE(SUBSTITUTE(SUBSTITUTE(SUBSTITUTE(IF(E1018="","",VLOOKUP(E1018,Esquemas_NORM!$A$2:$H$126,8,FALSE)),"PROVINCIA ADMINISTRATIVA Y DE PLANIFICACIÓN","PAT"),"PROVINCIA ADMINISTRATIVA Y DE PLANIFICACION","PAT"),"PROVINCIA ADMINISTRATIVA DE PLANIFICACION","PAT"),"PROVINCIA ADMINISTRATIVA Y PLANIFICACION","PAT")</f>
        <v>A la fecha no ha conformado un EAT Provincia</v>
      </c>
      <c r="AA1018" t="str">
        <f>IF($E1018="","",INDEX(Esquemas_NORM!$H$2:$K$126,MATCH($E1018,Esquemas_NORM!$A$2:$A$126,0),MATCH(AA$4,Esquemas_NORM!$H$1:$K$1,0)))</f>
        <v>A la fecha no ha conformado un EAT Región</v>
      </c>
      <c r="AB1018" t="str">
        <f>IF($E1018="","",INDEX(Esquemas_NORM!$H$2:$K$126,MATCH($E1018,Esquemas_NORM!$A$2:$A$126,0),MATCH(AB$4,Esquemas_NORM!$H$1:$K$1,0)))</f>
        <v>Área Metropolitana del Valle de Aburrá</v>
      </c>
      <c r="AC1018" t="str">
        <f>IF($E1018="","",INDEX(Esquemas_NORM!$H$2:$K$126,MATCH($E1018,Esquemas_NORM!$A$2:$A$126,0),MATCH(AC$4,Esquemas_NORM!$H$1:$K$1,0)))</f>
        <v>A la fecha no ha conformado un EAT asociación - unión</v>
      </c>
    </row>
    <row r="1019" spans="1:29" x14ac:dyDescent="0.3">
      <c r="A1019" s="536">
        <v>2023</v>
      </c>
      <c r="B1019" s="529" t="s">
        <v>556</v>
      </c>
      <c r="C1019" s="529" t="s">
        <v>144</v>
      </c>
      <c r="D1019" s="529" t="s">
        <v>561</v>
      </c>
      <c r="E1019" s="529" t="s">
        <v>163</v>
      </c>
      <c r="F1019" s="529" t="s">
        <v>148</v>
      </c>
      <c r="G1019" s="529" t="s">
        <v>164</v>
      </c>
      <c r="H1019" s="9">
        <v>28.86470956666</v>
      </c>
      <c r="I1019" s="9">
        <v>0</v>
      </c>
      <c r="J1019" s="287">
        <v>28.86470956666</v>
      </c>
      <c r="K1019" s="9">
        <v>2468.1529692726399</v>
      </c>
      <c r="L1019" s="9">
        <v>371.12451940327998</v>
      </c>
      <c r="M1019" s="287">
        <v>2839.2774886759198</v>
      </c>
      <c r="N1019" s="9">
        <v>644.57313664416995</v>
      </c>
      <c r="O1019" s="9">
        <v>2215.63119943526</v>
      </c>
      <c r="P1019" s="9">
        <v>324.60527618921998</v>
      </c>
      <c r="Q1019" s="9">
        <v>524.42288130507995</v>
      </c>
      <c r="R1019" s="9">
        <v>2048.39566815134</v>
      </c>
      <c r="S1019" s="9">
        <v>1206.8821850885199</v>
      </c>
      <c r="T1019" s="9">
        <v>1392.0834719587899</v>
      </c>
      <c r="U1019" s="9">
        <v>841.92478616588005</v>
      </c>
      <c r="V1019" s="287">
        <v>9198.5186049382592</v>
      </c>
      <c r="W1019" s="287">
        <v>12066.660803180839</v>
      </c>
      <c r="X1019" s="9">
        <v>1244.2274146762329</v>
      </c>
      <c r="Y1019" s="287">
        <v>13310.888217857071</v>
      </c>
      <c r="Z1019" t="str">
        <f>SUBSTITUTE(SUBSTITUTE(SUBSTITUTE(SUBSTITUTE(IF(E1019="","",VLOOKUP(E1019,Esquemas_NORM!$A$2:$H$126,8,FALSE)),"PROVINCIA ADMINISTRATIVA Y DE PLANIFICACIÓN","PAT"),"PROVINCIA ADMINISTRATIVA Y DE PLANIFICACION","PAT"),"PROVINCIA ADMINISTRATIVA DE PLANIFICACION","PAT"),"PROVINCIA ADMINISTRATIVA Y PLANIFICACION","PAT")</f>
        <v>A la fecha no ha conformado un EAT Provincia</v>
      </c>
      <c r="AA1019" t="str">
        <f>IF($E1019="","",INDEX(Esquemas_NORM!$H$2:$K$126,MATCH($E1019,Esquemas_NORM!$A$2:$A$126,0),MATCH(AA$4,Esquemas_NORM!$H$1:$K$1,0)))</f>
        <v>A la fecha no ha conformado un EAT Región</v>
      </c>
      <c r="AB1019" t="str">
        <f>IF($E1019="","",INDEX(Esquemas_NORM!$H$2:$K$126,MATCH($E1019,Esquemas_NORM!$A$2:$A$126,0),MATCH(AB$4,Esquemas_NORM!$H$1:$K$1,0)))</f>
        <v>Área Metropolitana del Valle de Aburrá</v>
      </c>
      <c r="AC1019" t="str">
        <f>IF($E1019="","",INDEX(Esquemas_NORM!$H$2:$K$126,MATCH($E1019,Esquemas_NORM!$A$2:$A$126,0),MATCH(AC$4,Esquemas_NORM!$H$1:$K$1,0)))</f>
        <v>A la fecha no ha conformado un EAT asociación - unión</v>
      </c>
    </row>
    <row r="1020" spans="1:29" x14ac:dyDescent="0.3">
      <c r="A1020" s="536">
        <v>2023</v>
      </c>
      <c r="B1020" s="529" t="s">
        <v>556</v>
      </c>
      <c r="C1020" s="529" t="s">
        <v>144</v>
      </c>
      <c r="D1020" s="529" t="s">
        <v>560</v>
      </c>
      <c r="E1020" s="529" t="s">
        <v>166</v>
      </c>
      <c r="F1020" s="529" t="s">
        <v>148</v>
      </c>
      <c r="G1020" s="529" t="s">
        <v>167</v>
      </c>
      <c r="H1020" s="9">
        <v>155.25575532958999</v>
      </c>
      <c r="I1020" s="9">
        <v>17.113722555310002</v>
      </c>
      <c r="J1020" s="287">
        <v>172.36947788489999</v>
      </c>
      <c r="K1020" s="9">
        <v>2043.31910553851</v>
      </c>
      <c r="L1020" s="9">
        <v>197.94258499569</v>
      </c>
      <c r="M1020" s="287">
        <v>2241.2616905342002</v>
      </c>
      <c r="N1020" s="9">
        <v>230.63746624904999</v>
      </c>
      <c r="O1020" s="9">
        <v>457.99493945033998</v>
      </c>
      <c r="P1020" s="9">
        <v>43.827600853109999</v>
      </c>
      <c r="Q1020" s="9">
        <v>35.322897094710001</v>
      </c>
      <c r="R1020" s="9">
        <v>112.64427353108999</v>
      </c>
      <c r="S1020" s="9">
        <v>149.36631923906</v>
      </c>
      <c r="T1020" s="9">
        <v>130.87615222802</v>
      </c>
      <c r="U1020" s="9">
        <v>54.203761447840002</v>
      </c>
      <c r="V1020" s="287">
        <v>1214.8734100932199</v>
      </c>
      <c r="W1020" s="287">
        <v>3628.5045785123198</v>
      </c>
      <c r="X1020" s="9">
        <v>374.14533685022298</v>
      </c>
      <c r="Y1020" s="287">
        <v>4002.6499153625427</v>
      </c>
      <c r="Z1020" t="str">
        <f>SUBSTITUTE(SUBSTITUTE(SUBSTITUTE(SUBSTITUTE(IF(E1020="","",VLOOKUP(E1020,Esquemas_NORM!$A$2:$H$126,8,FALSE)),"PROVINCIA ADMINISTRATIVA Y DE PLANIFICACIÓN","PAT"),"PROVINCIA ADMINISTRATIVA Y DE PLANIFICACION","PAT"),"PROVINCIA ADMINISTRATIVA DE PLANIFICACION","PAT"),"PROVINCIA ADMINISTRATIVA Y PLANIFICACION","PAT")</f>
        <v>A la fecha no ha conformado un EAT Provincia</v>
      </c>
      <c r="AA1020" t="str">
        <f>IF($E1020="","",INDEX(Esquemas_NORM!$H$2:$K$126,MATCH($E1020,Esquemas_NORM!$A$2:$A$126,0),MATCH(AA$4,Esquemas_NORM!$H$1:$K$1,0)))</f>
        <v>A la fecha no ha conformado un EAT Región</v>
      </c>
      <c r="AB1020" t="str">
        <f>IF($E1020="","",INDEX(Esquemas_NORM!$H$2:$K$126,MATCH($E1020,Esquemas_NORM!$A$2:$A$126,0),MATCH(AB$4,Esquemas_NORM!$H$1:$K$1,0)))</f>
        <v>Área Metropolitana del Valle de Aburrá</v>
      </c>
      <c r="AC1020" t="str">
        <f>IF($E1020="","",INDEX(Esquemas_NORM!$H$2:$K$126,MATCH($E1020,Esquemas_NORM!$A$2:$A$126,0),MATCH(AC$4,Esquemas_NORM!$H$1:$K$1,0)))</f>
        <v>A la fecha no ha conformado un EAT asociación - unión</v>
      </c>
    </row>
    <row r="1021" spans="1:29" x14ac:dyDescent="0.3">
      <c r="A1021" s="536">
        <v>2023</v>
      </c>
      <c r="B1021" s="529" t="s">
        <v>556</v>
      </c>
      <c r="C1021" s="529" t="s">
        <v>144</v>
      </c>
      <c r="D1021" s="529" t="s">
        <v>561</v>
      </c>
      <c r="E1021" s="529" t="s">
        <v>169</v>
      </c>
      <c r="F1021" s="529" t="s">
        <v>148</v>
      </c>
      <c r="G1021" s="529" t="s">
        <v>170</v>
      </c>
      <c r="H1021" s="9">
        <v>2.0329985180499999</v>
      </c>
      <c r="I1021" s="9">
        <v>0.67428244877999999</v>
      </c>
      <c r="J1021" s="287">
        <v>2.70728096683</v>
      </c>
      <c r="K1021" s="9">
        <v>3300.6289573465801</v>
      </c>
      <c r="L1021" s="9">
        <v>1053.7468114588901</v>
      </c>
      <c r="M1021" s="287">
        <v>4354.3757688054702</v>
      </c>
      <c r="N1021" s="9">
        <v>623.91428009616004</v>
      </c>
      <c r="O1021" s="9">
        <v>2486.73399860365</v>
      </c>
      <c r="P1021" s="9">
        <v>319.81151418066997</v>
      </c>
      <c r="Q1021" s="9">
        <v>358.13508485353998</v>
      </c>
      <c r="R1021" s="9">
        <v>1010.54650189954</v>
      </c>
      <c r="S1021" s="9">
        <v>967.43823155601001</v>
      </c>
      <c r="T1021" s="9">
        <v>1000.93836454362</v>
      </c>
      <c r="U1021" s="9">
        <v>494.50650299122998</v>
      </c>
      <c r="V1021" s="287">
        <v>7262.0244787244192</v>
      </c>
      <c r="W1021" s="287">
        <v>11619.107528496719</v>
      </c>
      <c r="X1021" s="9">
        <v>1198.0789347468569</v>
      </c>
      <c r="Y1021" s="287">
        <v>12817.186463243575</v>
      </c>
      <c r="Z1021" t="str">
        <f>SUBSTITUTE(SUBSTITUTE(SUBSTITUTE(SUBSTITUTE(IF(E1021="","",VLOOKUP(E1021,Esquemas_NORM!$A$2:$H$126,8,FALSE)),"PROVINCIA ADMINISTRATIVA Y DE PLANIFICACIÓN","PAT"),"PROVINCIA ADMINISTRATIVA Y DE PLANIFICACION","PAT"),"PROVINCIA ADMINISTRATIVA DE PLANIFICACION","PAT"),"PROVINCIA ADMINISTRATIVA Y PLANIFICACION","PAT")</f>
        <v>A la fecha no ha conformado un EAT Provincia</v>
      </c>
      <c r="AA1021" t="str">
        <f>IF($E1021="","",INDEX(Esquemas_NORM!$H$2:$K$126,MATCH($E1021,Esquemas_NORM!$A$2:$A$126,0),MATCH(AA$4,Esquemas_NORM!$H$1:$K$1,0)))</f>
        <v>A la fecha no ha conformado un EAT Región</v>
      </c>
      <c r="AB1021" t="str">
        <f>IF($E1021="","",INDEX(Esquemas_NORM!$H$2:$K$126,MATCH($E1021,Esquemas_NORM!$A$2:$A$126,0),MATCH(AB$4,Esquemas_NORM!$H$1:$K$1,0)))</f>
        <v>Área Metropolitana del Valle de Aburrá</v>
      </c>
      <c r="AC1021" t="str">
        <f>IF($E1021="","",INDEX(Esquemas_NORM!$H$2:$K$126,MATCH($E1021,Esquemas_NORM!$A$2:$A$126,0),MATCH(AC$4,Esquemas_NORM!$H$1:$K$1,0)))</f>
        <v>A la fecha no ha conformado un EAT asociación - unión</v>
      </c>
    </row>
    <row r="1022" spans="1:29" x14ac:dyDescent="0.3">
      <c r="A1022" s="536">
        <v>2023</v>
      </c>
      <c r="B1022" s="529" t="s">
        <v>556</v>
      </c>
      <c r="C1022" s="529" t="s">
        <v>144</v>
      </c>
      <c r="D1022" s="529" t="s">
        <v>561</v>
      </c>
      <c r="E1022" s="529" t="s">
        <v>172</v>
      </c>
      <c r="F1022" s="529" t="s">
        <v>148</v>
      </c>
      <c r="G1022" s="529" t="s">
        <v>173</v>
      </c>
      <c r="H1022" s="9">
        <v>14.348510270009999</v>
      </c>
      <c r="I1022" s="9">
        <v>0</v>
      </c>
      <c r="J1022" s="287">
        <v>14.348510270009999</v>
      </c>
      <c r="K1022" s="9">
        <v>1255.2162211924799</v>
      </c>
      <c r="L1022" s="9">
        <v>144.64741593385</v>
      </c>
      <c r="M1022" s="287">
        <v>1399.8636371263299</v>
      </c>
      <c r="N1022" s="9">
        <v>203.98971110433001</v>
      </c>
      <c r="O1022" s="9">
        <v>576.49139717092999</v>
      </c>
      <c r="P1022" s="9">
        <v>81.836241851279993</v>
      </c>
      <c r="Q1022" s="9">
        <v>51.600787217360001</v>
      </c>
      <c r="R1022" s="9">
        <v>214.23586330507001</v>
      </c>
      <c r="S1022" s="9">
        <v>271.89338768337001</v>
      </c>
      <c r="T1022" s="9">
        <v>275.47515126283997</v>
      </c>
      <c r="U1022" s="9">
        <v>106.58358982271</v>
      </c>
      <c r="V1022" s="287">
        <v>1782.1061294178899</v>
      </c>
      <c r="W1022" s="287">
        <v>3196.3182768142301</v>
      </c>
      <c r="X1022" s="9">
        <v>329.58138882918149</v>
      </c>
      <c r="Y1022" s="287">
        <v>3525.8996656434115</v>
      </c>
      <c r="Z1022" t="str">
        <f>SUBSTITUTE(SUBSTITUTE(SUBSTITUTE(SUBSTITUTE(IF(E1022="","",VLOOKUP(E1022,Esquemas_NORM!$A$2:$H$126,8,FALSE)),"PROVINCIA ADMINISTRATIVA Y DE PLANIFICACIÓN","PAT"),"PROVINCIA ADMINISTRATIVA Y DE PLANIFICACION","PAT"),"PROVINCIA ADMINISTRATIVA DE PLANIFICACION","PAT"),"PROVINCIA ADMINISTRATIVA Y PLANIFICACION","PAT")</f>
        <v>A la fecha no ha conformado un EAT Provincia</v>
      </c>
      <c r="AA1022" t="str">
        <f>IF($E1022="","",INDEX(Esquemas_NORM!$H$2:$K$126,MATCH($E1022,Esquemas_NORM!$A$2:$A$126,0),MATCH(AA$4,Esquemas_NORM!$H$1:$K$1,0)))</f>
        <v>A la fecha no ha conformado un EAT Región</v>
      </c>
      <c r="AB1022" t="str">
        <f>IF($E1022="","",INDEX(Esquemas_NORM!$H$2:$K$126,MATCH($E1022,Esquemas_NORM!$A$2:$A$126,0),MATCH(AB$4,Esquemas_NORM!$H$1:$K$1,0)))</f>
        <v>Área Metropolitana del Valle de Aburrá</v>
      </c>
      <c r="AC1022" t="str">
        <f>IF($E1022="","",INDEX(Esquemas_NORM!$H$2:$K$126,MATCH($E1022,Esquemas_NORM!$A$2:$A$126,0),MATCH(AC$4,Esquemas_NORM!$H$1:$K$1,0)))</f>
        <v>A la fecha no ha conformado un EAT asociación - unión</v>
      </c>
    </row>
    <row r="1023" spans="1:29" x14ac:dyDescent="0.3">
      <c r="A1023" s="536">
        <v>2023</v>
      </c>
      <c r="B1023" s="529" t="s">
        <v>556</v>
      </c>
      <c r="C1023" s="529" t="s">
        <v>144</v>
      </c>
      <c r="D1023" s="529" t="s">
        <v>561</v>
      </c>
      <c r="E1023" s="529" t="s">
        <v>174</v>
      </c>
      <c r="F1023" s="529" t="s">
        <v>148</v>
      </c>
      <c r="G1023" s="529" t="s">
        <v>175</v>
      </c>
      <c r="H1023" s="9">
        <v>11.448175716230001</v>
      </c>
      <c r="I1023" s="9">
        <v>0</v>
      </c>
      <c r="J1023" s="287">
        <v>11.448175716230001</v>
      </c>
      <c r="K1023" s="9">
        <v>1286.60799117243</v>
      </c>
      <c r="L1023" s="9">
        <v>84.461484238769998</v>
      </c>
      <c r="M1023" s="287">
        <v>1371.0694754112001</v>
      </c>
      <c r="N1023" s="9">
        <v>259.57387271914001</v>
      </c>
      <c r="O1023" s="9">
        <v>898.96371983846996</v>
      </c>
      <c r="P1023" s="9">
        <v>118.69830923918001</v>
      </c>
      <c r="Q1023" s="9">
        <v>120.30152902598</v>
      </c>
      <c r="R1023" s="9">
        <v>466.97770438314001</v>
      </c>
      <c r="S1023" s="9">
        <v>399.53787920579998</v>
      </c>
      <c r="T1023" s="9">
        <v>564.47424811784003</v>
      </c>
      <c r="U1023" s="9">
        <v>256.38626325817</v>
      </c>
      <c r="V1023" s="287">
        <v>3084.9135257877201</v>
      </c>
      <c r="W1023" s="287">
        <v>4467.43117691515</v>
      </c>
      <c r="X1023" s="9">
        <v>460.64942357805222</v>
      </c>
      <c r="Y1023" s="287">
        <v>4928.0806004932019</v>
      </c>
      <c r="Z1023" t="str">
        <f>SUBSTITUTE(SUBSTITUTE(SUBSTITUTE(SUBSTITUTE(IF(E1023="","",VLOOKUP(E1023,Esquemas_NORM!$A$2:$H$126,8,FALSE)),"PROVINCIA ADMINISTRATIVA Y DE PLANIFICACIÓN","PAT"),"PROVINCIA ADMINISTRATIVA Y DE PLANIFICACION","PAT"),"PROVINCIA ADMINISTRATIVA DE PLANIFICACION","PAT"),"PROVINCIA ADMINISTRATIVA Y PLANIFICACION","PAT")</f>
        <v>A la fecha no ha conformado un EAT Provincia</v>
      </c>
      <c r="AA1023" t="str">
        <f>IF($E1023="","",INDEX(Esquemas_NORM!$H$2:$K$126,MATCH($E1023,Esquemas_NORM!$A$2:$A$126,0),MATCH(AA$4,Esquemas_NORM!$H$1:$K$1,0)))</f>
        <v>A la fecha no ha conformado un EAT Región</v>
      </c>
      <c r="AB1023" t="str">
        <f>IF($E1023="","",INDEX(Esquemas_NORM!$H$2:$K$126,MATCH($E1023,Esquemas_NORM!$A$2:$A$126,0),MATCH(AB$4,Esquemas_NORM!$H$1:$K$1,0)))</f>
        <v>Área Metropolitana del Valle de Aburrá</v>
      </c>
      <c r="AC1023" t="str">
        <f>IF($E1023="","",INDEX(Esquemas_NORM!$H$2:$K$126,MATCH($E1023,Esquemas_NORM!$A$2:$A$126,0),MATCH(AC$4,Esquemas_NORM!$H$1:$K$1,0)))</f>
        <v>A la fecha no ha conformado un EAT asociación - unión</v>
      </c>
    </row>
    <row r="1024" spans="1:29" x14ac:dyDescent="0.3">
      <c r="A1024" s="536">
        <v>2023</v>
      </c>
      <c r="B1024" s="529" t="s">
        <v>556</v>
      </c>
      <c r="C1024" s="529" t="s">
        <v>176</v>
      </c>
      <c r="D1024" s="529" t="s">
        <v>562</v>
      </c>
      <c r="E1024" s="529" t="s">
        <v>179</v>
      </c>
      <c r="F1024" s="529" t="s">
        <v>180</v>
      </c>
      <c r="G1024" s="529" t="s">
        <v>182</v>
      </c>
      <c r="H1024" s="9">
        <v>90.327656322669995</v>
      </c>
      <c r="I1024" s="9">
        <v>46.246782929369999</v>
      </c>
      <c r="J1024" s="287">
        <v>136.57443925204001</v>
      </c>
      <c r="K1024" s="9">
        <v>16.33063515425</v>
      </c>
      <c r="L1024" s="9">
        <v>8.2669506229799996</v>
      </c>
      <c r="M1024" s="287">
        <v>24.597585777230002</v>
      </c>
      <c r="N1024" s="9">
        <v>14.30029882567</v>
      </c>
      <c r="O1024" s="9">
        <v>151.19259230186</v>
      </c>
      <c r="P1024" s="9">
        <v>13.133509760000001</v>
      </c>
      <c r="Q1024" s="9">
        <v>11.01899850729</v>
      </c>
      <c r="R1024" s="9">
        <v>22.023979159789999</v>
      </c>
      <c r="S1024" s="9">
        <v>46.510848345589999</v>
      </c>
      <c r="T1024" s="9">
        <v>92.859096182949997</v>
      </c>
      <c r="U1024" s="9">
        <v>19.850780135120001</v>
      </c>
      <c r="V1024" s="287">
        <v>370.89010321826999</v>
      </c>
      <c r="W1024" s="287">
        <v>532.06212824753993</v>
      </c>
      <c r="X1024" s="9">
        <v>54.862426074164311</v>
      </c>
      <c r="Y1024" s="287">
        <v>586.92455432170425</v>
      </c>
      <c r="Z1024" t="str">
        <f>SUBSTITUTE(SUBSTITUTE(SUBSTITUTE(SUBSTITUTE(IF(E1024="","",VLOOKUP(E1024,Esquemas_NORM!$A$2:$H$126,8,FALSE)),"PROVINCIA ADMINISTRATIVA Y DE PLANIFICACIÓN","PAT"),"PROVINCIA ADMINISTRATIVA Y DE PLANIFICACION","PAT"),"PROVINCIA ADMINISTRATIVA DE PLANIFICACION","PAT"),"PROVINCIA ADMINISTRATIVA Y PLANIFICACION","PAT")</f>
        <v>A la fecha no ha conformado un EAT Provincia</v>
      </c>
      <c r="AA1024" t="str">
        <f>IF($E1024="","",INDEX(Esquemas_NORM!$H$2:$K$126,MATCH($E1024,Esquemas_NORM!$A$2:$A$126,0),MATCH(AA$4,Esquemas_NORM!$H$1:$K$1,0)))</f>
        <v>Región de Planeación y Gestión del Bajo Cauca</v>
      </c>
      <c r="AB1024" t="str">
        <f>IF($E1024="","",INDEX(Esquemas_NORM!$H$2:$K$126,MATCH($E1024,Esquemas_NORM!$A$2:$A$126,0),MATCH(AB$4,Esquemas_NORM!$H$1:$K$1,0)))</f>
        <v>A la fecha no ha conformado un EAT Área Metropolitana</v>
      </c>
      <c r="AC1024" t="str">
        <f>IF($E1024="","",INDEX(Esquemas_NORM!$H$2:$K$126,MATCH($E1024,Esquemas_NORM!$A$2:$A$126,0),MATCH(AC$4,Esquemas_NORM!$H$1:$K$1,0)))</f>
        <v>A la fecha no ha conformado un EAT asociación - unión</v>
      </c>
    </row>
    <row r="1025" spans="1:29" x14ac:dyDescent="0.3">
      <c r="A1025" s="536">
        <v>2023</v>
      </c>
      <c r="B1025" s="529" t="s">
        <v>556</v>
      </c>
      <c r="C1025" s="529" t="s">
        <v>176</v>
      </c>
      <c r="D1025" s="529" t="s">
        <v>562</v>
      </c>
      <c r="E1025" s="529" t="s">
        <v>184</v>
      </c>
      <c r="F1025" s="529" t="s">
        <v>180</v>
      </c>
      <c r="G1025" s="529" t="s">
        <v>185</v>
      </c>
      <c r="H1025" s="9">
        <v>54.235546256299997</v>
      </c>
      <c r="I1025" s="9">
        <v>1505.2084919752999</v>
      </c>
      <c r="J1025" s="287">
        <v>1559.4440382316</v>
      </c>
      <c r="K1025" s="9">
        <v>43.216165894580001</v>
      </c>
      <c r="L1025" s="9">
        <v>28.634953416639998</v>
      </c>
      <c r="M1025" s="287">
        <v>71.851119311220003</v>
      </c>
      <c r="N1025" s="9">
        <v>102.92113415041</v>
      </c>
      <c r="O1025" s="9">
        <v>433.23227808457</v>
      </c>
      <c r="P1025" s="9">
        <v>42.090489756750003</v>
      </c>
      <c r="Q1025" s="9">
        <v>47.394483416580002</v>
      </c>
      <c r="R1025" s="9">
        <v>76.148965329039996</v>
      </c>
      <c r="S1025" s="9">
        <v>220.40430845866001</v>
      </c>
      <c r="T1025" s="9">
        <v>318.15259621850998</v>
      </c>
      <c r="U1025" s="9">
        <v>60.791078494140002</v>
      </c>
      <c r="V1025" s="287">
        <v>1301.13533390866</v>
      </c>
      <c r="W1025" s="287">
        <v>2932.4304914514796</v>
      </c>
      <c r="X1025" s="9">
        <v>302.37117530702727</v>
      </c>
      <c r="Y1025" s="287">
        <v>3234.8016667585071</v>
      </c>
      <c r="Z1025" t="str">
        <f>SUBSTITUTE(SUBSTITUTE(SUBSTITUTE(SUBSTITUTE(IF(E1025="","",VLOOKUP(E1025,Esquemas_NORM!$A$2:$H$126,8,FALSE)),"PROVINCIA ADMINISTRATIVA Y DE PLANIFICACIÓN","PAT"),"PROVINCIA ADMINISTRATIVA Y DE PLANIFICACION","PAT"),"PROVINCIA ADMINISTRATIVA DE PLANIFICACION","PAT"),"PROVINCIA ADMINISTRATIVA Y PLANIFICACION","PAT")</f>
        <v>A la fecha no ha conformado un EAT Provincia</v>
      </c>
      <c r="AA1025" t="str">
        <f>IF($E1025="","",INDEX(Esquemas_NORM!$H$2:$K$126,MATCH($E1025,Esquemas_NORM!$A$2:$A$126,0),MATCH(AA$4,Esquemas_NORM!$H$1:$K$1,0)))</f>
        <v>Región de Planeación y Gestión del Bajo Cauca</v>
      </c>
      <c r="AB1025" t="str">
        <f>IF($E1025="","",INDEX(Esquemas_NORM!$H$2:$K$126,MATCH($E1025,Esquemas_NORM!$A$2:$A$126,0),MATCH(AB$4,Esquemas_NORM!$H$1:$K$1,0)))</f>
        <v>A la fecha no ha conformado un EAT Área Metropolitana</v>
      </c>
      <c r="AC1025" t="str">
        <f>IF($E1025="","",INDEX(Esquemas_NORM!$H$2:$K$126,MATCH($E1025,Esquemas_NORM!$A$2:$A$126,0),MATCH(AC$4,Esquemas_NORM!$H$1:$K$1,0)))</f>
        <v>A la fecha no ha conformado un EAT asociación - unión</v>
      </c>
    </row>
    <row r="1026" spans="1:29" x14ac:dyDescent="0.3">
      <c r="A1026" s="536">
        <v>2023</v>
      </c>
      <c r="B1026" s="529" t="s">
        <v>556</v>
      </c>
      <c r="C1026" s="529" t="s">
        <v>176</v>
      </c>
      <c r="D1026" s="529" t="s">
        <v>562</v>
      </c>
      <c r="E1026" s="529" t="s">
        <v>187</v>
      </c>
      <c r="F1026" s="529" t="s">
        <v>180</v>
      </c>
      <c r="G1026" s="529" t="s">
        <v>188</v>
      </c>
      <c r="H1026" s="9">
        <v>31.61510256311</v>
      </c>
      <c r="I1026" s="9">
        <v>675.60857152679</v>
      </c>
      <c r="J1026" s="287">
        <v>707.22367408989999</v>
      </c>
      <c r="K1026" s="9">
        <v>7.3157793143500003</v>
      </c>
      <c r="L1026" s="9">
        <v>28.701032597729998</v>
      </c>
      <c r="M1026" s="287">
        <v>36.016811912080001</v>
      </c>
      <c r="N1026" s="9">
        <v>47.375267473939999</v>
      </c>
      <c r="O1026" s="9">
        <v>207.33854994663</v>
      </c>
      <c r="P1026" s="9">
        <v>28.874666104479999</v>
      </c>
      <c r="Q1026" s="9">
        <v>20.37117363326</v>
      </c>
      <c r="R1026" s="9">
        <v>42.061630110129997</v>
      </c>
      <c r="S1026" s="9">
        <v>107.25260511294</v>
      </c>
      <c r="T1026" s="9">
        <v>156.06070752379</v>
      </c>
      <c r="U1026" s="9">
        <v>34.307528927930001</v>
      </c>
      <c r="V1026" s="287">
        <v>643.64212883309995</v>
      </c>
      <c r="W1026" s="287">
        <v>1386.8826148350799</v>
      </c>
      <c r="X1026" s="9">
        <v>143.00537642174257</v>
      </c>
      <c r="Y1026" s="287">
        <v>1529.8879912568225</v>
      </c>
      <c r="Z1026" t="str">
        <f>SUBSTITUTE(SUBSTITUTE(SUBSTITUTE(SUBSTITUTE(IF(E1026="","",VLOOKUP(E1026,Esquemas_NORM!$A$2:$H$126,8,FALSE)),"PROVINCIA ADMINISTRATIVA Y DE PLANIFICACIÓN","PAT"),"PROVINCIA ADMINISTRATIVA Y DE PLANIFICACION","PAT"),"PROVINCIA ADMINISTRATIVA DE PLANIFICACION","PAT"),"PROVINCIA ADMINISTRATIVA Y PLANIFICACION","PAT")</f>
        <v>A la fecha no ha conformado un EAT Provincia</v>
      </c>
      <c r="AA1026" t="str">
        <f>IF($E1026="","",INDEX(Esquemas_NORM!$H$2:$K$126,MATCH($E1026,Esquemas_NORM!$A$2:$A$126,0),MATCH(AA$4,Esquemas_NORM!$H$1:$K$1,0)))</f>
        <v>Región de Planeación y Gestión del Bajo Cauca</v>
      </c>
      <c r="AB1026" t="str">
        <f>IF($E1026="","",INDEX(Esquemas_NORM!$H$2:$K$126,MATCH($E1026,Esquemas_NORM!$A$2:$A$126,0),MATCH(AB$4,Esquemas_NORM!$H$1:$K$1,0)))</f>
        <v>A la fecha no ha conformado un EAT Área Metropolitana</v>
      </c>
      <c r="AC1026" t="str">
        <f>IF($E1026="","",INDEX(Esquemas_NORM!$H$2:$K$126,MATCH($E1026,Esquemas_NORM!$A$2:$A$126,0),MATCH(AC$4,Esquemas_NORM!$H$1:$K$1,0)))</f>
        <v>A la fecha no ha conformado un EAT asociación - unión</v>
      </c>
    </row>
    <row r="1027" spans="1:29" x14ac:dyDescent="0.3">
      <c r="A1027" s="536">
        <v>2023</v>
      </c>
      <c r="B1027" s="529" t="s">
        <v>556</v>
      </c>
      <c r="C1027" s="529" t="s">
        <v>176</v>
      </c>
      <c r="D1027" s="529" t="s">
        <v>562</v>
      </c>
      <c r="E1027" s="529" t="s">
        <v>189</v>
      </c>
      <c r="F1027" s="529" t="s">
        <v>180</v>
      </c>
      <c r="G1027" s="529" t="s">
        <v>190</v>
      </c>
      <c r="H1027" s="9">
        <v>32.231718275250003</v>
      </c>
      <c r="I1027" s="9">
        <v>17.806956655699999</v>
      </c>
      <c r="J1027" s="287">
        <v>50.038674930950002</v>
      </c>
      <c r="K1027" s="9">
        <v>13.22497483756</v>
      </c>
      <c r="L1027" s="9">
        <v>5.0505160757400001</v>
      </c>
      <c r="M1027" s="287">
        <v>18.275490913300001</v>
      </c>
      <c r="N1027" s="9">
        <v>21.22540700866</v>
      </c>
      <c r="O1027" s="9">
        <v>103.16141760481</v>
      </c>
      <c r="P1027" s="9">
        <v>11.29773888647</v>
      </c>
      <c r="Q1027" s="9">
        <v>10.45813684602</v>
      </c>
      <c r="R1027" s="9">
        <v>20.559259228729999</v>
      </c>
      <c r="S1027" s="9">
        <v>40.162461269730002</v>
      </c>
      <c r="T1027" s="9">
        <v>82.004385819869995</v>
      </c>
      <c r="U1027" s="9">
        <v>17.55667466293</v>
      </c>
      <c r="V1027" s="287">
        <v>306.42548132721998</v>
      </c>
      <c r="W1027" s="287">
        <v>374.73964717146998</v>
      </c>
      <c r="X1027" s="9">
        <v>38.64046151474777</v>
      </c>
      <c r="Y1027" s="287">
        <v>413.38010868621774</v>
      </c>
      <c r="Z1027" t="str">
        <f>SUBSTITUTE(SUBSTITUTE(SUBSTITUTE(SUBSTITUTE(IF(E1027="","",VLOOKUP(E1027,Esquemas_NORM!$A$2:$H$126,8,FALSE)),"PROVINCIA ADMINISTRATIVA Y DE PLANIFICACIÓN","PAT"),"PROVINCIA ADMINISTRATIVA Y DE PLANIFICACION","PAT"),"PROVINCIA ADMINISTRATIVA DE PLANIFICACION","PAT"),"PROVINCIA ADMINISTRATIVA Y PLANIFICACION","PAT")</f>
        <v>A la fecha no ha conformado un EAT Provincia</v>
      </c>
      <c r="AA1027" t="str">
        <f>IF($E1027="","",INDEX(Esquemas_NORM!$H$2:$K$126,MATCH($E1027,Esquemas_NORM!$A$2:$A$126,0),MATCH(AA$4,Esquemas_NORM!$H$1:$K$1,0)))</f>
        <v>Región de Planeación y Gestión del Bajo Cauca</v>
      </c>
      <c r="AB1027" t="str">
        <f>IF($E1027="","",INDEX(Esquemas_NORM!$H$2:$K$126,MATCH($E1027,Esquemas_NORM!$A$2:$A$126,0),MATCH(AB$4,Esquemas_NORM!$H$1:$K$1,0)))</f>
        <v>A la fecha no ha conformado un EAT Área Metropolitana</v>
      </c>
      <c r="AC1027" t="str">
        <f>IF($E1027="","",INDEX(Esquemas_NORM!$H$2:$K$126,MATCH($E1027,Esquemas_NORM!$A$2:$A$126,0),MATCH(AC$4,Esquemas_NORM!$H$1:$K$1,0)))</f>
        <v>A la fecha no ha conformado un EAT asociación - unión</v>
      </c>
    </row>
    <row r="1028" spans="1:29" x14ac:dyDescent="0.3">
      <c r="A1028" s="536">
        <v>2023</v>
      </c>
      <c r="B1028" s="529" t="s">
        <v>556</v>
      </c>
      <c r="C1028" s="529" t="s">
        <v>176</v>
      </c>
      <c r="D1028" s="529" t="s">
        <v>562</v>
      </c>
      <c r="E1028" s="529" t="s">
        <v>191</v>
      </c>
      <c r="F1028" s="529" t="s">
        <v>180</v>
      </c>
      <c r="G1028" s="529" t="s">
        <v>192</v>
      </c>
      <c r="H1028" s="9">
        <v>53.168685288420001</v>
      </c>
      <c r="I1028" s="9">
        <v>34.096321482219999</v>
      </c>
      <c r="J1028" s="287">
        <v>87.265006770639999</v>
      </c>
      <c r="K1028" s="9">
        <v>18.494790943409999</v>
      </c>
      <c r="L1028" s="9">
        <v>3.6342310054200002</v>
      </c>
      <c r="M1028" s="287">
        <v>22.129021948830001</v>
      </c>
      <c r="N1028" s="9">
        <v>18.43720693341</v>
      </c>
      <c r="O1028" s="9">
        <v>120.576324461</v>
      </c>
      <c r="P1028" s="9">
        <v>15.207771612709999</v>
      </c>
      <c r="Q1028" s="9">
        <v>13.875734390030001</v>
      </c>
      <c r="R1028" s="9">
        <v>27.697172112040001</v>
      </c>
      <c r="S1028" s="9">
        <v>52.235191890240003</v>
      </c>
      <c r="T1028" s="9">
        <v>107.25646864488</v>
      </c>
      <c r="U1028" s="9">
        <v>23.68916585314</v>
      </c>
      <c r="V1028" s="287">
        <v>378.97503589745003</v>
      </c>
      <c r="W1028" s="287">
        <v>488.36906461692007</v>
      </c>
      <c r="X1028" s="9">
        <v>50.357111100357464</v>
      </c>
      <c r="Y1028" s="287">
        <v>538.72617571727756</v>
      </c>
      <c r="Z1028" t="str">
        <f>SUBSTITUTE(SUBSTITUTE(SUBSTITUTE(SUBSTITUTE(IF(E1028="","",VLOOKUP(E1028,Esquemas_NORM!$A$2:$H$126,8,FALSE)),"PROVINCIA ADMINISTRATIVA Y DE PLANIFICACIÓN","PAT"),"PROVINCIA ADMINISTRATIVA Y DE PLANIFICACION","PAT"),"PROVINCIA ADMINISTRATIVA DE PLANIFICACION","PAT"),"PROVINCIA ADMINISTRATIVA Y PLANIFICACION","PAT")</f>
        <v>A la fecha no ha conformado un EAT Provincia</v>
      </c>
      <c r="AA1028" t="str">
        <f>IF($E1028="","",INDEX(Esquemas_NORM!$H$2:$K$126,MATCH($E1028,Esquemas_NORM!$A$2:$A$126,0),MATCH(AA$4,Esquemas_NORM!$H$1:$K$1,0)))</f>
        <v>Región de Planeación y Gestión del Bajo Cauca</v>
      </c>
      <c r="AB1028" t="str">
        <f>IF($E1028="","",INDEX(Esquemas_NORM!$H$2:$K$126,MATCH($E1028,Esquemas_NORM!$A$2:$A$126,0),MATCH(AB$4,Esquemas_NORM!$H$1:$K$1,0)))</f>
        <v>A la fecha no ha conformado un EAT Área Metropolitana</v>
      </c>
      <c r="AC1028" t="str">
        <f>IF($E1028="","",INDEX(Esquemas_NORM!$H$2:$K$126,MATCH($E1028,Esquemas_NORM!$A$2:$A$126,0),MATCH(AC$4,Esquemas_NORM!$H$1:$K$1,0)))</f>
        <v>A la fecha no ha conformado un EAT asociación - unión</v>
      </c>
    </row>
    <row r="1029" spans="1:29" x14ac:dyDescent="0.3">
      <c r="A1029" s="536">
        <v>2023</v>
      </c>
      <c r="B1029" s="529" t="s">
        <v>556</v>
      </c>
      <c r="C1029" s="529" t="s">
        <v>176</v>
      </c>
      <c r="D1029" s="529" t="s">
        <v>562</v>
      </c>
      <c r="E1029" s="529" t="s">
        <v>193</v>
      </c>
      <c r="F1029" s="529" t="s">
        <v>180</v>
      </c>
      <c r="G1029" s="529" t="s">
        <v>194</v>
      </c>
      <c r="H1029" s="9">
        <v>39.905992912839999</v>
      </c>
      <c r="I1029" s="9">
        <v>142.20610949810001</v>
      </c>
      <c r="J1029" s="287">
        <v>182.11210241094</v>
      </c>
      <c r="K1029" s="9">
        <v>7.1403893308799997</v>
      </c>
      <c r="L1029" s="9">
        <v>11.1337976061</v>
      </c>
      <c r="M1029" s="287">
        <v>18.274186936980001</v>
      </c>
      <c r="N1029" s="9">
        <v>11.7230124212</v>
      </c>
      <c r="O1029" s="9">
        <v>104.16252047841</v>
      </c>
      <c r="P1029" s="9">
        <v>9.2488651012199998</v>
      </c>
      <c r="Q1029" s="9">
        <v>8.1110685093699999</v>
      </c>
      <c r="R1029" s="9">
        <v>19.741987267550002</v>
      </c>
      <c r="S1029" s="9">
        <v>36.638146578300002</v>
      </c>
      <c r="T1029" s="9">
        <v>85.608500137350006</v>
      </c>
      <c r="U1029" s="9">
        <v>14.189141787620001</v>
      </c>
      <c r="V1029" s="287">
        <v>289.42324228101995</v>
      </c>
      <c r="W1029" s="287">
        <v>489.80953162893996</v>
      </c>
      <c r="X1029" s="9">
        <v>50.505641714997438</v>
      </c>
      <c r="Y1029" s="287">
        <v>540.31517334393743</v>
      </c>
      <c r="Z1029" t="str">
        <f>SUBSTITUTE(SUBSTITUTE(SUBSTITUTE(SUBSTITUTE(IF(E1029="","",VLOOKUP(E1029,Esquemas_NORM!$A$2:$H$126,8,FALSE)),"PROVINCIA ADMINISTRATIVA Y DE PLANIFICACIÓN","PAT"),"PROVINCIA ADMINISTRATIVA Y DE PLANIFICACION","PAT"),"PROVINCIA ADMINISTRATIVA DE PLANIFICACION","PAT"),"PROVINCIA ADMINISTRATIVA Y PLANIFICACION","PAT")</f>
        <v>A la fecha no ha conformado un EAT Provincia</v>
      </c>
      <c r="AA1029" t="str">
        <f>IF($E1029="","",INDEX(Esquemas_NORM!$H$2:$K$126,MATCH($E1029,Esquemas_NORM!$A$2:$A$126,0),MATCH(AA$4,Esquemas_NORM!$H$1:$K$1,0)))</f>
        <v>Región de Planeación y Gestión del Bajo Cauca</v>
      </c>
      <c r="AB1029" t="str">
        <f>IF($E1029="","",INDEX(Esquemas_NORM!$H$2:$K$126,MATCH($E1029,Esquemas_NORM!$A$2:$A$126,0),MATCH(AB$4,Esquemas_NORM!$H$1:$K$1,0)))</f>
        <v>A la fecha no ha conformado un EAT Área Metropolitana</v>
      </c>
      <c r="AC1029" t="str">
        <f>IF($E1029="","",INDEX(Esquemas_NORM!$H$2:$K$126,MATCH($E1029,Esquemas_NORM!$A$2:$A$126,0),MATCH(AC$4,Esquemas_NORM!$H$1:$K$1,0)))</f>
        <v>A la fecha no ha conformado un EAT asociación - unión</v>
      </c>
    </row>
    <row r="1030" spans="1:29" x14ac:dyDescent="0.3">
      <c r="A1030" s="536">
        <v>2023</v>
      </c>
      <c r="B1030" s="529" t="s">
        <v>556</v>
      </c>
      <c r="C1030" s="529" t="s">
        <v>195</v>
      </c>
      <c r="D1030" s="529" t="s">
        <v>563</v>
      </c>
      <c r="E1030" s="529" t="s">
        <v>197</v>
      </c>
      <c r="F1030" s="529" t="s">
        <v>198</v>
      </c>
      <c r="G1030" s="529" t="s">
        <v>200</v>
      </c>
      <c r="H1030" s="9">
        <v>16.221996329260001</v>
      </c>
      <c r="I1030" s="9">
        <v>9.9507272490000007E-2</v>
      </c>
      <c r="J1030" s="287">
        <v>16.321503601750003</v>
      </c>
      <c r="K1030" s="9">
        <v>2.4878626474200001</v>
      </c>
      <c r="L1030" s="9">
        <v>1.6125692841799999</v>
      </c>
      <c r="M1030" s="287">
        <v>4.1004319316000002</v>
      </c>
      <c r="N1030" s="9">
        <v>8.4600932348600004</v>
      </c>
      <c r="O1030" s="9">
        <v>13.97785312201</v>
      </c>
      <c r="P1030" s="9">
        <v>2.3020660933700001</v>
      </c>
      <c r="Q1030" s="9">
        <v>2.27036628373</v>
      </c>
      <c r="R1030" s="9">
        <v>6.3031221982199996</v>
      </c>
      <c r="S1030" s="9">
        <v>8.5896243848899996</v>
      </c>
      <c r="T1030" s="9">
        <v>17.35126502528</v>
      </c>
      <c r="U1030" s="9">
        <v>4.15887015786</v>
      </c>
      <c r="V1030" s="287">
        <v>63.413260500220005</v>
      </c>
      <c r="W1030" s="287">
        <v>83.835196033570014</v>
      </c>
      <c r="X1030" s="9">
        <v>8.6444834176696563</v>
      </c>
      <c r="Y1030" s="287">
        <v>92.479679451239676</v>
      </c>
      <c r="Z1030" t="str">
        <f>SUBSTITUTE(SUBSTITUTE(SUBSTITUTE(SUBSTITUTE(IF(E1030="","",VLOOKUP(E1030,Esquemas_NORM!$A$2:$H$126,8,FALSE)),"PROVINCIA ADMINISTRATIVA Y DE PLANIFICACIÓN","PAT"),"PROVINCIA ADMINISTRATIVA Y DE PLANIFICACION","PAT"),"PROVINCIA ADMINISTRATIVA DE PLANIFICACION","PAT"),"PROVINCIA ADMINISTRATIVA Y PLANIFICACION","PAT")</f>
        <v>A la fecha no ha conformado un EAT Provincia</v>
      </c>
      <c r="AA1030" t="str">
        <f>IF($E1030="","",INDEX(Esquemas_NORM!$H$2:$K$126,MATCH($E1030,Esquemas_NORM!$A$2:$A$126,0),MATCH(AA$4,Esquemas_NORM!$H$1:$K$1,0)))</f>
        <v>A la fecha no ha conformado un EAT Región</v>
      </c>
      <c r="AB1030" t="str">
        <f>IF($E1030="","",INDEX(Esquemas_NORM!$H$2:$K$126,MATCH($E1030,Esquemas_NORM!$A$2:$A$126,0),MATCH(AB$4,Esquemas_NORM!$H$1:$K$1,0)))</f>
        <v>A la fecha no ha conformado un EAT Área Metropolitana</v>
      </c>
      <c r="AC1030" t="str">
        <f>IF($E1030="","",INDEX(Esquemas_NORM!$H$2:$K$126,MATCH($E1030,Esquemas_NORM!$A$2:$A$126,0),MATCH(AC$4,Esquemas_NORM!$H$1:$K$1,0)))</f>
        <v>ASOCIACIÓN DE MUNICIPIOS DEL MAGDALENA MEDIO ANTIOQUEÑO - AMMA</v>
      </c>
    </row>
    <row r="1031" spans="1:29" x14ac:dyDescent="0.3">
      <c r="A1031" s="536">
        <v>2023</v>
      </c>
      <c r="B1031" s="529" t="s">
        <v>556</v>
      </c>
      <c r="C1031" s="529" t="s">
        <v>195</v>
      </c>
      <c r="D1031" s="529" t="s">
        <v>563</v>
      </c>
      <c r="E1031" s="529" t="s">
        <v>201</v>
      </c>
      <c r="F1031" s="529" t="s">
        <v>198</v>
      </c>
      <c r="G1031" s="529" t="s">
        <v>202</v>
      </c>
      <c r="H1031" s="9">
        <v>66.869195011710005</v>
      </c>
      <c r="I1031" s="9">
        <v>0.51202561552000003</v>
      </c>
      <c r="J1031" s="287">
        <v>67.381220627230007</v>
      </c>
      <c r="K1031" s="9">
        <v>4.1196809848299996</v>
      </c>
      <c r="L1031" s="9">
        <v>4.3073334537700001</v>
      </c>
      <c r="M1031" s="287">
        <v>8.4270144386000005</v>
      </c>
      <c r="N1031" s="9">
        <v>5.87171709258</v>
      </c>
      <c r="O1031" s="9">
        <v>36.289421600140003</v>
      </c>
      <c r="P1031" s="9">
        <v>3.0237720494000002</v>
      </c>
      <c r="Q1031" s="9">
        <v>3.4650987239700002</v>
      </c>
      <c r="R1031" s="9">
        <v>14.46187657119</v>
      </c>
      <c r="S1031" s="9">
        <v>14.34411696009</v>
      </c>
      <c r="T1031" s="9">
        <v>26.144961889529998</v>
      </c>
      <c r="U1031" s="9">
        <v>6.5458214194000002</v>
      </c>
      <c r="V1031" s="287">
        <v>110.1467863063</v>
      </c>
      <c r="W1031" s="287">
        <v>185.95502137213001</v>
      </c>
      <c r="X1031" s="9">
        <v>19.174346512422265</v>
      </c>
      <c r="Y1031" s="287">
        <v>205.12936788455227</v>
      </c>
      <c r="Z1031" t="str">
        <f>SUBSTITUTE(SUBSTITUTE(SUBSTITUTE(SUBSTITUTE(IF(E1031="","",VLOOKUP(E1031,Esquemas_NORM!$A$2:$H$126,8,FALSE)),"PROVINCIA ADMINISTRATIVA Y DE PLANIFICACIÓN","PAT"),"PROVINCIA ADMINISTRATIVA Y DE PLANIFICACION","PAT"),"PROVINCIA ADMINISTRATIVA DE PLANIFICACION","PAT"),"PROVINCIA ADMINISTRATIVA Y PLANIFICACION","PAT")</f>
        <v>A la fecha no ha conformado un EAT Provincia</v>
      </c>
      <c r="AA1031" t="str">
        <f>IF($E1031="","",INDEX(Esquemas_NORM!$H$2:$K$126,MATCH($E1031,Esquemas_NORM!$A$2:$A$126,0),MATCH(AA$4,Esquemas_NORM!$H$1:$K$1,0)))</f>
        <v>A la fecha no ha conformado un EAT Región</v>
      </c>
      <c r="AB1031" t="str">
        <f>IF($E1031="","",INDEX(Esquemas_NORM!$H$2:$K$126,MATCH($E1031,Esquemas_NORM!$A$2:$A$126,0),MATCH(AB$4,Esquemas_NORM!$H$1:$K$1,0)))</f>
        <v>A la fecha no ha conformado un EAT Área Metropolitana</v>
      </c>
      <c r="AC1031" t="str">
        <f>IF($E1031="","",INDEX(Esquemas_NORM!$H$2:$K$126,MATCH($E1031,Esquemas_NORM!$A$2:$A$126,0),MATCH(AC$4,Esquemas_NORM!$H$1:$K$1,0)))</f>
        <v>ASOCIACIÓN DE MUNICIPIOS DEL MAGDALENA MEDIO ANTIOQUEÑO - AMMA</v>
      </c>
    </row>
    <row r="1032" spans="1:29" x14ac:dyDescent="0.3">
      <c r="A1032" s="536">
        <v>2023</v>
      </c>
      <c r="B1032" s="529" t="s">
        <v>556</v>
      </c>
      <c r="C1032" s="529" t="s">
        <v>195</v>
      </c>
      <c r="D1032" s="529" t="s">
        <v>564</v>
      </c>
      <c r="E1032" s="529" t="s">
        <v>203</v>
      </c>
      <c r="F1032" s="529" t="s">
        <v>198</v>
      </c>
      <c r="G1032" s="529" t="s">
        <v>204</v>
      </c>
      <c r="H1032" s="9">
        <v>52.270150317030001</v>
      </c>
      <c r="I1032" s="9">
        <v>61.851824042430003</v>
      </c>
      <c r="J1032" s="287">
        <v>114.12197435946001</v>
      </c>
      <c r="K1032" s="9">
        <v>64.819586627519996</v>
      </c>
      <c r="L1032" s="9">
        <v>5.3893560370799998</v>
      </c>
      <c r="M1032" s="287">
        <v>70.208942664600002</v>
      </c>
      <c r="N1032" s="9">
        <v>93.463918207410003</v>
      </c>
      <c r="O1032" s="9">
        <v>246.15856278538001</v>
      </c>
      <c r="P1032" s="9">
        <v>25.61654036777</v>
      </c>
      <c r="Q1032" s="9">
        <v>33.442967257520003</v>
      </c>
      <c r="R1032" s="9">
        <v>68.476131290180007</v>
      </c>
      <c r="S1032" s="9">
        <v>141.28719115223001</v>
      </c>
      <c r="T1032" s="9">
        <v>157.69711522119999</v>
      </c>
      <c r="U1032" s="9">
        <v>43.539010652249999</v>
      </c>
      <c r="V1032" s="287">
        <v>809.68143693394006</v>
      </c>
      <c r="W1032" s="287">
        <v>994.01235395800018</v>
      </c>
      <c r="X1032" s="9">
        <v>102.49541621284203</v>
      </c>
      <c r="Y1032" s="287">
        <v>1096.5077701708422</v>
      </c>
      <c r="Z1032" t="str">
        <f>SUBSTITUTE(SUBSTITUTE(SUBSTITUTE(SUBSTITUTE(IF(E1032="","",VLOOKUP(E1032,Esquemas_NORM!$A$2:$H$126,8,FALSE)),"PROVINCIA ADMINISTRATIVA Y DE PLANIFICACIÓN","PAT"),"PROVINCIA ADMINISTRATIVA Y DE PLANIFICACION","PAT"),"PROVINCIA ADMINISTRATIVA DE PLANIFICACION","PAT"),"PROVINCIA ADMINISTRATIVA Y PLANIFICACION","PAT")</f>
        <v>A la fecha no ha conformado un EAT Provincia</v>
      </c>
      <c r="AA1032" t="str">
        <f>IF($E1032="","",INDEX(Esquemas_NORM!$H$2:$K$126,MATCH($E1032,Esquemas_NORM!$A$2:$A$126,0),MATCH(AA$4,Esquemas_NORM!$H$1:$K$1,0)))</f>
        <v>A la fecha no ha conformado un EAT Región</v>
      </c>
      <c r="AB1032" t="str">
        <f>IF($E1032="","",INDEX(Esquemas_NORM!$H$2:$K$126,MATCH($E1032,Esquemas_NORM!$A$2:$A$126,0),MATCH(AB$4,Esquemas_NORM!$H$1:$K$1,0)))</f>
        <v>A la fecha no ha conformado un EAT Área Metropolitana</v>
      </c>
      <c r="AC1032" t="str">
        <f>IF($E1032="","",INDEX(Esquemas_NORM!$H$2:$K$126,MATCH($E1032,Esquemas_NORM!$A$2:$A$126,0),MATCH(AC$4,Esquemas_NORM!$H$1:$K$1,0)))</f>
        <v>ASOCIACIÓN DE MUNICIPIOS DEL MAGDALENA MEDIO ANTIOQUEÑO - AMMA</v>
      </c>
    </row>
    <row r="1033" spans="1:29" x14ac:dyDescent="0.3">
      <c r="A1033" s="536">
        <v>2023</v>
      </c>
      <c r="B1033" s="529" t="s">
        <v>556</v>
      </c>
      <c r="C1033" s="529" t="s">
        <v>195</v>
      </c>
      <c r="D1033" s="529" t="s">
        <v>564</v>
      </c>
      <c r="E1033" s="529" t="s">
        <v>205</v>
      </c>
      <c r="F1033" s="529" t="s">
        <v>198</v>
      </c>
      <c r="G1033" s="529" t="s">
        <v>206</v>
      </c>
      <c r="H1033" s="9">
        <v>20.383243244900001</v>
      </c>
      <c r="I1033" s="9">
        <v>156.82318428514</v>
      </c>
      <c r="J1033" s="287">
        <v>177.20642753004</v>
      </c>
      <c r="K1033" s="9">
        <v>59.465171988279998</v>
      </c>
      <c r="L1033" s="9">
        <v>2.1469807669200001</v>
      </c>
      <c r="M1033" s="287">
        <v>61.6121527552</v>
      </c>
      <c r="N1033" s="9">
        <v>107.71278969196</v>
      </c>
      <c r="O1033" s="9">
        <v>168.34265747480001</v>
      </c>
      <c r="P1033" s="9">
        <v>7.4614046528299998</v>
      </c>
      <c r="Q1033" s="9">
        <v>6.1272441143799998</v>
      </c>
      <c r="R1033" s="9">
        <v>15.07871301556</v>
      </c>
      <c r="S1033" s="9">
        <v>76.210283523680005</v>
      </c>
      <c r="T1033" s="9">
        <v>57.85009171862</v>
      </c>
      <c r="U1033" s="9">
        <v>14.27044562253</v>
      </c>
      <c r="V1033" s="287">
        <v>453.05362981436008</v>
      </c>
      <c r="W1033" s="287">
        <v>691.87221009960012</v>
      </c>
      <c r="X1033" s="9">
        <v>71.340894162773424</v>
      </c>
      <c r="Y1033" s="287">
        <v>763.21310426237358</v>
      </c>
      <c r="Z1033" t="str">
        <f>SUBSTITUTE(SUBSTITUTE(SUBSTITUTE(SUBSTITUTE(IF(E1033="","",VLOOKUP(E1033,Esquemas_NORM!$A$2:$H$126,8,FALSE)),"PROVINCIA ADMINISTRATIVA Y DE PLANIFICACIÓN","PAT"),"PROVINCIA ADMINISTRATIVA Y DE PLANIFICACION","PAT"),"PROVINCIA ADMINISTRATIVA DE PLANIFICACION","PAT"),"PROVINCIA ADMINISTRATIVA Y PLANIFICACION","PAT")</f>
        <v>A la fecha no ha conformado un EAT Provincia</v>
      </c>
      <c r="AA1033" t="str">
        <f>IF($E1033="","",INDEX(Esquemas_NORM!$H$2:$K$126,MATCH($E1033,Esquemas_NORM!$A$2:$A$126,0),MATCH(AA$4,Esquemas_NORM!$H$1:$K$1,0)))</f>
        <v>A la fecha no ha conformado un EAT Región</v>
      </c>
      <c r="AB1033" t="str">
        <f>IF($E1033="","",INDEX(Esquemas_NORM!$H$2:$K$126,MATCH($E1033,Esquemas_NORM!$A$2:$A$126,0),MATCH(AB$4,Esquemas_NORM!$H$1:$K$1,0)))</f>
        <v>A la fecha no ha conformado un EAT Área Metropolitana</v>
      </c>
      <c r="AC1033" t="str">
        <f>IF($E1033="","",INDEX(Esquemas_NORM!$H$2:$K$126,MATCH($E1033,Esquemas_NORM!$A$2:$A$126,0),MATCH(AC$4,Esquemas_NORM!$H$1:$K$1,0)))</f>
        <v>ASOCIACIÓN DE MUNICIPIOS DEL MAGDALENA MEDIO ANTIOQUEÑO - AMMA</v>
      </c>
    </row>
    <row r="1034" spans="1:29" x14ac:dyDescent="0.3">
      <c r="A1034" s="536">
        <v>2023</v>
      </c>
      <c r="B1034" s="529" t="s">
        <v>556</v>
      </c>
      <c r="C1034" s="529" t="s">
        <v>195</v>
      </c>
      <c r="D1034" s="529" t="s">
        <v>564</v>
      </c>
      <c r="E1034" s="529" t="s">
        <v>207</v>
      </c>
      <c r="F1034" s="529" t="s">
        <v>198</v>
      </c>
      <c r="G1034" s="529" t="s">
        <v>208</v>
      </c>
      <c r="H1034" s="9">
        <v>20.675943287599999</v>
      </c>
      <c r="I1034" s="9">
        <v>14.526565794670001</v>
      </c>
      <c r="J1034" s="287">
        <v>35.202509082269998</v>
      </c>
      <c r="K1034" s="9">
        <v>26.507697084659998</v>
      </c>
      <c r="L1034" s="9">
        <v>9.2939810732500003</v>
      </c>
      <c r="M1034" s="287">
        <v>35.801678157909997</v>
      </c>
      <c r="N1034" s="9">
        <v>23.191202734889998</v>
      </c>
      <c r="O1034" s="9">
        <v>118.60054769192</v>
      </c>
      <c r="P1034" s="9">
        <v>5.51554750702</v>
      </c>
      <c r="Q1034" s="9">
        <v>4.9023060066299999</v>
      </c>
      <c r="R1034" s="9">
        <v>19.475127450039999</v>
      </c>
      <c r="S1034" s="9">
        <v>35.484021849139999</v>
      </c>
      <c r="T1034" s="9">
        <v>34.593409845540002</v>
      </c>
      <c r="U1034" s="9">
        <v>9.7605779445700005</v>
      </c>
      <c r="V1034" s="287">
        <v>251.52274102974997</v>
      </c>
      <c r="W1034" s="287">
        <v>322.52692826992995</v>
      </c>
      <c r="X1034" s="9">
        <v>33.256660866689472</v>
      </c>
      <c r="Y1034" s="287">
        <v>355.78358913661941</v>
      </c>
      <c r="Z1034" t="str">
        <f>SUBSTITUTE(SUBSTITUTE(SUBSTITUTE(SUBSTITUTE(IF(E1034="","",VLOOKUP(E1034,Esquemas_NORM!$A$2:$H$126,8,FALSE)),"PROVINCIA ADMINISTRATIVA Y DE PLANIFICACIÓN","PAT"),"PROVINCIA ADMINISTRATIVA Y DE PLANIFICACION","PAT"),"PROVINCIA ADMINISTRATIVA DE PLANIFICACION","PAT"),"PROVINCIA ADMINISTRATIVA Y PLANIFICACION","PAT")</f>
        <v>A la fecha no ha conformado un EAT Provincia</v>
      </c>
      <c r="AA1034" t="str">
        <f>IF($E1034="","",INDEX(Esquemas_NORM!$H$2:$K$126,MATCH($E1034,Esquemas_NORM!$A$2:$A$126,0),MATCH(AA$4,Esquemas_NORM!$H$1:$K$1,0)))</f>
        <v>A la fecha no ha conformado un EAT Región</v>
      </c>
      <c r="AB1034" t="str">
        <f>IF($E1034="","",INDEX(Esquemas_NORM!$H$2:$K$126,MATCH($E1034,Esquemas_NORM!$A$2:$A$126,0),MATCH(AB$4,Esquemas_NORM!$H$1:$K$1,0)))</f>
        <v>A la fecha no ha conformado un EAT Área Metropolitana</v>
      </c>
      <c r="AC1034" t="str">
        <f>IF($E1034="","",INDEX(Esquemas_NORM!$H$2:$K$126,MATCH($E1034,Esquemas_NORM!$A$2:$A$126,0),MATCH(AC$4,Esquemas_NORM!$H$1:$K$1,0)))</f>
        <v>ASOCIACIÓN DE MUNICIPIOS DEL MAGDALENA MEDIO ANTIOQUEÑO - AMMA</v>
      </c>
    </row>
    <row r="1035" spans="1:29" x14ac:dyDescent="0.3">
      <c r="A1035" s="536">
        <v>2023</v>
      </c>
      <c r="B1035" s="529" t="s">
        <v>556</v>
      </c>
      <c r="C1035" s="529" t="s">
        <v>195</v>
      </c>
      <c r="D1035" s="529" t="s">
        <v>564</v>
      </c>
      <c r="E1035" s="529" t="s">
        <v>209</v>
      </c>
      <c r="F1035" s="529" t="s">
        <v>198</v>
      </c>
      <c r="G1035" s="529" t="s">
        <v>210</v>
      </c>
      <c r="H1035" s="9">
        <v>69.149888495520003</v>
      </c>
      <c r="I1035" s="9">
        <v>909.27504991835997</v>
      </c>
      <c r="J1035" s="287">
        <v>978.42493841388</v>
      </c>
      <c r="K1035" s="9">
        <v>8.2213495774900007</v>
      </c>
      <c r="L1035" s="9">
        <v>8.9436526907499996</v>
      </c>
      <c r="M1035" s="287">
        <v>17.165002268240002</v>
      </c>
      <c r="N1035" s="9">
        <v>16.044269710439998</v>
      </c>
      <c r="O1035" s="9">
        <v>49.220007935209999</v>
      </c>
      <c r="P1035" s="9">
        <v>8.2952171689600007</v>
      </c>
      <c r="Q1035" s="9">
        <v>5.8189676353999999</v>
      </c>
      <c r="R1035" s="9">
        <v>20.432593591029999</v>
      </c>
      <c r="S1035" s="9">
        <v>78.627018823729998</v>
      </c>
      <c r="T1035" s="9">
        <v>48.653986279409999</v>
      </c>
      <c r="U1035" s="9">
        <v>13.867940590490001</v>
      </c>
      <c r="V1035" s="287">
        <v>240.96000173466999</v>
      </c>
      <c r="W1035" s="287">
        <v>1236.5499424167899</v>
      </c>
      <c r="X1035" s="9">
        <v>127.50415073914455</v>
      </c>
      <c r="Y1035" s="287">
        <v>1364.0540931559344</v>
      </c>
      <c r="Z1035" t="str">
        <f>SUBSTITUTE(SUBSTITUTE(SUBSTITUTE(SUBSTITUTE(IF(E1035="","",VLOOKUP(E1035,Esquemas_NORM!$A$2:$H$126,8,FALSE)),"PROVINCIA ADMINISTRATIVA Y DE PLANIFICACIÓN","PAT"),"PROVINCIA ADMINISTRATIVA Y DE PLANIFICACION","PAT"),"PROVINCIA ADMINISTRATIVA DE PLANIFICACION","PAT"),"PROVINCIA ADMINISTRATIVA Y PLANIFICACION","PAT")</f>
        <v>A la fecha no ha conformado un EAT Provincia</v>
      </c>
      <c r="AA1035" t="str">
        <f>IF($E1035="","",INDEX(Esquemas_NORM!$H$2:$K$126,MATCH($E1035,Esquemas_NORM!$A$2:$A$126,0),MATCH(AA$4,Esquemas_NORM!$H$1:$K$1,0)))</f>
        <v>A la fecha no ha conformado un EAT Región</v>
      </c>
      <c r="AB1035" t="str">
        <f>IF($E1035="","",INDEX(Esquemas_NORM!$H$2:$K$126,MATCH($E1035,Esquemas_NORM!$A$2:$A$126,0),MATCH(AB$4,Esquemas_NORM!$H$1:$K$1,0)))</f>
        <v>A la fecha no ha conformado un EAT Área Metropolitana</v>
      </c>
      <c r="AC1035" t="str">
        <f>IF($E1035="","",INDEX(Esquemas_NORM!$H$2:$K$126,MATCH($E1035,Esquemas_NORM!$A$2:$A$126,0),MATCH(AC$4,Esquemas_NORM!$H$1:$K$1,0)))</f>
        <v>ASOCIACIÓN DE MUNICIPIOS DEL MAGDALENA MEDIO ANTIOQUEÑO - AMMA</v>
      </c>
    </row>
    <row r="1036" spans="1:29" x14ac:dyDescent="0.3">
      <c r="A1036" s="536">
        <v>2023</v>
      </c>
      <c r="B1036" s="529" t="s">
        <v>556</v>
      </c>
      <c r="C1036" s="529" t="s">
        <v>211</v>
      </c>
      <c r="D1036" s="529" t="s">
        <v>565</v>
      </c>
      <c r="E1036" s="529" t="s">
        <v>213</v>
      </c>
      <c r="F1036" s="529" t="s">
        <v>214</v>
      </c>
      <c r="G1036" s="529" t="s">
        <v>215</v>
      </c>
      <c r="H1036" s="9">
        <v>78.071535506730001</v>
      </c>
      <c r="I1036" s="9">
        <v>13.114740374389999</v>
      </c>
      <c r="J1036" s="287">
        <v>91.186275881119997</v>
      </c>
      <c r="K1036" s="9">
        <v>28.646171332390001</v>
      </c>
      <c r="L1036" s="9">
        <v>30.971105143319999</v>
      </c>
      <c r="M1036" s="287">
        <v>59.61727647571</v>
      </c>
      <c r="N1036" s="9">
        <v>950.19019482113004</v>
      </c>
      <c r="O1036" s="9">
        <v>84.390350856040001</v>
      </c>
      <c r="P1036" s="9">
        <v>11.79516219676</v>
      </c>
      <c r="Q1036" s="9">
        <v>12.92355421884</v>
      </c>
      <c r="R1036" s="9">
        <v>32.705848130610001</v>
      </c>
      <c r="S1036" s="9">
        <v>62.982469960899998</v>
      </c>
      <c r="T1036" s="9">
        <v>56.876092299310002</v>
      </c>
      <c r="U1036" s="9">
        <v>21.946042996500001</v>
      </c>
      <c r="V1036" s="287">
        <v>1233.8097154800901</v>
      </c>
      <c r="W1036" s="287">
        <v>1384.6132678369202</v>
      </c>
      <c r="X1036" s="9">
        <v>142.77137765512126</v>
      </c>
      <c r="Y1036" s="287">
        <v>1527.3846454920415</v>
      </c>
      <c r="Z1036" t="str">
        <f>SUBSTITUTE(SUBSTITUTE(SUBSTITUTE(SUBSTITUTE(IF(E1036="","",VLOOKUP(E1036,Esquemas_NORM!$A$2:$H$126,8,FALSE)),"PROVINCIA ADMINISTRATIVA Y DE PLANIFICACIÓN","PAT"),"PROVINCIA ADMINISTRATIVA Y DE PLANIFICACION","PAT"),"PROVINCIA ADMINISTRATIVA DE PLANIFICACION","PAT"),"PROVINCIA ADMINISTRATIVA Y PLANIFICACION","PAT")</f>
        <v>PAT MINERO AGROECOLOGICA</v>
      </c>
      <c r="AA1036" t="str">
        <f>IF($E1036="","",INDEX(Esquemas_NORM!$H$2:$K$126,MATCH($E1036,Esquemas_NORM!$A$2:$A$126,0),MATCH(AA$4,Esquemas_NORM!$H$1:$K$1,0)))</f>
        <v>A la fecha no ha conformado un EAT Región</v>
      </c>
      <c r="AB1036" t="str">
        <f>IF($E1036="","",INDEX(Esquemas_NORM!$H$2:$K$126,MATCH($E1036,Esquemas_NORM!$A$2:$A$126,0),MATCH(AB$4,Esquemas_NORM!$H$1:$K$1,0)))</f>
        <v>A la fecha no ha conformado un EAT Área Metropolitana</v>
      </c>
      <c r="AC1036" t="str">
        <f>IF($E1036="","",INDEX(Esquemas_NORM!$H$2:$K$126,MATCH($E1036,Esquemas_NORM!$A$2:$A$126,0),MATCH(AC$4,Esquemas_NORM!$H$1:$K$1,0)))</f>
        <v>A la fecha no ha conformado un EAT asociación - unión</v>
      </c>
    </row>
    <row r="1037" spans="1:29" x14ac:dyDescent="0.3">
      <c r="A1037" s="536">
        <v>2023</v>
      </c>
      <c r="B1037" s="529" t="s">
        <v>556</v>
      </c>
      <c r="C1037" s="529" t="s">
        <v>211</v>
      </c>
      <c r="D1037" s="529" t="s">
        <v>566</v>
      </c>
      <c r="E1037" s="529" t="s">
        <v>216</v>
      </c>
      <c r="F1037" s="529" t="s">
        <v>214</v>
      </c>
      <c r="G1037" s="529" t="s">
        <v>217</v>
      </c>
      <c r="H1037" s="9">
        <v>64.293706319509994</v>
      </c>
      <c r="I1037" s="9">
        <v>144.66751008732999</v>
      </c>
      <c r="J1037" s="287">
        <v>208.96121640683998</v>
      </c>
      <c r="K1037" s="9">
        <v>3.6013347143700001</v>
      </c>
      <c r="L1037" s="9">
        <v>9.2973327275899997</v>
      </c>
      <c r="M1037" s="287">
        <v>12.898667441960001</v>
      </c>
      <c r="N1037" s="9">
        <v>164.64724658077</v>
      </c>
      <c r="O1037" s="9">
        <v>13.347397393</v>
      </c>
      <c r="P1037" s="9">
        <v>1.87794648914</v>
      </c>
      <c r="Q1037" s="9">
        <v>1.47994872169</v>
      </c>
      <c r="R1037" s="9">
        <v>4.1664107366399996</v>
      </c>
      <c r="S1037" s="9">
        <v>11.75473073245</v>
      </c>
      <c r="T1037" s="9">
        <v>10.405157125540001</v>
      </c>
      <c r="U1037" s="9">
        <v>2.8283880092300002</v>
      </c>
      <c r="V1037" s="287">
        <v>210.50722578845995</v>
      </c>
      <c r="W1037" s="287">
        <v>432.36710963725994</v>
      </c>
      <c r="X1037" s="9">
        <v>44.582591637330161</v>
      </c>
      <c r="Y1037" s="287">
        <v>476.9497012745901</v>
      </c>
      <c r="Z1037" t="str">
        <f>SUBSTITUTE(SUBSTITUTE(SUBSTITUTE(SUBSTITUTE(IF(E1037="","",VLOOKUP(E1037,Esquemas_NORM!$A$2:$H$126,8,FALSE)),"PROVINCIA ADMINISTRATIVA Y DE PLANIFICACIÓN","PAT"),"PROVINCIA ADMINISTRATIVA Y DE PLANIFICACION","PAT"),"PROVINCIA ADMINISTRATIVA DE PLANIFICACION","PAT"),"PROVINCIA ADMINISTRATIVA Y PLANIFICACION","PAT")</f>
        <v>PAT BIOENERGÉTICA DEL NORTE DE ANTIOQUIA</v>
      </c>
      <c r="AA1037" t="str">
        <f>IF($E1037="","",INDEX(Esquemas_NORM!$H$2:$K$126,MATCH($E1037,Esquemas_NORM!$A$2:$A$126,0),MATCH(AA$4,Esquemas_NORM!$H$1:$K$1,0)))</f>
        <v>A la fecha no ha conformado un EAT Región</v>
      </c>
      <c r="AB1037" t="str">
        <f>IF($E1037="","",INDEX(Esquemas_NORM!$H$2:$K$126,MATCH($E1037,Esquemas_NORM!$A$2:$A$126,0),MATCH(AB$4,Esquemas_NORM!$H$1:$K$1,0)))</f>
        <v>A la fecha no ha conformado un EAT Área Metropolitana</v>
      </c>
      <c r="AC1037" t="str">
        <f>IF($E1037="","",INDEX(Esquemas_NORM!$H$2:$K$126,MATCH($E1037,Esquemas_NORM!$A$2:$A$126,0),MATCH(AC$4,Esquemas_NORM!$H$1:$K$1,0)))</f>
        <v>A la fecha no ha conformado un EAT asociación - unión</v>
      </c>
    </row>
    <row r="1038" spans="1:29" x14ac:dyDescent="0.3">
      <c r="A1038" s="536">
        <v>2023</v>
      </c>
      <c r="B1038" s="529" t="s">
        <v>556</v>
      </c>
      <c r="C1038" s="529" t="s">
        <v>211</v>
      </c>
      <c r="D1038" s="529" t="s">
        <v>563</v>
      </c>
      <c r="E1038" s="529" t="s">
        <v>218</v>
      </c>
      <c r="F1038" s="529" t="s">
        <v>214</v>
      </c>
      <c r="G1038" s="529" t="s">
        <v>219</v>
      </c>
      <c r="H1038" s="9">
        <v>13.229547288019999</v>
      </c>
      <c r="I1038" s="9">
        <v>3.02577579616</v>
      </c>
      <c r="J1038" s="287">
        <v>16.255323084179999</v>
      </c>
      <c r="K1038" s="9">
        <v>6.0177969304200003</v>
      </c>
      <c r="L1038" s="9">
        <v>3.3445277227300001</v>
      </c>
      <c r="M1038" s="287">
        <v>9.3623246531500008</v>
      </c>
      <c r="N1038" s="9">
        <v>12.810827280630001</v>
      </c>
      <c r="O1038" s="9">
        <v>59.661280037700003</v>
      </c>
      <c r="P1038" s="9">
        <v>7.4377654996000002</v>
      </c>
      <c r="Q1038" s="9">
        <v>5.9385131369900002</v>
      </c>
      <c r="R1038" s="9">
        <v>16.154893678890001</v>
      </c>
      <c r="S1038" s="9">
        <v>23.637809107500001</v>
      </c>
      <c r="T1038" s="9">
        <v>37.127478490100003</v>
      </c>
      <c r="U1038" s="9">
        <v>10.2923754086</v>
      </c>
      <c r="V1038" s="287">
        <v>173.06094264001004</v>
      </c>
      <c r="W1038" s="287">
        <v>198.67859037734004</v>
      </c>
      <c r="X1038" s="9">
        <v>20.486309583804299</v>
      </c>
      <c r="Y1038" s="287">
        <v>219.16489996114433</v>
      </c>
      <c r="Z1038" t="str">
        <f>SUBSTITUTE(SUBSTITUTE(SUBSTITUTE(SUBSTITUTE(IF(E1038="","",VLOOKUP(E1038,Esquemas_NORM!$A$2:$H$126,8,FALSE)),"PROVINCIA ADMINISTRATIVA Y DE PLANIFICACIÓN","PAT"),"PROVINCIA ADMINISTRATIVA Y DE PLANIFICACION","PAT"),"PROVINCIA ADMINISTRATIVA DE PLANIFICACION","PAT"),"PROVINCIA ADMINISTRATIVA Y PLANIFICACION","PAT")</f>
        <v>A la fecha no ha conformado un EAT Provincia</v>
      </c>
      <c r="AA1038" t="str">
        <f>IF($E1038="","",INDEX(Esquemas_NORM!$H$2:$K$126,MATCH($E1038,Esquemas_NORM!$A$2:$A$126,0),MATCH(AA$4,Esquemas_NORM!$H$1:$K$1,0)))</f>
        <v>A la fecha no ha conformado un EAT Región</v>
      </c>
      <c r="AB1038" t="str">
        <f>IF($E1038="","",INDEX(Esquemas_NORM!$H$2:$K$126,MATCH($E1038,Esquemas_NORM!$A$2:$A$126,0),MATCH(AB$4,Esquemas_NORM!$H$1:$K$1,0)))</f>
        <v>A la fecha no ha conformado un EAT Área Metropolitana</v>
      </c>
      <c r="AC1038" t="str">
        <f>IF($E1038="","",INDEX(Esquemas_NORM!$H$2:$K$126,MATCH($E1038,Esquemas_NORM!$A$2:$A$126,0),MATCH(AC$4,Esquemas_NORM!$H$1:$K$1,0)))</f>
        <v>A la fecha no ha conformado un EAT asociación - unión</v>
      </c>
    </row>
    <row r="1039" spans="1:29" x14ac:dyDescent="0.3">
      <c r="A1039" s="536">
        <v>2023</v>
      </c>
      <c r="B1039" s="529" t="s">
        <v>556</v>
      </c>
      <c r="C1039" s="529" t="s">
        <v>211</v>
      </c>
      <c r="D1039" s="529" t="s">
        <v>567</v>
      </c>
      <c r="E1039" s="529" t="s">
        <v>220</v>
      </c>
      <c r="F1039" s="529" t="s">
        <v>214</v>
      </c>
      <c r="G1039" s="529" t="s">
        <v>222</v>
      </c>
      <c r="H1039" s="9">
        <v>215.63536836189999</v>
      </c>
      <c r="I1039" s="9">
        <v>712.26741788692004</v>
      </c>
      <c r="J1039" s="287">
        <v>927.90278624882001</v>
      </c>
      <c r="K1039" s="9">
        <v>20.54047562885</v>
      </c>
      <c r="L1039" s="9">
        <v>3.4085721429100002</v>
      </c>
      <c r="M1039" s="287">
        <v>23.94904777176</v>
      </c>
      <c r="N1039" s="9">
        <v>57.628736906859999</v>
      </c>
      <c r="O1039" s="9">
        <v>90.606048179560005</v>
      </c>
      <c r="P1039" s="9">
        <v>14.497851120509999</v>
      </c>
      <c r="Q1039" s="9">
        <v>11.933610230759999</v>
      </c>
      <c r="R1039" s="9">
        <v>32.433284811050001</v>
      </c>
      <c r="S1039" s="9">
        <v>76.842381164339997</v>
      </c>
      <c r="T1039" s="9">
        <v>74.24122578235</v>
      </c>
      <c r="U1039" s="9">
        <v>24.954668723200001</v>
      </c>
      <c r="V1039" s="287">
        <v>383.13780691862996</v>
      </c>
      <c r="W1039" s="287">
        <v>1334.9896409392099</v>
      </c>
      <c r="X1039" s="9">
        <v>137.65454558268618</v>
      </c>
      <c r="Y1039" s="287">
        <v>1472.6441865218962</v>
      </c>
      <c r="Z1039" t="str">
        <f>SUBSTITUTE(SUBSTITUTE(SUBSTITUTE(SUBSTITUTE(IF(E1039="","",VLOOKUP(E1039,Esquemas_NORM!$A$2:$H$126,8,FALSE)),"PROVINCIA ADMINISTRATIVA Y DE PLANIFICACIÓN","PAT"),"PROVINCIA ADMINISTRATIVA Y DE PLANIFICACION","PAT"),"PROVINCIA ADMINISTRATIVA DE PLANIFICACION","PAT"),"PROVINCIA ADMINISTRATIVA Y PLANIFICACION","PAT")</f>
        <v>PAT MINERO AGROECOLOGICA</v>
      </c>
      <c r="AA1039" t="str">
        <f>IF($E1039="","",INDEX(Esquemas_NORM!$H$2:$K$126,MATCH($E1039,Esquemas_NORM!$A$2:$A$126,0),MATCH(AA$4,Esquemas_NORM!$H$1:$K$1,0)))</f>
        <v>A la fecha no ha conformado un EAT Región</v>
      </c>
      <c r="AB1039" t="str">
        <f>IF($E1039="","",INDEX(Esquemas_NORM!$H$2:$K$126,MATCH($E1039,Esquemas_NORM!$A$2:$A$126,0),MATCH(AB$4,Esquemas_NORM!$H$1:$K$1,0)))</f>
        <v>A la fecha no ha conformado un EAT Área Metropolitana</v>
      </c>
      <c r="AC1039" t="str">
        <f>IF($E1039="","",INDEX(Esquemas_NORM!$H$2:$K$126,MATCH($E1039,Esquemas_NORM!$A$2:$A$126,0),MATCH(AC$4,Esquemas_NORM!$H$1:$K$1,0)))</f>
        <v>A la fecha no ha conformado un EAT asociación - unión</v>
      </c>
    </row>
    <row r="1040" spans="1:29" x14ac:dyDescent="0.3">
      <c r="A1040" s="536">
        <v>2023</v>
      </c>
      <c r="B1040" s="529" t="s">
        <v>556</v>
      </c>
      <c r="C1040" s="529" t="s">
        <v>211</v>
      </c>
      <c r="D1040" s="529" t="s">
        <v>563</v>
      </c>
      <c r="E1040" s="529" t="s">
        <v>223</v>
      </c>
      <c r="F1040" s="529" t="s">
        <v>214</v>
      </c>
      <c r="G1040" s="529" t="s">
        <v>224</v>
      </c>
      <c r="H1040" s="9">
        <v>85.642636557320003</v>
      </c>
      <c r="I1040" s="9">
        <v>1.78690130211</v>
      </c>
      <c r="J1040" s="287">
        <v>87.429537859429999</v>
      </c>
      <c r="K1040" s="9">
        <v>9.0652466661499993</v>
      </c>
      <c r="L1040" s="9">
        <v>7.5928687415400002</v>
      </c>
      <c r="M1040" s="287">
        <v>16.658115407689998</v>
      </c>
      <c r="N1040" s="9">
        <v>42.01256573429</v>
      </c>
      <c r="O1040" s="9">
        <v>60.458288052459999</v>
      </c>
      <c r="P1040" s="9">
        <v>8.9265937065099994</v>
      </c>
      <c r="Q1040" s="9">
        <v>7.08881748643</v>
      </c>
      <c r="R1040" s="9">
        <v>25.556185543000002</v>
      </c>
      <c r="S1040" s="9">
        <v>29.529060725090002</v>
      </c>
      <c r="T1040" s="9">
        <v>47.41553127241</v>
      </c>
      <c r="U1040" s="9">
        <v>14.074627237130001</v>
      </c>
      <c r="V1040" s="287">
        <v>235.06166975732</v>
      </c>
      <c r="W1040" s="287">
        <v>339.14932302443998</v>
      </c>
      <c r="X1040" s="9">
        <v>34.970642852978735</v>
      </c>
      <c r="Y1040" s="287">
        <v>374.11996587741874</v>
      </c>
      <c r="Z1040" t="str">
        <f>SUBSTITUTE(SUBSTITUTE(SUBSTITUTE(SUBSTITUTE(IF(E1040="","",VLOOKUP(E1040,Esquemas_NORM!$A$2:$H$126,8,FALSE)),"PROVINCIA ADMINISTRATIVA Y DE PLANIFICACIÓN","PAT"),"PROVINCIA ADMINISTRATIVA Y DE PLANIFICACION","PAT"),"PROVINCIA ADMINISTRATIVA DE PLANIFICACION","PAT"),"PROVINCIA ADMINISTRATIVA Y PLANIFICACION","PAT")</f>
        <v>A la fecha no ha conformado un EAT Provincia</v>
      </c>
      <c r="AA1040" t="str">
        <f>IF($E1040="","",INDEX(Esquemas_NORM!$H$2:$K$126,MATCH($E1040,Esquemas_NORM!$A$2:$A$126,0),MATCH(AA$4,Esquemas_NORM!$H$1:$K$1,0)))</f>
        <v>A la fecha no ha conformado un EAT Región</v>
      </c>
      <c r="AB1040" t="str">
        <f>IF($E1040="","",INDEX(Esquemas_NORM!$H$2:$K$126,MATCH($E1040,Esquemas_NORM!$A$2:$A$126,0),MATCH(AB$4,Esquemas_NORM!$H$1:$K$1,0)))</f>
        <v>A la fecha no ha conformado un EAT Área Metropolitana</v>
      </c>
      <c r="AC1040" t="str">
        <f>IF($E1040="","",INDEX(Esquemas_NORM!$H$2:$K$126,MATCH($E1040,Esquemas_NORM!$A$2:$A$126,0),MATCH(AC$4,Esquemas_NORM!$H$1:$K$1,0)))</f>
        <v>A la fecha no ha conformado un EAT asociación - unión</v>
      </c>
    </row>
    <row r="1041" spans="1:29" x14ac:dyDescent="0.3">
      <c r="A1041" s="536">
        <v>2023</v>
      </c>
      <c r="B1041" s="529" t="s">
        <v>556</v>
      </c>
      <c r="C1041" s="529" t="s">
        <v>211</v>
      </c>
      <c r="D1041" s="529" t="s">
        <v>563</v>
      </c>
      <c r="E1041" s="529" t="s">
        <v>225</v>
      </c>
      <c r="F1041" s="529" t="s">
        <v>214</v>
      </c>
      <c r="G1041" s="529" t="s">
        <v>226</v>
      </c>
      <c r="H1041" s="9">
        <v>226.29014124560999</v>
      </c>
      <c r="I1041" s="9">
        <v>101.17873851562</v>
      </c>
      <c r="J1041" s="287">
        <v>327.46887976122997</v>
      </c>
      <c r="K1041" s="9">
        <v>14.900261125629999</v>
      </c>
      <c r="L1041" s="9">
        <v>1.34656436059</v>
      </c>
      <c r="M1041" s="287">
        <v>16.246825486220001</v>
      </c>
      <c r="N1041" s="9">
        <v>36.211991215079998</v>
      </c>
      <c r="O1041" s="9">
        <v>33.363720766919997</v>
      </c>
      <c r="P1041" s="9">
        <v>3.1133682993099998</v>
      </c>
      <c r="Q1041" s="9">
        <v>2.95334632925</v>
      </c>
      <c r="R1041" s="9">
        <v>14.46767432305</v>
      </c>
      <c r="S1041" s="9">
        <v>28.404561280719999</v>
      </c>
      <c r="T1041" s="9">
        <v>28.5653340844</v>
      </c>
      <c r="U1041" s="9">
        <v>7.9297418911799999</v>
      </c>
      <c r="V1041" s="287">
        <v>155.00973818991</v>
      </c>
      <c r="W1041" s="287">
        <v>498.72544343735996</v>
      </c>
      <c r="X1041" s="9">
        <v>51.424986518039688</v>
      </c>
      <c r="Y1041" s="287">
        <v>550.15042995539966</v>
      </c>
      <c r="Z1041" t="str">
        <f>SUBSTITUTE(SUBSTITUTE(SUBSTITUTE(SUBSTITUTE(IF(E1041="","",VLOOKUP(E1041,Esquemas_NORM!$A$2:$H$126,8,FALSE)),"PROVINCIA ADMINISTRATIVA Y DE PLANIFICACIÓN","PAT"),"PROVINCIA ADMINISTRATIVA Y DE PLANIFICACION","PAT"),"PROVINCIA ADMINISTRATIVA DE PLANIFICACION","PAT"),"PROVINCIA ADMINISTRATIVA Y PLANIFICACION","PAT")</f>
        <v>A la fecha no ha conformado un EAT Provincia</v>
      </c>
      <c r="AA1041" t="str">
        <f>IF($E1041="","",INDEX(Esquemas_NORM!$H$2:$K$126,MATCH($E1041,Esquemas_NORM!$A$2:$A$126,0),MATCH(AA$4,Esquemas_NORM!$H$1:$K$1,0)))</f>
        <v>A la fecha no ha conformado un EAT Región</v>
      </c>
      <c r="AB1041" t="str">
        <f>IF($E1041="","",INDEX(Esquemas_NORM!$H$2:$K$126,MATCH($E1041,Esquemas_NORM!$A$2:$A$126,0),MATCH(AB$4,Esquemas_NORM!$H$1:$K$1,0)))</f>
        <v>A la fecha no ha conformado un EAT Área Metropolitana</v>
      </c>
      <c r="AC1041" t="str">
        <f>IF($E1041="","",INDEX(Esquemas_NORM!$H$2:$K$126,MATCH($E1041,Esquemas_NORM!$A$2:$A$126,0),MATCH(AC$4,Esquemas_NORM!$H$1:$K$1,0)))</f>
        <v>A la fecha no ha conformado un EAT asociación - unión</v>
      </c>
    </row>
    <row r="1042" spans="1:29" x14ac:dyDescent="0.3">
      <c r="A1042" s="536">
        <v>2023</v>
      </c>
      <c r="B1042" s="529" t="s">
        <v>556</v>
      </c>
      <c r="C1042" s="529" t="s">
        <v>211</v>
      </c>
      <c r="D1042" s="529" t="s">
        <v>567</v>
      </c>
      <c r="E1042" s="529" t="s">
        <v>227</v>
      </c>
      <c r="F1042" s="529" t="s">
        <v>214</v>
      </c>
      <c r="G1042" s="529" t="s">
        <v>228</v>
      </c>
      <c r="H1042" s="9">
        <v>59.329760265339999</v>
      </c>
      <c r="I1042" s="9">
        <v>1216.2964627227</v>
      </c>
      <c r="J1042" s="287">
        <v>1275.6262229880399</v>
      </c>
      <c r="K1042" s="9">
        <v>28.88915659685</v>
      </c>
      <c r="L1042" s="9">
        <v>1.3106252488800001</v>
      </c>
      <c r="M1042" s="287">
        <v>30.199781845730001</v>
      </c>
      <c r="N1042" s="9">
        <v>58.148193420379997</v>
      </c>
      <c r="O1042" s="9">
        <v>164.22596173977999</v>
      </c>
      <c r="P1042" s="9">
        <v>18.981380398900001</v>
      </c>
      <c r="Q1042" s="9">
        <v>16.377339846630001</v>
      </c>
      <c r="R1042" s="9">
        <v>43.72876512042</v>
      </c>
      <c r="S1042" s="9">
        <v>122.12502862247</v>
      </c>
      <c r="T1042" s="9">
        <v>95.461196810230007</v>
      </c>
      <c r="U1042" s="9">
        <v>34.17978278172</v>
      </c>
      <c r="V1042" s="287">
        <v>553.22764874052996</v>
      </c>
      <c r="W1042" s="287">
        <v>1859.0536535742999</v>
      </c>
      <c r="X1042" s="9">
        <v>191.69226340691012</v>
      </c>
      <c r="Y1042" s="287">
        <v>2050.74591698121</v>
      </c>
      <c r="Z1042" t="str">
        <f>SUBSTITUTE(SUBSTITUTE(SUBSTITUTE(SUBSTITUTE(IF(E1042="","",VLOOKUP(E1042,Esquemas_NORM!$A$2:$H$126,8,FALSE)),"PROVINCIA ADMINISTRATIVA Y DE PLANIFICACIÓN","PAT"),"PROVINCIA ADMINISTRATIVA Y DE PLANIFICACION","PAT"),"PROVINCIA ADMINISTRATIVA DE PLANIFICACION","PAT"),"PROVINCIA ADMINISTRATIVA Y PLANIFICACION","PAT")</f>
        <v>PAT MINERO AGROECOLOGICA</v>
      </c>
      <c r="AA1042" t="str">
        <f>IF($E1042="","",INDEX(Esquemas_NORM!$H$2:$K$126,MATCH($E1042,Esquemas_NORM!$A$2:$A$126,0),MATCH(AA$4,Esquemas_NORM!$H$1:$K$1,0)))</f>
        <v>A la fecha no ha conformado un EAT Región</v>
      </c>
      <c r="AB1042" t="str">
        <f>IF($E1042="","",INDEX(Esquemas_NORM!$H$2:$K$126,MATCH($E1042,Esquemas_NORM!$A$2:$A$126,0),MATCH(AB$4,Esquemas_NORM!$H$1:$K$1,0)))</f>
        <v>A la fecha no ha conformado un EAT Área Metropolitana</v>
      </c>
      <c r="AC1042" t="str">
        <f>IF($E1042="","",INDEX(Esquemas_NORM!$H$2:$K$126,MATCH($E1042,Esquemas_NORM!$A$2:$A$126,0),MATCH(AC$4,Esquemas_NORM!$H$1:$K$1,0)))</f>
        <v>A la fecha no ha conformado un EAT asociación - unión</v>
      </c>
    </row>
    <row r="1043" spans="1:29" x14ac:dyDescent="0.3">
      <c r="A1043" s="536">
        <v>2023</v>
      </c>
      <c r="B1043" s="529" t="s">
        <v>556</v>
      </c>
      <c r="C1043" s="529" t="s">
        <v>211</v>
      </c>
      <c r="D1043" s="529" t="s">
        <v>565</v>
      </c>
      <c r="E1043" s="529" t="s">
        <v>229</v>
      </c>
      <c r="F1043" s="529" t="s">
        <v>214</v>
      </c>
      <c r="G1043" s="529" t="s">
        <v>230</v>
      </c>
      <c r="H1043" s="9">
        <v>46.609928939219998</v>
      </c>
      <c r="I1043" s="9">
        <v>167.96831313526999</v>
      </c>
      <c r="J1043" s="287">
        <v>214.57824207448999</v>
      </c>
      <c r="K1043" s="9">
        <v>1.7311569145600001</v>
      </c>
      <c r="L1043" s="9">
        <v>7.7389365560199996</v>
      </c>
      <c r="M1043" s="287">
        <v>9.4700934705800002</v>
      </c>
      <c r="N1043" s="9">
        <v>6.3184265761900003</v>
      </c>
      <c r="O1043" s="9">
        <v>43.631116818770003</v>
      </c>
      <c r="P1043" s="9">
        <v>5.2554743336899996</v>
      </c>
      <c r="Q1043" s="9">
        <v>4.6171477479499998</v>
      </c>
      <c r="R1043" s="9">
        <v>11.53010376674</v>
      </c>
      <c r="S1043" s="9">
        <v>44.025855979399999</v>
      </c>
      <c r="T1043" s="9">
        <v>30.687031994169999</v>
      </c>
      <c r="U1043" s="9">
        <v>7.4844766357900001</v>
      </c>
      <c r="V1043" s="287">
        <v>153.5496338527</v>
      </c>
      <c r="W1043" s="287">
        <v>377.59796939776999</v>
      </c>
      <c r="X1043" s="9">
        <v>38.935191177842668</v>
      </c>
      <c r="Y1043" s="287">
        <v>416.53316057561267</v>
      </c>
      <c r="Z1043" t="str">
        <f>SUBSTITUTE(SUBSTITUTE(SUBSTITUTE(SUBSTITUTE(IF(E1043="","",VLOOKUP(E1043,Esquemas_NORM!$A$2:$H$126,8,FALSE)),"PROVINCIA ADMINISTRATIVA Y DE PLANIFICACIÓN","PAT"),"PROVINCIA ADMINISTRATIVA Y DE PLANIFICACION","PAT"),"PROVINCIA ADMINISTRATIVA DE PLANIFICACION","PAT"),"PROVINCIA ADMINISTRATIVA Y PLANIFICACION","PAT")</f>
        <v>PAT MINERO AGROECOLOGICA</v>
      </c>
      <c r="AA1043" t="str">
        <f>IF($E1043="","",INDEX(Esquemas_NORM!$H$2:$K$126,MATCH($E1043,Esquemas_NORM!$A$2:$A$126,0),MATCH(AA$4,Esquemas_NORM!$H$1:$K$1,0)))</f>
        <v>A la fecha no ha conformado un EAT Región</v>
      </c>
      <c r="AB1043" t="str">
        <f>IF($E1043="","",INDEX(Esquemas_NORM!$H$2:$K$126,MATCH($E1043,Esquemas_NORM!$A$2:$A$126,0),MATCH(AB$4,Esquemas_NORM!$H$1:$K$1,0)))</f>
        <v>A la fecha no ha conformado un EAT Área Metropolitana</v>
      </c>
      <c r="AC1043" t="str">
        <f>IF($E1043="","",INDEX(Esquemas_NORM!$H$2:$K$126,MATCH($E1043,Esquemas_NORM!$A$2:$A$126,0),MATCH(AC$4,Esquemas_NORM!$H$1:$K$1,0)))</f>
        <v>A la fecha no ha conformado un EAT asociación - unión</v>
      </c>
    </row>
    <row r="1044" spans="1:29" x14ac:dyDescent="0.3">
      <c r="A1044" s="536">
        <v>2023</v>
      </c>
      <c r="B1044" s="529" t="s">
        <v>556</v>
      </c>
      <c r="C1044" s="529" t="s">
        <v>211</v>
      </c>
      <c r="D1044" s="529" t="s">
        <v>565</v>
      </c>
      <c r="E1044" s="529" t="s">
        <v>231</v>
      </c>
      <c r="F1044" s="529" t="s">
        <v>214</v>
      </c>
      <c r="G1044" s="529" t="s">
        <v>232</v>
      </c>
      <c r="H1044" s="9">
        <v>23.205831531459999</v>
      </c>
      <c r="I1044" s="9">
        <v>0.57552392081000003</v>
      </c>
      <c r="J1044" s="287">
        <v>23.781355452269999</v>
      </c>
      <c r="K1044" s="9">
        <v>3.8219849430799999</v>
      </c>
      <c r="L1044" s="9">
        <v>1.92586351617</v>
      </c>
      <c r="M1044" s="287">
        <v>5.7478484592500001</v>
      </c>
      <c r="N1044" s="9">
        <v>4.1014053847799996</v>
      </c>
      <c r="O1044" s="9">
        <v>30.098068380569998</v>
      </c>
      <c r="P1044" s="9">
        <v>2.8287476596699999</v>
      </c>
      <c r="Q1044" s="9">
        <v>2.7059854995100001</v>
      </c>
      <c r="R1044" s="9">
        <v>8.4118576026799996</v>
      </c>
      <c r="S1044" s="9">
        <v>11.711328968469999</v>
      </c>
      <c r="T1044" s="9">
        <v>20.218536197350002</v>
      </c>
      <c r="U1044" s="9">
        <v>6.9601523629299997</v>
      </c>
      <c r="V1044" s="287">
        <v>87.036082055960009</v>
      </c>
      <c r="W1044" s="287">
        <v>116.56528596748001</v>
      </c>
      <c r="X1044" s="9">
        <v>12.019375265948348</v>
      </c>
      <c r="Y1044" s="287">
        <v>128.58466123342836</v>
      </c>
      <c r="Z1044" t="str">
        <f>SUBSTITUTE(SUBSTITUTE(SUBSTITUTE(SUBSTITUTE(IF(E1044="","",VLOOKUP(E1044,Esquemas_NORM!$A$2:$H$126,8,FALSE)),"PROVINCIA ADMINISTRATIVA Y DE PLANIFICACIÓN","PAT"),"PROVINCIA ADMINISTRATIVA Y DE PLANIFICACION","PAT"),"PROVINCIA ADMINISTRATIVA DE PLANIFICACION","PAT"),"PROVINCIA ADMINISTRATIVA Y PLANIFICACION","PAT")</f>
        <v>PAT MINERO AGROECOLOGICA</v>
      </c>
      <c r="AA1044" t="str">
        <f>IF($E1044="","",INDEX(Esquemas_NORM!$H$2:$K$126,MATCH($E1044,Esquemas_NORM!$A$2:$A$126,0),MATCH(AA$4,Esquemas_NORM!$H$1:$K$1,0)))</f>
        <v>A la fecha no ha conformado un EAT Región</v>
      </c>
      <c r="AB1044" t="str">
        <f>IF($E1044="","",INDEX(Esquemas_NORM!$H$2:$K$126,MATCH($E1044,Esquemas_NORM!$A$2:$A$126,0),MATCH(AB$4,Esquemas_NORM!$H$1:$K$1,0)))</f>
        <v>A la fecha no ha conformado un EAT Área Metropolitana</v>
      </c>
      <c r="AC1044" t="str">
        <f>IF($E1044="","",INDEX(Esquemas_NORM!$H$2:$K$126,MATCH($E1044,Esquemas_NORM!$A$2:$A$126,0),MATCH(AC$4,Esquemas_NORM!$H$1:$K$1,0)))</f>
        <v>A la fecha no ha conformado un EAT asociación - unión</v>
      </c>
    </row>
    <row r="1045" spans="1:29" x14ac:dyDescent="0.3">
      <c r="A1045" s="536">
        <v>2023</v>
      </c>
      <c r="B1045" s="529" t="s">
        <v>556</v>
      </c>
      <c r="C1045" s="529" t="s">
        <v>211</v>
      </c>
      <c r="D1045" s="529" t="s">
        <v>565</v>
      </c>
      <c r="E1045" s="529" t="s">
        <v>233</v>
      </c>
      <c r="F1045" s="529" t="s">
        <v>214</v>
      </c>
      <c r="G1045" s="529" t="s">
        <v>234</v>
      </c>
      <c r="H1045" s="9">
        <v>216.45699618808001</v>
      </c>
      <c r="I1045" s="9">
        <v>2.6010100140099999</v>
      </c>
      <c r="J1045" s="287">
        <v>219.05800620209001</v>
      </c>
      <c r="K1045" s="9">
        <v>14.160440728419999</v>
      </c>
      <c r="L1045" s="9">
        <v>8.1617870583700007</v>
      </c>
      <c r="M1045" s="287">
        <v>22.322227786790002</v>
      </c>
      <c r="N1045" s="9">
        <v>10.046200377710001</v>
      </c>
      <c r="O1045" s="9">
        <v>55.410278483879999</v>
      </c>
      <c r="P1045" s="9">
        <v>7.95555046581</v>
      </c>
      <c r="Q1045" s="9">
        <v>7.9675319616399998</v>
      </c>
      <c r="R1045" s="9">
        <v>22.52129240356</v>
      </c>
      <c r="S1045" s="9">
        <v>33.446863657919998</v>
      </c>
      <c r="T1045" s="9">
        <v>95.905842359649995</v>
      </c>
      <c r="U1045" s="9">
        <v>14.70303172791</v>
      </c>
      <c r="V1045" s="287">
        <v>247.95659143808001</v>
      </c>
      <c r="W1045" s="287">
        <v>489.33682542695999</v>
      </c>
      <c r="X1045" s="9">
        <v>50.456899645910596</v>
      </c>
      <c r="Y1045" s="287">
        <v>539.79372507287053</v>
      </c>
      <c r="Z1045" t="str">
        <f>SUBSTITUTE(SUBSTITUTE(SUBSTITUTE(SUBSTITUTE(IF(E1045="","",VLOOKUP(E1045,Esquemas_NORM!$A$2:$H$126,8,FALSE)),"PROVINCIA ADMINISTRATIVA Y DE PLANIFICACIÓN","PAT"),"PROVINCIA ADMINISTRATIVA Y DE PLANIFICACION","PAT"),"PROVINCIA ADMINISTRATIVA DE PLANIFICACION","PAT"),"PROVINCIA ADMINISTRATIVA Y PLANIFICACION","PAT")</f>
        <v>PAT MINERO AGROECOLOGICA</v>
      </c>
      <c r="AA1045" t="str">
        <f>IF($E1045="","",INDEX(Esquemas_NORM!$H$2:$K$126,MATCH($E1045,Esquemas_NORM!$A$2:$A$126,0),MATCH(AA$4,Esquemas_NORM!$H$1:$K$1,0)))</f>
        <v>A la fecha no ha conformado un EAT Región</v>
      </c>
      <c r="AB1045" t="str">
        <f>IF($E1045="","",INDEX(Esquemas_NORM!$H$2:$K$126,MATCH($E1045,Esquemas_NORM!$A$2:$A$126,0),MATCH(AB$4,Esquemas_NORM!$H$1:$K$1,0)))</f>
        <v>A la fecha no ha conformado un EAT Área Metropolitana</v>
      </c>
      <c r="AC1045" t="str">
        <f>IF($E1045="","",INDEX(Esquemas_NORM!$H$2:$K$126,MATCH($E1045,Esquemas_NORM!$A$2:$A$126,0),MATCH(AC$4,Esquemas_NORM!$H$1:$K$1,0)))</f>
        <v>A la fecha no ha conformado un EAT asociación - unión</v>
      </c>
    </row>
    <row r="1046" spans="1:29" x14ac:dyDescent="0.3">
      <c r="A1046" s="536">
        <v>2023</v>
      </c>
      <c r="B1046" s="529" t="s">
        <v>556</v>
      </c>
      <c r="C1046" s="529" t="s">
        <v>235</v>
      </c>
      <c r="D1046" s="529" t="s">
        <v>568</v>
      </c>
      <c r="E1046" s="529" t="s">
        <v>237</v>
      </c>
      <c r="F1046" s="529" t="s">
        <v>238</v>
      </c>
      <c r="G1046" s="529" t="s">
        <v>239</v>
      </c>
      <c r="H1046" s="9">
        <v>44.247077658130003</v>
      </c>
      <c r="I1046" s="9">
        <v>0</v>
      </c>
      <c r="J1046" s="287">
        <v>44.247077658130003</v>
      </c>
      <c r="K1046" s="9">
        <v>2.7930602966200002</v>
      </c>
      <c r="L1046" s="9">
        <v>6.1546512876100001</v>
      </c>
      <c r="M1046" s="287">
        <v>8.9477115842299995</v>
      </c>
      <c r="N1046" s="9">
        <v>3.82356168963</v>
      </c>
      <c r="O1046" s="9">
        <v>34.901406020419998</v>
      </c>
      <c r="P1046" s="9">
        <v>4.7310283113800002</v>
      </c>
      <c r="Q1046" s="9">
        <v>4.9097104632899997</v>
      </c>
      <c r="R1046" s="9">
        <v>11.033586708130001</v>
      </c>
      <c r="S1046" s="9">
        <v>17.418131335990001</v>
      </c>
      <c r="T1046" s="9">
        <v>37.213495229460001</v>
      </c>
      <c r="U1046" s="9">
        <v>12.051704104200001</v>
      </c>
      <c r="V1046" s="287">
        <v>126.0826238625</v>
      </c>
      <c r="W1046" s="287">
        <v>179.27741310485999</v>
      </c>
      <c r="X1046" s="9">
        <v>18.485799497953007</v>
      </c>
      <c r="Y1046" s="287">
        <v>197.76321260281298</v>
      </c>
      <c r="Z1046" t="str">
        <f>SUBSTITUTE(SUBSTITUTE(SUBSTITUTE(SUBSTITUTE(IF(E1046="","",VLOOKUP(E1046,Esquemas_NORM!$A$2:$H$126,8,FALSE)),"PROVINCIA ADMINISTRATIVA Y DE PLANIFICACIÓN","PAT"),"PROVINCIA ADMINISTRATIVA Y DE PLANIFICACION","PAT"),"PROVINCIA ADMINISTRATIVA DE PLANIFICACION","PAT"),"PROVINCIA ADMINISTRATIVA Y PLANIFICACION","PAT")</f>
        <v>PAT BIOENERGÉTICA DEL NORTE DE ANTIOQUIA</v>
      </c>
      <c r="AA1046" t="str">
        <f>IF($E1046="","",INDEX(Esquemas_NORM!$H$2:$K$126,MATCH($E1046,Esquemas_NORM!$A$2:$A$126,0),MATCH(AA$4,Esquemas_NORM!$H$1:$K$1,0)))</f>
        <v>A la fecha no ha conformado un EAT Región</v>
      </c>
      <c r="AB1046" t="str">
        <f>IF($E1046="","",INDEX(Esquemas_NORM!$H$2:$K$126,MATCH($E1046,Esquemas_NORM!$A$2:$A$126,0),MATCH(AB$4,Esquemas_NORM!$H$1:$K$1,0)))</f>
        <v>A la fecha no ha conformado un EAT Área Metropolitana</v>
      </c>
      <c r="AC1046" t="str">
        <f>IF($E1046="","",INDEX(Esquemas_NORM!$H$2:$K$126,MATCH($E1046,Esquemas_NORM!$A$2:$A$126,0),MATCH(AC$4,Esquemas_NORM!$H$1:$K$1,0)))</f>
        <v>ASOCIACION DE MUNICIPIOS DEL NORTE ANTIOQUEÑO - AMUNORTE</v>
      </c>
    </row>
    <row r="1047" spans="1:29" x14ac:dyDescent="0.3">
      <c r="A1047" s="536">
        <v>2023</v>
      </c>
      <c r="B1047" s="529" t="s">
        <v>556</v>
      </c>
      <c r="C1047" s="529" t="s">
        <v>235</v>
      </c>
      <c r="D1047" s="529" t="s">
        <v>569</v>
      </c>
      <c r="E1047" s="529" t="s">
        <v>240</v>
      </c>
      <c r="F1047" s="529" t="s">
        <v>238</v>
      </c>
      <c r="G1047" s="529" t="s">
        <v>241</v>
      </c>
      <c r="H1047" s="9">
        <v>44.33719419997</v>
      </c>
      <c r="I1047" s="9">
        <v>5.1815001559999997E-2</v>
      </c>
      <c r="J1047" s="287">
        <v>44.389009201530001</v>
      </c>
      <c r="K1047" s="9">
        <v>3.8488931661399999</v>
      </c>
      <c r="L1047" s="9">
        <v>2.3956129095500001</v>
      </c>
      <c r="M1047" s="287">
        <v>6.2445060756899995</v>
      </c>
      <c r="N1047" s="9">
        <v>5.3371095663799997</v>
      </c>
      <c r="O1047" s="9">
        <v>22.838904282870001</v>
      </c>
      <c r="P1047" s="9">
        <v>2.8108450242799998</v>
      </c>
      <c r="Q1047" s="9">
        <v>2.0374590440499998</v>
      </c>
      <c r="R1047" s="9">
        <v>7.5165181651499999</v>
      </c>
      <c r="S1047" s="9">
        <v>13.517932134680001</v>
      </c>
      <c r="T1047" s="9">
        <v>22.266157804679999</v>
      </c>
      <c r="U1047" s="9">
        <v>4.2182738582499999</v>
      </c>
      <c r="V1047" s="287">
        <v>80.543199880339998</v>
      </c>
      <c r="W1047" s="287">
        <v>131.17671515756001</v>
      </c>
      <c r="X1047" s="9">
        <v>13.52600092341115</v>
      </c>
      <c r="Y1047" s="287">
        <v>144.70271608097116</v>
      </c>
      <c r="Z1047" t="str">
        <f>SUBSTITUTE(SUBSTITUTE(SUBSTITUTE(SUBSTITUTE(IF(E1047="","",VLOOKUP(E1047,Esquemas_NORM!$A$2:$H$126,8,FALSE)),"PROVINCIA ADMINISTRATIVA Y DE PLANIFICACIÓN","PAT"),"PROVINCIA ADMINISTRATIVA Y DE PLANIFICACION","PAT"),"PROVINCIA ADMINISTRATIVA DE PLANIFICACION","PAT"),"PROVINCIA ADMINISTRATIVA Y PLANIFICACION","PAT")</f>
        <v>PAT DEL RIO GRANDE</v>
      </c>
      <c r="AA1047" t="str">
        <f>IF($E1047="","",INDEX(Esquemas_NORM!$H$2:$K$126,MATCH($E1047,Esquemas_NORM!$A$2:$A$126,0),MATCH(AA$4,Esquemas_NORM!$H$1:$K$1,0)))</f>
        <v>A la fecha no ha conformado un EAT Región</v>
      </c>
      <c r="AB1047" t="str">
        <f>IF($E1047="","",INDEX(Esquemas_NORM!$H$2:$K$126,MATCH($E1047,Esquemas_NORM!$A$2:$A$126,0),MATCH(AB$4,Esquemas_NORM!$H$1:$K$1,0)))</f>
        <v>A la fecha no ha conformado un EAT Área Metropolitana</v>
      </c>
      <c r="AC1047" t="str">
        <f>IF($E1047="","",INDEX(Esquemas_NORM!$H$2:$K$126,MATCH($E1047,Esquemas_NORM!$A$2:$A$126,0),MATCH(AC$4,Esquemas_NORM!$H$1:$K$1,0)))</f>
        <v>A la fecha no ha conformado un EAT asociación - unión</v>
      </c>
    </row>
    <row r="1048" spans="1:29" x14ac:dyDescent="0.3">
      <c r="A1048" s="536">
        <v>2023</v>
      </c>
      <c r="B1048" s="529" t="s">
        <v>556</v>
      </c>
      <c r="C1048" s="529" t="s">
        <v>235</v>
      </c>
      <c r="D1048" s="529" t="s">
        <v>568</v>
      </c>
      <c r="E1048" s="529" t="s">
        <v>242</v>
      </c>
      <c r="F1048" s="529" t="s">
        <v>238</v>
      </c>
      <c r="G1048" s="529" t="s">
        <v>243</v>
      </c>
      <c r="H1048" s="9">
        <v>42.604182027089998</v>
      </c>
      <c r="I1048" s="9">
        <v>1.01357838322</v>
      </c>
      <c r="J1048" s="287">
        <v>43.617760410309998</v>
      </c>
      <c r="K1048" s="9">
        <v>1.94181970927</v>
      </c>
      <c r="L1048" s="9">
        <v>4.1297274248300004</v>
      </c>
      <c r="M1048" s="287">
        <v>6.0715471341000002</v>
      </c>
      <c r="N1048" s="9">
        <v>86.340575106499998</v>
      </c>
      <c r="O1048" s="9">
        <v>0.97149655638999999</v>
      </c>
      <c r="P1048" s="9">
        <v>0.27343198100999999</v>
      </c>
      <c r="Q1048" s="9">
        <v>0.21747793701000001</v>
      </c>
      <c r="R1048" s="9">
        <v>0.47174960935999999</v>
      </c>
      <c r="S1048" s="9">
        <v>3.6380655367000001</v>
      </c>
      <c r="T1048" s="9">
        <v>2.4181866310300002</v>
      </c>
      <c r="U1048" s="9">
        <v>0.41330905794</v>
      </c>
      <c r="V1048" s="287">
        <v>94.744292415939995</v>
      </c>
      <c r="W1048" s="287">
        <v>144.43359996034999</v>
      </c>
      <c r="X1048" s="9">
        <v>14.892955690257477</v>
      </c>
      <c r="Y1048" s="287">
        <v>159.32655565060747</v>
      </c>
      <c r="Z1048" t="str">
        <f>SUBSTITUTE(SUBSTITUTE(SUBSTITUTE(SUBSTITUTE(IF(E1048="","",VLOOKUP(E1048,Esquemas_NORM!$A$2:$H$126,8,FALSE)),"PROVINCIA ADMINISTRATIVA Y DE PLANIFICACIÓN","PAT"),"PROVINCIA ADMINISTRATIVA Y DE PLANIFICACION","PAT"),"PROVINCIA ADMINISTRATIVA DE PLANIFICACION","PAT"),"PROVINCIA ADMINISTRATIVA Y PLANIFICACION","PAT")</f>
        <v>PAT BIOENERGÉTICA DEL NORTE DE ANTIOQUIA</v>
      </c>
      <c r="AA1048" t="str">
        <f>IF($E1048="","",INDEX(Esquemas_NORM!$H$2:$K$126,MATCH($E1048,Esquemas_NORM!$A$2:$A$126,0),MATCH(AA$4,Esquemas_NORM!$H$1:$K$1,0)))</f>
        <v>A la fecha no ha conformado un EAT Región</v>
      </c>
      <c r="AB1048" t="str">
        <f>IF($E1048="","",INDEX(Esquemas_NORM!$H$2:$K$126,MATCH($E1048,Esquemas_NORM!$A$2:$A$126,0),MATCH(AB$4,Esquemas_NORM!$H$1:$K$1,0)))</f>
        <v>A la fecha no ha conformado un EAT Área Metropolitana</v>
      </c>
      <c r="AC1048" t="str">
        <f>IF($E1048="","",INDEX(Esquemas_NORM!$H$2:$K$126,MATCH($E1048,Esquemas_NORM!$A$2:$A$126,0),MATCH(AC$4,Esquemas_NORM!$H$1:$K$1,0)))</f>
        <v>ASOCIACION DE MUNICIPIOS DEL NORTE ANTIOQUEÑO - AMUNORTE</v>
      </c>
    </row>
    <row r="1049" spans="1:29" x14ac:dyDescent="0.3">
      <c r="A1049" s="536">
        <v>2023</v>
      </c>
      <c r="B1049" s="529" t="s">
        <v>556</v>
      </c>
      <c r="C1049" s="529" t="s">
        <v>235</v>
      </c>
      <c r="D1049" s="529" t="s">
        <v>568</v>
      </c>
      <c r="E1049" s="529" t="s">
        <v>244</v>
      </c>
      <c r="F1049" s="529" t="s">
        <v>238</v>
      </c>
      <c r="G1049" s="529" t="s">
        <v>245</v>
      </c>
      <c r="H1049" s="9">
        <v>21.011245540640001</v>
      </c>
      <c r="I1049" s="9">
        <v>0</v>
      </c>
      <c r="J1049" s="287">
        <v>21.011245540640001</v>
      </c>
      <c r="K1049" s="9">
        <v>1.87868642837</v>
      </c>
      <c r="L1049" s="9">
        <v>4.2279021956899996</v>
      </c>
      <c r="M1049" s="287">
        <v>6.1065886240599996</v>
      </c>
      <c r="N1049" s="9">
        <v>3.0393485461599998</v>
      </c>
      <c r="O1049" s="9">
        <v>19.974570574320001</v>
      </c>
      <c r="P1049" s="9">
        <v>4.3411957567700004</v>
      </c>
      <c r="Q1049" s="9">
        <v>4.0619173115000002</v>
      </c>
      <c r="R1049" s="9">
        <v>7.8444438185400003</v>
      </c>
      <c r="S1049" s="9">
        <v>15.41957419961</v>
      </c>
      <c r="T1049" s="9">
        <v>30.822904006569999</v>
      </c>
      <c r="U1049" s="9">
        <v>6.4929336529899997</v>
      </c>
      <c r="V1049" s="287">
        <v>91.99688786646</v>
      </c>
      <c r="W1049" s="287">
        <v>119.11472203116</v>
      </c>
      <c r="X1049" s="9">
        <v>12.282254806041546</v>
      </c>
      <c r="Y1049" s="287">
        <v>131.39697683720155</v>
      </c>
      <c r="Z1049" t="str">
        <f>SUBSTITUTE(SUBSTITUTE(SUBSTITUTE(SUBSTITUTE(IF(E1049="","",VLOOKUP(E1049,Esquemas_NORM!$A$2:$H$126,8,FALSE)),"PROVINCIA ADMINISTRATIVA Y DE PLANIFICACIÓN","PAT"),"PROVINCIA ADMINISTRATIVA Y DE PLANIFICACION","PAT"),"PROVINCIA ADMINISTRATIVA DE PLANIFICACION","PAT"),"PROVINCIA ADMINISTRATIVA Y PLANIFICACION","PAT")</f>
        <v>PAT BIOENERGÉTICA DEL NORTE DE ANTIOQUIA</v>
      </c>
      <c r="AA1049" t="str">
        <f>IF($E1049="","",INDEX(Esquemas_NORM!$H$2:$K$126,MATCH($E1049,Esquemas_NORM!$A$2:$A$126,0),MATCH(AA$4,Esquemas_NORM!$H$1:$K$1,0)))</f>
        <v>A la fecha no ha conformado un EAT Región</v>
      </c>
      <c r="AB1049" t="str">
        <f>IF($E1049="","",INDEX(Esquemas_NORM!$H$2:$K$126,MATCH($E1049,Esquemas_NORM!$A$2:$A$126,0),MATCH(AB$4,Esquemas_NORM!$H$1:$K$1,0)))</f>
        <v>A la fecha no ha conformado un EAT Área Metropolitana</v>
      </c>
      <c r="AC1049" t="str">
        <f>IF($E1049="","",INDEX(Esquemas_NORM!$H$2:$K$126,MATCH($E1049,Esquemas_NORM!$A$2:$A$126,0),MATCH(AC$4,Esquemas_NORM!$H$1:$K$1,0)))</f>
        <v>ASOCIACION DE MUNICIPIOS DEL NORTE ANTIOQUEÑO - AMUNORTE</v>
      </c>
    </row>
    <row r="1050" spans="1:29" x14ac:dyDescent="0.3">
      <c r="A1050" s="536">
        <v>2023</v>
      </c>
      <c r="B1050" s="529" t="s">
        <v>556</v>
      </c>
      <c r="C1050" s="529" t="s">
        <v>235</v>
      </c>
      <c r="D1050" s="529" t="s">
        <v>566</v>
      </c>
      <c r="E1050" s="529" t="s">
        <v>246</v>
      </c>
      <c r="F1050" s="529" t="s">
        <v>238</v>
      </c>
      <c r="G1050" s="529" t="s">
        <v>247</v>
      </c>
      <c r="H1050" s="9">
        <v>28.775021245529999</v>
      </c>
      <c r="I1050" s="9">
        <v>7.488546989E-2</v>
      </c>
      <c r="J1050" s="287">
        <v>28.849906715419998</v>
      </c>
      <c r="K1050" s="9">
        <v>1.1480089181799999</v>
      </c>
      <c r="L1050" s="9">
        <v>3.1833914183699998</v>
      </c>
      <c r="M1050" s="287">
        <v>4.3314003365499998</v>
      </c>
      <c r="N1050" s="9">
        <v>42.365815560980003</v>
      </c>
      <c r="O1050" s="9">
        <v>3.1608218993800001</v>
      </c>
      <c r="P1050" s="9">
        <v>0.49276469919999999</v>
      </c>
      <c r="Q1050" s="9">
        <v>0.38331095353</v>
      </c>
      <c r="R1050" s="9">
        <v>1.99223895654</v>
      </c>
      <c r="S1050" s="9">
        <v>3.1629614321899999</v>
      </c>
      <c r="T1050" s="9">
        <v>4.0416353980900004</v>
      </c>
      <c r="U1050" s="9">
        <v>1.24528066351</v>
      </c>
      <c r="V1050" s="287">
        <v>56.844829563420014</v>
      </c>
      <c r="W1050" s="287">
        <v>90.026136615390016</v>
      </c>
      <c r="X1050" s="9">
        <v>9.2828487550423961</v>
      </c>
      <c r="Y1050" s="287">
        <v>99.30898537043241</v>
      </c>
      <c r="Z1050" t="str">
        <f>SUBSTITUTE(SUBSTITUTE(SUBSTITUTE(SUBSTITUTE(IF(E1050="","",VLOOKUP(E1050,Esquemas_NORM!$A$2:$H$126,8,FALSE)),"PROVINCIA ADMINISTRATIVA Y DE PLANIFICACIÓN","PAT"),"PROVINCIA ADMINISTRATIVA Y DE PLANIFICACION","PAT"),"PROVINCIA ADMINISTRATIVA DE PLANIFICACION","PAT"),"PROVINCIA ADMINISTRATIVA Y PLANIFICACION","PAT")</f>
        <v>PAT BIOENERGÉTICA DEL NORTE DE ANTIOQUIA</v>
      </c>
      <c r="AA1050" t="str">
        <f>IF($E1050="","",INDEX(Esquemas_NORM!$H$2:$K$126,MATCH($E1050,Esquemas_NORM!$A$2:$A$126,0),MATCH(AA$4,Esquemas_NORM!$H$1:$K$1,0)))</f>
        <v>A la fecha no ha conformado un EAT Región</v>
      </c>
      <c r="AB1050" t="str">
        <f>IF($E1050="","",INDEX(Esquemas_NORM!$H$2:$K$126,MATCH($E1050,Esquemas_NORM!$A$2:$A$126,0),MATCH(AB$4,Esquemas_NORM!$H$1:$K$1,0)))</f>
        <v>A la fecha no ha conformado un EAT Área Metropolitana</v>
      </c>
      <c r="AC1050" t="str">
        <f>IF($E1050="","",INDEX(Esquemas_NORM!$H$2:$K$126,MATCH($E1050,Esquemas_NORM!$A$2:$A$126,0),MATCH(AC$4,Esquemas_NORM!$H$1:$K$1,0)))</f>
        <v>A la fecha no ha conformado un EAT asociación - unión</v>
      </c>
    </row>
    <row r="1051" spans="1:29" x14ac:dyDescent="0.3">
      <c r="A1051" s="536">
        <v>2023</v>
      </c>
      <c r="B1051" s="529" t="s">
        <v>556</v>
      </c>
      <c r="C1051" s="529" t="s">
        <v>235</v>
      </c>
      <c r="D1051" s="529" t="s">
        <v>569</v>
      </c>
      <c r="E1051" s="529" t="s">
        <v>248</v>
      </c>
      <c r="F1051" s="529" t="s">
        <v>238</v>
      </c>
      <c r="G1051" s="529" t="s">
        <v>249</v>
      </c>
      <c r="H1051" s="9">
        <v>328.23134170244998</v>
      </c>
      <c r="I1051" s="9">
        <v>4.1896238500000002E-2</v>
      </c>
      <c r="J1051" s="287">
        <v>328.27323794094997</v>
      </c>
      <c r="K1051" s="9">
        <v>38.41405914373</v>
      </c>
      <c r="L1051" s="9">
        <v>9.3264017461699993</v>
      </c>
      <c r="M1051" s="287">
        <v>47.7404608899</v>
      </c>
      <c r="N1051" s="9">
        <v>63.468067544619998</v>
      </c>
      <c r="O1051" s="9">
        <v>107.78675230866</v>
      </c>
      <c r="P1051" s="9">
        <v>12.330389100770001</v>
      </c>
      <c r="Q1051" s="9">
        <v>14.183592847870001</v>
      </c>
      <c r="R1051" s="9">
        <v>29.245784194020001</v>
      </c>
      <c r="S1051" s="9">
        <v>52.310867748459998</v>
      </c>
      <c r="T1051" s="9">
        <v>52.664330195079998</v>
      </c>
      <c r="U1051" s="9">
        <v>16.230266996699999</v>
      </c>
      <c r="V1051" s="287">
        <v>348.22005093617992</v>
      </c>
      <c r="W1051" s="287">
        <v>724.23374976702985</v>
      </c>
      <c r="X1051" s="9">
        <v>74.67778375415277</v>
      </c>
      <c r="Y1051" s="287">
        <v>798.9115335211826</v>
      </c>
      <c r="Z1051" t="str">
        <f>SUBSTITUTE(SUBSTITUTE(SUBSTITUTE(SUBSTITUTE(IF(E1051="","",VLOOKUP(E1051,Esquemas_NORM!$A$2:$H$126,8,FALSE)),"PROVINCIA ADMINISTRATIVA Y DE PLANIFICACIÓN","PAT"),"PROVINCIA ADMINISTRATIVA Y DE PLANIFICACION","PAT"),"PROVINCIA ADMINISTRATIVA DE PLANIFICACION","PAT"),"PROVINCIA ADMINISTRATIVA Y PLANIFICACION","PAT")</f>
        <v>PAT DEL RIO GRANDE</v>
      </c>
      <c r="AA1051" t="str">
        <f>IF($E1051="","",INDEX(Esquemas_NORM!$H$2:$K$126,MATCH($E1051,Esquemas_NORM!$A$2:$A$126,0),MATCH(AA$4,Esquemas_NORM!$H$1:$K$1,0)))</f>
        <v>A la fecha no ha conformado un EAT Región</v>
      </c>
      <c r="AB1051" t="str">
        <f>IF($E1051="","",INDEX(Esquemas_NORM!$H$2:$K$126,MATCH($E1051,Esquemas_NORM!$A$2:$A$126,0),MATCH(AB$4,Esquemas_NORM!$H$1:$K$1,0)))</f>
        <v>A la fecha no ha conformado un EAT Área Metropolitana</v>
      </c>
      <c r="AC1051" t="str">
        <f>IF($E1051="","",INDEX(Esquemas_NORM!$H$2:$K$126,MATCH($E1051,Esquemas_NORM!$A$2:$A$126,0),MATCH(AC$4,Esquemas_NORM!$H$1:$K$1,0)))</f>
        <v>ASOCIACION DE MUNICIPIOS DEL NORTE ANTIOQUEÑO - AMUNORTE</v>
      </c>
    </row>
    <row r="1052" spans="1:29" x14ac:dyDescent="0.3">
      <c r="A1052" s="536">
        <v>2023</v>
      </c>
      <c r="B1052" s="529" t="s">
        <v>556</v>
      </c>
      <c r="C1052" s="529" t="s">
        <v>235</v>
      </c>
      <c r="D1052" s="529" t="s">
        <v>569</v>
      </c>
      <c r="E1052" s="529" t="s">
        <v>250</v>
      </c>
      <c r="F1052" s="529" t="s">
        <v>238</v>
      </c>
      <c r="G1052" s="529" t="s">
        <v>251</v>
      </c>
      <c r="H1052" s="9">
        <v>206.46142143294</v>
      </c>
      <c r="I1052" s="9">
        <v>0</v>
      </c>
      <c r="J1052" s="287">
        <v>206.46142143294</v>
      </c>
      <c r="K1052" s="9">
        <v>213.94459235814</v>
      </c>
      <c r="L1052" s="9">
        <v>36.417909295809999</v>
      </c>
      <c r="M1052" s="287">
        <v>250.36250165395001</v>
      </c>
      <c r="N1052" s="9">
        <v>18.862998625589999</v>
      </c>
      <c r="O1052" s="9">
        <v>79.756130048670002</v>
      </c>
      <c r="P1052" s="9">
        <v>7.4566616678699997</v>
      </c>
      <c r="Q1052" s="9">
        <v>9.05123825093</v>
      </c>
      <c r="R1052" s="9">
        <v>17.918282613590002</v>
      </c>
      <c r="S1052" s="9">
        <v>31.51362767597</v>
      </c>
      <c r="T1052" s="9">
        <v>24.080328499339998</v>
      </c>
      <c r="U1052" s="9">
        <v>9.9304822981700003</v>
      </c>
      <c r="V1052" s="287">
        <v>198.56974968013</v>
      </c>
      <c r="W1052" s="287">
        <v>655.39367276702001</v>
      </c>
      <c r="X1052" s="9">
        <v>67.579489335407146</v>
      </c>
      <c r="Y1052" s="287">
        <v>722.97316210242718</v>
      </c>
      <c r="Z1052" t="str">
        <f>SUBSTITUTE(SUBSTITUTE(SUBSTITUTE(SUBSTITUTE(IF(E1052="","",VLOOKUP(E1052,Esquemas_NORM!$A$2:$H$126,8,FALSE)),"PROVINCIA ADMINISTRATIVA Y DE PLANIFICACIÓN","PAT"),"PROVINCIA ADMINISTRATIVA Y DE PLANIFICACION","PAT"),"PROVINCIA ADMINISTRATIVA DE PLANIFICACION","PAT"),"PROVINCIA ADMINISTRATIVA Y PLANIFICACION","PAT")</f>
        <v>PAT DEL RIO GRANDE</v>
      </c>
      <c r="AA1052" t="str">
        <f>IF($E1052="","",INDEX(Esquemas_NORM!$H$2:$K$126,MATCH($E1052,Esquemas_NORM!$A$2:$A$126,0),MATCH(AA$4,Esquemas_NORM!$H$1:$K$1,0)))</f>
        <v>A la fecha no ha conformado un EAT Región</v>
      </c>
      <c r="AB1052" t="str">
        <f>IF($E1052="","",INDEX(Esquemas_NORM!$H$2:$K$126,MATCH($E1052,Esquemas_NORM!$A$2:$A$126,0),MATCH(AB$4,Esquemas_NORM!$H$1:$K$1,0)))</f>
        <v>A la fecha no ha conformado un EAT Área Metropolitana</v>
      </c>
      <c r="AC1052" t="str">
        <f>IF($E1052="","",INDEX(Esquemas_NORM!$H$2:$K$126,MATCH($E1052,Esquemas_NORM!$A$2:$A$126,0),MATCH(AC$4,Esquemas_NORM!$H$1:$K$1,0)))</f>
        <v>A la fecha no ha conformado un EAT asociación - unión</v>
      </c>
    </row>
    <row r="1053" spans="1:29" x14ac:dyDescent="0.3">
      <c r="A1053" s="536">
        <v>2023</v>
      </c>
      <c r="B1053" s="529" t="s">
        <v>556</v>
      </c>
      <c r="C1053" s="529" t="s">
        <v>235</v>
      </c>
      <c r="D1053" s="529" t="s">
        <v>566</v>
      </c>
      <c r="E1053" s="529" t="s">
        <v>252</v>
      </c>
      <c r="F1053" s="529" t="s">
        <v>238</v>
      </c>
      <c r="G1053" s="529" t="s">
        <v>253</v>
      </c>
      <c r="H1053" s="9">
        <v>60.79024806756</v>
      </c>
      <c r="I1053" s="9">
        <v>2.9754739700699999</v>
      </c>
      <c r="J1053" s="287">
        <v>63.765722037629999</v>
      </c>
      <c r="K1053" s="9">
        <v>8.9498296754200002</v>
      </c>
      <c r="L1053" s="9">
        <v>14.715596774170001</v>
      </c>
      <c r="M1053" s="287">
        <v>23.665426449590001</v>
      </c>
      <c r="N1053" s="9">
        <v>21.743312095739999</v>
      </c>
      <c r="O1053" s="9">
        <v>134.037430339</v>
      </c>
      <c r="P1053" s="9">
        <v>15.04530167559</v>
      </c>
      <c r="Q1053" s="9">
        <v>13.094309236719999</v>
      </c>
      <c r="R1053" s="9">
        <v>65.826899760090001</v>
      </c>
      <c r="S1053" s="9">
        <v>65.292879685650007</v>
      </c>
      <c r="T1053" s="9">
        <v>107.20779233281</v>
      </c>
      <c r="U1053" s="9">
        <v>29.784724334189999</v>
      </c>
      <c r="V1053" s="287">
        <v>452.03264945979004</v>
      </c>
      <c r="W1053" s="287">
        <v>539.46379794700999</v>
      </c>
      <c r="X1053" s="9">
        <v>55.625633104249204</v>
      </c>
      <c r="Y1053" s="287">
        <v>595.08943105125923</v>
      </c>
      <c r="Z1053" t="str">
        <f>SUBSTITUTE(SUBSTITUTE(SUBSTITUTE(SUBSTITUTE(IF(E1053="","",VLOOKUP(E1053,Esquemas_NORM!$A$2:$H$126,8,FALSE)),"PROVINCIA ADMINISTRATIVA Y DE PLANIFICACIÓN","PAT"),"PROVINCIA ADMINISTRATIVA Y DE PLANIFICACION","PAT"),"PROVINCIA ADMINISTRATIVA DE PLANIFICACION","PAT"),"PROVINCIA ADMINISTRATIVA Y PLANIFICACION","PAT")</f>
        <v>PAT BIOENERGÉTICA DEL NORTE DE ANTIOQUIA</v>
      </c>
      <c r="AA1053" t="str">
        <f>IF($E1053="","",INDEX(Esquemas_NORM!$H$2:$K$126,MATCH($E1053,Esquemas_NORM!$A$2:$A$126,0),MATCH(AA$4,Esquemas_NORM!$H$1:$K$1,0)))</f>
        <v>A la fecha no ha conformado un EAT Región</v>
      </c>
      <c r="AB1053" t="str">
        <f>IF($E1053="","",INDEX(Esquemas_NORM!$H$2:$K$126,MATCH($E1053,Esquemas_NORM!$A$2:$A$126,0),MATCH(AB$4,Esquemas_NORM!$H$1:$K$1,0)))</f>
        <v>A la fecha no ha conformado un EAT Área Metropolitana</v>
      </c>
      <c r="AC1053" t="str">
        <f>IF($E1053="","",INDEX(Esquemas_NORM!$H$2:$K$126,MATCH($E1053,Esquemas_NORM!$A$2:$A$126,0),MATCH(AC$4,Esquemas_NORM!$H$1:$K$1,0)))</f>
        <v>ASOCIACION DE MUNICIPIOS DEL NORTE ANTIOQUEÑO - AMUNORTE</v>
      </c>
    </row>
    <row r="1054" spans="1:29" x14ac:dyDescent="0.3">
      <c r="A1054" s="536">
        <v>2023</v>
      </c>
      <c r="B1054" s="529" t="s">
        <v>556</v>
      </c>
      <c r="C1054" s="529" t="s">
        <v>235</v>
      </c>
      <c r="D1054" s="529" t="s">
        <v>566</v>
      </c>
      <c r="E1054" s="529" t="s">
        <v>254</v>
      </c>
      <c r="F1054" s="529" t="s">
        <v>238</v>
      </c>
      <c r="G1054" s="529" t="s">
        <v>255</v>
      </c>
      <c r="H1054" s="9">
        <v>15.781616261250001</v>
      </c>
      <c r="I1054" s="9">
        <v>0</v>
      </c>
      <c r="J1054" s="287">
        <v>15.781616261250001</v>
      </c>
      <c r="K1054" s="9">
        <v>0.76857339740999997</v>
      </c>
      <c r="L1054" s="9">
        <v>4.1587504688000001</v>
      </c>
      <c r="M1054" s="287">
        <v>4.9273238662100001</v>
      </c>
      <c r="N1054" s="9">
        <v>51.476731549519997</v>
      </c>
      <c r="O1054" s="9">
        <v>6.6345806020099998</v>
      </c>
      <c r="P1054" s="9">
        <v>0.88531732283999998</v>
      </c>
      <c r="Q1054" s="9">
        <v>0.80662040966000004</v>
      </c>
      <c r="R1054" s="9">
        <v>2.08326912868</v>
      </c>
      <c r="S1054" s="9">
        <v>5.1568368326799998</v>
      </c>
      <c r="T1054" s="9">
        <v>7.8580225110099997</v>
      </c>
      <c r="U1054" s="9">
        <v>1.70875264933</v>
      </c>
      <c r="V1054" s="287">
        <v>76.610131005729997</v>
      </c>
      <c r="W1054" s="287">
        <v>97.319071133189993</v>
      </c>
      <c r="X1054" s="9">
        <v>10.034843793973319</v>
      </c>
      <c r="Y1054" s="287">
        <v>107.35391492716332</v>
      </c>
      <c r="Z1054" t="str">
        <f>SUBSTITUTE(SUBSTITUTE(SUBSTITUTE(SUBSTITUTE(IF(E1054="","",VLOOKUP(E1054,Esquemas_NORM!$A$2:$H$126,8,FALSE)),"PROVINCIA ADMINISTRATIVA Y DE PLANIFICACIÓN","PAT"),"PROVINCIA ADMINISTRATIVA Y DE PLANIFICACION","PAT"),"PROVINCIA ADMINISTRATIVA DE PLANIFICACION","PAT"),"PROVINCIA ADMINISTRATIVA Y PLANIFICACION","PAT")</f>
        <v>PAT BIOENERGÉTICA DEL NORTE DE ANTIOQUIA</v>
      </c>
      <c r="AA1054" t="str">
        <f>IF($E1054="","",INDEX(Esquemas_NORM!$H$2:$K$126,MATCH($E1054,Esquemas_NORM!$A$2:$A$126,0),MATCH(AA$4,Esquemas_NORM!$H$1:$K$1,0)))</f>
        <v>A la fecha no ha conformado un EAT Región</v>
      </c>
      <c r="AB1054" t="str">
        <f>IF($E1054="","",INDEX(Esquemas_NORM!$H$2:$K$126,MATCH($E1054,Esquemas_NORM!$A$2:$A$126,0),MATCH(AB$4,Esquemas_NORM!$H$1:$K$1,0)))</f>
        <v>A la fecha no ha conformado un EAT Área Metropolitana</v>
      </c>
      <c r="AC1054" t="str">
        <f>IF($E1054="","",INDEX(Esquemas_NORM!$H$2:$K$126,MATCH($E1054,Esquemas_NORM!$A$2:$A$126,0),MATCH(AC$4,Esquemas_NORM!$H$1:$K$1,0)))</f>
        <v>A la fecha no ha conformado un EAT asociación - unión</v>
      </c>
    </row>
    <row r="1055" spans="1:29" x14ac:dyDescent="0.3">
      <c r="A1055" s="536">
        <v>2023</v>
      </c>
      <c r="B1055" s="529" t="s">
        <v>556</v>
      </c>
      <c r="C1055" s="529" t="s">
        <v>235</v>
      </c>
      <c r="D1055" s="529" t="s">
        <v>570</v>
      </c>
      <c r="E1055" s="529" t="s">
        <v>256</v>
      </c>
      <c r="F1055" s="529" t="s">
        <v>238</v>
      </c>
      <c r="G1055" s="529" t="s">
        <v>257</v>
      </c>
      <c r="H1055" s="9">
        <v>80.394927185279997</v>
      </c>
      <c r="I1055" s="9">
        <v>0</v>
      </c>
      <c r="J1055" s="287">
        <v>80.394927185279997</v>
      </c>
      <c r="K1055" s="9">
        <v>8.6801919735399995</v>
      </c>
      <c r="L1055" s="9">
        <v>10.85646670779</v>
      </c>
      <c r="M1055" s="287">
        <v>19.53665868133</v>
      </c>
      <c r="N1055" s="9">
        <v>23.368163426559999</v>
      </c>
      <c r="O1055" s="9">
        <v>82.8781735516</v>
      </c>
      <c r="P1055" s="9">
        <v>13.48293767168</v>
      </c>
      <c r="Q1055" s="9">
        <v>11.97618841461</v>
      </c>
      <c r="R1055" s="9">
        <v>24.934090064749999</v>
      </c>
      <c r="S1055" s="9">
        <v>32.795150786720001</v>
      </c>
      <c r="T1055" s="9">
        <v>77.937774351870004</v>
      </c>
      <c r="U1055" s="9">
        <v>13.98923572807</v>
      </c>
      <c r="V1055" s="287">
        <v>281.36171399586004</v>
      </c>
      <c r="W1055" s="287">
        <v>381.29329986247001</v>
      </c>
      <c r="X1055" s="9">
        <v>39.316227120297683</v>
      </c>
      <c r="Y1055" s="287">
        <v>420.6095269827677</v>
      </c>
      <c r="Z1055" t="str">
        <f>SUBSTITUTE(SUBSTITUTE(SUBSTITUTE(SUBSTITUTE(IF(E1055="","",VLOOKUP(E1055,Esquemas_NORM!$A$2:$H$126,8,FALSE)),"PROVINCIA ADMINISTRATIVA Y DE PLANIFICACIÓN","PAT"),"PROVINCIA ADMINISTRATIVA Y DE PLANIFICACION","PAT"),"PROVINCIA ADMINISTRATIVA DE PLANIFICACION","PAT"),"PROVINCIA ADMINISTRATIVA Y PLANIFICACION","PAT")</f>
        <v>PAT BIOENERGÉTICA DEL NORTE DE ANTIOQUIA</v>
      </c>
      <c r="AA1055" t="str">
        <f>IF($E1055="","",INDEX(Esquemas_NORM!$H$2:$K$126,MATCH($E1055,Esquemas_NORM!$A$2:$A$126,0),MATCH(AA$4,Esquemas_NORM!$H$1:$K$1,0)))</f>
        <v>A la fecha no ha conformado un EAT Región</v>
      </c>
      <c r="AB1055" t="str">
        <f>IF($E1055="","",INDEX(Esquemas_NORM!$H$2:$K$126,MATCH($E1055,Esquemas_NORM!$A$2:$A$126,0),MATCH(AB$4,Esquemas_NORM!$H$1:$K$1,0)))</f>
        <v>A la fecha no ha conformado un EAT Área Metropolitana</v>
      </c>
      <c r="AC1055" t="str">
        <f>IF($E1055="","",INDEX(Esquemas_NORM!$H$2:$K$126,MATCH($E1055,Esquemas_NORM!$A$2:$A$126,0),MATCH(AC$4,Esquemas_NORM!$H$1:$K$1,0)))</f>
        <v>ASOCIACION DE MUNICIPIOS DEL NORTE ANTIOQUEÑO - AMUNORTE</v>
      </c>
    </row>
    <row r="1056" spans="1:29" x14ac:dyDescent="0.3">
      <c r="A1056" s="536">
        <v>2023</v>
      </c>
      <c r="B1056" s="529" t="s">
        <v>556</v>
      </c>
      <c r="C1056" s="529" t="s">
        <v>235</v>
      </c>
      <c r="D1056" s="529" t="s">
        <v>570</v>
      </c>
      <c r="E1056" s="529" t="s">
        <v>258</v>
      </c>
      <c r="F1056" s="529" t="s">
        <v>238</v>
      </c>
      <c r="G1056" s="529" t="s">
        <v>259</v>
      </c>
      <c r="H1056" s="9">
        <v>26.765323843329998</v>
      </c>
      <c r="I1056" s="9">
        <v>0</v>
      </c>
      <c r="J1056" s="287">
        <v>26.765323843329998</v>
      </c>
      <c r="K1056" s="9">
        <v>1.3136101766099999</v>
      </c>
      <c r="L1056" s="9">
        <v>4.2390853487699998</v>
      </c>
      <c r="M1056" s="287">
        <v>5.5526955253799999</v>
      </c>
      <c r="N1056" s="9">
        <v>28.520257438640002</v>
      </c>
      <c r="O1056" s="9">
        <v>13.564526828289999</v>
      </c>
      <c r="P1056" s="9">
        <v>2.1912688671799998</v>
      </c>
      <c r="Q1056" s="9">
        <v>1.98600039711</v>
      </c>
      <c r="R1056" s="9">
        <v>6.1060034995599999</v>
      </c>
      <c r="S1056" s="9">
        <v>7.9775861628899998</v>
      </c>
      <c r="T1056" s="9">
        <v>15.22267027877</v>
      </c>
      <c r="U1056" s="9">
        <v>3.8103496670300001</v>
      </c>
      <c r="V1056" s="287">
        <v>79.378663139469992</v>
      </c>
      <c r="W1056" s="287">
        <v>111.69668250817999</v>
      </c>
      <c r="X1056" s="9">
        <v>11.517359837319704</v>
      </c>
      <c r="Y1056" s="287">
        <v>123.21404234549969</v>
      </c>
      <c r="Z1056" t="str">
        <f>SUBSTITUTE(SUBSTITUTE(SUBSTITUTE(SUBSTITUTE(IF(E1056="","",VLOOKUP(E1056,Esquemas_NORM!$A$2:$H$126,8,FALSE)),"PROVINCIA ADMINISTRATIVA Y DE PLANIFICACIÓN","PAT"),"PROVINCIA ADMINISTRATIVA Y DE PLANIFICACION","PAT"),"PROVINCIA ADMINISTRATIVA DE PLANIFICACION","PAT"),"PROVINCIA ADMINISTRATIVA Y PLANIFICACION","PAT")</f>
        <v>PAT BIOENERGÉTICA DEL NORTE DE ANTIOQUIA</v>
      </c>
      <c r="AA1056" t="str">
        <f>IF($E1056="","",INDEX(Esquemas_NORM!$H$2:$K$126,MATCH($E1056,Esquemas_NORM!$A$2:$A$126,0),MATCH(AA$4,Esquemas_NORM!$H$1:$K$1,0)))</f>
        <v>A la fecha no ha conformado un EAT Región</v>
      </c>
      <c r="AB1056" t="str">
        <f>IF($E1056="","",INDEX(Esquemas_NORM!$H$2:$K$126,MATCH($E1056,Esquemas_NORM!$A$2:$A$126,0),MATCH(AB$4,Esquemas_NORM!$H$1:$K$1,0)))</f>
        <v>A la fecha no ha conformado un EAT Área Metropolitana</v>
      </c>
      <c r="AC1056" t="str">
        <f>IF($E1056="","",INDEX(Esquemas_NORM!$H$2:$K$126,MATCH($E1056,Esquemas_NORM!$A$2:$A$126,0),MATCH(AC$4,Esquemas_NORM!$H$1:$K$1,0)))</f>
        <v>ASOCIACION DE MUNICIPIOS DEL NORTE ANTIOQUEÑO - AMUNORTE</v>
      </c>
    </row>
    <row r="1057" spans="1:29" x14ac:dyDescent="0.3">
      <c r="A1057" s="536">
        <v>2023</v>
      </c>
      <c r="B1057" s="529" t="s">
        <v>556</v>
      </c>
      <c r="C1057" s="529" t="s">
        <v>235</v>
      </c>
      <c r="D1057" s="529" t="s">
        <v>569</v>
      </c>
      <c r="E1057" s="529" t="s">
        <v>260</v>
      </c>
      <c r="F1057" s="529" t="s">
        <v>238</v>
      </c>
      <c r="G1057" s="529" t="s">
        <v>261</v>
      </c>
      <c r="H1057" s="9">
        <v>8.5903306500800003</v>
      </c>
      <c r="I1057" s="9">
        <v>0</v>
      </c>
      <c r="J1057" s="287">
        <v>8.5903306500800003</v>
      </c>
      <c r="K1057" s="9">
        <v>2.01150786448</v>
      </c>
      <c r="L1057" s="9">
        <v>0.85172073397000003</v>
      </c>
      <c r="M1057" s="287">
        <v>2.8632285984500001</v>
      </c>
      <c r="N1057" s="9">
        <v>4.3094579130600001</v>
      </c>
      <c r="O1057" s="9">
        <v>11.15957683768</v>
      </c>
      <c r="P1057" s="9">
        <v>1.6855886983799999</v>
      </c>
      <c r="Q1057" s="9">
        <v>1.60917610803</v>
      </c>
      <c r="R1057" s="9">
        <v>5.9358931538600004</v>
      </c>
      <c r="S1057" s="9">
        <v>6.5176770163900004</v>
      </c>
      <c r="T1057" s="9">
        <v>11.40129837672</v>
      </c>
      <c r="U1057" s="9">
        <v>3.4474714344500001</v>
      </c>
      <c r="V1057" s="287">
        <v>46.066139538569999</v>
      </c>
      <c r="W1057" s="287">
        <v>57.519698787099998</v>
      </c>
      <c r="X1057" s="9">
        <v>5.9310183059079353</v>
      </c>
      <c r="Y1057" s="287">
        <v>63.450717093007931</v>
      </c>
      <c r="Z1057" t="str">
        <f>SUBSTITUTE(SUBSTITUTE(SUBSTITUTE(SUBSTITUTE(IF(E1057="","",VLOOKUP(E1057,Esquemas_NORM!$A$2:$H$126,8,FALSE)),"PROVINCIA ADMINISTRATIVA Y DE PLANIFICACIÓN","PAT"),"PROVINCIA ADMINISTRATIVA Y DE PLANIFICACION","PAT"),"PROVINCIA ADMINISTRATIVA DE PLANIFICACION","PAT"),"PROVINCIA ADMINISTRATIVA Y PLANIFICACION","PAT")</f>
        <v>PAT BIOENERGÉTICA DEL NORTE DE ANTIOQUIA</v>
      </c>
      <c r="AA1057" t="str">
        <f>IF($E1057="","",INDEX(Esquemas_NORM!$H$2:$K$126,MATCH($E1057,Esquemas_NORM!$A$2:$A$126,0),MATCH(AA$4,Esquemas_NORM!$H$1:$K$1,0)))</f>
        <v>A la fecha no ha conformado un EAT Región</v>
      </c>
      <c r="AB1057" t="str">
        <f>IF($E1057="","",INDEX(Esquemas_NORM!$H$2:$K$126,MATCH($E1057,Esquemas_NORM!$A$2:$A$126,0),MATCH(AB$4,Esquemas_NORM!$H$1:$K$1,0)))</f>
        <v>A la fecha no ha conformado un EAT Área Metropolitana</v>
      </c>
      <c r="AC1057" t="str">
        <f>IF($E1057="","",INDEX(Esquemas_NORM!$H$2:$K$126,MATCH($E1057,Esquemas_NORM!$A$2:$A$126,0),MATCH(AC$4,Esquemas_NORM!$H$1:$K$1,0)))</f>
        <v>ASOCIACION DE MUNICIPIOS DEL NORTE ANTIOQUEÑO - AMUNORTE</v>
      </c>
    </row>
    <row r="1058" spans="1:29" x14ac:dyDescent="0.3">
      <c r="A1058" s="536">
        <v>2023</v>
      </c>
      <c r="B1058" s="529" t="s">
        <v>556</v>
      </c>
      <c r="C1058" s="529" t="s">
        <v>235</v>
      </c>
      <c r="D1058" s="529" t="s">
        <v>569</v>
      </c>
      <c r="E1058" s="529" t="s">
        <v>262</v>
      </c>
      <c r="F1058" s="529" t="s">
        <v>238</v>
      </c>
      <c r="G1058" s="529" t="s">
        <v>263</v>
      </c>
      <c r="H1058" s="9">
        <v>247.35103488773001</v>
      </c>
      <c r="I1058" s="9">
        <v>1.4202794649999999E-2</v>
      </c>
      <c r="J1058" s="287">
        <v>247.36523768238001</v>
      </c>
      <c r="K1058" s="9">
        <v>667.35754753473998</v>
      </c>
      <c r="L1058" s="9">
        <v>53.548335840820002</v>
      </c>
      <c r="M1058" s="287">
        <v>720.90588337555994</v>
      </c>
      <c r="N1058" s="9">
        <v>47.244092045819997</v>
      </c>
      <c r="O1058" s="9">
        <v>121.63515504345</v>
      </c>
      <c r="P1058" s="9">
        <v>18.621612819149998</v>
      </c>
      <c r="Q1058" s="9">
        <v>22.328608962130001</v>
      </c>
      <c r="R1058" s="9">
        <v>47.867663690740002</v>
      </c>
      <c r="S1058" s="9">
        <v>69.780536499980002</v>
      </c>
      <c r="T1058" s="9">
        <v>65.223673731459996</v>
      </c>
      <c r="U1058" s="9">
        <v>24.371241621700001</v>
      </c>
      <c r="V1058" s="287">
        <v>417.07258441443003</v>
      </c>
      <c r="W1058" s="287">
        <v>1385.3437054723699</v>
      </c>
      <c r="X1058" s="9">
        <v>142.84669513906059</v>
      </c>
      <c r="Y1058" s="287">
        <v>1528.1904006114305</v>
      </c>
      <c r="Z1058" t="str">
        <f>SUBSTITUTE(SUBSTITUTE(SUBSTITUTE(SUBSTITUTE(IF(E1058="","",VLOOKUP(E1058,Esquemas_NORM!$A$2:$H$126,8,FALSE)),"PROVINCIA ADMINISTRATIVA Y DE PLANIFICACIÓN","PAT"),"PROVINCIA ADMINISTRATIVA Y DE PLANIFICACION","PAT"),"PROVINCIA ADMINISTRATIVA DE PLANIFICACION","PAT"),"PROVINCIA ADMINISTRATIVA Y PLANIFICACION","PAT")</f>
        <v>PAT DEL RIO GRANDE</v>
      </c>
      <c r="AA1058" t="str">
        <f>IF($E1058="","",INDEX(Esquemas_NORM!$H$2:$K$126,MATCH($E1058,Esquemas_NORM!$A$2:$A$126,0),MATCH(AA$4,Esquemas_NORM!$H$1:$K$1,0)))</f>
        <v>A la fecha no ha conformado un EAT Región</v>
      </c>
      <c r="AB1058" t="str">
        <f>IF($E1058="","",INDEX(Esquemas_NORM!$H$2:$K$126,MATCH($E1058,Esquemas_NORM!$A$2:$A$126,0),MATCH(AB$4,Esquemas_NORM!$H$1:$K$1,0)))</f>
        <v>A la fecha no ha conformado un EAT Área Metropolitana</v>
      </c>
      <c r="AC1058" t="str">
        <f>IF($E1058="","",INDEX(Esquemas_NORM!$H$2:$K$126,MATCH($E1058,Esquemas_NORM!$A$2:$A$126,0),MATCH(AC$4,Esquemas_NORM!$H$1:$K$1,0)))</f>
        <v>A la fecha no ha conformado un EAT asociación - unión</v>
      </c>
    </row>
    <row r="1059" spans="1:29" x14ac:dyDescent="0.3">
      <c r="A1059" s="536">
        <v>2023</v>
      </c>
      <c r="B1059" s="529" t="s">
        <v>556</v>
      </c>
      <c r="C1059" s="529" t="s">
        <v>235</v>
      </c>
      <c r="D1059" s="529" t="s">
        <v>569</v>
      </c>
      <c r="E1059" s="529" t="s">
        <v>264</v>
      </c>
      <c r="F1059" s="529" t="s">
        <v>238</v>
      </c>
      <c r="G1059" s="529" t="s">
        <v>265</v>
      </c>
      <c r="H1059" s="9">
        <v>442.17889755237002</v>
      </c>
      <c r="I1059" s="9">
        <v>1.34589381295</v>
      </c>
      <c r="J1059" s="287">
        <v>443.52479136532003</v>
      </c>
      <c r="K1059" s="9">
        <v>267.50345813792001</v>
      </c>
      <c r="L1059" s="9">
        <v>32.469613773260001</v>
      </c>
      <c r="M1059" s="287">
        <v>299.97307191118</v>
      </c>
      <c r="N1059" s="9">
        <v>73.259745303399995</v>
      </c>
      <c r="O1059" s="9">
        <v>197.7606768439</v>
      </c>
      <c r="P1059" s="9">
        <v>15.350461023459999</v>
      </c>
      <c r="Q1059" s="9">
        <v>23.088614886569999</v>
      </c>
      <c r="R1059" s="9">
        <v>54.570035484660004</v>
      </c>
      <c r="S1059" s="9">
        <v>94.902261130390002</v>
      </c>
      <c r="T1059" s="9">
        <v>169.8627493301</v>
      </c>
      <c r="U1059" s="9">
        <v>29.499151884490001</v>
      </c>
      <c r="V1059" s="287">
        <v>658.29369588697</v>
      </c>
      <c r="W1059" s="287">
        <v>1401.7915591634701</v>
      </c>
      <c r="X1059" s="9">
        <v>144.54267970424183</v>
      </c>
      <c r="Y1059" s="287">
        <v>1546.334238867712</v>
      </c>
      <c r="Z1059" t="str">
        <f>SUBSTITUTE(SUBSTITUTE(SUBSTITUTE(SUBSTITUTE(IF(E1059="","",VLOOKUP(E1059,Esquemas_NORM!$A$2:$H$126,8,FALSE)),"PROVINCIA ADMINISTRATIVA Y DE PLANIFICACIÓN","PAT"),"PROVINCIA ADMINISTRATIVA Y DE PLANIFICACION","PAT"),"PROVINCIA ADMINISTRATIVA DE PLANIFICACION","PAT"),"PROVINCIA ADMINISTRATIVA Y PLANIFICACION","PAT")</f>
        <v>PAT DEL RIO GRANDE</v>
      </c>
      <c r="AA1059" t="str">
        <f>IF($E1059="","",INDEX(Esquemas_NORM!$H$2:$K$126,MATCH($E1059,Esquemas_NORM!$A$2:$A$126,0),MATCH(AA$4,Esquemas_NORM!$H$1:$K$1,0)))</f>
        <v>A la fecha no ha conformado un EAT Región</v>
      </c>
      <c r="AB1059" t="str">
        <f>IF($E1059="","",INDEX(Esquemas_NORM!$H$2:$K$126,MATCH($E1059,Esquemas_NORM!$A$2:$A$126,0),MATCH(AB$4,Esquemas_NORM!$H$1:$K$1,0)))</f>
        <v>A la fecha no ha conformado un EAT Área Metropolitana</v>
      </c>
      <c r="AC1059" t="str">
        <f>IF($E1059="","",INDEX(Esquemas_NORM!$H$2:$K$126,MATCH($E1059,Esquemas_NORM!$A$2:$A$126,0),MATCH(AC$4,Esquemas_NORM!$H$1:$K$1,0)))</f>
        <v>A la fecha no ha conformado un EAT asociación - unión</v>
      </c>
    </row>
    <row r="1060" spans="1:29" x14ac:dyDescent="0.3">
      <c r="A1060" s="536">
        <v>2023</v>
      </c>
      <c r="B1060" s="529" t="s">
        <v>556</v>
      </c>
      <c r="C1060" s="529" t="s">
        <v>235</v>
      </c>
      <c r="D1060" s="529" t="s">
        <v>570</v>
      </c>
      <c r="E1060" s="529" t="s">
        <v>266</v>
      </c>
      <c r="F1060" s="529" t="s">
        <v>238</v>
      </c>
      <c r="G1060" s="529" t="s">
        <v>267</v>
      </c>
      <c r="H1060" s="9">
        <v>22.46318512081</v>
      </c>
      <c r="I1060" s="9">
        <v>1.01636379338</v>
      </c>
      <c r="J1060" s="287">
        <v>23.479548914189998</v>
      </c>
      <c r="K1060" s="9">
        <v>4.09201223142</v>
      </c>
      <c r="L1060" s="9">
        <v>1.6007515672599999</v>
      </c>
      <c r="M1060" s="287">
        <v>5.6927637986799997</v>
      </c>
      <c r="N1060" s="9">
        <v>6.0917789522300003</v>
      </c>
      <c r="O1060" s="9">
        <v>32.276799004879997</v>
      </c>
      <c r="P1060" s="9">
        <v>2.9480997976499999</v>
      </c>
      <c r="Q1060" s="9">
        <v>2.8173581467400002</v>
      </c>
      <c r="R1060" s="9">
        <v>7.4751439286999997</v>
      </c>
      <c r="S1060" s="9">
        <v>13.09159948978</v>
      </c>
      <c r="T1060" s="9">
        <v>22.49134544492</v>
      </c>
      <c r="U1060" s="9">
        <v>5.25442741114</v>
      </c>
      <c r="V1060" s="287">
        <v>92.446552176040001</v>
      </c>
      <c r="W1060" s="287">
        <v>121.61886488891</v>
      </c>
      <c r="X1060" s="9">
        <v>12.540464035978207</v>
      </c>
      <c r="Y1060" s="287">
        <v>134.1593289248882</v>
      </c>
      <c r="Z1060" t="str">
        <f>SUBSTITUTE(SUBSTITUTE(SUBSTITUTE(SUBSTITUTE(IF(E1060="","",VLOOKUP(E1060,Esquemas_NORM!$A$2:$H$126,8,FALSE)),"PROVINCIA ADMINISTRATIVA Y DE PLANIFICACIÓN","PAT"),"PROVINCIA ADMINISTRATIVA Y DE PLANIFICACION","PAT"),"PROVINCIA ADMINISTRATIVA DE PLANIFICACION","PAT"),"PROVINCIA ADMINISTRATIVA Y PLANIFICACION","PAT")</f>
        <v>PAT BIOENERGÉTICA DEL NORTE DE ANTIOQUIA</v>
      </c>
      <c r="AA1060" t="str">
        <f>IF($E1060="","",INDEX(Esquemas_NORM!$H$2:$K$126,MATCH($E1060,Esquemas_NORM!$A$2:$A$126,0),MATCH(AA$4,Esquemas_NORM!$H$1:$K$1,0)))</f>
        <v>A la fecha no ha conformado un EAT Región</v>
      </c>
      <c r="AB1060" t="str">
        <f>IF($E1060="","",INDEX(Esquemas_NORM!$H$2:$K$126,MATCH($E1060,Esquemas_NORM!$A$2:$A$126,0),MATCH(AB$4,Esquemas_NORM!$H$1:$K$1,0)))</f>
        <v>A la fecha no ha conformado un EAT Área Metropolitana</v>
      </c>
      <c r="AC1060" t="str">
        <f>IF($E1060="","",INDEX(Esquemas_NORM!$H$2:$K$126,MATCH($E1060,Esquemas_NORM!$A$2:$A$126,0),MATCH(AC$4,Esquemas_NORM!$H$1:$K$1,0)))</f>
        <v>ASOCIACION DE MUNICIPIOS DEL NORTE ANTIOQUEÑO - AMUNORTE</v>
      </c>
    </row>
    <row r="1061" spans="1:29" x14ac:dyDescent="0.3">
      <c r="A1061" s="536">
        <v>2023</v>
      </c>
      <c r="B1061" s="529" t="s">
        <v>556</v>
      </c>
      <c r="C1061" s="529" t="s">
        <v>235</v>
      </c>
      <c r="D1061" s="529" t="s">
        <v>568</v>
      </c>
      <c r="E1061" s="529" t="s">
        <v>268</v>
      </c>
      <c r="F1061" s="529" t="s">
        <v>238</v>
      </c>
      <c r="G1061" s="529" t="s">
        <v>269</v>
      </c>
      <c r="H1061" s="9">
        <v>28.59131828164</v>
      </c>
      <c r="I1061" s="9">
        <v>0.32938931391999998</v>
      </c>
      <c r="J1061" s="287">
        <v>28.92070759556</v>
      </c>
      <c r="K1061" s="9">
        <v>1.5872195223700001</v>
      </c>
      <c r="L1061" s="9">
        <v>8.7772208157799998</v>
      </c>
      <c r="M1061" s="287">
        <v>10.364440338150001</v>
      </c>
      <c r="N1061" s="9">
        <v>4.8501545749700004</v>
      </c>
      <c r="O1061" s="9">
        <v>48.020643261049997</v>
      </c>
      <c r="P1061" s="9">
        <v>5.6888893254199999</v>
      </c>
      <c r="Q1061" s="9">
        <v>5.3688694025099997</v>
      </c>
      <c r="R1061" s="9">
        <v>13.01118592005</v>
      </c>
      <c r="S1061" s="9">
        <v>21.18486926408</v>
      </c>
      <c r="T1061" s="9">
        <v>52.87438811442</v>
      </c>
      <c r="U1061" s="9">
        <v>18.042614937490001</v>
      </c>
      <c r="V1061" s="287">
        <v>169.04161479998999</v>
      </c>
      <c r="W1061" s="287">
        <v>208.32676273369998</v>
      </c>
      <c r="X1061" s="9">
        <v>21.481159836346141</v>
      </c>
      <c r="Y1061" s="287">
        <v>229.80792257004612</v>
      </c>
      <c r="Z1061" t="str">
        <f>SUBSTITUTE(SUBSTITUTE(SUBSTITUTE(SUBSTITUTE(IF(E1061="","",VLOOKUP(E1061,Esquemas_NORM!$A$2:$H$126,8,FALSE)),"PROVINCIA ADMINISTRATIVA Y DE PLANIFICACIÓN","PAT"),"PROVINCIA ADMINISTRATIVA Y DE PLANIFICACION","PAT"),"PROVINCIA ADMINISTRATIVA DE PLANIFICACION","PAT"),"PROVINCIA ADMINISTRATIVA Y PLANIFICACION","PAT")</f>
        <v>PAT BIOENERGÉTICA DEL NORTE DE ANTIOQUIA</v>
      </c>
      <c r="AA1061" t="str">
        <f>IF($E1061="","",INDEX(Esquemas_NORM!$H$2:$K$126,MATCH($E1061,Esquemas_NORM!$A$2:$A$126,0),MATCH(AA$4,Esquemas_NORM!$H$1:$K$1,0)))</f>
        <v>A la fecha no ha conformado un EAT Región</v>
      </c>
      <c r="AB1061" t="str">
        <f>IF($E1061="","",INDEX(Esquemas_NORM!$H$2:$K$126,MATCH($E1061,Esquemas_NORM!$A$2:$A$126,0),MATCH(AB$4,Esquemas_NORM!$H$1:$K$1,0)))</f>
        <v>A la fecha no ha conformado un EAT Área Metropolitana</v>
      </c>
      <c r="AC1061" t="str">
        <f>IF($E1061="","",INDEX(Esquemas_NORM!$H$2:$K$126,MATCH($E1061,Esquemas_NORM!$A$2:$A$126,0),MATCH(AC$4,Esquemas_NORM!$H$1:$K$1,0)))</f>
        <v>A la fecha no ha conformado un EAT asociación - unión</v>
      </c>
    </row>
    <row r="1062" spans="1:29" x14ac:dyDescent="0.3">
      <c r="A1062" s="536">
        <v>2023</v>
      </c>
      <c r="B1062" s="529" t="s">
        <v>556</v>
      </c>
      <c r="C1062" s="529" t="s">
        <v>235</v>
      </c>
      <c r="D1062" s="529" t="s">
        <v>568</v>
      </c>
      <c r="E1062" s="529" t="s">
        <v>270</v>
      </c>
      <c r="F1062" s="529" t="s">
        <v>238</v>
      </c>
      <c r="G1062" s="529" t="s">
        <v>271</v>
      </c>
      <c r="H1062" s="9">
        <v>137.89503105879001</v>
      </c>
      <c r="I1062" s="9">
        <v>4.259087508E-2</v>
      </c>
      <c r="J1062" s="287">
        <v>137.93762193387002</v>
      </c>
      <c r="K1062" s="9">
        <v>201.33403371674001</v>
      </c>
      <c r="L1062" s="9">
        <v>23.227546536999998</v>
      </c>
      <c r="M1062" s="287">
        <v>224.56158025374</v>
      </c>
      <c r="N1062" s="9">
        <v>46.742695525009999</v>
      </c>
      <c r="O1062" s="9">
        <v>198.30339916509001</v>
      </c>
      <c r="P1062" s="9">
        <v>18.942290383260001</v>
      </c>
      <c r="Q1062" s="9">
        <v>23.585223080550001</v>
      </c>
      <c r="R1062" s="9">
        <v>40.768948896369999</v>
      </c>
      <c r="S1062" s="9">
        <v>81.928084299670004</v>
      </c>
      <c r="T1062" s="9">
        <v>147.32740364775</v>
      </c>
      <c r="U1062" s="9">
        <v>29.851096791370001</v>
      </c>
      <c r="V1062" s="287">
        <v>587.44914178906993</v>
      </c>
      <c r="W1062" s="287">
        <v>949.94834397667989</v>
      </c>
      <c r="X1062" s="9">
        <v>97.951851915054519</v>
      </c>
      <c r="Y1062" s="287">
        <v>1047.9001958917345</v>
      </c>
      <c r="Z1062" t="str">
        <f>SUBSTITUTE(SUBSTITUTE(SUBSTITUTE(SUBSTITUTE(IF(E1062="","",VLOOKUP(E1062,Esquemas_NORM!$A$2:$H$126,8,FALSE)),"PROVINCIA ADMINISTRATIVA Y DE PLANIFICACIÓN","PAT"),"PROVINCIA ADMINISTRATIVA Y DE PLANIFICACION","PAT"),"PROVINCIA ADMINISTRATIVA DE PLANIFICACION","PAT"),"PROVINCIA ADMINISTRATIVA Y PLANIFICACION","PAT")</f>
        <v>PAT BIOENERGÉTICA DEL NORTE DE ANTIOQUIA</v>
      </c>
      <c r="AA1062" t="str">
        <f>IF($E1062="","",INDEX(Esquemas_NORM!$H$2:$K$126,MATCH($E1062,Esquemas_NORM!$A$2:$A$126,0),MATCH(AA$4,Esquemas_NORM!$H$1:$K$1,0)))</f>
        <v>A la fecha no ha conformado un EAT Región</v>
      </c>
      <c r="AB1062" t="str">
        <f>IF($E1062="","",INDEX(Esquemas_NORM!$H$2:$K$126,MATCH($E1062,Esquemas_NORM!$A$2:$A$126,0),MATCH(AB$4,Esquemas_NORM!$H$1:$K$1,0)))</f>
        <v>A la fecha no ha conformado un EAT Área Metropolitana</v>
      </c>
      <c r="AC1062" t="str">
        <f>IF($E1062="","",INDEX(Esquemas_NORM!$H$2:$K$126,MATCH($E1062,Esquemas_NORM!$A$2:$A$126,0),MATCH(AC$4,Esquemas_NORM!$H$1:$K$1,0)))</f>
        <v>A la fecha no ha conformado un EAT asociación - unión</v>
      </c>
    </row>
    <row r="1063" spans="1:29" x14ac:dyDescent="0.3">
      <c r="A1063" s="536">
        <v>2023</v>
      </c>
      <c r="B1063" s="529" t="s">
        <v>556</v>
      </c>
      <c r="C1063" s="529" t="s">
        <v>272</v>
      </c>
      <c r="D1063" s="529" t="s">
        <v>571</v>
      </c>
      <c r="E1063" s="529" t="s">
        <v>274</v>
      </c>
      <c r="F1063" s="529" t="s">
        <v>275</v>
      </c>
      <c r="G1063" s="529" t="s">
        <v>277</v>
      </c>
      <c r="H1063" s="9">
        <v>22.81777177507</v>
      </c>
      <c r="I1063" s="9">
        <v>4.7169154759999998E-2</v>
      </c>
      <c r="J1063" s="287">
        <v>22.864940929829999</v>
      </c>
      <c r="K1063" s="9">
        <v>0.36283239663</v>
      </c>
      <c r="L1063" s="9">
        <v>2.2618381976299999</v>
      </c>
      <c r="M1063" s="287">
        <v>2.6246705942599999</v>
      </c>
      <c r="N1063" s="9">
        <v>4.4075806231300003</v>
      </c>
      <c r="O1063" s="9">
        <v>5.0799891875699998</v>
      </c>
      <c r="P1063" s="9">
        <v>0.76888917634999998</v>
      </c>
      <c r="Q1063" s="9">
        <v>0.58504979493999998</v>
      </c>
      <c r="R1063" s="9">
        <v>2.2069369777599999</v>
      </c>
      <c r="S1063" s="9">
        <v>3.29768919711</v>
      </c>
      <c r="T1063" s="9">
        <v>11.13920842448</v>
      </c>
      <c r="U1063" s="9">
        <v>1.4431801871800001</v>
      </c>
      <c r="V1063" s="287">
        <v>28.928523568519999</v>
      </c>
      <c r="W1063" s="287">
        <v>54.418135092610001</v>
      </c>
      <c r="X1063" s="9">
        <v>5.6112073292034657</v>
      </c>
      <c r="Y1063" s="287">
        <v>60.029342421813467</v>
      </c>
      <c r="Z1063" t="str">
        <f>SUBSTITUTE(SUBSTITUTE(SUBSTITUTE(SUBSTITUTE(IF(E1063="","",VLOOKUP(E1063,Esquemas_NORM!$A$2:$H$126,8,FALSE)),"PROVINCIA ADMINISTRATIVA Y DE PLANIFICACIÓN","PAT"),"PROVINCIA ADMINISTRATIVA Y DE PLANIFICACION","PAT"),"PROVINCIA ADMINISTRATIVA DE PLANIFICACION","PAT"),"PROVINCIA ADMINISTRATIVA Y PLANIFICACION","PAT")</f>
        <v>PAT AGROINDUSTRIAL DEL OCCIDENTE ANTIOQUEÑO</v>
      </c>
      <c r="AA1063" t="str">
        <f>IF($E1063="","",INDEX(Esquemas_NORM!$H$2:$K$126,MATCH($E1063,Esquemas_NORM!$A$2:$A$126,0),MATCH(AA$4,Esquemas_NORM!$H$1:$K$1,0)))</f>
        <v>Región de Planeación y Gestión de Occidente</v>
      </c>
      <c r="AB1063" t="str">
        <f>IF($E1063="","",INDEX(Esquemas_NORM!$H$2:$K$126,MATCH($E1063,Esquemas_NORM!$A$2:$A$126,0),MATCH(AB$4,Esquemas_NORM!$H$1:$K$1,0)))</f>
        <v>A la fecha no ha conformado un EAT Área Metropolitana</v>
      </c>
      <c r="AC1063" t="str">
        <f>IF($E1063="","",INDEX(Esquemas_NORM!$H$2:$K$126,MATCH($E1063,Esquemas_NORM!$A$2:$A$126,0),MATCH(AC$4,Esquemas_NORM!$H$1:$K$1,0)))</f>
        <v>ASOCIACION DE MUNICIPIOS DEL NORTE ANTIOQUEÑO - AMUNORTE</v>
      </c>
    </row>
    <row r="1064" spans="1:29" x14ac:dyDescent="0.3">
      <c r="A1064" s="536">
        <v>2023</v>
      </c>
      <c r="B1064" s="529" t="s">
        <v>556</v>
      </c>
      <c r="C1064" s="529" t="s">
        <v>272</v>
      </c>
      <c r="D1064" s="529" t="s">
        <v>572</v>
      </c>
      <c r="E1064" s="529" t="s">
        <v>278</v>
      </c>
      <c r="F1064" s="529" t="s">
        <v>275</v>
      </c>
      <c r="G1064" s="529" t="s">
        <v>280</v>
      </c>
      <c r="H1064" s="9">
        <v>105.94339097452</v>
      </c>
      <c r="I1064" s="9">
        <v>0.12101933166000001</v>
      </c>
      <c r="J1064" s="287">
        <v>106.06441030617999</v>
      </c>
      <c r="K1064" s="9">
        <v>4.4966626944200003</v>
      </c>
      <c r="L1064" s="9">
        <v>4.34119792068</v>
      </c>
      <c r="M1064" s="287">
        <v>8.8378606151000003</v>
      </c>
      <c r="N1064" s="9">
        <v>2.2994249395000002</v>
      </c>
      <c r="O1064" s="9">
        <v>21.024636657310001</v>
      </c>
      <c r="P1064" s="9">
        <v>3.0909579872199999</v>
      </c>
      <c r="Q1064" s="9">
        <v>3.1506270521699999</v>
      </c>
      <c r="R1064" s="9">
        <v>8.8803858895999994</v>
      </c>
      <c r="S1064" s="9">
        <v>9.3450726476000003</v>
      </c>
      <c r="T1064" s="9">
        <v>22.109246282840001</v>
      </c>
      <c r="U1064" s="9">
        <v>5.4300288461899999</v>
      </c>
      <c r="V1064" s="287">
        <v>75.330380302430001</v>
      </c>
      <c r="W1064" s="287">
        <v>190.23265122370998</v>
      </c>
      <c r="X1064" s="9">
        <v>19.615424986251227</v>
      </c>
      <c r="Y1064" s="287">
        <v>209.84807620996122</v>
      </c>
      <c r="Z1064" t="str">
        <f>SUBSTITUTE(SUBSTITUTE(SUBSTITUTE(SUBSTITUTE(IF(E1064="","",VLOOKUP(E1064,Esquemas_NORM!$A$2:$H$126,8,FALSE)),"PROVINCIA ADMINISTRATIVA Y DE PLANIFICACIÓN","PAT"),"PROVINCIA ADMINISTRATIVA Y DE PLANIFICACION","PAT"),"PROVINCIA ADMINISTRATIVA DE PLANIFICACION","PAT"),"PROVINCIA ADMINISTRATIVA Y PLANIFICACION","PAT")</f>
        <v>PAT DE PENDERISCO Y SINIFANÁ</v>
      </c>
      <c r="AA1064" t="str">
        <f>IF($E1064="","",INDEX(Esquemas_NORM!$H$2:$K$126,MATCH($E1064,Esquemas_NORM!$A$2:$A$126,0),MATCH(AA$4,Esquemas_NORM!$H$1:$K$1,0)))</f>
        <v>A la fecha no ha conformado un EAT Región</v>
      </c>
      <c r="AB1064" t="str">
        <f>IF($E1064="","",INDEX(Esquemas_NORM!$H$2:$K$126,MATCH($E1064,Esquemas_NORM!$A$2:$A$126,0),MATCH(AB$4,Esquemas_NORM!$H$1:$K$1,0)))</f>
        <v>A la fecha no ha conformado un EAT Área Metropolitana</v>
      </c>
      <c r="AC1064" t="str">
        <f>IF($E1064="","",INDEX(Esquemas_NORM!$H$2:$K$126,MATCH($E1064,Esquemas_NORM!$A$2:$A$126,0),MATCH(AC$4,Esquemas_NORM!$H$1:$K$1,0)))</f>
        <v>ASOCIACION DE MUNICIPIOS DEL OCCIDENTE ANTIOQUEÑO - AMOCCIDENTE</v>
      </c>
    </row>
    <row r="1065" spans="1:29" x14ac:dyDescent="0.3">
      <c r="A1065" s="536">
        <v>2023</v>
      </c>
      <c r="B1065" s="529" t="s">
        <v>556</v>
      </c>
      <c r="C1065" s="529" t="s">
        <v>272</v>
      </c>
      <c r="D1065" s="529" t="s">
        <v>572</v>
      </c>
      <c r="E1065" s="529" t="s">
        <v>281</v>
      </c>
      <c r="F1065" s="529" t="s">
        <v>275</v>
      </c>
      <c r="G1065" s="529" t="s">
        <v>282</v>
      </c>
      <c r="H1065" s="9">
        <v>21.605633507690001</v>
      </c>
      <c r="I1065" s="9">
        <v>0</v>
      </c>
      <c r="J1065" s="287">
        <v>21.605633507690001</v>
      </c>
      <c r="K1065" s="9">
        <v>1.2227525718200001</v>
      </c>
      <c r="L1065" s="9">
        <v>2.8956690485799998</v>
      </c>
      <c r="M1065" s="287">
        <v>4.1184216203999995</v>
      </c>
      <c r="N1065" s="9">
        <v>2.0178241006099999</v>
      </c>
      <c r="O1065" s="9">
        <v>12.523006559680001</v>
      </c>
      <c r="P1065" s="9">
        <v>2.7660198461699999</v>
      </c>
      <c r="Q1065" s="9">
        <v>2.5688816988499998</v>
      </c>
      <c r="R1065" s="9">
        <v>9.4797468161099996</v>
      </c>
      <c r="S1065" s="9">
        <v>7.0062321925699997</v>
      </c>
      <c r="T1065" s="9">
        <v>14.76927245003</v>
      </c>
      <c r="U1065" s="9">
        <v>4.7916607170300001</v>
      </c>
      <c r="V1065" s="287">
        <v>55.922644381050006</v>
      </c>
      <c r="W1065" s="287">
        <v>81.646699509140007</v>
      </c>
      <c r="X1065" s="9">
        <v>8.4188213710599058</v>
      </c>
      <c r="Y1065" s="287">
        <v>90.065520880199912</v>
      </c>
      <c r="Z1065" t="str">
        <f>SUBSTITUTE(SUBSTITUTE(SUBSTITUTE(SUBSTITUTE(IF(E1065="","",VLOOKUP(E1065,Esquemas_NORM!$A$2:$H$126,8,FALSE)),"PROVINCIA ADMINISTRATIVA Y DE PLANIFICACIÓN","PAT"),"PROVINCIA ADMINISTRATIVA Y DE PLANIFICACION","PAT"),"PROVINCIA ADMINISTRATIVA DE PLANIFICACION","PAT"),"PROVINCIA ADMINISTRATIVA Y PLANIFICACION","PAT")</f>
        <v>A la fecha no ha conformado un EAT Provincia</v>
      </c>
      <c r="AA1065" t="str">
        <f>IF($E1065="","",INDEX(Esquemas_NORM!$H$2:$K$126,MATCH($E1065,Esquemas_NORM!$A$2:$A$126,0),MATCH(AA$4,Esquemas_NORM!$H$1:$K$1,0)))</f>
        <v>Región de Planeación y Gestión de Occidente</v>
      </c>
      <c r="AB1065" t="str">
        <f>IF($E1065="","",INDEX(Esquemas_NORM!$H$2:$K$126,MATCH($E1065,Esquemas_NORM!$A$2:$A$126,0),MATCH(AB$4,Esquemas_NORM!$H$1:$K$1,0)))</f>
        <v>A la fecha no ha conformado un EAT Área Metropolitana</v>
      </c>
      <c r="AC1065" t="str">
        <f>IF($E1065="","",INDEX(Esquemas_NORM!$H$2:$K$126,MATCH($E1065,Esquemas_NORM!$A$2:$A$126,0),MATCH(AC$4,Esquemas_NORM!$H$1:$K$1,0)))</f>
        <v>ASOCIACION DE MUNICIPIOS DEL OCCIDENTE ANTIOQUEÑO - AMOCCIDENTE</v>
      </c>
    </row>
    <row r="1066" spans="1:29" x14ac:dyDescent="0.3">
      <c r="A1066" s="536">
        <v>2023</v>
      </c>
      <c r="B1066" s="529" t="s">
        <v>556</v>
      </c>
      <c r="C1066" s="529" t="s">
        <v>272</v>
      </c>
      <c r="D1066" s="529" t="s">
        <v>572</v>
      </c>
      <c r="E1066" s="529" t="s">
        <v>283</v>
      </c>
      <c r="F1066" s="529" t="s">
        <v>275</v>
      </c>
      <c r="G1066" s="529" t="s">
        <v>284</v>
      </c>
      <c r="H1066" s="9">
        <v>18.15419694182</v>
      </c>
      <c r="I1066" s="9">
        <v>1881.8359224372</v>
      </c>
      <c r="J1066" s="287">
        <v>1899.9901193790199</v>
      </c>
      <c r="K1066" s="9">
        <v>6.96110715883</v>
      </c>
      <c r="L1066" s="9">
        <v>4.5929437269999998E-2</v>
      </c>
      <c r="M1066" s="287">
        <v>7.0070365960999998</v>
      </c>
      <c r="N1066" s="9">
        <v>22.70772234567</v>
      </c>
      <c r="O1066" s="9">
        <v>13.265732161640001</v>
      </c>
      <c r="P1066" s="9">
        <v>2.0899600594000001</v>
      </c>
      <c r="Q1066" s="9">
        <v>1.4533904129599999</v>
      </c>
      <c r="R1066" s="9">
        <v>5.4665777603999999</v>
      </c>
      <c r="S1066" s="9">
        <v>53.936044301130003</v>
      </c>
      <c r="T1066" s="9">
        <v>10.11189921597</v>
      </c>
      <c r="U1066" s="9">
        <v>2.80077820111</v>
      </c>
      <c r="V1066" s="287">
        <v>111.83210445828001</v>
      </c>
      <c r="W1066" s="287">
        <v>2018.8292604333999</v>
      </c>
      <c r="X1066" s="9">
        <v>208.16717668157648</v>
      </c>
      <c r="Y1066" s="287">
        <v>2226.9964371149763</v>
      </c>
      <c r="Z1066" t="str">
        <f>SUBSTITUTE(SUBSTITUTE(SUBSTITUTE(SUBSTITUTE(IF(E1066="","",VLOOKUP(E1066,Esquemas_NORM!$A$2:$H$126,8,FALSE)),"PROVINCIA ADMINISTRATIVA Y DE PLANIFICACIÓN","PAT"),"PROVINCIA ADMINISTRATIVA Y DE PLANIFICACION","PAT"),"PROVINCIA ADMINISTRATIVA DE PLANIFICACION","PAT"),"PROVINCIA ADMINISTRATIVA Y PLANIFICACION","PAT")</f>
        <v>PAT TURÍSTICA Y AGROECOLÓGICA DEL OCCIDENTE ANTIOQUEÑO</v>
      </c>
      <c r="AA1066" t="str">
        <f>IF($E1066="","",INDEX(Esquemas_NORM!$H$2:$K$126,MATCH($E1066,Esquemas_NORM!$A$2:$A$126,0),MATCH(AA$4,Esquemas_NORM!$H$1:$K$1,0)))</f>
        <v>Región de Planeación y Gestión de Occidente</v>
      </c>
      <c r="AB1066" t="str">
        <f>IF($E1066="","",INDEX(Esquemas_NORM!$H$2:$K$126,MATCH($E1066,Esquemas_NORM!$A$2:$A$126,0),MATCH(AB$4,Esquemas_NORM!$H$1:$K$1,0)))</f>
        <v>A la fecha no ha conformado un EAT Área Metropolitana</v>
      </c>
      <c r="AC1066" t="str">
        <f>IF($E1066="","",INDEX(Esquemas_NORM!$H$2:$K$126,MATCH($E1066,Esquemas_NORM!$A$2:$A$126,0),MATCH(AC$4,Esquemas_NORM!$H$1:$K$1,0)))</f>
        <v>ASOCIACION DE MUNICIPIOS DEL OCCIDENTE ANTIOQUEÑO - AMOCCIDENTE</v>
      </c>
    </row>
    <row r="1067" spans="1:29" x14ac:dyDescent="0.3">
      <c r="A1067" s="536">
        <v>2023</v>
      </c>
      <c r="B1067" s="529" t="s">
        <v>556</v>
      </c>
      <c r="C1067" s="529" t="s">
        <v>272</v>
      </c>
      <c r="D1067" s="529" t="s">
        <v>572</v>
      </c>
      <c r="E1067" s="529" t="s">
        <v>285</v>
      </c>
      <c r="F1067" s="529" t="s">
        <v>275</v>
      </c>
      <c r="G1067" s="529" t="s">
        <v>286</v>
      </c>
      <c r="H1067" s="9">
        <v>53.972982987789997</v>
      </c>
      <c r="I1067" s="9">
        <v>0</v>
      </c>
      <c r="J1067" s="287">
        <v>53.972982987789997</v>
      </c>
      <c r="K1067" s="9">
        <v>1.4093162825100001</v>
      </c>
      <c r="L1067" s="9">
        <v>6.1369808616399997</v>
      </c>
      <c r="M1067" s="287">
        <v>7.5462971441499995</v>
      </c>
      <c r="N1067" s="9">
        <v>2.3639820089699999</v>
      </c>
      <c r="O1067" s="9">
        <v>20.12215866312</v>
      </c>
      <c r="P1067" s="9">
        <v>4.3834973060799998</v>
      </c>
      <c r="Q1067" s="9">
        <v>4.6076939257299996</v>
      </c>
      <c r="R1067" s="9">
        <v>11.92133971598</v>
      </c>
      <c r="S1067" s="9">
        <v>12.09410003644</v>
      </c>
      <c r="T1067" s="9">
        <v>31.81597831665</v>
      </c>
      <c r="U1067" s="9">
        <v>6.8236254645800001</v>
      </c>
      <c r="V1067" s="287">
        <v>94.13237543755001</v>
      </c>
      <c r="W1067" s="287">
        <v>155.65165556949</v>
      </c>
      <c r="X1067" s="9">
        <v>16.049681030924873</v>
      </c>
      <c r="Y1067" s="287">
        <v>171.70133660041489</v>
      </c>
      <c r="Z1067" t="str">
        <f>SUBSTITUTE(SUBSTITUTE(SUBSTITUTE(SUBSTITUTE(IF(E1067="","",VLOOKUP(E1067,Esquemas_NORM!$A$2:$H$126,8,FALSE)),"PROVINCIA ADMINISTRATIVA Y DE PLANIFICACIÓN","PAT"),"PROVINCIA ADMINISTRATIVA Y DE PLANIFICACION","PAT"),"PROVINCIA ADMINISTRATIVA DE PLANIFICACION","PAT"),"PROVINCIA ADMINISTRATIVA Y PLANIFICACION","PAT")</f>
        <v>PAT DE PENDERISCO Y SINIFANÁ</v>
      </c>
      <c r="AA1067" t="str">
        <f>IF($E1067="","",INDEX(Esquemas_NORM!$H$2:$K$126,MATCH($E1067,Esquemas_NORM!$A$2:$A$126,0),MATCH(AA$4,Esquemas_NORM!$H$1:$K$1,0)))</f>
        <v>A la fecha no ha conformado un EAT Región</v>
      </c>
      <c r="AB1067" t="str">
        <f>IF($E1067="","",INDEX(Esquemas_NORM!$H$2:$K$126,MATCH($E1067,Esquemas_NORM!$A$2:$A$126,0),MATCH(AB$4,Esquemas_NORM!$H$1:$K$1,0)))</f>
        <v>A la fecha no ha conformado un EAT Área Metropolitana</v>
      </c>
      <c r="AC1067" t="str">
        <f>IF($E1067="","",INDEX(Esquemas_NORM!$H$2:$K$126,MATCH($E1067,Esquemas_NORM!$A$2:$A$126,0),MATCH(AC$4,Esquemas_NORM!$H$1:$K$1,0)))</f>
        <v>ASOCIACION DE MUNICIPIOS DEL OCCIDENTE ANTIOQUEÑO - AMOCCIDENTE</v>
      </c>
    </row>
    <row r="1068" spans="1:29" x14ac:dyDescent="0.3">
      <c r="A1068" s="536">
        <v>2023</v>
      </c>
      <c r="B1068" s="529" t="s">
        <v>556</v>
      </c>
      <c r="C1068" s="529" t="s">
        <v>272</v>
      </c>
      <c r="D1068" s="529" t="s">
        <v>571</v>
      </c>
      <c r="E1068" s="529" t="s">
        <v>287</v>
      </c>
      <c r="F1068" s="529" t="s">
        <v>275</v>
      </c>
      <c r="G1068" s="529" t="s">
        <v>288</v>
      </c>
      <c r="H1068" s="9">
        <v>48.787971858239999</v>
      </c>
      <c r="I1068" s="9">
        <v>34.681739984719997</v>
      </c>
      <c r="J1068" s="287">
        <v>83.469711842959995</v>
      </c>
      <c r="K1068" s="9">
        <v>10.14047676102</v>
      </c>
      <c r="L1068" s="9">
        <v>8.2967546212799999</v>
      </c>
      <c r="M1068" s="287">
        <v>18.437231382299998</v>
      </c>
      <c r="N1068" s="9">
        <v>22.83146981894</v>
      </c>
      <c r="O1068" s="9">
        <v>53.167585613820002</v>
      </c>
      <c r="P1068" s="9">
        <v>7.2906952515999999</v>
      </c>
      <c r="Q1068" s="9">
        <v>6.6585801187899998</v>
      </c>
      <c r="R1068" s="9">
        <v>17.793394143840001</v>
      </c>
      <c r="S1068" s="9">
        <v>28.578711874460001</v>
      </c>
      <c r="T1068" s="9">
        <v>57.2356395726</v>
      </c>
      <c r="U1068" s="9">
        <v>10.66385560276</v>
      </c>
      <c r="V1068" s="287">
        <v>204.21993199681003</v>
      </c>
      <c r="W1068" s="287">
        <v>306.12687522207005</v>
      </c>
      <c r="X1068" s="9">
        <v>31.565605160627658</v>
      </c>
      <c r="Y1068" s="287">
        <v>337.69248038269774</v>
      </c>
      <c r="Z1068" t="str">
        <f>SUBSTITUTE(SUBSTITUTE(SUBSTITUTE(SUBSTITUTE(IF(E1068="","",VLOOKUP(E1068,Esquemas_NORM!$A$2:$H$126,8,FALSE)),"PROVINCIA ADMINISTRATIVA Y DE PLANIFICACIÓN","PAT"),"PROVINCIA ADMINISTRATIVA Y DE PLANIFICACION","PAT"),"PROVINCIA ADMINISTRATIVA DE PLANIFICACION","PAT"),"PROVINCIA ADMINISTRATIVA Y PLANIFICACION","PAT")</f>
        <v>PAT AGROINDUSTRIAL DEL OCCIDENTE ANTIOQUEÑO</v>
      </c>
      <c r="AA1068" t="str">
        <f>IF($E1068="","",INDEX(Esquemas_NORM!$H$2:$K$126,MATCH($E1068,Esquemas_NORM!$A$2:$A$126,0),MATCH(AA$4,Esquemas_NORM!$H$1:$K$1,0)))</f>
        <v>Región de Planeación y Gestión de Occidente</v>
      </c>
      <c r="AB1068" t="str">
        <f>IF($E1068="","",INDEX(Esquemas_NORM!$H$2:$K$126,MATCH($E1068,Esquemas_NORM!$A$2:$A$126,0),MATCH(AB$4,Esquemas_NORM!$H$1:$K$1,0)))</f>
        <v>A la fecha no ha conformado un EAT Área Metropolitana</v>
      </c>
      <c r="AC1068" t="str">
        <f>IF($E1068="","",INDEX(Esquemas_NORM!$H$2:$K$126,MATCH($E1068,Esquemas_NORM!$A$2:$A$126,0),MATCH(AC$4,Esquemas_NORM!$H$1:$K$1,0)))</f>
        <v>ASOCIACION DE MUNICIPIOS DEL OCCIDENTE ANTIOQUEÑO - AMOCCIDENTE</v>
      </c>
    </row>
    <row r="1069" spans="1:29" x14ac:dyDescent="0.3">
      <c r="A1069" s="536">
        <v>2023</v>
      </c>
      <c r="B1069" s="529" t="s">
        <v>556</v>
      </c>
      <c r="C1069" s="529" t="s">
        <v>272</v>
      </c>
      <c r="D1069" s="529" t="s">
        <v>571</v>
      </c>
      <c r="E1069" s="529" t="s">
        <v>289</v>
      </c>
      <c r="F1069" s="529" t="s">
        <v>275</v>
      </c>
      <c r="G1069" s="529" t="s">
        <v>290</v>
      </c>
      <c r="H1069" s="9">
        <v>90.044746778730001</v>
      </c>
      <c r="I1069" s="9">
        <v>93.787831129880004</v>
      </c>
      <c r="J1069" s="287">
        <v>183.83257790861001</v>
      </c>
      <c r="K1069" s="9">
        <v>5.6648967879700001</v>
      </c>
      <c r="L1069" s="9">
        <v>13.584959276619999</v>
      </c>
      <c r="M1069" s="287">
        <v>19.249856064589999</v>
      </c>
      <c r="N1069" s="9">
        <v>13.69199736795</v>
      </c>
      <c r="O1069" s="9">
        <v>77.287386393709994</v>
      </c>
      <c r="P1069" s="9">
        <v>11.76249713851</v>
      </c>
      <c r="Q1069" s="9">
        <v>11.64803557137</v>
      </c>
      <c r="R1069" s="9">
        <v>18.84943177724</v>
      </c>
      <c r="S1069" s="9">
        <v>36.764298399109997</v>
      </c>
      <c r="T1069" s="9">
        <v>85.142286306030002</v>
      </c>
      <c r="U1069" s="9">
        <v>16.203882218690001</v>
      </c>
      <c r="V1069" s="287">
        <v>271.34981517261002</v>
      </c>
      <c r="W1069" s="287">
        <v>474.43224914581003</v>
      </c>
      <c r="X1069" s="9">
        <v>48.920046765368113</v>
      </c>
      <c r="Y1069" s="287">
        <v>523.35229591117809</v>
      </c>
      <c r="Z1069" t="str">
        <f>SUBSTITUTE(SUBSTITUTE(SUBSTITUTE(SUBSTITUTE(IF(E1069="","",VLOOKUP(E1069,Esquemas_NORM!$A$2:$H$126,8,FALSE)),"PROVINCIA ADMINISTRATIVA Y DE PLANIFICACIÓN","PAT"),"PROVINCIA ADMINISTRATIVA Y DE PLANIFICACION","PAT"),"PROVINCIA ADMINISTRATIVA DE PLANIFICACION","PAT"),"PROVINCIA ADMINISTRATIVA Y PLANIFICACION","PAT")</f>
        <v>PAT AGROINDUSTRIAL DEL OCCIDENTE ANTIOQUEÑO</v>
      </c>
      <c r="AA1069" t="str">
        <f>IF($E1069="","",INDEX(Esquemas_NORM!$H$2:$K$126,MATCH($E1069,Esquemas_NORM!$A$2:$A$126,0),MATCH(AA$4,Esquemas_NORM!$H$1:$K$1,0)))</f>
        <v>Región de Planeación y Gestión de Occidente</v>
      </c>
      <c r="AB1069" t="str">
        <f>IF($E1069="","",INDEX(Esquemas_NORM!$H$2:$K$126,MATCH($E1069,Esquemas_NORM!$A$2:$A$126,0),MATCH(AB$4,Esquemas_NORM!$H$1:$K$1,0)))</f>
        <v>A la fecha no ha conformado un EAT Área Metropolitana</v>
      </c>
      <c r="AC1069" t="str">
        <f>IF($E1069="","",INDEX(Esquemas_NORM!$H$2:$K$126,MATCH($E1069,Esquemas_NORM!$A$2:$A$126,0),MATCH(AC$4,Esquemas_NORM!$H$1:$K$1,0)))</f>
        <v>ASOCIACION DE MUNICIPIOS DEL OCCIDENTE ANTIOQUEÑO - AMOCCIDENTE</v>
      </c>
    </row>
    <row r="1070" spans="1:29" x14ac:dyDescent="0.3">
      <c r="A1070" s="536">
        <v>2023</v>
      </c>
      <c r="B1070" s="529" t="s">
        <v>556</v>
      </c>
      <c r="C1070" s="529" t="s">
        <v>272</v>
      </c>
      <c r="D1070" s="529" t="s">
        <v>572</v>
      </c>
      <c r="E1070" s="529" t="s">
        <v>291</v>
      </c>
      <c r="F1070" s="529" t="s">
        <v>275</v>
      </c>
      <c r="G1070" s="529" t="s">
        <v>292</v>
      </c>
      <c r="H1070" s="9">
        <v>243.81231614863</v>
      </c>
      <c r="I1070" s="9">
        <v>4.2304952719999997E-2</v>
      </c>
      <c r="J1070" s="287">
        <v>243.85462110135001</v>
      </c>
      <c r="K1070" s="9">
        <v>9.7968397240900007</v>
      </c>
      <c r="L1070" s="9">
        <v>8.7187313913899995</v>
      </c>
      <c r="M1070" s="287">
        <v>18.51557111548</v>
      </c>
      <c r="N1070" s="9">
        <v>5.0911149332400001</v>
      </c>
      <c r="O1070" s="9">
        <v>31.668342064090002</v>
      </c>
      <c r="P1070" s="9">
        <v>5.6058986809200002</v>
      </c>
      <c r="Q1070" s="9">
        <v>4.5548876289800004</v>
      </c>
      <c r="R1070" s="9">
        <v>20.62469410253</v>
      </c>
      <c r="S1070" s="9">
        <v>21.788886652079999</v>
      </c>
      <c r="T1070" s="9">
        <v>39.368903532429997</v>
      </c>
      <c r="U1070" s="9">
        <v>12.0167182095</v>
      </c>
      <c r="V1070" s="287">
        <v>140.71944580376999</v>
      </c>
      <c r="W1070" s="287">
        <v>403.08963802059998</v>
      </c>
      <c r="X1070" s="9">
        <v>41.563708997729236</v>
      </c>
      <c r="Y1070" s="287">
        <v>444.65334701832921</v>
      </c>
      <c r="Z1070" t="str">
        <f>SUBSTITUTE(SUBSTITUTE(SUBSTITUTE(SUBSTITUTE(IF(E1070="","",VLOOKUP(E1070,Esquemas_NORM!$A$2:$H$126,8,FALSE)),"PROVINCIA ADMINISTRATIVA Y DE PLANIFICACIÓN","PAT"),"PROVINCIA ADMINISTRATIVA Y DE PLANIFICACION","PAT"),"PROVINCIA ADMINISTRATIVA DE PLANIFICACION","PAT"),"PROVINCIA ADMINISTRATIVA Y PLANIFICACION","PAT")</f>
        <v>PAT TURÍSTICA Y AGROECOLÓGICA DEL OCCIDENTE ANTIOQUEÑO</v>
      </c>
      <c r="AA1070" t="str">
        <f>IF($E1070="","",INDEX(Esquemas_NORM!$H$2:$K$126,MATCH($E1070,Esquemas_NORM!$A$2:$A$126,0),MATCH(AA$4,Esquemas_NORM!$H$1:$K$1,0)))</f>
        <v>A la fecha no ha conformado un EAT Región</v>
      </c>
      <c r="AB1070" t="str">
        <f>IF($E1070="","",INDEX(Esquemas_NORM!$H$2:$K$126,MATCH($E1070,Esquemas_NORM!$A$2:$A$126,0),MATCH(AB$4,Esquemas_NORM!$H$1:$K$1,0)))</f>
        <v>A la fecha no ha conformado un EAT Área Metropolitana</v>
      </c>
      <c r="AC1070" t="str">
        <f>IF($E1070="","",INDEX(Esquemas_NORM!$H$2:$K$126,MATCH($E1070,Esquemas_NORM!$A$2:$A$126,0),MATCH(AC$4,Esquemas_NORM!$H$1:$K$1,0)))</f>
        <v>ASOCIACION DE MUNICIPIOS DEL OCCIDENTE ANTIOQUEÑO - AMOCCIDENTE</v>
      </c>
    </row>
    <row r="1071" spans="1:29" x14ac:dyDescent="0.3">
      <c r="A1071" s="536">
        <v>2023</v>
      </c>
      <c r="B1071" s="529" t="s">
        <v>556</v>
      </c>
      <c r="C1071" s="529" t="s">
        <v>272</v>
      </c>
      <c r="D1071" s="529" t="s">
        <v>571</v>
      </c>
      <c r="E1071" s="529" t="s">
        <v>293</v>
      </c>
      <c r="F1071" s="529" t="s">
        <v>275</v>
      </c>
      <c r="G1071" s="529" t="s">
        <v>294</v>
      </c>
      <c r="H1071" s="9">
        <v>75.989325705330003</v>
      </c>
      <c r="I1071" s="9">
        <v>5.0394563439999998E-2</v>
      </c>
      <c r="J1071" s="287">
        <v>76.039720268769997</v>
      </c>
      <c r="K1071" s="9">
        <v>3.61277195569</v>
      </c>
      <c r="L1071" s="9">
        <v>11.718703199149999</v>
      </c>
      <c r="M1071" s="287">
        <v>15.33147515484</v>
      </c>
      <c r="N1071" s="9">
        <v>31.545202574009998</v>
      </c>
      <c r="O1071" s="9">
        <v>49.177218679230002</v>
      </c>
      <c r="P1071" s="9">
        <v>11.377241291020001</v>
      </c>
      <c r="Q1071" s="9">
        <v>11.260921318199999</v>
      </c>
      <c r="R1071" s="9">
        <v>21.019600969670002</v>
      </c>
      <c r="S1071" s="9">
        <v>29.089719838219999</v>
      </c>
      <c r="T1071" s="9">
        <v>63.964628436890003</v>
      </c>
      <c r="U1071" s="9">
        <v>14.838407993880001</v>
      </c>
      <c r="V1071" s="287">
        <v>232.27294110111998</v>
      </c>
      <c r="W1071" s="287">
        <v>323.64413652473002</v>
      </c>
      <c r="X1071" s="9">
        <v>33.371859359576256</v>
      </c>
      <c r="Y1071" s="287">
        <v>357.01599588430628</v>
      </c>
      <c r="Z1071" t="str">
        <f>SUBSTITUTE(SUBSTITUTE(SUBSTITUTE(SUBSTITUTE(IF(E1071="","",VLOOKUP(E1071,Esquemas_NORM!$A$2:$H$126,8,FALSE)),"PROVINCIA ADMINISTRATIVA Y DE PLANIFICACIÓN","PAT"),"PROVINCIA ADMINISTRATIVA Y DE PLANIFICACION","PAT"),"PROVINCIA ADMINISTRATIVA DE PLANIFICACION","PAT"),"PROVINCIA ADMINISTRATIVA Y PLANIFICACION","PAT")</f>
        <v>PAT AGROINDUSTRIAL DEL OCCIDENTE ANTIOQUEÑO</v>
      </c>
      <c r="AA1071" t="str">
        <f>IF($E1071="","",INDEX(Esquemas_NORM!$H$2:$K$126,MATCH($E1071,Esquemas_NORM!$A$2:$A$126,0),MATCH(AA$4,Esquemas_NORM!$H$1:$K$1,0)))</f>
        <v>Región de Planeación y Gestión de Occidente</v>
      </c>
      <c r="AB1071" t="str">
        <f>IF($E1071="","",INDEX(Esquemas_NORM!$H$2:$K$126,MATCH($E1071,Esquemas_NORM!$A$2:$A$126,0),MATCH(AB$4,Esquemas_NORM!$H$1:$K$1,0)))</f>
        <v>A la fecha no ha conformado un EAT Área Metropolitana</v>
      </c>
      <c r="AC1071" t="str">
        <f>IF($E1071="","",INDEX(Esquemas_NORM!$H$2:$K$126,MATCH($E1071,Esquemas_NORM!$A$2:$A$126,0),MATCH(AC$4,Esquemas_NORM!$H$1:$K$1,0)))</f>
        <v>ASOCIACION DE MUNICIPIOS DEL OCCIDENTE ANTIOQUEÑO - AMOCCIDENTE</v>
      </c>
    </row>
    <row r="1072" spans="1:29" x14ac:dyDescent="0.3">
      <c r="A1072" s="536">
        <v>2023</v>
      </c>
      <c r="B1072" s="529" t="s">
        <v>556</v>
      </c>
      <c r="C1072" s="529" t="s">
        <v>272</v>
      </c>
      <c r="D1072" s="529" t="s">
        <v>572</v>
      </c>
      <c r="E1072" s="529" t="s">
        <v>295</v>
      </c>
      <c r="F1072" s="529" t="s">
        <v>275</v>
      </c>
      <c r="G1072" s="529" t="s">
        <v>296</v>
      </c>
      <c r="H1072" s="9">
        <v>10.206527863010001</v>
      </c>
      <c r="I1072" s="9">
        <v>0</v>
      </c>
      <c r="J1072" s="287">
        <v>10.206527863010001</v>
      </c>
      <c r="K1072" s="9">
        <v>2.9643313032199998</v>
      </c>
      <c r="L1072" s="9">
        <v>0.32596670434000002</v>
      </c>
      <c r="M1072" s="287">
        <v>3.2902980075599997</v>
      </c>
      <c r="N1072" s="9">
        <v>4.8753482981699996</v>
      </c>
      <c r="O1072" s="9">
        <v>18.172961919980001</v>
      </c>
      <c r="P1072" s="9">
        <v>2.4076910150200002</v>
      </c>
      <c r="Q1072" s="9">
        <v>1.90194947902</v>
      </c>
      <c r="R1072" s="9">
        <v>7.25352367162</v>
      </c>
      <c r="S1072" s="9">
        <v>9.4072210242099992</v>
      </c>
      <c r="T1072" s="9">
        <v>16.655797611450001</v>
      </c>
      <c r="U1072" s="9">
        <v>4.6326721944199996</v>
      </c>
      <c r="V1072" s="287">
        <v>65.307165213889988</v>
      </c>
      <c r="W1072" s="287">
        <v>78.80399108445998</v>
      </c>
      <c r="X1072" s="9">
        <v>8.1257016910079827</v>
      </c>
      <c r="Y1072" s="287">
        <v>86.92969277546797</v>
      </c>
      <c r="Z1072" t="str">
        <f>SUBSTITUTE(SUBSTITUTE(SUBSTITUTE(SUBSTITUTE(IF(E1072="","",VLOOKUP(E1072,Esquemas_NORM!$A$2:$H$126,8,FALSE)),"PROVINCIA ADMINISTRATIVA Y DE PLANIFICACIÓN","PAT"),"PROVINCIA ADMINISTRATIVA Y DE PLANIFICACION","PAT"),"PROVINCIA ADMINISTRATIVA DE PLANIFICACION","PAT"),"PROVINCIA ADMINISTRATIVA Y PLANIFICACION","PAT")</f>
        <v>PAT TURÍSTICA Y AGROECOLÓGICA DEL OCCIDENTE ANTIOQUEÑO</v>
      </c>
      <c r="AA1072" t="str">
        <f>IF($E1072="","",INDEX(Esquemas_NORM!$H$2:$K$126,MATCH($E1072,Esquemas_NORM!$A$2:$A$126,0),MATCH(AA$4,Esquemas_NORM!$H$1:$K$1,0)))</f>
        <v>A la fecha no ha conformado un EAT Región</v>
      </c>
      <c r="AB1072" t="str">
        <f>IF($E1072="","",INDEX(Esquemas_NORM!$H$2:$K$126,MATCH($E1072,Esquemas_NORM!$A$2:$A$126,0),MATCH(AB$4,Esquemas_NORM!$H$1:$K$1,0)))</f>
        <v>A la fecha no ha conformado un EAT Área Metropolitana</v>
      </c>
      <c r="AC1072" t="str">
        <f>IF($E1072="","",INDEX(Esquemas_NORM!$H$2:$K$126,MATCH($E1072,Esquemas_NORM!$A$2:$A$126,0),MATCH(AC$4,Esquemas_NORM!$H$1:$K$1,0)))</f>
        <v>ASOCIACION DE MUNICIPIOS DEL OCCIDENTE ANTIOQUEÑO - AMOCCIDENTE</v>
      </c>
    </row>
    <row r="1073" spans="1:29" x14ac:dyDescent="0.3">
      <c r="A1073" s="536">
        <v>2023</v>
      </c>
      <c r="B1073" s="529" t="s">
        <v>556</v>
      </c>
      <c r="C1073" s="529" t="s">
        <v>272</v>
      </c>
      <c r="D1073" s="529" t="s">
        <v>572</v>
      </c>
      <c r="E1073" s="529" t="s">
        <v>297</v>
      </c>
      <c r="F1073" s="529" t="s">
        <v>275</v>
      </c>
      <c r="G1073" s="529" t="s">
        <v>298</v>
      </c>
      <c r="H1073" s="9">
        <v>25.588941174079999</v>
      </c>
      <c r="I1073" s="9">
        <v>1.0939693476700001</v>
      </c>
      <c r="J1073" s="287">
        <v>26.682910521749999</v>
      </c>
      <c r="K1073" s="9">
        <v>1.8154313414200001</v>
      </c>
      <c r="L1073" s="9">
        <v>2.8076097051</v>
      </c>
      <c r="M1073" s="287">
        <v>4.62304104652</v>
      </c>
      <c r="N1073" s="9">
        <v>3.0972185424999998</v>
      </c>
      <c r="O1073" s="9">
        <v>14.837660289740001</v>
      </c>
      <c r="P1073" s="9">
        <v>2.5520391312299999</v>
      </c>
      <c r="Q1073" s="9">
        <v>2.0561144428300002</v>
      </c>
      <c r="R1073" s="9">
        <v>8.4404349198399995</v>
      </c>
      <c r="S1073" s="9">
        <v>8.3809045814700003</v>
      </c>
      <c r="T1073" s="9">
        <v>17.620722159869999</v>
      </c>
      <c r="U1073" s="9">
        <v>4.26873075566</v>
      </c>
      <c r="V1073" s="287">
        <v>61.25382482314</v>
      </c>
      <c r="W1073" s="287">
        <v>92.559776391409997</v>
      </c>
      <c r="X1073" s="9">
        <v>9.5440994953796334</v>
      </c>
      <c r="Y1073" s="287">
        <v>102.10387588678964</v>
      </c>
      <c r="Z1073" t="str">
        <f>SUBSTITUTE(SUBSTITUTE(SUBSTITUTE(SUBSTITUTE(IF(E1073="","",VLOOKUP(E1073,Esquemas_NORM!$A$2:$H$126,8,FALSE)),"PROVINCIA ADMINISTRATIVA Y DE PLANIFICACIÓN","PAT"),"PROVINCIA ADMINISTRATIVA Y DE PLANIFICACION","PAT"),"PROVINCIA ADMINISTRATIVA DE PLANIFICACION","PAT"),"PROVINCIA ADMINISTRATIVA Y PLANIFICACION","PAT")</f>
        <v>PAT TURÍSTICA Y AGROECOLÓGICA DEL OCCIDENTE ANTIOQUEÑO</v>
      </c>
      <c r="AA1073" t="str">
        <f>IF($E1073="","",INDEX(Esquemas_NORM!$H$2:$K$126,MATCH($E1073,Esquemas_NORM!$A$2:$A$126,0),MATCH(AA$4,Esquemas_NORM!$H$1:$K$1,0)))</f>
        <v>Región de Planeación y Gestión de Occidente</v>
      </c>
      <c r="AB1073" t="str">
        <f>IF($E1073="","",INDEX(Esquemas_NORM!$H$2:$K$126,MATCH($E1073,Esquemas_NORM!$A$2:$A$126,0),MATCH(AB$4,Esquemas_NORM!$H$1:$K$1,0)))</f>
        <v>A la fecha no ha conformado un EAT Área Metropolitana</v>
      </c>
      <c r="AC1073" t="str">
        <f>IF($E1073="","",INDEX(Esquemas_NORM!$H$2:$K$126,MATCH($E1073,Esquemas_NORM!$A$2:$A$126,0),MATCH(AC$4,Esquemas_NORM!$H$1:$K$1,0)))</f>
        <v>ASOCIACION DE MUNICIPIOS DEL OCCIDENTE ANTIOQUEÑO - AMOCCIDENTE</v>
      </c>
    </row>
    <row r="1074" spans="1:29" x14ac:dyDescent="0.3">
      <c r="A1074" s="536">
        <v>2023</v>
      </c>
      <c r="B1074" s="529" t="s">
        <v>556</v>
      </c>
      <c r="C1074" s="529" t="s">
        <v>272</v>
      </c>
      <c r="D1074" s="529" t="s">
        <v>572</v>
      </c>
      <c r="E1074" s="529" t="s">
        <v>299</v>
      </c>
      <c r="F1074" s="529" t="s">
        <v>275</v>
      </c>
      <c r="G1074" s="529" t="s">
        <v>300</v>
      </c>
      <c r="H1074" s="9">
        <v>49.276135966859997</v>
      </c>
      <c r="I1074" s="9">
        <v>0</v>
      </c>
      <c r="J1074" s="287">
        <v>49.276135966859997</v>
      </c>
      <c r="K1074" s="9">
        <v>1.8041546241299999</v>
      </c>
      <c r="L1074" s="9">
        <v>6.6909339282899998</v>
      </c>
      <c r="M1074" s="287">
        <v>8.4950885524200004</v>
      </c>
      <c r="N1074" s="9">
        <v>8.7094932262599993</v>
      </c>
      <c r="O1074" s="9">
        <v>30.053558089959999</v>
      </c>
      <c r="P1074" s="9">
        <v>4.1474230065000004</v>
      </c>
      <c r="Q1074" s="9">
        <v>4.2081440956999998</v>
      </c>
      <c r="R1074" s="9">
        <v>12.34390375389</v>
      </c>
      <c r="S1074" s="9">
        <v>14.402378617529999</v>
      </c>
      <c r="T1074" s="9">
        <v>29.343830795879999</v>
      </c>
      <c r="U1074" s="9">
        <v>10.657208919369999</v>
      </c>
      <c r="V1074" s="287">
        <v>113.86594050509001</v>
      </c>
      <c r="W1074" s="287">
        <v>171.63716502437001</v>
      </c>
      <c r="X1074" s="9">
        <v>17.697991978399582</v>
      </c>
      <c r="Y1074" s="287">
        <v>189.33515700276959</v>
      </c>
      <c r="Z1074" t="str">
        <f>SUBSTITUTE(SUBSTITUTE(SUBSTITUTE(SUBSTITUTE(IF(E1074="","",VLOOKUP(E1074,Esquemas_NORM!$A$2:$H$126,8,FALSE)),"PROVINCIA ADMINISTRATIVA Y DE PLANIFICACIÓN","PAT"),"PROVINCIA ADMINISTRATIVA Y DE PLANIFICACION","PAT"),"PROVINCIA ADMINISTRATIVA DE PLANIFICACION","PAT"),"PROVINCIA ADMINISTRATIVA Y PLANIFICACION","PAT")</f>
        <v>A la fecha no ha conformado un EAT Provincia</v>
      </c>
      <c r="AA1074" t="str">
        <f>IF($E1074="","",INDEX(Esquemas_NORM!$H$2:$K$126,MATCH($E1074,Esquemas_NORM!$A$2:$A$126,0),MATCH(AA$4,Esquemas_NORM!$H$1:$K$1,0)))</f>
        <v>Región de Planeación y Gestión de Occidente</v>
      </c>
      <c r="AB1074" t="str">
        <f>IF($E1074="","",INDEX(Esquemas_NORM!$H$2:$K$126,MATCH($E1074,Esquemas_NORM!$A$2:$A$126,0),MATCH(AB$4,Esquemas_NORM!$H$1:$K$1,0)))</f>
        <v>A la fecha no ha conformado un EAT Área Metropolitana</v>
      </c>
      <c r="AC1074" t="str">
        <f>IF($E1074="","",INDEX(Esquemas_NORM!$H$2:$K$126,MATCH($E1074,Esquemas_NORM!$A$2:$A$126,0),MATCH(AC$4,Esquemas_NORM!$H$1:$K$1,0)))</f>
        <v>ASOCIACION DE MUNICIPIOS DEL OCCIDENTE ANTIOQUEÑO - AMOCCIDENTE</v>
      </c>
    </row>
    <row r="1075" spans="1:29" x14ac:dyDescent="0.3">
      <c r="A1075" s="536">
        <v>2023</v>
      </c>
      <c r="B1075" s="529" t="s">
        <v>556</v>
      </c>
      <c r="C1075" s="529" t="s">
        <v>272</v>
      </c>
      <c r="D1075" s="529" t="s">
        <v>572</v>
      </c>
      <c r="E1075" s="529" t="s">
        <v>301</v>
      </c>
      <c r="F1075" s="529" t="s">
        <v>275</v>
      </c>
      <c r="G1075" s="529" t="s">
        <v>302</v>
      </c>
      <c r="H1075" s="9">
        <v>19.477501681989999</v>
      </c>
      <c r="I1075" s="9">
        <v>0</v>
      </c>
      <c r="J1075" s="287">
        <v>19.477501681989999</v>
      </c>
      <c r="K1075" s="9">
        <v>0.43993800416000001</v>
      </c>
      <c r="L1075" s="9">
        <v>2.7400411335600001</v>
      </c>
      <c r="M1075" s="287">
        <v>3.1799791377200002</v>
      </c>
      <c r="N1075" s="9">
        <v>2.9827760514300001</v>
      </c>
      <c r="O1075" s="9">
        <v>12.998626294419999</v>
      </c>
      <c r="P1075" s="9">
        <v>1.74431059759</v>
      </c>
      <c r="Q1075" s="9">
        <v>1.05159576432</v>
      </c>
      <c r="R1075" s="9">
        <v>5.7515228444000002</v>
      </c>
      <c r="S1075" s="9">
        <v>5.6420069354300004</v>
      </c>
      <c r="T1075" s="9">
        <v>10.11573926848</v>
      </c>
      <c r="U1075" s="9">
        <v>3.3029081318100002</v>
      </c>
      <c r="V1075" s="287">
        <v>43.589485887880002</v>
      </c>
      <c r="W1075" s="287">
        <v>66.246966707589991</v>
      </c>
      <c r="X1075" s="9">
        <v>6.8309115057795635</v>
      </c>
      <c r="Y1075" s="287">
        <v>73.077878213369559</v>
      </c>
      <c r="Z1075" t="str">
        <f>SUBSTITUTE(SUBSTITUTE(SUBSTITUTE(SUBSTITUTE(IF(E1075="","",VLOOKUP(E1075,Esquemas_NORM!$A$2:$H$126,8,FALSE)),"PROVINCIA ADMINISTRATIVA Y DE PLANIFICACIÓN","PAT"),"PROVINCIA ADMINISTRATIVA Y DE PLANIFICACION","PAT"),"PROVINCIA ADMINISTRATIVA DE PLANIFICACION","PAT"),"PROVINCIA ADMINISTRATIVA Y PLANIFICACION","PAT")</f>
        <v>PAT TURÍSTICA Y AGROECOLÓGICA DEL OCCIDENTE ANTIOQUEÑO</v>
      </c>
      <c r="AA1075" t="str">
        <f>IF($E1075="","",INDEX(Esquemas_NORM!$H$2:$K$126,MATCH($E1075,Esquemas_NORM!$A$2:$A$126,0),MATCH(AA$4,Esquemas_NORM!$H$1:$K$1,0)))</f>
        <v>Región de Planeación y Gestión de Occidente</v>
      </c>
      <c r="AB1075" t="str">
        <f>IF($E1075="","",INDEX(Esquemas_NORM!$H$2:$K$126,MATCH($E1075,Esquemas_NORM!$A$2:$A$126,0),MATCH(AB$4,Esquemas_NORM!$H$1:$K$1,0)))</f>
        <v>A la fecha no ha conformado un EAT Área Metropolitana</v>
      </c>
      <c r="AC1075" t="str">
        <f>IF($E1075="","",INDEX(Esquemas_NORM!$H$2:$K$126,MATCH($E1075,Esquemas_NORM!$A$2:$A$126,0),MATCH(AC$4,Esquemas_NORM!$H$1:$K$1,0)))</f>
        <v>ASOCIACION DE MUNICIPIOS DEL OCCIDENTE ANTIOQUEÑO - AMOCCIDENTE</v>
      </c>
    </row>
    <row r="1076" spans="1:29" x14ac:dyDescent="0.3">
      <c r="A1076" s="536">
        <v>2023</v>
      </c>
      <c r="B1076" s="529" t="s">
        <v>556</v>
      </c>
      <c r="C1076" s="529" t="s">
        <v>272</v>
      </c>
      <c r="D1076" s="529" t="s">
        <v>571</v>
      </c>
      <c r="E1076" s="529" t="s">
        <v>303</v>
      </c>
      <c r="F1076" s="529" t="s">
        <v>275</v>
      </c>
      <c r="G1076" s="529" t="s">
        <v>304</v>
      </c>
      <c r="H1076" s="9">
        <v>20.276523412260001</v>
      </c>
      <c r="I1076" s="9">
        <v>0</v>
      </c>
      <c r="J1076" s="287">
        <v>20.276523412260001</v>
      </c>
      <c r="K1076" s="9">
        <v>2.4650982752799999</v>
      </c>
      <c r="L1076" s="9">
        <v>3.0799507313599999</v>
      </c>
      <c r="M1076" s="287">
        <v>5.5450490066399993</v>
      </c>
      <c r="N1076" s="9">
        <v>2.3158865242300002</v>
      </c>
      <c r="O1076" s="9">
        <v>16.237888245819999</v>
      </c>
      <c r="P1076" s="9">
        <v>4.3521682458599997</v>
      </c>
      <c r="Q1076" s="9">
        <v>4.1454043450100002</v>
      </c>
      <c r="R1076" s="9">
        <v>9.4437857908300007</v>
      </c>
      <c r="S1076" s="9">
        <v>10.37042566259</v>
      </c>
      <c r="T1076" s="9">
        <v>30.024586983230002</v>
      </c>
      <c r="U1076" s="9">
        <v>6.3092023357800002</v>
      </c>
      <c r="V1076" s="287">
        <v>83.19934813335</v>
      </c>
      <c r="W1076" s="287">
        <v>109.02092055225</v>
      </c>
      <c r="X1076" s="9">
        <v>11.241454478330255</v>
      </c>
      <c r="Y1076" s="287">
        <v>120.26237503058026</v>
      </c>
      <c r="Z1076" t="str">
        <f>SUBSTITUTE(SUBSTITUTE(SUBSTITUTE(SUBSTITUTE(IF(E1076="","",VLOOKUP(E1076,Esquemas_NORM!$A$2:$H$126,8,FALSE)),"PROVINCIA ADMINISTRATIVA Y DE PLANIFICACIÓN","PAT"),"PROVINCIA ADMINISTRATIVA Y DE PLANIFICACION","PAT"),"PROVINCIA ADMINISTRATIVA DE PLANIFICACION","PAT"),"PROVINCIA ADMINISTRATIVA Y PLANIFICACION","PAT")</f>
        <v>PAT AGROINDUSTRIAL DEL OCCIDENTE ANTIOQUEÑO</v>
      </c>
      <c r="AA1076" t="str">
        <f>IF($E1076="","",INDEX(Esquemas_NORM!$H$2:$K$126,MATCH($E1076,Esquemas_NORM!$A$2:$A$126,0),MATCH(AA$4,Esquemas_NORM!$H$1:$K$1,0)))</f>
        <v>Región de Planeación y Gestión de Occidente</v>
      </c>
      <c r="AB1076" t="str">
        <f>IF($E1076="","",INDEX(Esquemas_NORM!$H$2:$K$126,MATCH($E1076,Esquemas_NORM!$A$2:$A$126,0),MATCH(AB$4,Esquemas_NORM!$H$1:$K$1,0)))</f>
        <v>A la fecha no ha conformado un EAT Área Metropolitana</v>
      </c>
      <c r="AC1076" t="str">
        <f>IF($E1076="","",INDEX(Esquemas_NORM!$H$2:$K$126,MATCH($E1076,Esquemas_NORM!$A$2:$A$126,0),MATCH(AC$4,Esquemas_NORM!$H$1:$K$1,0)))</f>
        <v>ASOCIACION DE MUNICIPIOS DEL OCCIDENTE ANTIOQUEÑO - AMOCCIDENTE</v>
      </c>
    </row>
    <row r="1077" spans="1:29" x14ac:dyDescent="0.3">
      <c r="A1077" s="536">
        <v>2023</v>
      </c>
      <c r="B1077" s="529" t="s">
        <v>556</v>
      </c>
      <c r="C1077" s="529" t="s">
        <v>272</v>
      </c>
      <c r="D1077" s="529" t="s">
        <v>572</v>
      </c>
      <c r="E1077" s="529" t="s">
        <v>305</v>
      </c>
      <c r="F1077" s="529" t="s">
        <v>275</v>
      </c>
      <c r="G1077" s="529" t="s">
        <v>306</v>
      </c>
      <c r="H1077" s="9">
        <v>25.067606009599999</v>
      </c>
      <c r="I1077" s="9">
        <v>0</v>
      </c>
      <c r="J1077" s="287">
        <v>25.067606009599999</v>
      </c>
      <c r="K1077" s="9">
        <v>1.5213315861600001</v>
      </c>
      <c r="L1077" s="9">
        <v>4.9027666409500004</v>
      </c>
      <c r="M1077" s="287">
        <v>6.4240982271100009</v>
      </c>
      <c r="N1077" s="9">
        <v>3.0225758481899998</v>
      </c>
      <c r="O1077" s="9">
        <v>16.558053865270001</v>
      </c>
      <c r="P1077" s="9">
        <v>4.3108000009599996</v>
      </c>
      <c r="Q1077" s="9">
        <v>4.3605060974700001</v>
      </c>
      <c r="R1077" s="9">
        <v>14.160766542319999</v>
      </c>
      <c r="S1077" s="9">
        <v>12.613954886489999</v>
      </c>
      <c r="T1077" s="9">
        <v>34.996333597979998</v>
      </c>
      <c r="U1077" s="9">
        <v>5.7650549826899997</v>
      </c>
      <c r="V1077" s="287">
        <v>95.788045821369991</v>
      </c>
      <c r="W1077" s="287">
        <v>127.27975005807998</v>
      </c>
      <c r="X1077" s="9">
        <v>13.124173865374665</v>
      </c>
      <c r="Y1077" s="287">
        <v>140.40392392345464</v>
      </c>
      <c r="Z1077" t="str">
        <f>SUBSTITUTE(SUBSTITUTE(SUBSTITUTE(SUBSTITUTE(IF(E1077="","",VLOOKUP(E1077,Esquemas_NORM!$A$2:$H$126,8,FALSE)),"PROVINCIA ADMINISTRATIVA Y DE PLANIFICACIÓN","PAT"),"PROVINCIA ADMINISTRATIVA Y DE PLANIFICACION","PAT"),"PROVINCIA ADMINISTRATIVA DE PLANIFICACION","PAT"),"PROVINCIA ADMINISTRATIVA Y PLANIFICACION","PAT")</f>
        <v>PAT TURÍSTICA Y AGROECOLÓGICA DEL OCCIDENTE ANTIOQUEÑO</v>
      </c>
      <c r="AA1077" t="str">
        <f>IF($E1077="","",INDEX(Esquemas_NORM!$H$2:$K$126,MATCH($E1077,Esquemas_NORM!$A$2:$A$126,0),MATCH(AA$4,Esquemas_NORM!$H$1:$K$1,0)))</f>
        <v>A la fecha no ha conformado un EAT Región</v>
      </c>
      <c r="AB1077" t="str">
        <f>IF($E1077="","",INDEX(Esquemas_NORM!$H$2:$K$126,MATCH($E1077,Esquemas_NORM!$A$2:$A$126,0),MATCH(AB$4,Esquemas_NORM!$H$1:$K$1,0)))</f>
        <v>A la fecha no ha conformado un EAT Área Metropolitana</v>
      </c>
      <c r="AC1077" t="str">
        <f>IF($E1077="","",INDEX(Esquemas_NORM!$H$2:$K$126,MATCH($E1077,Esquemas_NORM!$A$2:$A$126,0),MATCH(AC$4,Esquemas_NORM!$H$1:$K$1,0)))</f>
        <v>ASOCIACION DE MUNICIPIOS DEL OCCIDENTE ANTIOQUEÑO - AMOCCIDENTE</v>
      </c>
    </row>
    <row r="1078" spans="1:29" x14ac:dyDescent="0.3">
      <c r="A1078" s="536">
        <v>2023</v>
      </c>
      <c r="B1078" s="529" t="s">
        <v>556</v>
      </c>
      <c r="C1078" s="529" t="s">
        <v>272</v>
      </c>
      <c r="D1078" s="529" t="s">
        <v>572</v>
      </c>
      <c r="E1078" s="529" t="s">
        <v>307</v>
      </c>
      <c r="F1078" s="529" t="s">
        <v>275</v>
      </c>
      <c r="G1078" s="529" t="s">
        <v>308</v>
      </c>
      <c r="H1078" s="9">
        <v>38.814871090220002</v>
      </c>
      <c r="I1078" s="9">
        <v>0</v>
      </c>
      <c r="J1078" s="287">
        <v>38.814871090220002</v>
      </c>
      <c r="K1078" s="9">
        <v>3.2111591603699998</v>
      </c>
      <c r="L1078" s="9">
        <v>13.198648836069999</v>
      </c>
      <c r="M1078" s="287">
        <v>16.409807996439998</v>
      </c>
      <c r="N1078" s="9">
        <v>23.907049147310001</v>
      </c>
      <c r="O1078" s="9">
        <v>102.19701356394</v>
      </c>
      <c r="P1078" s="9">
        <v>8.7281238870400006</v>
      </c>
      <c r="Q1078" s="9">
        <v>6.6038335206900003</v>
      </c>
      <c r="R1078" s="9">
        <v>43.562612003520002</v>
      </c>
      <c r="S1078" s="9">
        <v>35.982176994139998</v>
      </c>
      <c r="T1078" s="9">
        <v>44.247837187439998</v>
      </c>
      <c r="U1078" s="9">
        <v>22.3659922063</v>
      </c>
      <c r="V1078" s="287">
        <v>287.59463851037998</v>
      </c>
      <c r="W1078" s="287">
        <v>342.81931759703997</v>
      </c>
      <c r="X1078" s="9">
        <v>35.349066340083432</v>
      </c>
      <c r="Y1078" s="287">
        <v>378.16838393712339</v>
      </c>
      <c r="Z1078" t="str">
        <f>SUBSTITUTE(SUBSTITUTE(SUBSTITUTE(SUBSTITUTE(IF(E1078="","",VLOOKUP(E1078,Esquemas_NORM!$A$2:$H$126,8,FALSE)),"PROVINCIA ADMINISTRATIVA Y DE PLANIFICACIÓN","PAT"),"PROVINCIA ADMINISTRATIVA Y DE PLANIFICACION","PAT"),"PROVINCIA ADMINISTRATIVA DE PLANIFICACION","PAT"),"PROVINCIA ADMINISTRATIVA Y PLANIFICACION","PAT")</f>
        <v>PAT TURÍSTICA Y AGROECOLÓGICA DEL OCCIDENTE ANTIOQUEÑO</v>
      </c>
      <c r="AA1078" t="str">
        <f>IF($E1078="","",INDEX(Esquemas_NORM!$H$2:$K$126,MATCH($E1078,Esquemas_NORM!$A$2:$A$126,0),MATCH(AA$4,Esquemas_NORM!$H$1:$K$1,0)))</f>
        <v>Región de Planeación y Gestión de Occidente</v>
      </c>
      <c r="AB1078" t="str">
        <f>IF($E1078="","",INDEX(Esquemas_NORM!$H$2:$K$126,MATCH($E1078,Esquemas_NORM!$A$2:$A$126,0),MATCH(AB$4,Esquemas_NORM!$H$1:$K$1,0)))</f>
        <v>A la fecha no ha conformado un EAT Área Metropolitana</v>
      </c>
      <c r="AC1078" t="str">
        <f>IF($E1078="","",INDEX(Esquemas_NORM!$H$2:$K$126,MATCH($E1078,Esquemas_NORM!$A$2:$A$126,0),MATCH(AC$4,Esquemas_NORM!$H$1:$K$1,0)))</f>
        <v>ASOCIACION DE MUNICIPIOS DEL OCCIDENTE ANTIOQUEÑO - AMOCCIDENTE</v>
      </c>
    </row>
    <row r="1079" spans="1:29" x14ac:dyDescent="0.3">
      <c r="A1079" s="536">
        <v>2023</v>
      </c>
      <c r="B1079" s="529" t="s">
        <v>556</v>
      </c>
      <c r="C1079" s="529" t="s">
        <v>272</v>
      </c>
      <c r="D1079" s="529" t="s">
        <v>572</v>
      </c>
      <c r="E1079" s="529" t="s">
        <v>309</v>
      </c>
      <c r="F1079" s="529" t="s">
        <v>275</v>
      </c>
      <c r="G1079" s="529" t="s">
        <v>310</v>
      </c>
      <c r="H1079" s="9">
        <v>42.156913685639999</v>
      </c>
      <c r="I1079" s="9">
        <v>18.348420293629999</v>
      </c>
      <c r="J1079" s="287">
        <v>60.505333979269999</v>
      </c>
      <c r="K1079" s="9">
        <v>9.0907638747499995</v>
      </c>
      <c r="L1079" s="9">
        <v>11.26312095778</v>
      </c>
      <c r="M1079" s="287">
        <v>20.353884832529999</v>
      </c>
      <c r="N1079" s="9">
        <v>31.748826181670001</v>
      </c>
      <c r="O1079" s="9">
        <v>136.49773145735</v>
      </c>
      <c r="P1079" s="9">
        <v>11.57173056801</v>
      </c>
      <c r="Q1079" s="9">
        <v>11.732760509909999</v>
      </c>
      <c r="R1079" s="9">
        <v>41.573257709480004</v>
      </c>
      <c r="S1079" s="9">
        <v>50.593868214819999</v>
      </c>
      <c r="T1079" s="9">
        <v>115.33916194235999</v>
      </c>
      <c r="U1079" s="9">
        <v>18.850468554350002</v>
      </c>
      <c r="V1079" s="287">
        <v>417.90780513794999</v>
      </c>
      <c r="W1079" s="287">
        <v>498.76702394975001</v>
      </c>
      <c r="X1079" s="9">
        <v>51.429274001897028</v>
      </c>
      <c r="Y1079" s="287">
        <v>550.19629795164701</v>
      </c>
      <c r="Z1079" t="str">
        <f>SUBSTITUTE(SUBSTITUTE(SUBSTITUTE(SUBSTITUTE(IF(E1079="","",VLOOKUP(E1079,Esquemas_NORM!$A$2:$H$126,8,FALSE)),"PROVINCIA ADMINISTRATIVA Y DE PLANIFICACIÓN","PAT"),"PROVINCIA ADMINISTRATIVA Y DE PLANIFICACION","PAT"),"PROVINCIA ADMINISTRATIVA DE PLANIFICACION","PAT"),"PROVINCIA ADMINISTRATIVA Y PLANIFICACION","PAT")</f>
        <v>PAT TURÍSTICA Y AGROECOLÓGICA DEL OCCIDENTE ANTIOQUEÑO</v>
      </c>
      <c r="AA1079" t="str">
        <f>IF($E1079="","",INDEX(Esquemas_NORM!$H$2:$K$126,MATCH($E1079,Esquemas_NORM!$A$2:$A$126,0),MATCH(AA$4,Esquemas_NORM!$H$1:$K$1,0)))</f>
        <v>A la fecha no ha conformado un EAT Región</v>
      </c>
      <c r="AB1079" t="str">
        <f>IF($E1079="","",INDEX(Esquemas_NORM!$H$2:$K$126,MATCH($E1079,Esquemas_NORM!$A$2:$A$126,0),MATCH(AB$4,Esquemas_NORM!$H$1:$K$1,0)))</f>
        <v>A la fecha no ha conformado un EAT Área Metropolitana</v>
      </c>
      <c r="AC1079" t="str">
        <f>IF($E1079="","",INDEX(Esquemas_NORM!$H$2:$K$126,MATCH($E1079,Esquemas_NORM!$A$2:$A$126,0),MATCH(AC$4,Esquemas_NORM!$H$1:$K$1,0)))</f>
        <v>ASOCIACION DE MUNICIPIOS DEL OCCIDENTE ANTIOQUEÑO - AMOCCIDENTE</v>
      </c>
    </row>
    <row r="1080" spans="1:29" x14ac:dyDescent="0.3">
      <c r="A1080" s="536">
        <v>2023</v>
      </c>
      <c r="B1080" s="529" t="s">
        <v>556</v>
      </c>
      <c r="C1080" s="529" t="s">
        <v>272</v>
      </c>
      <c r="D1080" s="529" t="s">
        <v>572</v>
      </c>
      <c r="E1080" s="529" t="s">
        <v>311</v>
      </c>
      <c r="F1080" s="529" t="s">
        <v>275</v>
      </c>
      <c r="G1080" s="529" t="s">
        <v>312</v>
      </c>
      <c r="H1080" s="9">
        <v>27.019172771219999</v>
      </c>
      <c r="I1080" s="9">
        <v>11.2025314654</v>
      </c>
      <c r="J1080" s="287">
        <v>38.221704236619999</v>
      </c>
      <c r="K1080" s="9">
        <v>5.1482164315699999</v>
      </c>
      <c r="L1080" s="9">
        <v>8.9723986613999998</v>
      </c>
      <c r="M1080" s="287">
        <v>14.120615092969999</v>
      </c>
      <c r="N1080" s="9">
        <v>21.807837829970001</v>
      </c>
      <c r="O1080" s="9">
        <v>80.353844297009999</v>
      </c>
      <c r="P1080" s="9">
        <v>8.1585325315499997</v>
      </c>
      <c r="Q1080" s="9">
        <v>6.6069903593900001</v>
      </c>
      <c r="R1080" s="9">
        <v>34.880049521369997</v>
      </c>
      <c r="S1080" s="9">
        <v>29.750380368959998</v>
      </c>
      <c r="T1080" s="9">
        <v>40.555846788549999</v>
      </c>
      <c r="U1080" s="9">
        <v>16.0482799772</v>
      </c>
      <c r="V1080" s="287">
        <v>238.16176167400002</v>
      </c>
      <c r="W1080" s="287">
        <v>290.50408100358999</v>
      </c>
      <c r="X1080" s="9">
        <v>29.954694803776615</v>
      </c>
      <c r="Y1080" s="287">
        <v>320.45877580736658</v>
      </c>
      <c r="Z1080" t="str">
        <f>SUBSTITUTE(SUBSTITUTE(SUBSTITUTE(SUBSTITUTE(IF(E1080="","",VLOOKUP(E1080,Esquemas_NORM!$A$2:$H$126,8,FALSE)),"PROVINCIA ADMINISTRATIVA Y DE PLANIFICACIÓN","PAT"),"PROVINCIA ADMINISTRATIVA Y DE PLANIFICACION","PAT"),"PROVINCIA ADMINISTRATIVA DE PLANIFICACION","PAT"),"PROVINCIA ADMINISTRATIVA Y PLANIFICACION","PAT")</f>
        <v>A la fecha no ha conformado un EAT Provincia</v>
      </c>
      <c r="AA1080" t="str">
        <f>IF($E1080="","",INDEX(Esquemas_NORM!$H$2:$K$126,MATCH($E1080,Esquemas_NORM!$A$2:$A$126,0),MATCH(AA$4,Esquemas_NORM!$H$1:$K$1,0)))</f>
        <v>A la fecha no ha conformado un EAT Región</v>
      </c>
      <c r="AB1080" t="str">
        <f>IF($E1080="","",INDEX(Esquemas_NORM!$H$2:$K$126,MATCH($E1080,Esquemas_NORM!$A$2:$A$126,0),MATCH(AB$4,Esquemas_NORM!$H$1:$K$1,0)))</f>
        <v>A la fecha no ha conformado un EAT Área Metropolitana</v>
      </c>
      <c r="AC1080" t="str">
        <f>IF($E1080="","",INDEX(Esquemas_NORM!$H$2:$K$126,MATCH($E1080,Esquemas_NORM!$A$2:$A$126,0),MATCH(AC$4,Esquemas_NORM!$H$1:$K$1,0)))</f>
        <v>ASOCIACION DE MUNICIPIOS DEL OCCIDENTE ANTIOQUEÑO - AMOCCIDENTE</v>
      </c>
    </row>
    <row r="1081" spans="1:29" x14ac:dyDescent="0.3">
      <c r="A1081" s="536">
        <v>2023</v>
      </c>
      <c r="B1081" s="529" t="s">
        <v>556</v>
      </c>
      <c r="C1081" s="529" t="s">
        <v>272</v>
      </c>
      <c r="D1081" s="529" t="s">
        <v>571</v>
      </c>
      <c r="E1081" s="529" t="s">
        <v>313</v>
      </c>
      <c r="F1081" s="529" t="s">
        <v>275</v>
      </c>
      <c r="G1081" s="529" t="s">
        <v>314</v>
      </c>
      <c r="H1081" s="9">
        <v>95.842051082409995</v>
      </c>
      <c r="I1081" s="9">
        <v>3.4279520412600002</v>
      </c>
      <c r="J1081" s="287">
        <v>99.270003123669994</v>
      </c>
      <c r="K1081" s="9">
        <v>1.31919674035</v>
      </c>
      <c r="L1081" s="9">
        <v>7.0148780666799997</v>
      </c>
      <c r="M1081" s="287">
        <v>8.3340748070299995</v>
      </c>
      <c r="N1081" s="9">
        <v>2.0601163163599998</v>
      </c>
      <c r="O1081" s="9">
        <v>19.453080329079999</v>
      </c>
      <c r="P1081" s="9">
        <v>2.9613994907799999</v>
      </c>
      <c r="Q1081" s="9">
        <v>2.6016813774899998</v>
      </c>
      <c r="R1081" s="9">
        <v>8.2364559020799994</v>
      </c>
      <c r="S1081" s="9">
        <v>9.7099058627700003</v>
      </c>
      <c r="T1081" s="9">
        <v>22.247154651340001</v>
      </c>
      <c r="U1081" s="9">
        <v>4.4676376437899998</v>
      </c>
      <c r="V1081" s="287">
        <v>71.737431573689989</v>
      </c>
      <c r="W1081" s="287">
        <v>179.34150950438999</v>
      </c>
      <c r="X1081" s="9">
        <v>18.492408658421475</v>
      </c>
      <c r="Y1081" s="287">
        <v>197.83391816281147</v>
      </c>
      <c r="Z1081" t="str">
        <f>SUBSTITUTE(SUBSTITUTE(SUBSTITUTE(SUBSTITUTE(IF(E1081="","",VLOOKUP(E1081,Esquemas_NORM!$A$2:$H$126,8,FALSE)),"PROVINCIA ADMINISTRATIVA Y DE PLANIFICACIÓN","PAT"),"PROVINCIA ADMINISTRATIVA Y DE PLANIFICACION","PAT"),"PROVINCIA ADMINISTRATIVA DE PLANIFICACION","PAT"),"PROVINCIA ADMINISTRATIVA Y PLANIFICACION","PAT")</f>
        <v>PAT AGROINDUSTRIAL DEL OCCIDENTE ANTIOQUEÑO</v>
      </c>
      <c r="AA1081" t="str">
        <f>IF($E1081="","",INDEX(Esquemas_NORM!$H$2:$K$126,MATCH($E1081,Esquemas_NORM!$A$2:$A$126,0),MATCH(AA$4,Esquemas_NORM!$H$1:$K$1,0)))</f>
        <v>Región de Planeación y Gestión de Occidente</v>
      </c>
      <c r="AB1081" t="str">
        <f>IF($E1081="","",INDEX(Esquemas_NORM!$H$2:$K$126,MATCH($E1081,Esquemas_NORM!$A$2:$A$126,0),MATCH(AB$4,Esquemas_NORM!$H$1:$K$1,0)))</f>
        <v>A la fecha no ha conformado un EAT Área Metropolitana</v>
      </c>
      <c r="AC1081" t="str">
        <f>IF($E1081="","",INDEX(Esquemas_NORM!$H$2:$K$126,MATCH($E1081,Esquemas_NORM!$A$2:$A$126,0),MATCH(AC$4,Esquemas_NORM!$H$1:$K$1,0)))</f>
        <v>ASOCIACION DE MUNICIPIOS DEL OCCIDENTE ANTIOQUEÑO - AMOCCIDENTE</v>
      </c>
    </row>
    <row r="1082" spans="1:29" x14ac:dyDescent="0.3">
      <c r="A1082" s="536">
        <v>2023</v>
      </c>
      <c r="B1082" s="529" t="s">
        <v>556</v>
      </c>
      <c r="C1082" s="529" t="s">
        <v>315</v>
      </c>
      <c r="D1082" s="529" t="s">
        <v>573</v>
      </c>
      <c r="E1082" s="529" t="s">
        <v>317</v>
      </c>
      <c r="F1082" s="529" t="s">
        <v>318</v>
      </c>
      <c r="G1082" s="529" t="s">
        <v>319</v>
      </c>
      <c r="H1082" s="9">
        <v>279.08493881753998</v>
      </c>
      <c r="I1082" s="9">
        <v>0.37089345812000002</v>
      </c>
      <c r="J1082" s="287">
        <v>279.45583227565999</v>
      </c>
      <c r="K1082" s="9">
        <v>14.857863772</v>
      </c>
      <c r="L1082" s="9">
        <v>9.2522330947900002</v>
      </c>
      <c r="M1082" s="287">
        <v>24.110096866790002</v>
      </c>
      <c r="N1082" s="9">
        <v>13.249276021629999</v>
      </c>
      <c r="O1082" s="9">
        <v>33.95637945739</v>
      </c>
      <c r="P1082" s="9">
        <v>9.7615825191999992</v>
      </c>
      <c r="Q1082" s="9">
        <v>11.08146966848</v>
      </c>
      <c r="R1082" s="9">
        <v>30.02675928735</v>
      </c>
      <c r="S1082" s="9">
        <v>28.473709264709999</v>
      </c>
      <c r="T1082" s="9">
        <v>65.349499734399998</v>
      </c>
      <c r="U1082" s="9">
        <v>15.905715725789999</v>
      </c>
      <c r="V1082" s="287">
        <v>207.80439167895</v>
      </c>
      <c r="W1082" s="287">
        <v>511.37032082140001</v>
      </c>
      <c r="X1082" s="9">
        <v>52.728835474573259</v>
      </c>
      <c r="Y1082" s="287">
        <v>564.09915629597322</v>
      </c>
      <c r="Z1082" t="str">
        <f>SUBSTITUTE(SUBSTITUTE(SUBSTITUTE(SUBSTITUTE(IF(E1082="","",VLOOKUP(E1082,Esquemas_NORM!$A$2:$H$126,8,FALSE)),"PROVINCIA ADMINISTRATIVA Y DE PLANIFICACIÓN","PAT"),"PROVINCIA ADMINISTRATIVA Y DE PLANIFICACION","PAT"),"PROVINCIA ADMINISTRATIVA DE PLANIFICACION","PAT"),"PROVINCIA ADMINISTRATIVA Y PLANIFICACION","PAT")</f>
        <v>PAT DE LA PAZ</v>
      </c>
      <c r="AA1082" t="str">
        <f>IF($E1082="","",INDEX(Esquemas_NORM!$H$2:$K$126,MATCH($E1082,Esquemas_NORM!$A$2:$A$126,0),MATCH(AA$4,Esquemas_NORM!$H$1:$K$1,0)))</f>
        <v>A la fecha no ha conformado un EAT Región</v>
      </c>
      <c r="AB1082" t="str">
        <f>IF($E1082="","",INDEX(Esquemas_NORM!$H$2:$K$126,MATCH($E1082,Esquemas_NORM!$A$2:$A$126,0),MATCH(AB$4,Esquemas_NORM!$H$1:$K$1,0)))</f>
        <v>A la fecha no ha conformado un EAT Área Metropolitana</v>
      </c>
      <c r="AC1082" t="str">
        <f>IF($E1082="","",INDEX(Esquemas_NORM!$H$2:$K$126,MATCH($E1082,Esquemas_NORM!$A$2:$A$126,0),MATCH(AC$4,Esquemas_NORM!$H$1:$K$1,0)))</f>
        <v>MUNICIPIOS UNIDOS DEL SUR DE ANTIOQUIA - MUSA</v>
      </c>
    </row>
    <row r="1083" spans="1:29" x14ac:dyDescent="0.3">
      <c r="A1083" s="536">
        <v>2023</v>
      </c>
      <c r="B1083" s="529" t="s">
        <v>556</v>
      </c>
      <c r="C1083" s="529" t="s">
        <v>315</v>
      </c>
      <c r="D1083" s="529" t="s">
        <v>574</v>
      </c>
      <c r="E1083" s="529" t="s">
        <v>320</v>
      </c>
      <c r="F1083" s="529" t="s">
        <v>318</v>
      </c>
      <c r="G1083" s="529" t="s">
        <v>322</v>
      </c>
      <c r="H1083" s="9">
        <v>14.43231930026</v>
      </c>
      <c r="I1083" s="9">
        <v>0</v>
      </c>
      <c r="J1083" s="287">
        <v>14.43231930026</v>
      </c>
      <c r="K1083" s="9">
        <v>1.28444712733</v>
      </c>
      <c r="L1083" s="9">
        <v>2.8178847138699998</v>
      </c>
      <c r="M1083" s="287">
        <v>4.1023318411999998</v>
      </c>
      <c r="N1083" s="9">
        <v>34.64331001547</v>
      </c>
      <c r="O1083" s="9">
        <v>7.0371510827300003</v>
      </c>
      <c r="P1083" s="9">
        <v>1.3135325814600001</v>
      </c>
      <c r="Q1083" s="9">
        <v>1.2536201498599999</v>
      </c>
      <c r="R1083" s="9">
        <v>6.1457893466</v>
      </c>
      <c r="S1083" s="9">
        <v>4.9587761748699997</v>
      </c>
      <c r="T1083" s="9">
        <v>7.2205775825899998</v>
      </c>
      <c r="U1083" s="9">
        <v>2.4756137357600001</v>
      </c>
      <c r="V1083" s="287">
        <v>65.048370669340002</v>
      </c>
      <c r="W1083" s="287">
        <v>83.583021810800005</v>
      </c>
      <c r="X1083" s="9">
        <v>8.6184810226132704</v>
      </c>
      <c r="Y1083" s="287">
        <v>92.201502833413272</v>
      </c>
      <c r="Z1083" t="str">
        <f>SUBSTITUTE(SUBSTITUTE(SUBSTITUTE(SUBSTITUTE(IF(E1083="","",VLOOKUP(E1083,Esquemas_NORM!$A$2:$H$126,8,FALSE)),"PROVINCIA ADMINISTRATIVA Y DE PLANIFICACIÓN","PAT"),"PROVINCIA ADMINISTRATIVA Y DE PLANIFICACION","PAT"),"PROVINCIA ADMINISTRATIVA DE PLANIFICACION","PAT"),"PROVINCIA ADMINISTRATIVA Y PLANIFICACION","PAT")</f>
        <v>PAT DEL AGUA, BOSQUES Y EL TURISMO</v>
      </c>
      <c r="AA1083" t="str">
        <f>IF($E1083="","",INDEX(Esquemas_NORM!$H$2:$K$126,MATCH($E1083,Esquemas_NORM!$A$2:$A$126,0),MATCH(AA$4,Esquemas_NORM!$H$1:$K$1,0)))</f>
        <v>A la fecha no ha conformado un EAT Región</v>
      </c>
      <c r="AB1083" t="str">
        <f>IF($E1083="","",INDEX(Esquemas_NORM!$H$2:$K$126,MATCH($E1083,Esquemas_NORM!$A$2:$A$126,0),MATCH(AB$4,Esquemas_NORM!$H$1:$K$1,0)))</f>
        <v>A la fecha no ha conformado un EAT Área Metropolitana</v>
      </c>
      <c r="AC1083" t="str">
        <f>IF($E1083="","",INDEX(Esquemas_NORM!$H$2:$K$126,MATCH($E1083,Esquemas_NORM!$A$2:$A$126,0),MATCH(AC$4,Esquemas_NORM!$H$1:$K$1,0)))</f>
        <v>A la fecha no ha conformado un EAT asociación - unión</v>
      </c>
    </row>
    <row r="1084" spans="1:29" x14ac:dyDescent="0.3">
      <c r="A1084" s="536">
        <v>2023</v>
      </c>
      <c r="B1084" s="529" t="s">
        <v>556</v>
      </c>
      <c r="C1084" s="529" t="s">
        <v>315</v>
      </c>
      <c r="D1084" s="529" t="s">
        <v>573</v>
      </c>
      <c r="E1084" s="529" t="s">
        <v>323</v>
      </c>
      <c r="F1084" s="529" t="s">
        <v>318</v>
      </c>
      <c r="G1084" s="529" t="s">
        <v>325</v>
      </c>
      <c r="H1084" s="9">
        <v>31.06081081976</v>
      </c>
      <c r="I1084" s="9">
        <v>4.6540391510000001E-2</v>
      </c>
      <c r="J1084" s="287">
        <v>31.10735121127</v>
      </c>
      <c r="K1084" s="9">
        <v>3.1915126409700001</v>
      </c>
      <c r="L1084" s="9">
        <v>2.36454291581</v>
      </c>
      <c r="M1084" s="287">
        <v>5.5560555567800005</v>
      </c>
      <c r="N1084" s="9">
        <v>2.3735266890100002</v>
      </c>
      <c r="O1084" s="9">
        <v>10.960111683039999</v>
      </c>
      <c r="P1084" s="9">
        <v>3.53064142718</v>
      </c>
      <c r="Q1084" s="9">
        <v>3.7831485124899999</v>
      </c>
      <c r="R1084" s="9">
        <v>9.2302309616600002</v>
      </c>
      <c r="S1084" s="9">
        <v>9.7927613096500004</v>
      </c>
      <c r="T1084" s="9">
        <v>27.885582230880001</v>
      </c>
      <c r="U1084" s="9">
        <v>6.0325845772699997</v>
      </c>
      <c r="V1084" s="287">
        <v>73.588587391180013</v>
      </c>
      <c r="W1084" s="287">
        <v>110.25199415923001</v>
      </c>
      <c r="X1084" s="9">
        <v>11.368393948685991</v>
      </c>
      <c r="Y1084" s="287">
        <v>121.620388107916</v>
      </c>
      <c r="Z1084" t="str">
        <f>SUBSTITUTE(SUBSTITUTE(SUBSTITUTE(SUBSTITUTE(IF(E1084="","",VLOOKUP(E1084,Esquemas_NORM!$A$2:$H$126,8,FALSE)),"PROVINCIA ADMINISTRATIVA Y DE PLANIFICACIÓN","PAT"),"PROVINCIA ADMINISTRATIVA Y DE PLANIFICACION","PAT"),"PROVINCIA ADMINISTRATIVA DE PLANIFICACION","PAT"),"PROVINCIA ADMINISTRATIVA Y PLANIFICACION","PAT")</f>
        <v>PAT DE LA PAZ</v>
      </c>
      <c r="AA1084" t="str">
        <f>IF($E1084="","",INDEX(Esquemas_NORM!$H$2:$K$126,MATCH($E1084,Esquemas_NORM!$A$2:$A$126,0),MATCH(AA$4,Esquemas_NORM!$H$1:$K$1,0)))</f>
        <v>A la fecha no ha conformado un EAT Región</v>
      </c>
      <c r="AB1084" t="str">
        <f>IF($E1084="","",INDEX(Esquemas_NORM!$H$2:$K$126,MATCH($E1084,Esquemas_NORM!$A$2:$A$126,0),MATCH(AB$4,Esquemas_NORM!$H$1:$K$1,0)))</f>
        <v>A la fecha no ha conformado un EAT Área Metropolitana</v>
      </c>
      <c r="AC1084" t="str">
        <f>IF($E1084="","",INDEX(Esquemas_NORM!$H$2:$K$126,MATCH($E1084,Esquemas_NORM!$A$2:$A$126,0),MATCH(AC$4,Esquemas_NORM!$H$1:$K$1,0)))</f>
        <v>MUNICIPIOS UNIDOS DEL SUR DE ANTIOQUIA - MUSA</v>
      </c>
    </row>
    <row r="1085" spans="1:29" x14ac:dyDescent="0.3">
      <c r="A1085" s="536">
        <v>2023</v>
      </c>
      <c r="B1085" s="529" t="s">
        <v>556</v>
      </c>
      <c r="C1085" s="529" t="s">
        <v>315</v>
      </c>
      <c r="D1085" s="529" t="s">
        <v>575</v>
      </c>
      <c r="E1085" s="529" t="s">
        <v>326</v>
      </c>
      <c r="F1085" s="529" t="s">
        <v>318</v>
      </c>
      <c r="G1085" s="529" t="s">
        <v>327</v>
      </c>
      <c r="H1085" s="9">
        <v>39.633719718599998</v>
      </c>
      <c r="I1085" s="9">
        <v>1.21298562275</v>
      </c>
      <c r="J1085" s="287">
        <v>40.846705341349995</v>
      </c>
      <c r="K1085" s="9">
        <v>9.7621385160400003</v>
      </c>
      <c r="L1085" s="9">
        <v>2.2461971564700001</v>
      </c>
      <c r="M1085" s="287">
        <v>12.00833567251</v>
      </c>
      <c r="N1085" s="9">
        <v>56.12015661833</v>
      </c>
      <c r="O1085" s="9">
        <v>44.96522943283</v>
      </c>
      <c r="P1085" s="9">
        <v>5.8624222923399998</v>
      </c>
      <c r="Q1085" s="9">
        <v>4.3908886026399996</v>
      </c>
      <c r="R1085" s="9">
        <v>16.06512094048</v>
      </c>
      <c r="S1085" s="9">
        <v>19.93711082427</v>
      </c>
      <c r="T1085" s="9">
        <v>23.593570506100001</v>
      </c>
      <c r="U1085" s="9">
        <v>10.871962388949999</v>
      </c>
      <c r="V1085" s="287">
        <v>181.80646160594003</v>
      </c>
      <c r="W1085" s="287">
        <v>234.66150261980005</v>
      </c>
      <c r="X1085" s="9">
        <v>24.196609110929391</v>
      </c>
      <c r="Y1085" s="287">
        <v>258.85811173072943</v>
      </c>
      <c r="Z1085" t="str">
        <f>SUBSTITUTE(SUBSTITUTE(SUBSTITUTE(SUBSTITUTE(IF(E1085="","",VLOOKUP(E1085,Esquemas_NORM!$A$2:$H$126,8,FALSE)),"PROVINCIA ADMINISTRATIVA Y DE PLANIFICACIÓN","PAT"),"PROVINCIA ADMINISTRATIVA Y DE PLANIFICACION","PAT"),"PROVINCIA ADMINISTRATIVA DE PLANIFICACION","PAT"),"PROVINCIA ADMINISTRATIVA Y PLANIFICACION","PAT")</f>
        <v>PAT DEL AGUA, BOSQUES Y EL TURISMO</v>
      </c>
      <c r="AA1085" t="str">
        <f>IF($E1085="","",INDEX(Esquemas_NORM!$H$2:$K$126,MATCH($E1085,Esquemas_NORM!$A$2:$A$126,0),MATCH(AA$4,Esquemas_NORM!$H$1:$K$1,0)))</f>
        <v>A la fecha no ha conformado un EAT Región</v>
      </c>
      <c r="AB1085" t="str">
        <f>IF($E1085="","",INDEX(Esquemas_NORM!$H$2:$K$126,MATCH($E1085,Esquemas_NORM!$A$2:$A$126,0),MATCH(AB$4,Esquemas_NORM!$H$1:$K$1,0)))</f>
        <v>A la fecha no ha conformado un EAT Área Metropolitana</v>
      </c>
      <c r="AC1085" t="str">
        <f>IF($E1085="","",INDEX(Esquemas_NORM!$H$2:$K$126,MATCH($E1085,Esquemas_NORM!$A$2:$A$126,0),MATCH(AC$4,Esquemas_NORM!$H$1:$K$1,0)))</f>
        <v>A la fecha no ha conformado un EAT asociación - unión</v>
      </c>
    </row>
    <row r="1086" spans="1:29" x14ac:dyDescent="0.3">
      <c r="A1086" s="536">
        <v>2023</v>
      </c>
      <c r="B1086" s="529" t="s">
        <v>556</v>
      </c>
      <c r="C1086" s="529" t="s">
        <v>315</v>
      </c>
      <c r="D1086" s="529" t="s">
        <v>574</v>
      </c>
      <c r="E1086" s="529" t="s">
        <v>328</v>
      </c>
      <c r="F1086" s="529" t="s">
        <v>318</v>
      </c>
      <c r="G1086" s="529" t="s">
        <v>329</v>
      </c>
      <c r="H1086" s="9">
        <v>34.65875009957</v>
      </c>
      <c r="I1086" s="9">
        <v>0</v>
      </c>
      <c r="J1086" s="287">
        <v>34.65875009957</v>
      </c>
      <c r="K1086" s="9">
        <v>1.18252142987</v>
      </c>
      <c r="L1086" s="9">
        <v>3.3481005451999999</v>
      </c>
      <c r="M1086" s="287">
        <v>4.5306219750699999</v>
      </c>
      <c r="N1086" s="9">
        <v>20.513618296480001</v>
      </c>
      <c r="O1086" s="9">
        <v>7.5798132171299999</v>
      </c>
      <c r="P1086" s="9">
        <v>1.0986138374500001</v>
      </c>
      <c r="Q1086" s="9">
        <v>1.12234626447</v>
      </c>
      <c r="R1086" s="9">
        <v>6.96305270561</v>
      </c>
      <c r="S1086" s="9">
        <v>4.8905186344600002</v>
      </c>
      <c r="T1086" s="9">
        <v>8.64456499946</v>
      </c>
      <c r="U1086" s="9">
        <v>3.0874813725700001</v>
      </c>
      <c r="V1086" s="287">
        <v>53.900009327630002</v>
      </c>
      <c r="W1086" s="287">
        <v>93.089381402269993</v>
      </c>
      <c r="X1086" s="9">
        <v>9.5987085611541847</v>
      </c>
      <c r="Y1086" s="287">
        <v>102.68808996342418</v>
      </c>
      <c r="Z1086" t="str">
        <f>SUBSTITUTE(SUBSTITUTE(SUBSTITUTE(SUBSTITUTE(IF(E1086="","",VLOOKUP(E1086,Esquemas_NORM!$A$2:$H$126,8,FALSE)),"PROVINCIA ADMINISTRATIVA Y DE PLANIFICACIÓN","PAT"),"PROVINCIA ADMINISTRATIVA Y DE PLANIFICACION","PAT"),"PROVINCIA ADMINISTRATIVA DE PLANIFICACION","PAT"),"PROVINCIA ADMINISTRATIVA Y PLANIFICACION","PAT")</f>
        <v>PAT DEL AGUA, BOSQUES Y EL TURISMO</v>
      </c>
      <c r="AA1086" t="str">
        <f>IF($E1086="","",INDEX(Esquemas_NORM!$H$2:$K$126,MATCH($E1086,Esquemas_NORM!$A$2:$A$126,0),MATCH(AA$4,Esquemas_NORM!$H$1:$K$1,0)))</f>
        <v>A la fecha no ha conformado un EAT Región</v>
      </c>
      <c r="AB1086" t="str">
        <f>IF($E1086="","",INDEX(Esquemas_NORM!$H$2:$K$126,MATCH($E1086,Esquemas_NORM!$A$2:$A$126,0),MATCH(AB$4,Esquemas_NORM!$H$1:$K$1,0)))</f>
        <v>A la fecha no ha conformado un EAT Área Metropolitana</v>
      </c>
      <c r="AC1086" t="str">
        <f>IF($E1086="","",INDEX(Esquemas_NORM!$H$2:$K$126,MATCH($E1086,Esquemas_NORM!$A$2:$A$126,0),MATCH(AC$4,Esquemas_NORM!$H$1:$K$1,0)))</f>
        <v>A la fecha no ha conformado un EAT asociación - unión</v>
      </c>
    </row>
    <row r="1087" spans="1:29" x14ac:dyDescent="0.3">
      <c r="A1087" s="536">
        <v>2023</v>
      </c>
      <c r="B1087" s="529" t="s">
        <v>556</v>
      </c>
      <c r="C1087" s="529" t="s">
        <v>315</v>
      </c>
      <c r="D1087" s="529" t="s">
        <v>576</v>
      </c>
      <c r="E1087" s="529" t="s">
        <v>330</v>
      </c>
      <c r="F1087" s="529" t="s">
        <v>318</v>
      </c>
      <c r="G1087" s="529" t="s">
        <v>331</v>
      </c>
      <c r="H1087" s="9">
        <v>224.09805608709999</v>
      </c>
      <c r="I1087" s="9">
        <v>0</v>
      </c>
      <c r="J1087" s="287">
        <v>224.09805608709999</v>
      </c>
      <c r="K1087" s="9">
        <v>33.578482931309999</v>
      </c>
      <c r="L1087" s="9">
        <v>31.515539341589999</v>
      </c>
      <c r="M1087" s="287">
        <v>65.094022272899991</v>
      </c>
      <c r="N1087" s="9">
        <v>42.98049920767</v>
      </c>
      <c r="O1087" s="9">
        <v>423.15289619107</v>
      </c>
      <c r="P1087" s="9">
        <v>31.401158382750001</v>
      </c>
      <c r="Q1087" s="9">
        <v>33.098901943469997</v>
      </c>
      <c r="R1087" s="9">
        <v>119.56055624552999</v>
      </c>
      <c r="S1087" s="9">
        <v>123.24293138410999</v>
      </c>
      <c r="T1087" s="9">
        <v>98.684134510980002</v>
      </c>
      <c r="U1087" s="9">
        <v>46.794179122019997</v>
      </c>
      <c r="V1087" s="287">
        <v>918.91525698759995</v>
      </c>
      <c r="W1087" s="287">
        <v>1208.1073353475999</v>
      </c>
      <c r="X1087" s="9">
        <v>124.57135333705686</v>
      </c>
      <c r="Y1087" s="287">
        <v>1332.6786886846569</v>
      </c>
      <c r="Z1087" t="str">
        <f>SUBSTITUTE(SUBSTITUTE(SUBSTITUTE(SUBSTITUTE(IF(E1087="","",VLOOKUP(E1087,Esquemas_NORM!$A$2:$H$126,8,FALSE)),"PROVINCIA ADMINISTRATIVA Y DE PLANIFICACIÓN","PAT"),"PROVINCIA ADMINISTRATIVA Y DE PLANIFICACION","PAT"),"PROVINCIA ADMINISTRATIVA DE PLANIFICACION","PAT"),"PROVINCIA ADMINISTRATIVA Y PLANIFICACION","PAT")</f>
        <v>A la fecha no ha conformado un EAT Provincia</v>
      </c>
      <c r="AA1087" t="str">
        <f>IF($E1087="","",INDEX(Esquemas_NORM!$H$2:$K$126,MATCH($E1087,Esquemas_NORM!$A$2:$A$126,0),MATCH(AA$4,Esquemas_NORM!$H$1:$K$1,0)))</f>
        <v>A la fecha no ha conformado un EAT Región</v>
      </c>
      <c r="AB1087" t="str">
        <f>IF($E1087="","",INDEX(Esquemas_NORM!$H$2:$K$126,MATCH($E1087,Esquemas_NORM!$A$2:$A$126,0),MATCH(AB$4,Esquemas_NORM!$H$1:$K$1,0)))</f>
        <v>A la fecha no ha conformado un EAT Área Metropolitana</v>
      </c>
      <c r="AC1087" t="str">
        <f>IF($E1087="","",INDEX(Esquemas_NORM!$H$2:$K$126,MATCH($E1087,Esquemas_NORM!$A$2:$A$126,0),MATCH(AC$4,Esquemas_NORM!$H$1:$K$1,0)))</f>
        <v>MUNICIPIOS ASOCIADOS DEL ALTIPLANO DEL ORIENTE ANTIOQUEÑO - MASORA</v>
      </c>
    </row>
    <row r="1088" spans="1:29" x14ac:dyDescent="0.3">
      <c r="A1088" s="536">
        <v>2023</v>
      </c>
      <c r="B1088" s="529" t="s">
        <v>556</v>
      </c>
      <c r="C1088" s="529" t="s">
        <v>315</v>
      </c>
      <c r="D1088" s="529" t="s">
        <v>574</v>
      </c>
      <c r="E1088" s="529" t="s">
        <v>332</v>
      </c>
      <c r="F1088" s="529" t="s">
        <v>318</v>
      </c>
      <c r="G1088" s="529" t="s">
        <v>333</v>
      </c>
      <c r="H1088" s="9">
        <v>470.62272686226999</v>
      </c>
      <c r="I1088" s="9">
        <v>0</v>
      </c>
      <c r="J1088" s="287">
        <v>470.62272686226999</v>
      </c>
      <c r="K1088" s="9">
        <v>20.592493052199998</v>
      </c>
      <c r="L1088" s="9">
        <v>16.565637533930001</v>
      </c>
      <c r="M1088" s="287">
        <v>37.15813058613</v>
      </c>
      <c r="N1088" s="9">
        <v>12.90577104272</v>
      </c>
      <c r="O1088" s="9">
        <v>107.27547681509</v>
      </c>
      <c r="P1088" s="9">
        <v>11.27357499324</v>
      </c>
      <c r="Q1088" s="9">
        <v>7.7216621678099999</v>
      </c>
      <c r="R1088" s="9">
        <v>49.676658138009998</v>
      </c>
      <c r="S1088" s="9">
        <v>35.597352998810003</v>
      </c>
      <c r="T1088" s="9">
        <v>41.505916888649999</v>
      </c>
      <c r="U1088" s="9">
        <v>14.728722939500001</v>
      </c>
      <c r="V1088" s="287">
        <v>280.68513598383004</v>
      </c>
      <c r="W1088" s="287">
        <v>788.46599343223011</v>
      </c>
      <c r="X1088" s="9">
        <v>81.300951486991181</v>
      </c>
      <c r="Y1088" s="287">
        <v>869.76694491922126</v>
      </c>
      <c r="Z1088" t="str">
        <f>SUBSTITUTE(SUBSTITUTE(SUBSTITUTE(SUBSTITUTE(IF(E1088="","",VLOOKUP(E1088,Esquemas_NORM!$A$2:$H$126,8,FALSE)),"PROVINCIA ADMINISTRATIVA Y DE PLANIFICACIÓN","PAT"),"PROVINCIA ADMINISTRATIVA Y DE PLANIFICACION","PAT"),"PROVINCIA ADMINISTRATIVA DE PLANIFICACION","PAT"),"PROVINCIA ADMINISTRATIVA Y PLANIFICACION","PAT")</f>
        <v>PAT DEL AGUA, BOSQUES Y EL TURISMO</v>
      </c>
      <c r="AA1088" t="str">
        <f>IF($E1088="","",INDEX(Esquemas_NORM!$H$2:$K$126,MATCH($E1088,Esquemas_NORM!$A$2:$A$126,0),MATCH(AA$4,Esquemas_NORM!$H$1:$K$1,0)))</f>
        <v>A la fecha no ha conformado un EAT Región</v>
      </c>
      <c r="AB1088" t="str">
        <f>IF($E1088="","",INDEX(Esquemas_NORM!$H$2:$K$126,MATCH($E1088,Esquemas_NORM!$A$2:$A$126,0),MATCH(AB$4,Esquemas_NORM!$H$1:$K$1,0)))</f>
        <v>A la fecha no ha conformado un EAT Área Metropolitana</v>
      </c>
      <c r="AC1088" t="str">
        <f>IF($E1088="","",INDEX(Esquemas_NORM!$H$2:$K$126,MATCH($E1088,Esquemas_NORM!$A$2:$A$126,0),MATCH(AC$4,Esquemas_NORM!$H$1:$K$1,0)))</f>
        <v>A la fecha no ha conformado un EAT asociación - unión</v>
      </c>
    </row>
    <row r="1089" spans="1:29" x14ac:dyDescent="0.3">
      <c r="A1089" s="536">
        <v>2023</v>
      </c>
      <c r="B1089" s="529" t="s">
        <v>556</v>
      </c>
      <c r="C1089" s="529" t="s">
        <v>315</v>
      </c>
      <c r="D1089" s="529" t="s">
        <v>576</v>
      </c>
      <c r="E1089" s="529" t="s">
        <v>334</v>
      </c>
      <c r="F1089" s="529" t="s">
        <v>318</v>
      </c>
      <c r="G1089" s="529" t="s">
        <v>335</v>
      </c>
      <c r="H1089" s="9">
        <v>192.20551283801001</v>
      </c>
      <c r="I1089" s="9">
        <v>2.6390434694699998</v>
      </c>
      <c r="J1089" s="287">
        <v>194.84455630748002</v>
      </c>
      <c r="K1089" s="9">
        <v>39.032493133350002</v>
      </c>
      <c r="L1089" s="9">
        <v>12.370021868069999</v>
      </c>
      <c r="M1089" s="287">
        <v>51.402515001419999</v>
      </c>
      <c r="N1089" s="9">
        <v>64.612846649250002</v>
      </c>
      <c r="O1089" s="9">
        <v>181.44048093296999</v>
      </c>
      <c r="P1089" s="9">
        <v>30.465434042559998</v>
      </c>
      <c r="Q1089" s="9">
        <v>21.803036494880001</v>
      </c>
      <c r="R1089" s="9">
        <v>108.03773519966001</v>
      </c>
      <c r="S1089" s="9">
        <v>78.574243352509995</v>
      </c>
      <c r="T1089" s="9">
        <v>80.117511795710001</v>
      </c>
      <c r="U1089" s="9">
        <v>35.513727085969997</v>
      </c>
      <c r="V1089" s="287">
        <v>600.56501555350997</v>
      </c>
      <c r="W1089" s="287">
        <v>846.81208686240996</v>
      </c>
      <c r="X1089" s="9">
        <v>87.317181674326946</v>
      </c>
      <c r="Y1089" s="287">
        <v>934.12926853673684</v>
      </c>
      <c r="Z1089" t="str">
        <f>SUBSTITUTE(SUBSTITUTE(SUBSTITUTE(SUBSTITUTE(IF(E1089="","",VLOOKUP(E1089,Esquemas_NORM!$A$2:$H$126,8,FALSE)),"PROVINCIA ADMINISTRATIVA Y DE PLANIFICACIÓN","PAT"),"PROVINCIA ADMINISTRATIVA Y DE PLANIFICACION","PAT"),"PROVINCIA ADMINISTRATIVA DE PLANIFICACION","PAT"),"PROVINCIA ADMINISTRATIVA Y PLANIFICACION","PAT")</f>
        <v>A la fecha no ha conformado un EAT Provincia</v>
      </c>
      <c r="AA1089" t="str">
        <f>IF($E1089="","",INDEX(Esquemas_NORM!$H$2:$K$126,MATCH($E1089,Esquemas_NORM!$A$2:$A$126,0),MATCH(AA$4,Esquemas_NORM!$H$1:$K$1,0)))</f>
        <v>A la fecha no ha conformado un EAT Región</v>
      </c>
      <c r="AB1089" t="str">
        <f>IF($E1089="","",INDEX(Esquemas_NORM!$H$2:$K$126,MATCH($E1089,Esquemas_NORM!$A$2:$A$126,0),MATCH(AB$4,Esquemas_NORM!$H$1:$K$1,0)))</f>
        <v>A la fecha no ha conformado un EAT Área Metropolitana</v>
      </c>
      <c r="AC1089" t="str">
        <f>IF($E1089="","",INDEX(Esquemas_NORM!$H$2:$K$126,MATCH($E1089,Esquemas_NORM!$A$2:$A$126,0),MATCH(AC$4,Esquemas_NORM!$H$1:$K$1,0)))</f>
        <v>MUNICIPIOS ASOCIADOS DEL ALTIPLANO DEL ORIENTE ANTIOQUEÑO - MASORA</v>
      </c>
    </row>
    <row r="1090" spans="1:29" x14ac:dyDescent="0.3">
      <c r="A1090" s="536">
        <v>2023</v>
      </c>
      <c r="B1090" s="529" t="s">
        <v>556</v>
      </c>
      <c r="C1090" s="529" t="s">
        <v>315</v>
      </c>
      <c r="D1090" s="529" t="s">
        <v>576</v>
      </c>
      <c r="E1090" s="529" t="s">
        <v>336</v>
      </c>
      <c r="F1090" s="529" t="s">
        <v>318</v>
      </c>
      <c r="G1090" s="529" t="s">
        <v>338</v>
      </c>
      <c r="H1090" s="9">
        <v>340.08368515366999</v>
      </c>
      <c r="I1090" s="9">
        <v>0</v>
      </c>
      <c r="J1090" s="287">
        <v>340.08368515366999</v>
      </c>
      <c r="K1090" s="9">
        <v>46.783011483769997</v>
      </c>
      <c r="L1090" s="9">
        <v>5.8572493668899996</v>
      </c>
      <c r="M1090" s="287">
        <v>52.640260850659999</v>
      </c>
      <c r="N1090" s="9">
        <v>16.62677677273</v>
      </c>
      <c r="O1090" s="9">
        <v>158.02164248379</v>
      </c>
      <c r="P1090" s="9">
        <v>15.230457728339999</v>
      </c>
      <c r="Q1090" s="9">
        <v>16.49996911889</v>
      </c>
      <c r="R1090" s="9">
        <v>49.539394863049999</v>
      </c>
      <c r="S1090" s="9">
        <v>65.478230208019994</v>
      </c>
      <c r="T1090" s="9">
        <v>89.084682791519995</v>
      </c>
      <c r="U1090" s="9">
        <v>21.419195673680001</v>
      </c>
      <c r="V1090" s="287">
        <v>431.90034964002001</v>
      </c>
      <c r="W1090" s="287">
        <v>824.62429564435001</v>
      </c>
      <c r="X1090" s="9">
        <v>85.029335968330045</v>
      </c>
      <c r="Y1090" s="287">
        <v>909.6536316126801</v>
      </c>
      <c r="Z1090" t="str">
        <f>SUBSTITUTE(SUBSTITUTE(SUBSTITUTE(SUBSTITUTE(IF(E1090="","",VLOOKUP(E1090,Esquemas_NORM!$A$2:$H$126,8,FALSE)),"PROVINCIA ADMINISTRATIVA Y DE PLANIFICACIÓN","PAT"),"PROVINCIA ADMINISTRATIVA Y DE PLANIFICACION","PAT"),"PROVINCIA ADMINISTRATIVA DE PLANIFICACION","PAT"),"PROVINCIA ADMINISTRATIVA Y PLANIFICACION","PAT")</f>
        <v>A la fecha no ha conformado un EAT Provincia</v>
      </c>
      <c r="AA1090" t="str">
        <f>IF($E1090="","",INDEX(Esquemas_NORM!$H$2:$K$126,MATCH($E1090,Esquemas_NORM!$A$2:$A$126,0),MATCH(AA$4,Esquemas_NORM!$H$1:$K$1,0)))</f>
        <v>Región de Planeación y Gestión Aeroportuaria de Oriente</v>
      </c>
      <c r="AB1090" t="str">
        <f>IF($E1090="","",INDEX(Esquemas_NORM!$H$2:$K$126,MATCH($E1090,Esquemas_NORM!$A$2:$A$126,0),MATCH(AB$4,Esquemas_NORM!$H$1:$K$1,0)))</f>
        <v>A la fecha no ha conformado un EAT Área Metropolitana</v>
      </c>
      <c r="AC1090" t="str">
        <f>IF($E1090="","",INDEX(Esquemas_NORM!$H$2:$K$126,MATCH($E1090,Esquemas_NORM!$A$2:$A$126,0),MATCH(AC$4,Esquemas_NORM!$H$1:$K$1,0)))</f>
        <v>MUNICIPIOS ASOCIADOS DEL ALTIPLANO DEL ORIENTE ANTIOQUEÑO - MASORA</v>
      </c>
    </row>
    <row r="1091" spans="1:29" x14ac:dyDescent="0.3">
      <c r="A1091" s="536">
        <v>2023</v>
      </c>
      <c r="B1091" s="529" t="s">
        <v>556</v>
      </c>
      <c r="C1091" s="529" t="s">
        <v>315</v>
      </c>
      <c r="D1091" s="529" t="s">
        <v>574</v>
      </c>
      <c r="E1091" s="529" t="s">
        <v>339</v>
      </c>
      <c r="F1091" s="529" t="s">
        <v>318</v>
      </c>
      <c r="G1091" s="529" t="s">
        <v>340</v>
      </c>
      <c r="H1091" s="9">
        <v>30.045211215070001</v>
      </c>
      <c r="I1091" s="9">
        <v>0</v>
      </c>
      <c r="J1091" s="287">
        <v>30.045211215070001</v>
      </c>
      <c r="K1091" s="9">
        <v>3.01642620833</v>
      </c>
      <c r="L1091" s="9">
        <v>4.0905712053499999</v>
      </c>
      <c r="M1091" s="287">
        <v>7.1069974136800003</v>
      </c>
      <c r="N1091" s="9">
        <v>12.95761044712</v>
      </c>
      <c r="O1091" s="9">
        <v>17.984206574830001</v>
      </c>
      <c r="P1091" s="9">
        <v>5.1060531785599998</v>
      </c>
      <c r="Q1091" s="9">
        <v>4.48710313636</v>
      </c>
      <c r="R1091" s="9">
        <v>14.842281521529999</v>
      </c>
      <c r="S1091" s="9">
        <v>13.09112444867</v>
      </c>
      <c r="T1091" s="9">
        <v>26.377530409409999</v>
      </c>
      <c r="U1091" s="9">
        <v>7.9640065695000004</v>
      </c>
      <c r="V1091" s="287">
        <v>102.80991628597999</v>
      </c>
      <c r="W1091" s="287">
        <v>139.96212491473</v>
      </c>
      <c r="X1091" s="9">
        <v>14.431889291975665</v>
      </c>
      <c r="Y1091" s="287">
        <v>154.39401420670566</v>
      </c>
      <c r="Z1091" t="str">
        <f>SUBSTITUTE(SUBSTITUTE(SUBSTITUTE(SUBSTITUTE(IF(E1091="","",VLOOKUP(E1091,Esquemas_NORM!$A$2:$H$126,8,FALSE)),"PROVINCIA ADMINISTRATIVA Y DE PLANIFICACIÓN","PAT"),"PROVINCIA ADMINISTRATIVA Y DE PLANIFICACION","PAT"),"PROVINCIA ADMINISTRATIVA DE PLANIFICACION","PAT"),"PROVINCIA ADMINISTRATIVA Y PLANIFICACION","PAT")</f>
        <v>PAT DEL AGUA, BOSQUES Y EL TURISMO</v>
      </c>
      <c r="AA1091" t="str">
        <f>IF($E1091="","",INDEX(Esquemas_NORM!$H$2:$K$126,MATCH($E1091,Esquemas_NORM!$A$2:$A$126,0),MATCH(AA$4,Esquemas_NORM!$H$1:$K$1,0)))</f>
        <v>A la fecha no ha conformado un EAT Región</v>
      </c>
      <c r="AB1091" t="str">
        <f>IF($E1091="","",INDEX(Esquemas_NORM!$H$2:$K$126,MATCH($E1091,Esquemas_NORM!$A$2:$A$126,0),MATCH(AB$4,Esquemas_NORM!$H$1:$K$1,0)))</f>
        <v>A la fecha no ha conformado un EAT Área Metropolitana</v>
      </c>
      <c r="AC1091" t="str">
        <f>IF($E1091="","",INDEX(Esquemas_NORM!$H$2:$K$126,MATCH($E1091,Esquemas_NORM!$A$2:$A$126,0),MATCH(AC$4,Esquemas_NORM!$H$1:$K$1,0)))</f>
        <v>A la fecha no ha conformado un EAT asociación - unión</v>
      </c>
    </row>
    <row r="1092" spans="1:29" x14ac:dyDescent="0.3">
      <c r="A1092" s="536">
        <v>2023</v>
      </c>
      <c r="B1092" s="529" t="s">
        <v>556</v>
      </c>
      <c r="C1092" s="529" t="s">
        <v>315</v>
      </c>
      <c r="D1092" s="529" t="s">
        <v>576</v>
      </c>
      <c r="E1092" s="529" t="s">
        <v>341</v>
      </c>
      <c r="F1092" s="529" t="s">
        <v>318</v>
      </c>
      <c r="G1092" s="529" t="s">
        <v>342</v>
      </c>
      <c r="H1092" s="9">
        <v>111.60700683608999</v>
      </c>
      <c r="I1092" s="9">
        <v>0</v>
      </c>
      <c r="J1092" s="287">
        <v>111.60700683608999</v>
      </c>
      <c r="K1092" s="9">
        <v>830.93022486742996</v>
      </c>
      <c r="L1092" s="9">
        <v>178.83031541132999</v>
      </c>
      <c r="M1092" s="287">
        <v>1009.7605402787599</v>
      </c>
      <c r="N1092" s="9">
        <v>86.519592977830001</v>
      </c>
      <c r="O1092" s="9">
        <v>374.91629961399002</v>
      </c>
      <c r="P1092" s="9">
        <v>38.590836629469997</v>
      </c>
      <c r="Q1092" s="9">
        <v>31.480161626499999</v>
      </c>
      <c r="R1092" s="9">
        <v>157.30463543061001</v>
      </c>
      <c r="S1092" s="9">
        <v>130.42363143387999</v>
      </c>
      <c r="T1092" s="9">
        <v>75.973304579740002</v>
      </c>
      <c r="U1092" s="9">
        <v>43.798415694249996</v>
      </c>
      <c r="V1092" s="287">
        <v>939.00687798627007</v>
      </c>
      <c r="W1092" s="287">
        <v>2060.3744251011199</v>
      </c>
      <c r="X1092" s="9">
        <v>212.45101573859165</v>
      </c>
      <c r="Y1092" s="287">
        <v>2272.8254408397115</v>
      </c>
      <c r="Z1092" t="str">
        <f>SUBSTITUTE(SUBSTITUTE(SUBSTITUTE(SUBSTITUTE(IF(E1092="","",VLOOKUP(E1092,Esquemas_NORM!$A$2:$H$126,8,FALSE)),"PROVINCIA ADMINISTRATIVA Y DE PLANIFICACIÓN","PAT"),"PROVINCIA ADMINISTRATIVA Y DE PLANIFICACION","PAT"),"PROVINCIA ADMINISTRATIVA DE PLANIFICACION","PAT"),"PROVINCIA ADMINISTRATIVA Y PLANIFICACION","PAT")</f>
        <v>A la fecha no ha conformado un EAT Provincia</v>
      </c>
      <c r="AA1092" t="str">
        <f>IF($E1092="","",INDEX(Esquemas_NORM!$H$2:$K$126,MATCH($E1092,Esquemas_NORM!$A$2:$A$126,0),MATCH(AA$4,Esquemas_NORM!$H$1:$K$1,0)))</f>
        <v>A la fecha no ha conformado un EAT Región</v>
      </c>
      <c r="AB1092" t="str">
        <f>IF($E1092="","",INDEX(Esquemas_NORM!$H$2:$K$126,MATCH($E1092,Esquemas_NORM!$A$2:$A$126,0),MATCH(AB$4,Esquemas_NORM!$H$1:$K$1,0)))</f>
        <v>A la fecha no ha conformado un EAT Área Metropolitana</v>
      </c>
      <c r="AC1092" t="str">
        <f>IF($E1092="","",INDEX(Esquemas_NORM!$H$2:$K$126,MATCH($E1092,Esquemas_NORM!$A$2:$A$126,0),MATCH(AC$4,Esquemas_NORM!$H$1:$K$1,0)))</f>
        <v>MUNICIPIOS ASOCIADOS DEL ALTIPLANO DEL ORIENTE ANTIOQUEÑO - MASORA</v>
      </c>
    </row>
    <row r="1093" spans="1:29" x14ac:dyDescent="0.3">
      <c r="A1093" s="536">
        <v>2023</v>
      </c>
      <c r="B1093" s="529" t="s">
        <v>556</v>
      </c>
      <c r="C1093" s="529" t="s">
        <v>315</v>
      </c>
      <c r="D1093" s="529" t="s">
        <v>574</v>
      </c>
      <c r="E1093" s="529" t="s">
        <v>343</v>
      </c>
      <c r="F1093" s="529" t="s">
        <v>318</v>
      </c>
      <c r="G1093" s="529" t="s">
        <v>344</v>
      </c>
      <c r="H1093" s="9">
        <v>9.4975604178200008</v>
      </c>
      <c r="I1093" s="9">
        <v>0</v>
      </c>
      <c r="J1093" s="287">
        <v>9.4975604178200008</v>
      </c>
      <c r="K1093" s="9">
        <v>16.101539972040001</v>
      </c>
      <c r="L1093" s="9">
        <v>14.39530217075</v>
      </c>
      <c r="M1093" s="287">
        <v>30.496842142790001</v>
      </c>
      <c r="N1093" s="9">
        <v>40.684171329530002</v>
      </c>
      <c r="O1093" s="9">
        <v>253.97588536635001</v>
      </c>
      <c r="P1093" s="9">
        <v>19.695591543679999</v>
      </c>
      <c r="Q1093" s="9">
        <v>13.798933290640001</v>
      </c>
      <c r="R1093" s="9">
        <v>137.48690069833</v>
      </c>
      <c r="S1093" s="9">
        <v>77.002116047620007</v>
      </c>
      <c r="T1093" s="9">
        <v>90.020744631550002</v>
      </c>
      <c r="U1093" s="9">
        <v>29.80158627626</v>
      </c>
      <c r="V1093" s="287">
        <v>662.46592918395993</v>
      </c>
      <c r="W1093" s="287">
        <v>702.46033174456988</v>
      </c>
      <c r="X1093" s="9">
        <v>72.432665236498508</v>
      </c>
      <c r="Y1093" s="287">
        <v>774.89299698106834</v>
      </c>
      <c r="Z1093" t="str">
        <f>SUBSTITUTE(SUBSTITUTE(SUBSTITUTE(SUBSTITUTE(IF(E1093="","",VLOOKUP(E1093,Esquemas_NORM!$A$2:$H$126,8,FALSE)),"PROVINCIA ADMINISTRATIVA Y DE PLANIFICACIÓN","PAT"),"PROVINCIA ADMINISTRATIVA Y DE PLANIFICACION","PAT"),"PROVINCIA ADMINISTRATIVA DE PLANIFICACION","PAT"),"PROVINCIA ADMINISTRATIVA Y PLANIFICACION","PAT")</f>
        <v>PAT DEL AGUA, BOSQUES Y EL TURISMO</v>
      </c>
      <c r="AA1093" t="str">
        <f>IF($E1093="","",INDEX(Esquemas_NORM!$H$2:$K$126,MATCH($E1093,Esquemas_NORM!$A$2:$A$126,0),MATCH(AA$4,Esquemas_NORM!$H$1:$K$1,0)))</f>
        <v>A la fecha no ha conformado un EAT Región</v>
      </c>
      <c r="AB1093" t="str">
        <f>IF($E1093="","",INDEX(Esquemas_NORM!$H$2:$K$126,MATCH($E1093,Esquemas_NORM!$A$2:$A$126,0),MATCH(AB$4,Esquemas_NORM!$H$1:$K$1,0)))</f>
        <v>A la fecha no ha conformado un EAT Área Metropolitana</v>
      </c>
      <c r="AC1093" t="str">
        <f>IF($E1093="","",INDEX(Esquemas_NORM!$H$2:$K$126,MATCH($E1093,Esquemas_NORM!$A$2:$A$126,0),MATCH(AC$4,Esquemas_NORM!$H$1:$K$1,0)))</f>
        <v>A la fecha no ha conformado un EAT asociación - unión</v>
      </c>
    </row>
    <row r="1094" spans="1:29" x14ac:dyDescent="0.3">
      <c r="A1094" s="536">
        <v>2023</v>
      </c>
      <c r="B1094" s="529" t="s">
        <v>556</v>
      </c>
      <c r="C1094" s="529" t="s">
        <v>315</v>
      </c>
      <c r="D1094" s="529" t="s">
        <v>576</v>
      </c>
      <c r="E1094" s="529" t="s">
        <v>345</v>
      </c>
      <c r="F1094" s="529" t="s">
        <v>318</v>
      </c>
      <c r="G1094" s="529" t="s">
        <v>346</v>
      </c>
      <c r="H1094" s="9">
        <v>138.49273340074001</v>
      </c>
      <c r="I1094" s="9">
        <v>0.26211861552999999</v>
      </c>
      <c r="J1094" s="287">
        <v>138.75485201627001</v>
      </c>
      <c r="K1094" s="9">
        <v>96.252369126790001</v>
      </c>
      <c r="L1094" s="9">
        <v>38.429716122919999</v>
      </c>
      <c r="M1094" s="287">
        <v>134.68208524970998</v>
      </c>
      <c r="N1094" s="9">
        <v>103.26647284801</v>
      </c>
      <c r="O1094" s="9">
        <v>341.82424567722001</v>
      </c>
      <c r="P1094" s="9">
        <v>69.674054120739996</v>
      </c>
      <c r="Q1094" s="9">
        <v>73.684329039450006</v>
      </c>
      <c r="R1094" s="9">
        <v>199.34893240149</v>
      </c>
      <c r="S1094" s="9">
        <v>151.01984944598999</v>
      </c>
      <c r="T1094" s="9">
        <v>132.6187959913</v>
      </c>
      <c r="U1094" s="9">
        <v>70.278654382279996</v>
      </c>
      <c r="V1094" s="287">
        <v>1141.7153339064798</v>
      </c>
      <c r="W1094" s="287">
        <v>1415.1522711724597</v>
      </c>
      <c r="X1094" s="9">
        <v>145.9203403869827</v>
      </c>
      <c r="Y1094" s="287">
        <v>1561.0726115594423</v>
      </c>
      <c r="Z1094" t="str">
        <f>SUBSTITUTE(SUBSTITUTE(SUBSTITUTE(SUBSTITUTE(IF(E1094="","",VLOOKUP(E1094,Esquemas_NORM!$A$2:$H$126,8,FALSE)),"PROVINCIA ADMINISTRATIVA Y DE PLANIFICACIÓN","PAT"),"PROVINCIA ADMINISTRATIVA Y DE PLANIFICACION","PAT"),"PROVINCIA ADMINISTRATIVA DE PLANIFICACION","PAT"),"PROVINCIA ADMINISTRATIVA Y PLANIFICACION","PAT")</f>
        <v>A la fecha no ha conformado un EAT Provincia</v>
      </c>
      <c r="AA1094" t="str">
        <f>IF($E1094="","",INDEX(Esquemas_NORM!$H$2:$K$126,MATCH($E1094,Esquemas_NORM!$A$2:$A$126,0),MATCH(AA$4,Esquemas_NORM!$H$1:$K$1,0)))</f>
        <v>Región de Planeación y Gestión Aeroportuaria de Oriente</v>
      </c>
      <c r="AB1094" t="str">
        <f>IF($E1094="","",INDEX(Esquemas_NORM!$H$2:$K$126,MATCH($E1094,Esquemas_NORM!$A$2:$A$126,0),MATCH(AB$4,Esquemas_NORM!$H$1:$K$1,0)))</f>
        <v>A la fecha no ha conformado un EAT Área Metropolitana</v>
      </c>
      <c r="AC1094" t="str">
        <f>IF($E1094="","",INDEX(Esquemas_NORM!$H$2:$K$126,MATCH($E1094,Esquemas_NORM!$A$2:$A$126,0),MATCH(AC$4,Esquemas_NORM!$H$1:$K$1,0)))</f>
        <v>MUNICIPIOS ASOCIADOS DEL ALTIPLANO DEL ORIENTE ANTIOQUEÑO - MASORA</v>
      </c>
    </row>
    <row r="1095" spans="1:29" x14ac:dyDescent="0.3">
      <c r="A1095" s="536">
        <v>2023</v>
      </c>
      <c r="B1095" s="529" t="s">
        <v>556</v>
      </c>
      <c r="C1095" s="529" t="s">
        <v>315</v>
      </c>
      <c r="D1095" s="529" t="s">
        <v>576</v>
      </c>
      <c r="E1095" s="529" t="s">
        <v>347</v>
      </c>
      <c r="F1095" s="529" t="s">
        <v>318</v>
      </c>
      <c r="G1095" s="529" t="s">
        <v>349</v>
      </c>
      <c r="H1095" s="9">
        <v>132.16665672694</v>
      </c>
      <c r="I1095" s="9">
        <v>7.7717240140000005E-2</v>
      </c>
      <c r="J1095" s="287">
        <v>132.24437396708001</v>
      </c>
      <c r="K1095" s="9">
        <v>35.437719007779997</v>
      </c>
      <c r="L1095" s="9">
        <v>12.92224525264</v>
      </c>
      <c r="M1095" s="287">
        <v>48.35996426042</v>
      </c>
      <c r="N1095" s="9">
        <v>26.09768248768</v>
      </c>
      <c r="O1095" s="9">
        <v>101.28845456745999</v>
      </c>
      <c r="P1095" s="9">
        <v>12.451340376679999</v>
      </c>
      <c r="Q1095" s="9">
        <v>19.594716561409999</v>
      </c>
      <c r="R1095" s="9">
        <v>43.764692853200003</v>
      </c>
      <c r="S1095" s="9">
        <v>45.876641544089999</v>
      </c>
      <c r="T1095" s="9">
        <v>60.291712701450002</v>
      </c>
      <c r="U1095" s="9">
        <v>28.676144362199999</v>
      </c>
      <c r="V1095" s="287">
        <v>338.04138545416998</v>
      </c>
      <c r="W1095" s="287">
        <v>518.64572368167001</v>
      </c>
      <c r="X1095" s="9">
        <v>53.479022774843202</v>
      </c>
      <c r="Y1095" s="287">
        <v>572.12474645651321</v>
      </c>
      <c r="Z1095" t="str">
        <f>SUBSTITUTE(SUBSTITUTE(SUBSTITUTE(SUBSTITUTE(IF(E1095="","",VLOOKUP(E1095,Esquemas_NORM!$A$2:$H$126,8,FALSE)),"PROVINCIA ADMINISTRATIVA Y DE PLANIFICACIÓN","PAT"),"PROVINCIA ADMINISTRATIVA Y DE PLANIFICACION","PAT"),"PROVINCIA ADMINISTRATIVA DE PLANIFICACION","PAT"),"PROVINCIA ADMINISTRATIVA Y PLANIFICACION","PAT")</f>
        <v>PAT DE LA PAZ</v>
      </c>
      <c r="AA1095" t="str">
        <f>IF($E1095="","",INDEX(Esquemas_NORM!$H$2:$K$126,MATCH($E1095,Esquemas_NORM!$A$2:$A$126,0),MATCH(AA$4,Esquemas_NORM!$H$1:$K$1,0)))</f>
        <v>Región de Planeación y Gestión Aeroportuaria de Oriente</v>
      </c>
      <c r="AB1095" t="str">
        <f>IF($E1095="","",INDEX(Esquemas_NORM!$H$2:$K$126,MATCH($E1095,Esquemas_NORM!$A$2:$A$126,0),MATCH(AB$4,Esquemas_NORM!$H$1:$K$1,0)))</f>
        <v>A la fecha no ha conformado un EAT Área Metropolitana</v>
      </c>
      <c r="AC1095" t="str">
        <f>IF($E1095="","",INDEX(Esquemas_NORM!$H$2:$K$126,MATCH($E1095,Esquemas_NORM!$A$2:$A$126,0),MATCH(AC$4,Esquemas_NORM!$H$1:$K$1,0)))</f>
        <v>MUNICIPIOS ASOCIADOS DEL ALTIPLANO DEL ORIENTE ANTIOQUEÑO - MASORA</v>
      </c>
    </row>
    <row r="1096" spans="1:29" x14ac:dyDescent="0.3">
      <c r="A1096" s="536">
        <v>2023</v>
      </c>
      <c r="B1096" s="529" t="s">
        <v>556</v>
      </c>
      <c r="C1096" s="529" t="s">
        <v>315</v>
      </c>
      <c r="D1096" s="529" t="s">
        <v>576</v>
      </c>
      <c r="E1096" s="529" t="s">
        <v>350</v>
      </c>
      <c r="F1096" s="529" t="s">
        <v>318</v>
      </c>
      <c r="G1096" s="529" t="s">
        <v>351</v>
      </c>
      <c r="H1096" s="9">
        <v>452.86950237743002</v>
      </c>
      <c r="I1096" s="9">
        <v>0</v>
      </c>
      <c r="J1096" s="287">
        <v>452.86950237743002</v>
      </c>
      <c r="K1096" s="9">
        <v>656.15219162136998</v>
      </c>
      <c r="L1096" s="9">
        <v>66.594146284679994</v>
      </c>
      <c r="M1096" s="287">
        <v>722.74633790605003</v>
      </c>
      <c r="N1096" s="9">
        <v>118.96015210132001</v>
      </c>
      <c r="O1096" s="9">
        <v>230.27132246001</v>
      </c>
      <c r="P1096" s="9">
        <v>46.07907312004</v>
      </c>
      <c r="Q1096" s="9">
        <v>46.835812064869998</v>
      </c>
      <c r="R1096" s="9">
        <v>135.73798190272001</v>
      </c>
      <c r="S1096" s="9">
        <v>153.60635308094999</v>
      </c>
      <c r="T1096" s="9">
        <v>182.28439964335999</v>
      </c>
      <c r="U1096" s="9">
        <v>67.506665986490006</v>
      </c>
      <c r="V1096" s="287">
        <v>981.28176035976003</v>
      </c>
      <c r="W1096" s="287">
        <v>2156.8976006432399</v>
      </c>
      <c r="X1096" s="9">
        <v>222.40379249438249</v>
      </c>
      <c r="Y1096" s="287">
        <v>2379.3013931376222</v>
      </c>
      <c r="Z1096" t="str">
        <f>SUBSTITUTE(SUBSTITUTE(SUBSTITUTE(SUBSTITUTE(IF(E1096="","",VLOOKUP(E1096,Esquemas_NORM!$A$2:$H$126,8,FALSE)),"PROVINCIA ADMINISTRATIVA Y DE PLANIFICACIÓN","PAT"),"PROVINCIA ADMINISTRATIVA Y DE PLANIFICACION","PAT"),"PROVINCIA ADMINISTRATIVA DE PLANIFICACION","PAT"),"PROVINCIA ADMINISTRATIVA Y PLANIFICACION","PAT")</f>
        <v>PAT DEL AGUA, BOSQUES Y EL TURISMO</v>
      </c>
      <c r="AA1096" t="str">
        <f>IF($E1096="","",INDEX(Esquemas_NORM!$H$2:$K$126,MATCH($E1096,Esquemas_NORM!$A$2:$A$126,0),MATCH(AA$4,Esquemas_NORM!$H$1:$K$1,0)))</f>
        <v>A la fecha no ha conformado un EAT Región</v>
      </c>
      <c r="AB1096" t="str">
        <f>IF($E1096="","",INDEX(Esquemas_NORM!$H$2:$K$126,MATCH($E1096,Esquemas_NORM!$A$2:$A$126,0),MATCH(AB$4,Esquemas_NORM!$H$1:$K$1,0)))</f>
        <v>A la fecha no ha conformado un EAT Área Metropolitana</v>
      </c>
      <c r="AC1096" t="str">
        <f>IF($E1096="","",INDEX(Esquemas_NORM!$H$2:$K$126,MATCH($E1096,Esquemas_NORM!$A$2:$A$126,0),MATCH(AC$4,Esquemas_NORM!$H$1:$K$1,0)))</f>
        <v>MUNICIPIOS ASOCIADOS DEL ALTIPLANO DEL ORIENTE ANTIOQUEÑO - MASORA</v>
      </c>
    </row>
    <row r="1097" spans="1:29" x14ac:dyDescent="0.3">
      <c r="A1097" s="536">
        <v>2023</v>
      </c>
      <c r="B1097" s="529" t="s">
        <v>556</v>
      </c>
      <c r="C1097" s="529" t="s">
        <v>315</v>
      </c>
      <c r="D1097" s="529" t="s">
        <v>573</v>
      </c>
      <c r="E1097" s="529" t="s">
        <v>352</v>
      </c>
      <c r="F1097" s="529" t="s">
        <v>318</v>
      </c>
      <c r="G1097" s="529" t="s">
        <v>353</v>
      </c>
      <c r="H1097" s="9">
        <v>46.935067296770001</v>
      </c>
      <c r="I1097" s="9">
        <v>0</v>
      </c>
      <c r="J1097" s="287">
        <v>46.935067296770001</v>
      </c>
      <c r="K1097" s="9">
        <v>7.59338047514</v>
      </c>
      <c r="L1097" s="9">
        <v>0.5164650422</v>
      </c>
      <c r="M1097" s="287">
        <v>8.1098455173400001</v>
      </c>
      <c r="N1097" s="9">
        <v>3.55614093857</v>
      </c>
      <c r="O1097" s="9">
        <v>20.871855393179999</v>
      </c>
      <c r="P1097" s="9">
        <v>5.5601668524100001</v>
      </c>
      <c r="Q1097" s="9">
        <v>5.3680442397599997</v>
      </c>
      <c r="R1097" s="9">
        <v>15.46522827353</v>
      </c>
      <c r="S1097" s="9">
        <v>13.74060110922</v>
      </c>
      <c r="T1097" s="9">
        <v>33.958906914190003</v>
      </c>
      <c r="U1097" s="9">
        <v>9.2977837780100003</v>
      </c>
      <c r="V1097" s="287">
        <v>107.81872749887</v>
      </c>
      <c r="W1097" s="287">
        <v>162.86364031298001</v>
      </c>
      <c r="X1097" s="9">
        <v>16.793329110408251</v>
      </c>
      <c r="Y1097" s="287">
        <v>179.65696942338826</v>
      </c>
      <c r="Z1097" t="str">
        <f>SUBSTITUTE(SUBSTITUTE(SUBSTITUTE(SUBSTITUTE(IF(E1097="","",VLOOKUP(E1097,Esquemas_NORM!$A$2:$H$126,8,FALSE)),"PROVINCIA ADMINISTRATIVA Y DE PLANIFICACIÓN","PAT"),"PROVINCIA ADMINISTRATIVA Y DE PLANIFICACION","PAT"),"PROVINCIA ADMINISTRATIVA DE PLANIFICACION","PAT"),"PROVINCIA ADMINISTRATIVA Y PLANIFICACION","PAT")</f>
        <v>PAT DE LA PAZ</v>
      </c>
      <c r="AA1097" t="str">
        <f>IF($E1097="","",INDEX(Esquemas_NORM!$H$2:$K$126,MATCH($E1097,Esquemas_NORM!$A$2:$A$126,0),MATCH(AA$4,Esquemas_NORM!$H$1:$K$1,0)))</f>
        <v>A la fecha no ha conformado un EAT Región</v>
      </c>
      <c r="AB1097" t="str">
        <f>IF($E1097="","",INDEX(Esquemas_NORM!$H$2:$K$126,MATCH($E1097,Esquemas_NORM!$A$2:$A$126,0),MATCH(AB$4,Esquemas_NORM!$H$1:$K$1,0)))</f>
        <v>A la fecha no ha conformado un EAT Área Metropolitana</v>
      </c>
      <c r="AC1097" t="str">
        <f>IF($E1097="","",INDEX(Esquemas_NORM!$H$2:$K$126,MATCH($E1097,Esquemas_NORM!$A$2:$A$126,0),MATCH(AC$4,Esquemas_NORM!$H$1:$K$1,0)))</f>
        <v>MUNICIPIOS UNIDOS DEL SUR DE ANTIOQUIA - MUSA</v>
      </c>
    </row>
    <row r="1098" spans="1:29" x14ac:dyDescent="0.3">
      <c r="A1098" s="536">
        <v>2023</v>
      </c>
      <c r="B1098" s="529" t="s">
        <v>556</v>
      </c>
      <c r="C1098" s="529" t="s">
        <v>315</v>
      </c>
      <c r="D1098" s="529" t="s">
        <v>576</v>
      </c>
      <c r="E1098" s="529" t="s">
        <v>354</v>
      </c>
      <c r="F1098" s="529" t="s">
        <v>318</v>
      </c>
      <c r="G1098" s="529" t="s">
        <v>355</v>
      </c>
      <c r="H1098" s="9">
        <v>106.99827799706</v>
      </c>
      <c r="I1098" s="9">
        <v>1.26978921942</v>
      </c>
      <c r="J1098" s="287">
        <v>108.26806721648001</v>
      </c>
      <c r="K1098" s="9">
        <v>1912.82848725858</v>
      </c>
      <c r="L1098" s="9">
        <v>633.06134423574997</v>
      </c>
      <c r="M1098" s="287">
        <v>2545.8898314943299</v>
      </c>
      <c r="N1098" s="9">
        <v>265.56352130029001</v>
      </c>
      <c r="O1098" s="9">
        <v>1359.6015780509499</v>
      </c>
      <c r="P1098" s="9">
        <v>100.99616624044</v>
      </c>
      <c r="Q1098" s="9">
        <v>140.70734569923999</v>
      </c>
      <c r="R1098" s="9">
        <v>317.48763863929997</v>
      </c>
      <c r="S1098" s="9">
        <v>406.28951236016002</v>
      </c>
      <c r="T1098" s="9">
        <v>387.26140968030001</v>
      </c>
      <c r="U1098" s="9">
        <v>122.78609223818</v>
      </c>
      <c r="V1098" s="287">
        <v>3100.69326420886</v>
      </c>
      <c r="W1098" s="287">
        <v>5754.8511629196701</v>
      </c>
      <c r="X1098" s="9">
        <v>593.39892792865555</v>
      </c>
      <c r="Y1098" s="287">
        <v>6348.2500908483253</v>
      </c>
      <c r="Z1098" t="str">
        <f>SUBSTITUTE(SUBSTITUTE(SUBSTITUTE(SUBSTITUTE(IF(E1098="","",VLOOKUP(E1098,Esquemas_NORM!$A$2:$H$126,8,FALSE)),"PROVINCIA ADMINISTRATIVA Y DE PLANIFICACIÓN","PAT"),"PROVINCIA ADMINISTRATIVA Y DE PLANIFICACION","PAT"),"PROVINCIA ADMINISTRATIVA DE PLANIFICACION","PAT"),"PROVINCIA ADMINISTRATIVA Y PLANIFICACION","PAT")</f>
        <v>A la fecha no ha conformado un EAT Provincia</v>
      </c>
      <c r="AA1098" t="str">
        <f>IF($E1098="","",INDEX(Esquemas_NORM!$H$2:$K$126,MATCH($E1098,Esquemas_NORM!$A$2:$A$126,0),MATCH(AA$4,Esquemas_NORM!$H$1:$K$1,0)))</f>
        <v>Región de Planeación y Gestión Aeroportuaria de Oriente</v>
      </c>
      <c r="AB1098" t="str">
        <f>IF($E1098="","",INDEX(Esquemas_NORM!$H$2:$K$126,MATCH($E1098,Esquemas_NORM!$A$2:$A$126,0),MATCH(AB$4,Esquemas_NORM!$H$1:$K$1,0)))</f>
        <v>A la fecha no ha conformado un EAT Área Metropolitana</v>
      </c>
      <c r="AC1098" t="str">
        <f>IF($E1098="","",INDEX(Esquemas_NORM!$H$2:$K$126,MATCH($E1098,Esquemas_NORM!$A$2:$A$126,0),MATCH(AC$4,Esquemas_NORM!$H$1:$K$1,0)))</f>
        <v>MUNICIPIOS ASOCIADOS DEL ALTIPLANO DEL ORIENTE ANTIOQUEÑO - MASORA</v>
      </c>
    </row>
    <row r="1099" spans="1:29" x14ac:dyDescent="0.3">
      <c r="A1099" s="536">
        <v>2023</v>
      </c>
      <c r="B1099" s="529" t="s">
        <v>556</v>
      </c>
      <c r="C1099" s="529" t="s">
        <v>315</v>
      </c>
      <c r="D1099" s="529" t="s">
        <v>574</v>
      </c>
      <c r="E1099" s="529" t="s">
        <v>356</v>
      </c>
      <c r="F1099" s="529" t="s">
        <v>318</v>
      </c>
      <c r="G1099" s="529" t="s">
        <v>357</v>
      </c>
      <c r="H1099" s="9">
        <v>31.857838345019999</v>
      </c>
      <c r="I1099" s="9">
        <v>5.2556481209500001</v>
      </c>
      <c r="J1099" s="287">
        <v>37.113486465969999</v>
      </c>
      <c r="K1099" s="9">
        <v>22.677502180779999</v>
      </c>
      <c r="L1099" s="9">
        <v>39.806402799120001</v>
      </c>
      <c r="M1099" s="287">
        <v>62.483904979900004</v>
      </c>
      <c r="N1099" s="9">
        <v>1186.9923386803</v>
      </c>
      <c r="O1099" s="9">
        <v>30.934398343169999</v>
      </c>
      <c r="P1099" s="9">
        <v>6.2263915804699996</v>
      </c>
      <c r="Q1099" s="9">
        <v>4.8286694459700001</v>
      </c>
      <c r="R1099" s="9">
        <v>14.575047614960001</v>
      </c>
      <c r="S1099" s="9">
        <v>55.898436007980003</v>
      </c>
      <c r="T1099" s="9">
        <v>38.166310990829999</v>
      </c>
      <c r="U1099" s="9">
        <v>9.4874858903800003</v>
      </c>
      <c r="V1099" s="287">
        <v>1347.10907855406</v>
      </c>
      <c r="W1099" s="287">
        <v>1446.7064699999301</v>
      </c>
      <c r="X1099" s="9">
        <v>149.17398278808349</v>
      </c>
      <c r="Y1099" s="287">
        <v>1595.8804527880136</v>
      </c>
      <c r="Z1099" t="str">
        <f>SUBSTITUTE(SUBSTITUTE(SUBSTITUTE(SUBSTITUTE(IF(E1099="","",VLOOKUP(E1099,Esquemas_NORM!$A$2:$H$126,8,FALSE)),"PROVINCIA ADMINISTRATIVA Y DE PLANIFICACIÓN","PAT"),"PROVINCIA ADMINISTRATIVA Y DE PLANIFICACION","PAT"),"PROVINCIA ADMINISTRATIVA DE PLANIFICACION","PAT"),"PROVINCIA ADMINISTRATIVA Y PLANIFICACION","PAT")</f>
        <v>PAT DEL AGUA, BOSQUES Y EL TURISMO</v>
      </c>
      <c r="AA1099" t="str">
        <f>IF($E1099="","",INDEX(Esquemas_NORM!$H$2:$K$126,MATCH($E1099,Esquemas_NORM!$A$2:$A$126,0),MATCH(AA$4,Esquemas_NORM!$H$1:$K$1,0)))</f>
        <v>A la fecha no ha conformado un EAT Región</v>
      </c>
      <c r="AB1099" t="str">
        <f>IF($E1099="","",INDEX(Esquemas_NORM!$H$2:$K$126,MATCH($E1099,Esquemas_NORM!$A$2:$A$126,0),MATCH(AB$4,Esquemas_NORM!$H$1:$K$1,0)))</f>
        <v>A la fecha no ha conformado un EAT Área Metropolitana</v>
      </c>
      <c r="AC1099" t="str">
        <f>IF($E1099="","",INDEX(Esquemas_NORM!$H$2:$K$126,MATCH($E1099,Esquemas_NORM!$A$2:$A$126,0),MATCH(AC$4,Esquemas_NORM!$H$1:$K$1,0)))</f>
        <v>A la fecha no ha conformado un EAT asociación - unión</v>
      </c>
    </row>
    <row r="1100" spans="1:29" x14ac:dyDescent="0.3">
      <c r="A1100" s="536">
        <v>2023</v>
      </c>
      <c r="B1100" s="529" t="s">
        <v>556</v>
      </c>
      <c r="C1100" s="529" t="s">
        <v>315</v>
      </c>
      <c r="D1100" s="529" t="s">
        <v>575</v>
      </c>
      <c r="E1100" s="529" t="s">
        <v>358</v>
      </c>
      <c r="F1100" s="529" t="s">
        <v>318</v>
      </c>
      <c r="G1100" s="529" t="s">
        <v>359</v>
      </c>
      <c r="H1100" s="9">
        <v>13.631515655599999</v>
      </c>
      <c r="I1100" s="9">
        <v>0</v>
      </c>
      <c r="J1100" s="287">
        <v>13.631515655599999</v>
      </c>
      <c r="K1100" s="9">
        <v>0.63019391284000004</v>
      </c>
      <c r="L1100" s="9">
        <v>3.5855660705600001</v>
      </c>
      <c r="M1100" s="287">
        <v>4.2157599833999999</v>
      </c>
      <c r="N1100" s="9">
        <v>37.615893332660001</v>
      </c>
      <c r="O1100" s="9">
        <v>8.5498908512699998</v>
      </c>
      <c r="P1100" s="9">
        <v>1.2287936742700001</v>
      </c>
      <c r="Q1100" s="9">
        <v>0.96892260848</v>
      </c>
      <c r="R1100" s="9">
        <v>3.9762793256200002</v>
      </c>
      <c r="S1100" s="9">
        <v>4.5024478919000002</v>
      </c>
      <c r="T1100" s="9">
        <v>6.89529438919</v>
      </c>
      <c r="U1100" s="9">
        <v>2.9298851665400001</v>
      </c>
      <c r="V1100" s="287">
        <v>66.66740723993</v>
      </c>
      <c r="W1100" s="287">
        <v>84.514682878930003</v>
      </c>
      <c r="X1100" s="9">
        <v>8.7145472219580853</v>
      </c>
      <c r="Y1100" s="287">
        <v>93.229230100888088</v>
      </c>
      <c r="Z1100" t="str">
        <f>SUBSTITUTE(SUBSTITUTE(SUBSTITUTE(SUBSTITUTE(IF(E1100="","",VLOOKUP(E1100,Esquemas_NORM!$A$2:$H$126,8,FALSE)),"PROVINCIA ADMINISTRATIVA Y DE PLANIFICACIÓN","PAT"),"PROVINCIA ADMINISTRATIVA Y DE PLANIFICACION","PAT"),"PROVINCIA ADMINISTRATIVA DE PLANIFICACION","PAT"),"PROVINCIA ADMINISTRATIVA Y PLANIFICACION","PAT")</f>
        <v>PAT DEL AGUA, BOSQUES Y EL TURISMO</v>
      </c>
      <c r="AA1100" t="str">
        <f>IF($E1100="","",INDEX(Esquemas_NORM!$H$2:$K$126,MATCH($E1100,Esquemas_NORM!$A$2:$A$126,0),MATCH(AA$4,Esquemas_NORM!$H$1:$K$1,0)))</f>
        <v>A la fecha no ha conformado un EAT Región</v>
      </c>
      <c r="AB1100" t="str">
        <f>IF($E1100="","",INDEX(Esquemas_NORM!$H$2:$K$126,MATCH($E1100,Esquemas_NORM!$A$2:$A$126,0),MATCH(AB$4,Esquemas_NORM!$H$1:$K$1,0)))</f>
        <v>A la fecha no ha conformado un EAT Área Metropolitana</v>
      </c>
      <c r="AC1100" t="str">
        <f>IF($E1100="","",INDEX(Esquemas_NORM!$H$2:$K$126,MATCH($E1100,Esquemas_NORM!$A$2:$A$126,0),MATCH(AC$4,Esquemas_NORM!$H$1:$K$1,0)))</f>
        <v>A la fecha no ha conformado un EAT asociación - unión</v>
      </c>
    </row>
    <row r="1101" spans="1:29" x14ac:dyDescent="0.3">
      <c r="A1101" s="536">
        <v>2023</v>
      </c>
      <c r="B1101" s="529" t="s">
        <v>556</v>
      </c>
      <c r="C1101" s="529" t="s">
        <v>315</v>
      </c>
      <c r="D1101" s="529" t="s">
        <v>575</v>
      </c>
      <c r="E1101" s="529" t="s">
        <v>360</v>
      </c>
      <c r="F1101" s="529" t="s">
        <v>318</v>
      </c>
      <c r="G1101" s="529" t="s">
        <v>361</v>
      </c>
      <c r="H1101" s="9">
        <v>15.486118537039999</v>
      </c>
      <c r="I1101" s="9">
        <v>0.83118788163000001</v>
      </c>
      <c r="J1101" s="287">
        <v>16.31730641867</v>
      </c>
      <c r="K1101" s="9">
        <v>4.2611218422099997</v>
      </c>
      <c r="L1101" s="9">
        <v>5.1195376133700004</v>
      </c>
      <c r="M1101" s="287">
        <v>9.38065945558</v>
      </c>
      <c r="N1101" s="9">
        <v>6.2696904039100003</v>
      </c>
      <c r="O1101" s="9">
        <v>59.696294184720003</v>
      </c>
      <c r="P1101" s="9">
        <v>6.8442496583199999</v>
      </c>
      <c r="Q1101" s="9">
        <v>5.3425495960799996</v>
      </c>
      <c r="R1101" s="9">
        <v>13.77372992836</v>
      </c>
      <c r="S1101" s="9">
        <v>21.122592775099999</v>
      </c>
      <c r="T1101" s="9">
        <v>35.931341803750001</v>
      </c>
      <c r="U1101" s="9">
        <v>11.90318502339</v>
      </c>
      <c r="V1101" s="287">
        <v>160.88363337363</v>
      </c>
      <c r="W1101" s="287">
        <v>186.58159924788001</v>
      </c>
      <c r="X1101" s="9">
        <v>19.238954723677647</v>
      </c>
      <c r="Y1101" s="287">
        <v>205.82055397155764</v>
      </c>
      <c r="Z1101" t="str">
        <f>SUBSTITUTE(SUBSTITUTE(SUBSTITUTE(SUBSTITUTE(IF(E1101="","",VLOOKUP(E1101,Esquemas_NORM!$A$2:$H$126,8,FALSE)),"PROVINCIA ADMINISTRATIVA Y DE PLANIFICACIÓN","PAT"),"PROVINCIA ADMINISTRATIVA Y DE PLANIFICACION","PAT"),"PROVINCIA ADMINISTRATIVA DE PLANIFICACION","PAT"),"PROVINCIA ADMINISTRATIVA Y PLANIFICACION","PAT")</f>
        <v>PAT DEL AGUA, BOSQUES Y EL TURISMO</v>
      </c>
      <c r="AA1101" t="str">
        <f>IF($E1101="","",INDEX(Esquemas_NORM!$H$2:$K$126,MATCH($E1101,Esquemas_NORM!$A$2:$A$126,0),MATCH(AA$4,Esquemas_NORM!$H$1:$K$1,0)))</f>
        <v>A la fecha no ha conformado un EAT Región</v>
      </c>
      <c r="AB1101" t="str">
        <f>IF($E1101="","",INDEX(Esquemas_NORM!$H$2:$K$126,MATCH($E1101,Esquemas_NORM!$A$2:$A$126,0),MATCH(AB$4,Esquemas_NORM!$H$1:$K$1,0)))</f>
        <v>A la fecha no ha conformado un EAT Área Metropolitana</v>
      </c>
      <c r="AC1101" t="str">
        <f>IF($E1101="","",INDEX(Esquemas_NORM!$H$2:$K$126,MATCH($E1101,Esquemas_NORM!$A$2:$A$126,0),MATCH(AC$4,Esquemas_NORM!$H$1:$K$1,0)))</f>
        <v>A la fecha no ha conformado un EAT asociación - unión</v>
      </c>
    </row>
    <row r="1102" spans="1:29" x14ac:dyDescent="0.3">
      <c r="A1102" s="536">
        <v>2023</v>
      </c>
      <c r="B1102" s="529" t="s">
        <v>556</v>
      </c>
      <c r="C1102" s="529" t="s">
        <v>315</v>
      </c>
      <c r="D1102" s="529" t="s">
        <v>574</v>
      </c>
      <c r="E1102" s="529" t="s">
        <v>362</v>
      </c>
      <c r="F1102" s="529" t="s">
        <v>318</v>
      </c>
      <c r="G1102" s="529" t="s">
        <v>363</v>
      </c>
      <c r="H1102" s="9">
        <v>15.458497841930001</v>
      </c>
      <c r="I1102" s="9">
        <v>9.9475410659999999E-2</v>
      </c>
      <c r="J1102" s="287">
        <v>15.557973252590001</v>
      </c>
      <c r="K1102" s="9">
        <v>3.43468956715</v>
      </c>
      <c r="L1102" s="9">
        <v>6.9685731990999997</v>
      </c>
      <c r="M1102" s="287">
        <v>10.40326276625</v>
      </c>
      <c r="N1102" s="9">
        <v>144.48370435033999</v>
      </c>
      <c r="O1102" s="9">
        <v>7.0960909507499998</v>
      </c>
      <c r="P1102" s="9">
        <v>1.1645079109800001</v>
      </c>
      <c r="Q1102" s="9">
        <v>1.04745685657</v>
      </c>
      <c r="R1102" s="9">
        <v>3.75749471508</v>
      </c>
      <c r="S1102" s="9">
        <v>7.9422229344700002</v>
      </c>
      <c r="T1102" s="9">
        <v>5.7605218256299997</v>
      </c>
      <c r="U1102" s="9">
        <v>2.4347855069</v>
      </c>
      <c r="V1102" s="287">
        <v>173.68678505072003</v>
      </c>
      <c r="W1102" s="287">
        <v>199.64802106956003</v>
      </c>
      <c r="X1102" s="9">
        <v>20.586270315573881</v>
      </c>
      <c r="Y1102" s="287">
        <v>220.2342913851339</v>
      </c>
      <c r="Z1102" t="str">
        <f>SUBSTITUTE(SUBSTITUTE(SUBSTITUTE(SUBSTITUTE(IF(E1102="","",VLOOKUP(E1102,Esquemas_NORM!$A$2:$H$126,8,FALSE)),"PROVINCIA ADMINISTRATIVA Y DE PLANIFICACIÓN","PAT"),"PROVINCIA ADMINISTRATIVA Y DE PLANIFICACION","PAT"),"PROVINCIA ADMINISTRATIVA DE PLANIFICACION","PAT"),"PROVINCIA ADMINISTRATIVA Y PLANIFICACION","PAT")</f>
        <v>PAT DEL AGUA, BOSQUES Y EL TURISMO</v>
      </c>
      <c r="AA1102" t="str">
        <f>IF($E1102="","",INDEX(Esquemas_NORM!$H$2:$K$126,MATCH($E1102,Esquemas_NORM!$A$2:$A$126,0),MATCH(AA$4,Esquemas_NORM!$H$1:$K$1,0)))</f>
        <v>A la fecha no ha conformado un EAT Región</v>
      </c>
      <c r="AB1102" t="str">
        <f>IF($E1102="","",INDEX(Esquemas_NORM!$H$2:$K$126,MATCH($E1102,Esquemas_NORM!$A$2:$A$126,0),MATCH(AB$4,Esquemas_NORM!$H$1:$K$1,0)))</f>
        <v>A la fecha no ha conformado un EAT Área Metropolitana</v>
      </c>
      <c r="AC1102" t="str">
        <f>IF($E1102="","",INDEX(Esquemas_NORM!$H$2:$K$126,MATCH($E1102,Esquemas_NORM!$A$2:$A$126,0),MATCH(AC$4,Esquemas_NORM!$H$1:$K$1,0)))</f>
        <v>A la fecha no ha conformado un EAT asociación - unión</v>
      </c>
    </row>
    <row r="1103" spans="1:29" x14ac:dyDescent="0.3">
      <c r="A1103" s="536">
        <v>2023</v>
      </c>
      <c r="B1103" s="529" t="s">
        <v>556</v>
      </c>
      <c r="C1103" s="529" t="s">
        <v>315</v>
      </c>
      <c r="D1103" s="529" t="s">
        <v>576</v>
      </c>
      <c r="E1103" s="529" t="s">
        <v>364</v>
      </c>
      <c r="F1103" s="529" t="s">
        <v>318</v>
      </c>
      <c r="G1103" s="529" t="s">
        <v>365</v>
      </c>
      <c r="H1103" s="9">
        <v>278.24597397560001</v>
      </c>
      <c r="I1103" s="9">
        <v>0</v>
      </c>
      <c r="J1103" s="287">
        <v>278.24597397560001</v>
      </c>
      <c r="K1103" s="9">
        <v>14.777947125880001</v>
      </c>
      <c r="L1103" s="9">
        <v>12.58800149853</v>
      </c>
      <c r="M1103" s="287">
        <v>27.365948624410002</v>
      </c>
      <c r="N1103" s="9">
        <v>9.4046943860399992</v>
      </c>
      <c r="O1103" s="9">
        <v>88.658972696630002</v>
      </c>
      <c r="P1103" s="9">
        <v>8.7798099664699993</v>
      </c>
      <c r="Q1103" s="9">
        <v>8.7379671084700004</v>
      </c>
      <c r="R1103" s="9">
        <v>57.997938180250003</v>
      </c>
      <c r="S1103" s="9">
        <v>33.441583844139998</v>
      </c>
      <c r="T1103" s="9">
        <v>50.407520609060001</v>
      </c>
      <c r="U1103" s="9">
        <v>21.041392347830001</v>
      </c>
      <c r="V1103" s="287">
        <v>278.46987913889001</v>
      </c>
      <c r="W1103" s="287">
        <v>584.08180173890003</v>
      </c>
      <c r="X1103" s="9">
        <v>60.226321265786957</v>
      </c>
      <c r="Y1103" s="287">
        <v>644.30812300468699</v>
      </c>
      <c r="Z1103" t="str">
        <f>SUBSTITUTE(SUBSTITUTE(SUBSTITUTE(SUBSTITUTE(IF(E1103="","",VLOOKUP(E1103,Esquemas_NORM!$A$2:$H$126,8,FALSE)),"PROVINCIA ADMINISTRATIVA Y DE PLANIFICACIÓN","PAT"),"PROVINCIA ADMINISTRATIVA Y DE PLANIFICACION","PAT"),"PROVINCIA ADMINISTRATIVA DE PLANIFICACION","PAT"),"PROVINCIA ADMINISTRATIVA Y PLANIFICACION","PAT")</f>
        <v>PAT DEL AGUA, BOSQUES Y EL TURISMO</v>
      </c>
      <c r="AA1103" t="str">
        <f>IF($E1103="","",INDEX(Esquemas_NORM!$H$2:$K$126,MATCH($E1103,Esquemas_NORM!$A$2:$A$126,0),MATCH(AA$4,Esquemas_NORM!$H$1:$K$1,0)))</f>
        <v>A la fecha no ha conformado un EAT Región</v>
      </c>
      <c r="AB1103" t="str">
        <f>IF($E1103="","",INDEX(Esquemas_NORM!$H$2:$K$126,MATCH($E1103,Esquemas_NORM!$A$2:$A$126,0),MATCH(AB$4,Esquemas_NORM!$H$1:$K$1,0)))</f>
        <v>A la fecha no ha conformado un EAT Área Metropolitana</v>
      </c>
      <c r="AC1103" t="str">
        <f>IF($E1103="","",INDEX(Esquemas_NORM!$H$2:$K$126,MATCH($E1103,Esquemas_NORM!$A$2:$A$126,0),MATCH(AC$4,Esquemas_NORM!$H$1:$K$1,0)))</f>
        <v>MUNICIPIOS ASOCIADOS DEL ALTIPLANO DEL ORIENTE ANTIOQUEÑO - MASORA</v>
      </c>
    </row>
    <row r="1104" spans="1:29" x14ac:dyDescent="0.3">
      <c r="A1104" s="536">
        <v>2023</v>
      </c>
      <c r="B1104" s="529" t="s">
        <v>556</v>
      </c>
      <c r="C1104" s="529" t="s">
        <v>315</v>
      </c>
      <c r="D1104" s="529" t="s">
        <v>573</v>
      </c>
      <c r="E1104" s="529" t="s">
        <v>366</v>
      </c>
      <c r="F1104" s="529" t="s">
        <v>318</v>
      </c>
      <c r="G1104" s="529" t="s">
        <v>367</v>
      </c>
      <c r="H1104" s="9">
        <v>723.69502623816004</v>
      </c>
      <c r="I1104" s="9">
        <v>50.287090677990001</v>
      </c>
      <c r="J1104" s="287">
        <v>773.98211691615006</v>
      </c>
      <c r="K1104" s="9">
        <v>385.51410286776002</v>
      </c>
      <c r="L1104" s="9">
        <v>1.9429140686199999</v>
      </c>
      <c r="M1104" s="287">
        <v>387.45701693638</v>
      </c>
      <c r="N1104" s="9">
        <v>116.48372928232</v>
      </c>
      <c r="O1104" s="9">
        <v>83.504086535659994</v>
      </c>
      <c r="P1104" s="9">
        <v>19.76715248595</v>
      </c>
      <c r="Q1104" s="9">
        <v>20.52670025778</v>
      </c>
      <c r="R1104" s="9">
        <v>50.530863485019999</v>
      </c>
      <c r="S1104" s="9">
        <v>131.63237508662999</v>
      </c>
      <c r="T1104" s="9">
        <v>106.79001013927</v>
      </c>
      <c r="U1104" s="9">
        <v>27.242853620649999</v>
      </c>
      <c r="V1104" s="287">
        <v>556.47777089327985</v>
      </c>
      <c r="W1104" s="287">
        <v>1717.9169047458099</v>
      </c>
      <c r="X1104" s="9">
        <v>177.13925533221362</v>
      </c>
      <c r="Y1104" s="287">
        <v>1895.0561600780236</v>
      </c>
      <c r="Z1104" t="str">
        <f>SUBSTITUTE(SUBSTITUTE(SUBSTITUTE(SUBSTITUTE(IF(E1104="","",VLOOKUP(E1104,Esquemas_NORM!$A$2:$H$126,8,FALSE)),"PROVINCIA ADMINISTRATIVA Y DE PLANIFICACIÓN","PAT"),"PROVINCIA ADMINISTRATIVA Y DE PLANIFICACION","PAT"),"PROVINCIA ADMINISTRATIVA DE PLANIFICACION","PAT"),"PROVINCIA ADMINISTRATIVA Y PLANIFICACION","PAT")</f>
        <v>PAT DE LA PAZ</v>
      </c>
      <c r="AA1104" t="str">
        <f>IF($E1104="","",INDEX(Esquemas_NORM!$H$2:$K$126,MATCH($E1104,Esquemas_NORM!$A$2:$A$126,0),MATCH(AA$4,Esquemas_NORM!$H$1:$K$1,0)))</f>
        <v>A la fecha no ha conformado un EAT Región</v>
      </c>
      <c r="AB1104" t="str">
        <f>IF($E1104="","",INDEX(Esquemas_NORM!$H$2:$K$126,MATCH($E1104,Esquemas_NORM!$A$2:$A$126,0),MATCH(AB$4,Esquemas_NORM!$H$1:$K$1,0)))</f>
        <v>A la fecha no ha conformado un EAT Área Metropolitana</v>
      </c>
      <c r="AC1104" t="str">
        <f>IF($E1104="","",INDEX(Esquemas_NORM!$H$2:$K$126,MATCH($E1104,Esquemas_NORM!$A$2:$A$126,0),MATCH(AC$4,Esquemas_NORM!$H$1:$K$1,0)))</f>
        <v>A la fecha no ha conformado un EAT asociación - unión</v>
      </c>
    </row>
    <row r="1105" spans="1:29" x14ac:dyDescent="0.3">
      <c r="A1105" s="536">
        <v>2023</v>
      </c>
      <c r="B1105" s="529" t="s">
        <v>556</v>
      </c>
      <c r="C1105" s="529" t="s">
        <v>368</v>
      </c>
      <c r="D1105" s="529" t="s">
        <v>577</v>
      </c>
      <c r="E1105" s="529" t="s">
        <v>370</v>
      </c>
      <c r="F1105" s="529" t="s">
        <v>371</v>
      </c>
      <c r="G1105" s="529" t="s">
        <v>372</v>
      </c>
      <c r="H1105" s="9">
        <v>63.144273530500001</v>
      </c>
      <c r="I1105" s="9">
        <v>26.030924152139999</v>
      </c>
      <c r="J1105" s="287">
        <v>89.175197682640004</v>
      </c>
      <c r="K1105" s="9">
        <v>286.49429950565002</v>
      </c>
      <c r="L1105" s="9">
        <v>65.800867065579993</v>
      </c>
      <c r="M1105" s="287">
        <v>352.29516657123003</v>
      </c>
      <c r="N1105" s="9">
        <v>35.291633648080001</v>
      </c>
      <c r="O1105" s="9">
        <v>150.86182896925001</v>
      </c>
      <c r="P1105" s="9">
        <v>17.114301003129999</v>
      </c>
      <c r="Q1105" s="9">
        <v>15.87544419978</v>
      </c>
      <c r="R1105" s="9">
        <v>46.137043501420003</v>
      </c>
      <c r="S1105" s="9">
        <v>59.828032853019998</v>
      </c>
      <c r="T1105" s="9">
        <v>54.375768346949997</v>
      </c>
      <c r="U1105" s="9">
        <v>29.231207146829998</v>
      </c>
      <c r="V1105" s="287">
        <v>408.71525966845996</v>
      </c>
      <c r="W1105" s="287">
        <v>850.18562392233002</v>
      </c>
      <c r="X1105" s="9">
        <v>87.665036591476962</v>
      </c>
      <c r="Y1105" s="287">
        <v>937.85066051380704</v>
      </c>
      <c r="Z1105" t="str">
        <f>SUBSTITUTE(SUBSTITUTE(SUBSTITUTE(SUBSTITUTE(IF(E1105="","",VLOOKUP(E1105,Esquemas_NORM!$A$2:$H$126,8,FALSE)),"PROVINCIA ADMINISTRATIVA Y DE PLANIFICACIÓN","PAT"),"PROVINCIA ADMINISTRATIVA Y DE PLANIFICACION","PAT"),"PROVINCIA ADMINISTRATIVA DE PLANIFICACION","PAT"),"PROVINCIA ADMINISTRATIVA Y PLANIFICACION","PAT")</f>
        <v>PAT DE PENDERISCO Y SINIFANÁ</v>
      </c>
      <c r="AA1105" t="str">
        <f>IF($E1105="","",INDEX(Esquemas_NORM!$H$2:$K$126,MATCH($E1105,Esquemas_NORM!$A$2:$A$126,0),MATCH(AA$4,Esquemas_NORM!$H$1:$K$1,0)))</f>
        <v>A la fecha no ha conformado un EAT Región</v>
      </c>
      <c r="AB1105" t="str">
        <f>IF($E1105="","",INDEX(Esquemas_NORM!$H$2:$K$126,MATCH($E1105,Esquemas_NORM!$A$2:$A$126,0),MATCH(AB$4,Esquemas_NORM!$H$1:$K$1,0)))</f>
        <v>A la fecha no ha conformado un EAT Área Metropolitana</v>
      </c>
      <c r="AC1105" t="str">
        <f>IF($E1105="","",INDEX(Esquemas_NORM!$H$2:$K$126,MATCH($E1105,Esquemas_NORM!$A$2:$A$126,0),MATCH(AC$4,Esquemas_NORM!$H$1:$K$1,0)))</f>
        <v>A la fecha no ha conformado un EAT asociación - unión</v>
      </c>
    </row>
    <row r="1106" spans="1:29" x14ac:dyDescent="0.3">
      <c r="A1106" s="536">
        <v>2023</v>
      </c>
      <c r="B1106" s="529" t="s">
        <v>556</v>
      </c>
      <c r="C1106" s="529" t="s">
        <v>368</v>
      </c>
      <c r="D1106" s="529" t="s">
        <v>578</v>
      </c>
      <c r="E1106" s="529" t="s">
        <v>373</v>
      </c>
      <c r="F1106" s="529" t="s">
        <v>371</v>
      </c>
      <c r="G1106" s="529" t="s">
        <v>375</v>
      </c>
      <c r="H1106" s="9">
        <v>141.63518079402999</v>
      </c>
      <c r="I1106" s="9">
        <v>54.647600046619999</v>
      </c>
      <c r="J1106" s="287">
        <v>196.28278084064999</v>
      </c>
      <c r="K1106" s="9">
        <v>38.41112674235</v>
      </c>
      <c r="L1106" s="9">
        <v>44.262733772140002</v>
      </c>
      <c r="M1106" s="287">
        <v>82.673860514490002</v>
      </c>
      <c r="N1106" s="9">
        <v>34.151516836680003</v>
      </c>
      <c r="O1106" s="9">
        <v>159.99120801587</v>
      </c>
      <c r="P1106" s="9">
        <v>25.015717799450002</v>
      </c>
      <c r="Q1106" s="9">
        <v>37.605121189009999</v>
      </c>
      <c r="R1106" s="9">
        <v>65.545944236129998</v>
      </c>
      <c r="S1106" s="9">
        <v>77.96615720266</v>
      </c>
      <c r="T1106" s="9">
        <v>143.90292212634</v>
      </c>
      <c r="U1106" s="9">
        <v>42.135826234939998</v>
      </c>
      <c r="V1106" s="287">
        <v>586.31441364107991</v>
      </c>
      <c r="W1106" s="287">
        <v>865.27105499621985</v>
      </c>
      <c r="X1106" s="9">
        <v>89.220537919517639</v>
      </c>
      <c r="Y1106" s="287">
        <v>954.49159291573744</v>
      </c>
      <c r="Z1106" t="str">
        <f>SUBSTITUTE(SUBSTITUTE(SUBSTITUTE(SUBSTITUTE(IF(E1106="","",VLOOKUP(E1106,Esquemas_NORM!$A$2:$H$126,8,FALSE)),"PROVINCIA ADMINISTRATIVA Y DE PLANIFICACIÓN","PAT"),"PROVINCIA ADMINISTRATIVA Y DE PLANIFICACION","PAT"),"PROVINCIA ADMINISTRATIVA DE PLANIFICACION","PAT"),"PROVINCIA ADMINISTRATIVA Y PLANIFICACION","PAT")</f>
        <v>PAT SAN JUAN</v>
      </c>
      <c r="AA1106" t="str">
        <f>IF($E1106="","",INDEX(Esquemas_NORM!$H$2:$K$126,MATCH($E1106,Esquemas_NORM!$A$2:$A$126,0),MATCH(AA$4,Esquemas_NORM!$H$1:$K$1,0)))</f>
        <v>A la fecha no ha conformado un EAT Región</v>
      </c>
      <c r="AB1106" t="str">
        <f>IF($E1106="","",INDEX(Esquemas_NORM!$H$2:$K$126,MATCH($E1106,Esquemas_NORM!$A$2:$A$126,0),MATCH(AB$4,Esquemas_NORM!$H$1:$K$1,0)))</f>
        <v>A la fecha no ha conformado un EAT Área Metropolitana</v>
      </c>
      <c r="AC1106" t="str">
        <f>IF($E1106="","",INDEX(Esquemas_NORM!$H$2:$K$126,MATCH($E1106,Esquemas_NORM!$A$2:$A$126,0),MATCH(AC$4,Esquemas_NORM!$H$1:$K$1,0)))</f>
        <v>A la fecha no ha conformado un EAT asociación - unión</v>
      </c>
    </row>
    <row r="1107" spans="1:29" x14ac:dyDescent="0.3">
      <c r="A1107" s="536">
        <v>2023</v>
      </c>
      <c r="B1107" s="529" t="s">
        <v>556</v>
      </c>
      <c r="C1107" s="529" t="s">
        <v>368</v>
      </c>
      <c r="D1107" s="529" t="s">
        <v>577</v>
      </c>
      <c r="E1107" s="529" t="s">
        <v>376</v>
      </c>
      <c r="F1107" s="529" t="s">
        <v>371</v>
      </c>
      <c r="G1107" s="529" t="s">
        <v>377</v>
      </c>
      <c r="H1107" s="9">
        <v>49.207005037249999</v>
      </c>
      <c r="I1107" s="9">
        <v>2.9576554594900002</v>
      </c>
      <c r="J1107" s="287">
        <v>52.164660496739998</v>
      </c>
      <c r="K1107" s="9">
        <v>5.6855719853900002</v>
      </c>
      <c r="L1107" s="9">
        <v>0.55958889843000004</v>
      </c>
      <c r="M1107" s="287">
        <v>6.2451608838200006</v>
      </c>
      <c r="N1107" s="9">
        <v>6.7778081939300003</v>
      </c>
      <c r="O1107" s="9">
        <v>18.164502100859998</v>
      </c>
      <c r="P1107" s="9">
        <v>4.0038598706500004</v>
      </c>
      <c r="Q1107" s="9">
        <v>2.45227034445</v>
      </c>
      <c r="R1107" s="9">
        <v>9.1084443588700008</v>
      </c>
      <c r="S1107" s="9">
        <v>10.91982767446</v>
      </c>
      <c r="T1107" s="9">
        <v>15.91458203455</v>
      </c>
      <c r="U1107" s="9">
        <v>5.9269316032799999</v>
      </c>
      <c r="V1107" s="287">
        <v>73.268226181049997</v>
      </c>
      <c r="W1107" s="287">
        <v>131.67804756161001</v>
      </c>
      <c r="X1107" s="9">
        <v>13.577694720986733</v>
      </c>
      <c r="Y1107" s="287">
        <v>145.25574228259674</v>
      </c>
      <c r="Z1107" t="str">
        <f>SUBSTITUTE(SUBSTITUTE(SUBSTITUTE(SUBSTITUTE(IF(E1107="","",VLOOKUP(E1107,Esquemas_NORM!$A$2:$H$126,8,FALSE)),"PROVINCIA ADMINISTRATIVA Y DE PLANIFICACIÓN","PAT"),"PROVINCIA ADMINISTRATIVA Y DE PLANIFICACION","PAT"),"PROVINCIA ADMINISTRATIVA DE PLANIFICACION","PAT"),"PROVINCIA ADMINISTRATIVA Y PLANIFICACION","PAT")</f>
        <v>PAT DE PENDERISCO Y SINIFANÁ</v>
      </c>
      <c r="AA1107" t="str">
        <f>IF($E1107="","",INDEX(Esquemas_NORM!$H$2:$K$126,MATCH($E1107,Esquemas_NORM!$A$2:$A$126,0),MATCH(AA$4,Esquemas_NORM!$H$1:$K$1,0)))</f>
        <v>A la fecha no ha conformado un EAT Región</v>
      </c>
      <c r="AB1107" t="str">
        <f>IF($E1107="","",INDEX(Esquemas_NORM!$H$2:$K$126,MATCH($E1107,Esquemas_NORM!$A$2:$A$126,0),MATCH(AB$4,Esquemas_NORM!$H$1:$K$1,0)))</f>
        <v>A la fecha no ha conformado un EAT Área Metropolitana</v>
      </c>
      <c r="AC1107" t="str">
        <f>IF($E1107="","",INDEX(Esquemas_NORM!$H$2:$K$126,MATCH($E1107,Esquemas_NORM!$A$2:$A$126,0),MATCH(AC$4,Esquemas_NORM!$H$1:$K$1,0)))</f>
        <v>A la fecha no ha conformado un EAT asociación - unión</v>
      </c>
    </row>
    <row r="1108" spans="1:29" x14ac:dyDescent="0.3">
      <c r="A1108" s="536">
        <v>2023</v>
      </c>
      <c r="B1108" s="529" t="s">
        <v>556</v>
      </c>
      <c r="C1108" s="529" t="s">
        <v>368</v>
      </c>
      <c r="D1108" s="529" t="s">
        <v>578</v>
      </c>
      <c r="E1108" s="529" t="s">
        <v>378</v>
      </c>
      <c r="F1108" s="529" t="s">
        <v>371</v>
      </c>
      <c r="G1108" s="529" t="s">
        <v>379</v>
      </c>
      <c r="H1108" s="9">
        <v>154.67339621276</v>
      </c>
      <c r="I1108" s="9">
        <v>0</v>
      </c>
      <c r="J1108" s="287">
        <v>154.67339621276</v>
      </c>
      <c r="K1108" s="9">
        <v>7.5380969158599997</v>
      </c>
      <c r="L1108" s="9">
        <v>6.0211447423499997</v>
      </c>
      <c r="M1108" s="287">
        <v>13.559241658209999</v>
      </c>
      <c r="N1108" s="9">
        <v>7.0492915119299999</v>
      </c>
      <c r="O1108" s="9">
        <v>27.000416152090001</v>
      </c>
      <c r="P1108" s="9">
        <v>6.7525900625600004</v>
      </c>
      <c r="Q1108" s="9">
        <v>5.5171979504899999</v>
      </c>
      <c r="R1108" s="9">
        <v>17.784624612070001</v>
      </c>
      <c r="S1108" s="9">
        <v>16.606598594649999</v>
      </c>
      <c r="T1108" s="9">
        <v>34.264048906349998</v>
      </c>
      <c r="U1108" s="9">
        <v>9.6030210471899995</v>
      </c>
      <c r="V1108" s="287">
        <v>124.57778883732999</v>
      </c>
      <c r="W1108" s="287">
        <v>292.81042670829999</v>
      </c>
      <c r="X1108" s="9">
        <v>30.192508611646883</v>
      </c>
      <c r="Y1108" s="287">
        <v>323.00293531994686</v>
      </c>
      <c r="Z1108" t="str">
        <f>SUBSTITUTE(SUBSTITUTE(SUBSTITUTE(SUBSTITUTE(IF(E1108="","",VLOOKUP(E1108,Esquemas_NORM!$A$2:$H$126,8,FALSE)),"PROVINCIA ADMINISTRATIVA Y DE PLANIFICACIÓN","PAT"),"PROVINCIA ADMINISTRATIVA Y DE PLANIFICACION","PAT"),"PROVINCIA ADMINISTRATIVA DE PLANIFICACION","PAT"),"PROVINCIA ADMINISTRATIVA Y PLANIFICACION","PAT")</f>
        <v>PAT SAN JUAN</v>
      </c>
      <c r="AA1108" t="str">
        <f>IF($E1108="","",INDEX(Esquemas_NORM!$H$2:$K$126,MATCH($E1108,Esquemas_NORM!$A$2:$A$126,0),MATCH(AA$4,Esquemas_NORM!$H$1:$K$1,0)))</f>
        <v>A la fecha no ha conformado un EAT Región</v>
      </c>
      <c r="AB1108" t="str">
        <f>IF($E1108="","",INDEX(Esquemas_NORM!$H$2:$K$126,MATCH($E1108,Esquemas_NORM!$A$2:$A$126,0),MATCH(AB$4,Esquemas_NORM!$H$1:$K$1,0)))</f>
        <v>A la fecha no ha conformado un EAT Área Metropolitana</v>
      </c>
      <c r="AC1108" t="str">
        <f>IF($E1108="","",INDEX(Esquemas_NORM!$H$2:$K$126,MATCH($E1108,Esquemas_NORM!$A$2:$A$126,0),MATCH(AC$4,Esquemas_NORM!$H$1:$K$1,0)))</f>
        <v>A la fecha no ha conformado un EAT asociación - unión</v>
      </c>
    </row>
    <row r="1109" spans="1:29" x14ac:dyDescent="0.3">
      <c r="A1109" s="536">
        <v>2023</v>
      </c>
      <c r="B1109" s="529" t="s">
        <v>556</v>
      </c>
      <c r="C1109" s="529" t="s">
        <v>368</v>
      </c>
      <c r="D1109" s="529" t="s">
        <v>579</v>
      </c>
      <c r="E1109" s="529" t="s">
        <v>380</v>
      </c>
      <c r="F1109" s="529" t="s">
        <v>371</v>
      </c>
      <c r="G1109" s="529" t="s">
        <v>381</v>
      </c>
      <c r="H1109" s="9">
        <v>149.73248422547999</v>
      </c>
      <c r="I1109" s="9">
        <v>0</v>
      </c>
      <c r="J1109" s="287">
        <v>149.73248422547999</v>
      </c>
      <c r="K1109" s="9">
        <v>8.0750445264399993</v>
      </c>
      <c r="L1109" s="9">
        <v>8.2027930831799996</v>
      </c>
      <c r="M1109" s="287">
        <v>16.277837609620001</v>
      </c>
      <c r="N1109" s="9">
        <v>7.4276619656999996</v>
      </c>
      <c r="O1109" s="9">
        <v>40.427512641779998</v>
      </c>
      <c r="P1109" s="9">
        <v>8.4832291358000003</v>
      </c>
      <c r="Q1109" s="9">
        <v>9.9433999505300008</v>
      </c>
      <c r="R1109" s="9">
        <v>22.001585227349999</v>
      </c>
      <c r="S1109" s="9">
        <v>21.947495274750001</v>
      </c>
      <c r="T1109" s="9">
        <v>52.544351087499997</v>
      </c>
      <c r="U1109" s="9">
        <v>13.584291388700001</v>
      </c>
      <c r="V1109" s="287">
        <v>176.35952667210998</v>
      </c>
      <c r="W1109" s="287">
        <v>342.36984850721001</v>
      </c>
      <c r="X1109" s="9">
        <v>35.302720315073429</v>
      </c>
      <c r="Y1109" s="287">
        <v>377.67256882228344</v>
      </c>
      <c r="Z1109" t="str">
        <f>SUBSTITUTE(SUBSTITUTE(SUBSTITUTE(SUBSTITUTE(IF(E1109="","",VLOOKUP(E1109,Esquemas_NORM!$A$2:$H$126,8,FALSE)),"PROVINCIA ADMINISTRATIVA Y DE PLANIFICACIÓN","PAT"),"PROVINCIA ADMINISTRATIVA Y DE PLANIFICACION","PAT"),"PROVINCIA ADMINISTRATIVA DE PLANIFICACION","PAT"),"PROVINCIA ADMINISTRATIVA Y PLANIFICACION","PAT")</f>
        <v>PAT DE PENDERISCO Y SINIFANÁ</v>
      </c>
      <c r="AA1109" t="str">
        <f>IF($E1109="","",INDEX(Esquemas_NORM!$H$2:$K$126,MATCH($E1109,Esquemas_NORM!$A$2:$A$126,0),MATCH(AA$4,Esquemas_NORM!$H$1:$K$1,0)))</f>
        <v>A la fecha no ha conformado un EAT Región</v>
      </c>
      <c r="AB1109" t="str">
        <f>IF($E1109="","",INDEX(Esquemas_NORM!$H$2:$K$126,MATCH($E1109,Esquemas_NORM!$A$2:$A$126,0),MATCH(AB$4,Esquemas_NORM!$H$1:$K$1,0)))</f>
        <v>A la fecha no ha conformado un EAT Área Metropolitana</v>
      </c>
      <c r="AC1109" t="str">
        <f>IF($E1109="","",INDEX(Esquemas_NORM!$H$2:$K$126,MATCH($E1109,Esquemas_NORM!$A$2:$A$126,0),MATCH(AC$4,Esquemas_NORM!$H$1:$K$1,0)))</f>
        <v>A la fecha no ha conformado un EAT asociación - unión</v>
      </c>
    </row>
    <row r="1110" spans="1:29" x14ac:dyDescent="0.3">
      <c r="A1110" s="536">
        <v>2023</v>
      </c>
      <c r="B1110" s="529" t="s">
        <v>556</v>
      </c>
      <c r="C1110" s="529" t="s">
        <v>368</v>
      </c>
      <c r="D1110" s="529" t="s">
        <v>580</v>
      </c>
      <c r="E1110" s="529" t="s">
        <v>382</v>
      </c>
      <c r="F1110" s="529" t="s">
        <v>371</v>
      </c>
      <c r="G1110" s="529" t="s">
        <v>384</v>
      </c>
      <c r="H1110" s="9">
        <v>38.434373192629998</v>
      </c>
      <c r="I1110" s="9">
        <v>0</v>
      </c>
      <c r="J1110" s="287">
        <v>38.434373192629998</v>
      </c>
      <c r="K1110" s="9">
        <v>2.86337281043</v>
      </c>
      <c r="L1110" s="9">
        <v>2.1955175629200001</v>
      </c>
      <c r="M1110" s="287">
        <v>5.0588903733499997</v>
      </c>
      <c r="N1110" s="9">
        <v>2.58187016739</v>
      </c>
      <c r="O1110" s="9">
        <v>15.01039568375</v>
      </c>
      <c r="P1110" s="9">
        <v>2.5986147211000001</v>
      </c>
      <c r="Q1110" s="9">
        <v>2.66898725742</v>
      </c>
      <c r="R1110" s="9">
        <v>6.5798814270900001</v>
      </c>
      <c r="S1110" s="9">
        <v>8.8086625959599996</v>
      </c>
      <c r="T1110" s="9">
        <v>19.930509085920001</v>
      </c>
      <c r="U1110" s="9">
        <v>3.9780064007</v>
      </c>
      <c r="V1110" s="287">
        <v>62.156927339329997</v>
      </c>
      <c r="W1110" s="287">
        <v>105.65019090530998</v>
      </c>
      <c r="X1110" s="9">
        <v>10.893889041415791</v>
      </c>
      <c r="Y1110" s="287">
        <v>116.54407994672577</v>
      </c>
      <c r="Z1110" t="str">
        <f>SUBSTITUTE(SUBSTITUTE(SUBSTITUTE(SUBSTITUTE(IF(E1110="","",VLOOKUP(E1110,Esquemas_NORM!$A$2:$H$126,8,FALSE)),"PROVINCIA ADMINISTRATIVA Y DE PLANIFICACIÓN","PAT"),"PROVINCIA ADMINISTRATIVA Y DE PLANIFICACION","PAT"),"PROVINCIA ADMINISTRATIVA DE PLANIFICACION","PAT"),"PROVINCIA ADMINISTRATIVA Y PLANIFICACION","PAT")</f>
        <v>PAT CARTAMA</v>
      </c>
      <c r="AA1110" t="str">
        <f>IF($E1110="","",INDEX(Esquemas_NORM!$H$2:$K$126,MATCH($E1110,Esquemas_NORM!$A$2:$A$126,0),MATCH(AA$4,Esquemas_NORM!$H$1:$K$1,0)))</f>
        <v>A la fecha no ha conformado un EAT Región</v>
      </c>
      <c r="AB1110" t="str">
        <f>IF($E1110="","",INDEX(Esquemas_NORM!$H$2:$K$126,MATCH($E1110,Esquemas_NORM!$A$2:$A$126,0),MATCH(AB$4,Esquemas_NORM!$H$1:$K$1,0)))</f>
        <v>A la fecha no ha conformado un EAT Área Metropolitana</v>
      </c>
      <c r="AC1110" t="str">
        <f>IF($E1110="","",INDEX(Esquemas_NORM!$H$2:$K$126,MATCH($E1110,Esquemas_NORM!$A$2:$A$126,0),MATCH(AC$4,Esquemas_NORM!$H$1:$K$1,0)))</f>
        <v>A la fecha no ha conformado un EAT asociación - unión</v>
      </c>
    </row>
    <row r="1111" spans="1:29" x14ac:dyDescent="0.3">
      <c r="A1111" s="536">
        <v>2023</v>
      </c>
      <c r="B1111" s="529" t="s">
        <v>556</v>
      </c>
      <c r="C1111" s="529" t="s">
        <v>368</v>
      </c>
      <c r="D1111" s="529" t="s">
        <v>578</v>
      </c>
      <c r="E1111" s="529" t="s">
        <v>385</v>
      </c>
      <c r="F1111" s="529" t="s">
        <v>371</v>
      </c>
      <c r="G1111" s="529" t="s">
        <v>386</v>
      </c>
      <c r="H1111" s="9">
        <v>166.04252268158999</v>
      </c>
      <c r="I1111" s="9">
        <v>0</v>
      </c>
      <c r="J1111" s="287">
        <v>166.04252268158999</v>
      </c>
      <c r="K1111" s="9">
        <v>11.86580557175</v>
      </c>
      <c r="L1111" s="9">
        <v>12.399982714</v>
      </c>
      <c r="M1111" s="287">
        <v>24.265788285749998</v>
      </c>
      <c r="N1111" s="9">
        <v>23.47750755393</v>
      </c>
      <c r="O1111" s="9">
        <v>105.97453082208</v>
      </c>
      <c r="P1111" s="9">
        <v>15.92320715568</v>
      </c>
      <c r="Q1111" s="9">
        <v>24.326279313690002</v>
      </c>
      <c r="R1111" s="9">
        <v>34.16569839964</v>
      </c>
      <c r="S1111" s="9">
        <v>49.23024438417</v>
      </c>
      <c r="T1111" s="9">
        <v>98.616648622349999</v>
      </c>
      <c r="U1111" s="9">
        <v>26.414170214049999</v>
      </c>
      <c r="V1111" s="287">
        <v>378.12828646558995</v>
      </c>
      <c r="W1111" s="287">
        <v>568.43659743292994</v>
      </c>
      <c r="X1111" s="9">
        <v>58.61310014161284</v>
      </c>
      <c r="Y1111" s="287">
        <v>627.04969757454273</v>
      </c>
      <c r="Z1111" t="str">
        <f>SUBSTITUTE(SUBSTITUTE(SUBSTITUTE(SUBSTITUTE(IF(E1111="","",VLOOKUP(E1111,Esquemas_NORM!$A$2:$H$126,8,FALSE)),"PROVINCIA ADMINISTRATIVA Y DE PLANIFICACIÓN","PAT"),"PROVINCIA ADMINISTRATIVA Y DE PLANIFICACION","PAT"),"PROVINCIA ADMINISTRATIVA DE PLANIFICACION","PAT"),"PROVINCIA ADMINISTRATIVA Y PLANIFICACION","PAT")</f>
        <v>PAT SAN JUAN</v>
      </c>
      <c r="AA1111" t="str">
        <f>IF($E1111="","",INDEX(Esquemas_NORM!$H$2:$K$126,MATCH($E1111,Esquemas_NORM!$A$2:$A$126,0),MATCH(AA$4,Esquemas_NORM!$H$1:$K$1,0)))</f>
        <v>A la fecha no ha conformado un EAT Región</v>
      </c>
      <c r="AB1111" t="str">
        <f>IF($E1111="","",INDEX(Esquemas_NORM!$H$2:$K$126,MATCH($E1111,Esquemas_NORM!$A$2:$A$126,0),MATCH(AB$4,Esquemas_NORM!$H$1:$K$1,0)))</f>
        <v>A la fecha no ha conformado un EAT Área Metropolitana</v>
      </c>
      <c r="AC1111" t="str">
        <f>IF($E1111="","",INDEX(Esquemas_NORM!$H$2:$K$126,MATCH($E1111,Esquemas_NORM!$A$2:$A$126,0),MATCH(AC$4,Esquemas_NORM!$H$1:$K$1,0)))</f>
        <v>A la fecha no ha conformado un EAT asociación - unión</v>
      </c>
    </row>
    <row r="1112" spans="1:29" x14ac:dyDescent="0.3">
      <c r="A1112" s="536">
        <v>2023</v>
      </c>
      <c r="B1112" s="529" t="s">
        <v>556</v>
      </c>
      <c r="C1112" s="529" t="s">
        <v>368</v>
      </c>
      <c r="D1112" s="529" t="s">
        <v>579</v>
      </c>
      <c r="E1112" s="529" t="s">
        <v>387</v>
      </c>
      <c r="F1112" s="529" t="s">
        <v>371</v>
      </c>
      <c r="G1112" s="529" t="s">
        <v>388</v>
      </c>
      <c r="H1112" s="9">
        <v>321.88566922245002</v>
      </c>
      <c r="I1112" s="9">
        <v>0</v>
      </c>
      <c r="J1112" s="287">
        <v>321.88566922245002</v>
      </c>
      <c r="K1112" s="9">
        <v>17.474224748009998</v>
      </c>
      <c r="L1112" s="9">
        <v>10.21481847121</v>
      </c>
      <c r="M1112" s="287">
        <v>27.689043219219997</v>
      </c>
      <c r="N1112" s="9">
        <v>17.225609849120001</v>
      </c>
      <c r="O1112" s="9">
        <v>58.613014791879998</v>
      </c>
      <c r="P1112" s="9">
        <v>10.3331861319</v>
      </c>
      <c r="Q1112" s="9">
        <v>11.906284546689999</v>
      </c>
      <c r="R1112" s="9">
        <v>32.4390775217</v>
      </c>
      <c r="S1112" s="9">
        <v>32.043055001829998</v>
      </c>
      <c r="T1112" s="9">
        <v>63.383863152970001</v>
      </c>
      <c r="U1112" s="9">
        <v>19.052277539030001</v>
      </c>
      <c r="V1112" s="287">
        <v>244.99636853512001</v>
      </c>
      <c r="W1112" s="287">
        <v>594.57108097678997</v>
      </c>
      <c r="X1112" s="9">
        <v>61.307900420199239</v>
      </c>
      <c r="Y1112" s="287">
        <v>655.87898139698916</v>
      </c>
      <c r="Z1112" t="str">
        <f>SUBSTITUTE(SUBSTITUTE(SUBSTITUTE(SUBSTITUTE(IF(E1112="","",VLOOKUP(E1112,Esquemas_NORM!$A$2:$H$126,8,FALSE)),"PROVINCIA ADMINISTRATIVA Y DE PLANIFICACIÓN","PAT"),"PROVINCIA ADMINISTRATIVA Y DE PLANIFICACION","PAT"),"PROVINCIA ADMINISTRATIVA DE PLANIFICACION","PAT"),"PROVINCIA ADMINISTRATIVA Y PLANIFICACION","PAT")</f>
        <v>PAT DE PENDERISCO Y SINIFANÁ</v>
      </c>
      <c r="AA1112" t="str">
        <f>IF($E1112="","",INDEX(Esquemas_NORM!$H$2:$K$126,MATCH($E1112,Esquemas_NORM!$A$2:$A$126,0),MATCH(AA$4,Esquemas_NORM!$H$1:$K$1,0)))</f>
        <v>A la fecha no ha conformado un EAT Región</v>
      </c>
      <c r="AB1112" t="str">
        <f>IF($E1112="","",INDEX(Esquemas_NORM!$H$2:$K$126,MATCH($E1112,Esquemas_NORM!$A$2:$A$126,0),MATCH(AB$4,Esquemas_NORM!$H$1:$K$1,0)))</f>
        <v>A la fecha no ha conformado un EAT Área Metropolitana</v>
      </c>
      <c r="AC1112" t="str">
        <f>IF($E1112="","",INDEX(Esquemas_NORM!$H$2:$K$126,MATCH($E1112,Esquemas_NORM!$A$2:$A$126,0),MATCH(AC$4,Esquemas_NORM!$H$1:$K$1,0)))</f>
        <v>A la fecha no ha conformado un EAT asociación - unión</v>
      </c>
    </row>
    <row r="1113" spans="1:29" x14ac:dyDescent="0.3">
      <c r="A1113" s="536">
        <v>2023</v>
      </c>
      <c r="B1113" s="529" t="s">
        <v>556</v>
      </c>
      <c r="C1113" s="529" t="s">
        <v>368</v>
      </c>
      <c r="D1113" s="529" t="s">
        <v>577</v>
      </c>
      <c r="E1113" s="529" t="s">
        <v>389</v>
      </c>
      <c r="F1113" s="529" t="s">
        <v>371</v>
      </c>
      <c r="G1113" s="529" t="s">
        <v>390</v>
      </c>
      <c r="H1113" s="9">
        <v>304.02381522907001</v>
      </c>
      <c r="I1113" s="9">
        <v>11.061553541569999</v>
      </c>
      <c r="J1113" s="287">
        <v>315.08536877064</v>
      </c>
      <c r="K1113" s="9">
        <v>17.748084811990001</v>
      </c>
      <c r="L1113" s="9">
        <v>14.84403703619</v>
      </c>
      <c r="M1113" s="287">
        <v>32.59212184818</v>
      </c>
      <c r="N1113" s="9">
        <v>15.00274850608</v>
      </c>
      <c r="O1113" s="9">
        <v>85.3414752029</v>
      </c>
      <c r="P1113" s="9">
        <v>12.269536602800001</v>
      </c>
      <c r="Q1113" s="9">
        <v>13.09280256593</v>
      </c>
      <c r="R1113" s="9">
        <v>47.769841454549997</v>
      </c>
      <c r="S1113" s="9">
        <v>42.885048309509997</v>
      </c>
      <c r="T1113" s="9">
        <v>58.012445812400003</v>
      </c>
      <c r="U1113" s="9">
        <v>26.611981727380002</v>
      </c>
      <c r="V1113" s="287">
        <v>300.98588018154999</v>
      </c>
      <c r="W1113" s="287">
        <v>648.66337080036999</v>
      </c>
      <c r="X1113" s="9">
        <v>66.88550892505468</v>
      </c>
      <c r="Y1113" s="287">
        <v>715.54887972542463</v>
      </c>
      <c r="Z1113" t="str">
        <f>SUBSTITUTE(SUBSTITUTE(SUBSTITUTE(SUBSTITUTE(IF(E1113="","",VLOOKUP(E1113,Esquemas_NORM!$A$2:$H$126,8,FALSE)),"PROVINCIA ADMINISTRATIVA Y DE PLANIFICACIÓN","PAT"),"PROVINCIA ADMINISTRATIVA Y DE PLANIFICACION","PAT"),"PROVINCIA ADMINISTRATIVA DE PLANIFICACION","PAT"),"PROVINCIA ADMINISTRATIVA Y PLANIFICACION","PAT")</f>
        <v>PAT CARTAMA</v>
      </c>
      <c r="AA1113" t="str">
        <f>IF($E1113="","",INDEX(Esquemas_NORM!$H$2:$K$126,MATCH($E1113,Esquemas_NORM!$A$2:$A$126,0),MATCH(AA$4,Esquemas_NORM!$H$1:$K$1,0)))</f>
        <v>A la fecha no ha conformado un EAT Región</v>
      </c>
      <c r="AB1113" t="str">
        <f>IF($E1113="","",INDEX(Esquemas_NORM!$H$2:$K$126,MATCH($E1113,Esquemas_NORM!$A$2:$A$126,0),MATCH(AB$4,Esquemas_NORM!$H$1:$K$1,0)))</f>
        <v>A la fecha no ha conformado un EAT Área Metropolitana</v>
      </c>
      <c r="AC1113" t="str">
        <f>IF($E1113="","",INDEX(Esquemas_NORM!$H$2:$K$126,MATCH($E1113,Esquemas_NORM!$A$2:$A$126,0),MATCH(AC$4,Esquemas_NORM!$H$1:$K$1,0)))</f>
        <v>A la fecha no ha conformado un EAT asociación - unión</v>
      </c>
    </row>
    <row r="1114" spans="1:29" x14ac:dyDescent="0.3">
      <c r="A1114" s="536">
        <v>2023</v>
      </c>
      <c r="B1114" s="529" t="s">
        <v>556</v>
      </c>
      <c r="C1114" s="529" t="s">
        <v>368</v>
      </c>
      <c r="D1114" s="529" t="s">
        <v>578</v>
      </c>
      <c r="E1114" s="529" t="s">
        <v>391</v>
      </c>
      <c r="F1114" s="529" t="s">
        <v>371</v>
      </c>
      <c r="G1114" s="529" t="s">
        <v>392</v>
      </c>
      <c r="H1114" s="9">
        <v>48.628893891819999</v>
      </c>
      <c r="I1114" s="9">
        <v>0</v>
      </c>
      <c r="J1114" s="287">
        <v>48.628893891819999</v>
      </c>
      <c r="K1114" s="9">
        <v>3.8453411973399998</v>
      </c>
      <c r="L1114" s="9">
        <v>1.9833237106899999</v>
      </c>
      <c r="M1114" s="287">
        <v>5.8286649080299995</v>
      </c>
      <c r="N1114" s="9">
        <v>4.36929346368</v>
      </c>
      <c r="O1114" s="9">
        <v>18.324352409300001</v>
      </c>
      <c r="P1114" s="9">
        <v>3.1345603656600001</v>
      </c>
      <c r="Q1114" s="9">
        <v>2.45611277725</v>
      </c>
      <c r="R1114" s="9">
        <v>8.0695260767200008</v>
      </c>
      <c r="S1114" s="9">
        <v>9.5932810509300008</v>
      </c>
      <c r="T1114" s="9">
        <v>16.64861650824</v>
      </c>
      <c r="U1114" s="9">
        <v>4.7593328876300003</v>
      </c>
      <c r="V1114" s="287">
        <v>67.355075539409995</v>
      </c>
      <c r="W1114" s="287">
        <v>121.81263433925999</v>
      </c>
      <c r="X1114" s="9">
        <v>12.560444150300647</v>
      </c>
      <c r="Y1114" s="287">
        <v>134.37307848956064</v>
      </c>
      <c r="Z1114" t="str">
        <f>SUBSTITUTE(SUBSTITUTE(SUBSTITUTE(SUBSTITUTE(IF(E1114="","",VLOOKUP(E1114,Esquemas_NORM!$A$2:$H$126,8,FALSE)),"PROVINCIA ADMINISTRATIVA Y DE PLANIFICACIÓN","PAT"),"PROVINCIA ADMINISTRATIVA Y DE PLANIFICACION","PAT"),"PROVINCIA ADMINISTRATIVA DE PLANIFICACION","PAT"),"PROVINCIA ADMINISTRATIVA Y PLANIFICACION","PAT")</f>
        <v>PAT SAN JUAN</v>
      </c>
      <c r="AA1114" t="str">
        <f>IF($E1114="","",INDEX(Esquemas_NORM!$H$2:$K$126,MATCH($E1114,Esquemas_NORM!$A$2:$A$126,0),MATCH(AA$4,Esquemas_NORM!$H$1:$K$1,0)))</f>
        <v>A la fecha no ha conformado un EAT Región</v>
      </c>
      <c r="AB1114" t="str">
        <f>IF($E1114="","",INDEX(Esquemas_NORM!$H$2:$K$126,MATCH($E1114,Esquemas_NORM!$A$2:$A$126,0),MATCH(AB$4,Esquemas_NORM!$H$1:$K$1,0)))</f>
        <v>A la fecha no ha conformado un EAT Área Metropolitana</v>
      </c>
      <c r="AC1114" t="str">
        <f>IF($E1114="","",INDEX(Esquemas_NORM!$H$2:$K$126,MATCH($E1114,Esquemas_NORM!$A$2:$A$126,0),MATCH(AC$4,Esquemas_NORM!$H$1:$K$1,0)))</f>
        <v>A la fecha no ha conformado un EAT asociación - unión</v>
      </c>
    </row>
    <row r="1115" spans="1:29" x14ac:dyDescent="0.3">
      <c r="A1115" s="536">
        <v>2023</v>
      </c>
      <c r="B1115" s="529" t="s">
        <v>556</v>
      </c>
      <c r="C1115" s="529" t="s">
        <v>368</v>
      </c>
      <c r="D1115" s="529" t="s">
        <v>578</v>
      </c>
      <c r="E1115" s="529" t="s">
        <v>393</v>
      </c>
      <c r="F1115" s="529" t="s">
        <v>371</v>
      </c>
      <c r="G1115" s="529" t="s">
        <v>394</v>
      </c>
      <c r="H1115" s="9">
        <v>144.38889021707999</v>
      </c>
      <c r="I1115" s="9">
        <v>0</v>
      </c>
      <c r="J1115" s="287">
        <v>144.38889021707999</v>
      </c>
      <c r="K1115" s="9">
        <v>10.95846939682</v>
      </c>
      <c r="L1115" s="9">
        <v>7.6903080575200002</v>
      </c>
      <c r="M1115" s="287">
        <v>18.648777454339999</v>
      </c>
      <c r="N1115" s="9">
        <v>15.82399785989</v>
      </c>
      <c r="O1115" s="9">
        <v>78.231382502919999</v>
      </c>
      <c r="P1115" s="9">
        <v>10.525268376170001</v>
      </c>
      <c r="Q1115" s="9">
        <v>11.46702950249</v>
      </c>
      <c r="R1115" s="9">
        <v>29.38268421974</v>
      </c>
      <c r="S1115" s="9">
        <v>30.430327568749998</v>
      </c>
      <c r="T1115" s="9">
        <v>44.333139730729997</v>
      </c>
      <c r="U1115" s="9">
        <v>15.34291610342</v>
      </c>
      <c r="V1115" s="287">
        <v>235.53674586411</v>
      </c>
      <c r="W1115" s="287">
        <v>398.57441353552997</v>
      </c>
      <c r="X1115" s="9">
        <v>41.098131471386111</v>
      </c>
      <c r="Y1115" s="287">
        <v>439.6725450069161</v>
      </c>
      <c r="Z1115" t="str">
        <f>SUBSTITUTE(SUBSTITUTE(SUBSTITUTE(SUBSTITUTE(IF(E1115="","",VLOOKUP(E1115,Esquemas_NORM!$A$2:$H$126,8,FALSE)),"PROVINCIA ADMINISTRATIVA Y DE PLANIFICACIÓN","PAT"),"PROVINCIA ADMINISTRATIVA Y DE PLANIFICACION","PAT"),"PROVINCIA ADMINISTRATIVA DE PLANIFICACION","PAT"),"PROVINCIA ADMINISTRATIVA Y PLANIFICACION","PAT")</f>
        <v>PAT SAN JUAN</v>
      </c>
      <c r="AA1115" t="str">
        <f>IF($E1115="","",INDEX(Esquemas_NORM!$H$2:$K$126,MATCH($E1115,Esquemas_NORM!$A$2:$A$126,0),MATCH(AA$4,Esquemas_NORM!$H$1:$K$1,0)))</f>
        <v>A la fecha no ha conformado un EAT Región</v>
      </c>
      <c r="AB1115" t="str">
        <f>IF($E1115="","",INDEX(Esquemas_NORM!$H$2:$K$126,MATCH($E1115,Esquemas_NORM!$A$2:$A$126,0),MATCH(AB$4,Esquemas_NORM!$H$1:$K$1,0)))</f>
        <v>A la fecha no ha conformado un EAT Área Metropolitana</v>
      </c>
      <c r="AC1115" t="str">
        <f>IF($E1115="","",INDEX(Esquemas_NORM!$H$2:$K$126,MATCH($E1115,Esquemas_NORM!$A$2:$A$126,0),MATCH(AC$4,Esquemas_NORM!$H$1:$K$1,0)))</f>
        <v>A la fecha no ha conformado un EAT asociación - unión</v>
      </c>
    </row>
    <row r="1116" spans="1:29" x14ac:dyDescent="0.3">
      <c r="A1116" s="536">
        <v>2023</v>
      </c>
      <c r="B1116" s="529" t="s">
        <v>556</v>
      </c>
      <c r="C1116" s="529" t="s">
        <v>368</v>
      </c>
      <c r="D1116" s="529" t="s">
        <v>580</v>
      </c>
      <c r="E1116" s="529" t="s">
        <v>395</v>
      </c>
      <c r="F1116" s="529" t="s">
        <v>371</v>
      </c>
      <c r="G1116" s="529" t="s">
        <v>396</v>
      </c>
      <c r="H1116" s="9">
        <v>248.94360331440001</v>
      </c>
      <c r="I1116" s="9">
        <v>0</v>
      </c>
      <c r="J1116" s="287">
        <v>248.94360331440001</v>
      </c>
      <c r="K1116" s="9">
        <v>7.70067395445</v>
      </c>
      <c r="L1116" s="9">
        <v>13.02635512568</v>
      </c>
      <c r="M1116" s="287">
        <v>20.727029080130002</v>
      </c>
      <c r="N1116" s="9">
        <v>43.973313857699999</v>
      </c>
      <c r="O1116" s="9">
        <v>50.472444608430003</v>
      </c>
      <c r="P1116" s="9">
        <v>7.0591257837899999</v>
      </c>
      <c r="Q1116" s="9">
        <v>6.1117653582499996</v>
      </c>
      <c r="R1116" s="9">
        <v>19.697903326500001</v>
      </c>
      <c r="S1116" s="9">
        <v>19.51258322688</v>
      </c>
      <c r="T1116" s="9">
        <v>24.1494991492</v>
      </c>
      <c r="U1116" s="9">
        <v>9.9124931212099998</v>
      </c>
      <c r="V1116" s="287">
        <v>180.88912843195999</v>
      </c>
      <c r="W1116" s="287">
        <v>450.55976082648999</v>
      </c>
      <c r="X1116" s="9">
        <v>46.45848719167261</v>
      </c>
      <c r="Y1116" s="287">
        <v>497.01824801816258</v>
      </c>
      <c r="Z1116" t="str">
        <f>SUBSTITUTE(SUBSTITUTE(SUBSTITUTE(SUBSTITUTE(IF(E1116="","",VLOOKUP(E1116,Esquemas_NORM!$A$2:$H$126,8,FALSE)),"PROVINCIA ADMINISTRATIVA Y DE PLANIFICACIÓN","PAT"),"PROVINCIA ADMINISTRATIVA Y DE PLANIFICACION","PAT"),"PROVINCIA ADMINISTRATIVA DE PLANIFICACION","PAT"),"PROVINCIA ADMINISTRATIVA Y PLANIFICACION","PAT")</f>
        <v>PAT CARTAMA</v>
      </c>
      <c r="AA1116" t="str">
        <f>IF($E1116="","",INDEX(Esquemas_NORM!$H$2:$K$126,MATCH($E1116,Esquemas_NORM!$A$2:$A$126,0),MATCH(AA$4,Esquemas_NORM!$H$1:$K$1,0)))</f>
        <v>A la fecha no ha conformado un EAT Región</v>
      </c>
      <c r="AB1116" t="str">
        <f>IF($E1116="","",INDEX(Esquemas_NORM!$H$2:$K$126,MATCH($E1116,Esquemas_NORM!$A$2:$A$126,0),MATCH(AB$4,Esquemas_NORM!$H$1:$K$1,0)))</f>
        <v>A la fecha no ha conformado un EAT Área Metropolitana</v>
      </c>
      <c r="AC1116" t="str">
        <f>IF($E1116="","",INDEX(Esquemas_NORM!$H$2:$K$126,MATCH($E1116,Esquemas_NORM!$A$2:$A$126,0),MATCH(AC$4,Esquemas_NORM!$H$1:$K$1,0)))</f>
        <v>A la fecha no ha conformado un EAT asociación - unión</v>
      </c>
    </row>
    <row r="1117" spans="1:29" x14ac:dyDescent="0.3">
      <c r="A1117" s="536">
        <v>2023</v>
      </c>
      <c r="B1117" s="529" t="s">
        <v>556</v>
      </c>
      <c r="C1117" s="529" t="s">
        <v>368</v>
      </c>
      <c r="D1117" s="529" t="s">
        <v>580</v>
      </c>
      <c r="E1117" s="529" t="s">
        <v>397</v>
      </c>
      <c r="F1117" s="529" t="s">
        <v>371</v>
      </c>
      <c r="G1117" s="529" t="s">
        <v>398</v>
      </c>
      <c r="H1117" s="9">
        <v>32.02099566575</v>
      </c>
      <c r="I1117" s="9">
        <v>9.2172908587200002</v>
      </c>
      <c r="J1117" s="287">
        <v>41.238286524469999</v>
      </c>
      <c r="K1117" s="9">
        <v>27.913246954040002</v>
      </c>
      <c r="L1117" s="9">
        <v>27.694980229279999</v>
      </c>
      <c r="M1117" s="287">
        <v>55.608227183319997</v>
      </c>
      <c r="N1117" s="9">
        <v>8.3361203186600008</v>
      </c>
      <c r="O1117" s="9">
        <v>82.627963655390005</v>
      </c>
      <c r="P1117" s="9">
        <v>4.8879770197400001</v>
      </c>
      <c r="Q1117" s="9">
        <v>3.4614616905200002</v>
      </c>
      <c r="R1117" s="9">
        <v>9.3177976019299997</v>
      </c>
      <c r="S1117" s="9">
        <v>19.41769762373</v>
      </c>
      <c r="T1117" s="9">
        <v>21.805061071299999</v>
      </c>
      <c r="U1117" s="9">
        <v>6.8129107408999996</v>
      </c>
      <c r="V1117" s="287">
        <v>156.66698972217</v>
      </c>
      <c r="W1117" s="287">
        <v>253.51350342996</v>
      </c>
      <c r="X1117" s="9">
        <v>26.14049206347525</v>
      </c>
      <c r="Y1117" s="287">
        <v>279.65399549343522</v>
      </c>
      <c r="Z1117" t="str">
        <f>SUBSTITUTE(SUBSTITUTE(SUBSTITUTE(SUBSTITUTE(IF(E1117="","",VLOOKUP(E1117,Esquemas_NORM!$A$2:$H$126,8,FALSE)),"PROVINCIA ADMINISTRATIVA Y DE PLANIFICACIÓN","PAT"),"PROVINCIA ADMINISTRATIVA Y DE PLANIFICACION","PAT"),"PROVINCIA ADMINISTRATIVA DE PLANIFICACION","PAT"),"PROVINCIA ADMINISTRATIVA Y PLANIFICACION","PAT")</f>
        <v>PAT CARTAMA</v>
      </c>
      <c r="AA1117" t="str">
        <f>IF($E1117="","",INDEX(Esquemas_NORM!$H$2:$K$126,MATCH($E1117,Esquemas_NORM!$A$2:$A$126,0),MATCH(AA$4,Esquemas_NORM!$H$1:$K$1,0)))</f>
        <v>A la fecha no ha conformado un EAT Región</v>
      </c>
      <c r="AB1117" t="str">
        <f>IF($E1117="","",INDEX(Esquemas_NORM!$H$2:$K$126,MATCH($E1117,Esquemas_NORM!$A$2:$A$126,0),MATCH(AB$4,Esquemas_NORM!$H$1:$K$1,0)))</f>
        <v>A la fecha no ha conformado un EAT Área Metropolitana</v>
      </c>
      <c r="AC1117" t="str">
        <f>IF($E1117="","",INDEX(Esquemas_NORM!$H$2:$K$126,MATCH($E1117,Esquemas_NORM!$A$2:$A$126,0),MATCH(AC$4,Esquemas_NORM!$H$1:$K$1,0)))</f>
        <v>A la fecha no ha conformado un EAT asociación - unión</v>
      </c>
    </row>
    <row r="1118" spans="1:29" x14ac:dyDescent="0.3">
      <c r="A1118" s="536">
        <v>2023</v>
      </c>
      <c r="B1118" s="529" t="s">
        <v>556</v>
      </c>
      <c r="C1118" s="529" t="s">
        <v>368</v>
      </c>
      <c r="D1118" s="529" t="s">
        <v>580</v>
      </c>
      <c r="E1118" s="529" t="s">
        <v>399</v>
      </c>
      <c r="F1118" s="529" t="s">
        <v>371</v>
      </c>
      <c r="G1118" s="529" t="s">
        <v>400</v>
      </c>
      <c r="H1118" s="9">
        <v>38.243481832130001</v>
      </c>
      <c r="I1118" s="9">
        <v>0.33510643550000002</v>
      </c>
      <c r="J1118" s="287">
        <v>38.578588267630003</v>
      </c>
      <c r="K1118" s="9">
        <v>0.86058114639000005</v>
      </c>
      <c r="L1118" s="9">
        <v>5.7346729338999998</v>
      </c>
      <c r="M1118" s="287">
        <v>6.5952540802900002</v>
      </c>
      <c r="N1118" s="9">
        <v>3.27616140648</v>
      </c>
      <c r="O1118" s="9">
        <v>25.9274447361</v>
      </c>
      <c r="P1118" s="9">
        <v>3.5448976234599998</v>
      </c>
      <c r="Q1118" s="9">
        <v>3.4543307472799998</v>
      </c>
      <c r="R1118" s="9">
        <v>14.19686245462</v>
      </c>
      <c r="S1118" s="9">
        <v>10.783801178419999</v>
      </c>
      <c r="T1118" s="9">
        <v>24.152585321770001</v>
      </c>
      <c r="U1118" s="9">
        <v>5.7151849916200002</v>
      </c>
      <c r="V1118" s="287">
        <v>91.051268459750005</v>
      </c>
      <c r="W1118" s="287">
        <v>136.22511080767001</v>
      </c>
      <c r="X1118" s="9">
        <v>14.046555231719653</v>
      </c>
      <c r="Y1118" s="287">
        <v>150.27166603938966</v>
      </c>
      <c r="Z1118" t="str">
        <f>SUBSTITUTE(SUBSTITUTE(SUBSTITUTE(SUBSTITUTE(IF(E1118="","",VLOOKUP(E1118,Esquemas_NORM!$A$2:$H$126,8,FALSE)),"PROVINCIA ADMINISTRATIVA Y DE PLANIFICACIÓN","PAT"),"PROVINCIA ADMINISTRATIVA Y DE PLANIFICACION","PAT"),"PROVINCIA ADMINISTRATIVA DE PLANIFICACION","PAT"),"PROVINCIA ADMINISTRATIVA Y PLANIFICACION","PAT")</f>
        <v>PAT CARTAMA</v>
      </c>
      <c r="AA1118" t="str">
        <f>IF($E1118="","",INDEX(Esquemas_NORM!$H$2:$K$126,MATCH($E1118,Esquemas_NORM!$A$2:$A$126,0),MATCH(AA$4,Esquemas_NORM!$H$1:$K$1,0)))</f>
        <v>A la fecha no ha conformado un EAT Región</v>
      </c>
      <c r="AB1118" t="str">
        <f>IF($E1118="","",INDEX(Esquemas_NORM!$H$2:$K$126,MATCH($E1118,Esquemas_NORM!$A$2:$A$126,0),MATCH(AB$4,Esquemas_NORM!$H$1:$K$1,0)))</f>
        <v>A la fecha no ha conformado un EAT Área Metropolitana</v>
      </c>
      <c r="AC1118" t="str">
        <f>IF($E1118="","",INDEX(Esquemas_NORM!$H$2:$K$126,MATCH($E1118,Esquemas_NORM!$A$2:$A$126,0),MATCH(AC$4,Esquemas_NORM!$H$1:$K$1,0)))</f>
        <v>A la fecha no ha conformado un EAT asociación - unión</v>
      </c>
    </row>
    <row r="1119" spans="1:29" x14ac:dyDescent="0.3">
      <c r="A1119" s="536">
        <v>2023</v>
      </c>
      <c r="B1119" s="529" t="s">
        <v>556</v>
      </c>
      <c r="C1119" s="529" t="s">
        <v>368</v>
      </c>
      <c r="D1119" s="529" t="s">
        <v>580</v>
      </c>
      <c r="E1119" s="529" t="s">
        <v>401</v>
      </c>
      <c r="F1119" s="529" t="s">
        <v>371</v>
      </c>
      <c r="G1119" s="529" t="s">
        <v>402</v>
      </c>
      <c r="H1119" s="9">
        <v>71.035851255319997</v>
      </c>
      <c r="I1119" s="9">
        <v>0</v>
      </c>
      <c r="J1119" s="287">
        <v>71.035851255319997</v>
      </c>
      <c r="K1119" s="9">
        <v>3.3305052961600001</v>
      </c>
      <c r="L1119" s="9">
        <v>5.3793276821699996</v>
      </c>
      <c r="M1119" s="287">
        <v>8.7098329783299988</v>
      </c>
      <c r="N1119" s="9">
        <v>4.3523019277800001</v>
      </c>
      <c r="O1119" s="9">
        <v>26.43584932597</v>
      </c>
      <c r="P1119" s="9">
        <v>4.5841626346100002</v>
      </c>
      <c r="Q1119" s="9">
        <v>3.8273292512500001</v>
      </c>
      <c r="R1119" s="9">
        <v>13.62010809543</v>
      </c>
      <c r="S1119" s="9">
        <v>13.146675582669999</v>
      </c>
      <c r="T1119" s="9">
        <v>28.30322354814</v>
      </c>
      <c r="U1119" s="9">
        <v>7.0983187682900004</v>
      </c>
      <c r="V1119" s="287">
        <v>101.36796913414</v>
      </c>
      <c r="W1119" s="287">
        <v>181.11365336778999</v>
      </c>
      <c r="X1119" s="9">
        <v>18.675139408338953</v>
      </c>
      <c r="Y1119" s="287">
        <v>199.78879277612896</v>
      </c>
      <c r="Z1119" t="str">
        <f>SUBSTITUTE(SUBSTITUTE(SUBSTITUTE(SUBSTITUTE(IF(E1119="","",VLOOKUP(E1119,Esquemas_NORM!$A$2:$H$126,8,FALSE)),"PROVINCIA ADMINISTRATIVA Y DE PLANIFICACIÓN","PAT"),"PROVINCIA ADMINISTRATIVA Y DE PLANIFICACION","PAT"),"PROVINCIA ADMINISTRATIVA DE PLANIFICACION","PAT"),"PROVINCIA ADMINISTRATIVA Y PLANIFICACION","PAT")</f>
        <v>PAT CARTAMA</v>
      </c>
      <c r="AA1119" t="str">
        <f>IF($E1119="","",INDEX(Esquemas_NORM!$H$2:$K$126,MATCH($E1119,Esquemas_NORM!$A$2:$A$126,0),MATCH(AA$4,Esquemas_NORM!$H$1:$K$1,0)))</f>
        <v>A la fecha no ha conformado un EAT Región</v>
      </c>
      <c r="AB1119" t="str">
        <f>IF($E1119="","",INDEX(Esquemas_NORM!$H$2:$K$126,MATCH($E1119,Esquemas_NORM!$A$2:$A$126,0),MATCH(AB$4,Esquemas_NORM!$H$1:$K$1,0)))</f>
        <v>A la fecha no ha conformado un EAT Área Metropolitana</v>
      </c>
      <c r="AC1119" t="str">
        <f>IF($E1119="","",INDEX(Esquemas_NORM!$H$2:$K$126,MATCH($E1119,Esquemas_NORM!$A$2:$A$126,0),MATCH(AC$4,Esquemas_NORM!$H$1:$K$1,0)))</f>
        <v>A la fecha no ha conformado un EAT asociación - unión</v>
      </c>
    </row>
    <row r="1120" spans="1:29" x14ac:dyDescent="0.3">
      <c r="A1120" s="536">
        <v>2023</v>
      </c>
      <c r="B1120" s="529" t="s">
        <v>556</v>
      </c>
      <c r="C1120" s="529" t="s">
        <v>368</v>
      </c>
      <c r="D1120" s="529" t="s">
        <v>579</v>
      </c>
      <c r="E1120" s="529" t="s">
        <v>403</v>
      </c>
      <c r="F1120" s="529" t="s">
        <v>371</v>
      </c>
      <c r="G1120" s="529" t="s">
        <v>404</v>
      </c>
      <c r="H1120" s="9">
        <v>207.71802949484999</v>
      </c>
      <c r="I1120" s="9">
        <v>0</v>
      </c>
      <c r="J1120" s="287">
        <v>207.71802949484999</v>
      </c>
      <c r="K1120" s="9">
        <v>12.05889611948</v>
      </c>
      <c r="L1120" s="9">
        <v>9.5001620122600006</v>
      </c>
      <c r="M1120" s="287">
        <v>21.559058131740002</v>
      </c>
      <c r="N1120" s="9">
        <v>36.697027634229997</v>
      </c>
      <c r="O1120" s="9">
        <v>58.312567526599999</v>
      </c>
      <c r="P1120" s="9">
        <v>8.3553509765200005</v>
      </c>
      <c r="Q1120" s="9">
        <v>8.9276390237500003</v>
      </c>
      <c r="R1120" s="9">
        <v>22.7511092996</v>
      </c>
      <c r="S1120" s="9">
        <v>26.854954308100002</v>
      </c>
      <c r="T1120" s="9">
        <v>50.059003435720001</v>
      </c>
      <c r="U1120" s="9">
        <v>17.469142424249998</v>
      </c>
      <c r="V1120" s="287">
        <v>229.42679462877001</v>
      </c>
      <c r="W1120" s="287">
        <v>458.70388225535999</v>
      </c>
      <c r="X1120" s="9">
        <v>47.298250512730831</v>
      </c>
      <c r="Y1120" s="287">
        <v>506.0021327680908</v>
      </c>
      <c r="Z1120" t="str">
        <f>SUBSTITUTE(SUBSTITUTE(SUBSTITUTE(SUBSTITUTE(IF(E1120="","",VLOOKUP(E1120,Esquemas_NORM!$A$2:$H$126,8,FALSE)),"PROVINCIA ADMINISTRATIVA Y DE PLANIFICACIÓN","PAT"),"PROVINCIA ADMINISTRATIVA Y DE PLANIFICACION","PAT"),"PROVINCIA ADMINISTRATIVA DE PLANIFICACION","PAT"),"PROVINCIA ADMINISTRATIVA Y PLANIFICACION","PAT")</f>
        <v>PAT SAN JUAN</v>
      </c>
      <c r="AA1120" t="str">
        <f>IF($E1120="","",INDEX(Esquemas_NORM!$H$2:$K$126,MATCH($E1120,Esquemas_NORM!$A$2:$A$126,0),MATCH(AA$4,Esquemas_NORM!$H$1:$K$1,0)))</f>
        <v>A la fecha no ha conformado un EAT Región</v>
      </c>
      <c r="AB1120" t="str">
        <f>IF($E1120="","",INDEX(Esquemas_NORM!$H$2:$K$126,MATCH($E1120,Esquemas_NORM!$A$2:$A$126,0),MATCH(AB$4,Esquemas_NORM!$H$1:$K$1,0)))</f>
        <v>A la fecha no ha conformado un EAT Área Metropolitana</v>
      </c>
      <c r="AC1120" t="str">
        <f>IF($E1120="","",INDEX(Esquemas_NORM!$H$2:$K$126,MATCH($E1120,Esquemas_NORM!$A$2:$A$126,0),MATCH(AC$4,Esquemas_NORM!$H$1:$K$1,0)))</f>
        <v>A la fecha no ha conformado un EAT asociación - unión</v>
      </c>
    </row>
    <row r="1121" spans="1:29" x14ac:dyDescent="0.3">
      <c r="A1121" s="536">
        <v>2023</v>
      </c>
      <c r="B1121" s="529" t="s">
        <v>556</v>
      </c>
      <c r="C1121" s="529" t="s">
        <v>368</v>
      </c>
      <c r="D1121" s="529" t="s">
        <v>580</v>
      </c>
      <c r="E1121" s="529" t="s">
        <v>405</v>
      </c>
      <c r="F1121" s="529" t="s">
        <v>371</v>
      </c>
      <c r="G1121" s="529" t="s">
        <v>406</v>
      </c>
      <c r="H1121" s="9">
        <v>199.10918349136</v>
      </c>
      <c r="I1121" s="9">
        <v>0.17453163987</v>
      </c>
      <c r="J1121" s="287">
        <v>199.28371513123</v>
      </c>
      <c r="K1121" s="9">
        <v>11.74359754156</v>
      </c>
      <c r="L1121" s="9">
        <v>15.00556349406</v>
      </c>
      <c r="M1121" s="287">
        <v>26.749161035619998</v>
      </c>
      <c r="N1121" s="9">
        <v>14.34746813358</v>
      </c>
      <c r="O1121" s="9">
        <v>107.57912478631999</v>
      </c>
      <c r="P1121" s="9">
        <v>14.352931845980001</v>
      </c>
      <c r="Q1121" s="9">
        <v>13.891018681649999</v>
      </c>
      <c r="R1121" s="9">
        <v>43.027137186499999</v>
      </c>
      <c r="S1121" s="9">
        <v>43.11749354458</v>
      </c>
      <c r="T1121" s="9">
        <v>63.026664805949999</v>
      </c>
      <c r="U1121" s="9">
        <v>26.891896006610001</v>
      </c>
      <c r="V1121" s="287">
        <v>326.23373499117002</v>
      </c>
      <c r="W1121" s="287">
        <v>552.26661115801994</v>
      </c>
      <c r="X1121" s="9">
        <v>56.945767269140283</v>
      </c>
      <c r="Y1121" s="287">
        <v>609.21237842716027</v>
      </c>
      <c r="Z1121" t="str">
        <f>SUBSTITUTE(SUBSTITUTE(SUBSTITUTE(SUBSTITUTE(IF(E1121="","",VLOOKUP(E1121,Esquemas_NORM!$A$2:$H$126,8,FALSE)),"PROVINCIA ADMINISTRATIVA Y DE PLANIFICACIÓN","PAT"),"PROVINCIA ADMINISTRATIVA Y DE PLANIFICACION","PAT"),"PROVINCIA ADMINISTRATIVA DE PLANIFICACION","PAT"),"PROVINCIA ADMINISTRATIVA Y PLANIFICACION","PAT")</f>
        <v>PAT CARTAMA</v>
      </c>
      <c r="AA1121" t="str">
        <f>IF($E1121="","",INDEX(Esquemas_NORM!$H$2:$K$126,MATCH($E1121,Esquemas_NORM!$A$2:$A$126,0),MATCH(AA$4,Esquemas_NORM!$H$1:$K$1,0)))</f>
        <v>A la fecha no ha conformado un EAT Región</v>
      </c>
      <c r="AB1121" t="str">
        <f>IF($E1121="","",INDEX(Esquemas_NORM!$H$2:$K$126,MATCH($E1121,Esquemas_NORM!$A$2:$A$126,0),MATCH(AB$4,Esquemas_NORM!$H$1:$K$1,0)))</f>
        <v>A la fecha no ha conformado un EAT Área Metropolitana</v>
      </c>
      <c r="AC1121" t="str">
        <f>IF($E1121="","",INDEX(Esquemas_NORM!$H$2:$K$126,MATCH($E1121,Esquemas_NORM!$A$2:$A$126,0),MATCH(AC$4,Esquemas_NORM!$H$1:$K$1,0)))</f>
        <v>A la fecha no ha conformado un EAT asociación - unión</v>
      </c>
    </row>
    <row r="1122" spans="1:29" x14ac:dyDescent="0.3">
      <c r="A1122" s="536">
        <v>2023</v>
      </c>
      <c r="B1122" s="529" t="s">
        <v>556</v>
      </c>
      <c r="C1122" s="529" t="s">
        <v>368</v>
      </c>
      <c r="D1122" s="529" t="s">
        <v>580</v>
      </c>
      <c r="E1122" s="529" t="s">
        <v>407</v>
      </c>
      <c r="F1122" s="529" t="s">
        <v>371</v>
      </c>
      <c r="G1122" s="529" t="s">
        <v>408</v>
      </c>
      <c r="H1122" s="9">
        <v>227.44369216195</v>
      </c>
      <c r="I1122" s="9">
        <v>0</v>
      </c>
      <c r="J1122" s="287">
        <v>227.44369216195</v>
      </c>
      <c r="K1122" s="9">
        <v>21.47022579439</v>
      </c>
      <c r="L1122" s="9">
        <v>17.565370259040002</v>
      </c>
      <c r="M1122" s="287">
        <v>39.035596053429998</v>
      </c>
      <c r="N1122" s="9">
        <v>12.72183966023</v>
      </c>
      <c r="O1122" s="9">
        <v>66.666721386930007</v>
      </c>
      <c r="P1122" s="9">
        <v>10.16030721734</v>
      </c>
      <c r="Q1122" s="9">
        <v>10.4566675673</v>
      </c>
      <c r="R1122" s="9">
        <v>21.08221352448</v>
      </c>
      <c r="S1122" s="9">
        <v>31.326617154760001</v>
      </c>
      <c r="T1122" s="9">
        <v>47.341391548170002</v>
      </c>
      <c r="U1122" s="9">
        <v>16.102978613689999</v>
      </c>
      <c r="V1122" s="287">
        <v>215.85873667290002</v>
      </c>
      <c r="W1122" s="287">
        <v>482.33802488828002</v>
      </c>
      <c r="X1122" s="9">
        <v>49.735233590811468</v>
      </c>
      <c r="Y1122" s="287">
        <v>532.07325847909146</v>
      </c>
      <c r="Z1122" t="str">
        <f>SUBSTITUTE(SUBSTITUTE(SUBSTITUTE(SUBSTITUTE(IF(E1122="","",VLOOKUP(E1122,Esquemas_NORM!$A$2:$H$126,8,FALSE)),"PROVINCIA ADMINISTRATIVA Y DE PLANIFICACIÓN","PAT"),"PROVINCIA ADMINISTRATIVA Y DE PLANIFICACION","PAT"),"PROVINCIA ADMINISTRATIVA DE PLANIFICACION","PAT"),"PROVINCIA ADMINISTRATIVA Y PLANIFICACION","PAT")</f>
        <v>PAT CARTAMA</v>
      </c>
      <c r="AA1122" t="str">
        <f>IF($E1122="","",INDEX(Esquemas_NORM!$H$2:$K$126,MATCH($E1122,Esquemas_NORM!$A$2:$A$126,0),MATCH(AA$4,Esquemas_NORM!$H$1:$K$1,0)))</f>
        <v>A la fecha no ha conformado un EAT Región</v>
      </c>
      <c r="AB1122" t="str">
        <f>IF($E1122="","",INDEX(Esquemas_NORM!$H$2:$K$126,MATCH($E1122,Esquemas_NORM!$A$2:$A$126,0),MATCH(AB$4,Esquemas_NORM!$H$1:$K$1,0)))</f>
        <v>A la fecha no ha conformado un EAT Área Metropolitana</v>
      </c>
      <c r="AC1122" t="str">
        <f>IF($E1122="","",INDEX(Esquemas_NORM!$H$2:$K$126,MATCH($E1122,Esquemas_NORM!$A$2:$A$126,0),MATCH(AC$4,Esquemas_NORM!$H$1:$K$1,0)))</f>
        <v>A la fecha no ha conformado un EAT asociación - unión</v>
      </c>
    </row>
    <row r="1123" spans="1:29" x14ac:dyDescent="0.3">
      <c r="A1123" s="536">
        <v>2023</v>
      </c>
      <c r="B1123" s="529" t="s">
        <v>556</v>
      </c>
      <c r="C1123" s="529" t="s">
        <v>368</v>
      </c>
      <c r="D1123" s="529" t="s">
        <v>580</v>
      </c>
      <c r="E1123" s="529" t="s">
        <v>409</v>
      </c>
      <c r="F1123" s="529" t="s">
        <v>371</v>
      </c>
      <c r="G1123" s="529" t="s">
        <v>410</v>
      </c>
      <c r="H1123" s="9">
        <v>76.60960027774</v>
      </c>
      <c r="I1123" s="9">
        <v>4.7406500282500001</v>
      </c>
      <c r="J1123" s="287">
        <v>81.350250305990002</v>
      </c>
      <c r="K1123" s="9">
        <v>4.3944272483700004</v>
      </c>
      <c r="L1123" s="9">
        <v>3.93075823664</v>
      </c>
      <c r="M1123" s="287">
        <v>8.3251854850099996</v>
      </c>
      <c r="N1123" s="9">
        <v>6.0041660784799999</v>
      </c>
      <c r="O1123" s="9">
        <v>23.317150578469999</v>
      </c>
      <c r="P1123" s="9">
        <v>3.8207822516999999</v>
      </c>
      <c r="Q1123" s="9">
        <v>4.5940162755499996</v>
      </c>
      <c r="R1123" s="9">
        <v>9.1401227230100002</v>
      </c>
      <c r="S1123" s="9">
        <v>12.39925790725</v>
      </c>
      <c r="T1123" s="9">
        <v>24.16333544419</v>
      </c>
      <c r="U1123" s="9">
        <v>6.20516247741</v>
      </c>
      <c r="V1123" s="287">
        <v>89.643993736059997</v>
      </c>
      <c r="W1123" s="287">
        <v>179.31942952705998</v>
      </c>
      <c r="X1123" s="9">
        <v>18.490131929703711</v>
      </c>
      <c r="Y1123" s="287">
        <v>197.8095614567637</v>
      </c>
      <c r="Z1123" t="str">
        <f>SUBSTITUTE(SUBSTITUTE(SUBSTITUTE(SUBSTITUTE(IF(E1123="","",VLOOKUP(E1123,Esquemas_NORM!$A$2:$H$126,8,FALSE)),"PROVINCIA ADMINISTRATIVA Y DE PLANIFICACIÓN","PAT"),"PROVINCIA ADMINISTRATIVA Y DE PLANIFICACION","PAT"),"PROVINCIA ADMINISTRATIVA DE PLANIFICACION","PAT"),"PROVINCIA ADMINISTRATIVA Y PLANIFICACION","PAT")</f>
        <v>PAT CARTAMA</v>
      </c>
      <c r="AA1123" t="str">
        <f>IF($E1123="","",INDEX(Esquemas_NORM!$H$2:$K$126,MATCH($E1123,Esquemas_NORM!$A$2:$A$126,0),MATCH(AA$4,Esquemas_NORM!$H$1:$K$1,0)))</f>
        <v>A la fecha no ha conformado un EAT Región</v>
      </c>
      <c r="AB1123" t="str">
        <f>IF($E1123="","",INDEX(Esquemas_NORM!$H$2:$K$126,MATCH($E1123,Esquemas_NORM!$A$2:$A$126,0),MATCH(AB$4,Esquemas_NORM!$H$1:$K$1,0)))</f>
        <v>A la fecha no ha conformado un EAT Área Metropolitana</v>
      </c>
      <c r="AC1123" t="str">
        <f>IF($E1123="","",INDEX(Esquemas_NORM!$H$2:$K$126,MATCH($E1123,Esquemas_NORM!$A$2:$A$126,0),MATCH(AC$4,Esquemas_NORM!$H$1:$K$1,0)))</f>
        <v>A la fecha no ha conformado un EAT asociación - unión</v>
      </c>
    </row>
    <row r="1124" spans="1:29" x14ac:dyDescent="0.3">
      <c r="A1124" s="536">
        <v>2023</v>
      </c>
      <c r="B1124" s="529" t="s">
        <v>556</v>
      </c>
      <c r="C1124" s="529" t="s">
        <v>368</v>
      </c>
      <c r="D1124" s="529" t="s">
        <v>577</v>
      </c>
      <c r="E1124" s="529" t="s">
        <v>411</v>
      </c>
      <c r="F1124" s="529" t="s">
        <v>371</v>
      </c>
      <c r="G1124" s="529" t="s">
        <v>412</v>
      </c>
      <c r="H1124" s="9">
        <v>33.38909427982</v>
      </c>
      <c r="I1124" s="9">
        <v>29.830055734679998</v>
      </c>
      <c r="J1124" s="287">
        <v>63.219150014500002</v>
      </c>
      <c r="K1124" s="9">
        <v>5.7230874494000004</v>
      </c>
      <c r="L1124" s="9">
        <v>3.8191473112300001</v>
      </c>
      <c r="M1124" s="287">
        <v>9.5422347606300004</v>
      </c>
      <c r="N1124" s="9">
        <v>9.6022005285700001</v>
      </c>
      <c r="O1124" s="9">
        <v>38.755812410680001</v>
      </c>
      <c r="P1124" s="9">
        <v>6.0880759704200003</v>
      </c>
      <c r="Q1124" s="9">
        <v>4.2325404784199998</v>
      </c>
      <c r="R1124" s="9">
        <v>15.2370032408</v>
      </c>
      <c r="S1124" s="9">
        <v>19.67947073298</v>
      </c>
      <c r="T1124" s="9">
        <v>27.391483407199999</v>
      </c>
      <c r="U1124" s="9">
        <v>10.113148508829999</v>
      </c>
      <c r="V1124" s="287">
        <v>131.09973527790001</v>
      </c>
      <c r="W1124" s="287">
        <v>203.86112005303002</v>
      </c>
      <c r="X1124" s="9">
        <v>21.020694829646548</v>
      </c>
      <c r="Y1124" s="287">
        <v>224.88181488267657</v>
      </c>
      <c r="Z1124" t="str">
        <f>SUBSTITUTE(SUBSTITUTE(SUBSTITUTE(SUBSTITUTE(IF(E1124="","",VLOOKUP(E1124,Esquemas_NORM!$A$2:$H$126,8,FALSE)),"PROVINCIA ADMINISTRATIVA Y DE PLANIFICACIÓN","PAT"),"PROVINCIA ADMINISTRATIVA Y DE PLANIFICACION","PAT"),"PROVINCIA ADMINISTRATIVA DE PLANIFICACION","PAT"),"PROVINCIA ADMINISTRATIVA Y PLANIFICACION","PAT")</f>
        <v>PAT DE PENDERISCO Y SINIFANÁ</v>
      </c>
      <c r="AA1124" t="str">
        <f>IF($E1124="","",INDEX(Esquemas_NORM!$H$2:$K$126,MATCH($E1124,Esquemas_NORM!$A$2:$A$126,0),MATCH(AA$4,Esquemas_NORM!$H$1:$K$1,0)))</f>
        <v>A la fecha no ha conformado un EAT Región</v>
      </c>
      <c r="AB1124" t="str">
        <f>IF($E1124="","",INDEX(Esquemas_NORM!$H$2:$K$126,MATCH($E1124,Esquemas_NORM!$A$2:$A$126,0),MATCH(AB$4,Esquemas_NORM!$H$1:$K$1,0)))</f>
        <v>A la fecha no ha conformado un EAT Área Metropolitana</v>
      </c>
      <c r="AC1124" t="str">
        <f>IF($E1124="","",INDEX(Esquemas_NORM!$H$2:$K$126,MATCH($E1124,Esquemas_NORM!$A$2:$A$126,0),MATCH(AC$4,Esquemas_NORM!$H$1:$K$1,0)))</f>
        <v>A la fecha no ha conformado un EAT asociación - unión</v>
      </c>
    </row>
    <row r="1125" spans="1:29" x14ac:dyDescent="0.3">
      <c r="A1125" s="536">
        <v>2023</v>
      </c>
      <c r="B1125" s="529" t="s">
        <v>556</v>
      </c>
      <c r="C1125" s="529" t="s">
        <v>368</v>
      </c>
      <c r="D1125" s="529" t="s">
        <v>579</v>
      </c>
      <c r="E1125" s="529" t="s">
        <v>413</v>
      </c>
      <c r="F1125" s="529" t="s">
        <v>371</v>
      </c>
      <c r="G1125" s="529" t="s">
        <v>414</v>
      </c>
      <c r="H1125" s="9">
        <v>704.37263275874</v>
      </c>
      <c r="I1125" s="9">
        <v>0</v>
      </c>
      <c r="J1125" s="287">
        <v>704.37263275874</v>
      </c>
      <c r="K1125" s="9">
        <v>40.860766925820002</v>
      </c>
      <c r="L1125" s="9">
        <v>13.454965280890001</v>
      </c>
      <c r="M1125" s="287">
        <v>54.315732206710003</v>
      </c>
      <c r="N1125" s="9">
        <v>18.183841396190001</v>
      </c>
      <c r="O1125" s="9">
        <v>98.72818408274</v>
      </c>
      <c r="P1125" s="9">
        <v>14.25057931483</v>
      </c>
      <c r="Q1125" s="9">
        <v>18.860651845620001</v>
      </c>
      <c r="R1125" s="9">
        <v>37.679058717090001</v>
      </c>
      <c r="S1125" s="9">
        <v>49.861723334490001</v>
      </c>
      <c r="T1125" s="9">
        <v>100.32700887525</v>
      </c>
      <c r="U1125" s="9">
        <v>25.995934044710001</v>
      </c>
      <c r="V1125" s="287">
        <v>363.88698161092003</v>
      </c>
      <c r="W1125" s="287">
        <v>1122.5753465763701</v>
      </c>
      <c r="X1125" s="9">
        <v>115.75190883656846</v>
      </c>
      <c r="Y1125" s="287">
        <v>1238.3272554129385</v>
      </c>
      <c r="Z1125" t="str">
        <f>SUBSTITUTE(SUBSTITUTE(SUBSTITUTE(SUBSTITUTE(IF(E1125="","",VLOOKUP(E1125,Esquemas_NORM!$A$2:$H$126,8,FALSE)),"PROVINCIA ADMINISTRATIVA Y DE PLANIFICACIÓN","PAT"),"PROVINCIA ADMINISTRATIVA Y DE PLANIFICACION","PAT"),"PROVINCIA ADMINISTRATIVA DE PLANIFICACION","PAT"),"PROVINCIA ADMINISTRATIVA Y PLANIFICACION","PAT")</f>
        <v>PAT DE PENDERISCO Y SINIFANÁ</v>
      </c>
      <c r="AA1125" t="str">
        <f>IF($E1125="","",INDEX(Esquemas_NORM!$H$2:$K$126,MATCH($E1125,Esquemas_NORM!$A$2:$A$126,0),MATCH(AA$4,Esquemas_NORM!$H$1:$K$1,0)))</f>
        <v>A la fecha no ha conformado un EAT Región</v>
      </c>
      <c r="AB1125" t="str">
        <f>IF($E1125="","",INDEX(Esquemas_NORM!$H$2:$K$126,MATCH($E1125,Esquemas_NORM!$A$2:$A$126,0),MATCH(AB$4,Esquemas_NORM!$H$1:$K$1,0)))</f>
        <v>A la fecha no ha conformado un EAT Área Metropolitana</v>
      </c>
      <c r="AC1125" t="str">
        <f>IF($E1125="","",INDEX(Esquemas_NORM!$H$2:$K$126,MATCH($E1125,Esquemas_NORM!$A$2:$A$126,0),MATCH(AC$4,Esquemas_NORM!$H$1:$K$1,0)))</f>
        <v>A la fecha no ha conformado un EAT asociación - unión</v>
      </c>
    </row>
    <row r="1126" spans="1:29" x14ac:dyDescent="0.3">
      <c r="A1126" s="536">
        <v>2023</v>
      </c>
      <c r="B1126" s="529" t="s">
        <v>556</v>
      </c>
      <c r="C1126" s="529" t="s">
        <v>368</v>
      </c>
      <c r="D1126" s="529" t="s">
        <v>580</v>
      </c>
      <c r="E1126" s="529" t="s">
        <v>415</v>
      </c>
      <c r="F1126" s="529" t="s">
        <v>371</v>
      </c>
      <c r="G1126" s="529" t="s">
        <v>416</v>
      </c>
      <c r="H1126" s="9">
        <v>230.91866026003001</v>
      </c>
      <c r="I1126" s="9">
        <v>3.0623813852000001</v>
      </c>
      <c r="J1126" s="287">
        <v>233.98104164523002</v>
      </c>
      <c r="K1126" s="9">
        <v>8.7165173194100003</v>
      </c>
      <c r="L1126" s="9">
        <v>6.1402213217400003</v>
      </c>
      <c r="M1126" s="287">
        <v>14.856738641150001</v>
      </c>
      <c r="N1126" s="9">
        <v>4.09332148888</v>
      </c>
      <c r="O1126" s="9">
        <v>25.76832118279</v>
      </c>
      <c r="P1126" s="9">
        <v>3.0963964042200001</v>
      </c>
      <c r="Q1126" s="9">
        <v>3.0169694001799998</v>
      </c>
      <c r="R1126" s="9">
        <v>12.71238972648</v>
      </c>
      <c r="S1126" s="9">
        <v>13.725596346110001</v>
      </c>
      <c r="T1126" s="9">
        <v>24.634986155069999</v>
      </c>
      <c r="U1126" s="9">
        <v>7.6347412823400003</v>
      </c>
      <c r="V1126" s="287">
        <v>94.682721986070007</v>
      </c>
      <c r="W1126" s="287">
        <v>343.52050227245002</v>
      </c>
      <c r="X1126" s="9">
        <v>35.421367468833616</v>
      </c>
      <c r="Y1126" s="287">
        <v>378.94186974128365</v>
      </c>
      <c r="Z1126" t="str">
        <f>SUBSTITUTE(SUBSTITUTE(SUBSTITUTE(SUBSTITUTE(IF(E1126="","",VLOOKUP(E1126,Esquemas_NORM!$A$2:$H$126,8,FALSE)),"PROVINCIA ADMINISTRATIVA Y DE PLANIFICACIÓN","PAT"),"PROVINCIA ADMINISTRATIVA Y DE PLANIFICACION","PAT"),"PROVINCIA ADMINISTRATIVA DE PLANIFICACION","PAT"),"PROVINCIA ADMINISTRATIVA Y PLANIFICACION","PAT")</f>
        <v>PAT CARTAMA</v>
      </c>
      <c r="AA1126" t="str">
        <f>IF($E1126="","",INDEX(Esquemas_NORM!$H$2:$K$126,MATCH($E1126,Esquemas_NORM!$A$2:$A$126,0),MATCH(AA$4,Esquemas_NORM!$H$1:$K$1,0)))</f>
        <v>A la fecha no ha conformado un EAT Región</v>
      </c>
      <c r="AB1126" t="str">
        <f>IF($E1126="","",INDEX(Esquemas_NORM!$H$2:$K$126,MATCH($E1126,Esquemas_NORM!$A$2:$A$126,0),MATCH(AB$4,Esquemas_NORM!$H$1:$K$1,0)))</f>
        <v>A la fecha no ha conformado un EAT Área Metropolitana</v>
      </c>
      <c r="AC1126" t="str">
        <f>IF($E1126="","",INDEX(Esquemas_NORM!$H$2:$K$126,MATCH($E1126,Esquemas_NORM!$A$2:$A$126,0),MATCH(AC$4,Esquemas_NORM!$H$1:$K$1,0)))</f>
        <v>A la fecha no ha conformado un EAT asociación - unión</v>
      </c>
    </row>
    <row r="1127" spans="1:29" x14ac:dyDescent="0.3">
      <c r="A1127" s="536">
        <v>2023</v>
      </c>
      <c r="B1127" s="529" t="s">
        <v>556</v>
      </c>
      <c r="C1127" s="529" t="s">
        <v>368</v>
      </c>
      <c r="D1127" s="529" t="s">
        <v>577</v>
      </c>
      <c r="E1127" s="529" t="s">
        <v>417</v>
      </c>
      <c r="F1127" s="529" t="s">
        <v>371</v>
      </c>
      <c r="G1127" s="529" t="s">
        <v>418</v>
      </c>
      <c r="H1127" s="9">
        <v>121.05647205168999</v>
      </c>
      <c r="I1127" s="9">
        <v>28.662585770420002</v>
      </c>
      <c r="J1127" s="287">
        <v>149.71905782210999</v>
      </c>
      <c r="K1127" s="9">
        <v>10.68049567519</v>
      </c>
      <c r="L1127" s="9">
        <v>6.1482676142299999</v>
      </c>
      <c r="M1127" s="287">
        <v>16.828763289419999</v>
      </c>
      <c r="N1127" s="9">
        <v>23.277628513629999</v>
      </c>
      <c r="O1127" s="9">
        <v>61.694602334460001</v>
      </c>
      <c r="P1127" s="9">
        <v>7.5004313855999998</v>
      </c>
      <c r="Q1127" s="9">
        <v>6.5652162977900002</v>
      </c>
      <c r="R1127" s="9">
        <v>23.98254234657</v>
      </c>
      <c r="S1127" s="9">
        <v>27.01778011207</v>
      </c>
      <c r="T1127" s="9">
        <v>34.692949816910001</v>
      </c>
      <c r="U1127" s="9">
        <v>13.57178793568</v>
      </c>
      <c r="V1127" s="287">
        <v>198.30293874271001</v>
      </c>
      <c r="W1127" s="287">
        <v>364.85075985423998</v>
      </c>
      <c r="X1127" s="9">
        <v>37.620790463967722</v>
      </c>
      <c r="Y1127" s="287">
        <v>402.47155031820773</v>
      </c>
      <c r="Z1127" t="str">
        <f>SUBSTITUTE(SUBSTITUTE(SUBSTITUTE(SUBSTITUTE(IF(E1127="","",VLOOKUP(E1127,Esquemas_NORM!$A$2:$H$126,8,FALSE)),"PROVINCIA ADMINISTRATIVA Y DE PLANIFICACIÓN","PAT"),"PROVINCIA ADMINISTRATIVA Y DE PLANIFICACION","PAT"),"PROVINCIA ADMINISTRATIVA DE PLANIFICACION","PAT"),"PROVINCIA ADMINISTRATIVA Y PLANIFICACION","PAT")</f>
        <v>PAT CARTAMA</v>
      </c>
      <c r="AA1127" t="str">
        <f>IF($E1127="","",INDEX(Esquemas_NORM!$H$2:$K$126,MATCH($E1127,Esquemas_NORM!$A$2:$A$126,0),MATCH(AA$4,Esquemas_NORM!$H$1:$K$1,0)))</f>
        <v>A la fecha no ha conformado un EAT Región</v>
      </c>
      <c r="AB1127" t="str">
        <f>IF($E1127="","",INDEX(Esquemas_NORM!$H$2:$K$126,MATCH($E1127,Esquemas_NORM!$A$2:$A$126,0),MATCH(AB$4,Esquemas_NORM!$H$1:$K$1,0)))</f>
        <v>A la fecha no ha conformado un EAT Área Metropolitana</v>
      </c>
      <c r="AC1127" t="str">
        <f>IF($E1127="","",INDEX(Esquemas_NORM!$H$2:$K$126,MATCH($E1127,Esquemas_NORM!$A$2:$A$126,0),MATCH(AC$4,Esquemas_NORM!$H$1:$K$1,0)))</f>
        <v>A la fecha no ha conformado un EAT asociación - unión</v>
      </c>
    </row>
    <row r="1128" spans="1:29" x14ac:dyDescent="0.3">
      <c r="A1128" s="536">
        <v>2023</v>
      </c>
      <c r="B1128" s="529" t="s">
        <v>556</v>
      </c>
      <c r="C1128" s="529" t="s">
        <v>419</v>
      </c>
      <c r="D1128" s="529" t="s">
        <v>581</v>
      </c>
      <c r="E1128" s="529" t="s">
        <v>421</v>
      </c>
      <c r="F1128" s="529" t="s">
        <v>422</v>
      </c>
      <c r="G1128" s="529" t="s">
        <v>424</v>
      </c>
      <c r="H1128" s="9">
        <v>1120.76594252066</v>
      </c>
      <c r="I1128" s="9">
        <v>3.5408726939799999</v>
      </c>
      <c r="J1128" s="287">
        <v>1124.30681521464</v>
      </c>
      <c r="K1128" s="9">
        <v>103.45558223726999</v>
      </c>
      <c r="L1128" s="9">
        <v>113.15865004744001</v>
      </c>
      <c r="M1128" s="287">
        <v>216.61423228471</v>
      </c>
      <c r="N1128" s="9">
        <v>139.02108358775999</v>
      </c>
      <c r="O1128" s="9">
        <v>820.90839392342002</v>
      </c>
      <c r="P1128" s="9">
        <v>89.993751685570004</v>
      </c>
      <c r="Q1128" s="9">
        <v>113.9591309984</v>
      </c>
      <c r="R1128" s="9">
        <v>133.59923690343999</v>
      </c>
      <c r="S1128" s="9">
        <v>329.81681321767002</v>
      </c>
      <c r="T1128" s="9">
        <v>570.33399011513995</v>
      </c>
      <c r="U1128" s="9">
        <v>121.71624658445</v>
      </c>
      <c r="V1128" s="287">
        <v>2319.34864701585</v>
      </c>
      <c r="W1128" s="287">
        <v>3660.2696945152002</v>
      </c>
      <c r="X1128" s="9">
        <v>377.42072751613489</v>
      </c>
      <c r="Y1128" s="287">
        <v>4037.6904220313349</v>
      </c>
      <c r="Z1128" t="str">
        <f>SUBSTITUTE(SUBSTITUTE(SUBSTITUTE(SUBSTITUTE(IF(E1128="","",VLOOKUP(E1128,Esquemas_NORM!$A$2:$H$126,8,FALSE)),"PROVINCIA ADMINISTRATIVA Y DE PLANIFICACIÓN","PAT"),"PROVINCIA ADMINISTRATIVA Y DE PLANIFICACION","PAT"),"PROVINCIA ADMINISTRATIVA DE PLANIFICACION","PAT"),"PROVINCIA ADMINISTRATIVA Y PLANIFICACION","PAT")</f>
        <v>A la fecha no ha conformado un EAT Provincia</v>
      </c>
      <c r="AA1128" t="str">
        <f>IF($E1128="","",INDEX(Esquemas_NORM!$H$2:$K$126,MATCH($E1128,Esquemas_NORM!$A$2:$A$126,0),MATCH(AA$4,Esquemas_NORM!$H$1:$K$1,0)))</f>
        <v>Región de Planeación y Gestión de Urabá - RPG (Acuerdo de Voluntades)</v>
      </c>
      <c r="AB1128" t="str">
        <f>IF($E1128="","",INDEX(Esquemas_NORM!$H$2:$K$126,MATCH($E1128,Esquemas_NORM!$A$2:$A$126,0),MATCH(AB$4,Esquemas_NORM!$H$1:$K$1,0)))</f>
        <v>A la fecha no ha conformado un EAT Área Metropolitana</v>
      </c>
      <c r="AC1128" t="str">
        <f>IF($E1128="","",INDEX(Esquemas_NORM!$H$2:$K$126,MATCH($E1128,Esquemas_NORM!$A$2:$A$126,0),MATCH(AC$4,Esquemas_NORM!$H$1:$K$1,0)))</f>
        <v>ASOCIACIÓN DE MUNICIPIOS DEL URABÁ ANTIOQUEÑO - ASOMURA</v>
      </c>
    </row>
    <row r="1129" spans="1:29" x14ac:dyDescent="0.3">
      <c r="A1129" s="536">
        <v>2023</v>
      </c>
      <c r="B1129" s="529" t="s">
        <v>556</v>
      </c>
      <c r="C1129" s="529" t="s">
        <v>419</v>
      </c>
      <c r="D1129" s="529" t="s">
        <v>582</v>
      </c>
      <c r="E1129" s="529" t="s">
        <v>425</v>
      </c>
      <c r="F1129" s="529" t="s">
        <v>422</v>
      </c>
      <c r="G1129" s="529" t="s">
        <v>426</v>
      </c>
      <c r="H1129" s="9">
        <v>138.99873167531999</v>
      </c>
      <c r="I1129" s="9">
        <v>0</v>
      </c>
      <c r="J1129" s="287">
        <v>138.99873167531999</v>
      </c>
      <c r="K1129" s="9">
        <v>1.5105005007200001</v>
      </c>
      <c r="L1129" s="9">
        <v>22.95064166789</v>
      </c>
      <c r="M1129" s="287">
        <v>24.461142168609999</v>
      </c>
      <c r="N1129" s="9">
        <v>14.33189710678</v>
      </c>
      <c r="O1129" s="9">
        <v>101.1212961578</v>
      </c>
      <c r="P1129" s="9">
        <v>13.25066226072</v>
      </c>
      <c r="Q1129" s="9">
        <v>13.93058841697</v>
      </c>
      <c r="R1129" s="9">
        <v>17.534391125589998</v>
      </c>
      <c r="S1129" s="9">
        <v>44.718862286129998</v>
      </c>
      <c r="T1129" s="9">
        <v>116.16446380961</v>
      </c>
      <c r="U1129" s="9">
        <v>15.790098664729999</v>
      </c>
      <c r="V1129" s="287">
        <v>336.84225982832999</v>
      </c>
      <c r="W1129" s="287">
        <v>500.30213367225997</v>
      </c>
      <c r="X1129" s="9">
        <v>51.587563493311343</v>
      </c>
      <c r="Y1129" s="287">
        <v>551.88969716557131</v>
      </c>
      <c r="Z1129" t="str">
        <f>SUBSTITUTE(SUBSTITUTE(SUBSTITUTE(SUBSTITUTE(IF(E1129="","",VLOOKUP(E1129,Esquemas_NORM!$A$2:$H$126,8,FALSE)),"PROVINCIA ADMINISTRATIVA Y DE PLANIFICACIÓN","PAT"),"PROVINCIA ADMINISTRATIVA Y DE PLANIFICACION","PAT"),"PROVINCIA ADMINISTRATIVA DE PLANIFICACION","PAT"),"PROVINCIA ADMINISTRATIVA Y PLANIFICACION","PAT")</f>
        <v>A la fecha no ha conformado un EAT Provincia</v>
      </c>
      <c r="AA1129" t="str">
        <f>IF($E1129="","",INDEX(Esquemas_NORM!$H$2:$K$126,MATCH($E1129,Esquemas_NORM!$A$2:$A$126,0),MATCH(AA$4,Esquemas_NORM!$H$1:$K$1,0)))</f>
        <v>Región de Planeación y Gestión de Urabá - RPG (Acuerdo de Voluntades)</v>
      </c>
      <c r="AB1129" t="str">
        <f>IF($E1129="","",INDEX(Esquemas_NORM!$H$2:$K$126,MATCH($E1129,Esquemas_NORM!$A$2:$A$126,0),MATCH(AB$4,Esquemas_NORM!$H$1:$K$1,0)))</f>
        <v>A la fecha no ha conformado un EAT Área Metropolitana</v>
      </c>
      <c r="AC1129" t="str">
        <f>IF($E1129="","",INDEX(Esquemas_NORM!$H$2:$K$126,MATCH($E1129,Esquemas_NORM!$A$2:$A$126,0),MATCH(AC$4,Esquemas_NORM!$H$1:$K$1,0)))</f>
        <v>ASOCIACIÓN DE MUNICIPIOS DEL URABÁ ANTIOQUEÑO - ASOMURA /ASOCIACIÓN DE MUNICIPIOS DEL URABÁ NORTE-ASOURANOR</v>
      </c>
    </row>
    <row r="1130" spans="1:29" x14ac:dyDescent="0.3">
      <c r="A1130" s="536">
        <v>2023</v>
      </c>
      <c r="B1130" s="529" t="s">
        <v>556</v>
      </c>
      <c r="C1130" s="529" t="s">
        <v>419</v>
      </c>
      <c r="D1130" s="529" t="s">
        <v>581</v>
      </c>
      <c r="E1130" s="529" t="s">
        <v>427</v>
      </c>
      <c r="F1130" s="529" t="s">
        <v>422</v>
      </c>
      <c r="G1130" s="529" t="s">
        <v>428</v>
      </c>
      <c r="H1130" s="9">
        <v>970.82796996623995</v>
      </c>
      <c r="I1130" s="9">
        <v>2.6582515677599998</v>
      </c>
      <c r="J1130" s="287">
        <v>973.48622153399992</v>
      </c>
      <c r="K1130" s="9">
        <v>47.849849706009998</v>
      </c>
      <c r="L1130" s="9">
        <v>31.576132070770001</v>
      </c>
      <c r="M1130" s="287">
        <v>79.425981776779992</v>
      </c>
      <c r="N1130" s="9">
        <v>50.31694214889</v>
      </c>
      <c r="O1130" s="9">
        <v>205.68242659743001</v>
      </c>
      <c r="P1130" s="9">
        <v>30.99585145603</v>
      </c>
      <c r="Q1130" s="9">
        <v>29.011827076309999</v>
      </c>
      <c r="R1130" s="9">
        <v>46.855521071379997</v>
      </c>
      <c r="S1130" s="9">
        <v>95.238097306940006</v>
      </c>
      <c r="T1130" s="9">
        <v>175.70366506644999</v>
      </c>
      <c r="U1130" s="9">
        <v>47.207522384660003</v>
      </c>
      <c r="V1130" s="287">
        <v>681.01185310809001</v>
      </c>
      <c r="W1130" s="287">
        <v>1733.9240564188699</v>
      </c>
      <c r="X1130" s="9">
        <v>178.78979786988396</v>
      </c>
      <c r="Y1130" s="287">
        <v>1912.7138542887537</v>
      </c>
      <c r="Z1130" t="str">
        <f>SUBSTITUTE(SUBSTITUTE(SUBSTITUTE(SUBSTITUTE(IF(E1130="","",VLOOKUP(E1130,Esquemas_NORM!$A$2:$H$126,8,FALSE)),"PROVINCIA ADMINISTRATIVA Y DE PLANIFICACIÓN","PAT"),"PROVINCIA ADMINISTRATIVA Y DE PLANIFICACION","PAT"),"PROVINCIA ADMINISTRATIVA DE PLANIFICACION","PAT"),"PROVINCIA ADMINISTRATIVA Y PLANIFICACION","PAT")</f>
        <v>A la fecha no ha conformado un EAT Provincia</v>
      </c>
      <c r="AA1130" t="str">
        <f>IF($E1130="","",INDEX(Esquemas_NORM!$H$2:$K$126,MATCH($E1130,Esquemas_NORM!$A$2:$A$126,0),MATCH(AA$4,Esquemas_NORM!$H$1:$K$1,0)))</f>
        <v>Región de Planeación y Gestión de Urabá - RPG (Acuerdo de Voluntades)</v>
      </c>
      <c r="AB1130" t="str">
        <f>IF($E1130="","",INDEX(Esquemas_NORM!$H$2:$K$126,MATCH($E1130,Esquemas_NORM!$A$2:$A$126,0),MATCH(AB$4,Esquemas_NORM!$H$1:$K$1,0)))</f>
        <v>A la fecha no ha conformado un EAT Área Metropolitana</v>
      </c>
      <c r="AC1130" t="str">
        <f>IF($E1130="","",INDEX(Esquemas_NORM!$H$2:$K$126,MATCH($E1130,Esquemas_NORM!$A$2:$A$126,0),MATCH(AC$4,Esquemas_NORM!$H$1:$K$1,0)))</f>
        <v>ASOCIACIÓN DE MUNICIPIOS DEL URABÁ ANTIOQUEÑO - ASOMURA / ASOCIACIÓN DE MUNICIPIOS DEL CHOCÓ Y URABÁ - ASUMUCUR</v>
      </c>
    </row>
    <row r="1131" spans="1:29" x14ac:dyDescent="0.3">
      <c r="A1131" s="536">
        <v>2023</v>
      </c>
      <c r="B1131" s="529" t="s">
        <v>556</v>
      </c>
      <c r="C1131" s="529" t="s">
        <v>419</v>
      </c>
      <c r="D1131" s="529" t="s">
        <v>581</v>
      </c>
      <c r="E1131" s="529" t="s">
        <v>429</v>
      </c>
      <c r="F1131" s="529" t="s">
        <v>422</v>
      </c>
      <c r="G1131" s="529" t="s">
        <v>430</v>
      </c>
      <c r="H1131" s="9">
        <v>821.72139081140995</v>
      </c>
      <c r="I1131" s="9">
        <v>20.565834732500001</v>
      </c>
      <c r="J1131" s="287">
        <v>842.28722554390993</v>
      </c>
      <c r="K1131" s="9">
        <v>39.753219980559997</v>
      </c>
      <c r="L1131" s="9">
        <v>41.187294787390002</v>
      </c>
      <c r="M1131" s="287">
        <v>80.940514767949992</v>
      </c>
      <c r="N1131" s="9">
        <v>59.615292162560003</v>
      </c>
      <c r="O1131" s="9">
        <v>256.67759887809001</v>
      </c>
      <c r="P1131" s="9">
        <v>44.483136244539999</v>
      </c>
      <c r="Q1131" s="9">
        <v>45.623784073069999</v>
      </c>
      <c r="R1131" s="9">
        <v>70.920520409790001</v>
      </c>
      <c r="S1131" s="9">
        <v>108.74721322603</v>
      </c>
      <c r="T1131" s="9">
        <v>206.80613683793001</v>
      </c>
      <c r="U1131" s="9">
        <v>52.728153392999999</v>
      </c>
      <c r="V1131" s="287">
        <v>845.60183522500995</v>
      </c>
      <c r="W1131" s="287">
        <v>1768.8295755368699</v>
      </c>
      <c r="X1131" s="9">
        <v>182.38900435443603</v>
      </c>
      <c r="Y1131" s="287">
        <v>1951.218579891306</v>
      </c>
      <c r="Z1131" t="str">
        <f>SUBSTITUTE(SUBSTITUTE(SUBSTITUTE(SUBSTITUTE(IF(E1131="","",VLOOKUP(E1131,Esquemas_NORM!$A$2:$H$126,8,FALSE)),"PROVINCIA ADMINISTRATIVA Y DE PLANIFICACIÓN","PAT"),"PROVINCIA ADMINISTRATIVA Y DE PLANIFICACION","PAT"),"PROVINCIA ADMINISTRATIVA DE PLANIFICACION","PAT"),"PROVINCIA ADMINISTRATIVA Y PLANIFICACION","PAT")</f>
        <v>A la fecha no ha conformado un EAT Provincia</v>
      </c>
      <c r="AA1131" t="str">
        <f>IF($E1131="","",INDEX(Esquemas_NORM!$H$2:$K$126,MATCH($E1131,Esquemas_NORM!$A$2:$A$126,0),MATCH(AA$4,Esquemas_NORM!$H$1:$K$1,0)))</f>
        <v>Región de Planeación y Gestión de Urabá - RPG (Acuerdo de Voluntades)</v>
      </c>
      <c r="AB1131" t="str">
        <f>IF($E1131="","",INDEX(Esquemas_NORM!$H$2:$K$126,MATCH($E1131,Esquemas_NORM!$A$2:$A$126,0),MATCH(AB$4,Esquemas_NORM!$H$1:$K$1,0)))</f>
        <v>A la fecha no ha conformado un EAT Área Metropolitana</v>
      </c>
      <c r="AC1131" t="str">
        <f>IF($E1131="","",INDEX(Esquemas_NORM!$H$2:$K$126,MATCH($E1131,Esquemas_NORM!$A$2:$A$126,0),MATCH(AC$4,Esquemas_NORM!$H$1:$K$1,0)))</f>
        <v>ASOCIACIÓN DE MUNICIPIOS DEL URABÁ ANTIOQUEÑO - ASOMURA</v>
      </c>
    </row>
    <row r="1132" spans="1:29" x14ac:dyDescent="0.3">
      <c r="A1132" s="536">
        <v>2023</v>
      </c>
      <c r="B1132" s="529" t="s">
        <v>556</v>
      </c>
      <c r="C1132" s="529" t="s">
        <v>419</v>
      </c>
      <c r="D1132" s="529" t="s">
        <v>583</v>
      </c>
      <c r="E1132" s="529" t="s">
        <v>431</v>
      </c>
      <c r="F1132" s="529" t="s">
        <v>422</v>
      </c>
      <c r="G1132" s="529" t="s">
        <v>432</v>
      </c>
      <c r="H1132" s="9">
        <v>5.7107142196499998</v>
      </c>
      <c r="I1132" s="9">
        <v>0</v>
      </c>
      <c r="J1132" s="287">
        <v>5.7107142196499998</v>
      </c>
      <c r="K1132" s="9">
        <v>0.48128398964000002</v>
      </c>
      <c r="L1132" s="9">
        <v>2.3459945040800001</v>
      </c>
      <c r="M1132" s="287">
        <v>2.8272784937200002</v>
      </c>
      <c r="N1132" s="9">
        <v>0.31560170323999998</v>
      </c>
      <c r="O1132" s="9">
        <v>8.7994550037600003</v>
      </c>
      <c r="P1132" s="9">
        <v>2.0157618462800002</v>
      </c>
      <c r="Q1132" s="9">
        <v>1.0881278478900001</v>
      </c>
      <c r="R1132" s="9">
        <v>5.6041646901600002</v>
      </c>
      <c r="S1132" s="9">
        <v>8.3035011630700009</v>
      </c>
      <c r="T1132" s="9">
        <v>30.209939072499999</v>
      </c>
      <c r="U1132" s="9">
        <v>2.8399391769100002</v>
      </c>
      <c r="V1132" s="287">
        <v>59.176490503810001</v>
      </c>
      <c r="W1132" s="287">
        <v>67.714483217180003</v>
      </c>
      <c r="X1132" s="9">
        <v>6.9822312704157659</v>
      </c>
      <c r="Y1132" s="287">
        <v>74.69671448759577</v>
      </c>
      <c r="Z1132" t="str">
        <f>SUBSTITUTE(SUBSTITUTE(SUBSTITUTE(SUBSTITUTE(IF(E1132="","",VLOOKUP(E1132,Esquemas_NORM!$A$2:$H$126,8,FALSE)),"PROVINCIA ADMINISTRATIVA Y DE PLANIFICACIÓN","PAT"),"PROVINCIA ADMINISTRATIVA Y DE PLANIFICACION","PAT"),"PROVINCIA ADMINISTRATIVA DE PLANIFICACION","PAT"),"PROVINCIA ADMINISTRATIVA Y PLANIFICACION","PAT")</f>
        <v>A la fecha no ha conformado un EAT Provincia</v>
      </c>
      <c r="AA1132" t="str">
        <f>IF($E1132="","",INDEX(Esquemas_NORM!$H$2:$K$126,MATCH($E1132,Esquemas_NORM!$A$2:$A$126,0),MATCH(AA$4,Esquemas_NORM!$H$1:$K$1,0)))</f>
        <v>Región de Planeación y Gestión de Urabá - RPG (Acuerdo de Voluntades)</v>
      </c>
      <c r="AB1132" t="str">
        <f>IF($E1132="","",INDEX(Esquemas_NORM!$H$2:$K$126,MATCH($E1132,Esquemas_NORM!$A$2:$A$126,0),MATCH(AB$4,Esquemas_NORM!$H$1:$K$1,0)))</f>
        <v>A la fecha no ha conformado un EAT Área Metropolitana</v>
      </c>
      <c r="AC1132" t="str">
        <f>IF($E1132="","",INDEX(Esquemas_NORM!$H$2:$K$126,MATCH($E1132,Esquemas_NORM!$A$2:$A$126,0),MATCH(AC$4,Esquemas_NORM!$H$1:$K$1,0)))</f>
        <v>ASOCIACION DE MUNICIPIOS DE LA CUENCA DEL ATRATO Y DARIEN ASOATRATO / ASOCIACIÓN DE MUNICIPIOS DEL CHOCÓ Y URABÁ - ASUMUCUR</v>
      </c>
    </row>
    <row r="1133" spans="1:29" x14ac:dyDescent="0.3">
      <c r="A1133" s="536">
        <v>2023</v>
      </c>
      <c r="B1133" s="529" t="s">
        <v>556</v>
      </c>
      <c r="C1133" s="529" t="s">
        <v>419</v>
      </c>
      <c r="D1133" s="529" t="s">
        <v>581</v>
      </c>
      <c r="E1133" s="529" t="s">
        <v>433</v>
      </c>
      <c r="F1133" s="529" t="s">
        <v>422</v>
      </c>
      <c r="G1133" s="529" t="s">
        <v>434</v>
      </c>
      <c r="H1133" s="9">
        <v>179.68500900107</v>
      </c>
      <c r="I1133" s="9">
        <v>10.89316174845</v>
      </c>
      <c r="J1133" s="287">
        <v>190.57817074952001</v>
      </c>
      <c r="K1133" s="9">
        <v>5.5247455106999999</v>
      </c>
      <c r="L1133" s="9">
        <v>11.703822047359999</v>
      </c>
      <c r="M1133" s="287">
        <v>17.22856755806</v>
      </c>
      <c r="N1133" s="9">
        <v>7.2493558694600004</v>
      </c>
      <c r="O1133" s="9">
        <v>60.569417882780002</v>
      </c>
      <c r="P1133" s="9">
        <v>6.0802746250000004</v>
      </c>
      <c r="Q1133" s="9">
        <v>7.0119973931399997</v>
      </c>
      <c r="R1133" s="9">
        <v>11.23233488981</v>
      </c>
      <c r="S1133" s="9">
        <v>22.40528936406</v>
      </c>
      <c r="T1133" s="9">
        <v>58.583440101720001</v>
      </c>
      <c r="U1133" s="9">
        <v>10.092066115790001</v>
      </c>
      <c r="V1133" s="287">
        <v>183.22417624176003</v>
      </c>
      <c r="W1133" s="287">
        <v>391.03091454934008</v>
      </c>
      <c r="X1133" s="9">
        <v>40.320300023707588</v>
      </c>
      <c r="Y1133" s="287">
        <v>431.35121457304768</v>
      </c>
      <c r="Z1133" t="str">
        <f>SUBSTITUTE(SUBSTITUTE(SUBSTITUTE(SUBSTITUTE(IF(E1133="","",VLOOKUP(E1133,Esquemas_NORM!$A$2:$H$126,8,FALSE)),"PROVINCIA ADMINISTRATIVA Y DE PLANIFICACIÓN","PAT"),"PROVINCIA ADMINISTRATIVA Y DE PLANIFICACION","PAT"),"PROVINCIA ADMINISTRATIVA DE PLANIFICACION","PAT"),"PROVINCIA ADMINISTRATIVA Y PLANIFICACION","PAT")</f>
        <v>A la fecha no ha conformado un EAT Provincia</v>
      </c>
      <c r="AA1133" t="str">
        <f>IF($E1133="","",INDEX(Esquemas_NORM!$H$2:$K$126,MATCH($E1133,Esquemas_NORM!$A$2:$A$126,0),MATCH(AA$4,Esquemas_NORM!$H$1:$K$1,0)))</f>
        <v>Región de Planeación y Gestión de Urabá - RPG (Acuerdo de Voluntades)</v>
      </c>
      <c r="AB1133" t="str">
        <f>IF($E1133="","",INDEX(Esquemas_NORM!$H$2:$K$126,MATCH($E1133,Esquemas_NORM!$A$2:$A$126,0),MATCH(AB$4,Esquemas_NORM!$H$1:$K$1,0)))</f>
        <v>A la fecha no ha conformado un EAT Área Metropolitana</v>
      </c>
      <c r="AC1133" t="str">
        <f>IF($E1133="","",INDEX(Esquemas_NORM!$H$2:$K$126,MATCH($E1133,Esquemas_NORM!$A$2:$A$126,0),MATCH(AC$4,Esquemas_NORM!$H$1:$K$1,0)))</f>
        <v>ASOCIACIÓN DE MUNICIPIOS DEL URABÁ ANTIOQUEÑO - ASOMURA / ASOCIACIÓN DE MUNICIPIOS DEL CHOCÓ Y URABÁ - ASUMUCUR</v>
      </c>
    </row>
    <row r="1134" spans="1:29" x14ac:dyDescent="0.3">
      <c r="A1134" s="536">
        <v>2023</v>
      </c>
      <c r="B1134" s="529" t="s">
        <v>556</v>
      </c>
      <c r="C1134" s="529" t="s">
        <v>419</v>
      </c>
      <c r="D1134" s="529" t="s">
        <v>582</v>
      </c>
      <c r="E1134" s="529" t="s">
        <v>435</v>
      </c>
      <c r="F1134" s="529" t="s">
        <v>422</v>
      </c>
      <c r="G1134" s="529" t="s">
        <v>436</v>
      </c>
      <c r="H1134" s="9">
        <v>396.06102928952998</v>
      </c>
      <c r="I1134" s="9">
        <v>0</v>
      </c>
      <c r="J1134" s="287">
        <v>396.06102928952998</v>
      </c>
      <c r="K1134" s="9">
        <v>21.085768407540002</v>
      </c>
      <c r="L1134" s="9">
        <v>25.349302120960001</v>
      </c>
      <c r="M1134" s="287">
        <v>46.435070528500006</v>
      </c>
      <c r="N1134" s="9">
        <v>26.345037412229999</v>
      </c>
      <c r="O1134" s="9">
        <v>170.14776741185</v>
      </c>
      <c r="P1134" s="9">
        <v>17.95135165568</v>
      </c>
      <c r="Q1134" s="9">
        <v>19.98143106026</v>
      </c>
      <c r="R1134" s="9">
        <v>49.78956593289</v>
      </c>
      <c r="S1134" s="9">
        <v>68.729807549409998</v>
      </c>
      <c r="T1134" s="9">
        <v>166.23727364230001</v>
      </c>
      <c r="U1134" s="9">
        <v>33.649241384379998</v>
      </c>
      <c r="V1134" s="287">
        <v>552.831476049</v>
      </c>
      <c r="W1134" s="287">
        <v>995.32757586702996</v>
      </c>
      <c r="X1134" s="9">
        <v>102.63103245194692</v>
      </c>
      <c r="Y1134" s="287">
        <v>1097.958608318977</v>
      </c>
      <c r="Z1134" t="str">
        <f>SUBSTITUTE(SUBSTITUTE(SUBSTITUTE(SUBSTITUTE(IF(E1134="","",VLOOKUP(E1134,Esquemas_NORM!$A$2:$H$126,8,FALSE)),"PROVINCIA ADMINISTRATIVA Y DE PLANIFICACIÓN","PAT"),"PROVINCIA ADMINISTRATIVA Y DE PLANIFICACION","PAT"),"PROVINCIA ADMINISTRATIVA DE PLANIFICACION","PAT"),"PROVINCIA ADMINISTRATIVA Y PLANIFICACION","PAT")</f>
        <v>A la fecha no ha conformado un EAT Provincia</v>
      </c>
      <c r="AA1134" t="str">
        <f>IF($E1134="","",INDEX(Esquemas_NORM!$H$2:$K$126,MATCH($E1134,Esquemas_NORM!$A$2:$A$126,0),MATCH(AA$4,Esquemas_NORM!$H$1:$K$1,0)))</f>
        <v>Región de Planeación y Gestión de Urabá - RPG (Acuerdo de Voluntades)</v>
      </c>
      <c r="AB1134" t="str">
        <f>IF($E1134="","",INDEX(Esquemas_NORM!$H$2:$K$126,MATCH($E1134,Esquemas_NORM!$A$2:$A$126,0),MATCH(AB$4,Esquemas_NORM!$H$1:$K$1,0)))</f>
        <v>A la fecha no ha conformado un EAT Área Metropolitana</v>
      </c>
      <c r="AC1134" t="str">
        <f>IF($E1134="","",INDEX(Esquemas_NORM!$H$2:$K$126,MATCH($E1134,Esquemas_NORM!$A$2:$A$126,0),MATCH(AC$4,Esquemas_NORM!$H$1:$K$1,0)))</f>
        <v>ASOCIACIÓN DE MUNICIPIOS DEL URABÁ NORTE-ASOURANOR</v>
      </c>
    </row>
    <row r="1135" spans="1:29" x14ac:dyDescent="0.3">
      <c r="A1135" s="536">
        <v>2023</v>
      </c>
      <c r="B1135" s="529" t="s">
        <v>556</v>
      </c>
      <c r="C1135" s="529" t="s">
        <v>419</v>
      </c>
      <c r="D1135" s="529" t="s">
        <v>582</v>
      </c>
      <c r="E1135" s="529" t="s">
        <v>437</v>
      </c>
      <c r="F1135" s="529" t="s">
        <v>422</v>
      </c>
      <c r="G1135" s="529" t="s">
        <v>438</v>
      </c>
      <c r="H1135" s="9">
        <v>115.60425676001999</v>
      </c>
      <c r="I1135" s="9">
        <v>0</v>
      </c>
      <c r="J1135" s="287">
        <v>115.60425676001999</v>
      </c>
      <c r="K1135" s="9">
        <v>10.379999923890001</v>
      </c>
      <c r="L1135" s="9">
        <v>6.6631426327199996</v>
      </c>
      <c r="M1135" s="287">
        <v>17.04314255661</v>
      </c>
      <c r="N1135" s="9">
        <v>9.7158504173499995</v>
      </c>
      <c r="O1135" s="9">
        <v>43.767314468119999</v>
      </c>
      <c r="P1135" s="9">
        <v>8.1516999245000008</v>
      </c>
      <c r="Q1135" s="9">
        <v>9.4072194423499997</v>
      </c>
      <c r="R1135" s="9">
        <v>19.645136615070001</v>
      </c>
      <c r="S1135" s="9">
        <v>26.25940616159</v>
      </c>
      <c r="T1135" s="9">
        <v>82.912708103179995</v>
      </c>
      <c r="U1135" s="9">
        <v>20.460177777630001</v>
      </c>
      <c r="V1135" s="287">
        <v>220.31951290979001</v>
      </c>
      <c r="W1135" s="287">
        <v>352.96691222641999</v>
      </c>
      <c r="X1135" s="9">
        <v>36.395413431214095</v>
      </c>
      <c r="Y1135" s="287">
        <v>389.36232565763407</v>
      </c>
      <c r="Z1135" t="str">
        <f>SUBSTITUTE(SUBSTITUTE(SUBSTITUTE(SUBSTITUTE(IF(E1135="","",VLOOKUP(E1135,Esquemas_NORM!$A$2:$H$126,8,FALSE)),"PROVINCIA ADMINISTRATIVA Y DE PLANIFICACIÓN","PAT"),"PROVINCIA ADMINISTRATIVA Y DE PLANIFICACION","PAT"),"PROVINCIA ADMINISTRATIVA DE PLANIFICACION","PAT"),"PROVINCIA ADMINISTRATIVA Y PLANIFICACION","PAT")</f>
        <v>A la fecha no ha conformado un EAT Provincia</v>
      </c>
      <c r="AA1135" t="str">
        <f>IF($E1135="","",INDEX(Esquemas_NORM!$H$2:$K$126,MATCH($E1135,Esquemas_NORM!$A$2:$A$126,0),MATCH(AA$4,Esquemas_NORM!$H$1:$K$1,0)))</f>
        <v>Región de Planeación y Gestión de Urabá - RPG (Acuerdo de Voluntades)</v>
      </c>
      <c r="AB1135" t="str">
        <f>IF($E1135="","",INDEX(Esquemas_NORM!$H$2:$K$126,MATCH($E1135,Esquemas_NORM!$A$2:$A$126,0),MATCH(AB$4,Esquemas_NORM!$H$1:$K$1,0)))</f>
        <v>A la fecha no ha conformado un EAT Área Metropolitana</v>
      </c>
      <c r="AC1135" t="str">
        <f>IF($E1135="","",INDEX(Esquemas_NORM!$H$2:$K$126,MATCH($E1135,Esquemas_NORM!$A$2:$A$126,0),MATCH(AC$4,Esquemas_NORM!$H$1:$K$1,0)))</f>
        <v>ASOCIACIÓN DE MUNICIPIOS DEL URABÁ ANTIOQUEÑO - ASOMURA / ASOCIACIÓN DE MUNICIPIOS DEL CHOCÓ Y URABÁ - ASUMUCUR</v>
      </c>
    </row>
    <row r="1136" spans="1:29" x14ac:dyDescent="0.3">
      <c r="A1136" s="536">
        <v>2023</v>
      </c>
      <c r="B1136" s="529" t="s">
        <v>556</v>
      </c>
      <c r="C1136" s="529" t="s">
        <v>419</v>
      </c>
      <c r="D1136" s="529" t="s">
        <v>582</v>
      </c>
      <c r="E1136" s="529" t="s">
        <v>439</v>
      </c>
      <c r="F1136" s="529" t="s">
        <v>422</v>
      </c>
      <c r="G1136" s="529" t="s">
        <v>440</v>
      </c>
      <c r="H1136" s="9">
        <v>205.7303456729</v>
      </c>
      <c r="I1136" s="9">
        <v>0</v>
      </c>
      <c r="J1136" s="287">
        <v>205.7303456729</v>
      </c>
      <c r="K1136" s="9">
        <v>11.49231791936</v>
      </c>
      <c r="L1136" s="9">
        <v>15.696513285469999</v>
      </c>
      <c r="M1136" s="287">
        <v>27.188831204829999</v>
      </c>
      <c r="N1136" s="9">
        <v>10.38000667046</v>
      </c>
      <c r="O1136" s="9">
        <v>62.546635585339999</v>
      </c>
      <c r="P1136" s="9">
        <v>21.696528765219998</v>
      </c>
      <c r="Q1136" s="9">
        <v>14.09618683201</v>
      </c>
      <c r="R1136" s="9">
        <v>19.142890206659999</v>
      </c>
      <c r="S1136" s="9">
        <v>47.676714718939998</v>
      </c>
      <c r="T1136" s="9">
        <v>134.45676885293</v>
      </c>
      <c r="U1136" s="9">
        <v>18.506468727969999</v>
      </c>
      <c r="V1136" s="287">
        <v>328.50220035953004</v>
      </c>
      <c r="W1136" s="287">
        <v>561.42137723726</v>
      </c>
      <c r="X1136" s="9">
        <v>57.889741009393482</v>
      </c>
      <c r="Y1136" s="287">
        <v>619.31111824665345</v>
      </c>
      <c r="Z1136" t="str">
        <f>SUBSTITUTE(SUBSTITUTE(SUBSTITUTE(SUBSTITUTE(IF(E1136="","",VLOOKUP(E1136,Esquemas_NORM!$A$2:$H$126,8,FALSE)),"PROVINCIA ADMINISTRATIVA Y DE PLANIFICACIÓN","PAT"),"PROVINCIA ADMINISTRATIVA Y DE PLANIFICACION","PAT"),"PROVINCIA ADMINISTRATIVA DE PLANIFICACION","PAT"),"PROVINCIA ADMINISTRATIVA Y PLANIFICACION","PAT")</f>
        <v>A la fecha no ha conformado un EAT Provincia</v>
      </c>
      <c r="AA1136" t="str">
        <f>IF($E1136="","",INDEX(Esquemas_NORM!$H$2:$K$126,MATCH($E1136,Esquemas_NORM!$A$2:$A$126,0),MATCH(AA$4,Esquemas_NORM!$H$1:$K$1,0)))</f>
        <v>Región de Planeación y Gestión de Urabá - RPG (Acuerdo de Voluntades)</v>
      </c>
      <c r="AB1136" t="str">
        <f>IF($E1136="","",INDEX(Esquemas_NORM!$H$2:$K$126,MATCH($E1136,Esquemas_NORM!$A$2:$A$126,0),MATCH(AB$4,Esquemas_NORM!$H$1:$K$1,0)))</f>
        <v>A la fecha no ha conformado un EAT Área Metropolitana</v>
      </c>
      <c r="AC1136" t="str">
        <f>IF($E1136="","",INDEX(Esquemas_NORM!$H$2:$K$126,MATCH($E1136,Esquemas_NORM!$A$2:$A$126,0),MATCH(AC$4,Esquemas_NORM!$H$1:$K$1,0)))</f>
        <v>ASOCIACIÓN DE MUNICIPIOS DEL URABÁ NORTE-ASOURANOR</v>
      </c>
    </row>
    <row r="1137" spans="1:29" x14ac:dyDescent="0.3">
      <c r="A1137" s="536">
        <v>2023</v>
      </c>
      <c r="B1137" s="529" t="s">
        <v>556</v>
      </c>
      <c r="C1137" s="529" t="s">
        <v>419</v>
      </c>
      <c r="D1137" s="529" t="s">
        <v>581</v>
      </c>
      <c r="E1137" s="529" t="s">
        <v>441</v>
      </c>
      <c r="F1137" s="529" t="s">
        <v>422</v>
      </c>
      <c r="G1137" s="529" t="s">
        <v>584</v>
      </c>
      <c r="H1137" s="9">
        <v>1426.03474671814</v>
      </c>
      <c r="I1137" s="9">
        <v>6.3344435936699997</v>
      </c>
      <c r="J1137" s="287">
        <v>1432.3691903118099</v>
      </c>
      <c r="K1137" s="9">
        <v>79.333852924449999</v>
      </c>
      <c r="L1137" s="9">
        <v>94.28293173086</v>
      </c>
      <c r="M1137" s="287">
        <v>173.61678465531</v>
      </c>
      <c r="N1137" s="9">
        <v>120.96855946382</v>
      </c>
      <c r="O1137" s="9">
        <v>528.37576242409</v>
      </c>
      <c r="P1137" s="9">
        <v>94.212765973149999</v>
      </c>
      <c r="Q1137" s="9">
        <v>96.015016768199999</v>
      </c>
      <c r="R1137" s="9">
        <v>166.54324107948</v>
      </c>
      <c r="S1137" s="9">
        <v>298.33606876836001</v>
      </c>
      <c r="T1137" s="9">
        <v>702.93379694587998</v>
      </c>
      <c r="U1137" s="9">
        <v>135.44678156383</v>
      </c>
      <c r="V1137" s="287">
        <v>2142.8319929868103</v>
      </c>
      <c r="W1137" s="287">
        <v>3748.8179679539298</v>
      </c>
      <c r="X1137" s="9">
        <v>386.55118963257797</v>
      </c>
      <c r="Y1137" s="287">
        <v>4135.3691575865078</v>
      </c>
      <c r="Z1137" t="str">
        <f>SUBSTITUTE(SUBSTITUTE(SUBSTITUTE(SUBSTITUTE(IF(E1137="","",VLOOKUP(E1137,Esquemas_NORM!$A$2:$H$126,8,FALSE)),"PROVINCIA ADMINISTRATIVA Y DE PLANIFICACIÓN","PAT"),"PROVINCIA ADMINISTRATIVA Y DE PLANIFICACION","PAT"),"PROVINCIA ADMINISTRATIVA DE PLANIFICACION","PAT"),"PROVINCIA ADMINISTRATIVA Y PLANIFICACION","PAT")</f>
        <v>A la fecha no ha conformado un EAT Provincia</v>
      </c>
      <c r="AA1137" t="str">
        <f>IF($E1137="","",INDEX(Esquemas_NORM!$H$2:$K$126,MATCH($E1137,Esquemas_NORM!$A$2:$A$126,0),MATCH(AA$4,Esquemas_NORM!$H$1:$K$1,0)))</f>
        <v>Región de Planeación y Gestión de Urabá - RPG (Acuerdo de Voluntades)</v>
      </c>
      <c r="AB1137" t="str">
        <f>IF($E1137="","",INDEX(Esquemas_NORM!$H$2:$K$126,MATCH($E1137,Esquemas_NORM!$A$2:$A$126,0),MATCH(AB$4,Esquemas_NORM!$H$1:$K$1,0)))</f>
        <v>A la fecha no ha conformado un EAT Área Metropolitana</v>
      </c>
      <c r="AC1137" t="str">
        <f>IF($E1137="","",INDEX(Esquemas_NORM!$H$2:$K$126,MATCH($E1137,Esquemas_NORM!$A$2:$A$126,0),MATCH(AC$4,Esquemas_NORM!$H$1:$K$1,0)))</f>
        <v>ASOCIACIÓN DE MUNICIPIOS DEL URABÁ ANTIOQUEÑO - ASOMURA</v>
      </c>
    </row>
    <row r="1138" spans="1:29" ht="15" thickBot="1" x14ac:dyDescent="0.35">
      <c r="A1138" s="537">
        <v>2023</v>
      </c>
      <c r="B1138" s="538" t="s">
        <v>556</v>
      </c>
      <c r="C1138" s="538" t="s">
        <v>419</v>
      </c>
      <c r="D1138" s="538" t="s">
        <v>583</v>
      </c>
      <c r="E1138" s="538" t="s">
        <v>443</v>
      </c>
      <c r="F1138" s="538" t="s">
        <v>422</v>
      </c>
      <c r="G1138" s="538" t="s">
        <v>444</v>
      </c>
      <c r="H1138" s="11">
        <v>31.596793472400002</v>
      </c>
      <c r="I1138" s="11">
        <v>0</v>
      </c>
      <c r="J1138" s="289">
        <v>31.596793472400002</v>
      </c>
      <c r="K1138" s="11">
        <v>1.1361865599400001</v>
      </c>
      <c r="L1138" s="11">
        <v>4.4690787734699997</v>
      </c>
      <c r="M1138" s="289">
        <v>5.6052653334099993</v>
      </c>
      <c r="N1138" s="11">
        <v>4.7614175698399999</v>
      </c>
      <c r="O1138" s="11">
        <v>18.048312712400001</v>
      </c>
      <c r="P1138" s="11">
        <v>3.80531757838</v>
      </c>
      <c r="Q1138" s="11">
        <v>3.13663139201</v>
      </c>
      <c r="R1138" s="11">
        <v>10.875860300139999</v>
      </c>
      <c r="S1138" s="11">
        <v>13.13042781915</v>
      </c>
      <c r="T1138" s="11">
        <v>36.393247018979999</v>
      </c>
      <c r="U1138" s="11">
        <v>6.8951378421899996</v>
      </c>
      <c r="V1138" s="289">
        <v>97.046352233089991</v>
      </c>
      <c r="W1138" s="289">
        <v>134.2484110389</v>
      </c>
      <c r="X1138" s="11">
        <v>13.84273214569575</v>
      </c>
      <c r="Y1138" s="289">
        <v>148.09114318459575</v>
      </c>
      <c r="Z1138" t="str">
        <f>SUBSTITUTE(SUBSTITUTE(SUBSTITUTE(SUBSTITUTE(IF(E1138="","",VLOOKUP(E1138,Esquemas_NORM!$A$2:$H$126,8,FALSE)),"PROVINCIA ADMINISTRATIVA Y DE PLANIFICACIÓN","PAT"),"PROVINCIA ADMINISTRATIVA Y DE PLANIFICACION","PAT"),"PROVINCIA ADMINISTRATIVA DE PLANIFICACION","PAT"),"PROVINCIA ADMINISTRATIVA Y PLANIFICACION","PAT")</f>
        <v>A la fecha no ha conformado un EAT Provincia</v>
      </c>
      <c r="AA1138" t="str">
        <f>IF($E1138="","",INDEX(Esquemas_NORM!$H$2:$K$126,MATCH($E1138,Esquemas_NORM!$A$2:$A$126,0),MATCH(AA$4,Esquemas_NORM!$H$1:$K$1,0)))</f>
        <v>Región de Planeación y Gestión de Urabá - RPG (Acuerdo de Voluntades)</v>
      </c>
      <c r="AB1138" t="str">
        <f>IF($E1138="","",INDEX(Esquemas_NORM!$H$2:$K$126,MATCH($E1138,Esquemas_NORM!$A$2:$A$126,0),MATCH(AB$4,Esquemas_NORM!$H$1:$K$1,0)))</f>
        <v>A la fecha no ha conformado un EAT Área Metropolitana</v>
      </c>
      <c r="AC1138" t="str">
        <f>IF($E1138="","",INDEX(Esquemas_NORM!$H$2:$K$126,MATCH($E1138,Esquemas_NORM!$A$2:$A$126,0),MATCH(AC$4,Esquemas_NORM!$H$1:$K$1,0)))</f>
        <v>ASOCIACION DE MUNICIPIOS DE LA CUENCA DEL ATRATO Y DARIEN ASOATRATO</v>
      </c>
    </row>
    <row r="1139" spans="1:29" ht="15" thickBot="1" x14ac:dyDescent="0.35">
      <c r="A1139" s="532">
        <v>2024</v>
      </c>
      <c r="B1139" s="533" t="s">
        <v>556</v>
      </c>
      <c r="C1139" s="533"/>
      <c r="D1139" s="533"/>
      <c r="E1139" s="533"/>
      <c r="F1139" s="533"/>
      <c r="G1139" s="533" t="s">
        <v>557</v>
      </c>
      <c r="H1139" s="332">
        <v>20811.006472565645</v>
      </c>
      <c r="I1139" s="332">
        <v>8784.3795798171541</v>
      </c>
      <c r="J1139" s="332">
        <v>29595.386052382797</v>
      </c>
      <c r="K1139" s="332">
        <v>31292.772554055118</v>
      </c>
      <c r="L1139" s="332">
        <v>10557.655397998806</v>
      </c>
      <c r="M1139" s="332">
        <v>41850.427952053928</v>
      </c>
      <c r="N1139" s="332">
        <v>14893.46407573975</v>
      </c>
      <c r="O1139" s="332">
        <v>47861.623352164715</v>
      </c>
      <c r="P1139" s="332">
        <v>5515.8045629689086</v>
      </c>
      <c r="Q1139" s="332">
        <v>11663.319245759252</v>
      </c>
      <c r="R1139" s="332">
        <v>19218.466384047158</v>
      </c>
      <c r="S1139" s="332">
        <v>20914.85179724187</v>
      </c>
      <c r="T1139" s="332">
        <v>29552.788156113013</v>
      </c>
      <c r="U1139" s="332">
        <v>9457.8433594401977</v>
      </c>
      <c r="V1139" s="332">
        <v>159078.16093347486</v>
      </c>
      <c r="W1139" s="332">
        <v>230523.97493791158</v>
      </c>
      <c r="X1139" s="332">
        <v>22708.404971552398</v>
      </c>
      <c r="Y1139" s="333">
        <v>253232.37990946393</v>
      </c>
      <c r="Z1139" t="str">
        <f>SUBSTITUTE(SUBSTITUTE(SUBSTITUTE(SUBSTITUTE(IF(E1139="","",VLOOKUP(E1139,Esquemas_NORM!$A$2:$H$126,8,FALSE)),"PROVINCIA ADMINISTRATIVA Y DE PLANIFICACIÓN","PAT"),"PROVINCIA ADMINISTRATIVA Y DE PLANIFICACION","PAT"),"PROVINCIA ADMINISTRATIVA DE PLANIFICACION","PAT"),"PROVINCIA ADMINISTRATIVA Y PLANIFICACION","PAT")</f>
        <v/>
      </c>
      <c r="AA1139" t="str">
        <f>IF($E1139="","",INDEX(Esquemas_NORM!$H$2:$K$126,MATCH($E1139,Esquemas_NORM!$A$2:$A$126,0),MATCH(AA$4,Esquemas_NORM!$H$1:$K$1,0)))</f>
        <v/>
      </c>
      <c r="AB1139" t="str">
        <f>IF($E1139="","",INDEX(Esquemas_NORM!$H$2:$K$126,MATCH($E1139,Esquemas_NORM!$A$2:$A$126,0),MATCH(AB$4,Esquemas_NORM!$H$1:$K$1,0)))</f>
        <v/>
      </c>
      <c r="AC1139" t="str">
        <f>IF($E1139="","",INDEX(Esquemas_NORM!$H$2:$K$126,MATCH($E1139,Esquemas_NORM!$A$2:$A$126,0),MATCH(AC$4,Esquemas_NORM!$H$1:$K$1,0)))</f>
        <v/>
      </c>
    </row>
    <row r="1140" spans="1:29" x14ac:dyDescent="0.3">
      <c r="A1140" s="539">
        <v>2024</v>
      </c>
      <c r="B1140" s="535" t="s">
        <v>556</v>
      </c>
      <c r="C1140" s="535" t="s">
        <v>144</v>
      </c>
      <c r="D1140" s="535" t="s">
        <v>558</v>
      </c>
      <c r="E1140" s="535" t="s">
        <v>147</v>
      </c>
      <c r="F1140" s="535" t="s">
        <v>148</v>
      </c>
      <c r="G1140" s="535" t="s">
        <v>559</v>
      </c>
      <c r="H1140" s="8">
        <v>272.13210635974002</v>
      </c>
      <c r="I1140" s="8">
        <v>13.01339641369</v>
      </c>
      <c r="J1140" s="286">
        <v>285.14550277343</v>
      </c>
      <c r="K1140" s="8">
        <v>10876.05686714474</v>
      </c>
      <c r="L1140" s="8">
        <v>4679.6773032868196</v>
      </c>
      <c r="M1140" s="286">
        <v>15555.734170431559</v>
      </c>
      <c r="N1140" s="8">
        <v>5113.3477029457899</v>
      </c>
      <c r="O1140" s="8">
        <v>23661.048431823801</v>
      </c>
      <c r="P1140" s="8">
        <v>2553.3850465823598</v>
      </c>
      <c r="Q1140" s="8">
        <v>8326.9623725182992</v>
      </c>
      <c r="R1140" s="8">
        <v>9056.4851710371295</v>
      </c>
      <c r="S1140" s="8">
        <v>10139.02039719363</v>
      </c>
      <c r="T1140" s="8">
        <v>14236.2692863908</v>
      </c>
      <c r="U1140" s="8">
        <v>4062.5396973942502</v>
      </c>
      <c r="V1140" s="286">
        <v>77149.058105886055</v>
      </c>
      <c r="W1140" s="286">
        <v>92989.937779091051</v>
      </c>
      <c r="X1140" s="8">
        <v>9160.2323182905293</v>
      </c>
      <c r="Y1140" s="283">
        <v>102150.17009738158</v>
      </c>
      <c r="Z1140" t="str">
        <f>SUBSTITUTE(SUBSTITUTE(SUBSTITUTE(SUBSTITUTE(IF(E1140="","",VLOOKUP(E1140,Esquemas_NORM!$A$2:$H$126,8,FALSE)),"PROVINCIA ADMINISTRATIVA Y DE PLANIFICACIÓN","PAT"),"PROVINCIA ADMINISTRATIVA Y DE PLANIFICACION","PAT"),"PROVINCIA ADMINISTRATIVA DE PLANIFICACION","PAT"),"PROVINCIA ADMINISTRATIVA Y PLANIFICACION","PAT")</f>
        <v>A la fecha no ha conformado un EAT Provincia</v>
      </c>
      <c r="AA1140" t="str">
        <f>IF($E1140="","",INDEX(Esquemas_NORM!$H$2:$K$126,MATCH($E1140,Esquemas_NORM!$A$2:$A$126,0),MATCH(AA$4,Esquemas_NORM!$H$1:$K$1,0)))</f>
        <v>A la fecha no ha conformado un EAT Región</v>
      </c>
      <c r="AB1140" t="str">
        <f>IF($E1140="","",INDEX(Esquemas_NORM!$H$2:$K$126,MATCH($E1140,Esquemas_NORM!$A$2:$A$126,0),MATCH(AB$4,Esquemas_NORM!$H$1:$K$1,0)))</f>
        <v>Área Metropolitana del Valle de Aburrá</v>
      </c>
      <c r="AC1140" t="str">
        <f>IF($E1140="","",INDEX(Esquemas_NORM!$H$2:$K$126,MATCH($E1140,Esquemas_NORM!$A$2:$A$126,0),MATCH(AC$4,Esquemas_NORM!$H$1:$K$1,0)))</f>
        <v>A la fecha no ha conformado un EAT asociación - unión</v>
      </c>
    </row>
    <row r="1141" spans="1:29" x14ac:dyDescent="0.3">
      <c r="A1141" s="528">
        <v>2024</v>
      </c>
      <c r="B1141" s="529" t="s">
        <v>556</v>
      </c>
      <c r="C1141" s="529" t="s">
        <v>144</v>
      </c>
      <c r="D1141" s="529" t="s">
        <v>560</v>
      </c>
      <c r="E1141" s="529" t="s">
        <v>152</v>
      </c>
      <c r="F1141" s="529" t="s">
        <v>148</v>
      </c>
      <c r="G1141" s="529" t="s">
        <v>153</v>
      </c>
      <c r="H1141" s="9">
        <v>248.12693406297001</v>
      </c>
      <c r="I1141" s="9">
        <v>2.91939806206</v>
      </c>
      <c r="J1141" s="287">
        <v>251.04633212503001</v>
      </c>
      <c r="K1141" s="9">
        <v>570.23540185858997</v>
      </c>
      <c r="L1141" s="9">
        <v>109.42076468710999</v>
      </c>
      <c r="M1141" s="287">
        <v>679.65616654569999</v>
      </c>
      <c r="N1141" s="9">
        <v>345.45760783105999</v>
      </c>
      <c r="O1141" s="9">
        <v>222.71872201545</v>
      </c>
      <c r="P1141" s="9">
        <v>21.345288387229999</v>
      </c>
      <c r="Q1141" s="9">
        <v>16.16049620407</v>
      </c>
      <c r="R1141" s="9">
        <v>74.439820448619997</v>
      </c>
      <c r="S1141" s="9">
        <v>107.06769760042999</v>
      </c>
      <c r="T1141" s="9">
        <v>89.524128519960001</v>
      </c>
      <c r="U1141" s="9">
        <v>43.264404116400001</v>
      </c>
      <c r="V1141" s="287">
        <v>919.97816512322004</v>
      </c>
      <c r="W1141" s="287">
        <v>1850.6806637939499</v>
      </c>
      <c r="X1141" s="9">
        <v>182.30644338735331</v>
      </c>
      <c r="Y1141" s="284">
        <v>2032.9871071813031</v>
      </c>
      <c r="Z1141" t="str">
        <f>SUBSTITUTE(SUBSTITUTE(SUBSTITUTE(SUBSTITUTE(IF(E1141="","",VLOOKUP(E1141,Esquemas_NORM!$A$2:$H$126,8,FALSE)),"PROVINCIA ADMINISTRATIVA Y DE PLANIFICACIÓN","PAT"),"PROVINCIA ADMINISTRATIVA Y DE PLANIFICACION","PAT"),"PROVINCIA ADMINISTRATIVA DE PLANIFICACION","PAT"),"PROVINCIA ADMINISTRATIVA Y PLANIFICACION","PAT")</f>
        <v>A la fecha no ha conformado un EAT Provincia</v>
      </c>
      <c r="AA1141" t="str">
        <f>IF($E1141="","",INDEX(Esquemas_NORM!$H$2:$K$126,MATCH($E1141,Esquemas_NORM!$A$2:$A$126,0),MATCH(AA$4,Esquemas_NORM!$H$1:$K$1,0)))</f>
        <v>A la fecha no ha conformado un EAT Región</v>
      </c>
      <c r="AB1141" t="str">
        <f>IF($E1141="","",INDEX(Esquemas_NORM!$H$2:$K$126,MATCH($E1141,Esquemas_NORM!$A$2:$A$126,0),MATCH(AB$4,Esquemas_NORM!$H$1:$K$1,0)))</f>
        <v>Área Metropolitana del Valle de Aburrá</v>
      </c>
      <c r="AC1141" t="str">
        <f>IF($E1141="","",INDEX(Esquemas_NORM!$H$2:$K$126,MATCH($E1141,Esquemas_NORM!$A$2:$A$126,0),MATCH(AC$4,Esquemas_NORM!$H$1:$K$1,0)))</f>
        <v>A la fecha no ha conformado un EAT asociación - unión</v>
      </c>
    </row>
    <row r="1142" spans="1:29" x14ac:dyDescent="0.3">
      <c r="A1142" s="528">
        <v>2024</v>
      </c>
      <c r="B1142" s="529" t="s">
        <v>556</v>
      </c>
      <c r="C1142" s="529" t="s">
        <v>144</v>
      </c>
      <c r="D1142" s="529" t="s">
        <v>560</v>
      </c>
      <c r="E1142" s="529" t="s">
        <v>155</v>
      </c>
      <c r="F1142" s="529" t="s">
        <v>148</v>
      </c>
      <c r="G1142" s="529" t="s">
        <v>156</v>
      </c>
      <c r="H1142" s="9">
        <v>95.116689974010001</v>
      </c>
      <c r="I1142" s="9">
        <v>3.45709961324</v>
      </c>
      <c r="J1142" s="287">
        <v>98.573789587250005</v>
      </c>
      <c r="K1142" s="9">
        <v>982.01264789688003</v>
      </c>
      <c r="L1142" s="9">
        <v>467.40614917873</v>
      </c>
      <c r="M1142" s="287">
        <v>1449.41879707561</v>
      </c>
      <c r="N1142" s="9">
        <v>558.75870169546999</v>
      </c>
      <c r="O1142" s="9">
        <v>2731.60539531001</v>
      </c>
      <c r="P1142" s="9">
        <v>399.35138376921998</v>
      </c>
      <c r="Q1142" s="9">
        <v>340.04658846978998</v>
      </c>
      <c r="R1142" s="9">
        <v>1131.4526663291499</v>
      </c>
      <c r="S1142" s="9">
        <v>1055.1882022293901</v>
      </c>
      <c r="T1142" s="9">
        <v>1490.6323057332099</v>
      </c>
      <c r="U1142" s="9">
        <v>576.41472385017005</v>
      </c>
      <c r="V1142" s="287">
        <v>8283.4499673864102</v>
      </c>
      <c r="W1142" s="287">
        <v>9831.4425540492703</v>
      </c>
      <c r="X1142" s="9">
        <v>968.47357864635285</v>
      </c>
      <c r="Y1142" s="284">
        <v>10799.916132695624</v>
      </c>
      <c r="Z1142" t="str">
        <f>SUBSTITUTE(SUBSTITUTE(SUBSTITUTE(SUBSTITUTE(IF(E1142="","",VLOOKUP(E1142,Esquemas_NORM!$A$2:$H$126,8,FALSE)),"PROVINCIA ADMINISTRATIVA Y DE PLANIFICACIÓN","PAT"),"PROVINCIA ADMINISTRATIVA Y DE PLANIFICACION","PAT"),"PROVINCIA ADMINISTRATIVA DE PLANIFICACION","PAT"),"PROVINCIA ADMINISTRATIVA Y PLANIFICACION","PAT")</f>
        <v>A la fecha no ha conformado un EAT Provincia</v>
      </c>
      <c r="AA1142" t="str">
        <f>IF($E1142="","",INDEX(Esquemas_NORM!$H$2:$K$126,MATCH($E1142,Esquemas_NORM!$A$2:$A$126,0),MATCH(AA$4,Esquemas_NORM!$H$1:$K$1,0)))</f>
        <v>A la fecha no ha conformado un EAT Región</v>
      </c>
      <c r="AB1142" t="str">
        <f>IF($E1142="","",INDEX(Esquemas_NORM!$H$2:$K$126,MATCH($E1142,Esquemas_NORM!$A$2:$A$126,0),MATCH(AB$4,Esquemas_NORM!$H$1:$K$1,0)))</f>
        <v>Área Metropolitana del Valle de Aburrá</v>
      </c>
      <c r="AC1142" t="str">
        <f>IF($E1142="","",INDEX(Esquemas_NORM!$H$2:$K$126,MATCH($E1142,Esquemas_NORM!$A$2:$A$126,0),MATCH(AC$4,Esquemas_NORM!$H$1:$K$1,0)))</f>
        <v>A la fecha no ha conformado un EAT asociación - unión</v>
      </c>
    </row>
    <row r="1143" spans="1:29" x14ac:dyDescent="0.3">
      <c r="A1143" s="528">
        <v>2024</v>
      </c>
      <c r="B1143" s="529" t="s">
        <v>556</v>
      </c>
      <c r="C1143" s="529" t="s">
        <v>144</v>
      </c>
      <c r="D1143" s="529" t="s">
        <v>561</v>
      </c>
      <c r="E1143" s="529" t="s">
        <v>158</v>
      </c>
      <c r="F1143" s="529" t="s">
        <v>148</v>
      </c>
      <c r="G1143" s="529" t="s">
        <v>159</v>
      </c>
      <c r="H1143" s="9">
        <v>133.99263830573</v>
      </c>
      <c r="I1143" s="9">
        <v>0.15980929484</v>
      </c>
      <c r="J1143" s="287">
        <v>134.15244760056999</v>
      </c>
      <c r="K1143" s="9">
        <v>351.99168759367001</v>
      </c>
      <c r="L1143" s="9">
        <v>98.581219345210002</v>
      </c>
      <c r="M1143" s="287">
        <v>450.57290693888001</v>
      </c>
      <c r="N1143" s="9">
        <v>97.826465024870004</v>
      </c>
      <c r="O1143" s="9">
        <v>488.68300462174</v>
      </c>
      <c r="P1143" s="9">
        <v>67.608513286709993</v>
      </c>
      <c r="Q1143" s="9">
        <v>62.131723295519997</v>
      </c>
      <c r="R1143" s="9">
        <v>176.67437450975001</v>
      </c>
      <c r="S1143" s="9">
        <v>190.27882256449999</v>
      </c>
      <c r="T1143" s="9">
        <v>202.19515503029999</v>
      </c>
      <c r="U1143" s="9">
        <v>104.71317471211999</v>
      </c>
      <c r="V1143" s="287">
        <v>1390.1112330455101</v>
      </c>
      <c r="W1143" s="287">
        <v>1974.8365875849602</v>
      </c>
      <c r="X1143" s="9">
        <v>194.53676779429009</v>
      </c>
      <c r="Y1143" s="284">
        <v>2169.3733553792504</v>
      </c>
      <c r="Z1143" t="str">
        <f>SUBSTITUTE(SUBSTITUTE(SUBSTITUTE(SUBSTITUTE(IF(E1143="","",VLOOKUP(E1143,Esquemas_NORM!$A$2:$H$126,8,FALSE)),"PROVINCIA ADMINISTRATIVA Y DE PLANIFICACIÓN","PAT"),"PROVINCIA ADMINISTRATIVA Y DE PLANIFICACION","PAT"),"PROVINCIA ADMINISTRATIVA DE PLANIFICACION","PAT"),"PROVINCIA ADMINISTRATIVA Y PLANIFICACION","PAT")</f>
        <v>A la fecha no ha conformado un EAT Provincia</v>
      </c>
      <c r="AA1143" t="str">
        <f>IF($E1143="","",INDEX(Esquemas_NORM!$H$2:$K$126,MATCH($E1143,Esquemas_NORM!$A$2:$A$126,0),MATCH(AA$4,Esquemas_NORM!$H$1:$K$1,0)))</f>
        <v>A la fecha no ha conformado un EAT Región</v>
      </c>
      <c r="AB1143" t="str">
        <f>IF($E1143="","",INDEX(Esquemas_NORM!$H$2:$K$126,MATCH($E1143,Esquemas_NORM!$A$2:$A$126,0),MATCH(AB$4,Esquemas_NORM!$H$1:$K$1,0)))</f>
        <v>Área Metropolitana del Valle de Aburrá</v>
      </c>
      <c r="AC1143" t="str">
        <f>IF($E1143="","",INDEX(Esquemas_NORM!$H$2:$K$126,MATCH($E1143,Esquemas_NORM!$A$2:$A$126,0),MATCH(AC$4,Esquemas_NORM!$H$1:$K$1,0)))</f>
        <v>A la fecha no ha conformado un EAT asociación - unión</v>
      </c>
    </row>
    <row r="1144" spans="1:29" x14ac:dyDescent="0.3">
      <c r="A1144" s="528">
        <v>2024</v>
      </c>
      <c r="B1144" s="529" t="s">
        <v>556</v>
      </c>
      <c r="C1144" s="529" t="s">
        <v>144</v>
      </c>
      <c r="D1144" s="529" t="s">
        <v>560</v>
      </c>
      <c r="E1144" s="529" t="s">
        <v>160</v>
      </c>
      <c r="F1144" s="529" t="s">
        <v>148</v>
      </c>
      <c r="G1144" s="529" t="s">
        <v>161</v>
      </c>
      <c r="H1144" s="9">
        <v>30.420177689749998</v>
      </c>
      <c r="I1144" s="9">
        <v>0</v>
      </c>
      <c r="J1144" s="287">
        <v>30.420177689749998</v>
      </c>
      <c r="K1144" s="9">
        <v>856.50380614949995</v>
      </c>
      <c r="L1144" s="9">
        <v>153.24635550946999</v>
      </c>
      <c r="M1144" s="287">
        <v>1009.75016165897</v>
      </c>
      <c r="N1144" s="9">
        <v>110.60950476215</v>
      </c>
      <c r="O1144" s="9">
        <v>508.2547275755</v>
      </c>
      <c r="P1144" s="9">
        <v>69.08498362476</v>
      </c>
      <c r="Q1144" s="9">
        <v>54.398264658590001</v>
      </c>
      <c r="R1144" s="9">
        <v>169.38001469883</v>
      </c>
      <c r="S1144" s="9">
        <v>181.93721364160001</v>
      </c>
      <c r="T1144" s="9">
        <v>155.47480108034</v>
      </c>
      <c r="U1144" s="9">
        <v>83.027749655199997</v>
      </c>
      <c r="V1144" s="287">
        <v>1332.1672596969702</v>
      </c>
      <c r="W1144" s="287">
        <v>2372.3375990456898</v>
      </c>
      <c r="X1144" s="9">
        <v>233.69370991836604</v>
      </c>
      <c r="Y1144" s="284">
        <v>2606.0313089640558</v>
      </c>
      <c r="Z1144" t="str">
        <f>SUBSTITUTE(SUBSTITUTE(SUBSTITUTE(SUBSTITUTE(IF(E1144="","",VLOOKUP(E1144,Esquemas_NORM!$A$2:$H$126,8,FALSE)),"PROVINCIA ADMINISTRATIVA Y DE PLANIFICACIÓN","PAT"),"PROVINCIA ADMINISTRATIVA Y DE PLANIFICACION","PAT"),"PROVINCIA ADMINISTRATIVA DE PLANIFICACION","PAT"),"PROVINCIA ADMINISTRATIVA Y PLANIFICACION","PAT")</f>
        <v>A la fecha no ha conformado un EAT Provincia</v>
      </c>
      <c r="AA1144" t="str">
        <f>IF($E1144="","",INDEX(Esquemas_NORM!$H$2:$K$126,MATCH($E1144,Esquemas_NORM!$A$2:$A$126,0),MATCH(AA$4,Esquemas_NORM!$H$1:$K$1,0)))</f>
        <v>A la fecha no ha conformado un EAT Región</v>
      </c>
      <c r="AB1144" t="str">
        <f>IF($E1144="","",INDEX(Esquemas_NORM!$H$2:$K$126,MATCH($E1144,Esquemas_NORM!$A$2:$A$126,0),MATCH(AB$4,Esquemas_NORM!$H$1:$K$1,0)))</f>
        <v>Área Metropolitana del Valle de Aburrá</v>
      </c>
      <c r="AC1144" t="str">
        <f>IF($E1144="","",INDEX(Esquemas_NORM!$H$2:$K$126,MATCH($E1144,Esquemas_NORM!$A$2:$A$126,0),MATCH(AC$4,Esquemas_NORM!$H$1:$K$1,0)))</f>
        <v>A la fecha no ha conformado un EAT asociación - unión</v>
      </c>
    </row>
    <row r="1145" spans="1:29" x14ac:dyDescent="0.3">
      <c r="A1145" s="528">
        <v>2024</v>
      </c>
      <c r="B1145" s="529" t="s">
        <v>556</v>
      </c>
      <c r="C1145" s="529" t="s">
        <v>144</v>
      </c>
      <c r="D1145" s="529" t="s">
        <v>561</v>
      </c>
      <c r="E1145" s="529" t="s">
        <v>163</v>
      </c>
      <c r="F1145" s="529" t="s">
        <v>148</v>
      </c>
      <c r="G1145" s="529" t="s">
        <v>164</v>
      </c>
      <c r="H1145" s="9">
        <v>32.213632794500001</v>
      </c>
      <c r="I1145" s="9">
        <v>1.1444048300000001E-3</v>
      </c>
      <c r="J1145" s="287">
        <v>32.214777199330001</v>
      </c>
      <c r="K1145" s="9">
        <v>2036.0431829828301</v>
      </c>
      <c r="L1145" s="9">
        <v>967.22312210328005</v>
      </c>
      <c r="M1145" s="287">
        <v>3003.2663050861102</v>
      </c>
      <c r="N1145" s="9">
        <v>730.54313440266003</v>
      </c>
      <c r="O1145" s="9">
        <v>2554.2533318516198</v>
      </c>
      <c r="P1145" s="9">
        <v>320.85510130015001</v>
      </c>
      <c r="Q1145" s="9">
        <v>560.55476674775002</v>
      </c>
      <c r="R1145" s="9">
        <v>2283.6722713354002</v>
      </c>
      <c r="S1145" s="9">
        <v>1208.4662578212501</v>
      </c>
      <c r="T1145" s="9">
        <v>1565.54849626903</v>
      </c>
      <c r="U1145" s="9">
        <v>977.82557344739996</v>
      </c>
      <c r="V1145" s="287">
        <v>10201.718933175262</v>
      </c>
      <c r="W1145" s="287">
        <v>13237.200015460701</v>
      </c>
      <c r="X1145" s="9">
        <v>1303.9671848512983</v>
      </c>
      <c r="Y1145" s="284">
        <v>14541.167200312</v>
      </c>
      <c r="Z1145" t="str">
        <f>SUBSTITUTE(SUBSTITUTE(SUBSTITUTE(SUBSTITUTE(IF(E1145="","",VLOOKUP(E1145,Esquemas_NORM!$A$2:$H$126,8,FALSE)),"PROVINCIA ADMINISTRATIVA Y DE PLANIFICACIÓN","PAT"),"PROVINCIA ADMINISTRATIVA Y DE PLANIFICACION","PAT"),"PROVINCIA ADMINISTRATIVA DE PLANIFICACION","PAT"),"PROVINCIA ADMINISTRATIVA Y PLANIFICACION","PAT")</f>
        <v>A la fecha no ha conformado un EAT Provincia</v>
      </c>
      <c r="AA1145" t="str">
        <f>IF($E1145="","",INDEX(Esquemas_NORM!$H$2:$K$126,MATCH($E1145,Esquemas_NORM!$A$2:$A$126,0),MATCH(AA$4,Esquemas_NORM!$H$1:$K$1,0)))</f>
        <v>A la fecha no ha conformado un EAT Región</v>
      </c>
      <c r="AB1145" t="str">
        <f>IF($E1145="","",INDEX(Esquemas_NORM!$H$2:$K$126,MATCH($E1145,Esquemas_NORM!$A$2:$A$126,0),MATCH(AB$4,Esquemas_NORM!$H$1:$K$1,0)))</f>
        <v>Área Metropolitana del Valle de Aburrá</v>
      </c>
      <c r="AC1145" t="str">
        <f>IF($E1145="","",INDEX(Esquemas_NORM!$H$2:$K$126,MATCH($E1145,Esquemas_NORM!$A$2:$A$126,0),MATCH(AC$4,Esquemas_NORM!$H$1:$K$1,0)))</f>
        <v>A la fecha no ha conformado un EAT asociación - unión</v>
      </c>
    </row>
    <row r="1146" spans="1:29" x14ac:dyDescent="0.3">
      <c r="A1146" s="528">
        <v>2024</v>
      </c>
      <c r="B1146" s="529" t="s">
        <v>556</v>
      </c>
      <c r="C1146" s="529" t="s">
        <v>144</v>
      </c>
      <c r="D1146" s="529" t="s">
        <v>560</v>
      </c>
      <c r="E1146" s="529" t="s">
        <v>166</v>
      </c>
      <c r="F1146" s="529" t="s">
        <v>148</v>
      </c>
      <c r="G1146" s="529" t="s">
        <v>167</v>
      </c>
      <c r="H1146" s="9">
        <v>182.20090688184001</v>
      </c>
      <c r="I1146" s="9">
        <v>10.173948413250001</v>
      </c>
      <c r="J1146" s="287">
        <v>192.37485529509001</v>
      </c>
      <c r="K1146" s="9">
        <v>2252.4515062134001</v>
      </c>
      <c r="L1146" s="9">
        <v>118.25926189845001</v>
      </c>
      <c r="M1146" s="287">
        <v>2370.71076811185</v>
      </c>
      <c r="N1146" s="9">
        <v>263.38935253945999</v>
      </c>
      <c r="O1146" s="9">
        <v>488.16257625333998</v>
      </c>
      <c r="P1146" s="9">
        <v>41.316175628259998</v>
      </c>
      <c r="Q1146" s="9">
        <v>37.414450734150002</v>
      </c>
      <c r="R1146" s="9">
        <v>121.16711350105</v>
      </c>
      <c r="S1146" s="9">
        <v>190.59223664024</v>
      </c>
      <c r="T1146" s="9">
        <v>144.63299752647001</v>
      </c>
      <c r="U1146" s="9">
        <v>60.693907466239999</v>
      </c>
      <c r="V1146" s="287">
        <v>1347.3688102892102</v>
      </c>
      <c r="W1146" s="287">
        <v>3910.4544336961503</v>
      </c>
      <c r="X1146" s="9">
        <v>385.21018443781168</v>
      </c>
      <c r="Y1146" s="284">
        <v>4295.664618133962</v>
      </c>
      <c r="Z1146" t="str">
        <f>SUBSTITUTE(SUBSTITUTE(SUBSTITUTE(SUBSTITUTE(IF(E1146="","",VLOOKUP(E1146,Esquemas_NORM!$A$2:$H$126,8,FALSE)),"PROVINCIA ADMINISTRATIVA Y DE PLANIFICACIÓN","PAT"),"PROVINCIA ADMINISTRATIVA Y DE PLANIFICACION","PAT"),"PROVINCIA ADMINISTRATIVA DE PLANIFICACION","PAT"),"PROVINCIA ADMINISTRATIVA Y PLANIFICACION","PAT")</f>
        <v>A la fecha no ha conformado un EAT Provincia</v>
      </c>
      <c r="AA1146" t="str">
        <f>IF($E1146="","",INDEX(Esquemas_NORM!$H$2:$K$126,MATCH($E1146,Esquemas_NORM!$A$2:$A$126,0),MATCH(AA$4,Esquemas_NORM!$H$1:$K$1,0)))</f>
        <v>A la fecha no ha conformado un EAT Región</v>
      </c>
      <c r="AB1146" t="str">
        <f>IF($E1146="","",INDEX(Esquemas_NORM!$H$2:$K$126,MATCH($E1146,Esquemas_NORM!$A$2:$A$126,0),MATCH(AB$4,Esquemas_NORM!$H$1:$K$1,0)))</f>
        <v>Área Metropolitana del Valle de Aburrá</v>
      </c>
      <c r="AC1146" t="str">
        <f>IF($E1146="","",INDEX(Esquemas_NORM!$H$2:$K$126,MATCH($E1146,Esquemas_NORM!$A$2:$A$126,0),MATCH(AC$4,Esquemas_NORM!$H$1:$K$1,0)))</f>
        <v>A la fecha no ha conformado un EAT asociación - unión</v>
      </c>
    </row>
    <row r="1147" spans="1:29" x14ac:dyDescent="0.3">
      <c r="A1147" s="528">
        <v>2024</v>
      </c>
      <c r="B1147" s="529" t="s">
        <v>556</v>
      </c>
      <c r="C1147" s="529" t="s">
        <v>144</v>
      </c>
      <c r="D1147" s="529" t="s">
        <v>561</v>
      </c>
      <c r="E1147" s="529" t="s">
        <v>169</v>
      </c>
      <c r="F1147" s="529" t="s">
        <v>148</v>
      </c>
      <c r="G1147" s="529" t="s">
        <v>170</v>
      </c>
      <c r="H1147" s="9">
        <v>1.8008995379099999</v>
      </c>
      <c r="I1147" s="9">
        <v>1.2205912191899999</v>
      </c>
      <c r="J1147" s="287">
        <v>3.0214907570999996</v>
      </c>
      <c r="K1147" s="9">
        <v>3668.7351233375998</v>
      </c>
      <c r="L1147" s="9">
        <v>937.13734890015996</v>
      </c>
      <c r="M1147" s="287">
        <v>4605.8724722377601</v>
      </c>
      <c r="N1147" s="9">
        <v>718.47867231756004</v>
      </c>
      <c r="O1147" s="9">
        <v>2718.2878845371001</v>
      </c>
      <c r="P1147" s="9">
        <v>325.18270630098999</v>
      </c>
      <c r="Q1147" s="9">
        <v>391.46217855022002</v>
      </c>
      <c r="R1147" s="9">
        <v>1123.8824932676901</v>
      </c>
      <c r="S1147" s="9">
        <v>1101.6305538946201</v>
      </c>
      <c r="T1147" s="9">
        <v>1102.8066659064</v>
      </c>
      <c r="U1147" s="9">
        <v>572.29752088761995</v>
      </c>
      <c r="V1147" s="287">
        <v>8054.028675662199</v>
      </c>
      <c r="W1147" s="287">
        <v>12662.922638657061</v>
      </c>
      <c r="X1147" s="9">
        <v>1247.396395448729</v>
      </c>
      <c r="Y1147" s="284">
        <v>13910.319034105789</v>
      </c>
      <c r="Z1147" t="str">
        <f>SUBSTITUTE(SUBSTITUTE(SUBSTITUTE(SUBSTITUTE(IF(E1147="","",VLOOKUP(E1147,Esquemas_NORM!$A$2:$H$126,8,FALSE)),"PROVINCIA ADMINISTRATIVA Y DE PLANIFICACIÓN","PAT"),"PROVINCIA ADMINISTRATIVA Y DE PLANIFICACION","PAT"),"PROVINCIA ADMINISTRATIVA DE PLANIFICACION","PAT"),"PROVINCIA ADMINISTRATIVA Y PLANIFICACION","PAT")</f>
        <v>A la fecha no ha conformado un EAT Provincia</v>
      </c>
      <c r="AA1147" t="str">
        <f>IF($E1147="","",INDEX(Esquemas_NORM!$H$2:$K$126,MATCH($E1147,Esquemas_NORM!$A$2:$A$126,0),MATCH(AA$4,Esquemas_NORM!$H$1:$K$1,0)))</f>
        <v>A la fecha no ha conformado un EAT Región</v>
      </c>
      <c r="AB1147" t="str">
        <f>IF($E1147="","",INDEX(Esquemas_NORM!$H$2:$K$126,MATCH($E1147,Esquemas_NORM!$A$2:$A$126,0),MATCH(AB$4,Esquemas_NORM!$H$1:$K$1,0)))</f>
        <v>Área Metropolitana del Valle de Aburrá</v>
      </c>
      <c r="AC1147" t="str">
        <f>IF($E1147="","",INDEX(Esquemas_NORM!$H$2:$K$126,MATCH($E1147,Esquemas_NORM!$A$2:$A$126,0),MATCH(AC$4,Esquemas_NORM!$H$1:$K$1,0)))</f>
        <v>A la fecha no ha conformado un EAT asociación - unión</v>
      </c>
    </row>
    <row r="1148" spans="1:29" x14ac:dyDescent="0.3">
      <c r="A1148" s="528">
        <v>2024</v>
      </c>
      <c r="B1148" s="529" t="s">
        <v>556</v>
      </c>
      <c r="C1148" s="529" t="s">
        <v>144</v>
      </c>
      <c r="D1148" s="529" t="s">
        <v>561</v>
      </c>
      <c r="E1148" s="529" t="s">
        <v>172</v>
      </c>
      <c r="F1148" s="529" t="s">
        <v>148</v>
      </c>
      <c r="G1148" s="529" t="s">
        <v>173</v>
      </c>
      <c r="H1148" s="9">
        <v>16.01381300661</v>
      </c>
      <c r="I1148" s="9">
        <v>0</v>
      </c>
      <c r="J1148" s="287">
        <v>16.01381300661</v>
      </c>
      <c r="K1148" s="9">
        <v>1304.03813976333</v>
      </c>
      <c r="L1148" s="9">
        <v>176.67775005882001</v>
      </c>
      <c r="M1148" s="287">
        <v>1480.7158898221501</v>
      </c>
      <c r="N1148" s="9">
        <v>196.81147997938999</v>
      </c>
      <c r="O1148" s="9">
        <v>643.19383850116003</v>
      </c>
      <c r="P1148" s="9">
        <v>85.664648095160004</v>
      </c>
      <c r="Q1148" s="9">
        <v>57.817174958119999</v>
      </c>
      <c r="R1148" s="9">
        <v>243.88584638846999</v>
      </c>
      <c r="S1148" s="9">
        <v>300.24583700357999</v>
      </c>
      <c r="T1148" s="9">
        <v>322.57886112597998</v>
      </c>
      <c r="U1148" s="9">
        <v>126.26685375456</v>
      </c>
      <c r="V1148" s="287">
        <v>1976.4645398064201</v>
      </c>
      <c r="W1148" s="287">
        <v>3473.1942426351798</v>
      </c>
      <c r="X1148" s="9">
        <v>342.13665380300068</v>
      </c>
      <c r="Y1148" s="284">
        <v>3815.3308964381804</v>
      </c>
      <c r="Z1148" t="str">
        <f>SUBSTITUTE(SUBSTITUTE(SUBSTITUTE(SUBSTITUTE(IF(E1148="","",VLOOKUP(E1148,Esquemas_NORM!$A$2:$H$126,8,FALSE)),"PROVINCIA ADMINISTRATIVA Y DE PLANIFICACIÓN","PAT"),"PROVINCIA ADMINISTRATIVA Y DE PLANIFICACION","PAT"),"PROVINCIA ADMINISTRATIVA DE PLANIFICACION","PAT"),"PROVINCIA ADMINISTRATIVA Y PLANIFICACION","PAT")</f>
        <v>A la fecha no ha conformado un EAT Provincia</v>
      </c>
      <c r="AA1148" t="str">
        <f>IF($E1148="","",INDEX(Esquemas_NORM!$H$2:$K$126,MATCH($E1148,Esquemas_NORM!$A$2:$A$126,0),MATCH(AA$4,Esquemas_NORM!$H$1:$K$1,0)))</f>
        <v>A la fecha no ha conformado un EAT Región</v>
      </c>
      <c r="AB1148" t="str">
        <f>IF($E1148="","",INDEX(Esquemas_NORM!$H$2:$K$126,MATCH($E1148,Esquemas_NORM!$A$2:$A$126,0),MATCH(AB$4,Esquemas_NORM!$H$1:$K$1,0)))</f>
        <v>Área Metropolitana del Valle de Aburrá</v>
      </c>
      <c r="AC1148" t="str">
        <f>IF($E1148="","",INDEX(Esquemas_NORM!$H$2:$K$126,MATCH($E1148,Esquemas_NORM!$A$2:$A$126,0),MATCH(AC$4,Esquemas_NORM!$H$1:$K$1,0)))</f>
        <v>A la fecha no ha conformado un EAT asociación - unión</v>
      </c>
    </row>
    <row r="1149" spans="1:29" x14ac:dyDescent="0.3">
      <c r="A1149" s="528">
        <v>2024</v>
      </c>
      <c r="B1149" s="529" t="s">
        <v>556</v>
      </c>
      <c r="C1149" s="529" t="s">
        <v>144</v>
      </c>
      <c r="D1149" s="529" t="s">
        <v>561</v>
      </c>
      <c r="E1149" s="529" t="s">
        <v>174</v>
      </c>
      <c r="F1149" s="529" t="s">
        <v>148</v>
      </c>
      <c r="G1149" s="529" t="s">
        <v>175</v>
      </c>
      <c r="H1149" s="9">
        <v>12.77686266635</v>
      </c>
      <c r="I1149" s="9">
        <v>0</v>
      </c>
      <c r="J1149" s="287">
        <v>12.77686266635</v>
      </c>
      <c r="K1149" s="9">
        <v>1380.8797153272801</v>
      </c>
      <c r="L1149" s="9">
        <v>69.378941622349998</v>
      </c>
      <c r="M1149" s="287">
        <v>1450.2586569496302</v>
      </c>
      <c r="N1149" s="9">
        <v>283.87242435209998</v>
      </c>
      <c r="O1149" s="9">
        <v>989.66290628709999</v>
      </c>
      <c r="P1149" s="9">
        <v>127.99451529796001</v>
      </c>
      <c r="Q1149" s="9">
        <v>135.64645844265999</v>
      </c>
      <c r="R1149" s="9">
        <v>534.21096434184005</v>
      </c>
      <c r="S1149" s="9">
        <v>443.21053394928998</v>
      </c>
      <c r="T1149" s="9">
        <v>601.53733674573004</v>
      </c>
      <c r="U1149" s="9">
        <v>305.22237203536002</v>
      </c>
      <c r="V1149" s="287">
        <v>3421.3575114520399</v>
      </c>
      <c r="W1149" s="287">
        <v>4884.3930310680198</v>
      </c>
      <c r="X1149" s="9">
        <v>481.15071336764436</v>
      </c>
      <c r="Y1149" s="284">
        <v>5365.5437444356639</v>
      </c>
      <c r="Z1149" t="str">
        <f>SUBSTITUTE(SUBSTITUTE(SUBSTITUTE(SUBSTITUTE(IF(E1149="","",VLOOKUP(E1149,Esquemas_NORM!$A$2:$H$126,8,FALSE)),"PROVINCIA ADMINISTRATIVA Y DE PLANIFICACIÓN","PAT"),"PROVINCIA ADMINISTRATIVA Y DE PLANIFICACION","PAT"),"PROVINCIA ADMINISTRATIVA DE PLANIFICACION","PAT"),"PROVINCIA ADMINISTRATIVA Y PLANIFICACION","PAT")</f>
        <v>A la fecha no ha conformado un EAT Provincia</v>
      </c>
      <c r="AA1149" t="str">
        <f>IF($E1149="","",INDEX(Esquemas_NORM!$H$2:$K$126,MATCH($E1149,Esquemas_NORM!$A$2:$A$126,0),MATCH(AA$4,Esquemas_NORM!$H$1:$K$1,0)))</f>
        <v>A la fecha no ha conformado un EAT Región</v>
      </c>
      <c r="AB1149" t="str">
        <f>IF($E1149="","",INDEX(Esquemas_NORM!$H$2:$K$126,MATCH($E1149,Esquemas_NORM!$A$2:$A$126,0),MATCH(AB$4,Esquemas_NORM!$H$1:$K$1,0)))</f>
        <v>Área Metropolitana del Valle de Aburrá</v>
      </c>
      <c r="AC1149" t="str">
        <f>IF($E1149="","",INDEX(Esquemas_NORM!$H$2:$K$126,MATCH($E1149,Esquemas_NORM!$A$2:$A$126,0),MATCH(AC$4,Esquemas_NORM!$H$1:$K$1,0)))</f>
        <v>A la fecha no ha conformado un EAT asociación - unión</v>
      </c>
    </row>
    <row r="1150" spans="1:29" x14ac:dyDescent="0.3">
      <c r="A1150" s="528">
        <v>2024</v>
      </c>
      <c r="B1150" s="529" t="s">
        <v>556</v>
      </c>
      <c r="C1150" s="529" t="s">
        <v>176</v>
      </c>
      <c r="D1150" s="529" t="s">
        <v>562</v>
      </c>
      <c r="E1150" s="529" t="s">
        <v>179</v>
      </c>
      <c r="F1150" s="529" t="s">
        <v>180</v>
      </c>
      <c r="G1150" s="529" t="s">
        <v>182</v>
      </c>
      <c r="H1150" s="9">
        <v>101.04718921013</v>
      </c>
      <c r="I1150" s="9">
        <v>51.378218759079999</v>
      </c>
      <c r="J1150" s="287">
        <v>152.42540796921</v>
      </c>
      <c r="K1150" s="9">
        <v>15.827451442339999</v>
      </c>
      <c r="L1150" s="9">
        <v>10.1908228707</v>
      </c>
      <c r="M1150" s="287">
        <v>26.018274313039999</v>
      </c>
      <c r="N1150" s="9">
        <v>14.258699124510001</v>
      </c>
      <c r="O1150" s="9">
        <v>177.84448795505</v>
      </c>
      <c r="P1150" s="9">
        <v>12.529753522749999</v>
      </c>
      <c r="Q1150" s="9">
        <v>11.478975016330001</v>
      </c>
      <c r="R1150" s="9">
        <v>23.31688976069</v>
      </c>
      <c r="S1150" s="9">
        <v>48.353652986439997</v>
      </c>
      <c r="T1150" s="9">
        <v>101.72146147967</v>
      </c>
      <c r="U1150" s="9">
        <v>21.835856767909998</v>
      </c>
      <c r="V1150" s="287">
        <v>411.33977661334995</v>
      </c>
      <c r="W1150" s="287">
        <v>589.78345889560001</v>
      </c>
      <c r="X1150" s="9">
        <v>58.098259123512136</v>
      </c>
      <c r="Y1150" s="284">
        <v>647.8817180191121</v>
      </c>
      <c r="Z1150" t="str">
        <f>SUBSTITUTE(SUBSTITUTE(SUBSTITUTE(SUBSTITUTE(IF(E1150="","",VLOOKUP(E1150,Esquemas_NORM!$A$2:$H$126,8,FALSE)),"PROVINCIA ADMINISTRATIVA Y DE PLANIFICACIÓN","PAT"),"PROVINCIA ADMINISTRATIVA Y DE PLANIFICACION","PAT"),"PROVINCIA ADMINISTRATIVA DE PLANIFICACION","PAT"),"PROVINCIA ADMINISTRATIVA Y PLANIFICACION","PAT")</f>
        <v>A la fecha no ha conformado un EAT Provincia</v>
      </c>
      <c r="AA1150" t="str">
        <f>IF($E1150="","",INDEX(Esquemas_NORM!$H$2:$K$126,MATCH($E1150,Esquemas_NORM!$A$2:$A$126,0),MATCH(AA$4,Esquemas_NORM!$H$1:$K$1,0)))</f>
        <v>Región de Planeación y Gestión del Bajo Cauca</v>
      </c>
      <c r="AB1150" t="str">
        <f>IF($E1150="","",INDEX(Esquemas_NORM!$H$2:$K$126,MATCH($E1150,Esquemas_NORM!$A$2:$A$126,0),MATCH(AB$4,Esquemas_NORM!$H$1:$K$1,0)))</f>
        <v>A la fecha no ha conformado un EAT Área Metropolitana</v>
      </c>
      <c r="AC1150" t="str">
        <f>IF($E1150="","",INDEX(Esquemas_NORM!$H$2:$K$126,MATCH($E1150,Esquemas_NORM!$A$2:$A$126,0),MATCH(AC$4,Esquemas_NORM!$H$1:$K$1,0)))</f>
        <v>A la fecha no ha conformado un EAT asociación - unión</v>
      </c>
    </row>
    <row r="1151" spans="1:29" x14ac:dyDescent="0.3">
      <c r="A1151" s="528">
        <v>2024</v>
      </c>
      <c r="B1151" s="529" t="s">
        <v>556</v>
      </c>
      <c r="C1151" s="529" t="s">
        <v>176</v>
      </c>
      <c r="D1151" s="529" t="s">
        <v>562</v>
      </c>
      <c r="E1151" s="529" t="s">
        <v>184</v>
      </c>
      <c r="F1151" s="529" t="s">
        <v>180</v>
      </c>
      <c r="G1151" s="529" t="s">
        <v>185</v>
      </c>
      <c r="H1151" s="9">
        <v>41.942227635080002</v>
      </c>
      <c r="I1151" s="9">
        <v>1698.49247619941</v>
      </c>
      <c r="J1151" s="287">
        <v>1740.4347038344899</v>
      </c>
      <c r="K1151" s="9">
        <v>39.851153448529999</v>
      </c>
      <c r="L1151" s="9">
        <v>36.149887827199997</v>
      </c>
      <c r="M1151" s="287">
        <v>76.001041275729989</v>
      </c>
      <c r="N1151" s="9">
        <v>109.01968923301</v>
      </c>
      <c r="O1151" s="9">
        <v>476.88319480659999</v>
      </c>
      <c r="P1151" s="9">
        <v>43.56893420958</v>
      </c>
      <c r="Q1151" s="9">
        <v>49.91438209431</v>
      </c>
      <c r="R1151" s="9">
        <v>81.626104466439998</v>
      </c>
      <c r="S1151" s="9">
        <v>286.89209530967997</v>
      </c>
      <c r="T1151" s="9">
        <v>327.36138761399002</v>
      </c>
      <c r="U1151" s="9">
        <v>67.772764521240006</v>
      </c>
      <c r="V1151" s="287">
        <v>1443.0385522548499</v>
      </c>
      <c r="W1151" s="287">
        <v>3259.47429736507</v>
      </c>
      <c r="X1151" s="9">
        <v>321.08357648699581</v>
      </c>
      <c r="Y1151" s="284">
        <v>3580.5578738520658</v>
      </c>
      <c r="Z1151" t="str">
        <f>SUBSTITUTE(SUBSTITUTE(SUBSTITUTE(SUBSTITUTE(IF(E1151="","",VLOOKUP(E1151,Esquemas_NORM!$A$2:$H$126,8,FALSE)),"PROVINCIA ADMINISTRATIVA Y DE PLANIFICACIÓN","PAT"),"PROVINCIA ADMINISTRATIVA Y DE PLANIFICACION","PAT"),"PROVINCIA ADMINISTRATIVA DE PLANIFICACION","PAT"),"PROVINCIA ADMINISTRATIVA Y PLANIFICACION","PAT")</f>
        <v>A la fecha no ha conformado un EAT Provincia</v>
      </c>
      <c r="AA1151" t="str">
        <f>IF($E1151="","",INDEX(Esquemas_NORM!$H$2:$K$126,MATCH($E1151,Esquemas_NORM!$A$2:$A$126,0),MATCH(AA$4,Esquemas_NORM!$H$1:$K$1,0)))</f>
        <v>Región de Planeación y Gestión del Bajo Cauca</v>
      </c>
      <c r="AB1151" t="str">
        <f>IF($E1151="","",INDEX(Esquemas_NORM!$H$2:$K$126,MATCH($E1151,Esquemas_NORM!$A$2:$A$126,0),MATCH(AB$4,Esquemas_NORM!$H$1:$K$1,0)))</f>
        <v>A la fecha no ha conformado un EAT Área Metropolitana</v>
      </c>
      <c r="AC1151" t="str">
        <f>IF($E1151="","",INDEX(Esquemas_NORM!$H$2:$K$126,MATCH($E1151,Esquemas_NORM!$A$2:$A$126,0),MATCH(AC$4,Esquemas_NORM!$H$1:$K$1,0)))</f>
        <v>A la fecha no ha conformado un EAT asociación - unión</v>
      </c>
    </row>
    <row r="1152" spans="1:29" x14ac:dyDescent="0.3">
      <c r="A1152" s="528">
        <v>2024</v>
      </c>
      <c r="B1152" s="529" t="s">
        <v>556</v>
      </c>
      <c r="C1152" s="529" t="s">
        <v>176</v>
      </c>
      <c r="D1152" s="529" t="s">
        <v>562</v>
      </c>
      <c r="E1152" s="529" t="s">
        <v>187</v>
      </c>
      <c r="F1152" s="529" t="s">
        <v>180</v>
      </c>
      <c r="G1152" s="529" t="s">
        <v>188</v>
      </c>
      <c r="H1152" s="9">
        <v>48.837160892299998</v>
      </c>
      <c r="I1152" s="9">
        <v>740.46761413219997</v>
      </c>
      <c r="J1152" s="287">
        <v>789.30477502449992</v>
      </c>
      <c r="K1152" s="9">
        <v>6.4422518414400001</v>
      </c>
      <c r="L1152" s="9">
        <v>31.654791530880001</v>
      </c>
      <c r="M1152" s="287">
        <v>38.097043372320002</v>
      </c>
      <c r="N1152" s="9">
        <v>60.241279204069997</v>
      </c>
      <c r="O1152" s="9">
        <v>241.37176872342999</v>
      </c>
      <c r="P1152" s="9">
        <v>23.61116891931</v>
      </c>
      <c r="Q1152" s="9">
        <v>22.524423741260001</v>
      </c>
      <c r="R1152" s="9">
        <v>46.701855294470001</v>
      </c>
      <c r="S1152" s="9">
        <v>114.28455444052</v>
      </c>
      <c r="T1152" s="9">
        <v>165.45275899347999</v>
      </c>
      <c r="U1152" s="9">
        <v>39.650622056620001</v>
      </c>
      <c r="V1152" s="287">
        <v>713.83843137316001</v>
      </c>
      <c r="W1152" s="287">
        <v>1541.24024976998</v>
      </c>
      <c r="X1152" s="9">
        <v>151.8241552086555</v>
      </c>
      <c r="Y1152" s="284">
        <v>1693.0644049786356</v>
      </c>
      <c r="Z1152" t="str">
        <f>SUBSTITUTE(SUBSTITUTE(SUBSTITUTE(SUBSTITUTE(IF(E1152="","",VLOOKUP(E1152,Esquemas_NORM!$A$2:$H$126,8,FALSE)),"PROVINCIA ADMINISTRATIVA Y DE PLANIFICACIÓN","PAT"),"PROVINCIA ADMINISTRATIVA Y DE PLANIFICACION","PAT"),"PROVINCIA ADMINISTRATIVA DE PLANIFICACION","PAT"),"PROVINCIA ADMINISTRATIVA Y PLANIFICACION","PAT")</f>
        <v>A la fecha no ha conformado un EAT Provincia</v>
      </c>
      <c r="AA1152" t="str">
        <f>IF($E1152="","",INDEX(Esquemas_NORM!$H$2:$K$126,MATCH($E1152,Esquemas_NORM!$A$2:$A$126,0),MATCH(AA$4,Esquemas_NORM!$H$1:$K$1,0)))</f>
        <v>Región de Planeación y Gestión del Bajo Cauca</v>
      </c>
      <c r="AB1152" t="str">
        <f>IF($E1152="","",INDEX(Esquemas_NORM!$H$2:$K$126,MATCH($E1152,Esquemas_NORM!$A$2:$A$126,0),MATCH(AB$4,Esquemas_NORM!$H$1:$K$1,0)))</f>
        <v>A la fecha no ha conformado un EAT Área Metropolitana</v>
      </c>
      <c r="AC1152" t="str">
        <f>IF($E1152="","",INDEX(Esquemas_NORM!$H$2:$K$126,MATCH($E1152,Esquemas_NORM!$A$2:$A$126,0),MATCH(AC$4,Esquemas_NORM!$H$1:$K$1,0)))</f>
        <v>A la fecha no ha conformado un EAT asociación - unión</v>
      </c>
    </row>
    <row r="1153" spans="1:29" x14ac:dyDescent="0.3">
      <c r="A1153" s="528">
        <v>2024</v>
      </c>
      <c r="B1153" s="529" t="s">
        <v>556</v>
      </c>
      <c r="C1153" s="529" t="s">
        <v>176</v>
      </c>
      <c r="D1153" s="529" t="s">
        <v>562</v>
      </c>
      <c r="E1153" s="529" t="s">
        <v>189</v>
      </c>
      <c r="F1153" s="529" t="s">
        <v>180</v>
      </c>
      <c r="G1153" s="529" t="s">
        <v>190</v>
      </c>
      <c r="H1153" s="9">
        <v>47.659864807140004</v>
      </c>
      <c r="I1153" s="9">
        <v>8.1863497727199999</v>
      </c>
      <c r="J1153" s="287">
        <v>55.846214579860003</v>
      </c>
      <c r="K1153" s="9">
        <v>16.225540237650002</v>
      </c>
      <c r="L1153" s="9">
        <v>3.10549249435</v>
      </c>
      <c r="M1153" s="287">
        <v>19.331032732000001</v>
      </c>
      <c r="N1153" s="9">
        <v>25.904864909019999</v>
      </c>
      <c r="O1153" s="9">
        <v>110.05926521856</v>
      </c>
      <c r="P1153" s="9">
        <v>10.10268780913</v>
      </c>
      <c r="Q1153" s="9">
        <v>10.89639853623</v>
      </c>
      <c r="R1153" s="9">
        <v>21.63137929581</v>
      </c>
      <c r="S1153" s="9">
        <v>47.328797247040001</v>
      </c>
      <c r="T1153" s="9">
        <v>94.698284811220006</v>
      </c>
      <c r="U1153" s="9">
        <v>19.22289592696</v>
      </c>
      <c r="V1153" s="287">
        <v>339.84457375397005</v>
      </c>
      <c r="W1153" s="287">
        <v>415.02182106583007</v>
      </c>
      <c r="X1153" s="9">
        <v>40.882878179294558</v>
      </c>
      <c r="Y1153" s="284">
        <v>455.90469924512462</v>
      </c>
      <c r="Z1153" t="str">
        <f>SUBSTITUTE(SUBSTITUTE(SUBSTITUTE(SUBSTITUTE(IF(E1153="","",VLOOKUP(E1153,Esquemas_NORM!$A$2:$H$126,8,FALSE)),"PROVINCIA ADMINISTRATIVA Y DE PLANIFICACIÓN","PAT"),"PROVINCIA ADMINISTRATIVA Y DE PLANIFICACION","PAT"),"PROVINCIA ADMINISTRATIVA DE PLANIFICACION","PAT"),"PROVINCIA ADMINISTRATIVA Y PLANIFICACION","PAT")</f>
        <v>A la fecha no ha conformado un EAT Provincia</v>
      </c>
      <c r="AA1153" t="str">
        <f>IF($E1153="","",INDEX(Esquemas_NORM!$H$2:$K$126,MATCH($E1153,Esquemas_NORM!$A$2:$A$126,0),MATCH(AA$4,Esquemas_NORM!$H$1:$K$1,0)))</f>
        <v>Región de Planeación y Gestión del Bajo Cauca</v>
      </c>
      <c r="AB1153" t="str">
        <f>IF($E1153="","",INDEX(Esquemas_NORM!$H$2:$K$126,MATCH($E1153,Esquemas_NORM!$A$2:$A$126,0),MATCH(AB$4,Esquemas_NORM!$H$1:$K$1,0)))</f>
        <v>A la fecha no ha conformado un EAT Área Metropolitana</v>
      </c>
      <c r="AC1153" t="str">
        <f>IF($E1153="","",INDEX(Esquemas_NORM!$H$2:$K$126,MATCH($E1153,Esquemas_NORM!$A$2:$A$126,0),MATCH(AC$4,Esquemas_NORM!$H$1:$K$1,0)))</f>
        <v>A la fecha no ha conformado un EAT asociación - unión</v>
      </c>
    </row>
    <row r="1154" spans="1:29" x14ac:dyDescent="0.3">
      <c r="A1154" s="528">
        <v>2024</v>
      </c>
      <c r="B1154" s="529" t="s">
        <v>556</v>
      </c>
      <c r="C1154" s="529" t="s">
        <v>176</v>
      </c>
      <c r="D1154" s="529" t="s">
        <v>562</v>
      </c>
      <c r="E1154" s="529" t="s">
        <v>191</v>
      </c>
      <c r="F1154" s="529" t="s">
        <v>180</v>
      </c>
      <c r="G1154" s="529" t="s">
        <v>192</v>
      </c>
      <c r="H1154" s="9">
        <v>66.861117007770005</v>
      </c>
      <c r="I1154" s="9">
        <v>30.531955453630001</v>
      </c>
      <c r="J1154" s="287">
        <v>97.39307246140001</v>
      </c>
      <c r="K1154" s="9">
        <v>18.67872404956</v>
      </c>
      <c r="L1154" s="9">
        <v>4.7284090145700004</v>
      </c>
      <c r="M1154" s="287">
        <v>23.407133064130001</v>
      </c>
      <c r="N1154" s="9">
        <v>21.05999945652</v>
      </c>
      <c r="O1154" s="9">
        <v>135.92653595959999</v>
      </c>
      <c r="P1154" s="9">
        <v>15.12274069847</v>
      </c>
      <c r="Q1154" s="9">
        <v>16.292915862259999</v>
      </c>
      <c r="R1154" s="9">
        <v>33.207133937839998</v>
      </c>
      <c r="S1154" s="9">
        <v>56.869164998039999</v>
      </c>
      <c r="T1154" s="9">
        <v>112.29362146187</v>
      </c>
      <c r="U1154" s="9">
        <v>29.534348367900002</v>
      </c>
      <c r="V1154" s="287">
        <v>420.30646074249995</v>
      </c>
      <c r="W1154" s="287">
        <v>541.10666626802993</v>
      </c>
      <c r="X1154" s="9">
        <v>53.303216351925862</v>
      </c>
      <c r="Y1154" s="284">
        <v>594.40988261995574</v>
      </c>
      <c r="Z1154" t="str">
        <f>SUBSTITUTE(SUBSTITUTE(SUBSTITUTE(SUBSTITUTE(IF(E1154="","",VLOOKUP(E1154,Esquemas_NORM!$A$2:$H$126,8,FALSE)),"PROVINCIA ADMINISTRATIVA Y DE PLANIFICACIÓN","PAT"),"PROVINCIA ADMINISTRATIVA Y DE PLANIFICACION","PAT"),"PROVINCIA ADMINISTRATIVA DE PLANIFICACION","PAT"),"PROVINCIA ADMINISTRATIVA Y PLANIFICACION","PAT")</f>
        <v>A la fecha no ha conformado un EAT Provincia</v>
      </c>
      <c r="AA1154" t="str">
        <f>IF($E1154="","",INDEX(Esquemas_NORM!$H$2:$K$126,MATCH($E1154,Esquemas_NORM!$A$2:$A$126,0),MATCH(AA$4,Esquemas_NORM!$H$1:$K$1,0)))</f>
        <v>Región de Planeación y Gestión del Bajo Cauca</v>
      </c>
      <c r="AB1154" t="str">
        <f>IF($E1154="","",INDEX(Esquemas_NORM!$H$2:$K$126,MATCH($E1154,Esquemas_NORM!$A$2:$A$126,0),MATCH(AB$4,Esquemas_NORM!$H$1:$K$1,0)))</f>
        <v>A la fecha no ha conformado un EAT Área Metropolitana</v>
      </c>
      <c r="AC1154" t="str">
        <f>IF($E1154="","",INDEX(Esquemas_NORM!$H$2:$K$126,MATCH($E1154,Esquemas_NORM!$A$2:$A$126,0),MATCH(AC$4,Esquemas_NORM!$H$1:$K$1,0)))</f>
        <v>A la fecha no ha conformado un EAT asociación - unión</v>
      </c>
    </row>
    <row r="1155" spans="1:29" x14ac:dyDescent="0.3">
      <c r="A1155" s="528">
        <v>2024</v>
      </c>
      <c r="B1155" s="529" t="s">
        <v>556</v>
      </c>
      <c r="C1155" s="529" t="s">
        <v>176</v>
      </c>
      <c r="D1155" s="529" t="s">
        <v>562</v>
      </c>
      <c r="E1155" s="529" t="s">
        <v>193</v>
      </c>
      <c r="F1155" s="529" t="s">
        <v>180</v>
      </c>
      <c r="G1155" s="529" t="s">
        <v>194</v>
      </c>
      <c r="H1155" s="9">
        <v>71.620401003859996</v>
      </c>
      <c r="I1155" s="9">
        <v>131.62781775527</v>
      </c>
      <c r="J1155" s="287">
        <v>203.24821875913</v>
      </c>
      <c r="K1155" s="9">
        <v>6.2978884105099997</v>
      </c>
      <c r="L1155" s="9">
        <v>13.031765031100001</v>
      </c>
      <c r="M1155" s="287">
        <v>19.329653441609999</v>
      </c>
      <c r="N1155" s="9">
        <v>9.4118764662200007</v>
      </c>
      <c r="O1155" s="9">
        <v>124.08448078178</v>
      </c>
      <c r="P1155" s="9">
        <v>8.9408003396600009</v>
      </c>
      <c r="Q1155" s="9">
        <v>8.66132366211</v>
      </c>
      <c r="R1155" s="9">
        <v>20.952369322269998</v>
      </c>
      <c r="S1155" s="9">
        <v>37.988982114160002</v>
      </c>
      <c r="T1155" s="9">
        <v>95.270812555129993</v>
      </c>
      <c r="U1155" s="9">
        <v>15.677406997249999</v>
      </c>
      <c r="V1155" s="287">
        <v>320.98805223858</v>
      </c>
      <c r="W1155" s="287">
        <v>543.56592443932004</v>
      </c>
      <c r="X1155" s="9">
        <v>53.545472414471</v>
      </c>
      <c r="Y1155" s="284">
        <v>597.11139685379101</v>
      </c>
      <c r="Z1155" t="str">
        <f>SUBSTITUTE(SUBSTITUTE(SUBSTITUTE(SUBSTITUTE(IF(E1155="","",VLOOKUP(E1155,Esquemas_NORM!$A$2:$H$126,8,FALSE)),"PROVINCIA ADMINISTRATIVA Y DE PLANIFICACIÓN","PAT"),"PROVINCIA ADMINISTRATIVA Y DE PLANIFICACION","PAT"),"PROVINCIA ADMINISTRATIVA DE PLANIFICACION","PAT"),"PROVINCIA ADMINISTRATIVA Y PLANIFICACION","PAT")</f>
        <v>A la fecha no ha conformado un EAT Provincia</v>
      </c>
      <c r="AA1155" t="str">
        <f>IF($E1155="","",INDEX(Esquemas_NORM!$H$2:$K$126,MATCH($E1155,Esquemas_NORM!$A$2:$A$126,0),MATCH(AA$4,Esquemas_NORM!$H$1:$K$1,0)))</f>
        <v>Región de Planeación y Gestión del Bajo Cauca</v>
      </c>
      <c r="AB1155" t="str">
        <f>IF($E1155="","",INDEX(Esquemas_NORM!$H$2:$K$126,MATCH($E1155,Esquemas_NORM!$A$2:$A$126,0),MATCH(AB$4,Esquemas_NORM!$H$1:$K$1,0)))</f>
        <v>A la fecha no ha conformado un EAT Área Metropolitana</v>
      </c>
      <c r="AC1155" t="str">
        <f>IF($E1155="","",INDEX(Esquemas_NORM!$H$2:$K$126,MATCH($E1155,Esquemas_NORM!$A$2:$A$126,0),MATCH(AC$4,Esquemas_NORM!$H$1:$K$1,0)))</f>
        <v>A la fecha no ha conformado un EAT asociación - unión</v>
      </c>
    </row>
    <row r="1156" spans="1:29" x14ac:dyDescent="0.3">
      <c r="A1156" s="528">
        <v>2024</v>
      </c>
      <c r="B1156" s="529" t="s">
        <v>556</v>
      </c>
      <c r="C1156" s="529" t="s">
        <v>195</v>
      </c>
      <c r="D1156" s="529" t="s">
        <v>563</v>
      </c>
      <c r="E1156" s="529" t="s">
        <v>197</v>
      </c>
      <c r="F1156" s="529" t="s">
        <v>198</v>
      </c>
      <c r="G1156" s="529" t="s">
        <v>200</v>
      </c>
      <c r="H1156" s="9">
        <v>18.215793956759999</v>
      </c>
      <c r="I1156" s="9">
        <v>0</v>
      </c>
      <c r="J1156" s="287">
        <v>18.215793956759999</v>
      </c>
      <c r="K1156" s="9">
        <v>2.43231930403</v>
      </c>
      <c r="L1156" s="9">
        <v>1.90494223718</v>
      </c>
      <c r="M1156" s="287">
        <v>4.3372615412100002</v>
      </c>
      <c r="N1156" s="9">
        <v>11.36215720813</v>
      </c>
      <c r="O1156" s="9">
        <v>14.866666911839999</v>
      </c>
      <c r="P1156" s="9">
        <v>2.2423558588799999</v>
      </c>
      <c r="Q1156" s="9">
        <v>2.49371846322</v>
      </c>
      <c r="R1156" s="9">
        <v>6.82694595216</v>
      </c>
      <c r="S1156" s="9">
        <v>8.9878528987500008</v>
      </c>
      <c r="T1156" s="9">
        <v>18.843931972</v>
      </c>
      <c r="U1156" s="9">
        <v>4.7055495999900003</v>
      </c>
      <c r="V1156" s="287">
        <v>70.329178864970004</v>
      </c>
      <c r="W1156" s="287">
        <v>92.882234362939997</v>
      </c>
      <c r="X1156" s="9">
        <v>9.1496226938815077</v>
      </c>
      <c r="Y1156" s="284">
        <v>102.03185705682151</v>
      </c>
      <c r="Z1156" t="str">
        <f>SUBSTITUTE(SUBSTITUTE(SUBSTITUTE(SUBSTITUTE(IF(E1156="","",VLOOKUP(E1156,Esquemas_NORM!$A$2:$H$126,8,FALSE)),"PROVINCIA ADMINISTRATIVA Y DE PLANIFICACIÓN","PAT"),"PROVINCIA ADMINISTRATIVA Y DE PLANIFICACION","PAT"),"PROVINCIA ADMINISTRATIVA DE PLANIFICACION","PAT"),"PROVINCIA ADMINISTRATIVA Y PLANIFICACION","PAT")</f>
        <v>A la fecha no ha conformado un EAT Provincia</v>
      </c>
      <c r="AA1156" t="str">
        <f>IF($E1156="","",INDEX(Esquemas_NORM!$H$2:$K$126,MATCH($E1156,Esquemas_NORM!$A$2:$A$126,0),MATCH(AA$4,Esquemas_NORM!$H$1:$K$1,0)))</f>
        <v>A la fecha no ha conformado un EAT Región</v>
      </c>
      <c r="AB1156" t="str">
        <f>IF($E1156="","",INDEX(Esquemas_NORM!$H$2:$K$126,MATCH($E1156,Esquemas_NORM!$A$2:$A$126,0),MATCH(AB$4,Esquemas_NORM!$H$1:$K$1,0)))</f>
        <v>A la fecha no ha conformado un EAT Área Metropolitana</v>
      </c>
      <c r="AC1156" t="str">
        <f>IF($E1156="","",INDEX(Esquemas_NORM!$H$2:$K$126,MATCH($E1156,Esquemas_NORM!$A$2:$A$126,0),MATCH(AC$4,Esquemas_NORM!$H$1:$K$1,0)))</f>
        <v>ASOCIACIÓN DE MUNICIPIOS DEL MAGDALENA MEDIO ANTIOQUEÑO - AMMA</v>
      </c>
    </row>
    <row r="1157" spans="1:29" x14ac:dyDescent="0.3">
      <c r="A1157" s="528">
        <v>2024</v>
      </c>
      <c r="B1157" s="529" t="s">
        <v>556</v>
      </c>
      <c r="C1157" s="529" t="s">
        <v>195</v>
      </c>
      <c r="D1157" s="529" t="s">
        <v>563</v>
      </c>
      <c r="E1157" s="529" t="s">
        <v>201</v>
      </c>
      <c r="F1157" s="529" t="s">
        <v>198</v>
      </c>
      <c r="G1157" s="529" t="s">
        <v>202</v>
      </c>
      <c r="H1157" s="9">
        <v>73.304973329180001</v>
      </c>
      <c r="I1157" s="9">
        <v>1.89658048903</v>
      </c>
      <c r="J1157" s="287">
        <v>75.201553818210002</v>
      </c>
      <c r="K1157" s="9">
        <v>3.8833524887099999</v>
      </c>
      <c r="L1157" s="9">
        <v>5.0303830009799997</v>
      </c>
      <c r="M1157" s="287">
        <v>8.9137354896899996</v>
      </c>
      <c r="N1157" s="9">
        <v>6.2179170381200004</v>
      </c>
      <c r="O1157" s="9">
        <v>38.210070673350003</v>
      </c>
      <c r="P1157" s="9">
        <v>3.7888880943899998</v>
      </c>
      <c r="Q1157" s="9">
        <v>3.5509839653699999</v>
      </c>
      <c r="R1157" s="9">
        <v>15.262708513910001</v>
      </c>
      <c r="S1157" s="9">
        <v>15.78120436655</v>
      </c>
      <c r="T1157" s="9">
        <v>32.159601741510002</v>
      </c>
      <c r="U1157" s="9">
        <v>7.1881388447300001</v>
      </c>
      <c r="V1157" s="287">
        <v>122.15951323793001</v>
      </c>
      <c r="W1157" s="287">
        <v>206.27480254583003</v>
      </c>
      <c r="X1157" s="9">
        <v>20.319672836187504</v>
      </c>
      <c r="Y1157" s="284">
        <v>226.59447538201752</v>
      </c>
      <c r="Z1157" t="str">
        <f>SUBSTITUTE(SUBSTITUTE(SUBSTITUTE(SUBSTITUTE(IF(E1157="","",VLOOKUP(E1157,Esquemas_NORM!$A$2:$H$126,8,FALSE)),"PROVINCIA ADMINISTRATIVA Y DE PLANIFICACIÓN","PAT"),"PROVINCIA ADMINISTRATIVA Y DE PLANIFICACION","PAT"),"PROVINCIA ADMINISTRATIVA DE PLANIFICACION","PAT"),"PROVINCIA ADMINISTRATIVA Y PLANIFICACION","PAT")</f>
        <v>A la fecha no ha conformado un EAT Provincia</v>
      </c>
      <c r="AA1157" t="str">
        <f>IF($E1157="","",INDEX(Esquemas_NORM!$H$2:$K$126,MATCH($E1157,Esquemas_NORM!$A$2:$A$126,0),MATCH(AA$4,Esquemas_NORM!$H$1:$K$1,0)))</f>
        <v>A la fecha no ha conformado un EAT Región</v>
      </c>
      <c r="AB1157" t="str">
        <f>IF($E1157="","",INDEX(Esquemas_NORM!$H$2:$K$126,MATCH($E1157,Esquemas_NORM!$A$2:$A$126,0),MATCH(AB$4,Esquemas_NORM!$H$1:$K$1,0)))</f>
        <v>A la fecha no ha conformado un EAT Área Metropolitana</v>
      </c>
      <c r="AC1157" t="str">
        <f>IF($E1157="","",INDEX(Esquemas_NORM!$H$2:$K$126,MATCH($E1157,Esquemas_NORM!$A$2:$A$126,0),MATCH(AC$4,Esquemas_NORM!$H$1:$K$1,0)))</f>
        <v>ASOCIACIÓN DE MUNICIPIOS DEL MAGDALENA MEDIO ANTIOQUEÑO - AMMA</v>
      </c>
    </row>
    <row r="1158" spans="1:29" x14ac:dyDescent="0.3">
      <c r="A1158" s="528">
        <v>2024</v>
      </c>
      <c r="B1158" s="529" t="s">
        <v>556</v>
      </c>
      <c r="C1158" s="529" t="s">
        <v>195</v>
      </c>
      <c r="D1158" s="529" t="s">
        <v>564</v>
      </c>
      <c r="E1158" s="529" t="s">
        <v>203</v>
      </c>
      <c r="F1158" s="529" t="s">
        <v>198</v>
      </c>
      <c r="G1158" s="529" t="s">
        <v>204</v>
      </c>
      <c r="H1158" s="9">
        <v>93.062531040579998</v>
      </c>
      <c r="I1158" s="9">
        <v>34.304556060369997</v>
      </c>
      <c r="J1158" s="287">
        <v>127.36708710094999</v>
      </c>
      <c r="K1158" s="9">
        <v>65.61417070956</v>
      </c>
      <c r="L1158" s="9">
        <v>8.6498463374799996</v>
      </c>
      <c r="M1158" s="287">
        <v>74.264017047039999</v>
      </c>
      <c r="N1158" s="9">
        <v>80.993516347490001</v>
      </c>
      <c r="O1158" s="9">
        <v>285.36203110337999</v>
      </c>
      <c r="P1158" s="9">
        <v>21.986016752259999</v>
      </c>
      <c r="Q1158" s="9">
        <v>37.583868833460002</v>
      </c>
      <c r="R1158" s="9">
        <v>80.309976327490006</v>
      </c>
      <c r="S1158" s="9">
        <v>145.62174756716999</v>
      </c>
      <c r="T1158" s="9">
        <v>192.92559114367</v>
      </c>
      <c r="U1158" s="9">
        <v>53.203416846780001</v>
      </c>
      <c r="V1158" s="287">
        <v>897.98616492169992</v>
      </c>
      <c r="W1158" s="287">
        <v>1099.6172690696899</v>
      </c>
      <c r="X1158" s="9">
        <v>108.32085585229208</v>
      </c>
      <c r="Y1158" s="284">
        <v>1207.9381249219819</v>
      </c>
      <c r="Z1158" t="str">
        <f>SUBSTITUTE(SUBSTITUTE(SUBSTITUTE(SUBSTITUTE(IF(E1158="","",VLOOKUP(E1158,Esquemas_NORM!$A$2:$H$126,8,FALSE)),"PROVINCIA ADMINISTRATIVA Y DE PLANIFICACIÓN","PAT"),"PROVINCIA ADMINISTRATIVA Y DE PLANIFICACION","PAT"),"PROVINCIA ADMINISTRATIVA DE PLANIFICACION","PAT"),"PROVINCIA ADMINISTRATIVA Y PLANIFICACION","PAT")</f>
        <v>A la fecha no ha conformado un EAT Provincia</v>
      </c>
      <c r="AA1158" t="str">
        <f>IF($E1158="","",INDEX(Esquemas_NORM!$H$2:$K$126,MATCH($E1158,Esquemas_NORM!$A$2:$A$126,0),MATCH(AA$4,Esquemas_NORM!$H$1:$K$1,0)))</f>
        <v>A la fecha no ha conformado un EAT Región</v>
      </c>
      <c r="AB1158" t="str">
        <f>IF($E1158="","",INDEX(Esquemas_NORM!$H$2:$K$126,MATCH($E1158,Esquemas_NORM!$A$2:$A$126,0),MATCH(AB$4,Esquemas_NORM!$H$1:$K$1,0)))</f>
        <v>A la fecha no ha conformado un EAT Área Metropolitana</v>
      </c>
      <c r="AC1158" t="str">
        <f>IF($E1158="","",INDEX(Esquemas_NORM!$H$2:$K$126,MATCH($E1158,Esquemas_NORM!$A$2:$A$126,0),MATCH(AC$4,Esquemas_NORM!$H$1:$K$1,0)))</f>
        <v>ASOCIACIÓN DE MUNICIPIOS DEL MAGDALENA MEDIO ANTIOQUEÑO - AMMA</v>
      </c>
    </row>
    <row r="1159" spans="1:29" x14ac:dyDescent="0.3">
      <c r="A1159" s="528">
        <v>2024</v>
      </c>
      <c r="B1159" s="529" t="s">
        <v>556</v>
      </c>
      <c r="C1159" s="529" t="s">
        <v>195</v>
      </c>
      <c r="D1159" s="529" t="s">
        <v>564</v>
      </c>
      <c r="E1159" s="529" t="s">
        <v>205</v>
      </c>
      <c r="F1159" s="529" t="s">
        <v>198</v>
      </c>
      <c r="G1159" s="529" t="s">
        <v>206</v>
      </c>
      <c r="H1159" s="9">
        <v>15.250955156030001</v>
      </c>
      <c r="I1159" s="9">
        <v>182.52223109165999</v>
      </c>
      <c r="J1159" s="287">
        <v>197.77318624768998</v>
      </c>
      <c r="K1159" s="9">
        <v>61.380629508630001</v>
      </c>
      <c r="L1159" s="9">
        <v>3.7900708161900001</v>
      </c>
      <c r="M1159" s="287">
        <v>65.170700324820004</v>
      </c>
      <c r="N1159" s="9">
        <v>96.938126697559994</v>
      </c>
      <c r="O1159" s="9">
        <v>244.18213597955</v>
      </c>
      <c r="P1159" s="9">
        <v>6.03379561722</v>
      </c>
      <c r="Q1159" s="9">
        <v>5.4114656813900002</v>
      </c>
      <c r="R1159" s="9">
        <v>13.83665128256</v>
      </c>
      <c r="S1159" s="9">
        <v>66.154056873100004</v>
      </c>
      <c r="T1159" s="9">
        <v>56.279933263890001</v>
      </c>
      <c r="U1159" s="9">
        <v>13.627980357449999</v>
      </c>
      <c r="V1159" s="287">
        <v>502.46414575271996</v>
      </c>
      <c r="W1159" s="287">
        <v>765.4080323252299</v>
      </c>
      <c r="X1159" s="9">
        <v>75.398645937872203</v>
      </c>
      <c r="Y1159" s="284">
        <v>840.80667826310207</v>
      </c>
      <c r="Z1159" t="str">
        <f>SUBSTITUTE(SUBSTITUTE(SUBSTITUTE(SUBSTITUTE(IF(E1159="","",VLOOKUP(E1159,Esquemas_NORM!$A$2:$H$126,8,FALSE)),"PROVINCIA ADMINISTRATIVA Y DE PLANIFICACIÓN","PAT"),"PROVINCIA ADMINISTRATIVA Y DE PLANIFICACION","PAT"),"PROVINCIA ADMINISTRATIVA DE PLANIFICACION","PAT"),"PROVINCIA ADMINISTRATIVA Y PLANIFICACION","PAT")</f>
        <v>A la fecha no ha conformado un EAT Provincia</v>
      </c>
      <c r="AA1159" t="str">
        <f>IF($E1159="","",INDEX(Esquemas_NORM!$H$2:$K$126,MATCH($E1159,Esquemas_NORM!$A$2:$A$126,0),MATCH(AA$4,Esquemas_NORM!$H$1:$K$1,0)))</f>
        <v>A la fecha no ha conformado un EAT Región</v>
      </c>
      <c r="AB1159" t="str">
        <f>IF($E1159="","",INDEX(Esquemas_NORM!$H$2:$K$126,MATCH($E1159,Esquemas_NORM!$A$2:$A$126,0),MATCH(AB$4,Esquemas_NORM!$H$1:$K$1,0)))</f>
        <v>A la fecha no ha conformado un EAT Área Metropolitana</v>
      </c>
      <c r="AC1159" t="str">
        <f>IF($E1159="","",INDEX(Esquemas_NORM!$H$2:$K$126,MATCH($E1159,Esquemas_NORM!$A$2:$A$126,0),MATCH(AC$4,Esquemas_NORM!$H$1:$K$1,0)))</f>
        <v>ASOCIACIÓN DE MUNICIPIOS DEL MAGDALENA MEDIO ANTIOQUEÑO - AMMA</v>
      </c>
    </row>
    <row r="1160" spans="1:29" x14ac:dyDescent="0.3">
      <c r="A1160" s="528">
        <v>2024</v>
      </c>
      <c r="B1160" s="529" t="s">
        <v>556</v>
      </c>
      <c r="C1160" s="529" t="s">
        <v>195</v>
      </c>
      <c r="D1160" s="529" t="s">
        <v>564</v>
      </c>
      <c r="E1160" s="529" t="s">
        <v>207</v>
      </c>
      <c r="F1160" s="529" t="s">
        <v>198</v>
      </c>
      <c r="G1160" s="529" t="s">
        <v>208</v>
      </c>
      <c r="H1160" s="9">
        <v>25.234137885660001</v>
      </c>
      <c r="I1160" s="9">
        <v>14.05401030508</v>
      </c>
      <c r="J1160" s="287">
        <v>39.288148190740003</v>
      </c>
      <c r="K1160" s="9">
        <v>25.653068384379999</v>
      </c>
      <c r="L1160" s="9">
        <v>12.216415703039999</v>
      </c>
      <c r="M1160" s="287">
        <v>37.869484087419998</v>
      </c>
      <c r="N1160" s="9">
        <v>22.921526467900001</v>
      </c>
      <c r="O1160" s="9">
        <v>130.36148566540001</v>
      </c>
      <c r="P1160" s="9">
        <v>5.5050343247100004</v>
      </c>
      <c r="Q1160" s="9">
        <v>5.4168301864000004</v>
      </c>
      <c r="R1160" s="9">
        <v>22.277859373529999</v>
      </c>
      <c r="S1160" s="9">
        <v>38.622045502509998</v>
      </c>
      <c r="T1160" s="9">
        <v>42.228450360149999</v>
      </c>
      <c r="U1160" s="9">
        <v>11.62084969402</v>
      </c>
      <c r="V1160" s="287">
        <v>278.95408157462003</v>
      </c>
      <c r="W1160" s="287">
        <v>356.11171385278004</v>
      </c>
      <c r="X1160" s="9">
        <v>35.079774307469748</v>
      </c>
      <c r="Y1160" s="284">
        <v>391.19148816024978</v>
      </c>
      <c r="Z1160" t="str">
        <f>SUBSTITUTE(SUBSTITUTE(SUBSTITUTE(SUBSTITUTE(IF(E1160="","",VLOOKUP(E1160,Esquemas_NORM!$A$2:$H$126,8,FALSE)),"PROVINCIA ADMINISTRATIVA Y DE PLANIFICACIÓN","PAT"),"PROVINCIA ADMINISTRATIVA Y DE PLANIFICACION","PAT"),"PROVINCIA ADMINISTRATIVA DE PLANIFICACION","PAT"),"PROVINCIA ADMINISTRATIVA Y PLANIFICACION","PAT")</f>
        <v>A la fecha no ha conformado un EAT Provincia</v>
      </c>
      <c r="AA1160" t="str">
        <f>IF($E1160="","",INDEX(Esquemas_NORM!$H$2:$K$126,MATCH($E1160,Esquemas_NORM!$A$2:$A$126,0),MATCH(AA$4,Esquemas_NORM!$H$1:$K$1,0)))</f>
        <v>A la fecha no ha conformado un EAT Región</v>
      </c>
      <c r="AB1160" t="str">
        <f>IF($E1160="","",INDEX(Esquemas_NORM!$H$2:$K$126,MATCH($E1160,Esquemas_NORM!$A$2:$A$126,0),MATCH(AB$4,Esquemas_NORM!$H$1:$K$1,0)))</f>
        <v>A la fecha no ha conformado un EAT Área Metropolitana</v>
      </c>
      <c r="AC1160" t="str">
        <f>IF($E1160="","",INDEX(Esquemas_NORM!$H$2:$K$126,MATCH($E1160,Esquemas_NORM!$A$2:$A$126,0),MATCH(AC$4,Esquemas_NORM!$H$1:$K$1,0)))</f>
        <v>ASOCIACIÓN DE MUNICIPIOS DEL MAGDALENA MEDIO ANTIOQUEÑO - AMMA</v>
      </c>
    </row>
    <row r="1161" spans="1:29" x14ac:dyDescent="0.3">
      <c r="A1161" s="528">
        <v>2024</v>
      </c>
      <c r="B1161" s="529" t="s">
        <v>556</v>
      </c>
      <c r="C1161" s="529" t="s">
        <v>195</v>
      </c>
      <c r="D1161" s="529" t="s">
        <v>564</v>
      </c>
      <c r="E1161" s="529" t="s">
        <v>209</v>
      </c>
      <c r="F1161" s="529" t="s">
        <v>198</v>
      </c>
      <c r="G1161" s="529" t="s">
        <v>210</v>
      </c>
      <c r="H1161" s="9">
        <v>115.82320159463001</v>
      </c>
      <c r="I1161" s="9">
        <v>976.15873309842004</v>
      </c>
      <c r="J1161" s="287">
        <v>1091.9819346930501</v>
      </c>
      <c r="K1161" s="9">
        <v>7.6468674778399999</v>
      </c>
      <c r="L1161" s="9">
        <v>10.509537855750001</v>
      </c>
      <c r="M1161" s="287">
        <v>18.156405333590001</v>
      </c>
      <c r="N1161" s="9">
        <v>16.12330815692</v>
      </c>
      <c r="O1161" s="9">
        <v>53.272738783660003</v>
      </c>
      <c r="P1161" s="9">
        <v>8.0955572408900007</v>
      </c>
      <c r="Q1161" s="9">
        <v>6.3582451329699996</v>
      </c>
      <c r="R1161" s="9">
        <v>23.086064490070001</v>
      </c>
      <c r="S1161" s="9">
        <v>84.442753021109993</v>
      </c>
      <c r="T1161" s="9">
        <v>59.554262270839999</v>
      </c>
      <c r="U1161" s="9">
        <v>16.306429479679998</v>
      </c>
      <c r="V1161" s="287">
        <v>267.23935857613998</v>
      </c>
      <c r="W1161" s="287">
        <v>1377.3776986027801</v>
      </c>
      <c r="X1161" s="9">
        <v>135.68241909395175</v>
      </c>
      <c r="Y1161" s="284">
        <v>1513.0601176967318</v>
      </c>
      <c r="Z1161" t="str">
        <f>SUBSTITUTE(SUBSTITUTE(SUBSTITUTE(SUBSTITUTE(IF(E1161="","",VLOOKUP(E1161,Esquemas_NORM!$A$2:$H$126,8,FALSE)),"PROVINCIA ADMINISTRATIVA Y DE PLANIFICACIÓN","PAT"),"PROVINCIA ADMINISTRATIVA Y DE PLANIFICACION","PAT"),"PROVINCIA ADMINISTRATIVA DE PLANIFICACION","PAT"),"PROVINCIA ADMINISTRATIVA Y PLANIFICACION","PAT")</f>
        <v>A la fecha no ha conformado un EAT Provincia</v>
      </c>
      <c r="AA1161" t="str">
        <f>IF($E1161="","",INDEX(Esquemas_NORM!$H$2:$K$126,MATCH($E1161,Esquemas_NORM!$A$2:$A$126,0),MATCH(AA$4,Esquemas_NORM!$H$1:$K$1,0)))</f>
        <v>A la fecha no ha conformado un EAT Región</v>
      </c>
      <c r="AB1161" t="str">
        <f>IF($E1161="","",INDEX(Esquemas_NORM!$H$2:$K$126,MATCH($E1161,Esquemas_NORM!$A$2:$A$126,0),MATCH(AB$4,Esquemas_NORM!$H$1:$K$1,0)))</f>
        <v>A la fecha no ha conformado un EAT Área Metropolitana</v>
      </c>
      <c r="AC1161" t="str">
        <f>IF($E1161="","",INDEX(Esquemas_NORM!$H$2:$K$126,MATCH($E1161,Esquemas_NORM!$A$2:$A$126,0),MATCH(AC$4,Esquemas_NORM!$H$1:$K$1,0)))</f>
        <v>ASOCIACIÓN DE MUNICIPIOS DEL MAGDALENA MEDIO ANTIOQUEÑO - AMMA</v>
      </c>
    </row>
    <row r="1162" spans="1:29" x14ac:dyDescent="0.3">
      <c r="A1162" s="528">
        <v>2024</v>
      </c>
      <c r="B1162" s="529" t="s">
        <v>556</v>
      </c>
      <c r="C1162" s="529" t="s">
        <v>211</v>
      </c>
      <c r="D1162" s="529" t="s">
        <v>565</v>
      </c>
      <c r="E1162" s="529" t="s">
        <v>213</v>
      </c>
      <c r="F1162" s="529" t="s">
        <v>214</v>
      </c>
      <c r="G1162" s="529" t="s">
        <v>215</v>
      </c>
      <c r="H1162" s="9">
        <v>95.335582030249995</v>
      </c>
      <c r="I1162" s="9">
        <v>6.4338660343100003</v>
      </c>
      <c r="J1162" s="287">
        <v>101.76944806456</v>
      </c>
      <c r="K1162" s="9">
        <v>25.285863737109999</v>
      </c>
      <c r="L1162" s="9">
        <v>37.77474177066</v>
      </c>
      <c r="M1162" s="287">
        <v>63.060605507769999</v>
      </c>
      <c r="N1162" s="9">
        <v>1109.88666770758</v>
      </c>
      <c r="O1162" s="9">
        <v>72.759195677999998</v>
      </c>
      <c r="P1162" s="9">
        <v>11.78183630703</v>
      </c>
      <c r="Q1162" s="9">
        <v>11.464365064880001</v>
      </c>
      <c r="R1162" s="9">
        <v>29.48592795307</v>
      </c>
      <c r="S1162" s="9">
        <v>58.279949113690002</v>
      </c>
      <c r="T1162" s="9">
        <v>54.120429036449998</v>
      </c>
      <c r="U1162" s="9">
        <v>20.59195863903</v>
      </c>
      <c r="V1162" s="287">
        <v>1368.3703294997301</v>
      </c>
      <c r="W1162" s="287">
        <v>1533.2003830720603</v>
      </c>
      <c r="X1162" s="9">
        <v>151.03216578975466</v>
      </c>
      <c r="Y1162" s="284">
        <v>1684.2325488618148</v>
      </c>
      <c r="Z1162" t="str">
        <f>SUBSTITUTE(SUBSTITUTE(SUBSTITUTE(SUBSTITUTE(IF(E1162="","",VLOOKUP(E1162,Esquemas_NORM!$A$2:$H$126,8,FALSE)),"PROVINCIA ADMINISTRATIVA Y DE PLANIFICACIÓN","PAT"),"PROVINCIA ADMINISTRATIVA Y DE PLANIFICACION","PAT"),"PROVINCIA ADMINISTRATIVA DE PLANIFICACION","PAT"),"PROVINCIA ADMINISTRATIVA Y PLANIFICACION","PAT")</f>
        <v>PAT MINERO AGROECOLOGICA</v>
      </c>
      <c r="AA1162" t="str">
        <f>IF($E1162="","",INDEX(Esquemas_NORM!$H$2:$K$126,MATCH($E1162,Esquemas_NORM!$A$2:$A$126,0),MATCH(AA$4,Esquemas_NORM!$H$1:$K$1,0)))</f>
        <v>A la fecha no ha conformado un EAT Región</v>
      </c>
      <c r="AB1162" t="str">
        <f>IF($E1162="","",INDEX(Esquemas_NORM!$H$2:$K$126,MATCH($E1162,Esquemas_NORM!$A$2:$A$126,0),MATCH(AB$4,Esquemas_NORM!$H$1:$K$1,0)))</f>
        <v>A la fecha no ha conformado un EAT Área Metropolitana</v>
      </c>
      <c r="AC1162" t="str">
        <f>IF($E1162="","",INDEX(Esquemas_NORM!$H$2:$K$126,MATCH($E1162,Esquemas_NORM!$A$2:$A$126,0),MATCH(AC$4,Esquemas_NORM!$H$1:$K$1,0)))</f>
        <v>A la fecha no ha conformado un EAT asociación - unión</v>
      </c>
    </row>
    <row r="1163" spans="1:29" x14ac:dyDescent="0.3">
      <c r="A1163" s="528">
        <v>2024</v>
      </c>
      <c r="B1163" s="529" t="s">
        <v>556</v>
      </c>
      <c r="C1163" s="529" t="s">
        <v>211</v>
      </c>
      <c r="D1163" s="529" t="s">
        <v>566</v>
      </c>
      <c r="E1163" s="529" t="s">
        <v>216</v>
      </c>
      <c r="F1163" s="529" t="s">
        <v>214</v>
      </c>
      <c r="G1163" s="529" t="s">
        <v>217</v>
      </c>
      <c r="H1163" s="9">
        <v>199.22347713347</v>
      </c>
      <c r="I1163" s="9">
        <v>33.989991176940002</v>
      </c>
      <c r="J1163" s="287">
        <v>233.21346831041001</v>
      </c>
      <c r="K1163" s="9">
        <v>3.8095793679100001</v>
      </c>
      <c r="L1163" s="9">
        <v>9.8340794373399998</v>
      </c>
      <c r="M1163" s="287">
        <v>13.64365880525</v>
      </c>
      <c r="N1163" s="9">
        <v>193.23753102581</v>
      </c>
      <c r="O1163" s="9">
        <v>11.412191565060001</v>
      </c>
      <c r="P1163" s="9">
        <v>1.6103217651999999</v>
      </c>
      <c r="Q1163" s="9">
        <v>1.3193683567500001</v>
      </c>
      <c r="R1163" s="9">
        <v>3.7870935537800001</v>
      </c>
      <c r="S1163" s="9">
        <v>9.6299412640900002</v>
      </c>
      <c r="T1163" s="9">
        <v>9.7930701844599994</v>
      </c>
      <c r="U1163" s="9">
        <v>2.67585243078</v>
      </c>
      <c r="V1163" s="287">
        <v>233.46537014593002</v>
      </c>
      <c r="W1163" s="287">
        <v>480.32249726159</v>
      </c>
      <c r="X1163" s="9">
        <v>47.315502813525065</v>
      </c>
      <c r="Y1163" s="284">
        <v>527.63800007511509</v>
      </c>
      <c r="Z1163" t="str">
        <f>SUBSTITUTE(SUBSTITUTE(SUBSTITUTE(SUBSTITUTE(IF(E1163="","",VLOOKUP(E1163,Esquemas_NORM!$A$2:$H$126,8,FALSE)),"PROVINCIA ADMINISTRATIVA Y DE PLANIFICACIÓN","PAT"),"PROVINCIA ADMINISTRATIVA Y DE PLANIFICACION","PAT"),"PROVINCIA ADMINISTRATIVA DE PLANIFICACION","PAT"),"PROVINCIA ADMINISTRATIVA Y PLANIFICACION","PAT")</f>
        <v>PAT BIOENERGÉTICA DEL NORTE DE ANTIOQUIA</v>
      </c>
      <c r="AA1163" t="str">
        <f>IF($E1163="","",INDEX(Esquemas_NORM!$H$2:$K$126,MATCH($E1163,Esquemas_NORM!$A$2:$A$126,0),MATCH(AA$4,Esquemas_NORM!$H$1:$K$1,0)))</f>
        <v>A la fecha no ha conformado un EAT Región</v>
      </c>
      <c r="AB1163" t="str">
        <f>IF($E1163="","",INDEX(Esquemas_NORM!$H$2:$K$126,MATCH($E1163,Esquemas_NORM!$A$2:$A$126,0),MATCH(AB$4,Esquemas_NORM!$H$1:$K$1,0)))</f>
        <v>A la fecha no ha conformado un EAT Área Metropolitana</v>
      </c>
      <c r="AC1163" t="str">
        <f>IF($E1163="","",INDEX(Esquemas_NORM!$H$2:$K$126,MATCH($E1163,Esquemas_NORM!$A$2:$A$126,0),MATCH(AC$4,Esquemas_NORM!$H$1:$K$1,0)))</f>
        <v>A la fecha no ha conformado un EAT asociación - unión</v>
      </c>
    </row>
    <row r="1164" spans="1:29" x14ac:dyDescent="0.3">
      <c r="A1164" s="528">
        <v>2024</v>
      </c>
      <c r="B1164" s="529" t="s">
        <v>556</v>
      </c>
      <c r="C1164" s="529" t="s">
        <v>211</v>
      </c>
      <c r="D1164" s="529" t="s">
        <v>563</v>
      </c>
      <c r="E1164" s="529" t="s">
        <v>218</v>
      </c>
      <c r="F1164" s="529" t="s">
        <v>214</v>
      </c>
      <c r="G1164" s="529" t="s">
        <v>219</v>
      </c>
      <c r="H1164" s="9">
        <v>17.819763407330001</v>
      </c>
      <c r="I1164" s="9">
        <v>0.32216905348000002</v>
      </c>
      <c r="J1164" s="287">
        <v>18.141932460810001</v>
      </c>
      <c r="K1164" s="9">
        <v>6.1719979435900001</v>
      </c>
      <c r="L1164" s="9">
        <v>3.73106869227</v>
      </c>
      <c r="M1164" s="287">
        <v>9.9030666358600001</v>
      </c>
      <c r="N1164" s="9">
        <v>12.98008720937</v>
      </c>
      <c r="O1164" s="9">
        <v>62.988184747230001</v>
      </c>
      <c r="P1164" s="9">
        <v>8.1471670325099996</v>
      </c>
      <c r="Q1164" s="9">
        <v>6.7147873764300003</v>
      </c>
      <c r="R1164" s="9">
        <v>17.98011011558</v>
      </c>
      <c r="S1164" s="9">
        <v>28.239435191790001</v>
      </c>
      <c r="T1164" s="9">
        <v>42.933167227189998</v>
      </c>
      <c r="U1164" s="9">
        <v>11.95221619932</v>
      </c>
      <c r="V1164" s="287">
        <v>191.93515509942</v>
      </c>
      <c r="W1164" s="287">
        <v>219.98015419609001</v>
      </c>
      <c r="X1164" s="9">
        <v>21.669756599218339</v>
      </c>
      <c r="Y1164" s="284">
        <v>241.64991079530836</v>
      </c>
      <c r="Z1164" t="str">
        <f>SUBSTITUTE(SUBSTITUTE(SUBSTITUTE(SUBSTITUTE(IF(E1164="","",VLOOKUP(E1164,Esquemas_NORM!$A$2:$H$126,8,FALSE)),"PROVINCIA ADMINISTRATIVA Y DE PLANIFICACIÓN","PAT"),"PROVINCIA ADMINISTRATIVA Y DE PLANIFICACION","PAT"),"PROVINCIA ADMINISTRATIVA DE PLANIFICACION","PAT"),"PROVINCIA ADMINISTRATIVA Y PLANIFICACION","PAT")</f>
        <v>A la fecha no ha conformado un EAT Provincia</v>
      </c>
      <c r="AA1164" t="str">
        <f>IF($E1164="","",INDEX(Esquemas_NORM!$H$2:$K$126,MATCH($E1164,Esquemas_NORM!$A$2:$A$126,0),MATCH(AA$4,Esquemas_NORM!$H$1:$K$1,0)))</f>
        <v>A la fecha no ha conformado un EAT Región</v>
      </c>
      <c r="AB1164" t="str">
        <f>IF($E1164="","",INDEX(Esquemas_NORM!$H$2:$K$126,MATCH($E1164,Esquemas_NORM!$A$2:$A$126,0),MATCH(AB$4,Esquemas_NORM!$H$1:$K$1,0)))</f>
        <v>A la fecha no ha conformado un EAT Área Metropolitana</v>
      </c>
      <c r="AC1164" t="str">
        <f>IF($E1164="","",INDEX(Esquemas_NORM!$H$2:$K$126,MATCH($E1164,Esquemas_NORM!$A$2:$A$126,0),MATCH(AC$4,Esquemas_NORM!$H$1:$K$1,0)))</f>
        <v>A la fecha no ha conformado un EAT asociación - unión</v>
      </c>
    </row>
    <row r="1165" spans="1:29" x14ac:dyDescent="0.3">
      <c r="A1165" s="528">
        <v>2024</v>
      </c>
      <c r="B1165" s="529" t="s">
        <v>556</v>
      </c>
      <c r="C1165" s="529" t="s">
        <v>211</v>
      </c>
      <c r="D1165" s="529" t="s">
        <v>567</v>
      </c>
      <c r="E1165" s="529" t="s">
        <v>220</v>
      </c>
      <c r="F1165" s="529" t="s">
        <v>214</v>
      </c>
      <c r="G1165" s="529" t="s">
        <v>222</v>
      </c>
      <c r="H1165" s="9">
        <v>401.48451063075998</v>
      </c>
      <c r="I1165" s="9">
        <v>634.11161939018996</v>
      </c>
      <c r="J1165" s="287">
        <v>1035.5961300209499</v>
      </c>
      <c r="K1165" s="9">
        <v>22.596254631090002</v>
      </c>
      <c r="L1165" s="9">
        <v>2.7360239146700001</v>
      </c>
      <c r="M1165" s="287">
        <v>25.332278545760001</v>
      </c>
      <c r="N1165" s="9">
        <v>49.06274501171</v>
      </c>
      <c r="O1165" s="9">
        <v>96.411109587230001</v>
      </c>
      <c r="P1165" s="9">
        <v>13.72982573614</v>
      </c>
      <c r="Q1165" s="9">
        <v>12.74618339377</v>
      </c>
      <c r="R1165" s="9">
        <v>35.14188004391</v>
      </c>
      <c r="S1165" s="9">
        <v>90.775919523430005</v>
      </c>
      <c r="T1165" s="9">
        <v>98.918694637040005</v>
      </c>
      <c r="U1165" s="9">
        <v>28.136870113360001</v>
      </c>
      <c r="V1165" s="287">
        <v>424.92322804658994</v>
      </c>
      <c r="W1165" s="287">
        <v>1485.8516366132999</v>
      </c>
      <c r="X1165" s="9">
        <v>146.36794589796057</v>
      </c>
      <c r="Y1165" s="284">
        <v>1632.2195825112603</v>
      </c>
      <c r="Z1165" t="str">
        <f>SUBSTITUTE(SUBSTITUTE(SUBSTITUTE(SUBSTITUTE(IF(E1165="","",VLOOKUP(E1165,Esquemas_NORM!$A$2:$H$126,8,FALSE)),"PROVINCIA ADMINISTRATIVA Y DE PLANIFICACIÓN","PAT"),"PROVINCIA ADMINISTRATIVA Y DE PLANIFICACION","PAT"),"PROVINCIA ADMINISTRATIVA DE PLANIFICACION","PAT"),"PROVINCIA ADMINISTRATIVA Y PLANIFICACION","PAT")</f>
        <v>PAT MINERO AGROECOLOGICA</v>
      </c>
      <c r="AA1165" t="str">
        <f>IF($E1165="","",INDEX(Esquemas_NORM!$H$2:$K$126,MATCH($E1165,Esquemas_NORM!$A$2:$A$126,0),MATCH(AA$4,Esquemas_NORM!$H$1:$K$1,0)))</f>
        <v>A la fecha no ha conformado un EAT Región</v>
      </c>
      <c r="AB1165" t="str">
        <f>IF($E1165="","",INDEX(Esquemas_NORM!$H$2:$K$126,MATCH($E1165,Esquemas_NORM!$A$2:$A$126,0),MATCH(AB$4,Esquemas_NORM!$H$1:$K$1,0)))</f>
        <v>A la fecha no ha conformado un EAT Área Metropolitana</v>
      </c>
      <c r="AC1165" t="str">
        <f>IF($E1165="","",INDEX(Esquemas_NORM!$H$2:$K$126,MATCH($E1165,Esquemas_NORM!$A$2:$A$126,0),MATCH(AC$4,Esquemas_NORM!$H$1:$K$1,0)))</f>
        <v>A la fecha no ha conformado un EAT asociación - unión</v>
      </c>
    </row>
    <row r="1166" spans="1:29" x14ac:dyDescent="0.3">
      <c r="A1166" s="528">
        <v>2024</v>
      </c>
      <c r="B1166" s="529" t="s">
        <v>556</v>
      </c>
      <c r="C1166" s="529" t="s">
        <v>211</v>
      </c>
      <c r="D1166" s="529" t="s">
        <v>563</v>
      </c>
      <c r="E1166" s="529" t="s">
        <v>223</v>
      </c>
      <c r="F1166" s="529" t="s">
        <v>214</v>
      </c>
      <c r="G1166" s="529" t="s">
        <v>224</v>
      </c>
      <c r="H1166" s="9">
        <v>94.455083701220005</v>
      </c>
      <c r="I1166" s="9">
        <v>3.1216154952799999</v>
      </c>
      <c r="J1166" s="287">
        <v>97.576699196500002</v>
      </c>
      <c r="K1166" s="9">
        <v>8.8320930818000001</v>
      </c>
      <c r="L1166" s="9">
        <v>8.7881490078500004</v>
      </c>
      <c r="M1166" s="287">
        <v>17.620242089649999</v>
      </c>
      <c r="N1166" s="9">
        <v>55.70770511213</v>
      </c>
      <c r="O1166" s="9">
        <v>63.565902118990003</v>
      </c>
      <c r="P1166" s="9">
        <v>9.0533486012300006</v>
      </c>
      <c r="Q1166" s="9">
        <v>7.5905374823300003</v>
      </c>
      <c r="R1166" s="9">
        <v>27.83272947203</v>
      </c>
      <c r="S1166" s="9">
        <v>29.707598911360002</v>
      </c>
      <c r="T1166" s="9">
        <v>51.287079396469998</v>
      </c>
      <c r="U1166" s="9">
        <v>15.9528470776</v>
      </c>
      <c r="V1166" s="287">
        <v>260.69774817214</v>
      </c>
      <c r="W1166" s="287">
        <v>375.89468945828997</v>
      </c>
      <c r="X1166" s="9">
        <v>37.028551313029936</v>
      </c>
      <c r="Y1166" s="284">
        <v>412.92324077131991</v>
      </c>
      <c r="Z1166" t="str">
        <f>SUBSTITUTE(SUBSTITUTE(SUBSTITUTE(SUBSTITUTE(IF(E1166="","",VLOOKUP(E1166,Esquemas_NORM!$A$2:$H$126,8,FALSE)),"PROVINCIA ADMINISTRATIVA Y DE PLANIFICACIÓN","PAT"),"PROVINCIA ADMINISTRATIVA Y DE PLANIFICACION","PAT"),"PROVINCIA ADMINISTRATIVA DE PLANIFICACION","PAT"),"PROVINCIA ADMINISTRATIVA Y PLANIFICACION","PAT")</f>
        <v>A la fecha no ha conformado un EAT Provincia</v>
      </c>
      <c r="AA1166" t="str">
        <f>IF($E1166="","",INDEX(Esquemas_NORM!$H$2:$K$126,MATCH($E1166,Esquemas_NORM!$A$2:$A$126,0),MATCH(AA$4,Esquemas_NORM!$H$1:$K$1,0)))</f>
        <v>A la fecha no ha conformado un EAT Región</v>
      </c>
      <c r="AB1166" t="str">
        <f>IF($E1166="","",INDEX(Esquemas_NORM!$H$2:$K$126,MATCH($E1166,Esquemas_NORM!$A$2:$A$126,0),MATCH(AB$4,Esquemas_NORM!$H$1:$K$1,0)))</f>
        <v>A la fecha no ha conformado un EAT Área Metropolitana</v>
      </c>
      <c r="AC1166" t="str">
        <f>IF($E1166="","",INDEX(Esquemas_NORM!$H$2:$K$126,MATCH($E1166,Esquemas_NORM!$A$2:$A$126,0),MATCH(AC$4,Esquemas_NORM!$H$1:$K$1,0)))</f>
        <v>A la fecha no ha conformado un EAT asociación - unión</v>
      </c>
    </row>
    <row r="1167" spans="1:29" x14ac:dyDescent="0.3">
      <c r="A1167" s="528">
        <v>2024</v>
      </c>
      <c r="B1167" s="529" t="s">
        <v>556</v>
      </c>
      <c r="C1167" s="529" t="s">
        <v>211</v>
      </c>
      <c r="D1167" s="529" t="s">
        <v>563</v>
      </c>
      <c r="E1167" s="529" t="s">
        <v>225</v>
      </c>
      <c r="F1167" s="529" t="s">
        <v>214</v>
      </c>
      <c r="G1167" s="529" t="s">
        <v>226</v>
      </c>
      <c r="H1167" s="9">
        <v>131.42112253875999</v>
      </c>
      <c r="I1167" s="9">
        <v>234.05412940530999</v>
      </c>
      <c r="J1167" s="287">
        <v>365.47525194407001</v>
      </c>
      <c r="K1167" s="9">
        <v>15.84748859349</v>
      </c>
      <c r="L1167" s="9">
        <v>1.3377086061400001</v>
      </c>
      <c r="M1167" s="287">
        <v>17.18519719963</v>
      </c>
      <c r="N1167" s="9">
        <v>45.982947829289998</v>
      </c>
      <c r="O1167" s="9">
        <v>35.516891684850002</v>
      </c>
      <c r="P1167" s="9">
        <v>3.5553617186499999</v>
      </c>
      <c r="Q1167" s="9">
        <v>3.0571779056900001</v>
      </c>
      <c r="R1167" s="9">
        <v>15.210138327799999</v>
      </c>
      <c r="S1167" s="9">
        <v>30.588952517980001</v>
      </c>
      <c r="T1167" s="9">
        <v>29.320656662760001</v>
      </c>
      <c r="U1167" s="9">
        <v>8.68314023842</v>
      </c>
      <c r="V1167" s="287">
        <v>171.91526688544002</v>
      </c>
      <c r="W1167" s="287">
        <v>554.57571602914004</v>
      </c>
      <c r="X1167" s="9">
        <v>54.630022540536267</v>
      </c>
      <c r="Y1167" s="284">
        <v>609.20573856967633</v>
      </c>
      <c r="Z1167" t="str">
        <f>SUBSTITUTE(SUBSTITUTE(SUBSTITUTE(SUBSTITUTE(IF(E1167="","",VLOOKUP(E1167,Esquemas_NORM!$A$2:$H$126,8,FALSE)),"PROVINCIA ADMINISTRATIVA Y DE PLANIFICACIÓN","PAT"),"PROVINCIA ADMINISTRATIVA Y DE PLANIFICACION","PAT"),"PROVINCIA ADMINISTRATIVA DE PLANIFICACION","PAT"),"PROVINCIA ADMINISTRATIVA Y PLANIFICACION","PAT")</f>
        <v>A la fecha no ha conformado un EAT Provincia</v>
      </c>
      <c r="AA1167" t="str">
        <f>IF($E1167="","",INDEX(Esquemas_NORM!$H$2:$K$126,MATCH($E1167,Esquemas_NORM!$A$2:$A$126,0),MATCH(AA$4,Esquemas_NORM!$H$1:$K$1,0)))</f>
        <v>A la fecha no ha conformado un EAT Región</v>
      </c>
      <c r="AB1167" t="str">
        <f>IF($E1167="","",INDEX(Esquemas_NORM!$H$2:$K$126,MATCH($E1167,Esquemas_NORM!$A$2:$A$126,0),MATCH(AB$4,Esquemas_NORM!$H$1:$K$1,0)))</f>
        <v>A la fecha no ha conformado un EAT Área Metropolitana</v>
      </c>
      <c r="AC1167" t="str">
        <f>IF($E1167="","",INDEX(Esquemas_NORM!$H$2:$K$126,MATCH($E1167,Esquemas_NORM!$A$2:$A$126,0),MATCH(AC$4,Esquemas_NORM!$H$1:$K$1,0)))</f>
        <v>A la fecha no ha conformado un EAT asociación - unión</v>
      </c>
    </row>
    <row r="1168" spans="1:29" x14ac:dyDescent="0.3">
      <c r="A1168" s="528">
        <v>2024</v>
      </c>
      <c r="B1168" s="529" t="s">
        <v>556</v>
      </c>
      <c r="C1168" s="529" t="s">
        <v>211</v>
      </c>
      <c r="D1168" s="529" t="s">
        <v>567</v>
      </c>
      <c r="E1168" s="529" t="s">
        <v>227</v>
      </c>
      <c r="F1168" s="529" t="s">
        <v>214</v>
      </c>
      <c r="G1168" s="529" t="s">
        <v>228</v>
      </c>
      <c r="H1168" s="9">
        <v>86.647885658160007</v>
      </c>
      <c r="I1168" s="9">
        <v>1337.02881782129</v>
      </c>
      <c r="J1168" s="287">
        <v>1423.67670347945</v>
      </c>
      <c r="K1168" s="9">
        <v>29.143378724990001</v>
      </c>
      <c r="L1168" s="9">
        <v>2.8006590099499999</v>
      </c>
      <c r="M1168" s="287">
        <v>31.94403773494</v>
      </c>
      <c r="N1168" s="9">
        <v>53.339596319149997</v>
      </c>
      <c r="O1168" s="9">
        <v>191.19442830417</v>
      </c>
      <c r="P1168" s="9">
        <v>19.25591453713</v>
      </c>
      <c r="Q1168" s="9">
        <v>18.951211644970002</v>
      </c>
      <c r="R1168" s="9">
        <v>49.74483543617</v>
      </c>
      <c r="S1168" s="9">
        <v>124.71615558629</v>
      </c>
      <c r="T1168" s="9">
        <v>115.76484779738</v>
      </c>
      <c r="U1168" s="9">
        <v>40.59626125322</v>
      </c>
      <c r="V1168" s="287">
        <v>613.56325087847983</v>
      </c>
      <c r="W1168" s="287">
        <v>2069.1839920928696</v>
      </c>
      <c r="X1168" s="9">
        <v>203.83072114670674</v>
      </c>
      <c r="Y1168" s="284">
        <v>2273.0147132395764</v>
      </c>
      <c r="Z1168" t="str">
        <f>SUBSTITUTE(SUBSTITUTE(SUBSTITUTE(SUBSTITUTE(IF(E1168="","",VLOOKUP(E1168,Esquemas_NORM!$A$2:$H$126,8,FALSE)),"PROVINCIA ADMINISTRATIVA Y DE PLANIFICACIÓN","PAT"),"PROVINCIA ADMINISTRATIVA Y DE PLANIFICACION","PAT"),"PROVINCIA ADMINISTRATIVA DE PLANIFICACION","PAT"),"PROVINCIA ADMINISTRATIVA Y PLANIFICACION","PAT")</f>
        <v>PAT MINERO AGROECOLOGICA</v>
      </c>
      <c r="AA1168" t="str">
        <f>IF($E1168="","",INDEX(Esquemas_NORM!$H$2:$K$126,MATCH($E1168,Esquemas_NORM!$A$2:$A$126,0),MATCH(AA$4,Esquemas_NORM!$H$1:$K$1,0)))</f>
        <v>A la fecha no ha conformado un EAT Región</v>
      </c>
      <c r="AB1168" t="str">
        <f>IF($E1168="","",INDEX(Esquemas_NORM!$H$2:$K$126,MATCH($E1168,Esquemas_NORM!$A$2:$A$126,0),MATCH(AB$4,Esquemas_NORM!$H$1:$K$1,0)))</f>
        <v>A la fecha no ha conformado un EAT Área Metropolitana</v>
      </c>
      <c r="AC1168" t="str">
        <f>IF($E1168="","",INDEX(Esquemas_NORM!$H$2:$K$126,MATCH($E1168,Esquemas_NORM!$A$2:$A$126,0),MATCH(AC$4,Esquemas_NORM!$H$1:$K$1,0)))</f>
        <v>A la fecha no ha conformado un EAT asociación - unión</v>
      </c>
    </row>
    <row r="1169" spans="1:29" x14ac:dyDescent="0.3">
      <c r="A1169" s="528">
        <v>2024</v>
      </c>
      <c r="B1169" s="529" t="s">
        <v>556</v>
      </c>
      <c r="C1169" s="529" t="s">
        <v>211</v>
      </c>
      <c r="D1169" s="529" t="s">
        <v>565</v>
      </c>
      <c r="E1169" s="529" t="s">
        <v>229</v>
      </c>
      <c r="F1169" s="529" t="s">
        <v>214</v>
      </c>
      <c r="G1169" s="529" t="s">
        <v>230</v>
      </c>
      <c r="H1169" s="9">
        <v>109.93893566035</v>
      </c>
      <c r="I1169" s="9">
        <v>129.54347604512</v>
      </c>
      <c r="J1169" s="287">
        <v>239.48241170546999</v>
      </c>
      <c r="K1169" s="9">
        <v>1.53010164238</v>
      </c>
      <c r="L1169" s="9">
        <v>8.4869582398199999</v>
      </c>
      <c r="M1169" s="287">
        <v>10.0170598822</v>
      </c>
      <c r="N1169" s="9">
        <v>8.40394961322</v>
      </c>
      <c r="O1169" s="9">
        <v>53.312079816020002</v>
      </c>
      <c r="P1169" s="9">
        <v>5.6539210024199997</v>
      </c>
      <c r="Q1169" s="9">
        <v>5.6387064426600002</v>
      </c>
      <c r="R1169" s="9">
        <v>13.92776107587</v>
      </c>
      <c r="S1169" s="9">
        <v>34.742336171620003</v>
      </c>
      <c r="T1169" s="9">
        <v>39.193864443979997</v>
      </c>
      <c r="U1169" s="9">
        <v>9.4233034336500001</v>
      </c>
      <c r="V1169" s="287">
        <v>170.29592199944</v>
      </c>
      <c r="W1169" s="287">
        <v>419.79539358710997</v>
      </c>
      <c r="X1169" s="9">
        <v>41.353112210313071</v>
      </c>
      <c r="Y1169" s="284">
        <v>461.14850579742301</v>
      </c>
      <c r="Z1169" t="str">
        <f>SUBSTITUTE(SUBSTITUTE(SUBSTITUTE(SUBSTITUTE(IF(E1169="","",VLOOKUP(E1169,Esquemas_NORM!$A$2:$H$126,8,FALSE)),"PROVINCIA ADMINISTRATIVA Y DE PLANIFICACIÓN","PAT"),"PROVINCIA ADMINISTRATIVA Y DE PLANIFICACION","PAT"),"PROVINCIA ADMINISTRATIVA DE PLANIFICACION","PAT"),"PROVINCIA ADMINISTRATIVA Y PLANIFICACION","PAT")</f>
        <v>PAT MINERO AGROECOLOGICA</v>
      </c>
      <c r="AA1169" t="str">
        <f>IF($E1169="","",INDEX(Esquemas_NORM!$H$2:$K$126,MATCH($E1169,Esquemas_NORM!$A$2:$A$126,0),MATCH(AA$4,Esquemas_NORM!$H$1:$K$1,0)))</f>
        <v>A la fecha no ha conformado un EAT Región</v>
      </c>
      <c r="AB1169" t="str">
        <f>IF($E1169="","",INDEX(Esquemas_NORM!$H$2:$K$126,MATCH($E1169,Esquemas_NORM!$A$2:$A$126,0),MATCH(AB$4,Esquemas_NORM!$H$1:$K$1,0)))</f>
        <v>A la fecha no ha conformado un EAT Área Metropolitana</v>
      </c>
      <c r="AC1169" t="str">
        <f>IF($E1169="","",INDEX(Esquemas_NORM!$H$2:$K$126,MATCH($E1169,Esquemas_NORM!$A$2:$A$126,0),MATCH(AC$4,Esquemas_NORM!$H$1:$K$1,0)))</f>
        <v>A la fecha no ha conformado un EAT asociación - unión</v>
      </c>
    </row>
    <row r="1170" spans="1:29" x14ac:dyDescent="0.3">
      <c r="A1170" s="528">
        <v>2024</v>
      </c>
      <c r="B1170" s="529" t="s">
        <v>556</v>
      </c>
      <c r="C1170" s="529" t="s">
        <v>211</v>
      </c>
      <c r="D1170" s="529" t="s">
        <v>565</v>
      </c>
      <c r="E1170" s="529" t="s">
        <v>231</v>
      </c>
      <c r="F1170" s="529" t="s">
        <v>214</v>
      </c>
      <c r="G1170" s="529" t="s">
        <v>232</v>
      </c>
      <c r="H1170" s="9">
        <v>12.45281862026</v>
      </c>
      <c r="I1170" s="9">
        <v>14.088625201339999</v>
      </c>
      <c r="J1170" s="287">
        <v>26.541443821599998</v>
      </c>
      <c r="K1170" s="9">
        <v>3.6993257704500002</v>
      </c>
      <c r="L1170" s="9">
        <v>2.38050252152</v>
      </c>
      <c r="M1170" s="287">
        <v>6.0798282919700002</v>
      </c>
      <c r="N1170" s="9">
        <v>4.3397919717000004</v>
      </c>
      <c r="O1170" s="9">
        <v>29.21609111811</v>
      </c>
      <c r="P1170" s="9">
        <v>3.2166262890500001</v>
      </c>
      <c r="Q1170" s="9">
        <v>2.5922314262800001</v>
      </c>
      <c r="R1170" s="9">
        <v>8.1969291157999997</v>
      </c>
      <c r="S1170" s="9">
        <v>21.32124272619</v>
      </c>
      <c r="T1170" s="9">
        <v>20.58209782162</v>
      </c>
      <c r="U1170" s="9">
        <v>7.06332026734</v>
      </c>
      <c r="V1170" s="287">
        <v>96.528330736090012</v>
      </c>
      <c r="W1170" s="287">
        <v>129.14960284966003</v>
      </c>
      <c r="X1170" s="9">
        <v>12.722240644236534</v>
      </c>
      <c r="Y1170" s="284">
        <v>141.87184349389656</v>
      </c>
      <c r="Z1170" t="str">
        <f>SUBSTITUTE(SUBSTITUTE(SUBSTITUTE(SUBSTITUTE(IF(E1170="","",VLOOKUP(E1170,Esquemas_NORM!$A$2:$H$126,8,FALSE)),"PROVINCIA ADMINISTRATIVA Y DE PLANIFICACIÓN","PAT"),"PROVINCIA ADMINISTRATIVA Y DE PLANIFICACION","PAT"),"PROVINCIA ADMINISTRATIVA DE PLANIFICACION","PAT"),"PROVINCIA ADMINISTRATIVA Y PLANIFICACION","PAT")</f>
        <v>PAT MINERO AGROECOLOGICA</v>
      </c>
      <c r="AA1170" t="str">
        <f>IF($E1170="","",INDEX(Esquemas_NORM!$H$2:$K$126,MATCH($E1170,Esquemas_NORM!$A$2:$A$126,0),MATCH(AA$4,Esquemas_NORM!$H$1:$K$1,0)))</f>
        <v>A la fecha no ha conformado un EAT Región</v>
      </c>
      <c r="AB1170" t="str">
        <f>IF($E1170="","",INDEX(Esquemas_NORM!$H$2:$K$126,MATCH($E1170,Esquemas_NORM!$A$2:$A$126,0),MATCH(AB$4,Esquemas_NORM!$H$1:$K$1,0)))</f>
        <v>A la fecha no ha conformado un EAT Área Metropolitana</v>
      </c>
      <c r="AC1170" t="str">
        <f>IF($E1170="","",INDEX(Esquemas_NORM!$H$2:$K$126,MATCH($E1170,Esquemas_NORM!$A$2:$A$126,0),MATCH(AC$4,Esquemas_NORM!$H$1:$K$1,0)))</f>
        <v>A la fecha no ha conformado un EAT asociación - unión</v>
      </c>
    </row>
    <row r="1171" spans="1:29" x14ac:dyDescent="0.3">
      <c r="A1171" s="528">
        <v>2024</v>
      </c>
      <c r="B1171" s="529" t="s">
        <v>556</v>
      </c>
      <c r="C1171" s="529" t="s">
        <v>211</v>
      </c>
      <c r="D1171" s="529" t="s">
        <v>565</v>
      </c>
      <c r="E1171" s="529" t="s">
        <v>233</v>
      </c>
      <c r="F1171" s="529" t="s">
        <v>214</v>
      </c>
      <c r="G1171" s="529" t="s">
        <v>234</v>
      </c>
      <c r="H1171" s="9">
        <v>243.95021715006001</v>
      </c>
      <c r="I1171" s="9">
        <v>0.53188467847999998</v>
      </c>
      <c r="J1171" s="287">
        <v>244.48210182854001</v>
      </c>
      <c r="K1171" s="9">
        <v>13.43626953837</v>
      </c>
      <c r="L1171" s="9">
        <v>10.175228398650001</v>
      </c>
      <c r="M1171" s="287">
        <v>23.611497937020001</v>
      </c>
      <c r="N1171" s="9">
        <v>9.8853030847000003</v>
      </c>
      <c r="O1171" s="9">
        <v>56.712340769649998</v>
      </c>
      <c r="P1171" s="9">
        <v>7.7590257748799996</v>
      </c>
      <c r="Q1171" s="9">
        <v>8.4220278718599992</v>
      </c>
      <c r="R1171" s="9">
        <v>24.372745731969999</v>
      </c>
      <c r="S1171" s="9">
        <v>34.938423359029997</v>
      </c>
      <c r="T1171" s="9">
        <v>116.35079796303999</v>
      </c>
      <c r="U1171" s="9">
        <v>16.55833931942</v>
      </c>
      <c r="V1171" s="287">
        <v>274.99900387455</v>
      </c>
      <c r="W1171" s="287">
        <v>543.09260364010993</v>
      </c>
      <c r="X1171" s="9">
        <v>53.49884663331909</v>
      </c>
      <c r="Y1171" s="284">
        <v>596.59145027342902</v>
      </c>
      <c r="Z1171" t="str">
        <f>SUBSTITUTE(SUBSTITUTE(SUBSTITUTE(SUBSTITUTE(IF(E1171="","",VLOOKUP(E1171,Esquemas_NORM!$A$2:$H$126,8,FALSE)),"PROVINCIA ADMINISTRATIVA Y DE PLANIFICACIÓN","PAT"),"PROVINCIA ADMINISTRATIVA Y DE PLANIFICACION","PAT"),"PROVINCIA ADMINISTRATIVA DE PLANIFICACION","PAT"),"PROVINCIA ADMINISTRATIVA Y PLANIFICACION","PAT")</f>
        <v>PAT MINERO AGROECOLOGICA</v>
      </c>
      <c r="AA1171" t="str">
        <f>IF($E1171="","",INDEX(Esquemas_NORM!$H$2:$K$126,MATCH($E1171,Esquemas_NORM!$A$2:$A$126,0),MATCH(AA$4,Esquemas_NORM!$H$1:$K$1,0)))</f>
        <v>A la fecha no ha conformado un EAT Región</v>
      </c>
      <c r="AB1171" t="str">
        <f>IF($E1171="","",INDEX(Esquemas_NORM!$H$2:$K$126,MATCH($E1171,Esquemas_NORM!$A$2:$A$126,0),MATCH(AB$4,Esquemas_NORM!$H$1:$K$1,0)))</f>
        <v>A la fecha no ha conformado un EAT Área Metropolitana</v>
      </c>
      <c r="AC1171" t="str">
        <f>IF($E1171="","",INDEX(Esquemas_NORM!$H$2:$K$126,MATCH($E1171,Esquemas_NORM!$A$2:$A$126,0),MATCH(AC$4,Esquemas_NORM!$H$1:$K$1,0)))</f>
        <v>A la fecha no ha conformado un EAT asociación - unión</v>
      </c>
    </row>
    <row r="1172" spans="1:29" x14ac:dyDescent="0.3">
      <c r="A1172" s="528">
        <v>2024</v>
      </c>
      <c r="B1172" s="529" t="s">
        <v>556</v>
      </c>
      <c r="C1172" s="529" t="s">
        <v>235</v>
      </c>
      <c r="D1172" s="529" t="s">
        <v>568</v>
      </c>
      <c r="E1172" s="529" t="s">
        <v>237</v>
      </c>
      <c r="F1172" s="529" t="s">
        <v>238</v>
      </c>
      <c r="G1172" s="529" t="s">
        <v>239</v>
      </c>
      <c r="H1172" s="9">
        <v>49.382438620629998</v>
      </c>
      <c r="I1172" s="9">
        <v>0</v>
      </c>
      <c r="J1172" s="287">
        <v>49.382438620629998</v>
      </c>
      <c r="K1172" s="9">
        <v>2.5271511124099999</v>
      </c>
      <c r="L1172" s="9">
        <v>6.9373555501900004</v>
      </c>
      <c r="M1172" s="287">
        <v>9.4645066625999998</v>
      </c>
      <c r="N1172" s="9">
        <v>3.78431187819</v>
      </c>
      <c r="O1172" s="9">
        <v>37.246580148040003</v>
      </c>
      <c r="P1172" s="9">
        <v>4.9451880286499996</v>
      </c>
      <c r="Q1172" s="9">
        <v>5.4113599163200004</v>
      </c>
      <c r="R1172" s="9">
        <v>12.32493395186</v>
      </c>
      <c r="S1172" s="9">
        <v>18.53394851438</v>
      </c>
      <c r="T1172" s="9">
        <v>43.569972854980001</v>
      </c>
      <c r="U1172" s="9">
        <v>14.017035077979999</v>
      </c>
      <c r="V1172" s="287">
        <v>139.83333037040003</v>
      </c>
      <c r="W1172" s="287">
        <v>198.68027565363002</v>
      </c>
      <c r="X1172" s="9">
        <v>19.571552853084263</v>
      </c>
      <c r="Y1172" s="284">
        <v>218.25182850671428</v>
      </c>
      <c r="Z1172" t="str">
        <f>SUBSTITUTE(SUBSTITUTE(SUBSTITUTE(SUBSTITUTE(IF(E1172="","",VLOOKUP(E1172,Esquemas_NORM!$A$2:$H$126,8,FALSE)),"PROVINCIA ADMINISTRATIVA Y DE PLANIFICACIÓN","PAT"),"PROVINCIA ADMINISTRATIVA Y DE PLANIFICACION","PAT"),"PROVINCIA ADMINISTRATIVA DE PLANIFICACION","PAT"),"PROVINCIA ADMINISTRATIVA Y PLANIFICACION","PAT")</f>
        <v>PAT BIOENERGÉTICA DEL NORTE DE ANTIOQUIA</v>
      </c>
      <c r="AA1172" t="str">
        <f>IF($E1172="","",INDEX(Esquemas_NORM!$H$2:$K$126,MATCH($E1172,Esquemas_NORM!$A$2:$A$126,0),MATCH(AA$4,Esquemas_NORM!$H$1:$K$1,0)))</f>
        <v>A la fecha no ha conformado un EAT Región</v>
      </c>
      <c r="AB1172" t="str">
        <f>IF($E1172="","",INDEX(Esquemas_NORM!$H$2:$K$126,MATCH($E1172,Esquemas_NORM!$A$2:$A$126,0),MATCH(AB$4,Esquemas_NORM!$H$1:$K$1,0)))</f>
        <v>A la fecha no ha conformado un EAT Área Metropolitana</v>
      </c>
      <c r="AC1172" t="str">
        <f>IF($E1172="","",INDEX(Esquemas_NORM!$H$2:$K$126,MATCH($E1172,Esquemas_NORM!$A$2:$A$126,0),MATCH(AC$4,Esquemas_NORM!$H$1:$K$1,0)))</f>
        <v>ASOCIACION DE MUNICIPIOS DEL NORTE ANTIOQUEÑO - AMUNORTE</v>
      </c>
    </row>
    <row r="1173" spans="1:29" x14ac:dyDescent="0.3">
      <c r="A1173" s="528">
        <v>2024</v>
      </c>
      <c r="B1173" s="529" t="s">
        <v>556</v>
      </c>
      <c r="C1173" s="529" t="s">
        <v>235</v>
      </c>
      <c r="D1173" s="529" t="s">
        <v>569</v>
      </c>
      <c r="E1173" s="529" t="s">
        <v>240</v>
      </c>
      <c r="F1173" s="529" t="s">
        <v>238</v>
      </c>
      <c r="G1173" s="529" t="s">
        <v>241</v>
      </c>
      <c r="H1173" s="9">
        <v>49.540842883720003</v>
      </c>
      <c r="I1173" s="9">
        <v>0</v>
      </c>
      <c r="J1173" s="287">
        <v>49.540842883720003</v>
      </c>
      <c r="K1173" s="9">
        <v>3.8219936143700002</v>
      </c>
      <c r="L1173" s="9">
        <v>2.7831778645699998</v>
      </c>
      <c r="M1173" s="287">
        <v>6.60517147894</v>
      </c>
      <c r="N1173" s="9">
        <v>5.0882667967200002</v>
      </c>
      <c r="O1173" s="9">
        <v>24.393276630279999</v>
      </c>
      <c r="P1173" s="9">
        <v>2.8611692604900001</v>
      </c>
      <c r="Q1173" s="9">
        <v>2.3174853281600001</v>
      </c>
      <c r="R1173" s="9">
        <v>8.7910164044400005</v>
      </c>
      <c r="S1173" s="9">
        <v>15.02615121479</v>
      </c>
      <c r="T1173" s="9">
        <v>25.715003707449998</v>
      </c>
      <c r="U1173" s="9">
        <v>5.1349585076700004</v>
      </c>
      <c r="V1173" s="287">
        <v>89.327327850000003</v>
      </c>
      <c r="W1173" s="287">
        <v>145.47334221265999</v>
      </c>
      <c r="X1173" s="9">
        <v>14.33025596760104</v>
      </c>
      <c r="Y1173" s="284">
        <v>159.80359818026102</v>
      </c>
      <c r="Z1173" t="str">
        <f>SUBSTITUTE(SUBSTITUTE(SUBSTITUTE(SUBSTITUTE(IF(E1173="","",VLOOKUP(E1173,Esquemas_NORM!$A$2:$H$126,8,FALSE)),"PROVINCIA ADMINISTRATIVA Y DE PLANIFICACIÓN","PAT"),"PROVINCIA ADMINISTRATIVA Y DE PLANIFICACION","PAT"),"PROVINCIA ADMINISTRATIVA DE PLANIFICACION","PAT"),"PROVINCIA ADMINISTRATIVA Y PLANIFICACION","PAT")</f>
        <v>PAT DEL RIO GRANDE</v>
      </c>
      <c r="AA1173" t="str">
        <f>IF($E1173="","",INDEX(Esquemas_NORM!$H$2:$K$126,MATCH($E1173,Esquemas_NORM!$A$2:$A$126,0),MATCH(AA$4,Esquemas_NORM!$H$1:$K$1,0)))</f>
        <v>A la fecha no ha conformado un EAT Región</v>
      </c>
      <c r="AB1173" t="str">
        <f>IF($E1173="","",INDEX(Esquemas_NORM!$H$2:$K$126,MATCH($E1173,Esquemas_NORM!$A$2:$A$126,0),MATCH(AB$4,Esquemas_NORM!$H$1:$K$1,0)))</f>
        <v>A la fecha no ha conformado un EAT Área Metropolitana</v>
      </c>
      <c r="AC1173" t="str">
        <f>IF($E1173="","",INDEX(Esquemas_NORM!$H$2:$K$126,MATCH($E1173,Esquemas_NORM!$A$2:$A$126,0),MATCH(AC$4,Esquemas_NORM!$H$1:$K$1,0)))</f>
        <v>A la fecha no ha conformado un EAT asociación - unión</v>
      </c>
    </row>
    <row r="1174" spans="1:29" x14ac:dyDescent="0.3">
      <c r="A1174" s="528">
        <v>2024</v>
      </c>
      <c r="B1174" s="529" t="s">
        <v>556</v>
      </c>
      <c r="C1174" s="529" t="s">
        <v>235</v>
      </c>
      <c r="D1174" s="529" t="s">
        <v>568</v>
      </c>
      <c r="E1174" s="529" t="s">
        <v>242</v>
      </c>
      <c r="F1174" s="529" t="s">
        <v>238</v>
      </c>
      <c r="G1174" s="529" t="s">
        <v>243</v>
      </c>
      <c r="H1174" s="9">
        <v>48.572264580830002</v>
      </c>
      <c r="I1174" s="9">
        <v>0.10781759031</v>
      </c>
      <c r="J1174" s="287">
        <v>48.68008217114</v>
      </c>
      <c r="K1174" s="9">
        <v>1.6830357982599999</v>
      </c>
      <c r="L1174" s="9">
        <v>4.7391871089100004</v>
      </c>
      <c r="M1174" s="287">
        <v>6.4222229071700001</v>
      </c>
      <c r="N1174" s="9">
        <v>97.703986730419999</v>
      </c>
      <c r="O1174" s="9">
        <v>0.82368459236000002</v>
      </c>
      <c r="P1174" s="9">
        <v>0.22324045497</v>
      </c>
      <c r="Q1174" s="9">
        <v>0.18626441779</v>
      </c>
      <c r="R1174" s="9">
        <v>0.40296225139000003</v>
      </c>
      <c r="S1174" s="9">
        <v>3.2984118603499999</v>
      </c>
      <c r="T1174" s="9">
        <v>2.0698035318299999</v>
      </c>
      <c r="U1174" s="9">
        <v>0.36885296580999999</v>
      </c>
      <c r="V1174" s="287">
        <v>105.07720680492</v>
      </c>
      <c r="W1174" s="287">
        <v>160.17951188322999</v>
      </c>
      <c r="X1174" s="9">
        <v>15.778928091831668</v>
      </c>
      <c r="Y1174" s="284">
        <v>175.95843997506165</v>
      </c>
      <c r="Z1174" t="str">
        <f>SUBSTITUTE(SUBSTITUTE(SUBSTITUTE(SUBSTITUTE(IF(E1174="","",VLOOKUP(E1174,Esquemas_NORM!$A$2:$H$126,8,FALSE)),"PROVINCIA ADMINISTRATIVA Y DE PLANIFICACIÓN","PAT"),"PROVINCIA ADMINISTRATIVA Y DE PLANIFICACION","PAT"),"PROVINCIA ADMINISTRATIVA DE PLANIFICACION","PAT"),"PROVINCIA ADMINISTRATIVA Y PLANIFICACION","PAT")</f>
        <v>PAT BIOENERGÉTICA DEL NORTE DE ANTIOQUIA</v>
      </c>
      <c r="AA1174" t="str">
        <f>IF($E1174="","",INDEX(Esquemas_NORM!$H$2:$K$126,MATCH($E1174,Esquemas_NORM!$A$2:$A$126,0),MATCH(AA$4,Esquemas_NORM!$H$1:$K$1,0)))</f>
        <v>A la fecha no ha conformado un EAT Región</v>
      </c>
      <c r="AB1174" t="str">
        <f>IF($E1174="","",INDEX(Esquemas_NORM!$H$2:$K$126,MATCH($E1174,Esquemas_NORM!$A$2:$A$126,0),MATCH(AB$4,Esquemas_NORM!$H$1:$K$1,0)))</f>
        <v>A la fecha no ha conformado un EAT Área Metropolitana</v>
      </c>
      <c r="AC1174" t="str">
        <f>IF($E1174="","",INDEX(Esquemas_NORM!$H$2:$K$126,MATCH($E1174,Esquemas_NORM!$A$2:$A$126,0),MATCH(AC$4,Esquemas_NORM!$H$1:$K$1,0)))</f>
        <v>ASOCIACION DE MUNICIPIOS DEL NORTE ANTIOQUEÑO - AMUNORTE</v>
      </c>
    </row>
    <row r="1175" spans="1:29" x14ac:dyDescent="0.3">
      <c r="A1175" s="528">
        <v>2024</v>
      </c>
      <c r="B1175" s="529" t="s">
        <v>556</v>
      </c>
      <c r="C1175" s="529" t="s">
        <v>235</v>
      </c>
      <c r="D1175" s="529" t="s">
        <v>568</v>
      </c>
      <c r="E1175" s="529" t="s">
        <v>244</v>
      </c>
      <c r="F1175" s="529" t="s">
        <v>238</v>
      </c>
      <c r="G1175" s="529" t="s">
        <v>245</v>
      </c>
      <c r="H1175" s="9">
        <v>23.449832128360001</v>
      </c>
      <c r="I1175" s="9">
        <v>0</v>
      </c>
      <c r="J1175" s="287">
        <v>23.449832128360001</v>
      </c>
      <c r="K1175" s="9">
        <v>1.6104055447800001</v>
      </c>
      <c r="L1175" s="9">
        <v>4.8488827519099997</v>
      </c>
      <c r="M1175" s="287">
        <v>6.4592882966899996</v>
      </c>
      <c r="N1175" s="9">
        <v>3.2363050704999998</v>
      </c>
      <c r="O1175" s="9">
        <v>22.077982922290001</v>
      </c>
      <c r="P1175" s="9">
        <v>4.6089347800500002</v>
      </c>
      <c r="Q1175" s="9">
        <v>4.7446256582300004</v>
      </c>
      <c r="R1175" s="9">
        <v>8.9545931087799993</v>
      </c>
      <c r="S1175" s="9">
        <v>17.099469916219999</v>
      </c>
      <c r="T1175" s="9">
        <v>33.595110640030001</v>
      </c>
      <c r="U1175" s="9">
        <v>7.7131452654699997</v>
      </c>
      <c r="V1175" s="287">
        <v>102.03016736157001</v>
      </c>
      <c r="W1175" s="287">
        <v>131.93928778662001</v>
      </c>
      <c r="X1175" s="9">
        <v>12.997046313828585</v>
      </c>
      <c r="Y1175" s="284">
        <v>144.93633410044859</v>
      </c>
      <c r="Z1175" t="str">
        <f>SUBSTITUTE(SUBSTITUTE(SUBSTITUTE(SUBSTITUTE(IF(E1175="","",VLOOKUP(E1175,Esquemas_NORM!$A$2:$H$126,8,FALSE)),"PROVINCIA ADMINISTRATIVA Y DE PLANIFICACIÓN","PAT"),"PROVINCIA ADMINISTRATIVA Y DE PLANIFICACION","PAT"),"PROVINCIA ADMINISTRATIVA DE PLANIFICACION","PAT"),"PROVINCIA ADMINISTRATIVA Y PLANIFICACION","PAT")</f>
        <v>PAT BIOENERGÉTICA DEL NORTE DE ANTIOQUIA</v>
      </c>
      <c r="AA1175" t="str">
        <f>IF($E1175="","",INDEX(Esquemas_NORM!$H$2:$K$126,MATCH($E1175,Esquemas_NORM!$A$2:$A$126,0),MATCH(AA$4,Esquemas_NORM!$H$1:$K$1,0)))</f>
        <v>A la fecha no ha conformado un EAT Región</v>
      </c>
      <c r="AB1175" t="str">
        <f>IF($E1175="","",INDEX(Esquemas_NORM!$H$2:$K$126,MATCH($E1175,Esquemas_NORM!$A$2:$A$126,0),MATCH(AB$4,Esquemas_NORM!$H$1:$K$1,0)))</f>
        <v>A la fecha no ha conformado un EAT Área Metropolitana</v>
      </c>
      <c r="AC1175" t="str">
        <f>IF($E1175="","",INDEX(Esquemas_NORM!$H$2:$K$126,MATCH($E1175,Esquemas_NORM!$A$2:$A$126,0),MATCH(AC$4,Esquemas_NORM!$H$1:$K$1,0)))</f>
        <v>ASOCIACION DE MUNICIPIOS DEL NORTE ANTIOQUEÑO - AMUNORTE</v>
      </c>
    </row>
    <row r="1176" spans="1:29" x14ac:dyDescent="0.3">
      <c r="A1176" s="528">
        <v>2024</v>
      </c>
      <c r="B1176" s="529" t="s">
        <v>556</v>
      </c>
      <c r="C1176" s="529" t="s">
        <v>235</v>
      </c>
      <c r="D1176" s="529" t="s">
        <v>566</v>
      </c>
      <c r="E1176" s="529" t="s">
        <v>246</v>
      </c>
      <c r="F1176" s="529" t="s">
        <v>238</v>
      </c>
      <c r="G1176" s="529" t="s">
        <v>247</v>
      </c>
      <c r="H1176" s="9">
        <v>32.092903558110002</v>
      </c>
      <c r="I1176" s="9">
        <v>0.10535275596</v>
      </c>
      <c r="J1176" s="287">
        <v>32.198256314070001</v>
      </c>
      <c r="K1176" s="9">
        <v>1.00679779833</v>
      </c>
      <c r="L1176" s="9">
        <v>3.5747722442300001</v>
      </c>
      <c r="M1176" s="287">
        <v>4.5815700425600001</v>
      </c>
      <c r="N1176" s="9">
        <v>50.465591024449999</v>
      </c>
      <c r="O1176" s="9">
        <v>2.8991874609899999</v>
      </c>
      <c r="P1176" s="9">
        <v>0.49348067267000001</v>
      </c>
      <c r="Q1176" s="9">
        <v>0.35372092685000001</v>
      </c>
      <c r="R1176" s="9">
        <v>1.7993616337</v>
      </c>
      <c r="S1176" s="9">
        <v>2.8514264041500001</v>
      </c>
      <c r="T1176" s="9">
        <v>3.0089890756100002</v>
      </c>
      <c r="U1176" s="9">
        <v>1.17263059017</v>
      </c>
      <c r="V1176" s="287">
        <v>63.044387788590008</v>
      </c>
      <c r="W1176" s="287">
        <v>99.824214145219997</v>
      </c>
      <c r="X1176" s="9">
        <v>9.833461709940778</v>
      </c>
      <c r="Y1176" s="284">
        <v>109.65767585516078</v>
      </c>
      <c r="Z1176" t="str">
        <f>SUBSTITUTE(SUBSTITUTE(SUBSTITUTE(SUBSTITUTE(IF(E1176="","",VLOOKUP(E1176,Esquemas_NORM!$A$2:$H$126,8,FALSE)),"PROVINCIA ADMINISTRATIVA Y DE PLANIFICACIÓN","PAT"),"PROVINCIA ADMINISTRATIVA Y DE PLANIFICACION","PAT"),"PROVINCIA ADMINISTRATIVA DE PLANIFICACION","PAT"),"PROVINCIA ADMINISTRATIVA Y PLANIFICACION","PAT")</f>
        <v>PAT BIOENERGÉTICA DEL NORTE DE ANTIOQUIA</v>
      </c>
      <c r="AA1176" t="str">
        <f>IF($E1176="","",INDEX(Esquemas_NORM!$H$2:$K$126,MATCH($E1176,Esquemas_NORM!$A$2:$A$126,0),MATCH(AA$4,Esquemas_NORM!$H$1:$K$1,0)))</f>
        <v>A la fecha no ha conformado un EAT Región</v>
      </c>
      <c r="AB1176" t="str">
        <f>IF($E1176="","",INDEX(Esquemas_NORM!$H$2:$K$126,MATCH($E1176,Esquemas_NORM!$A$2:$A$126,0),MATCH(AB$4,Esquemas_NORM!$H$1:$K$1,0)))</f>
        <v>A la fecha no ha conformado un EAT Área Metropolitana</v>
      </c>
      <c r="AC1176" t="str">
        <f>IF($E1176="","",INDEX(Esquemas_NORM!$H$2:$K$126,MATCH($E1176,Esquemas_NORM!$A$2:$A$126,0),MATCH(AC$4,Esquemas_NORM!$H$1:$K$1,0)))</f>
        <v>A la fecha no ha conformado un EAT asociación - unión</v>
      </c>
    </row>
    <row r="1177" spans="1:29" x14ac:dyDescent="0.3">
      <c r="A1177" s="528">
        <v>2024</v>
      </c>
      <c r="B1177" s="529" t="s">
        <v>556</v>
      </c>
      <c r="C1177" s="529" t="s">
        <v>235</v>
      </c>
      <c r="D1177" s="529" t="s">
        <v>569</v>
      </c>
      <c r="E1177" s="529" t="s">
        <v>248</v>
      </c>
      <c r="F1177" s="529" t="s">
        <v>238</v>
      </c>
      <c r="G1177" s="529" t="s">
        <v>249</v>
      </c>
      <c r="H1177" s="9">
        <v>366.05312649733997</v>
      </c>
      <c r="I1177" s="9">
        <v>0.31983825899000001</v>
      </c>
      <c r="J1177" s="287">
        <v>366.37296475632996</v>
      </c>
      <c r="K1177" s="9">
        <v>38.408906881999997</v>
      </c>
      <c r="L1177" s="9">
        <v>12.08891101419</v>
      </c>
      <c r="M1177" s="287">
        <v>50.49781789619</v>
      </c>
      <c r="N1177" s="9">
        <v>80.574217959660004</v>
      </c>
      <c r="O1177" s="9">
        <v>113.04587268477999</v>
      </c>
      <c r="P1177" s="9">
        <v>12.70688487354</v>
      </c>
      <c r="Q1177" s="9">
        <v>15.37466703786</v>
      </c>
      <c r="R1177" s="9">
        <v>31.986509582339998</v>
      </c>
      <c r="S1177" s="9">
        <v>55.217583873800002</v>
      </c>
      <c r="T1177" s="9">
        <v>58.825248059330001</v>
      </c>
      <c r="U1177" s="9">
        <v>18.46631998586</v>
      </c>
      <c r="V1177" s="287">
        <v>386.19730405717002</v>
      </c>
      <c r="W1177" s="287">
        <v>803.06808670968996</v>
      </c>
      <c r="X1177" s="9">
        <v>79.108454283911868</v>
      </c>
      <c r="Y1177" s="284">
        <v>882.17654099360186</v>
      </c>
      <c r="Z1177" t="str">
        <f>SUBSTITUTE(SUBSTITUTE(SUBSTITUTE(SUBSTITUTE(IF(E1177="","",VLOOKUP(E1177,Esquemas_NORM!$A$2:$H$126,8,FALSE)),"PROVINCIA ADMINISTRATIVA Y DE PLANIFICACIÓN","PAT"),"PROVINCIA ADMINISTRATIVA Y DE PLANIFICACION","PAT"),"PROVINCIA ADMINISTRATIVA DE PLANIFICACION","PAT"),"PROVINCIA ADMINISTRATIVA Y PLANIFICACION","PAT")</f>
        <v>PAT DEL RIO GRANDE</v>
      </c>
      <c r="AA1177" t="str">
        <f>IF($E1177="","",INDEX(Esquemas_NORM!$H$2:$K$126,MATCH($E1177,Esquemas_NORM!$A$2:$A$126,0),MATCH(AA$4,Esquemas_NORM!$H$1:$K$1,0)))</f>
        <v>A la fecha no ha conformado un EAT Región</v>
      </c>
      <c r="AB1177" t="str">
        <f>IF($E1177="","",INDEX(Esquemas_NORM!$H$2:$K$126,MATCH($E1177,Esquemas_NORM!$A$2:$A$126,0),MATCH(AB$4,Esquemas_NORM!$H$1:$K$1,0)))</f>
        <v>A la fecha no ha conformado un EAT Área Metropolitana</v>
      </c>
      <c r="AC1177" t="str">
        <f>IF($E1177="","",INDEX(Esquemas_NORM!$H$2:$K$126,MATCH($E1177,Esquemas_NORM!$A$2:$A$126,0),MATCH(AC$4,Esquemas_NORM!$H$1:$K$1,0)))</f>
        <v>ASOCIACION DE MUNICIPIOS DEL NORTE ANTIOQUEÑO - AMUNORTE</v>
      </c>
    </row>
    <row r="1178" spans="1:29" x14ac:dyDescent="0.3">
      <c r="A1178" s="528">
        <v>2024</v>
      </c>
      <c r="B1178" s="529" t="s">
        <v>556</v>
      </c>
      <c r="C1178" s="529" t="s">
        <v>235</v>
      </c>
      <c r="D1178" s="529" t="s">
        <v>569</v>
      </c>
      <c r="E1178" s="529" t="s">
        <v>250</v>
      </c>
      <c r="F1178" s="529" t="s">
        <v>238</v>
      </c>
      <c r="G1178" s="529" t="s">
        <v>251</v>
      </c>
      <c r="H1178" s="9">
        <v>230.42354458330999</v>
      </c>
      <c r="I1178" s="9">
        <v>0</v>
      </c>
      <c r="J1178" s="287">
        <v>230.42354458330999</v>
      </c>
      <c r="K1178" s="9">
        <v>221.92915695315</v>
      </c>
      <c r="L1178" s="9">
        <v>42.893590479330001</v>
      </c>
      <c r="M1178" s="287">
        <v>264.82274743248001</v>
      </c>
      <c r="N1178" s="9">
        <v>19.353453490410001</v>
      </c>
      <c r="O1178" s="9">
        <v>89.907135440610006</v>
      </c>
      <c r="P1178" s="9">
        <v>8.0834072151599994</v>
      </c>
      <c r="Q1178" s="9">
        <v>10.3685729206</v>
      </c>
      <c r="R1178" s="9">
        <v>20.395271005209999</v>
      </c>
      <c r="S1178" s="9">
        <v>34.397092929769997</v>
      </c>
      <c r="T1178" s="9">
        <v>25.962518613</v>
      </c>
      <c r="U1178" s="9">
        <v>11.75852844469</v>
      </c>
      <c r="V1178" s="287">
        <v>220.22598005945002</v>
      </c>
      <c r="W1178" s="287">
        <v>715.47227207523997</v>
      </c>
      <c r="X1178" s="9">
        <v>70.47958506081531</v>
      </c>
      <c r="Y1178" s="284">
        <v>785.95185713605531</v>
      </c>
      <c r="Z1178" t="str">
        <f>SUBSTITUTE(SUBSTITUTE(SUBSTITUTE(SUBSTITUTE(IF(E1178="","",VLOOKUP(E1178,Esquemas_NORM!$A$2:$H$126,8,FALSE)),"PROVINCIA ADMINISTRATIVA Y DE PLANIFICACIÓN","PAT"),"PROVINCIA ADMINISTRATIVA Y DE PLANIFICACION","PAT"),"PROVINCIA ADMINISTRATIVA DE PLANIFICACION","PAT"),"PROVINCIA ADMINISTRATIVA Y PLANIFICACION","PAT")</f>
        <v>PAT DEL RIO GRANDE</v>
      </c>
      <c r="AA1178" t="str">
        <f>IF($E1178="","",INDEX(Esquemas_NORM!$H$2:$K$126,MATCH($E1178,Esquemas_NORM!$A$2:$A$126,0),MATCH(AA$4,Esquemas_NORM!$H$1:$K$1,0)))</f>
        <v>A la fecha no ha conformado un EAT Región</v>
      </c>
      <c r="AB1178" t="str">
        <f>IF($E1178="","",INDEX(Esquemas_NORM!$H$2:$K$126,MATCH($E1178,Esquemas_NORM!$A$2:$A$126,0),MATCH(AB$4,Esquemas_NORM!$H$1:$K$1,0)))</f>
        <v>A la fecha no ha conformado un EAT Área Metropolitana</v>
      </c>
      <c r="AC1178" t="str">
        <f>IF($E1178="","",INDEX(Esquemas_NORM!$H$2:$K$126,MATCH($E1178,Esquemas_NORM!$A$2:$A$126,0),MATCH(AC$4,Esquemas_NORM!$H$1:$K$1,0)))</f>
        <v>A la fecha no ha conformado un EAT asociación - unión</v>
      </c>
    </row>
    <row r="1179" spans="1:29" x14ac:dyDescent="0.3">
      <c r="A1179" s="528">
        <v>2024</v>
      </c>
      <c r="B1179" s="529" t="s">
        <v>556</v>
      </c>
      <c r="C1179" s="529" t="s">
        <v>235</v>
      </c>
      <c r="D1179" s="529" t="s">
        <v>566</v>
      </c>
      <c r="E1179" s="529" t="s">
        <v>252</v>
      </c>
      <c r="F1179" s="529" t="s">
        <v>238</v>
      </c>
      <c r="G1179" s="529" t="s">
        <v>253</v>
      </c>
      <c r="H1179" s="9">
        <v>69.413170677929998</v>
      </c>
      <c r="I1179" s="9">
        <v>1.75326609676</v>
      </c>
      <c r="J1179" s="287">
        <v>71.166436774689998</v>
      </c>
      <c r="K1179" s="9">
        <v>6.9822559884800004</v>
      </c>
      <c r="L1179" s="9">
        <v>18.050020051819999</v>
      </c>
      <c r="M1179" s="287">
        <v>25.032276040299998</v>
      </c>
      <c r="N1179" s="9">
        <v>37.145135817220002</v>
      </c>
      <c r="O1179" s="9">
        <v>141.04376850283001</v>
      </c>
      <c r="P1179" s="9">
        <v>18.0007738139</v>
      </c>
      <c r="Q1179" s="9">
        <v>13.60341168331</v>
      </c>
      <c r="R1179" s="9">
        <v>70.243433150049995</v>
      </c>
      <c r="S1179" s="9">
        <v>71.900681889309993</v>
      </c>
      <c r="T1179" s="9">
        <v>116.32232125643</v>
      </c>
      <c r="U1179" s="9">
        <v>33.072290069989997</v>
      </c>
      <c r="V1179" s="287">
        <v>501.33181618304002</v>
      </c>
      <c r="W1179" s="287">
        <v>597.53052899802992</v>
      </c>
      <c r="X1179" s="9">
        <v>58.861405799575124</v>
      </c>
      <c r="Y1179" s="284">
        <v>656.39193479760502</v>
      </c>
      <c r="Z1179" t="str">
        <f>SUBSTITUTE(SUBSTITUTE(SUBSTITUTE(SUBSTITUTE(IF(E1179="","",VLOOKUP(E1179,Esquemas_NORM!$A$2:$H$126,8,FALSE)),"PROVINCIA ADMINISTRATIVA Y DE PLANIFICACIÓN","PAT"),"PROVINCIA ADMINISTRATIVA Y DE PLANIFICACION","PAT"),"PROVINCIA ADMINISTRATIVA DE PLANIFICACION","PAT"),"PROVINCIA ADMINISTRATIVA Y PLANIFICACION","PAT")</f>
        <v>PAT BIOENERGÉTICA DEL NORTE DE ANTIOQUIA</v>
      </c>
      <c r="AA1179" t="str">
        <f>IF($E1179="","",INDEX(Esquemas_NORM!$H$2:$K$126,MATCH($E1179,Esquemas_NORM!$A$2:$A$126,0),MATCH(AA$4,Esquemas_NORM!$H$1:$K$1,0)))</f>
        <v>A la fecha no ha conformado un EAT Región</v>
      </c>
      <c r="AB1179" t="str">
        <f>IF($E1179="","",INDEX(Esquemas_NORM!$H$2:$K$126,MATCH($E1179,Esquemas_NORM!$A$2:$A$126,0),MATCH(AB$4,Esquemas_NORM!$H$1:$K$1,0)))</f>
        <v>A la fecha no ha conformado un EAT Área Metropolitana</v>
      </c>
      <c r="AC1179" t="str">
        <f>IF($E1179="","",INDEX(Esquemas_NORM!$H$2:$K$126,MATCH($E1179,Esquemas_NORM!$A$2:$A$126,0),MATCH(AC$4,Esquemas_NORM!$H$1:$K$1,0)))</f>
        <v>ASOCIACION DE MUNICIPIOS DEL NORTE ANTIOQUEÑO - AMUNORTE</v>
      </c>
    </row>
    <row r="1180" spans="1:29" x14ac:dyDescent="0.3">
      <c r="A1180" s="528">
        <v>2024</v>
      </c>
      <c r="B1180" s="529" t="s">
        <v>556</v>
      </c>
      <c r="C1180" s="529" t="s">
        <v>235</v>
      </c>
      <c r="D1180" s="529" t="s">
        <v>566</v>
      </c>
      <c r="E1180" s="529" t="s">
        <v>254</v>
      </c>
      <c r="F1180" s="529" t="s">
        <v>238</v>
      </c>
      <c r="G1180" s="529" t="s">
        <v>255</v>
      </c>
      <c r="H1180" s="9">
        <v>17.61324674087</v>
      </c>
      <c r="I1180" s="9">
        <v>0</v>
      </c>
      <c r="J1180" s="287">
        <v>17.61324674087</v>
      </c>
      <c r="K1180" s="9">
        <v>0.65106117646999995</v>
      </c>
      <c r="L1180" s="9">
        <v>4.5608512909299996</v>
      </c>
      <c r="M1180" s="287">
        <v>5.2119124673999995</v>
      </c>
      <c r="N1180" s="9">
        <v>61.688578032850003</v>
      </c>
      <c r="O1180" s="9">
        <v>6.2384346721600004</v>
      </c>
      <c r="P1180" s="9">
        <v>0.74757402477000001</v>
      </c>
      <c r="Q1180" s="9">
        <v>0.72725450919000001</v>
      </c>
      <c r="R1180" s="9">
        <v>1.9214506355800001</v>
      </c>
      <c r="S1180" s="9">
        <v>4.7444001400999998</v>
      </c>
      <c r="T1180" s="9">
        <v>7.2567784244200002</v>
      </c>
      <c r="U1180" s="9">
        <v>1.6408438165000001</v>
      </c>
      <c r="V1180" s="287">
        <v>84.965314255570007</v>
      </c>
      <c r="W1180" s="287">
        <v>107.79047346384</v>
      </c>
      <c r="X1180" s="9">
        <v>10.618200229069163</v>
      </c>
      <c r="Y1180" s="284">
        <v>118.40867369290916</v>
      </c>
      <c r="Z1180" t="str">
        <f>SUBSTITUTE(SUBSTITUTE(SUBSTITUTE(SUBSTITUTE(IF(E1180="","",VLOOKUP(E1180,Esquemas_NORM!$A$2:$H$126,8,FALSE)),"PROVINCIA ADMINISTRATIVA Y DE PLANIFICACIÓN","PAT"),"PROVINCIA ADMINISTRATIVA Y DE PLANIFICACION","PAT"),"PROVINCIA ADMINISTRATIVA DE PLANIFICACION","PAT"),"PROVINCIA ADMINISTRATIVA Y PLANIFICACION","PAT")</f>
        <v>PAT BIOENERGÉTICA DEL NORTE DE ANTIOQUIA</v>
      </c>
      <c r="AA1180" t="str">
        <f>IF($E1180="","",INDEX(Esquemas_NORM!$H$2:$K$126,MATCH($E1180,Esquemas_NORM!$A$2:$A$126,0),MATCH(AA$4,Esquemas_NORM!$H$1:$K$1,0)))</f>
        <v>A la fecha no ha conformado un EAT Región</v>
      </c>
      <c r="AB1180" t="str">
        <f>IF($E1180="","",INDEX(Esquemas_NORM!$H$2:$K$126,MATCH($E1180,Esquemas_NORM!$A$2:$A$126,0),MATCH(AB$4,Esquemas_NORM!$H$1:$K$1,0)))</f>
        <v>A la fecha no ha conformado un EAT Área Metropolitana</v>
      </c>
      <c r="AC1180" t="str">
        <f>IF($E1180="","",INDEX(Esquemas_NORM!$H$2:$K$126,MATCH($E1180,Esquemas_NORM!$A$2:$A$126,0),MATCH(AC$4,Esquemas_NORM!$H$1:$K$1,0)))</f>
        <v>A la fecha no ha conformado un EAT asociación - unión</v>
      </c>
    </row>
    <row r="1181" spans="1:29" x14ac:dyDescent="0.3">
      <c r="A1181" s="528">
        <v>2024</v>
      </c>
      <c r="B1181" s="529" t="s">
        <v>556</v>
      </c>
      <c r="C1181" s="529" t="s">
        <v>235</v>
      </c>
      <c r="D1181" s="529" t="s">
        <v>570</v>
      </c>
      <c r="E1181" s="529" t="s">
        <v>256</v>
      </c>
      <c r="F1181" s="529" t="s">
        <v>238</v>
      </c>
      <c r="G1181" s="529" t="s">
        <v>257</v>
      </c>
      <c r="H1181" s="9">
        <v>89.725644432630006</v>
      </c>
      <c r="I1181" s="9">
        <v>0</v>
      </c>
      <c r="J1181" s="287">
        <v>89.725644432630006</v>
      </c>
      <c r="K1181" s="9">
        <v>6.5361802619800002</v>
      </c>
      <c r="L1181" s="9">
        <v>14.128861800879999</v>
      </c>
      <c r="M1181" s="287">
        <v>20.66504206286</v>
      </c>
      <c r="N1181" s="9">
        <v>23.367665299630001</v>
      </c>
      <c r="O1181" s="9">
        <v>96.592871766650006</v>
      </c>
      <c r="P1181" s="9">
        <v>14.560058547280001</v>
      </c>
      <c r="Q1181" s="9">
        <v>14.14693875211</v>
      </c>
      <c r="R1181" s="9">
        <v>30.08706879575</v>
      </c>
      <c r="S1181" s="9">
        <v>36.45293711587</v>
      </c>
      <c r="T1181" s="9">
        <v>79.27162253617</v>
      </c>
      <c r="U1181" s="9">
        <v>17.56816219837</v>
      </c>
      <c r="V1181" s="287">
        <v>312.04732501182997</v>
      </c>
      <c r="W1181" s="287">
        <v>422.43801150731997</v>
      </c>
      <c r="X1181" s="9">
        <v>41.613430634561766</v>
      </c>
      <c r="Y1181" s="284">
        <v>464.05144214188175</v>
      </c>
      <c r="Z1181" t="str">
        <f>SUBSTITUTE(SUBSTITUTE(SUBSTITUTE(SUBSTITUTE(IF(E1181="","",VLOOKUP(E1181,Esquemas_NORM!$A$2:$H$126,8,FALSE)),"PROVINCIA ADMINISTRATIVA Y DE PLANIFICACIÓN","PAT"),"PROVINCIA ADMINISTRATIVA Y DE PLANIFICACION","PAT"),"PROVINCIA ADMINISTRATIVA DE PLANIFICACION","PAT"),"PROVINCIA ADMINISTRATIVA Y PLANIFICACION","PAT")</f>
        <v>PAT BIOENERGÉTICA DEL NORTE DE ANTIOQUIA</v>
      </c>
      <c r="AA1181" t="str">
        <f>IF($E1181="","",INDEX(Esquemas_NORM!$H$2:$K$126,MATCH($E1181,Esquemas_NORM!$A$2:$A$126,0),MATCH(AA$4,Esquemas_NORM!$H$1:$K$1,0)))</f>
        <v>A la fecha no ha conformado un EAT Región</v>
      </c>
      <c r="AB1181" t="str">
        <f>IF($E1181="","",INDEX(Esquemas_NORM!$H$2:$K$126,MATCH($E1181,Esquemas_NORM!$A$2:$A$126,0),MATCH(AB$4,Esquemas_NORM!$H$1:$K$1,0)))</f>
        <v>A la fecha no ha conformado un EAT Área Metropolitana</v>
      </c>
      <c r="AC1181" t="str">
        <f>IF($E1181="","",INDEX(Esquemas_NORM!$H$2:$K$126,MATCH($E1181,Esquemas_NORM!$A$2:$A$126,0),MATCH(AC$4,Esquemas_NORM!$H$1:$K$1,0)))</f>
        <v>ASOCIACION DE MUNICIPIOS DEL NORTE ANTIOQUEÑO - AMUNORTE</v>
      </c>
    </row>
    <row r="1182" spans="1:29" x14ac:dyDescent="0.3">
      <c r="A1182" s="528">
        <v>2024</v>
      </c>
      <c r="B1182" s="529" t="s">
        <v>556</v>
      </c>
      <c r="C1182" s="529" t="s">
        <v>235</v>
      </c>
      <c r="D1182" s="529" t="s">
        <v>570</v>
      </c>
      <c r="E1182" s="529" t="s">
        <v>258</v>
      </c>
      <c r="F1182" s="529" t="s">
        <v>238</v>
      </c>
      <c r="G1182" s="529" t="s">
        <v>259</v>
      </c>
      <c r="H1182" s="9">
        <v>29.871734627679999</v>
      </c>
      <c r="I1182" s="9">
        <v>0</v>
      </c>
      <c r="J1182" s="287">
        <v>29.871734627679999</v>
      </c>
      <c r="K1182" s="9">
        <v>1.6866049142699999</v>
      </c>
      <c r="L1182" s="9">
        <v>4.18679895001</v>
      </c>
      <c r="M1182" s="287">
        <v>5.8734038642800002</v>
      </c>
      <c r="N1182" s="9">
        <v>37.298399804090003</v>
      </c>
      <c r="O1182" s="9">
        <v>13.160945836210001</v>
      </c>
      <c r="P1182" s="9">
        <v>1.9396337369100001</v>
      </c>
      <c r="Q1182" s="9">
        <v>1.94205184512</v>
      </c>
      <c r="R1182" s="9">
        <v>6.1782525716499999</v>
      </c>
      <c r="S1182" s="9">
        <v>7.8980437091200004</v>
      </c>
      <c r="T1182" s="9">
        <v>15.60664975317</v>
      </c>
      <c r="U1182" s="9">
        <v>4.0118082239500001</v>
      </c>
      <c r="V1182" s="287">
        <v>88.035785480219999</v>
      </c>
      <c r="W1182" s="287">
        <v>123.78092397217999</v>
      </c>
      <c r="X1182" s="9">
        <v>12.193384007321811</v>
      </c>
      <c r="Y1182" s="284">
        <v>135.97430797950182</v>
      </c>
      <c r="Z1182" t="str">
        <f>SUBSTITUTE(SUBSTITUTE(SUBSTITUTE(SUBSTITUTE(IF(E1182="","",VLOOKUP(E1182,Esquemas_NORM!$A$2:$H$126,8,FALSE)),"PROVINCIA ADMINISTRATIVA Y DE PLANIFICACIÓN","PAT"),"PROVINCIA ADMINISTRATIVA Y DE PLANIFICACION","PAT"),"PROVINCIA ADMINISTRATIVA DE PLANIFICACION","PAT"),"PROVINCIA ADMINISTRATIVA Y PLANIFICACION","PAT")</f>
        <v>PAT BIOENERGÉTICA DEL NORTE DE ANTIOQUIA</v>
      </c>
      <c r="AA1182" t="str">
        <f>IF($E1182="","",INDEX(Esquemas_NORM!$H$2:$K$126,MATCH($E1182,Esquemas_NORM!$A$2:$A$126,0),MATCH(AA$4,Esquemas_NORM!$H$1:$K$1,0)))</f>
        <v>A la fecha no ha conformado un EAT Región</v>
      </c>
      <c r="AB1182" t="str">
        <f>IF($E1182="","",INDEX(Esquemas_NORM!$H$2:$K$126,MATCH($E1182,Esquemas_NORM!$A$2:$A$126,0),MATCH(AB$4,Esquemas_NORM!$H$1:$K$1,0)))</f>
        <v>A la fecha no ha conformado un EAT Área Metropolitana</v>
      </c>
      <c r="AC1182" t="str">
        <f>IF($E1182="","",INDEX(Esquemas_NORM!$H$2:$K$126,MATCH($E1182,Esquemas_NORM!$A$2:$A$126,0),MATCH(AC$4,Esquemas_NORM!$H$1:$K$1,0)))</f>
        <v>ASOCIACION DE MUNICIPIOS DEL NORTE ANTIOQUEÑO - AMUNORTE</v>
      </c>
    </row>
    <row r="1183" spans="1:29" x14ac:dyDescent="0.3">
      <c r="A1183" s="528">
        <v>2024</v>
      </c>
      <c r="B1183" s="529" t="s">
        <v>556</v>
      </c>
      <c r="C1183" s="529" t="s">
        <v>235</v>
      </c>
      <c r="D1183" s="529" t="s">
        <v>569</v>
      </c>
      <c r="E1183" s="529" t="s">
        <v>260</v>
      </c>
      <c r="F1183" s="529" t="s">
        <v>238</v>
      </c>
      <c r="G1183" s="529" t="s">
        <v>261</v>
      </c>
      <c r="H1183" s="9">
        <v>9.5873331869699996</v>
      </c>
      <c r="I1183" s="9">
        <v>0</v>
      </c>
      <c r="J1183" s="287">
        <v>9.5873331869699996</v>
      </c>
      <c r="K1183" s="9">
        <v>1.9714278917900001</v>
      </c>
      <c r="L1183" s="9">
        <v>1.0571728729300001</v>
      </c>
      <c r="M1183" s="287">
        <v>3.0286007647200002</v>
      </c>
      <c r="N1183" s="9">
        <v>4.9252696120000001</v>
      </c>
      <c r="O1183" s="9">
        <v>13.15687838721</v>
      </c>
      <c r="P1183" s="9">
        <v>1.57252925892</v>
      </c>
      <c r="Q1183" s="9">
        <v>1.7792626469899999</v>
      </c>
      <c r="R1183" s="9">
        <v>6.77596231403</v>
      </c>
      <c r="S1183" s="9">
        <v>6.8386132012500003</v>
      </c>
      <c r="T1183" s="9">
        <v>11.9466412169</v>
      </c>
      <c r="U1183" s="9">
        <v>4.0950056043299998</v>
      </c>
      <c r="V1183" s="287">
        <v>51.090162241629997</v>
      </c>
      <c r="W1183" s="287">
        <v>63.706096193319993</v>
      </c>
      <c r="X1183" s="9">
        <v>6.2755460984227867</v>
      </c>
      <c r="Y1183" s="284">
        <v>69.981642291742787</v>
      </c>
      <c r="Z1183" t="str">
        <f>SUBSTITUTE(SUBSTITUTE(SUBSTITUTE(SUBSTITUTE(IF(E1183="","",VLOOKUP(E1183,Esquemas_NORM!$A$2:$H$126,8,FALSE)),"PROVINCIA ADMINISTRATIVA Y DE PLANIFICACIÓN","PAT"),"PROVINCIA ADMINISTRATIVA Y DE PLANIFICACION","PAT"),"PROVINCIA ADMINISTRATIVA DE PLANIFICACION","PAT"),"PROVINCIA ADMINISTRATIVA Y PLANIFICACION","PAT")</f>
        <v>PAT BIOENERGÉTICA DEL NORTE DE ANTIOQUIA</v>
      </c>
      <c r="AA1183" t="str">
        <f>IF($E1183="","",INDEX(Esquemas_NORM!$H$2:$K$126,MATCH($E1183,Esquemas_NORM!$A$2:$A$126,0),MATCH(AA$4,Esquemas_NORM!$H$1:$K$1,0)))</f>
        <v>A la fecha no ha conformado un EAT Región</v>
      </c>
      <c r="AB1183" t="str">
        <f>IF($E1183="","",INDEX(Esquemas_NORM!$H$2:$K$126,MATCH($E1183,Esquemas_NORM!$A$2:$A$126,0),MATCH(AB$4,Esquemas_NORM!$H$1:$K$1,0)))</f>
        <v>A la fecha no ha conformado un EAT Área Metropolitana</v>
      </c>
      <c r="AC1183" t="str">
        <f>IF($E1183="","",INDEX(Esquemas_NORM!$H$2:$K$126,MATCH($E1183,Esquemas_NORM!$A$2:$A$126,0),MATCH(AC$4,Esquemas_NORM!$H$1:$K$1,0)))</f>
        <v>ASOCIACION DE MUNICIPIOS DEL NORTE ANTIOQUEÑO - AMUNORTE</v>
      </c>
    </row>
    <row r="1184" spans="1:29" x14ac:dyDescent="0.3">
      <c r="A1184" s="528">
        <v>2024</v>
      </c>
      <c r="B1184" s="529" t="s">
        <v>556</v>
      </c>
      <c r="C1184" s="529" t="s">
        <v>235</v>
      </c>
      <c r="D1184" s="529" t="s">
        <v>569</v>
      </c>
      <c r="E1184" s="529" t="s">
        <v>262</v>
      </c>
      <c r="F1184" s="529" t="s">
        <v>238</v>
      </c>
      <c r="G1184" s="529" t="s">
        <v>263</v>
      </c>
      <c r="H1184" s="9">
        <v>276.07469946621001</v>
      </c>
      <c r="I1184" s="9">
        <v>0</v>
      </c>
      <c r="J1184" s="287">
        <v>276.07469946621001</v>
      </c>
      <c r="K1184" s="9">
        <v>690.90414746059002</v>
      </c>
      <c r="L1184" s="9">
        <v>71.639266247720002</v>
      </c>
      <c r="M1184" s="287">
        <v>762.54341370831003</v>
      </c>
      <c r="N1184" s="9">
        <v>43.523280009060002</v>
      </c>
      <c r="O1184" s="9">
        <v>133.34867493393</v>
      </c>
      <c r="P1184" s="9">
        <v>21.421330239829999</v>
      </c>
      <c r="Q1184" s="9">
        <v>25.014364341819999</v>
      </c>
      <c r="R1184" s="9">
        <v>54.867625335169997</v>
      </c>
      <c r="S1184" s="9">
        <v>75.959675015719995</v>
      </c>
      <c r="T1184" s="9">
        <v>79.36653068615</v>
      </c>
      <c r="U1184" s="9">
        <v>29.057488297159999</v>
      </c>
      <c r="V1184" s="287">
        <v>462.55896885883993</v>
      </c>
      <c r="W1184" s="287">
        <v>1501.17708203336</v>
      </c>
      <c r="X1184" s="9">
        <v>147.87762150118806</v>
      </c>
      <c r="Y1184" s="284">
        <v>1649.054703534548</v>
      </c>
      <c r="Z1184" t="str">
        <f>SUBSTITUTE(SUBSTITUTE(SUBSTITUTE(SUBSTITUTE(IF(E1184="","",VLOOKUP(E1184,Esquemas_NORM!$A$2:$H$126,8,FALSE)),"PROVINCIA ADMINISTRATIVA Y DE PLANIFICACIÓN","PAT"),"PROVINCIA ADMINISTRATIVA Y DE PLANIFICACION","PAT"),"PROVINCIA ADMINISTRATIVA DE PLANIFICACION","PAT"),"PROVINCIA ADMINISTRATIVA Y PLANIFICACION","PAT")</f>
        <v>PAT DEL RIO GRANDE</v>
      </c>
      <c r="AA1184" t="str">
        <f>IF($E1184="","",INDEX(Esquemas_NORM!$H$2:$K$126,MATCH($E1184,Esquemas_NORM!$A$2:$A$126,0),MATCH(AA$4,Esquemas_NORM!$H$1:$K$1,0)))</f>
        <v>A la fecha no ha conformado un EAT Región</v>
      </c>
      <c r="AB1184" t="str">
        <f>IF($E1184="","",INDEX(Esquemas_NORM!$H$2:$K$126,MATCH($E1184,Esquemas_NORM!$A$2:$A$126,0),MATCH(AB$4,Esquemas_NORM!$H$1:$K$1,0)))</f>
        <v>A la fecha no ha conformado un EAT Área Metropolitana</v>
      </c>
      <c r="AC1184" t="str">
        <f>IF($E1184="","",INDEX(Esquemas_NORM!$H$2:$K$126,MATCH($E1184,Esquemas_NORM!$A$2:$A$126,0),MATCH(AC$4,Esquemas_NORM!$H$1:$K$1,0)))</f>
        <v>A la fecha no ha conformado un EAT asociación - unión</v>
      </c>
    </row>
    <row r="1185" spans="1:29" x14ac:dyDescent="0.3">
      <c r="A1185" s="528">
        <v>2024</v>
      </c>
      <c r="B1185" s="529" t="s">
        <v>556</v>
      </c>
      <c r="C1185" s="529" t="s">
        <v>235</v>
      </c>
      <c r="D1185" s="529" t="s">
        <v>569</v>
      </c>
      <c r="E1185" s="529" t="s">
        <v>264</v>
      </c>
      <c r="F1185" s="529" t="s">
        <v>238</v>
      </c>
      <c r="G1185" s="529" t="s">
        <v>265</v>
      </c>
      <c r="H1185" s="9">
        <v>490.39172151790001</v>
      </c>
      <c r="I1185" s="9">
        <v>4.6090095032000002</v>
      </c>
      <c r="J1185" s="287">
        <v>495.00073102110002</v>
      </c>
      <c r="K1185" s="9">
        <v>274.53681905235999</v>
      </c>
      <c r="L1185" s="9">
        <v>42.761867989370003</v>
      </c>
      <c r="M1185" s="287">
        <v>317.29868704172998</v>
      </c>
      <c r="N1185" s="9">
        <v>78.717113127009995</v>
      </c>
      <c r="O1185" s="9">
        <v>213.55152215051001</v>
      </c>
      <c r="P1185" s="9">
        <v>16.991509494839999</v>
      </c>
      <c r="Q1185" s="9">
        <v>25.464098394579999</v>
      </c>
      <c r="R1185" s="9">
        <v>61.179869100060003</v>
      </c>
      <c r="S1185" s="9">
        <v>106.0093729001</v>
      </c>
      <c r="T1185" s="9">
        <v>193.78198862803001</v>
      </c>
      <c r="U1185" s="9">
        <v>34.392440286449997</v>
      </c>
      <c r="V1185" s="287">
        <v>730.08791408157992</v>
      </c>
      <c r="W1185" s="287">
        <v>1542.3873321444098</v>
      </c>
      <c r="X1185" s="9">
        <v>151.93715174634224</v>
      </c>
      <c r="Y1185" s="284">
        <v>1694.3244838907522</v>
      </c>
      <c r="Z1185" t="str">
        <f>SUBSTITUTE(SUBSTITUTE(SUBSTITUTE(SUBSTITUTE(IF(E1185="","",VLOOKUP(E1185,Esquemas_NORM!$A$2:$H$126,8,FALSE)),"PROVINCIA ADMINISTRATIVA Y DE PLANIFICACIÓN","PAT"),"PROVINCIA ADMINISTRATIVA Y DE PLANIFICACION","PAT"),"PROVINCIA ADMINISTRATIVA DE PLANIFICACION","PAT"),"PROVINCIA ADMINISTRATIVA Y PLANIFICACION","PAT")</f>
        <v>PAT DEL RIO GRANDE</v>
      </c>
      <c r="AA1185" t="str">
        <f>IF($E1185="","",INDEX(Esquemas_NORM!$H$2:$K$126,MATCH($E1185,Esquemas_NORM!$A$2:$A$126,0),MATCH(AA$4,Esquemas_NORM!$H$1:$K$1,0)))</f>
        <v>A la fecha no ha conformado un EAT Región</v>
      </c>
      <c r="AB1185" t="str">
        <f>IF($E1185="","",INDEX(Esquemas_NORM!$H$2:$K$126,MATCH($E1185,Esquemas_NORM!$A$2:$A$126,0),MATCH(AB$4,Esquemas_NORM!$H$1:$K$1,0)))</f>
        <v>A la fecha no ha conformado un EAT Área Metropolitana</v>
      </c>
      <c r="AC1185" t="str">
        <f>IF($E1185="","",INDEX(Esquemas_NORM!$H$2:$K$126,MATCH($E1185,Esquemas_NORM!$A$2:$A$126,0),MATCH(AC$4,Esquemas_NORM!$H$1:$K$1,0)))</f>
        <v>A la fecha no ha conformado un EAT asociación - unión</v>
      </c>
    </row>
    <row r="1186" spans="1:29" x14ac:dyDescent="0.3">
      <c r="A1186" s="528">
        <v>2024</v>
      </c>
      <c r="B1186" s="529" t="s">
        <v>556</v>
      </c>
      <c r="C1186" s="529" t="s">
        <v>235</v>
      </c>
      <c r="D1186" s="529" t="s">
        <v>570</v>
      </c>
      <c r="E1186" s="529" t="s">
        <v>266</v>
      </c>
      <c r="F1186" s="529" t="s">
        <v>238</v>
      </c>
      <c r="G1186" s="529" t="s">
        <v>267</v>
      </c>
      <c r="H1186" s="9">
        <v>22.844385244400002</v>
      </c>
      <c r="I1186" s="9">
        <v>3.3602240645500001</v>
      </c>
      <c r="J1186" s="287">
        <v>26.204609308950001</v>
      </c>
      <c r="K1186" s="9">
        <v>4.3365238610099999</v>
      </c>
      <c r="L1186" s="9">
        <v>1.68503823272</v>
      </c>
      <c r="M1186" s="287">
        <v>6.0215620937300001</v>
      </c>
      <c r="N1186" s="9">
        <v>5.9637414350900002</v>
      </c>
      <c r="O1186" s="9">
        <v>32.582718863510003</v>
      </c>
      <c r="P1186" s="9">
        <v>2.4170032076100001</v>
      </c>
      <c r="Q1186" s="9">
        <v>2.9038331513500002</v>
      </c>
      <c r="R1186" s="9">
        <v>7.6588670024400001</v>
      </c>
      <c r="S1186" s="9">
        <v>13.69642602157</v>
      </c>
      <c r="T1186" s="9">
        <v>31.696713487339998</v>
      </c>
      <c r="U1186" s="9">
        <v>5.6095693752700004</v>
      </c>
      <c r="V1186" s="287">
        <v>102.52887254418</v>
      </c>
      <c r="W1186" s="287">
        <v>134.75504394686001</v>
      </c>
      <c r="X1186" s="9">
        <v>13.274420201753832</v>
      </c>
      <c r="Y1186" s="284">
        <v>148.02946414861384</v>
      </c>
      <c r="Z1186" t="str">
        <f>SUBSTITUTE(SUBSTITUTE(SUBSTITUTE(SUBSTITUTE(IF(E1186="","",VLOOKUP(E1186,Esquemas_NORM!$A$2:$H$126,8,FALSE)),"PROVINCIA ADMINISTRATIVA Y DE PLANIFICACIÓN","PAT"),"PROVINCIA ADMINISTRATIVA Y DE PLANIFICACION","PAT"),"PROVINCIA ADMINISTRATIVA DE PLANIFICACION","PAT"),"PROVINCIA ADMINISTRATIVA Y PLANIFICACION","PAT")</f>
        <v>PAT BIOENERGÉTICA DEL NORTE DE ANTIOQUIA</v>
      </c>
      <c r="AA1186" t="str">
        <f>IF($E1186="","",INDEX(Esquemas_NORM!$H$2:$K$126,MATCH($E1186,Esquemas_NORM!$A$2:$A$126,0),MATCH(AA$4,Esquemas_NORM!$H$1:$K$1,0)))</f>
        <v>A la fecha no ha conformado un EAT Región</v>
      </c>
      <c r="AB1186" t="str">
        <f>IF($E1186="","",INDEX(Esquemas_NORM!$H$2:$K$126,MATCH($E1186,Esquemas_NORM!$A$2:$A$126,0),MATCH(AB$4,Esquemas_NORM!$H$1:$K$1,0)))</f>
        <v>A la fecha no ha conformado un EAT Área Metropolitana</v>
      </c>
      <c r="AC1186" t="str">
        <f>IF($E1186="","",INDEX(Esquemas_NORM!$H$2:$K$126,MATCH($E1186,Esquemas_NORM!$A$2:$A$126,0),MATCH(AC$4,Esquemas_NORM!$H$1:$K$1,0)))</f>
        <v>ASOCIACION DE MUNICIPIOS DEL NORTE ANTIOQUEÑO - AMUNORTE</v>
      </c>
    </row>
    <row r="1187" spans="1:29" x14ac:dyDescent="0.3">
      <c r="A1187" s="528">
        <v>2024</v>
      </c>
      <c r="B1187" s="529" t="s">
        <v>556</v>
      </c>
      <c r="C1187" s="529" t="s">
        <v>235</v>
      </c>
      <c r="D1187" s="529" t="s">
        <v>568</v>
      </c>
      <c r="E1187" s="529" t="s">
        <v>268</v>
      </c>
      <c r="F1187" s="529" t="s">
        <v>238</v>
      </c>
      <c r="G1187" s="529" t="s">
        <v>269</v>
      </c>
      <c r="H1187" s="9">
        <v>31.875464557930002</v>
      </c>
      <c r="I1187" s="9">
        <v>0.40180985864000002</v>
      </c>
      <c r="J1187" s="287">
        <v>32.277274416570002</v>
      </c>
      <c r="K1187" s="9">
        <v>1.3283851073499999</v>
      </c>
      <c r="L1187" s="9">
        <v>9.6346766443800007</v>
      </c>
      <c r="M1187" s="287">
        <v>10.963061751730001</v>
      </c>
      <c r="N1187" s="9">
        <v>5.0133185620700003</v>
      </c>
      <c r="O1187" s="9">
        <v>52.401089833039997</v>
      </c>
      <c r="P1187" s="9">
        <v>6.3356165210400004</v>
      </c>
      <c r="Q1187" s="9">
        <v>5.9578235207199999</v>
      </c>
      <c r="R1187" s="9">
        <v>14.691531869549999</v>
      </c>
      <c r="S1187" s="9">
        <v>22.47426175331</v>
      </c>
      <c r="T1187" s="9">
        <v>59.398869232369996</v>
      </c>
      <c r="U1187" s="9">
        <v>21.20496375195</v>
      </c>
      <c r="V1187" s="287">
        <v>187.47747504405001</v>
      </c>
      <c r="W1187" s="287">
        <v>230.71781121235003</v>
      </c>
      <c r="X1187" s="9">
        <v>22.727499352597039</v>
      </c>
      <c r="Y1187" s="284">
        <v>253.44531056494708</v>
      </c>
      <c r="Z1187" t="str">
        <f>SUBSTITUTE(SUBSTITUTE(SUBSTITUTE(SUBSTITUTE(IF(E1187="","",VLOOKUP(E1187,Esquemas_NORM!$A$2:$H$126,8,FALSE)),"PROVINCIA ADMINISTRATIVA Y DE PLANIFICACIÓN","PAT"),"PROVINCIA ADMINISTRATIVA Y DE PLANIFICACION","PAT"),"PROVINCIA ADMINISTRATIVA DE PLANIFICACION","PAT"),"PROVINCIA ADMINISTRATIVA Y PLANIFICACION","PAT")</f>
        <v>PAT BIOENERGÉTICA DEL NORTE DE ANTIOQUIA</v>
      </c>
      <c r="AA1187" t="str">
        <f>IF($E1187="","",INDEX(Esquemas_NORM!$H$2:$K$126,MATCH($E1187,Esquemas_NORM!$A$2:$A$126,0),MATCH(AA$4,Esquemas_NORM!$H$1:$K$1,0)))</f>
        <v>A la fecha no ha conformado un EAT Región</v>
      </c>
      <c r="AB1187" t="str">
        <f>IF($E1187="","",INDEX(Esquemas_NORM!$H$2:$K$126,MATCH($E1187,Esquemas_NORM!$A$2:$A$126,0),MATCH(AB$4,Esquemas_NORM!$H$1:$K$1,0)))</f>
        <v>A la fecha no ha conformado un EAT Área Metropolitana</v>
      </c>
      <c r="AC1187" t="str">
        <f>IF($E1187="","",INDEX(Esquemas_NORM!$H$2:$K$126,MATCH($E1187,Esquemas_NORM!$A$2:$A$126,0),MATCH(AC$4,Esquemas_NORM!$H$1:$K$1,0)))</f>
        <v>A la fecha no ha conformado un EAT asociación - unión</v>
      </c>
    </row>
    <row r="1188" spans="1:29" x14ac:dyDescent="0.3">
      <c r="A1188" s="528">
        <v>2024</v>
      </c>
      <c r="B1188" s="529" t="s">
        <v>556</v>
      </c>
      <c r="C1188" s="529" t="s">
        <v>235</v>
      </c>
      <c r="D1188" s="529" t="s">
        <v>568</v>
      </c>
      <c r="E1188" s="529" t="s">
        <v>270</v>
      </c>
      <c r="F1188" s="529" t="s">
        <v>238</v>
      </c>
      <c r="G1188" s="529" t="s">
        <v>271</v>
      </c>
      <c r="H1188" s="9">
        <v>153.86525028388999</v>
      </c>
      <c r="I1188" s="9">
        <v>8.1552740109999994E-2</v>
      </c>
      <c r="J1188" s="287">
        <v>153.94680302399999</v>
      </c>
      <c r="K1188" s="9">
        <v>212.17786217181001</v>
      </c>
      <c r="L1188" s="9">
        <v>25.3537739866</v>
      </c>
      <c r="M1188" s="287">
        <v>237.53163615841001</v>
      </c>
      <c r="N1188" s="9">
        <v>53.473212090179999</v>
      </c>
      <c r="O1188" s="9">
        <v>214.66529695994001</v>
      </c>
      <c r="P1188" s="9">
        <v>17.141522359340001</v>
      </c>
      <c r="Q1188" s="9">
        <v>25.942628031200002</v>
      </c>
      <c r="R1188" s="9">
        <v>45.07600734767</v>
      </c>
      <c r="S1188" s="9">
        <v>88.625688155800006</v>
      </c>
      <c r="T1188" s="9">
        <v>172.24619777084001</v>
      </c>
      <c r="U1188" s="9">
        <v>34.346424034919998</v>
      </c>
      <c r="V1188" s="287">
        <v>651.51697674988998</v>
      </c>
      <c r="W1188" s="287">
        <v>1042.9954159322999</v>
      </c>
      <c r="X1188" s="9">
        <v>102.7431628091514</v>
      </c>
      <c r="Y1188" s="284">
        <v>1145.7385787414514</v>
      </c>
      <c r="Z1188" t="str">
        <f>SUBSTITUTE(SUBSTITUTE(SUBSTITUTE(SUBSTITUTE(IF(E1188="","",VLOOKUP(E1188,Esquemas_NORM!$A$2:$H$126,8,FALSE)),"PROVINCIA ADMINISTRATIVA Y DE PLANIFICACIÓN","PAT"),"PROVINCIA ADMINISTRATIVA Y DE PLANIFICACION","PAT"),"PROVINCIA ADMINISTRATIVA DE PLANIFICACION","PAT"),"PROVINCIA ADMINISTRATIVA Y PLANIFICACION","PAT")</f>
        <v>PAT BIOENERGÉTICA DEL NORTE DE ANTIOQUIA</v>
      </c>
      <c r="AA1188" t="str">
        <f>IF($E1188="","",INDEX(Esquemas_NORM!$H$2:$K$126,MATCH($E1188,Esquemas_NORM!$A$2:$A$126,0),MATCH(AA$4,Esquemas_NORM!$H$1:$K$1,0)))</f>
        <v>A la fecha no ha conformado un EAT Región</v>
      </c>
      <c r="AB1188" t="str">
        <f>IF($E1188="","",INDEX(Esquemas_NORM!$H$2:$K$126,MATCH($E1188,Esquemas_NORM!$A$2:$A$126,0),MATCH(AB$4,Esquemas_NORM!$H$1:$K$1,0)))</f>
        <v>A la fecha no ha conformado un EAT Área Metropolitana</v>
      </c>
      <c r="AC1188" t="str">
        <f>IF($E1188="","",INDEX(Esquemas_NORM!$H$2:$K$126,MATCH($E1188,Esquemas_NORM!$A$2:$A$126,0),MATCH(AC$4,Esquemas_NORM!$H$1:$K$1,0)))</f>
        <v>A la fecha no ha conformado un EAT asociación - unión</v>
      </c>
    </row>
    <row r="1189" spans="1:29" x14ac:dyDescent="0.3">
      <c r="A1189" s="528">
        <v>2024</v>
      </c>
      <c r="B1189" s="529" t="s">
        <v>556</v>
      </c>
      <c r="C1189" s="529" t="s">
        <v>272</v>
      </c>
      <c r="D1189" s="529" t="s">
        <v>571</v>
      </c>
      <c r="E1189" s="529" t="s">
        <v>274</v>
      </c>
      <c r="F1189" s="529" t="s">
        <v>275</v>
      </c>
      <c r="G1189" s="529" t="s">
        <v>277</v>
      </c>
      <c r="H1189" s="9">
        <v>25.518669295079999</v>
      </c>
      <c r="I1189" s="9">
        <v>0</v>
      </c>
      <c r="J1189" s="287">
        <v>25.518669295079999</v>
      </c>
      <c r="K1189" s="9">
        <v>0.35405990139999999</v>
      </c>
      <c r="L1189" s="9">
        <v>2.4222044084799998</v>
      </c>
      <c r="M1189" s="287">
        <v>2.7762643098799997</v>
      </c>
      <c r="N1189" s="9">
        <v>6.0627342031099998</v>
      </c>
      <c r="O1189" s="9">
        <v>5.3555104475800004</v>
      </c>
      <c r="P1189" s="9">
        <v>0.78091409741999995</v>
      </c>
      <c r="Q1189" s="9">
        <v>0.60435438182000001</v>
      </c>
      <c r="R1189" s="9">
        <v>2.3442713723900002</v>
      </c>
      <c r="S1189" s="9">
        <v>3.4732381280600002</v>
      </c>
      <c r="T1189" s="9">
        <v>11.864475172980001</v>
      </c>
      <c r="U1189" s="9">
        <v>1.59800164614</v>
      </c>
      <c r="V1189" s="287">
        <v>32.083499449500003</v>
      </c>
      <c r="W1189" s="287">
        <v>60.378433054460004</v>
      </c>
      <c r="X1189" s="9">
        <v>5.9477453905477784</v>
      </c>
      <c r="Y1189" s="284">
        <v>66.326178445007784</v>
      </c>
      <c r="Z1189" t="str">
        <f>SUBSTITUTE(SUBSTITUTE(SUBSTITUTE(SUBSTITUTE(IF(E1189="","",VLOOKUP(E1189,Esquemas_NORM!$A$2:$H$126,8,FALSE)),"PROVINCIA ADMINISTRATIVA Y DE PLANIFICACIÓN","PAT"),"PROVINCIA ADMINISTRATIVA Y DE PLANIFICACION","PAT"),"PROVINCIA ADMINISTRATIVA DE PLANIFICACION","PAT"),"PROVINCIA ADMINISTRATIVA Y PLANIFICACION","PAT")</f>
        <v>PAT AGROINDUSTRIAL DEL OCCIDENTE ANTIOQUEÑO</v>
      </c>
      <c r="AA1189" t="str">
        <f>IF($E1189="","",INDEX(Esquemas_NORM!$H$2:$K$126,MATCH($E1189,Esquemas_NORM!$A$2:$A$126,0),MATCH(AA$4,Esquemas_NORM!$H$1:$K$1,0)))</f>
        <v>Región de Planeación y Gestión de Occidente</v>
      </c>
      <c r="AB1189" t="str">
        <f>IF($E1189="","",INDEX(Esquemas_NORM!$H$2:$K$126,MATCH($E1189,Esquemas_NORM!$A$2:$A$126,0),MATCH(AB$4,Esquemas_NORM!$H$1:$K$1,0)))</f>
        <v>A la fecha no ha conformado un EAT Área Metropolitana</v>
      </c>
      <c r="AC1189" t="str">
        <f>IF($E1189="","",INDEX(Esquemas_NORM!$H$2:$K$126,MATCH($E1189,Esquemas_NORM!$A$2:$A$126,0),MATCH(AC$4,Esquemas_NORM!$H$1:$K$1,0)))</f>
        <v>ASOCIACION DE MUNICIPIOS DEL NORTE ANTIOQUEÑO - AMUNORTE</v>
      </c>
    </row>
    <row r="1190" spans="1:29" x14ac:dyDescent="0.3">
      <c r="A1190" s="528">
        <v>2024</v>
      </c>
      <c r="B1190" s="529" t="s">
        <v>556</v>
      </c>
      <c r="C1190" s="529" t="s">
        <v>272</v>
      </c>
      <c r="D1190" s="529" t="s">
        <v>572</v>
      </c>
      <c r="E1190" s="529" t="s">
        <v>278</v>
      </c>
      <c r="F1190" s="529" t="s">
        <v>275</v>
      </c>
      <c r="G1190" s="529" t="s">
        <v>280</v>
      </c>
      <c r="H1190" s="9">
        <v>118.37435394596</v>
      </c>
      <c r="I1190" s="9">
        <v>0</v>
      </c>
      <c r="J1190" s="287">
        <v>118.37435394596</v>
      </c>
      <c r="K1190" s="9">
        <v>4.1638340966999996</v>
      </c>
      <c r="L1190" s="9">
        <v>5.1844769085599998</v>
      </c>
      <c r="M1190" s="287">
        <v>9.3483110052599994</v>
      </c>
      <c r="N1190" s="9">
        <v>2.6390241003399999</v>
      </c>
      <c r="O1190" s="9">
        <v>21.01449767403</v>
      </c>
      <c r="P1190" s="9">
        <v>3.3671020299299999</v>
      </c>
      <c r="Q1190" s="9">
        <v>3.5699883254799998</v>
      </c>
      <c r="R1190" s="9">
        <v>10.202803722500001</v>
      </c>
      <c r="S1190" s="9">
        <v>10.14267746442</v>
      </c>
      <c r="T1190" s="9">
        <v>26.113594878800001</v>
      </c>
      <c r="U1190" s="9">
        <v>6.4963043692199998</v>
      </c>
      <c r="V1190" s="287">
        <v>83.545992564719995</v>
      </c>
      <c r="W1190" s="287">
        <v>211.26865751593999</v>
      </c>
      <c r="X1190" s="9">
        <v>20.811606402138811</v>
      </c>
      <c r="Y1190" s="284">
        <v>232.0802639180788</v>
      </c>
      <c r="Z1190" t="str">
        <f>SUBSTITUTE(SUBSTITUTE(SUBSTITUTE(SUBSTITUTE(IF(E1190="","",VLOOKUP(E1190,Esquemas_NORM!$A$2:$H$126,8,FALSE)),"PROVINCIA ADMINISTRATIVA Y DE PLANIFICACIÓN","PAT"),"PROVINCIA ADMINISTRATIVA Y DE PLANIFICACION","PAT"),"PROVINCIA ADMINISTRATIVA DE PLANIFICACION","PAT"),"PROVINCIA ADMINISTRATIVA Y PLANIFICACION","PAT")</f>
        <v>PAT DE PENDERISCO Y SINIFANÁ</v>
      </c>
      <c r="AA1190" t="str">
        <f>IF($E1190="","",INDEX(Esquemas_NORM!$H$2:$K$126,MATCH($E1190,Esquemas_NORM!$A$2:$A$126,0),MATCH(AA$4,Esquemas_NORM!$H$1:$K$1,0)))</f>
        <v>A la fecha no ha conformado un EAT Región</v>
      </c>
      <c r="AB1190" t="str">
        <f>IF($E1190="","",INDEX(Esquemas_NORM!$H$2:$K$126,MATCH($E1190,Esquemas_NORM!$A$2:$A$126,0),MATCH(AB$4,Esquemas_NORM!$H$1:$K$1,0)))</f>
        <v>A la fecha no ha conformado un EAT Área Metropolitana</v>
      </c>
      <c r="AC1190" t="str">
        <f>IF($E1190="","",INDEX(Esquemas_NORM!$H$2:$K$126,MATCH($E1190,Esquemas_NORM!$A$2:$A$126,0),MATCH(AC$4,Esquemas_NORM!$H$1:$K$1,0)))</f>
        <v>ASOCIACION DE MUNICIPIOS DEL OCCIDENTE ANTIOQUEÑO - AMOCCIDENTE</v>
      </c>
    </row>
    <row r="1191" spans="1:29" x14ac:dyDescent="0.3">
      <c r="A1191" s="528">
        <v>2024</v>
      </c>
      <c r="B1191" s="529" t="s">
        <v>556</v>
      </c>
      <c r="C1191" s="529" t="s">
        <v>272</v>
      </c>
      <c r="D1191" s="529" t="s">
        <v>572</v>
      </c>
      <c r="E1191" s="529" t="s">
        <v>281</v>
      </c>
      <c r="F1191" s="529" t="s">
        <v>275</v>
      </c>
      <c r="G1191" s="529" t="s">
        <v>282</v>
      </c>
      <c r="H1191" s="9">
        <v>24.113205369100001</v>
      </c>
      <c r="I1191" s="9">
        <v>0</v>
      </c>
      <c r="J1191" s="287">
        <v>24.113205369100001</v>
      </c>
      <c r="K1191" s="9">
        <v>1.07155777201</v>
      </c>
      <c r="L1191" s="9">
        <v>3.2847324926799999</v>
      </c>
      <c r="M1191" s="287">
        <v>4.3562902646900001</v>
      </c>
      <c r="N1191" s="9">
        <v>2.7998210881999999</v>
      </c>
      <c r="O1191" s="9">
        <v>12.43368655083</v>
      </c>
      <c r="P1191" s="9">
        <v>2.9151144630600001</v>
      </c>
      <c r="Q1191" s="9">
        <v>2.55352137647</v>
      </c>
      <c r="R1191" s="9">
        <v>9.8343096497900007</v>
      </c>
      <c r="S1191" s="9">
        <v>7.2789151479300003</v>
      </c>
      <c r="T1191" s="9">
        <v>19.029072333849999</v>
      </c>
      <c r="U1191" s="9">
        <v>5.1771874886799996</v>
      </c>
      <c r="V1191" s="287">
        <v>62.021628098810005</v>
      </c>
      <c r="W1191" s="287">
        <v>90.491123732600002</v>
      </c>
      <c r="X1191" s="9">
        <v>8.9140796943283185</v>
      </c>
      <c r="Y1191" s="284">
        <v>99.405203426928324</v>
      </c>
      <c r="Z1191" t="str">
        <f>SUBSTITUTE(SUBSTITUTE(SUBSTITUTE(SUBSTITUTE(IF(E1191="","",VLOOKUP(E1191,Esquemas_NORM!$A$2:$H$126,8,FALSE)),"PROVINCIA ADMINISTRATIVA Y DE PLANIFICACIÓN","PAT"),"PROVINCIA ADMINISTRATIVA Y DE PLANIFICACION","PAT"),"PROVINCIA ADMINISTRATIVA DE PLANIFICACION","PAT"),"PROVINCIA ADMINISTRATIVA Y PLANIFICACION","PAT")</f>
        <v>A la fecha no ha conformado un EAT Provincia</v>
      </c>
      <c r="AA1191" t="str">
        <f>IF($E1191="","",INDEX(Esquemas_NORM!$H$2:$K$126,MATCH($E1191,Esquemas_NORM!$A$2:$A$126,0),MATCH(AA$4,Esquemas_NORM!$H$1:$K$1,0)))</f>
        <v>Región de Planeación y Gestión de Occidente</v>
      </c>
      <c r="AB1191" t="str">
        <f>IF($E1191="","",INDEX(Esquemas_NORM!$H$2:$K$126,MATCH($E1191,Esquemas_NORM!$A$2:$A$126,0),MATCH(AB$4,Esquemas_NORM!$H$1:$K$1,0)))</f>
        <v>A la fecha no ha conformado un EAT Área Metropolitana</v>
      </c>
      <c r="AC1191" t="str">
        <f>IF($E1191="","",INDEX(Esquemas_NORM!$H$2:$K$126,MATCH($E1191,Esquemas_NORM!$A$2:$A$126,0),MATCH(AC$4,Esquemas_NORM!$H$1:$K$1,0)))</f>
        <v>ASOCIACION DE MUNICIPIOS DEL OCCIDENTE ANTIOQUEÑO - AMOCCIDENTE</v>
      </c>
    </row>
    <row r="1192" spans="1:29" x14ac:dyDescent="0.3">
      <c r="A1192" s="528">
        <v>2024</v>
      </c>
      <c r="B1192" s="529" t="s">
        <v>556</v>
      </c>
      <c r="C1192" s="529" t="s">
        <v>272</v>
      </c>
      <c r="D1192" s="529" t="s">
        <v>572</v>
      </c>
      <c r="E1192" s="529" t="s">
        <v>283</v>
      </c>
      <c r="F1192" s="529" t="s">
        <v>275</v>
      </c>
      <c r="G1192" s="529" t="s">
        <v>284</v>
      </c>
      <c r="H1192" s="9">
        <v>42.73992524869</v>
      </c>
      <c r="I1192" s="9">
        <v>2077.7649852444401</v>
      </c>
      <c r="J1192" s="287">
        <v>2120.50491049313</v>
      </c>
      <c r="K1192" s="9">
        <v>7.3514305282899999</v>
      </c>
      <c r="L1192" s="9">
        <v>6.0313125340000003E-2</v>
      </c>
      <c r="M1192" s="287">
        <v>7.4117436536300003</v>
      </c>
      <c r="N1192" s="9">
        <v>18.364450892219999</v>
      </c>
      <c r="O1192" s="9">
        <v>18.688867591179999</v>
      </c>
      <c r="P1192" s="9">
        <v>2.0474191745699999</v>
      </c>
      <c r="Q1192" s="9">
        <v>1.5543089818</v>
      </c>
      <c r="R1192" s="9">
        <v>5.9778560443300002</v>
      </c>
      <c r="S1192" s="9">
        <v>63.310070146149997</v>
      </c>
      <c r="T1192" s="9">
        <v>10.89803841544</v>
      </c>
      <c r="U1192" s="9">
        <v>3.1876227537299999</v>
      </c>
      <c r="V1192" s="287">
        <v>124.02863399941999</v>
      </c>
      <c r="W1192" s="287">
        <v>2251.9452881461798</v>
      </c>
      <c r="X1192" s="9">
        <v>221.83413066227277</v>
      </c>
      <c r="Y1192" s="284">
        <v>2473.7794188084526</v>
      </c>
      <c r="Z1192" t="str">
        <f>SUBSTITUTE(SUBSTITUTE(SUBSTITUTE(SUBSTITUTE(IF(E1192="","",VLOOKUP(E1192,Esquemas_NORM!$A$2:$H$126,8,FALSE)),"PROVINCIA ADMINISTRATIVA Y DE PLANIFICACIÓN","PAT"),"PROVINCIA ADMINISTRATIVA Y DE PLANIFICACION","PAT"),"PROVINCIA ADMINISTRATIVA DE PLANIFICACION","PAT"),"PROVINCIA ADMINISTRATIVA Y PLANIFICACION","PAT")</f>
        <v>PAT TURÍSTICA Y AGROECOLÓGICA DEL OCCIDENTE ANTIOQUEÑO</v>
      </c>
      <c r="AA1192" t="str">
        <f>IF($E1192="","",INDEX(Esquemas_NORM!$H$2:$K$126,MATCH($E1192,Esquemas_NORM!$A$2:$A$126,0),MATCH(AA$4,Esquemas_NORM!$H$1:$K$1,0)))</f>
        <v>Región de Planeación y Gestión de Occidente</v>
      </c>
      <c r="AB1192" t="str">
        <f>IF($E1192="","",INDEX(Esquemas_NORM!$H$2:$K$126,MATCH($E1192,Esquemas_NORM!$A$2:$A$126,0),MATCH(AB$4,Esquemas_NORM!$H$1:$K$1,0)))</f>
        <v>A la fecha no ha conformado un EAT Área Metropolitana</v>
      </c>
      <c r="AC1192" t="str">
        <f>IF($E1192="","",INDEX(Esquemas_NORM!$H$2:$K$126,MATCH($E1192,Esquemas_NORM!$A$2:$A$126,0),MATCH(AC$4,Esquemas_NORM!$H$1:$K$1,0)))</f>
        <v>ASOCIACION DE MUNICIPIOS DEL OCCIDENTE ANTIOQUEÑO - AMOCCIDENTE</v>
      </c>
    </row>
    <row r="1193" spans="1:29" x14ac:dyDescent="0.3">
      <c r="A1193" s="528">
        <v>2024</v>
      </c>
      <c r="B1193" s="529" t="s">
        <v>556</v>
      </c>
      <c r="C1193" s="529" t="s">
        <v>272</v>
      </c>
      <c r="D1193" s="529" t="s">
        <v>572</v>
      </c>
      <c r="E1193" s="529" t="s">
        <v>285</v>
      </c>
      <c r="F1193" s="529" t="s">
        <v>275</v>
      </c>
      <c r="G1193" s="529" t="s">
        <v>286</v>
      </c>
      <c r="H1193" s="9">
        <v>60.237142442710002</v>
      </c>
      <c r="I1193" s="9">
        <v>0</v>
      </c>
      <c r="J1193" s="287">
        <v>60.237142442710002</v>
      </c>
      <c r="K1193" s="9">
        <v>1.3152084869</v>
      </c>
      <c r="L1193" s="9">
        <v>6.6669419128299996</v>
      </c>
      <c r="M1193" s="287">
        <v>7.9821503997299992</v>
      </c>
      <c r="N1193" s="9">
        <v>2.7443234674100001</v>
      </c>
      <c r="O1193" s="9">
        <v>21.10597255547</v>
      </c>
      <c r="P1193" s="9">
        <v>5.03676794253</v>
      </c>
      <c r="Q1193" s="9">
        <v>4.96560496719</v>
      </c>
      <c r="R1193" s="9">
        <v>13.05691542414</v>
      </c>
      <c r="S1193" s="9">
        <v>13.10950281383</v>
      </c>
      <c r="T1193" s="9">
        <v>36.602619657349997</v>
      </c>
      <c r="U1193" s="9">
        <v>7.7768466750699998</v>
      </c>
      <c r="V1193" s="287">
        <v>104.39855350299</v>
      </c>
      <c r="W1193" s="287">
        <v>172.61784634543</v>
      </c>
      <c r="X1193" s="9">
        <v>17.004200804637893</v>
      </c>
      <c r="Y1193" s="284">
        <v>189.62204715006789</v>
      </c>
      <c r="Z1193" t="str">
        <f>SUBSTITUTE(SUBSTITUTE(SUBSTITUTE(SUBSTITUTE(IF(E1193="","",VLOOKUP(E1193,Esquemas_NORM!$A$2:$H$126,8,FALSE)),"PROVINCIA ADMINISTRATIVA Y DE PLANIFICACIÓN","PAT"),"PROVINCIA ADMINISTRATIVA Y DE PLANIFICACION","PAT"),"PROVINCIA ADMINISTRATIVA DE PLANIFICACION","PAT"),"PROVINCIA ADMINISTRATIVA Y PLANIFICACION","PAT")</f>
        <v>PAT DE PENDERISCO Y SINIFANÁ</v>
      </c>
      <c r="AA1193" t="str">
        <f>IF($E1193="","",INDEX(Esquemas_NORM!$H$2:$K$126,MATCH($E1193,Esquemas_NORM!$A$2:$A$126,0),MATCH(AA$4,Esquemas_NORM!$H$1:$K$1,0)))</f>
        <v>A la fecha no ha conformado un EAT Región</v>
      </c>
      <c r="AB1193" t="str">
        <f>IF($E1193="","",INDEX(Esquemas_NORM!$H$2:$K$126,MATCH($E1193,Esquemas_NORM!$A$2:$A$126,0),MATCH(AB$4,Esquemas_NORM!$H$1:$K$1,0)))</f>
        <v>A la fecha no ha conformado un EAT Área Metropolitana</v>
      </c>
      <c r="AC1193" t="str">
        <f>IF($E1193="","",INDEX(Esquemas_NORM!$H$2:$K$126,MATCH($E1193,Esquemas_NORM!$A$2:$A$126,0),MATCH(AC$4,Esquemas_NORM!$H$1:$K$1,0)))</f>
        <v>ASOCIACION DE MUNICIPIOS DEL OCCIDENTE ANTIOQUEÑO - AMOCCIDENTE</v>
      </c>
    </row>
    <row r="1194" spans="1:29" x14ac:dyDescent="0.3">
      <c r="A1194" s="528">
        <v>2024</v>
      </c>
      <c r="B1194" s="529" t="s">
        <v>556</v>
      </c>
      <c r="C1194" s="529" t="s">
        <v>272</v>
      </c>
      <c r="D1194" s="529" t="s">
        <v>571</v>
      </c>
      <c r="E1194" s="529" t="s">
        <v>287</v>
      </c>
      <c r="F1194" s="529" t="s">
        <v>275</v>
      </c>
      <c r="G1194" s="529" t="s">
        <v>288</v>
      </c>
      <c r="H1194" s="9">
        <v>43.382799991479999</v>
      </c>
      <c r="I1194" s="9">
        <v>49.774491741849999</v>
      </c>
      <c r="J1194" s="287">
        <v>93.157291733329998</v>
      </c>
      <c r="K1194" s="9">
        <v>7.7623701293599998</v>
      </c>
      <c r="L1194" s="9">
        <v>11.739744753869999</v>
      </c>
      <c r="M1194" s="287">
        <v>19.50211488323</v>
      </c>
      <c r="N1194" s="9">
        <v>29.489918701290001</v>
      </c>
      <c r="O1194" s="9">
        <v>58.026501671929999</v>
      </c>
      <c r="P1194" s="9">
        <v>7.6466988307700001</v>
      </c>
      <c r="Q1194" s="9">
        <v>7.68529963712</v>
      </c>
      <c r="R1194" s="9">
        <v>20.621489997209999</v>
      </c>
      <c r="S1194" s="9">
        <v>30.306329948150001</v>
      </c>
      <c r="T1194" s="9">
        <v>59.83196861231</v>
      </c>
      <c r="U1194" s="9">
        <v>12.88416993525</v>
      </c>
      <c r="V1194" s="287">
        <v>226.49237733402998</v>
      </c>
      <c r="W1194" s="287">
        <v>339.15178395059002</v>
      </c>
      <c r="X1194" s="9">
        <v>33.409089266533947</v>
      </c>
      <c r="Y1194" s="284">
        <v>372.56087321712397</v>
      </c>
      <c r="Z1194" t="str">
        <f>SUBSTITUTE(SUBSTITUTE(SUBSTITUTE(SUBSTITUTE(IF(E1194="","",VLOOKUP(E1194,Esquemas_NORM!$A$2:$H$126,8,FALSE)),"PROVINCIA ADMINISTRATIVA Y DE PLANIFICACIÓN","PAT"),"PROVINCIA ADMINISTRATIVA Y DE PLANIFICACION","PAT"),"PROVINCIA ADMINISTRATIVA DE PLANIFICACION","PAT"),"PROVINCIA ADMINISTRATIVA Y PLANIFICACION","PAT")</f>
        <v>PAT AGROINDUSTRIAL DEL OCCIDENTE ANTIOQUEÑO</v>
      </c>
      <c r="AA1194" t="str">
        <f>IF($E1194="","",INDEX(Esquemas_NORM!$H$2:$K$126,MATCH($E1194,Esquemas_NORM!$A$2:$A$126,0),MATCH(AA$4,Esquemas_NORM!$H$1:$K$1,0)))</f>
        <v>Región de Planeación y Gestión de Occidente</v>
      </c>
      <c r="AB1194" t="str">
        <f>IF($E1194="","",INDEX(Esquemas_NORM!$H$2:$K$126,MATCH($E1194,Esquemas_NORM!$A$2:$A$126,0),MATCH(AB$4,Esquemas_NORM!$H$1:$K$1,0)))</f>
        <v>A la fecha no ha conformado un EAT Área Metropolitana</v>
      </c>
      <c r="AC1194" t="str">
        <f>IF($E1194="","",INDEX(Esquemas_NORM!$H$2:$K$126,MATCH($E1194,Esquemas_NORM!$A$2:$A$126,0),MATCH(AC$4,Esquemas_NORM!$H$1:$K$1,0)))</f>
        <v>ASOCIACION DE MUNICIPIOS DEL OCCIDENTE ANTIOQUEÑO - AMOCCIDENTE</v>
      </c>
    </row>
    <row r="1195" spans="1:29" x14ac:dyDescent="0.3">
      <c r="A1195" s="528">
        <v>2024</v>
      </c>
      <c r="B1195" s="529" t="s">
        <v>556</v>
      </c>
      <c r="C1195" s="529" t="s">
        <v>272</v>
      </c>
      <c r="D1195" s="529" t="s">
        <v>571</v>
      </c>
      <c r="E1195" s="529" t="s">
        <v>289</v>
      </c>
      <c r="F1195" s="529" t="s">
        <v>275</v>
      </c>
      <c r="G1195" s="529" t="s">
        <v>290</v>
      </c>
      <c r="H1195" s="9">
        <v>121.03141796660999</v>
      </c>
      <c r="I1195" s="9">
        <v>84.136956431780007</v>
      </c>
      <c r="J1195" s="287">
        <v>205.16837439839</v>
      </c>
      <c r="K1195" s="9">
        <v>5.3190294498000004</v>
      </c>
      <c r="L1195" s="9">
        <v>15.04264507025</v>
      </c>
      <c r="M1195" s="287">
        <v>20.361674520050002</v>
      </c>
      <c r="N1195" s="9">
        <v>17.03170148489</v>
      </c>
      <c r="O1195" s="9">
        <v>80.715439530720005</v>
      </c>
      <c r="P1195" s="9">
        <v>12.1761675892</v>
      </c>
      <c r="Q1195" s="9">
        <v>12.78974729634</v>
      </c>
      <c r="R1195" s="9">
        <v>21.253818355290001</v>
      </c>
      <c r="S1195" s="9">
        <v>41.644611539750002</v>
      </c>
      <c r="T1195" s="9">
        <v>96.317772231449993</v>
      </c>
      <c r="U1195" s="9">
        <v>19.014259711609999</v>
      </c>
      <c r="V1195" s="287">
        <v>300.94351773925001</v>
      </c>
      <c r="W1195" s="287">
        <v>526.47356665769007</v>
      </c>
      <c r="X1195" s="9">
        <v>51.861742197108811</v>
      </c>
      <c r="Y1195" s="284">
        <v>578.33530885479888</v>
      </c>
      <c r="Z1195" t="str">
        <f>SUBSTITUTE(SUBSTITUTE(SUBSTITUTE(SUBSTITUTE(IF(E1195="","",VLOOKUP(E1195,Esquemas_NORM!$A$2:$H$126,8,FALSE)),"PROVINCIA ADMINISTRATIVA Y DE PLANIFICACIÓN","PAT"),"PROVINCIA ADMINISTRATIVA Y DE PLANIFICACION","PAT"),"PROVINCIA ADMINISTRATIVA DE PLANIFICACION","PAT"),"PROVINCIA ADMINISTRATIVA Y PLANIFICACION","PAT")</f>
        <v>PAT AGROINDUSTRIAL DEL OCCIDENTE ANTIOQUEÑO</v>
      </c>
      <c r="AA1195" t="str">
        <f>IF($E1195="","",INDEX(Esquemas_NORM!$H$2:$K$126,MATCH($E1195,Esquemas_NORM!$A$2:$A$126,0),MATCH(AA$4,Esquemas_NORM!$H$1:$K$1,0)))</f>
        <v>Región de Planeación y Gestión de Occidente</v>
      </c>
      <c r="AB1195" t="str">
        <f>IF($E1195="","",INDEX(Esquemas_NORM!$H$2:$K$126,MATCH($E1195,Esquemas_NORM!$A$2:$A$126,0),MATCH(AB$4,Esquemas_NORM!$H$1:$K$1,0)))</f>
        <v>A la fecha no ha conformado un EAT Área Metropolitana</v>
      </c>
      <c r="AC1195" t="str">
        <f>IF($E1195="","",INDEX(Esquemas_NORM!$H$2:$K$126,MATCH($E1195,Esquemas_NORM!$A$2:$A$126,0),MATCH(AC$4,Esquemas_NORM!$H$1:$K$1,0)))</f>
        <v>ASOCIACION DE MUNICIPIOS DEL OCCIDENTE ANTIOQUEÑO - AMOCCIDENTE</v>
      </c>
    </row>
    <row r="1196" spans="1:29" x14ac:dyDescent="0.3">
      <c r="A1196" s="528">
        <v>2024</v>
      </c>
      <c r="B1196" s="529" t="s">
        <v>556</v>
      </c>
      <c r="C1196" s="529" t="s">
        <v>272</v>
      </c>
      <c r="D1196" s="529" t="s">
        <v>572</v>
      </c>
      <c r="E1196" s="529" t="s">
        <v>291</v>
      </c>
      <c r="F1196" s="529" t="s">
        <v>275</v>
      </c>
      <c r="G1196" s="529" t="s">
        <v>292</v>
      </c>
      <c r="H1196" s="9">
        <v>272.15184054958002</v>
      </c>
      <c r="I1196" s="9">
        <v>4.7965945799999998E-3</v>
      </c>
      <c r="J1196" s="287">
        <v>272.15663714416002</v>
      </c>
      <c r="K1196" s="9">
        <v>8.9959315131600004</v>
      </c>
      <c r="L1196" s="9">
        <v>10.58904778962</v>
      </c>
      <c r="M1196" s="287">
        <v>19.584979302779999</v>
      </c>
      <c r="N1196" s="9">
        <v>5.2876717079000004</v>
      </c>
      <c r="O1196" s="9">
        <v>34.489765195079997</v>
      </c>
      <c r="P1196" s="9">
        <v>6.2388058089199996</v>
      </c>
      <c r="Q1196" s="9">
        <v>4.9781505641999999</v>
      </c>
      <c r="R1196" s="9">
        <v>22.97471130852</v>
      </c>
      <c r="S1196" s="9">
        <v>23.65390039183</v>
      </c>
      <c r="T1196" s="9">
        <v>44.509947923989998</v>
      </c>
      <c r="U1196" s="9">
        <v>13.93350694796</v>
      </c>
      <c r="V1196" s="287">
        <v>156.0664598484</v>
      </c>
      <c r="W1196" s="287">
        <v>447.80807629534002</v>
      </c>
      <c r="X1196" s="9">
        <v>44.112579391258897</v>
      </c>
      <c r="Y1196" s="284">
        <v>491.92065568659893</v>
      </c>
      <c r="Z1196" t="str">
        <f>SUBSTITUTE(SUBSTITUTE(SUBSTITUTE(SUBSTITUTE(IF(E1196="","",VLOOKUP(E1196,Esquemas_NORM!$A$2:$H$126,8,FALSE)),"PROVINCIA ADMINISTRATIVA Y DE PLANIFICACIÓN","PAT"),"PROVINCIA ADMINISTRATIVA Y DE PLANIFICACION","PAT"),"PROVINCIA ADMINISTRATIVA DE PLANIFICACION","PAT"),"PROVINCIA ADMINISTRATIVA Y PLANIFICACION","PAT")</f>
        <v>PAT TURÍSTICA Y AGROECOLÓGICA DEL OCCIDENTE ANTIOQUEÑO</v>
      </c>
      <c r="AA1196" t="str">
        <f>IF($E1196="","",INDEX(Esquemas_NORM!$H$2:$K$126,MATCH($E1196,Esquemas_NORM!$A$2:$A$126,0),MATCH(AA$4,Esquemas_NORM!$H$1:$K$1,0)))</f>
        <v>A la fecha no ha conformado un EAT Región</v>
      </c>
      <c r="AB1196" t="str">
        <f>IF($E1196="","",INDEX(Esquemas_NORM!$H$2:$K$126,MATCH($E1196,Esquemas_NORM!$A$2:$A$126,0),MATCH(AB$4,Esquemas_NORM!$H$1:$K$1,0)))</f>
        <v>A la fecha no ha conformado un EAT Área Metropolitana</v>
      </c>
      <c r="AC1196" t="str">
        <f>IF($E1196="","",INDEX(Esquemas_NORM!$H$2:$K$126,MATCH($E1196,Esquemas_NORM!$A$2:$A$126,0),MATCH(AC$4,Esquemas_NORM!$H$1:$K$1,0)))</f>
        <v>ASOCIACION DE MUNICIPIOS DEL OCCIDENTE ANTIOQUEÑO - AMOCCIDENTE</v>
      </c>
    </row>
    <row r="1197" spans="1:29" x14ac:dyDescent="0.3">
      <c r="A1197" s="528">
        <v>2024</v>
      </c>
      <c r="B1197" s="529" t="s">
        <v>556</v>
      </c>
      <c r="C1197" s="529" t="s">
        <v>272</v>
      </c>
      <c r="D1197" s="529" t="s">
        <v>571</v>
      </c>
      <c r="E1197" s="529" t="s">
        <v>293</v>
      </c>
      <c r="F1197" s="529" t="s">
        <v>275</v>
      </c>
      <c r="G1197" s="529" t="s">
        <v>294</v>
      </c>
      <c r="H1197" s="9">
        <v>84.486060408669999</v>
      </c>
      <c r="I1197" s="9">
        <v>0.37890735065999998</v>
      </c>
      <c r="J1197" s="287">
        <v>84.86496775933</v>
      </c>
      <c r="K1197" s="9">
        <v>3.0634364510899998</v>
      </c>
      <c r="L1197" s="9">
        <v>13.15354231321</v>
      </c>
      <c r="M1197" s="287">
        <v>16.216978764299999</v>
      </c>
      <c r="N1197" s="9">
        <v>41.143869057380002</v>
      </c>
      <c r="O1197" s="9">
        <v>51.94017056261</v>
      </c>
      <c r="P1197" s="9">
        <v>11.1616149025</v>
      </c>
      <c r="Q1197" s="9">
        <v>11.92478531373</v>
      </c>
      <c r="R1197" s="9">
        <v>22.49390436358</v>
      </c>
      <c r="S1197" s="9">
        <v>31.253772499459998</v>
      </c>
      <c r="T1197" s="9">
        <v>71.162371459989998</v>
      </c>
      <c r="U1197" s="9">
        <v>16.524389611339998</v>
      </c>
      <c r="V1197" s="287">
        <v>257.60487777059001</v>
      </c>
      <c r="W1197" s="287">
        <v>358.68682429422</v>
      </c>
      <c r="X1197" s="9">
        <v>35.333442719891615</v>
      </c>
      <c r="Y1197" s="284">
        <v>394.0202670141116</v>
      </c>
      <c r="Z1197" t="str">
        <f>SUBSTITUTE(SUBSTITUTE(SUBSTITUTE(SUBSTITUTE(IF(E1197="","",VLOOKUP(E1197,Esquemas_NORM!$A$2:$H$126,8,FALSE)),"PROVINCIA ADMINISTRATIVA Y DE PLANIFICACIÓN","PAT"),"PROVINCIA ADMINISTRATIVA Y DE PLANIFICACION","PAT"),"PROVINCIA ADMINISTRATIVA DE PLANIFICACION","PAT"),"PROVINCIA ADMINISTRATIVA Y PLANIFICACION","PAT")</f>
        <v>PAT AGROINDUSTRIAL DEL OCCIDENTE ANTIOQUEÑO</v>
      </c>
      <c r="AA1197" t="str">
        <f>IF($E1197="","",INDEX(Esquemas_NORM!$H$2:$K$126,MATCH($E1197,Esquemas_NORM!$A$2:$A$126,0),MATCH(AA$4,Esquemas_NORM!$H$1:$K$1,0)))</f>
        <v>Región de Planeación y Gestión de Occidente</v>
      </c>
      <c r="AB1197" t="str">
        <f>IF($E1197="","",INDEX(Esquemas_NORM!$H$2:$K$126,MATCH($E1197,Esquemas_NORM!$A$2:$A$126,0),MATCH(AB$4,Esquemas_NORM!$H$1:$K$1,0)))</f>
        <v>A la fecha no ha conformado un EAT Área Metropolitana</v>
      </c>
      <c r="AC1197" t="str">
        <f>IF($E1197="","",INDEX(Esquemas_NORM!$H$2:$K$126,MATCH($E1197,Esquemas_NORM!$A$2:$A$126,0),MATCH(AC$4,Esquemas_NORM!$H$1:$K$1,0)))</f>
        <v>ASOCIACION DE MUNICIPIOS DEL OCCIDENTE ANTIOQUEÑO - AMOCCIDENTE</v>
      </c>
    </row>
    <row r="1198" spans="1:29" x14ac:dyDescent="0.3">
      <c r="A1198" s="528">
        <v>2024</v>
      </c>
      <c r="B1198" s="529" t="s">
        <v>556</v>
      </c>
      <c r="C1198" s="529" t="s">
        <v>272</v>
      </c>
      <c r="D1198" s="529" t="s">
        <v>572</v>
      </c>
      <c r="E1198" s="529" t="s">
        <v>295</v>
      </c>
      <c r="F1198" s="529" t="s">
        <v>275</v>
      </c>
      <c r="G1198" s="529" t="s">
        <v>296</v>
      </c>
      <c r="H1198" s="9">
        <v>11.39110789687</v>
      </c>
      <c r="I1198" s="9">
        <v>0</v>
      </c>
      <c r="J1198" s="287">
        <v>11.39110789687</v>
      </c>
      <c r="K1198" s="9">
        <v>2.7125932663099999</v>
      </c>
      <c r="L1198" s="9">
        <v>0.76774325565000001</v>
      </c>
      <c r="M1198" s="287">
        <v>3.48033652196</v>
      </c>
      <c r="N1198" s="9">
        <v>3.5351957121000002</v>
      </c>
      <c r="O1198" s="9">
        <v>19.68229776335</v>
      </c>
      <c r="P1198" s="9">
        <v>2.5407611700200001</v>
      </c>
      <c r="Q1198" s="9">
        <v>2.21837412002</v>
      </c>
      <c r="R1198" s="9">
        <v>8.6597596250199995</v>
      </c>
      <c r="S1198" s="9">
        <v>9.3576453945099995</v>
      </c>
      <c r="T1198" s="9">
        <v>20.680465940480001</v>
      </c>
      <c r="U1198" s="9">
        <v>5.7551351373399999</v>
      </c>
      <c r="V1198" s="287">
        <v>72.429634862840004</v>
      </c>
      <c r="W1198" s="287">
        <v>87.301079281669999</v>
      </c>
      <c r="X1198" s="9">
        <v>8.5998354978696039</v>
      </c>
      <c r="Y1198" s="284">
        <v>95.900914779539605</v>
      </c>
      <c r="Z1198" t="str">
        <f>SUBSTITUTE(SUBSTITUTE(SUBSTITUTE(SUBSTITUTE(IF(E1198="","",VLOOKUP(E1198,Esquemas_NORM!$A$2:$H$126,8,FALSE)),"PROVINCIA ADMINISTRATIVA Y DE PLANIFICACIÓN","PAT"),"PROVINCIA ADMINISTRATIVA Y DE PLANIFICACION","PAT"),"PROVINCIA ADMINISTRATIVA DE PLANIFICACION","PAT"),"PROVINCIA ADMINISTRATIVA Y PLANIFICACION","PAT")</f>
        <v>PAT TURÍSTICA Y AGROECOLÓGICA DEL OCCIDENTE ANTIOQUEÑO</v>
      </c>
      <c r="AA1198" t="str">
        <f>IF($E1198="","",INDEX(Esquemas_NORM!$H$2:$K$126,MATCH($E1198,Esquemas_NORM!$A$2:$A$126,0),MATCH(AA$4,Esquemas_NORM!$H$1:$K$1,0)))</f>
        <v>A la fecha no ha conformado un EAT Región</v>
      </c>
      <c r="AB1198" t="str">
        <f>IF($E1198="","",INDEX(Esquemas_NORM!$H$2:$K$126,MATCH($E1198,Esquemas_NORM!$A$2:$A$126,0),MATCH(AB$4,Esquemas_NORM!$H$1:$K$1,0)))</f>
        <v>A la fecha no ha conformado un EAT Área Metropolitana</v>
      </c>
      <c r="AC1198" t="str">
        <f>IF($E1198="","",INDEX(Esquemas_NORM!$H$2:$K$126,MATCH($E1198,Esquemas_NORM!$A$2:$A$126,0),MATCH(AC$4,Esquemas_NORM!$H$1:$K$1,0)))</f>
        <v>ASOCIACION DE MUNICIPIOS DEL OCCIDENTE ANTIOQUEÑO - AMOCCIDENTE</v>
      </c>
    </row>
    <row r="1199" spans="1:29" x14ac:dyDescent="0.3">
      <c r="A1199" s="528">
        <v>2024</v>
      </c>
      <c r="B1199" s="529" t="s">
        <v>556</v>
      </c>
      <c r="C1199" s="529" t="s">
        <v>272</v>
      </c>
      <c r="D1199" s="529" t="s">
        <v>572</v>
      </c>
      <c r="E1199" s="529" t="s">
        <v>297</v>
      </c>
      <c r="F1199" s="529" t="s">
        <v>275</v>
      </c>
      <c r="G1199" s="529" t="s">
        <v>298</v>
      </c>
      <c r="H1199" s="9">
        <v>29.764539660539999</v>
      </c>
      <c r="I1199" s="9">
        <v>1.521667141E-2</v>
      </c>
      <c r="J1199" s="287">
        <v>29.779756331949997</v>
      </c>
      <c r="K1199" s="9">
        <v>1.6829519954700001</v>
      </c>
      <c r="L1199" s="9">
        <v>3.20710311799</v>
      </c>
      <c r="M1199" s="287">
        <v>4.8900551134599999</v>
      </c>
      <c r="N1199" s="9">
        <v>3.32161306307</v>
      </c>
      <c r="O1199" s="9">
        <v>16.217968854679999</v>
      </c>
      <c r="P1199" s="9">
        <v>2.5765863216699998</v>
      </c>
      <c r="Q1199" s="9">
        <v>2.2713362091099998</v>
      </c>
      <c r="R1199" s="9">
        <v>9.43874604152</v>
      </c>
      <c r="S1199" s="9">
        <v>8.8602425554300002</v>
      </c>
      <c r="T1199" s="9">
        <v>20.276027250609999</v>
      </c>
      <c r="U1199" s="9">
        <v>4.9717125152800001</v>
      </c>
      <c r="V1199" s="287">
        <v>67.934232811369995</v>
      </c>
      <c r="W1199" s="287">
        <v>102.60404425677999</v>
      </c>
      <c r="X1199" s="9">
        <v>10.107296602571532</v>
      </c>
      <c r="Y1199" s="284">
        <v>112.71134085935152</v>
      </c>
      <c r="Z1199" t="str">
        <f>SUBSTITUTE(SUBSTITUTE(SUBSTITUTE(SUBSTITUTE(IF(E1199="","",VLOOKUP(E1199,Esquemas_NORM!$A$2:$H$126,8,FALSE)),"PROVINCIA ADMINISTRATIVA Y DE PLANIFICACIÓN","PAT"),"PROVINCIA ADMINISTRATIVA Y DE PLANIFICACION","PAT"),"PROVINCIA ADMINISTRATIVA DE PLANIFICACION","PAT"),"PROVINCIA ADMINISTRATIVA Y PLANIFICACION","PAT")</f>
        <v>PAT TURÍSTICA Y AGROECOLÓGICA DEL OCCIDENTE ANTIOQUEÑO</v>
      </c>
      <c r="AA1199" t="str">
        <f>IF($E1199="","",INDEX(Esquemas_NORM!$H$2:$K$126,MATCH($E1199,Esquemas_NORM!$A$2:$A$126,0),MATCH(AA$4,Esquemas_NORM!$H$1:$K$1,0)))</f>
        <v>Región de Planeación y Gestión de Occidente</v>
      </c>
      <c r="AB1199" t="str">
        <f>IF($E1199="","",INDEX(Esquemas_NORM!$H$2:$K$126,MATCH($E1199,Esquemas_NORM!$A$2:$A$126,0),MATCH(AB$4,Esquemas_NORM!$H$1:$K$1,0)))</f>
        <v>A la fecha no ha conformado un EAT Área Metropolitana</v>
      </c>
      <c r="AC1199" t="str">
        <f>IF($E1199="","",INDEX(Esquemas_NORM!$H$2:$K$126,MATCH($E1199,Esquemas_NORM!$A$2:$A$126,0),MATCH(AC$4,Esquemas_NORM!$H$1:$K$1,0)))</f>
        <v>ASOCIACION DE MUNICIPIOS DEL OCCIDENTE ANTIOQUEÑO - AMOCCIDENTE</v>
      </c>
    </row>
    <row r="1200" spans="1:29" x14ac:dyDescent="0.3">
      <c r="A1200" s="528">
        <v>2024</v>
      </c>
      <c r="B1200" s="529" t="s">
        <v>556</v>
      </c>
      <c r="C1200" s="529" t="s">
        <v>272</v>
      </c>
      <c r="D1200" s="529" t="s">
        <v>572</v>
      </c>
      <c r="E1200" s="529" t="s">
        <v>299</v>
      </c>
      <c r="F1200" s="529" t="s">
        <v>275</v>
      </c>
      <c r="G1200" s="529" t="s">
        <v>300</v>
      </c>
      <c r="H1200" s="9">
        <v>54.995174566019998</v>
      </c>
      <c r="I1200" s="9">
        <v>0</v>
      </c>
      <c r="J1200" s="287">
        <v>54.995174566019998</v>
      </c>
      <c r="K1200" s="9">
        <v>1.5565497689900001</v>
      </c>
      <c r="L1200" s="9">
        <v>7.4291916070999999</v>
      </c>
      <c r="M1200" s="287">
        <v>8.9857413760900009</v>
      </c>
      <c r="N1200" s="9">
        <v>11.1126121627</v>
      </c>
      <c r="O1200" s="9">
        <v>32.534015173599997</v>
      </c>
      <c r="P1200" s="9">
        <v>3.9704291363299999</v>
      </c>
      <c r="Q1200" s="9">
        <v>4.5696453550399996</v>
      </c>
      <c r="R1200" s="9">
        <v>13.729261484009999</v>
      </c>
      <c r="S1200" s="9">
        <v>15.11351701147</v>
      </c>
      <c r="T1200" s="9">
        <v>32.917983124960003</v>
      </c>
      <c r="U1200" s="9">
        <v>12.336818943959999</v>
      </c>
      <c r="V1200" s="287">
        <v>126.28428239207</v>
      </c>
      <c r="W1200" s="287">
        <v>190.26519833418001</v>
      </c>
      <c r="X1200" s="9">
        <v>18.742602269144868</v>
      </c>
      <c r="Y1200" s="284">
        <v>209.00780060332488</v>
      </c>
      <c r="Z1200" t="str">
        <f>SUBSTITUTE(SUBSTITUTE(SUBSTITUTE(SUBSTITUTE(IF(E1200="","",VLOOKUP(E1200,Esquemas_NORM!$A$2:$H$126,8,FALSE)),"PROVINCIA ADMINISTRATIVA Y DE PLANIFICACIÓN","PAT"),"PROVINCIA ADMINISTRATIVA Y DE PLANIFICACION","PAT"),"PROVINCIA ADMINISTRATIVA DE PLANIFICACION","PAT"),"PROVINCIA ADMINISTRATIVA Y PLANIFICACION","PAT")</f>
        <v>A la fecha no ha conformado un EAT Provincia</v>
      </c>
      <c r="AA1200" t="str">
        <f>IF($E1200="","",INDEX(Esquemas_NORM!$H$2:$K$126,MATCH($E1200,Esquemas_NORM!$A$2:$A$126,0),MATCH(AA$4,Esquemas_NORM!$H$1:$K$1,0)))</f>
        <v>Región de Planeación y Gestión de Occidente</v>
      </c>
      <c r="AB1200" t="str">
        <f>IF($E1200="","",INDEX(Esquemas_NORM!$H$2:$K$126,MATCH($E1200,Esquemas_NORM!$A$2:$A$126,0),MATCH(AB$4,Esquemas_NORM!$H$1:$K$1,0)))</f>
        <v>A la fecha no ha conformado un EAT Área Metropolitana</v>
      </c>
      <c r="AC1200" t="str">
        <f>IF($E1200="","",INDEX(Esquemas_NORM!$H$2:$K$126,MATCH($E1200,Esquemas_NORM!$A$2:$A$126,0),MATCH(AC$4,Esquemas_NORM!$H$1:$K$1,0)))</f>
        <v>ASOCIACION DE MUNICIPIOS DEL OCCIDENTE ANTIOQUEÑO - AMOCCIDENTE</v>
      </c>
    </row>
    <row r="1201" spans="1:29" x14ac:dyDescent="0.3">
      <c r="A1201" s="528">
        <v>2024</v>
      </c>
      <c r="B1201" s="529" t="s">
        <v>556</v>
      </c>
      <c r="C1201" s="529" t="s">
        <v>272</v>
      </c>
      <c r="D1201" s="529" t="s">
        <v>572</v>
      </c>
      <c r="E1201" s="529" t="s">
        <v>301</v>
      </c>
      <c r="F1201" s="529" t="s">
        <v>275</v>
      </c>
      <c r="G1201" s="529" t="s">
        <v>302</v>
      </c>
      <c r="H1201" s="9">
        <v>21.73808039315</v>
      </c>
      <c r="I1201" s="9">
        <v>0</v>
      </c>
      <c r="J1201" s="287">
        <v>21.73808039315</v>
      </c>
      <c r="K1201" s="9">
        <v>0.33102997194</v>
      </c>
      <c r="L1201" s="9">
        <v>3.0326159673099999</v>
      </c>
      <c r="M1201" s="287">
        <v>3.36364593925</v>
      </c>
      <c r="N1201" s="9">
        <v>3.5252230734899999</v>
      </c>
      <c r="O1201" s="9">
        <v>13.235934185010001</v>
      </c>
      <c r="P1201" s="9">
        <v>1.65638597974</v>
      </c>
      <c r="Q1201" s="9">
        <v>1.15352654091</v>
      </c>
      <c r="R1201" s="9">
        <v>6.4762398446500002</v>
      </c>
      <c r="S1201" s="9">
        <v>6.1150684531500001</v>
      </c>
      <c r="T1201" s="9">
        <v>12.30503316327</v>
      </c>
      <c r="U1201" s="9">
        <v>3.8759908409600001</v>
      </c>
      <c r="V1201" s="287">
        <v>48.343402081180002</v>
      </c>
      <c r="W1201" s="287">
        <v>73.445128413579994</v>
      </c>
      <c r="X1201" s="9">
        <v>7.2349165402510316</v>
      </c>
      <c r="Y1201" s="284">
        <v>80.680044953831029</v>
      </c>
      <c r="Z1201" t="str">
        <f>SUBSTITUTE(SUBSTITUTE(SUBSTITUTE(SUBSTITUTE(IF(E1201="","",VLOOKUP(E1201,Esquemas_NORM!$A$2:$H$126,8,FALSE)),"PROVINCIA ADMINISTRATIVA Y DE PLANIFICACIÓN","PAT"),"PROVINCIA ADMINISTRATIVA Y DE PLANIFICACION","PAT"),"PROVINCIA ADMINISTRATIVA DE PLANIFICACION","PAT"),"PROVINCIA ADMINISTRATIVA Y PLANIFICACION","PAT")</f>
        <v>PAT TURÍSTICA Y AGROECOLÓGICA DEL OCCIDENTE ANTIOQUEÑO</v>
      </c>
      <c r="AA1201" t="str">
        <f>IF($E1201="","",INDEX(Esquemas_NORM!$H$2:$K$126,MATCH($E1201,Esquemas_NORM!$A$2:$A$126,0),MATCH(AA$4,Esquemas_NORM!$H$1:$K$1,0)))</f>
        <v>Región de Planeación y Gestión de Occidente</v>
      </c>
      <c r="AB1201" t="str">
        <f>IF($E1201="","",INDEX(Esquemas_NORM!$H$2:$K$126,MATCH($E1201,Esquemas_NORM!$A$2:$A$126,0),MATCH(AB$4,Esquemas_NORM!$H$1:$K$1,0)))</f>
        <v>A la fecha no ha conformado un EAT Área Metropolitana</v>
      </c>
      <c r="AC1201" t="str">
        <f>IF($E1201="","",INDEX(Esquemas_NORM!$H$2:$K$126,MATCH($E1201,Esquemas_NORM!$A$2:$A$126,0),MATCH(AC$4,Esquemas_NORM!$H$1:$K$1,0)))</f>
        <v>ASOCIACION DE MUNICIPIOS DEL OCCIDENTE ANTIOQUEÑO - AMOCCIDENTE</v>
      </c>
    </row>
    <row r="1202" spans="1:29" x14ac:dyDescent="0.3">
      <c r="A1202" s="528">
        <v>2024</v>
      </c>
      <c r="B1202" s="529" t="s">
        <v>556</v>
      </c>
      <c r="C1202" s="529" t="s">
        <v>272</v>
      </c>
      <c r="D1202" s="529" t="s">
        <v>571</v>
      </c>
      <c r="E1202" s="529" t="s">
        <v>303</v>
      </c>
      <c r="F1202" s="529" t="s">
        <v>275</v>
      </c>
      <c r="G1202" s="529" t="s">
        <v>304</v>
      </c>
      <c r="H1202" s="9">
        <v>22.629837400389999</v>
      </c>
      <c r="I1202" s="9">
        <v>0</v>
      </c>
      <c r="J1202" s="287">
        <v>22.629837400389999</v>
      </c>
      <c r="K1202" s="9">
        <v>2.20686134876</v>
      </c>
      <c r="L1202" s="9">
        <v>3.6584543550199999</v>
      </c>
      <c r="M1202" s="287">
        <v>5.8653157037800003</v>
      </c>
      <c r="N1202" s="9">
        <v>2.5101803010300001</v>
      </c>
      <c r="O1202" s="9">
        <v>16.422000863299999</v>
      </c>
      <c r="P1202" s="9">
        <v>4.3495706481000003</v>
      </c>
      <c r="Q1202" s="9">
        <v>4.6580839976500004</v>
      </c>
      <c r="R1202" s="9">
        <v>10.90302438044</v>
      </c>
      <c r="S1202" s="9">
        <v>11.256165745720001</v>
      </c>
      <c r="T1202" s="9">
        <v>34.592760853629997</v>
      </c>
      <c r="U1202" s="9">
        <v>7.5813716972099998</v>
      </c>
      <c r="V1202" s="287">
        <v>92.273158487079996</v>
      </c>
      <c r="W1202" s="287">
        <v>120.76831159125</v>
      </c>
      <c r="X1202" s="9">
        <v>11.896618250151953</v>
      </c>
      <c r="Y1202" s="284">
        <v>132.66492984140194</v>
      </c>
      <c r="Z1202" t="str">
        <f>SUBSTITUTE(SUBSTITUTE(SUBSTITUTE(SUBSTITUTE(IF(E1202="","",VLOOKUP(E1202,Esquemas_NORM!$A$2:$H$126,8,FALSE)),"PROVINCIA ADMINISTRATIVA Y DE PLANIFICACIÓN","PAT"),"PROVINCIA ADMINISTRATIVA Y DE PLANIFICACION","PAT"),"PROVINCIA ADMINISTRATIVA DE PLANIFICACION","PAT"),"PROVINCIA ADMINISTRATIVA Y PLANIFICACION","PAT")</f>
        <v>PAT AGROINDUSTRIAL DEL OCCIDENTE ANTIOQUEÑO</v>
      </c>
      <c r="AA1202" t="str">
        <f>IF($E1202="","",INDEX(Esquemas_NORM!$H$2:$K$126,MATCH($E1202,Esquemas_NORM!$A$2:$A$126,0),MATCH(AA$4,Esquemas_NORM!$H$1:$K$1,0)))</f>
        <v>Región de Planeación y Gestión de Occidente</v>
      </c>
      <c r="AB1202" t="str">
        <f>IF($E1202="","",INDEX(Esquemas_NORM!$H$2:$K$126,MATCH($E1202,Esquemas_NORM!$A$2:$A$126,0),MATCH(AB$4,Esquemas_NORM!$H$1:$K$1,0)))</f>
        <v>A la fecha no ha conformado un EAT Área Metropolitana</v>
      </c>
      <c r="AC1202" t="str">
        <f>IF($E1202="","",INDEX(Esquemas_NORM!$H$2:$K$126,MATCH($E1202,Esquemas_NORM!$A$2:$A$126,0),MATCH(AC$4,Esquemas_NORM!$H$1:$K$1,0)))</f>
        <v>ASOCIACION DE MUNICIPIOS DEL OCCIDENTE ANTIOQUEÑO - AMOCCIDENTE</v>
      </c>
    </row>
    <row r="1203" spans="1:29" x14ac:dyDescent="0.3">
      <c r="A1203" s="528">
        <v>2024</v>
      </c>
      <c r="B1203" s="529" t="s">
        <v>556</v>
      </c>
      <c r="C1203" s="529" t="s">
        <v>272</v>
      </c>
      <c r="D1203" s="529" t="s">
        <v>572</v>
      </c>
      <c r="E1203" s="529" t="s">
        <v>305</v>
      </c>
      <c r="F1203" s="529" t="s">
        <v>275</v>
      </c>
      <c r="G1203" s="529" t="s">
        <v>306</v>
      </c>
      <c r="H1203" s="9">
        <v>27.9769779306</v>
      </c>
      <c r="I1203" s="9">
        <v>0</v>
      </c>
      <c r="J1203" s="287">
        <v>27.9769779306</v>
      </c>
      <c r="K1203" s="9">
        <v>1.58028496004</v>
      </c>
      <c r="L1203" s="9">
        <v>5.2148514163800002</v>
      </c>
      <c r="M1203" s="287">
        <v>6.7951363764200003</v>
      </c>
      <c r="N1203" s="9">
        <v>3.4281367841999999</v>
      </c>
      <c r="O1203" s="9">
        <v>18.573814897489999</v>
      </c>
      <c r="P1203" s="9">
        <v>4.3688575887700001</v>
      </c>
      <c r="Q1203" s="9">
        <v>4.9752797855099997</v>
      </c>
      <c r="R1203" s="9">
        <v>16.325454421010001</v>
      </c>
      <c r="S1203" s="9">
        <v>12.852969761500001</v>
      </c>
      <c r="T1203" s="9">
        <v>38.794300508660001</v>
      </c>
      <c r="U1203" s="9">
        <v>6.91597933171</v>
      </c>
      <c r="V1203" s="287">
        <v>106.23479307885002</v>
      </c>
      <c r="W1203" s="287">
        <v>141.00690738587002</v>
      </c>
      <c r="X1203" s="9">
        <v>13.890277389005327</v>
      </c>
      <c r="Y1203" s="284">
        <v>154.89718477487534</v>
      </c>
      <c r="Z1203" t="str">
        <f>SUBSTITUTE(SUBSTITUTE(SUBSTITUTE(SUBSTITUTE(IF(E1203="","",VLOOKUP(E1203,Esquemas_NORM!$A$2:$H$126,8,FALSE)),"PROVINCIA ADMINISTRATIVA Y DE PLANIFICACIÓN","PAT"),"PROVINCIA ADMINISTRATIVA Y DE PLANIFICACION","PAT"),"PROVINCIA ADMINISTRATIVA DE PLANIFICACION","PAT"),"PROVINCIA ADMINISTRATIVA Y PLANIFICACION","PAT")</f>
        <v>PAT TURÍSTICA Y AGROECOLÓGICA DEL OCCIDENTE ANTIOQUEÑO</v>
      </c>
      <c r="AA1203" t="str">
        <f>IF($E1203="","",INDEX(Esquemas_NORM!$H$2:$K$126,MATCH($E1203,Esquemas_NORM!$A$2:$A$126,0),MATCH(AA$4,Esquemas_NORM!$H$1:$K$1,0)))</f>
        <v>A la fecha no ha conformado un EAT Región</v>
      </c>
      <c r="AB1203" t="str">
        <f>IF($E1203="","",INDEX(Esquemas_NORM!$H$2:$K$126,MATCH($E1203,Esquemas_NORM!$A$2:$A$126,0),MATCH(AB$4,Esquemas_NORM!$H$1:$K$1,0)))</f>
        <v>A la fecha no ha conformado un EAT Área Metropolitana</v>
      </c>
      <c r="AC1203" t="str">
        <f>IF($E1203="","",INDEX(Esquemas_NORM!$H$2:$K$126,MATCH($E1203,Esquemas_NORM!$A$2:$A$126,0),MATCH(AC$4,Esquemas_NORM!$H$1:$K$1,0)))</f>
        <v>ASOCIACION DE MUNICIPIOS DEL OCCIDENTE ANTIOQUEÑO - AMOCCIDENTE</v>
      </c>
    </row>
    <row r="1204" spans="1:29" x14ac:dyDescent="0.3">
      <c r="A1204" s="528">
        <v>2024</v>
      </c>
      <c r="B1204" s="529" t="s">
        <v>556</v>
      </c>
      <c r="C1204" s="529" t="s">
        <v>272</v>
      </c>
      <c r="D1204" s="529" t="s">
        <v>572</v>
      </c>
      <c r="E1204" s="529" t="s">
        <v>307</v>
      </c>
      <c r="F1204" s="529" t="s">
        <v>275</v>
      </c>
      <c r="G1204" s="529" t="s">
        <v>308</v>
      </c>
      <c r="H1204" s="9">
        <v>43.319764617899999</v>
      </c>
      <c r="I1204" s="9">
        <v>0</v>
      </c>
      <c r="J1204" s="287">
        <v>43.319764617899999</v>
      </c>
      <c r="K1204" s="9">
        <v>2.7727536029299999</v>
      </c>
      <c r="L1204" s="9">
        <v>14.584839526030001</v>
      </c>
      <c r="M1204" s="287">
        <v>17.357593128960001</v>
      </c>
      <c r="N1204" s="9">
        <v>22.960043387759999</v>
      </c>
      <c r="O1204" s="9">
        <v>114.52926373885001</v>
      </c>
      <c r="P1204" s="9">
        <v>8.3775541306800001</v>
      </c>
      <c r="Q1204" s="9">
        <v>7.45551086538</v>
      </c>
      <c r="R1204" s="9">
        <v>49.843425051680001</v>
      </c>
      <c r="S1204" s="9">
        <v>38.54124247667</v>
      </c>
      <c r="T1204" s="9">
        <v>50.606728586350002</v>
      </c>
      <c r="U1204" s="9">
        <v>26.646250737420001</v>
      </c>
      <c r="V1204" s="287">
        <v>318.96001897479005</v>
      </c>
      <c r="W1204" s="287">
        <v>379.63737672165001</v>
      </c>
      <c r="X1204" s="9">
        <v>37.397235125992736</v>
      </c>
      <c r="Y1204" s="284">
        <v>417.03461184764274</v>
      </c>
      <c r="Z1204" t="str">
        <f>SUBSTITUTE(SUBSTITUTE(SUBSTITUTE(SUBSTITUTE(IF(E1204="","",VLOOKUP(E1204,Esquemas_NORM!$A$2:$H$126,8,FALSE)),"PROVINCIA ADMINISTRATIVA Y DE PLANIFICACIÓN","PAT"),"PROVINCIA ADMINISTRATIVA Y DE PLANIFICACION","PAT"),"PROVINCIA ADMINISTRATIVA DE PLANIFICACION","PAT"),"PROVINCIA ADMINISTRATIVA Y PLANIFICACION","PAT")</f>
        <v>PAT TURÍSTICA Y AGROECOLÓGICA DEL OCCIDENTE ANTIOQUEÑO</v>
      </c>
      <c r="AA1204" t="str">
        <f>IF($E1204="","",INDEX(Esquemas_NORM!$H$2:$K$126,MATCH($E1204,Esquemas_NORM!$A$2:$A$126,0),MATCH(AA$4,Esquemas_NORM!$H$1:$K$1,0)))</f>
        <v>Región de Planeación y Gestión de Occidente</v>
      </c>
      <c r="AB1204" t="str">
        <f>IF($E1204="","",INDEX(Esquemas_NORM!$H$2:$K$126,MATCH($E1204,Esquemas_NORM!$A$2:$A$126,0),MATCH(AB$4,Esquemas_NORM!$H$1:$K$1,0)))</f>
        <v>A la fecha no ha conformado un EAT Área Metropolitana</v>
      </c>
      <c r="AC1204" t="str">
        <f>IF($E1204="","",INDEX(Esquemas_NORM!$H$2:$K$126,MATCH($E1204,Esquemas_NORM!$A$2:$A$126,0),MATCH(AC$4,Esquemas_NORM!$H$1:$K$1,0)))</f>
        <v>ASOCIACION DE MUNICIPIOS DEL OCCIDENTE ANTIOQUEÑO - AMOCCIDENTE</v>
      </c>
    </row>
    <row r="1205" spans="1:29" x14ac:dyDescent="0.3">
      <c r="A1205" s="528">
        <v>2024</v>
      </c>
      <c r="B1205" s="529" t="s">
        <v>556</v>
      </c>
      <c r="C1205" s="529" t="s">
        <v>272</v>
      </c>
      <c r="D1205" s="529" t="s">
        <v>572</v>
      </c>
      <c r="E1205" s="529" t="s">
        <v>309</v>
      </c>
      <c r="F1205" s="529" t="s">
        <v>275</v>
      </c>
      <c r="G1205" s="529" t="s">
        <v>310</v>
      </c>
      <c r="H1205" s="9">
        <v>47.894910741739999</v>
      </c>
      <c r="I1205" s="9">
        <v>19.63273401092</v>
      </c>
      <c r="J1205" s="287">
        <v>67.527644752659995</v>
      </c>
      <c r="K1205" s="9">
        <v>8.5782750192999995</v>
      </c>
      <c r="L1205" s="9">
        <v>12.951193917399999</v>
      </c>
      <c r="M1205" s="287">
        <v>21.529468936699999</v>
      </c>
      <c r="N1205" s="9">
        <v>39.123729903760001</v>
      </c>
      <c r="O1205" s="9">
        <v>137.197648942</v>
      </c>
      <c r="P1205" s="9">
        <v>11.44779045808</v>
      </c>
      <c r="Q1205" s="9">
        <v>12.30768475905</v>
      </c>
      <c r="R1205" s="9">
        <v>43.681859150919998</v>
      </c>
      <c r="S1205" s="9">
        <v>53.424803564199998</v>
      </c>
      <c r="T1205" s="9">
        <v>145.69175800035001</v>
      </c>
      <c r="U1205" s="9">
        <v>20.610004874019999</v>
      </c>
      <c r="V1205" s="287">
        <v>463.48527965237997</v>
      </c>
      <c r="W1205" s="287">
        <v>552.54239334173997</v>
      </c>
      <c r="X1205" s="9">
        <v>54.429724436839138</v>
      </c>
      <c r="Y1205" s="284">
        <v>606.9721177785791</v>
      </c>
      <c r="Z1205" t="str">
        <f>SUBSTITUTE(SUBSTITUTE(SUBSTITUTE(SUBSTITUTE(IF(E1205="","",VLOOKUP(E1205,Esquemas_NORM!$A$2:$H$126,8,FALSE)),"PROVINCIA ADMINISTRATIVA Y DE PLANIFICACIÓN","PAT"),"PROVINCIA ADMINISTRATIVA Y DE PLANIFICACION","PAT"),"PROVINCIA ADMINISTRATIVA DE PLANIFICACION","PAT"),"PROVINCIA ADMINISTRATIVA Y PLANIFICACION","PAT")</f>
        <v>PAT TURÍSTICA Y AGROECOLÓGICA DEL OCCIDENTE ANTIOQUEÑO</v>
      </c>
      <c r="AA1205" t="str">
        <f>IF($E1205="","",INDEX(Esquemas_NORM!$H$2:$K$126,MATCH($E1205,Esquemas_NORM!$A$2:$A$126,0),MATCH(AA$4,Esquemas_NORM!$H$1:$K$1,0)))</f>
        <v>A la fecha no ha conformado un EAT Región</v>
      </c>
      <c r="AB1205" t="str">
        <f>IF($E1205="","",INDEX(Esquemas_NORM!$H$2:$K$126,MATCH($E1205,Esquemas_NORM!$A$2:$A$126,0),MATCH(AB$4,Esquemas_NORM!$H$1:$K$1,0)))</f>
        <v>A la fecha no ha conformado un EAT Área Metropolitana</v>
      </c>
      <c r="AC1205" t="str">
        <f>IF($E1205="","",INDEX(Esquemas_NORM!$H$2:$K$126,MATCH($E1205,Esquemas_NORM!$A$2:$A$126,0),MATCH(AC$4,Esquemas_NORM!$H$1:$K$1,0)))</f>
        <v>ASOCIACION DE MUNICIPIOS DEL OCCIDENTE ANTIOQUEÑO - AMOCCIDENTE</v>
      </c>
    </row>
    <row r="1206" spans="1:29" x14ac:dyDescent="0.3">
      <c r="A1206" s="528">
        <v>2024</v>
      </c>
      <c r="B1206" s="529" t="s">
        <v>556</v>
      </c>
      <c r="C1206" s="529" t="s">
        <v>272</v>
      </c>
      <c r="D1206" s="529" t="s">
        <v>572</v>
      </c>
      <c r="E1206" s="529" t="s">
        <v>311</v>
      </c>
      <c r="F1206" s="529" t="s">
        <v>275</v>
      </c>
      <c r="G1206" s="529" t="s">
        <v>312</v>
      </c>
      <c r="H1206" s="9">
        <v>31.76872941065</v>
      </c>
      <c r="I1206" s="9">
        <v>10.8890248035</v>
      </c>
      <c r="J1206" s="287">
        <v>42.657754214150003</v>
      </c>
      <c r="K1206" s="9">
        <v>4.9935399173299997</v>
      </c>
      <c r="L1206" s="9">
        <v>9.9426428562600009</v>
      </c>
      <c r="M1206" s="287">
        <v>14.936182773590001</v>
      </c>
      <c r="N1206" s="9">
        <v>28.090409815840001</v>
      </c>
      <c r="O1206" s="9">
        <v>89.936474303950007</v>
      </c>
      <c r="P1206" s="9">
        <v>8.2897788198699995</v>
      </c>
      <c r="Q1206" s="9">
        <v>7.5004059826000002</v>
      </c>
      <c r="R1206" s="9">
        <v>39.963883213339997</v>
      </c>
      <c r="S1206" s="9">
        <v>32.678299174480003</v>
      </c>
      <c r="T1206" s="9">
        <v>38.54860503239</v>
      </c>
      <c r="U1206" s="9">
        <v>19.128083103630001</v>
      </c>
      <c r="V1206" s="287">
        <v>264.1359394461</v>
      </c>
      <c r="W1206" s="287">
        <v>321.72987643383999</v>
      </c>
      <c r="X1206" s="9">
        <v>31.692895836430619</v>
      </c>
      <c r="Y1206" s="284">
        <v>353.42277227027063</v>
      </c>
      <c r="Z1206" t="str">
        <f>SUBSTITUTE(SUBSTITUTE(SUBSTITUTE(SUBSTITUTE(IF(E1206="","",VLOOKUP(E1206,Esquemas_NORM!$A$2:$H$126,8,FALSE)),"PROVINCIA ADMINISTRATIVA Y DE PLANIFICACIÓN","PAT"),"PROVINCIA ADMINISTRATIVA Y DE PLANIFICACION","PAT"),"PROVINCIA ADMINISTRATIVA DE PLANIFICACION","PAT"),"PROVINCIA ADMINISTRATIVA Y PLANIFICACION","PAT")</f>
        <v>A la fecha no ha conformado un EAT Provincia</v>
      </c>
      <c r="AA1206" t="str">
        <f>IF($E1206="","",INDEX(Esquemas_NORM!$H$2:$K$126,MATCH($E1206,Esquemas_NORM!$A$2:$A$126,0),MATCH(AA$4,Esquemas_NORM!$H$1:$K$1,0)))</f>
        <v>A la fecha no ha conformado un EAT Región</v>
      </c>
      <c r="AB1206" t="str">
        <f>IF($E1206="","",INDEX(Esquemas_NORM!$H$2:$K$126,MATCH($E1206,Esquemas_NORM!$A$2:$A$126,0),MATCH(AB$4,Esquemas_NORM!$H$1:$K$1,0)))</f>
        <v>A la fecha no ha conformado un EAT Área Metropolitana</v>
      </c>
      <c r="AC1206" t="str">
        <f>IF($E1206="","",INDEX(Esquemas_NORM!$H$2:$K$126,MATCH($E1206,Esquemas_NORM!$A$2:$A$126,0),MATCH(AC$4,Esquemas_NORM!$H$1:$K$1,0)))</f>
        <v>ASOCIACION DE MUNICIPIOS DEL OCCIDENTE ANTIOQUEÑO - AMOCCIDENTE</v>
      </c>
    </row>
    <row r="1207" spans="1:29" x14ac:dyDescent="0.3">
      <c r="A1207" s="528">
        <v>2024</v>
      </c>
      <c r="B1207" s="529" t="s">
        <v>556</v>
      </c>
      <c r="C1207" s="529" t="s">
        <v>272</v>
      </c>
      <c r="D1207" s="529" t="s">
        <v>571</v>
      </c>
      <c r="E1207" s="529" t="s">
        <v>313</v>
      </c>
      <c r="F1207" s="529" t="s">
        <v>275</v>
      </c>
      <c r="G1207" s="529" t="s">
        <v>314</v>
      </c>
      <c r="H1207" s="9">
        <v>104.90714354403001</v>
      </c>
      <c r="I1207" s="9">
        <v>5.8842373918500002</v>
      </c>
      <c r="J1207" s="287">
        <v>110.79138093588</v>
      </c>
      <c r="K1207" s="9">
        <v>1.24245221013</v>
      </c>
      <c r="L1207" s="9">
        <v>7.5729757118799998</v>
      </c>
      <c r="M1207" s="287">
        <v>8.8154279220100005</v>
      </c>
      <c r="N1207" s="9">
        <v>2.6666235012100001</v>
      </c>
      <c r="O1207" s="9">
        <v>21.806699152970001</v>
      </c>
      <c r="P1207" s="9">
        <v>3.0182017222300002</v>
      </c>
      <c r="Q1207" s="9">
        <v>2.9122672734599999</v>
      </c>
      <c r="R1207" s="9">
        <v>9.4812863812600003</v>
      </c>
      <c r="S1207" s="9">
        <v>9.6906757341100001</v>
      </c>
      <c r="T1207" s="9">
        <v>24.63491851094</v>
      </c>
      <c r="U1207" s="9">
        <v>5.3505207087200004</v>
      </c>
      <c r="V1207" s="287">
        <v>79.561192984900003</v>
      </c>
      <c r="W1207" s="287">
        <v>199.16800184279001</v>
      </c>
      <c r="X1207" s="9">
        <v>19.619597677145066</v>
      </c>
      <c r="Y1207" s="284">
        <v>218.78759951993507</v>
      </c>
      <c r="Z1207" t="str">
        <f>SUBSTITUTE(SUBSTITUTE(SUBSTITUTE(SUBSTITUTE(IF(E1207="","",VLOOKUP(E1207,Esquemas_NORM!$A$2:$H$126,8,FALSE)),"PROVINCIA ADMINISTRATIVA Y DE PLANIFICACIÓN","PAT"),"PROVINCIA ADMINISTRATIVA Y DE PLANIFICACION","PAT"),"PROVINCIA ADMINISTRATIVA DE PLANIFICACION","PAT"),"PROVINCIA ADMINISTRATIVA Y PLANIFICACION","PAT")</f>
        <v>PAT AGROINDUSTRIAL DEL OCCIDENTE ANTIOQUEÑO</v>
      </c>
      <c r="AA1207" t="str">
        <f>IF($E1207="","",INDEX(Esquemas_NORM!$H$2:$K$126,MATCH($E1207,Esquemas_NORM!$A$2:$A$126,0),MATCH(AA$4,Esquemas_NORM!$H$1:$K$1,0)))</f>
        <v>Región de Planeación y Gestión de Occidente</v>
      </c>
      <c r="AB1207" t="str">
        <f>IF($E1207="","",INDEX(Esquemas_NORM!$H$2:$K$126,MATCH($E1207,Esquemas_NORM!$A$2:$A$126,0),MATCH(AB$4,Esquemas_NORM!$H$1:$K$1,0)))</f>
        <v>A la fecha no ha conformado un EAT Área Metropolitana</v>
      </c>
      <c r="AC1207" t="str">
        <f>IF($E1207="","",INDEX(Esquemas_NORM!$H$2:$K$126,MATCH($E1207,Esquemas_NORM!$A$2:$A$126,0),MATCH(AC$4,Esquemas_NORM!$H$1:$K$1,0)))</f>
        <v>ASOCIACION DE MUNICIPIOS DEL OCCIDENTE ANTIOQUEÑO - AMOCCIDENTE</v>
      </c>
    </row>
    <row r="1208" spans="1:29" x14ac:dyDescent="0.3">
      <c r="A1208" s="528">
        <v>2024</v>
      </c>
      <c r="B1208" s="529" t="s">
        <v>556</v>
      </c>
      <c r="C1208" s="529" t="s">
        <v>315</v>
      </c>
      <c r="D1208" s="529" t="s">
        <v>573</v>
      </c>
      <c r="E1208" s="529" t="s">
        <v>317</v>
      </c>
      <c r="F1208" s="529" t="s">
        <v>318</v>
      </c>
      <c r="G1208" s="529" t="s">
        <v>319</v>
      </c>
      <c r="H1208" s="9">
        <v>311.63451143764001</v>
      </c>
      <c r="I1208" s="9">
        <v>0.25524976092000001</v>
      </c>
      <c r="J1208" s="287">
        <v>311.88976119856</v>
      </c>
      <c r="K1208" s="9">
        <v>14.07282473713</v>
      </c>
      <c r="L1208" s="9">
        <v>11.429804654030001</v>
      </c>
      <c r="M1208" s="287">
        <v>25.502629391159999</v>
      </c>
      <c r="N1208" s="9">
        <v>16.008208951579999</v>
      </c>
      <c r="O1208" s="9">
        <v>35.603434139889998</v>
      </c>
      <c r="P1208" s="9">
        <v>9.4944089246800001</v>
      </c>
      <c r="Q1208" s="9">
        <v>12.63449895896</v>
      </c>
      <c r="R1208" s="9">
        <v>33.390120881580003</v>
      </c>
      <c r="S1208" s="9">
        <v>33.15998848532</v>
      </c>
      <c r="T1208" s="9">
        <v>71.772357946490004</v>
      </c>
      <c r="U1208" s="9">
        <v>18.404743754199998</v>
      </c>
      <c r="V1208" s="287">
        <v>230.46776204270003</v>
      </c>
      <c r="W1208" s="287">
        <v>567.86015263242007</v>
      </c>
      <c r="X1208" s="9">
        <v>55.938642896676512</v>
      </c>
      <c r="Y1208" s="284">
        <v>623.79879552909654</v>
      </c>
      <c r="Z1208" t="str">
        <f>SUBSTITUTE(SUBSTITUTE(SUBSTITUTE(SUBSTITUTE(IF(E1208="","",VLOOKUP(E1208,Esquemas_NORM!$A$2:$H$126,8,FALSE)),"PROVINCIA ADMINISTRATIVA Y DE PLANIFICACIÓN","PAT"),"PROVINCIA ADMINISTRATIVA Y DE PLANIFICACION","PAT"),"PROVINCIA ADMINISTRATIVA DE PLANIFICACION","PAT"),"PROVINCIA ADMINISTRATIVA Y PLANIFICACION","PAT")</f>
        <v>PAT DE LA PAZ</v>
      </c>
      <c r="AA1208" t="str">
        <f>IF($E1208="","",INDEX(Esquemas_NORM!$H$2:$K$126,MATCH($E1208,Esquemas_NORM!$A$2:$A$126,0),MATCH(AA$4,Esquemas_NORM!$H$1:$K$1,0)))</f>
        <v>A la fecha no ha conformado un EAT Región</v>
      </c>
      <c r="AB1208" t="str">
        <f>IF($E1208="","",INDEX(Esquemas_NORM!$H$2:$K$126,MATCH($E1208,Esquemas_NORM!$A$2:$A$126,0),MATCH(AB$4,Esquemas_NORM!$H$1:$K$1,0)))</f>
        <v>A la fecha no ha conformado un EAT Área Metropolitana</v>
      </c>
      <c r="AC1208" t="str">
        <f>IF($E1208="","",INDEX(Esquemas_NORM!$H$2:$K$126,MATCH($E1208,Esquemas_NORM!$A$2:$A$126,0),MATCH(AC$4,Esquemas_NORM!$H$1:$K$1,0)))</f>
        <v>MUNICIPIOS UNIDOS DEL SUR DE ANTIOQUIA - MUSA</v>
      </c>
    </row>
    <row r="1209" spans="1:29" x14ac:dyDescent="0.3">
      <c r="A1209" s="528">
        <v>2024</v>
      </c>
      <c r="B1209" s="529" t="s">
        <v>556</v>
      </c>
      <c r="C1209" s="529" t="s">
        <v>315</v>
      </c>
      <c r="D1209" s="529" t="s">
        <v>574</v>
      </c>
      <c r="E1209" s="529" t="s">
        <v>320</v>
      </c>
      <c r="F1209" s="529" t="s">
        <v>318</v>
      </c>
      <c r="G1209" s="529" t="s">
        <v>322</v>
      </c>
      <c r="H1209" s="9">
        <v>16.107348998389998</v>
      </c>
      <c r="I1209" s="9">
        <v>0</v>
      </c>
      <c r="J1209" s="287">
        <v>16.107348998389998</v>
      </c>
      <c r="K1209" s="9">
        <v>1.0761226374599999</v>
      </c>
      <c r="L1209" s="9">
        <v>3.2631485468800001</v>
      </c>
      <c r="M1209" s="287">
        <v>4.3392711843400003</v>
      </c>
      <c r="N1209" s="9">
        <v>43.27414994614</v>
      </c>
      <c r="O1209" s="9">
        <v>6.5673513541400004</v>
      </c>
      <c r="P1209" s="9">
        <v>1.2485530148599999</v>
      </c>
      <c r="Q1209" s="9">
        <v>1.1988265864400001</v>
      </c>
      <c r="R1209" s="9">
        <v>6.0156765501000002</v>
      </c>
      <c r="S1209" s="9">
        <v>4.8608493483900004</v>
      </c>
      <c r="T1209" s="9">
        <v>6.4559304372100002</v>
      </c>
      <c r="U1209" s="9">
        <v>2.52127866976</v>
      </c>
      <c r="V1209" s="287">
        <v>72.142615907039982</v>
      </c>
      <c r="W1209" s="287">
        <v>92.589236089769983</v>
      </c>
      <c r="X1209" s="9">
        <v>9.1207600844931154</v>
      </c>
      <c r="Y1209" s="284">
        <v>101.7099961742631</v>
      </c>
      <c r="Z1209" t="str">
        <f>SUBSTITUTE(SUBSTITUTE(SUBSTITUTE(SUBSTITUTE(IF(E1209="","",VLOOKUP(E1209,Esquemas_NORM!$A$2:$H$126,8,FALSE)),"PROVINCIA ADMINISTRATIVA Y DE PLANIFICACIÓN","PAT"),"PROVINCIA ADMINISTRATIVA Y DE PLANIFICACION","PAT"),"PROVINCIA ADMINISTRATIVA DE PLANIFICACION","PAT"),"PROVINCIA ADMINISTRATIVA Y PLANIFICACION","PAT")</f>
        <v>PAT DEL AGUA, BOSQUES Y EL TURISMO</v>
      </c>
      <c r="AA1209" t="str">
        <f>IF($E1209="","",INDEX(Esquemas_NORM!$H$2:$K$126,MATCH($E1209,Esquemas_NORM!$A$2:$A$126,0),MATCH(AA$4,Esquemas_NORM!$H$1:$K$1,0)))</f>
        <v>A la fecha no ha conformado un EAT Región</v>
      </c>
      <c r="AB1209" t="str">
        <f>IF($E1209="","",INDEX(Esquemas_NORM!$H$2:$K$126,MATCH($E1209,Esquemas_NORM!$A$2:$A$126,0),MATCH(AB$4,Esquemas_NORM!$H$1:$K$1,0)))</f>
        <v>A la fecha no ha conformado un EAT Área Metropolitana</v>
      </c>
      <c r="AC1209" t="str">
        <f>IF($E1209="","",INDEX(Esquemas_NORM!$H$2:$K$126,MATCH($E1209,Esquemas_NORM!$A$2:$A$126,0),MATCH(AC$4,Esquemas_NORM!$H$1:$K$1,0)))</f>
        <v>A la fecha no ha conformado un EAT asociación - unión</v>
      </c>
    </row>
    <row r="1210" spans="1:29" x14ac:dyDescent="0.3">
      <c r="A1210" s="528">
        <v>2024</v>
      </c>
      <c r="B1210" s="529" t="s">
        <v>556</v>
      </c>
      <c r="C1210" s="529" t="s">
        <v>315</v>
      </c>
      <c r="D1210" s="529" t="s">
        <v>573</v>
      </c>
      <c r="E1210" s="529" t="s">
        <v>323</v>
      </c>
      <c r="F1210" s="529" t="s">
        <v>318</v>
      </c>
      <c r="G1210" s="529" t="s">
        <v>325</v>
      </c>
      <c r="H1210" s="9">
        <v>34.717702120570003</v>
      </c>
      <c r="I1210" s="9">
        <v>0</v>
      </c>
      <c r="J1210" s="287">
        <v>34.717702120570003</v>
      </c>
      <c r="K1210" s="9">
        <v>3.0030300573000002</v>
      </c>
      <c r="L1210" s="9">
        <v>2.8739279045199999</v>
      </c>
      <c r="M1210" s="287">
        <v>5.8769579618200005</v>
      </c>
      <c r="N1210" s="9">
        <v>2.65277791288</v>
      </c>
      <c r="O1210" s="9">
        <v>11.72782509094</v>
      </c>
      <c r="P1210" s="9">
        <v>3.5316913810999999</v>
      </c>
      <c r="Q1210" s="9">
        <v>4.0680287664600003</v>
      </c>
      <c r="R1210" s="9">
        <v>10.28457570432</v>
      </c>
      <c r="S1210" s="9">
        <v>10.39311407718</v>
      </c>
      <c r="T1210" s="9">
        <v>31.960602252339999</v>
      </c>
      <c r="U1210" s="9">
        <v>6.9956226607699996</v>
      </c>
      <c r="V1210" s="287">
        <v>81.61423784598999</v>
      </c>
      <c r="W1210" s="287">
        <v>122.20889792838</v>
      </c>
      <c r="X1210" s="9">
        <v>12.03852721189347</v>
      </c>
      <c r="Y1210" s="284">
        <v>134.24742514027346</v>
      </c>
      <c r="Z1210" t="str">
        <f>SUBSTITUTE(SUBSTITUTE(SUBSTITUTE(SUBSTITUTE(IF(E1210="","",VLOOKUP(E1210,Esquemas_NORM!$A$2:$H$126,8,FALSE)),"PROVINCIA ADMINISTRATIVA Y DE PLANIFICACIÓN","PAT"),"PROVINCIA ADMINISTRATIVA Y DE PLANIFICACION","PAT"),"PROVINCIA ADMINISTRATIVA DE PLANIFICACION","PAT"),"PROVINCIA ADMINISTRATIVA Y PLANIFICACION","PAT")</f>
        <v>PAT DE LA PAZ</v>
      </c>
      <c r="AA1210" t="str">
        <f>IF($E1210="","",INDEX(Esquemas_NORM!$H$2:$K$126,MATCH($E1210,Esquemas_NORM!$A$2:$A$126,0),MATCH(AA$4,Esquemas_NORM!$H$1:$K$1,0)))</f>
        <v>A la fecha no ha conformado un EAT Región</v>
      </c>
      <c r="AB1210" t="str">
        <f>IF($E1210="","",INDEX(Esquemas_NORM!$H$2:$K$126,MATCH($E1210,Esquemas_NORM!$A$2:$A$126,0),MATCH(AB$4,Esquemas_NORM!$H$1:$K$1,0)))</f>
        <v>A la fecha no ha conformado un EAT Área Metropolitana</v>
      </c>
      <c r="AC1210" t="str">
        <f>IF($E1210="","",INDEX(Esquemas_NORM!$H$2:$K$126,MATCH($E1210,Esquemas_NORM!$A$2:$A$126,0),MATCH(AC$4,Esquemas_NORM!$H$1:$K$1,0)))</f>
        <v>MUNICIPIOS UNIDOS DEL SUR DE ANTIOQUIA - MUSA</v>
      </c>
    </row>
    <row r="1211" spans="1:29" x14ac:dyDescent="0.3">
      <c r="A1211" s="528">
        <v>2024</v>
      </c>
      <c r="B1211" s="529" t="s">
        <v>556</v>
      </c>
      <c r="C1211" s="529" t="s">
        <v>315</v>
      </c>
      <c r="D1211" s="529" t="s">
        <v>575</v>
      </c>
      <c r="E1211" s="529" t="s">
        <v>326</v>
      </c>
      <c r="F1211" s="529" t="s">
        <v>318</v>
      </c>
      <c r="G1211" s="529" t="s">
        <v>327</v>
      </c>
      <c r="H1211" s="9">
        <v>45.205397703529997</v>
      </c>
      <c r="I1211" s="9">
        <v>0.38201792103999999</v>
      </c>
      <c r="J1211" s="287">
        <v>45.587415624569999</v>
      </c>
      <c r="K1211" s="9">
        <v>10.47490998496</v>
      </c>
      <c r="L1211" s="9">
        <v>2.2269939498400002</v>
      </c>
      <c r="M1211" s="287">
        <v>12.701903934800001</v>
      </c>
      <c r="N1211" s="9">
        <v>71.646112983080002</v>
      </c>
      <c r="O1211" s="9">
        <v>44.150171351200001</v>
      </c>
      <c r="P1211" s="9">
        <v>5.6000543033600003</v>
      </c>
      <c r="Q1211" s="9">
        <v>4.4186365748399998</v>
      </c>
      <c r="R1211" s="9">
        <v>16.30706570529</v>
      </c>
      <c r="S1211" s="9">
        <v>21.007175484089998</v>
      </c>
      <c r="T1211" s="9">
        <v>27.020915151850001</v>
      </c>
      <c r="U1211" s="9">
        <v>11.484338212220001</v>
      </c>
      <c r="V1211" s="287">
        <v>201.63446976592999</v>
      </c>
      <c r="W1211" s="287">
        <v>259.92378932529999</v>
      </c>
      <c r="X1211" s="9">
        <v>25.604515414622941</v>
      </c>
      <c r="Y1211" s="284">
        <v>285.52830473992293</v>
      </c>
      <c r="Z1211" t="str">
        <f>SUBSTITUTE(SUBSTITUTE(SUBSTITUTE(SUBSTITUTE(IF(E1211="","",VLOOKUP(E1211,Esquemas_NORM!$A$2:$H$126,8,FALSE)),"PROVINCIA ADMINISTRATIVA Y DE PLANIFICACIÓN","PAT"),"PROVINCIA ADMINISTRATIVA Y DE PLANIFICACION","PAT"),"PROVINCIA ADMINISTRATIVA DE PLANIFICACION","PAT"),"PROVINCIA ADMINISTRATIVA Y PLANIFICACION","PAT")</f>
        <v>PAT DEL AGUA, BOSQUES Y EL TURISMO</v>
      </c>
      <c r="AA1211" t="str">
        <f>IF($E1211="","",INDEX(Esquemas_NORM!$H$2:$K$126,MATCH($E1211,Esquemas_NORM!$A$2:$A$126,0),MATCH(AA$4,Esquemas_NORM!$H$1:$K$1,0)))</f>
        <v>A la fecha no ha conformado un EAT Región</v>
      </c>
      <c r="AB1211" t="str">
        <f>IF($E1211="","",INDEX(Esquemas_NORM!$H$2:$K$126,MATCH($E1211,Esquemas_NORM!$A$2:$A$126,0),MATCH(AB$4,Esquemas_NORM!$H$1:$K$1,0)))</f>
        <v>A la fecha no ha conformado un EAT Área Metropolitana</v>
      </c>
      <c r="AC1211" t="str">
        <f>IF($E1211="","",INDEX(Esquemas_NORM!$H$2:$K$126,MATCH($E1211,Esquemas_NORM!$A$2:$A$126,0),MATCH(AC$4,Esquemas_NORM!$H$1:$K$1,0)))</f>
        <v>A la fecha no ha conformado un EAT asociación - unión</v>
      </c>
    </row>
    <row r="1212" spans="1:29" x14ac:dyDescent="0.3">
      <c r="A1212" s="528">
        <v>2024</v>
      </c>
      <c r="B1212" s="529" t="s">
        <v>556</v>
      </c>
      <c r="C1212" s="529" t="s">
        <v>315</v>
      </c>
      <c r="D1212" s="529" t="s">
        <v>574</v>
      </c>
      <c r="E1212" s="529" t="s">
        <v>328</v>
      </c>
      <c r="F1212" s="529" t="s">
        <v>318</v>
      </c>
      <c r="G1212" s="529" t="s">
        <v>329</v>
      </c>
      <c r="H1212" s="9">
        <v>38.681279986070003</v>
      </c>
      <c r="I1212" s="9">
        <v>0</v>
      </c>
      <c r="J1212" s="287">
        <v>38.681279986070003</v>
      </c>
      <c r="K1212" s="9">
        <v>1.0327073440500001</v>
      </c>
      <c r="L1212" s="9">
        <v>3.7595908279599999</v>
      </c>
      <c r="M1212" s="287">
        <v>4.7922981720099997</v>
      </c>
      <c r="N1212" s="9">
        <v>26.302022240020001</v>
      </c>
      <c r="O1212" s="9">
        <v>7.4865477897600003</v>
      </c>
      <c r="P1212" s="9">
        <v>0.96439554809000005</v>
      </c>
      <c r="Q1212" s="9">
        <v>1.1113277795300001</v>
      </c>
      <c r="R1212" s="9">
        <v>6.9307964981400003</v>
      </c>
      <c r="S1212" s="9">
        <v>4.8371501769799998</v>
      </c>
      <c r="T1212" s="9">
        <v>8.9492081828300005</v>
      </c>
      <c r="U1212" s="9">
        <v>3.1969540766</v>
      </c>
      <c r="V1212" s="287">
        <v>59.778402291950002</v>
      </c>
      <c r="W1212" s="287">
        <v>103.25198045003</v>
      </c>
      <c r="X1212" s="9">
        <v>10.171123358446444</v>
      </c>
      <c r="Y1212" s="284">
        <v>113.42310380847644</v>
      </c>
      <c r="Z1212" t="str">
        <f>SUBSTITUTE(SUBSTITUTE(SUBSTITUTE(SUBSTITUTE(IF(E1212="","",VLOOKUP(E1212,Esquemas_NORM!$A$2:$H$126,8,FALSE)),"PROVINCIA ADMINISTRATIVA Y DE PLANIFICACIÓN","PAT"),"PROVINCIA ADMINISTRATIVA Y DE PLANIFICACION","PAT"),"PROVINCIA ADMINISTRATIVA DE PLANIFICACION","PAT"),"PROVINCIA ADMINISTRATIVA Y PLANIFICACION","PAT")</f>
        <v>PAT DEL AGUA, BOSQUES Y EL TURISMO</v>
      </c>
      <c r="AA1212" t="str">
        <f>IF($E1212="","",INDEX(Esquemas_NORM!$H$2:$K$126,MATCH($E1212,Esquemas_NORM!$A$2:$A$126,0),MATCH(AA$4,Esquemas_NORM!$H$1:$K$1,0)))</f>
        <v>A la fecha no ha conformado un EAT Región</v>
      </c>
      <c r="AB1212" t="str">
        <f>IF($E1212="","",INDEX(Esquemas_NORM!$H$2:$K$126,MATCH($E1212,Esquemas_NORM!$A$2:$A$126,0),MATCH(AB$4,Esquemas_NORM!$H$1:$K$1,0)))</f>
        <v>A la fecha no ha conformado un EAT Área Metropolitana</v>
      </c>
      <c r="AC1212" t="str">
        <f>IF($E1212="","",INDEX(Esquemas_NORM!$H$2:$K$126,MATCH($E1212,Esquemas_NORM!$A$2:$A$126,0),MATCH(AC$4,Esquemas_NORM!$H$1:$K$1,0)))</f>
        <v>A la fecha no ha conformado un EAT asociación - unión</v>
      </c>
    </row>
    <row r="1213" spans="1:29" x14ac:dyDescent="0.3">
      <c r="A1213" s="528">
        <v>2024</v>
      </c>
      <c r="B1213" s="529" t="s">
        <v>556</v>
      </c>
      <c r="C1213" s="529" t="s">
        <v>315</v>
      </c>
      <c r="D1213" s="529" t="s">
        <v>576</v>
      </c>
      <c r="E1213" s="529" t="s">
        <v>330</v>
      </c>
      <c r="F1213" s="529" t="s">
        <v>318</v>
      </c>
      <c r="G1213" s="529" t="s">
        <v>331</v>
      </c>
      <c r="H1213" s="9">
        <v>250.10710504379</v>
      </c>
      <c r="I1213" s="9">
        <v>0</v>
      </c>
      <c r="J1213" s="287">
        <v>250.10710504379</v>
      </c>
      <c r="K1213" s="9">
        <v>30.87626777362</v>
      </c>
      <c r="L1213" s="9">
        <v>37.977405223970003</v>
      </c>
      <c r="M1213" s="287">
        <v>68.853672997589996</v>
      </c>
      <c r="N1213" s="9">
        <v>41.61486147003</v>
      </c>
      <c r="O1213" s="9">
        <v>463.95771218707</v>
      </c>
      <c r="P1213" s="9">
        <v>32.543493844780002</v>
      </c>
      <c r="Q1213" s="9">
        <v>37.000083238770003</v>
      </c>
      <c r="R1213" s="9">
        <v>135.00617817092001</v>
      </c>
      <c r="S1213" s="9">
        <v>132.54169183001</v>
      </c>
      <c r="T1213" s="9">
        <v>121.50377566314</v>
      </c>
      <c r="U1213" s="9">
        <v>54.965346421280003</v>
      </c>
      <c r="V1213" s="287">
        <v>1019.133142826</v>
      </c>
      <c r="W1213" s="287">
        <v>1338.0939208673799</v>
      </c>
      <c r="X1213" s="9">
        <v>131.81266136506886</v>
      </c>
      <c r="Y1213" s="284">
        <v>1469.9065822324487</v>
      </c>
      <c r="Z1213" t="str">
        <f>SUBSTITUTE(SUBSTITUTE(SUBSTITUTE(SUBSTITUTE(IF(E1213="","",VLOOKUP(E1213,Esquemas_NORM!$A$2:$H$126,8,FALSE)),"PROVINCIA ADMINISTRATIVA Y DE PLANIFICACIÓN","PAT"),"PROVINCIA ADMINISTRATIVA Y DE PLANIFICACION","PAT"),"PROVINCIA ADMINISTRATIVA DE PLANIFICACION","PAT"),"PROVINCIA ADMINISTRATIVA Y PLANIFICACION","PAT")</f>
        <v>A la fecha no ha conformado un EAT Provincia</v>
      </c>
      <c r="AA1213" t="str">
        <f>IF($E1213="","",INDEX(Esquemas_NORM!$H$2:$K$126,MATCH($E1213,Esquemas_NORM!$A$2:$A$126,0),MATCH(AA$4,Esquemas_NORM!$H$1:$K$1,0)))</f>
        <v>A la fecha no ha conformado un EAT Región</v>
      </c>
      <c r="AB1213" t="str">
        <f>IF($E1213="","",INDEX(Esquemas_NORM!$H$2:$K$126,MATCH($E1213,Esquemas_NORM!$A$2:$A$126,0),MATCH(AB$4,Esquemas_NORM!$H$1:$K$1,0)))</f>
        <v>A la fecha no ha conformado un EAT Área Metropolitana</v>
      </c>
      <c r="AC1213" t="str">
        <f>IF($E1213="","",INDEX(Esquemas_NORM!$H$2:$K$126,MATCH($E1213,Esquemas_NORM!$A$2:$A$126,0),MATCH(AC$4,Esquemas_NORM!$H$1:$K$1,0)))</f>
        <v>MUNICIPIOS ASOCIADOS DEL ALTIPLANO DEL ORIENTE ANTIOQUEÑO - MASORA</v>
      </c>
    </row>
    <row r="1214" spans="1:29" x14ac:dyDescent="0.3">
      <c r="A1214" s="528">
        <v>2024</v>
      </c>
      <c r="B1214" s="529" t="s">
        <v>556</v>
      </c>
      <c r="C1214" s="529" t="s">
        <v>315</v>
      </c>
      <c r="D1214" s="529" t="s">
        <v>574</v>
      </c>
      <c r="E1214" s="529" t="s">
        <v>332</v>
      </c>
      <c r="F1214" s="529" t="s">
        <v>318</v>
      </c>
      <c r="G1214" s="529" t="s">
        <v>333</v>
      </c>
      <c r="H1214" s="9">
        <v>525.24368055021</v>
      </c>
      <c r="I1214" s="9">
        <v>0</v>
      </c>
      <c r="J1214" s="287">
        <v>525.24368055021</v>
      </c>
      <c r="K1214" s="9">
        <v>19.195522801839999</v>
      </c>
      <c r="L1214" s="9">
        <v>20.108758655110002</v>
      </c>
      <c r="M1214" s="287">
        <v>39.304281456950001</v>
      </c>
      <c r="N1214" s="9">
        <v>12.559670616949999</v>
      </c>
      <c r="O1214" s="9">
        <v>116.28809716311</v>
      </c>
      <c r="P1214" s="9">
        <v>12.035375079910001</v>
      </c>
      <c r="Q1214" s="9">
        <v>8.6563313379500002</v>
      </c>
      <c r="R1214" s="9">
        <v>55.852284701199999</v>
      </c>
      <c r="S1214" s="9">
        <v>38.524264484729997</v>
      </c>
      <c r="T1214" s="9">
        <v>50.15978462228</v>
      </c>
      <c r="U1214" s="9">
        <v>17.221150668269999</v>
      </c>
      <c r="V1214" s="287">
        <v>311.29695867440006</v>
      </c>
      <c r="W1214" s="287">
        <v>875.8449206815601</v>
      </c>
      <c r="X1214" s="9">
        <v>86.277538622408244</v>
      </c>
      <c r="Y1214" s="284">
        <v>962.1224593039683</v>
      </c>
      <c r="Z1214" t="str">
        <f>SUBSTITUTE(SUBSTITUTE(SUBSTITUTE(SUBSTITUTE(IF(E1214="","",VLOOKUP(E1214,Esquemas_NORM!$A$2:$H$126,8,FALSE)),"PROVINCIA ADMINISTRATIVA Y DE PLANIFICACIÓN","PAT"),"PROVINCIA ADMINISTRATIVA Y DE PLANIFICACION","PAT"),"PROVINCIA ADMINISTRATIVA DE PLANIFICACION","PAT"),"PROVINCIA ADMINISTRATIVA Y PLANIFICACION","PAT")</f>
        <v>PAT DEL AGUA, BOSQUES Y EL TURISMO</v>
      </c>
      <c r="AA1214" t="str">
        <f>IF($E1214="","",INDEX(Esquemas_NORM!$H$2:$K$126,MATCH($E1214,Esquemas_NORM!$A$2:$A$126,0),MATCH(AA$4,Esquemas_NORM!$H$1:$K$1,0)))</f>
        <v>A la fecha no ha conformado un EAT Región</v>
      </c>
      <c r="AB1214" t="str">
        <f>IF($E1214="","",INDEX(Esquemas_NORM!$H$2:$K$126,MATCH($E1214,Esquemas_NORM!$A$2:$A$126,0),MATCH(AB$4,Esquemas_NORM!$H$1:$K$1,0)))</f>
        <v>A la fecha no ha conformado un EAT Área Metropolitana</v>
      </c>
      <c r="AC1214" t="str">
        <f>IF($E1214="","",INDEX(Esquemas_NORM!$H$2:$K$126,MATCH($E1214,Esquemas_NORM!$A$2:$A$126,0),MATCH(AC$4,Esquemas_NORM!$H$1:$K$1,0)))</f>
        <v>A la fecha no ha conformado un EAT asociación - unión</v>
      </c>
    </row>
    <row r="1215" spans="1:29" x14ac:dyDescent="0.3">
      <c r="A1215" s="528">
        <v>2024</v>
      </c>
      <c r="B1215" s="529" t="s">
        <v>556</v>
      </c>
      <c r="C1215" s="529" t="s">
        <v>315</v>
      </c>
      <c r="D1215" s="529" t="s">
        <v>576</v>
      </c>
      <c r="E1215" s="529" t="s">
        <v>334</v>
      </c>
      <c r="F1215" s="529" t="s">
        <v>318</v>
      </c>
      <c r="G1215" s="529" t="s">
        <v>335</v>
      </c>
      <c r="H1215" s="9">
        <v>215.27851575237</v>
      </c>
      <c r="I1215" s="9">
        <v>2.1798984904399998</v>
      </c>
      <c r="J1215" s="287">
        <v>217.45841424280999</v>
      </c>
      <c r="K1215" s="9">
        <v>38.680292335049998</v>
      </c>
      <c r="L1215" s="9">
        <v>15.691089791610001</v>
      </c>
      <c r="M1215" s="287">
        <v>54.371382126659995</v>
      </c>
      <c r="N1215" s="9">
        <v>68.268834658220001</v>
      </c>
      <c r="O1215" s="9">
        <v>195.28476583481</v>
      </c>
      <c r="P1215" s="9">
        <v>32.790755862109997</v>
      </c>
      <c r="Q1215" s="9">
        <v>25.03126788622</v>
      </c>
      <c r="R1215" s="9">
        <v>122.68787272668</v>
      </c>
      <c r="S1215" s="9">
        <v>85.067522386489998</v>
      </c>
      <c r="T1215" s="9">
        <v>94.973250641960007</v>
      </c>
      <c r="U1215" s="9">
        <v>41.959011811289997</v>
      </c>
      <c r="V1215" s="287">
        <v>666.06328180778007</v>
      </c>
      <c r="W1215" s="287">
        <v>937.89307817725012</v>
      </c>
      <c r="X1215" s="9">
        <v>92.389764860658076</v>
      </c>
      <c r="Y1215" s="284">
        <v>1030.2828430379082</v>
      </c>
      <c r="Z1215" t="str">
        <f>SUBSTITUTE(SUBSTITUTE(SUBSTITUTE(SUBSTITUTE(IF(E1215="","",VLOOKUP(E1215,Esquemas_NORM!$A$2:$H$126,8,FALSE)),"PROVINCIA ADMINISTRATIVA Y DE PLANIFICACIÓN","PAT"),"PROVINCIA ADMINISTRATIVA Y DE PLANIFICACION","PAT"),"PROVINCIA ADMINISTRATIVA DE PLANIFICACION","PAT"),"PROVINCIA ADMINISTRATIVA Y PLANIFICACION","PAT")</f>
        <v>A la fecha no ha conformado un EAT Provincia</v>
      </c>
      <c r="AA1215" t="str">
        <f>IF($E1215="","",INDEX(Esquemas_NORM!$H$2:$K$126,MATCH($E1215,Esquemas_NORM!$A$2:$A$126,0),MATCH(AA$4,Esquemas_NORM!$H$1:$K$1,0)))</f>
        <v>A la fecha no ha conformado un EAT Región</v>
      </c>
      <c r="AB1215" t="str">
        <f>IF($E1215="","",INDEX(Esquemas_NORM!$H$2:$K$126,MATCH($E1215,Esquemas_NORM!$A$2:$A$126,0),MATCH(AB$4,Esquemas_NORM!$H$1:$K$1,0)))</f>
        <v>A la fecha no ha conformado un EAT Área Metropolitana</v>
      </c>
      <c r="AC1215" t="str">
        <f>IF($E1215="","",INDEX(Esquemas_NORM!$H$2:$K$126,MATCH($E1215,Esquemas_NORM!$A$2:$A$126,0),MATCH(AC$4,Esquemas_NORM!$H$1:$K$1,0)))</f>
        <v>MUNICIPIOS ASOCIADOS DEL ALTIPLANO DEL ORIENTE ANTIOQUEÑO - MASORA</v>
      </c>
    </row>
    <row r="1216" spans="1:29" x14ac:dyDescent="0.3">
      <c r="A1216" s="528">
        <v>2024</v>
      </c>
      <c r="B1216" s="529" t="s">
        <v>556</v>
      </c>
      <c r="C1216" s="529" t="s">
        <v>315</v>
      </c>
      <c r="D1216" s="529" t="s">
        <v>576</v>
      </c>
      <c r="E1216" s="529" t="s">
        <v>336</v>
      </c>
      <c r="F1216" s="529" t="s">
        <v>318</v>
      </c>
      <c r="G1216" s="529" t="s">
        <v>338</v>
      </c>
      <c r="H1216" s="9">
        <v>379.55414451854</v>
      </c>
      <c r="I1216" s="9">
        <v>0</v>
      </c>
      <c r="J1216" s="287">
        <v>379.55414451854</v>
      </c>
      <c r="K1216" s="9">
        <v>47.779994641659997</v>
      </c>
      <c r="L1216" s="9">
        <v>7.9006221118099997</v>
      </c>
      <c r="M1216" s="287">
        <v>55.680616753469998</v>
      </c>
      <c r="N1216" s="9">
        <v>20.989961133880001</v>
      </c>
      <c r="O1216" s="9">
        <v>169.67986294283</v>
      </c>
      <c r="P1216" s="9">
        <v>15.30653644715</v>
      </c>
      <c r="Q1216" s="9">
        <v>18.284918017999999</v>
      </c>
      <c r="R1216" s="9">
        <v>55.228472174709999</v>
      </c>
      <c r="S1216" s="9">
        <v>70.147643775939997</v>
      </c>
      <c r="T1216" s="9">
        <v>104.52553321265</v>
      </c>
      <c r="U1216" s="9">
        <v>24.840938395849999</v>
      </c>
      <c r="V1216" s="287">
        <v>479.00386610100998</v>
      </c>
      <c r="W1216" s="287">
        <v>914.23862737301988</v>
      </c>
      <c r="X1216" s="9">
        <v>90.05961742852179</v>
      </c>
      <c r="Y1216" s="284">
        <v>1004.2982448015416</v>
      </c>
      <c r="Z1216" t="str">
        <f>SUBSTITUTE(SUBSTITUTE(SUBSTITUTE(SUBSTITUTE(IF(E1216="","",VLOOKUP(E1216,Esquemas_NORM!$A$2:$H$126,8,FALSE)),"PROVINCIA ADMINISTRATIVA Y DE PLANIFICACIÓN","PAT"),"PROVINCIA ADMINISTRATIVA Y DE PLANIFICACION","PAT"),"PROVINCIA ADMINISTRATIVA DE PLANIFICACION","PAT"),"PROVINCIA ADMINISTRATIVA Y PLANIFICACION","PAT")</f>
        <v>A la fecha no ha conformado un EAT Provincia</v>
      </c>
      <c r="AA1216" t="str">
        <f>IF($E1216="","",INDEX(Esquemas_NORM!$H$2:$K$126,MATCH($E1216,Esquemas_NORM!$A$2:$A$126,0),MATCH(AA$4,Esquemas_NORM!$H$1:$K$1,0)))</f>
        <v>Región de Planeación y Gestión Aeroportuaria de Oriente</v>
      </c>
      <c r="AB1216" t="str">
        <f>IF($E1216="","",INDEX(Esquemas_NORM!$H$2:$K$126,MATCH($E1216,Esquemas_NORM!$A$2:$A$126,0),MATCH(AB$4,Esquemas_NORM!$H$1:$K$1,0)))</f>
        <v>A la fecha no ha conformado un EAT Área Metropolitana</v>
      </c>
      <c r="AC1216" t="str">
        <f>IF($E1216="","",INDEX(Esquemas_NORM!$H$2:$K$126,MATCH($E1216,Esquemas_NORM!$A$2:$A$126,0),MATCH(AC$4,Esquemas_NORM!$H$1:$K$1,0)))</f>
        <v>MUNICIPIOS ASOCIADOS DEL ALTIPLANO DEL ORIENTE ANTIOQUEÑO - MASORA</v>
      </c>
    </row>
    <row r="1217" spans="1:29" x14ac:dyDescent="0.3">
      <c r="A1217" s="528">
        <v>2024</v>
      </c>
      <c r="B1217" s="529" t="s">
        <v>556</v>
      </c>
      <c r="C1217" s="529" t="s">
        <v>315</v>
      </c>
      <c r="D1217" s="529" t="s">
        <v>574</v>
      </c>
      <c r="E1217" s="529" t="s">
        <v>339</v>
      </c>
      <c r="F1217" s="529" t="s">
        <v>318</v>
      </c>
      <c r="G1217" s="529" t="s">
        <v>340</v>
      </c>
      <c r="H1217" s="9">
        <v>33.532289073100003</v>
      </c>
      <c r="I1217" s="9">
        <v>0</v>
      </c>
      <c r="J1217" s="287">
        <v>33.532289073100003</v>
      </c>
      <c r="K1217" s="9">
        <v>2.6047710452900001</v>
      </c>
      <c r="L1217" s="9">
        <v>4.9127068863199996</v>
      </c>
      <c r="M1217" s="287">
        <v>7.5174779316099993</v>
      </c>
      <c r="N1217" s="9">
        <v>17.18049773353</v>
      </c>
      <c r="O1217" s="9">
        <v>18.797062867499999</v>
      </c>
      <c r="P1217" s="9">
        <v>5.2114684886199996</v>
      </c>
      <c r="Q1217" s="9">
        <v>4.8767432550800001</v>
      </c>
      <c r="R1217" s="9">
        <v>16.08229306706</v>
      </c>
      <c r="S1217" s="9">
        <v>13.569759761769999</v>
      </c>
      <c r="T1217" s="9">
        <v>29.315312988799999</v>
      </c>
      <c r="U1217" s="9">
        <v>8.9893381230900005</v>
      </c>
      <c r="V1217" s="287">
        <v>114.02247628545001</v>
      </c>
      <c r="W1217" s="287">
        <v>155.07224329016003</v>
      </c>
      <c r="X1217" s="9">
        <v>15.275822401672</v>
      </c>
      <c r="Y1217" s="284">
        <v>170.34806569183203</v>
      </c>
      <c r="Z1217" t="str">
        <f>SUBSTITUTE(SUBSTITUTE(SUBSTITUTE(SUBSTITUTE(IF(E1217="","",VLOOKUP(E1217,Esquemas_NORM!$A$2:$H$126,8,FALSE)),"PROVINCIA ADMINISTRATIVA Y DE PLANIFICACIÓN","PAT"),"PROVINCIA ADMINISTRATIVA Y DE PLANIFICACION","PAT"),"PROVINCIA ADMINISTRATIVA DE PLANIFICACION","PAT"),"PROVINCIA ADMINISTRATIVA Y PLANIFICACION","PAT")</f>
        <v>PAT DEL AGUA, BOSQUES Y EL TURISMO</v>
      </c>
      <c r="AA1217" t="str">
        <f>IF($E1217="","",INDEX(Esquemas_NORM!$H$2:$K$126,MATCH($E1217,Esquemas_NORM!$A$2:$A$126,0),MATCH(AA$4,Esquemas_NORM!$H$1:$K$1,0)))</f>
        <v>A la fecha no ha conformado un EAT Región</v>
      </c>
      <c r="AB1217" t="str">
        <f>IF($E1217="","",INDEX(Esquemas_NORM!$H$2:$K$126,MATCH($E1217,Esquemas_NORM!$A$2:$A$126,0),MATCH(AB$4,Esquemas_NORM!$H$1:$K$1,0)))</f>
        <v>A la fecha no ha conformado un EAT Área Metropolitana</v>
      </c>
      <c r="AC1217" t="str">
        <f>IF($E1217="","",INDEX(Esquemas_NORM!$H$2:$K$126,MATCH($E1217,Esquemas_NORM!$A$2:$A$126,0),MATCH(AC$4,Esquemas_NORM!$H$1:$K$1,0)))</f>
        <v>A la fecha no ha conformado un EAT asociación - unión</v>
      </c>
    </row>
    <row r="1218" spans="1:29" x14ac:dyDescent="0.3">
      <c r="A1218" s="528">
        <v>2024</v>
      </c>
      <c r="B1218" s="529" t="s">
        <v>556</v>
      </c>
      <c r="C1218" s="529" t="s">
        <v>315</v>
      </c>
      <c r="D1218" s="529" t="s">
        <v>576</v>
      </c>
      <c r="E1218" s="529" t="s">
        <v>341</v>
      </c>
      <c r="F1218" s="529" t="s">
        <v>318</v>
      </c>
      <c r="G1218" s="529" t="s">
        <v>342</v>
      </c>
      <c r="H1218" s="9">
        <v>124.56022988225</v>
      </c>
      <c r="I1218" s="9">
        <v>0</v>
      </c>
      <c r="J1218" s="287">
        <v>124.56022988225</v>
      </c>
      <c r="K1218" s="9">
        <v>872.80576906090005</v>
      </c>
      <c r="L1218" s="9">
        <v>195.27574777561</v>
      </c>
      <c r="M1218" s="287">
        <v>1068.08151683651</v>
      </c>
      <c r="N1218" s="9">
        <v>89.558640344599993</v>
      </c>
      <c r="O1218" s="9">
        <v>407.90907192272999</v>
      </c>
      <c r="P1218" s="9">
        <v>40.123946004990003</v>
      </c>
      <c r="Q1218" s="9">
        <v>34.99683803416</v>
      </c>
      <c r="R1218" s="9">
        <v>173.18416030750001</v>
      </c>
      <c r="S1218" s="9">
        <v>149.94253907823</v>
      </c>
      <c r="T1218" s="9">
        <v>95.525375359540007</v>
      </c>
      <c r="U1218" s="9">
        <v>50.175406559190002</v>
      </c>
      <c r="V1218" s="287">
        <v>1041.41597761094</v>
      </c>
      <c r="W1218" s="287">
        <v>2234.0577243296998</v>
      </c>
      <c r="X1218" s="9">
        <v>220.07206646321066</v>
      </c>
      <c r="Y1218" s="284">
        <v>2454.1297907929106</v>
      </c>
      <c r="Z1218" t="str">
        <f>SUBSTITUTE(SUBSTITUTE(SUBSTITUTE(SUBSTITUTE(IF(E1218="","",VLOOKUP(E1218,Esquemas_NORM!$A$2:$H$126,8,FALSE)),"PROVINCIA ADMINISTRATIVA Y DE PLANIFICACIÓN","PAT"),"PROVINCIA ADMINISTRATIVA Y DE PLANIFICACION","PAT"),"PROVINCIA ADMINISTRATIVA DE PLANIFICACION","PAT"),"PROVINCIA ADMINISTRATIVA Y PLANIFICACION","PAT")</f>
        <v>A la fecha no ha conformado un EAT Provincia</v>
      </c>
      <c r="AA1218" t="str">
        <f>IF($E1218="","",INDEX(Esquemas_NORM!$H$2:$K$126,MATCH($E1218,Esquemas_NORM!$A$2:$A$126,0),MATCH(AA$4,Esquemas_NORM!$H$1:$K$1,0)))</f>
        <v>A la fecha no ha conformado un EAT Región</v>
      </c>
      <c r="AB1218" t="str">
        <f>IF($E1218="","",INDEX(Esquemas_NORM!$H$2:$K$126,MATCH($E1218,Esquemas_NORM!$A$2:$A$126,0),MATCH(AB$4,Esquemas_NORM!$H$1:$K$1,0)))</f>
        <v>A la fecha no ha conformado un EAT Área Metropolitana</v>
      </c>
      <c r="AC1218" t="str">
        <f>IF($E1218="","",INDEX(Esquemas_NORM!$H$2:$K$126,MATCH($E1218,Esquemas_NORM!$A$2:$A$126,0),MATCH(AC$4,Esquemas_NORM!$H$1:$K$1,0)))</f>
        <v>MUNICIPIOS ASOCIADOS DEL ALTIPLANO DEL ORIENTE ANTIOQUEÑO - MASORA</v>
      </c>
    </row>
    <row r="1219" spans="1:29" x14ac:dyDescent="0.3">
      <c r="A1219" s="528">
        <v>2024</v>
      </c>
      <c r="B1219" s="529" t="s">
        <v>556</v>
      </c>
      <c r="C1219" s="529" t="s">
        <v>315</v>
      </c>
      <c r="D1219" s="529" t="s">
        <v>574</v>
      </c>
      <c r="E1219" s="529" t="s">
        <v>343</v>
      </c>
      <c r="F1219" s="529" t="s">
        <v>318</v>
      </c>
      <c r="G1219" s="529" t="s">
        <v>344</v>
      </c>
      <c r="H1219" s="9">
        <v>10.599856966879999</v>
      </c>
      <c r="I1219" s="9">
        <v>0</v>
      </c>
      <c r="J1219" s="287">
        <v>10.599856966879999</v>
      </c>
      <c r="K1219" s="9">
        <v>15.26850016245</v>
      </c>
      <c r="L1219" s="9">
        <v>16.989755250849999</v>
      </c>
      <c r="M1219" s="287">
        <v>32.258255413299999</v>
      </c>
      <c r="N1219" s="9">
        <v>44.316555936230003</v>
      </c>
      <c r="O1219" s="9">
        <v>277.97806111062999</v>
      </c>
      <c r="P1219" s="9">
        <v>20.59564367886</v>
      </c>
      <c r="Q1219" s="9">
        <v>14.10853158506</v>
      </c>
      <c r="R1219" s="9">
        <v>148.28277482572</v>
      </c>
      <c r="S1219" s="9">
        <v>84.334428682090007</v>
      </c>
      <c r="T1219" s="9">
        <v>111.66379450031999</v>
      </c>
      <c r="U1219" s="9">
        <v>33.435385308560001</v>
      </c>
      <c r="V1219" s="287">
        <v>734.71517562746999</v>
      </c>
      <c r="W1219" s="287">
        <v>777.57328800765004</v>
      </c>
      <c r="X1219" s="9">
        <v>76.597018266297511</v>
      </c>
      <c r="Y1219" s="284">
        <v>854.17030627394752</v>
      </c>
      <c r="Z1219" t="str">
        <f>SUBSTITUTE(SUBSTITUTE(SUBSTITUTE(SUBSTITUTE(IF(E1219="","",VLOOKUP(E1219,Esquemas_NORM!$A$2:$H$126,8,FALSE)),"PROVINCIA ADMINISTRATIVA Y DE PLANIFICACIÓN","PAT"),"PROVINCIA ADMINISTRATIVA Y DE PLANIFICACION","PAT"),"PROVINCIA ADMINISTRATIVA DE PLANIFICACION","PAT"),"PROVINCIA ADMINISTRATIVA Y PLANIFICACION","PAT")</f>
        <v>PAT DEL AGUA, BOSQUES Y EL TURISMO</v>
      </c>
      <c r="AA1219" t="str">
        <f>IF($E1219="","",INDEX(Esquemas_NORM!$H$2:$K$126,MATCH($E1219,Esquemas_NORM!$A$2:$A$126,0),MATCH(AA$4,Esquemas_NORM!$H$1:$K$1,0)))</f>
        <v>A la fecha no ha conformado un EAT Región</v>
      </c>
      <c r="AB1219" t="str">
        <f>IF($E1219="","",INDEX(Esquemas_NORM!$H$2:$K$126,MATCH($E1219,Esquemas_NORM!$A$2:$A$126,0),MATCH(AB$4,Esquemas_NORM!$H$1:$K$1,0)))</f>
        <v>A la fecha no ha conformado un EAT Área Metropolitana</v>
      </c>
      <c r="AC1219" t="str">
        <f>IF($E1219="","",INDEX(Esquemas_NORM!$H$2:$K$126,MATCH($E1219,Esquemas_NORM!$A$2:$A$126,0),MATCH(AC$4,Esquemas_NORM!$H$1:$K$1,0)))</f>
        <v>A la fecha no ha conformado un EAT asociación - unión</v>
      </c>
    </row>
    <row r="1220" spans="1:29" x14ac:dyDescent="0.3">
      <c r="A1220" s="528">
        <v>2024</v>
      </c>
      <c r="B1220" s="529" t="s">
        <v>556</v>
      </c>
      <c r="C1220" s="529" t="s">
        <v>315</v>
      </c>
      <c r="D1220" s="529" t="s">
        <v>576</v>
      </c>
      <c r="E1220" s="529" t="s">
        <v>345</v>
      </c>
      <c r="F1220" s="529" t="s">
        <v>318</v>
      </c>
      <c r="G1220" s="529" t="s">
        <v>346</v>
      </c>
      <c r="H1220" s="9">
        <v>154.75270315880999</v>
      </c>
      <c r="I1220" s="9">
        <v>0.10617850449000001</v>
      </c>
      <c r="J1220" s="287">
        <v>154.8588816633</v>
      </c>
      <c r="K1220" s="9">
        <v>93.399873139690001</v>
      </c>
      <c r="L1220" s="9">
        <v>49.061076923270001</v>
      </c>
      <c r="M1220" s="287">
        <v>142.46095006295999</v>
      </c>
      <c r="N1220" s="9">
        <v>122.15673414997001</v>
      </c>
      <c r="O1220" s="9">
        <v>371.33351944979</v>
      </c>
      <c r="P1220" s="9">
        <v>71.522193143600006</v>
      </c>
      <c r="Q1220" s="9">
        <v>80.350469432319997</v>
      </c>
      <c r="R1220" s="9">
        <v>220.88985573174</v>
      </c>
      <c r="S1220" s="9">
        <v>161.76051096098001</v>
      </c>
      <c r="T1220" s="9">
        <v>157.19509131866999</v>
      </c>
      <c r="U1220" s="9">
        <v>81.023661475449998</v>
      </c>
      <c r="V1220" s="287">
        <v>1266.2320356625198</v>
      </c>
      <c r="W1220" s="287">
        <v>1563.5518673887798</v>
      </c>
      <c r="X1220" s="9">
        <v>154.02202312470467</v>
      </c>
      <c r="Y1220" s="284">
        <v>1717.5738905134845</v>
      </c>
      <c r="Z1220" t="str">
        <f>SUBSTITUTE(SUBSTITUTE(SUBSTITUTE(SUBSTITUTE(IF(E1220="","",VLOOKUP(E1220,Esquemas_NORM!$A$2:$H$126,8,FALSE)),"PROVINCIA ADMINISTRATIVA Y DE PLANIFICACIÓN","PAT"),"PROVINCIA ADMINISTRATIVA Y DE PLANIFICACION","PAT"),"PROVINCIA ADMINISTRATIVA DE PLANIFICACION","PAT"),"PROVINCIA ADMINISTRATIVA Y PLANIFICACION","PAT")</f>
        <v>A la fecha no ha conformado un EAT Provincia</v>
      </c>
      <c r="AA1220" t="str">
        <f>IF($E1220="","",INDEX(Esquemas_NORM!$H$2:$K$126,MATCH($E1220,Esquemas_NORM!$A$2:$A$126,0),MATCH(AA$4,Esquemas_NORM!$H$1:$K$1,0)))</f>
        <v>Región de Planeación y Gestión Aeroportuaria de Oriente</v>
      </c>
      <c r="AB1220" t="str">
        <f>IF($E1220="","",INDEX(Esquemas_NORM!$H$2:$K$126,MATCH($E1220,Esquemas_NORM!$A$2:$A$126,0),MATCH(AB$4,Esquemas_NORM!$H$1:$K$1,0)))</f>
        <v>A la fecha no ha conformado un EAT Área Metropolitana</v>
      </c>
      <c r="AC1220" t="str">
        <f>IF($E1220="","",INDEX(Esquemas_NORM!$H$2:$K$126,MATCH($E1220,Esquemas_NORM!$A$2:$A$126,0),MATCH(AC$4,Esquemas_NORM!$H$1:$K$1,0)))</f>
        <v>MUNICIPIOS ASOCIADOS DEL ALTIPLANO DEL ORIENTE ANTIOQUEÑO - MASORA</v>
      </c>
    </row>
    <row r="1221" spans="1:29" x14ac:dyDescent="0.3">
      <c r="A1221" s="528">
        <v>2024</v>
      </c>
      <c r="B1221" s="529" t="s">
        <v>556</v>
      </c>
      <c r="C1221" s="529" t="s">
        <v>315</v>
      </c>
      <c r="D1221" s="529" t="s">
        <v>576</v>
      </c>
      <c r="E1221" s="529" t="s">
        <v>347</v>
      </c>
      <c r="F1221" s="529" t="s">
        <v>318</v>
      </c>
      <c r="G1221" s="529" t="s">
        <v>349</v>
      </c>
      <c r="H1221" s="9">
        <v>147.34794137810999</v>
      </c>
      <c r="I1221" s="9">
        <v>0.24484951329999999</v>
      </c>
      <c r="J1221" s="287">
        <v>147.59279089141</v>
      </c>
      <c r="K1221" s="9">
        <v>33.856550009529997</v>
      </c>
      <c r="L1221" s="9">
        <v>17.296552058780001</v>
      </c>
      <c r="M1221" s="287">
        <v>51.153102068309998</v>
      </c>
      <c r="N1221" s="9">
        <v>26.811813631450001</v>
      </c>
      <c r="O1221" s="9">
        <v>104.26429013249999</v>
      </c>
      <c r="P1221" s="9">
        <v>18.60401541257</v>
      </c>
      <c r="Q1221" s="9">
        <v>21.496407325090001</v>
      </c>
      <c r="R1221" s="9">
        <v>46.60747145397</v>
      </c>
      <c r="S1221" s="9">
        <v>49.394859654409998</v>
      </c>
      <c r="T1221" s="9">
        <v>75.955446917260005</v>
      </c>
      <c r="U1221" s="9">
        <v>31.774237847510001</v>
      </c>
      <c r="V1221" s="287">
        <v>374.90854237475997</v>
      </c>
      <c r="W1221" s="287">
        <v>573.65443533448001</v>
      </c>
      <c r="X1221" s="9">
        <v>56.509424821458175</v>
      </c>
      <c r="Y1221" s="284">
        <v>630.16386015593821</v>
      </c>
      <c r="Z1221" t="str">
        <f>SUBSTITUTE(SUBSTITUTE(SUBSTITUTE(SUBSTITUTE(IF(E1221="","",VLOOKUP(E1221,Esquemas_NORM!$A$2:$H$126,8,FALSE)),"PROVINCIA ADMINISTRATIVA Y DE PLANIFICACIÓN","PAT"),"PROVINCIA ADMINISTRATIVA Y DE PLANIFICACION","PAT"),"PROVINCIA ADMINISTRATIVA DE PLANIFICACION","PAT"),"PROVINCIA ADMINISTRATIVA Y PLANIFICACION","PAT")</f>
        <v>PAT DE LA PAZ</v>
      </c>
      <c r="AA1221" t="str">
        <f>IF($E1221="","",INDEX(Esquemas_NORM!$H$2:$K$126,MATCH($E1221,Esquemas_NORM!$A$2:$A$126,0),MATCH(AA$4,Esquemas_NORM!$H$1:$K$1,0)))</f>
        <v>Región de Planeación y Gestión Aeroportuaria de Oriente</v>
      </c>
      <c r="AB1221" t="str">
        <f>IF($E1221="","",INDEX(Esquemas_NORM!$H$2:$K$126,MATCH($E1221,Esquemas_NORM!$A$2:$A$126,0),MATCH(AB$4,Esquemas_NORM!$H$1:$K$1,0)))</f>
        <v>A la fecha no ha conformado un EAT Área Metropolitana</v>
      </c>
      <c r="AC1221" t="str">
        <f>IF($E1221="","",INDEX(Esquemas_NORM!$H$2:$K$126,MATCH($E1221,Esquemas_NORM!$A$2:$A$126,0),MATCH(AC$4,Esquemas_NORM!$H$1:$K$1,0)))</f>
        <v>MUNICIPIOS ASOCIADOS DEL ALTIPLANO DEL ORIENTE ANTIOQUEÑO - MASORA</v>
      </c>
    </row>
    <row r="1222" spans="1:29" x14ac:dyDescent="0.3">
      <c r="A1222" s="528">
        <v>2024</v>
      </c>
      <c r="B1222" s="529" t="s">
        <v>556</v>
      </c>
      <c r="C1222" s="529" t="s">
        <v>315</v>
      </c>
      <c r="D1222" s="529" t="s">
        <v>576</v>
      </c>
      <c r="E1222" s="529" t="s">
        <v>350</v>
      </c>
      <c r="F1222" s="529" t="s">
        <v>318</v>
      </c>
      <c r="G1222" s="529" t="s">
        <v>351</v>
      </c>
      <c r="H1222" s="9">
        <v>505.42999872438003</v>
      </c>
      <c r="I1222" s="9">
        <v>0</v>
      </c>
      <c r="J1222" s="287">
        <v>505.42999872438003</v>
      </c>
      <c r="K1222" s="9">
        <v>679.79661898914003</v>
      </c>
      <c r="L1222" s="9">
        <v>84.693548814020005</v>
      </c>
      <c r="M1222" s="287">
        <v>764.49016780316003</v>
      </c>
      <c r="N1222" s="9">
        <v>141.31581494993</v>
      </c>
      <c r="O1222" s="9">
        <v>254.38100009203001</v>
      </c>
      <c r="P1222" s="9">
        <v>45.117636071329997</v>
      </c>
      <c r="Q1222" s="9">
        <v>51.723680107909999</v>
      </c>
      <c r="R1222" s="9">
        <v>149.59632128108001</v>
      </c>
      <c r="S1222" s="9">
        <v>163.97048805490999</v>
      </c>
      <c r="T1222" s="9">
        <v>204.68064269254</v>
      </c>
      <c r="U1222" s="9">
        <v>77.515820855429993</v>
      </c>
      <c r="V1222" s="287">
        <v>1088.3014041051601</v>
      </c>
      <c r="W1222" s="287">
        <v>2358.2215706327001</v>
      </c>
      <c r="X1222" s="9">
        <v>232.3031712991438</v>
      </c>
      <c r="Y1222" s="284">
        <v>2590.5247419318439</v>
      </c>
      <c r="Z1222" t="str">
        <f>SUBSTITUTE(SUBSTITUTE(SUBSTITUTE(SUBSTITUTE(IF(E1222="","",VLOOKUP(E1222,Esquemas_NORM!$A$2:$H$126,8,FALSE)),"PROVINCIA ADMINISTRATIVA Y DE PLANIFICACIÓN","PAT"),"PROVINCIA ADMINISTRATIVA Y DE PLANIFICACION","PAT"),"PROVINCIA ADMINISTRATIVA DE PLANIFICACION","PAT"),"PROVINCIA ADMINISTRATIVA Y PLANIFICACION","PAT")</f>
        <v>PAT DEL AGUA, BOSQUES Y EL TURISMO</v>
      </c>
      <c r="AA1222" t="str">
        <f>IF($E1222="","",INDEX(Esquemas_NORM!$H$2:$K$126,MATCH($E1222,Esquemas_NORM!$A$2:$A$126,0),MATCH(AA$4,Esquemas_NORM!$H$1:$K$1,0)))</f>
        <v>A la fecha no ha conformado un EAT Región</v>
      </c>
      <c r="AB1222" t="str">
        <f>IF($E1222="","",INDEX(Esquemas_NORM!$H$2:$K$126,MATCH($E1222,Esquemas_NORM!$A$2:$A$126,0),MATCH(AB$4,Esquemas_NORM!$H$1:$K$1,0)))</f>
        <v>A la fecha no ha conformado un EAT Área Metropolitana</v>
      </c>
      <c r="AC1222" t="str">
        <f>IF($E1222="","",INDEX(Esquemas_NORM!$H$2:$K$126,MATCH($E1222,Esquemas_NORM!$A$2:$A$126,0),MATCH(AC$4,Esquemas_NORM!$H$1:$K$1,0)))</f>
        <v>MUNICIPIOS ASOCIADOS DEL ALTIPLANO DEL ORIENTE ANTIOQUEÑO - MASORA</v>
      </c>
    </row>
    <row r="1223" spans="1:29" x14ac:dyDescent="0.3">
      <c r="A1223" s="528">
        <v>2024</v>
      </c>
      <c r="B1223" s="529" t="s">
        <v>556</v>
      </c>
      <c r="C1223" s="529" t="s">
        <v>315</v>
      </c>
      <c r="D1223" s="529" t="s">
        <v>573</v>
      </c>
      <c r="E1223" s="529" t="s">
        <v>352</v>
      </c>
      <c r="F1223" s="529" t="s">
        <v>318</v>
      </c>
      <c r="G1223" s="529" t="s">
        <v>353</v>
      </c>
      <c r="H1223" s="9">
        <v>52.382399078319999</v>
      </c>
      <c r="I1223" s="9">
        <v>0</v>
      </c>
      <c r="J1223" s="287">
        <v>52.382399078319999</v>
      </c>
      <c r="K1223" s="9">
        <v>7.8800315871700004</v>
      </c>
      <c r="L1223" s="9">
        <v>0.69821618141999997</v>
      </c>
      <c r="M1223" s="287">
        <v>8.5782477685899998</v>
      </c>
      <c r="N1223" s="9">
        <v>3.6101629818799998</v>
      </c>
      <c r="O1223" s="9">
        <v>24.933762604199998</v>
      </c>
      <c r="P1223" s="9">
        <v>5.4653208303299996</v>
      </c>
      <c r="Q1223" s="9">
        <v>5.80955515498</v>
      </c>
      <c r="R1223" s="9">
        <v>17.049039412949998</v>
      </c>
      <c r="S1223" s="9">
        <v>14.65315576451</v>
      </c>
      <c r="T1223" s="9">
        <v>37.392450862760001</v>
      </c>
      <c r="U1223" s="9">
        <v>10.66410622249</v>
      </c>
      <c r="V1223" s="287">
        <v>119.5775538341</v>
      </c>
      <c r="W1223" s="287">
        <v>180.53820068100998</v>
      </c>
      <c r="X1223" s="9">
        <v>17.784417325802011</v>
      </c>
      <c r="Y1223" s="284">
        <v>198.32261800681198</v>
      </c>
      <c r="Z1223" t="str">
        <f>SUBSTITUTE(SUBSTITUTE(SUBSTITUTE(SUBSTITUTE(IF(E1223="","",VLOOKUP(E1223,Esquemas_NORM!$A$2:$H$126,8,FALSE)),"PROVINCIA ADMINISTRATIVA Y DE PLANIFICACIÓN","PAT"),"PROVINCIA ADMINISTRATIVA Y DE PLANIFICACION","PAT"),"PROVINCIA ADMINISTRATIVA DE PLANIFICACION","PAT"),"PROVINCIA ADMINISTRATIVA Y PLANIFICACION","PAT")</f>
        <v>PAT DE LA PAZ</v>
      </c>
      <c r="AA1223" t="str">
        <f>IF($E1223="","",INDEX(Esquemas_NORM!$H$2:$K$126,MATCH($E1223,Esquemas_NORM!$A$2:$A$126,0),MATCH(AA$4,Esquemas_NORM!$H$1:$K$1,0)))</f>
        <v>A la fecha no ha conformado un EAT Región</v>
      </c>
      <c r="AB1223" t="str">
        <f>IF($E1223="","",INDEX(Esquemas_NORM!$H$2:$K$126,MATCH($E1223,Esquemas_NORM!$A$2:$A$126,0),MATCH(AB$4,Esquemas_NORM!$H$1:$K$1,0)))</f>
        <v>A la fecha no ha conformado un EAT Área Metropolitana</v>
      </c>
      <c r="AC1223" t="str">
        <f>IF($E1223="","",INDEX(Esquemas_NORM!$H$2:$K$126,MATCH($E1223,Esquemas_NORM!$A$2:$A$126,0),MATCH(AC$4,Esquemas_NORM!$H$1:$K$1,0)))</f>
        <v>MUNICIPIOS UNIDOS DEL SUR DE ANTIOQUIA - MUSA</v>
      </c>
    </row>
    <row r="1224" spans="1:29" x14ac:dyDescent="0.3">
      <c r="A1224" s="528">
        <v>2024</v>
      </c>
      <c r="B1224" s="529" t="s">
        <v>556</v>
      </c>
      <c r="C1224" s="529" t="s">
        <v>315</v>
      </c>
      <c r="D1224" s="529" t="s">
        <v>576</v>
      </c>
      <c r="E1224" s="529" t="s">
        <v>354</v>
      </c>
      <c r="F1224" s="529" t="s">
        <v>318</v>
      </c>
      <c r="G1224" s="529" t="s">
        <v>355</v>
      </c>
      <c r="H1224" s="9">
        <v>119.47651802158001</v>
      </c>
      <c r="I1224" s="9">
        <v>1.3572515032700001</v>
      </c>
      <c r="J1224" s="287">
        <v>120.83376952485001</v>
      </c>
      <c r="K1224" s="9">
        <v>1897.6742134830799</v>
      </c>
      <c r="L1224" s="9">
        <v>795.25917463529004</v>
      </c>
      <c r="M1224" s="287">
        <v>2692.9333881183702</v>
      </c>
      <c r="N1224" s="9">
        <v>284.70774451449</v>
      </c>
      <c r="O1224" s="9">
        <v>1421.1979641078201</v>
      </c>
      <c r="P1224" s="9">
        <v>113.73867311683</v>
      </c>
      <c r="Q1224" s="9">
        <v>167.47632622531</v>
      </c>
      <c r="R1224" s="9">
        <v>372.09476805448998</v>
      </c>
      <c r="S1224" s="9">
        <v>452.54807129322</v>
      </c>
      <c r="T1224" s="9">
        <v>477.36400100757999</v>
      </c>
      <c r="U1224" s="9">
        <v>149.73065679020999</v>
      </c>
      <c r="V1224" s="287">
        <v>3438.8582051099502</v>
      </c>
      <c r="W1224" s="287">
        <v>6252.6253627531705</v>
      </c>
      <c r="X1224" s="9">
        <v>615.93224267036373</v>
      </c>
      <c r="Y1224" s="284">
        <v>6868.5576054235344</v>
      </c>
      <c r="Z1224" t="str">
        <f>SUBSTITUTE(SUBSTITUTE(SUBSTITUTE(SUBSTITUTE(IF(E1224="","",VLOOKUP(E1224,Esquemas_NORM!$A$2:$H$126,8,FALSE)),"PROVINCIA ADMINISTRATIVA Y DE PLANIFICACIÓN","PAT"),"PROVINCIA ADMINISTRATIVA Y DE PLANIFICACION","PAT"),"PROVINCIA ADMINISTRATIVA DE PLANIFICACION","PAT"),"PROVINCIA ADMINISTRATIVA Y PLANIFICACION","PAT")</f>
        <v>A la fecha no ha conformado un EAT Provincia</v>
      </c>
      <c r="AA1224" t="str">
        <f>IF($E1224="","",INDEX(Esquemas_NORM!$H$2:$K$126,MATCH($E1224,Esquemas_NORM!$A$2:$A$126,0),MATCH(AA$4,Esquemas_NORM!$H$1:$K$1,0)))</f>
        <v>Región de Planeación y Gestión Aeroportuaria de Oriente</v>
      </c>
      <c r="AB1224" t="str">
        <f>IF($E1224="","",INDEX(Esquemas_NORM!$H$2:$K$126,MATCH($E1224,Esquemas_NORM!$A$2:$A$126,0),MATCH(AB$4,Esquemas_NORM!$H$1:$K$1,0)))</f>
        <v>A la fecha no ha conformado un EAT Área Metropolitana</v>
      </c>
      <c r="AC1224" t="str">
        <f>IF($E1224="","",INDEX(Esquemas_NORM!$H$2:$K$126,MATCH($E1224,Esquemas_NORM!$A$2:$A$126,0),MATCH(AC$4,Esquemas_NORM!$H$1:$K$1,0)))</f>
        <v>MUNICIPIOS ASOCIADOS DEL ALTIPLANO DEL ORIENTE ANTIOQUEÑO - MASORA</v>
      </c>
    </row>
    <row r="1225" spans="1:29" x14ac:dyDescent="0.3">
      <c r="A1225" s="528">
        <v>2024</v>
      </c>
      <c r="B1225" s="529" t="s">
        <v>556</v>
      </c>
      <c r="C1225" s="529" t="s">
        <v>315</v>
      </c>
      <c r="D1225" s="529" t="s">
        <v>574</v>
      </c>
      <c r="E1225" s="529" t="s">
        <v>356</v>
      </c>
      <c r="F1225" s="529" t="s">
        <v>318</v>
      </c>
      <c r="G1225" s="529" t="s">
        <v>357</v>
      </c>
      <c r="H1225" s="9">
        <v>41.38400724193</v>
      </c>
      <c r="I1225" s="9">
        <v>3.690831688E-2</v>
      </c>
      <c r="J1225" s="287">
        <v>41.420915558810002</v>
      </c>
      <c r="K1225" s="9">
        <v>20.222071305059998</v>
      </c>
      <c r="L1225" s="9">
        <v>45.87073124234</v>
      </c>
      <c r="M1225" s="287">
        <v>66.092802547399998</v>
      </c>
      <c r="N1225" s="9">
        <v>1348.71861859721</v>
      </c>
      <c r="O1225" s="9">
        <v>26.968141272880001</v>
      </c>
      <c r="P1225" s="9">
        <v>7.00214372767</v>
      </c>
      <c r="Q1225" s="9">
        <v>4.1763270312199996</v>
      </c>
      <c r="R1225" s="9">
        <v>12.656503898</v>
      </c>
      <c r="S1225" s="9">
        <v>51.867650483159998</v>
      </c>
      <c r="T1225" s="9">
        <v>34.059631061979999</v>
      </c>
      <c r="U1225" s="9">
        <v>8.5772268447600002</v>
      </c>
      <c r="V1225" s="287">
        <v>1494.0262429168802</v>
      </c>
      <c r="W1225" s="287">
        <v>1601.5399610230902</v>
      </c>
      <c r="X1225" s="9">
        <v>157.76414588907525</v>
      </c>
      <c r="Y1225" s="284">
        <v>1759.3041069121655</v>
      </c>
      <c r="Z1225" t="str">
        <f>SUBSTITUTE(SUBSTITUTE(SUBSTITUTE(SUBSTITUTE(IF(E1225="","",VLOOKUP(E1225,Esquemas_NORM!$A$2:$H$126,8,FALSE)),"PROVINCIA ADMINISTRATIVA Y DE PLANIFICACIÓN","PAT"),"PROVINCIA ADMINISTRATIVA Y DE PLANIFICACION","PAT"),"PROVINCIA ADMINISTRATIVA DE PLANIFICACION","PAT"),"PROVINCIA ADMINISTRATIVA Y PLANIFICACION","PAT")</f>
        <v>PAT DEL AGUA, BOSQUES Y EL TURISMO</v>
      </c>
      <c r="AA1225" t="str">
        <f>IF($E1225="","",INDEX(Esquemas_NORM!$H$2:$K$126,MATCH($E1225,Esquemas_NORM!$A$2:$A$126,0),MATCH(AA$4,Esquemas_NORM!$H$1:$K$1,0)))</f>
        <v>A la fecha no ha conformado un EAT Región</v>
      </c>
      <c r="AB1225" t="str">
        <f>IF($E1225="","",INDEX(Esquemas_NORM!$H$2:$K$126,MATCH($E1225,Esquemas_NORM!$A$2:$A$126,0),MATCH(AB$4,Esquemas_NORM!$H$1:$K$1,0)))</f>
        <v>A la fecha no ha conformado un EAT Área Metropolitana</v>
      </c>
      <c r="AC1225" t="str">
        <f>IF($E1225="","",INDEX(Esquemas_NORM!$H$2:$K$126,MATCH($E1225,Esquemas_NORM!$A$2:$A$126,0),MATCH(AC$4,Esquemas_NORM!$H$1:$K$1,0)))</f>
        <v>A la fecha no ha conformado un EAT asociación - unión</v>
      </c>
    </row>
    <row r="1226" spans="1:29" x14ac:dyDescent="0.3">
      <c r="A1226" s="528">
        <v>2024</v>
      </c>
      <c r="B1226" s="529" t="s">
        <v>556</v>
      </c>
      <c r="C1226" s="529" t="s">
        <v>315</v>
      </c>
      <c r="D1226" s="529" t="s">
        <v>575</v>
      </c>
      <c r="E1226" s="529" t="s">
        <v>358</v>
      </c>
      <c r="F1226" s="529" t="s">
        <v>318</v>
      </c>
      <c r="G1226" s="529" t="s">
        <v>359</v>
      </c>
      <c r="H1226" s="9">
        <v>15.21360326596</v>
      </c>
      <c r="I1226" s="9">
        <v>0</v>
      </c>
      <c r="J1226" s="287">
        <v>15.21360326596</v>
      </c>
      <c r="K1226" s="9">
        <v>0.53754963088999996</v>
      </c>
      <c r="L1226" s="9">
        <v>3.9217009914799998</v>
      </c>
      <c r="M1226" s="287">
        <v>4.4592506223699999</v>
      </c>
      <c r="N1226" s="9">
        <v>45.777052380290002</v>
      </c>
      <c r="O1226" s="9">
        <v>7.7307934190000003</v>
      </c>
      <c r="P1226" s="9">
        <v>1.4223103266399999</v>
      </c>
      <c r="Q1226" s="9">
        <v>0.89362501664000005</v>
      </c>
      <c r="R1226" s="9">
        <v>3.7255351001200001</v>
      </c>
      <c r="S1226" s="9">
        <v>4.3458077911400004</v>
      </c>
      <c r="T1226" s="9">
        <v>7.1882175446499996</v>
      </c>
      <c r="U1226" s="9">
        <v>2.8548847681199998</v>
      </c>
      <c r="V1226" s="287">
        <v>73.938226346600004</v>
      </c>
      <c r="W1226" s="287">
        <v>93.611080234930014</v>
      </c>
      <c r="X1226" s="9">
        <v>9.2214196825792829</v>
      </c>
      <c r="Y1226" s="284">
        <v>102.8324999175093</v>
      </c>
      <c r="Z1226" t="str">
        <f>SUBSTITUTE(SUBSTITUTE(SUBSTITUTE(SUBSTITUTE(IF(E1226="","",VLOOKUP(E1226,Esquemas_NORM!$A$2:$H$126,8,FALSE)),"PROVINCIA ADMINISTRATIVA Y DE PLANIFICACIÓN","PAT"),"PROVINCIA ADMINISTRATIVA Y DE PLANIFICACION","PAT"),"PROVINCIA ADMINISTRATIVA DE PLANIFICACION","PAT"),"PROVINCIA ADMINISTRATIVA Y PLANIFICACION","PAT")</f>
        <v>PAT DEL AGUA, BOSQUES Y EL TURISMO</v>
      </c>
      <c r="AA1226" t="str">
        <f>IF($E1226="","",INDEX(Esquemas_NORM!$H$2:$K$126,MATCH($E1226,Esquemas_NORM!$A$2:$A$126,0),MATCH(AA$4,Esquemas_NORM!$H$1:$K$1,0)))</f>
        <v>A la fecha no ha conformado un EAT Región</v>
      </c>
      <c r="AB1226" t="str">
        <f>IF($E1226="","",INDEX(Esquemas_NORM!$H$2:$K$126,MATCH($E1226,Esquemas_NORM!$A$2:$A$126,0),MATCH(AB$4,Esquemas_NORM!$H$1:$K$1,0)))</f>
        <v>A la fecha no ha conformado un EAT Área Metropolitana</v>
      </c>
      <c r="AC1226" t="str">
        <f>IF($E1226="","",INDEX(Esquemas_NORM!$H$2:$K$126,MATCH($E1226,Esquemas_NORM!$A$2:$A$126,0),MATCH(AC$4,Esquemas_NORM!$H$1:$K$1,0)))</f>
        <v>A la fecha no ha conformado un EAT asociación - unión</v>
      </c>
    </row>
    <row r="1227" spans="1:29" x14ac:dyDescent="0.3">
      <c r="A1227" s="528">
        <v>2024</v>
      </c>
      <c r="B1227" s="529" t="s">
        <v>556</v>
      </c>
      <c r="C1227" s="529" t="s">
        <v>315</v>
      </c>
      <c r="D1227" s="529" t="s">
        <v>575</v>
      </c>
      <c r="E1227" s="529" t="s">
        <v>360</v>
      </c>
      <c r="F1227" s="529" t="s">
        <v>318</v>
      </c>
      <c r="G1227" s="529" t="s">
        <v>361</v>
      </c>
      <c r="H1227" s="9">
        <v>17.42405592954</v>
      </c>
      <c r="I1227" s="9">
        <v>0.78705371478999997</v>
      </c>
      <c r="J1227" s="287">
        <v>18.211109644330001</v>
      </c>
      <c r="K1227" s="9">
        <v>3.63426473092</v>
      </c>
      <c r="L1227" s="9">
        <v>6.2881956748599999</v>
      </c>
      <c r="M1227" s="287">
        <v>9.9224604057800008</v>
      </c>
      <c r="N1227" s="9">
        <v>6.51476763395</v>
      </c>
      <c r="O1227" s="9">
        <v>65.720026264140003</v>
      </c>
      <c r="P1227" s="9">
        <v>7.1082275307799998</v>
      </c>
      <c r="Q1227" s="9">
        <v>5.7160188386800002</v>
      </c>
      <c r="R1227" s="9">
        <v>15.07779112331</v>
      </c>
      <c r="S1227" s="9">
        <v>22.280424985290001</v>
      </c>
      <c r="T1227" s="9">
        <v>42.456135115210003</v>
      </c>
      <c r="U1227" s="9">
        <v>13.55638390146</v>
      </c>
      <c r="V1227" s="287">
        <v>178.42977539282001</v>
      </c>
      <c r="W1227" s="287">
        <v>206.56334544293003</v>
      </c>
      <c r="X1227" s="9">
        <v>20.348096556376269</v>
      </c>
      <c r="Y1227" s="284">
        <v>226.91144199930631</v>
      </c>
      <c r="Z1227" t="str">
        <f>SUBSTITUTE(SUBSTITUTE(SUBSTITUTE(SUBSTITUTE(IF(E1227="","",VLOOKUP(E1227,Esquemas_NORM!$A$2:$H$126,8,FALSE)),"PROVINCIA ADMINISTRATIVA Y DE PLANIFICACIÓN","PAT"),"PROVINCIA ADMINISTRATIVA Y DE PLANIFICACION","PAT"),"PROVINCIA ADMINISTRATIVA DE PLANIFICACION","PAT"),"PROVINCIA ADMINISTRATIVA Y PLANIFICACION","PAT")</f>
        <v>PAT DEL AGUA, BOSQUES Y EL TURISMO</v>
      </c>
      <c r="AA1227" t="str">
        <f>IF($E1227="","",INDEX(Esquemas_NORM!$H$2:$K$126,MATCH($E1227,Esquemas_NORM!$A$2:$A$126,0),MATCH(AA$4,Esquemas_NORM!$H$1:$K$1,0)))</f>
        <v>A la fecha no ha conformado un EAT Región</v>
      </c>
      <c r="AB1227" t="str">
        <f>IF($E1227="","",INDEX(Esquemas_NORM!$H$2:$K$126,MATCH($E1227,Esquemas_NORM!$A$2:$A$126,0),MATCH(AB$4,Esquemas_NORM!$H$1:$K$1,0)))</f>
        <v>A la fecha no ha conformado un EAT Área Metropolitana</v>
      </c>
      <c r="AC1227" t="str">
        <f>IF($E1227="","",INDEX(Esquemas_NORM!$H$2:$K$126,MATCH($E1227,Esquemas_NORM!$A$2:$A$126,0),MATCH(AC$4,Esquemas_NORM!$H$1:$K$1,0)))</f>
        <v>A la fecha no ha conformado un EAT asociación - unión</v>
      </c>
    </row>
    <row r="1228" spans="1:29" x14ac:dyDescent="0.3">
      <c r="A1228" s="528">
        <v>2024</v>
      </c>
      <c r="B1228" s="529" t="s">
        <v>556</v>
      </c>
      <c r="C1228" s="529" t="s">
        <v>315</v>
      </c>
      <c r="D1228" s="529" t="s">
        <v>574</v>
      </c>
      <c r="E1228" s="529" t="s">
        <v>362</v>
      </c>
      <c r="F1228" s="529" t="s">
        <v>318</v>
      </c>
      <c r="G1228" s="529" t="s">
        <v>363</v>
      </c>
      <c r="H1228" s="9">
        <v>16.370749244159999</v>
      </c>
      <c r="I1228" s="9">
        <v>0.99289825235999996</v>
      </c>
      <c r="J1228" s="287">
        <v>17.363647496519999</v>
      </c>
      <c r="K1228" s="9">
        <v>3.0200143343999999</v>
      </c>
      <c r="L1228" s="9">
        <v>7.9841121215299999</v>
      </c>
      <c r="M1228" s="287">
        <v>11.004126455929999</v>
      </c>
      <c r="N1228" s="9">
        <v>166.1815647475</v>
      </c>
      <c r="O1228" s="9">
        <v>6.0796986998899998</v>
      </c>
      <c r="P1228" s="9">
        <v>1.00046790933</v>
      </c>
      <c r="Q1228" s="9">
        <v>0.91970990926999996</v>
      </c>
      <c r="R1228" s="9">
        <v>3.3412090135699999</v>
      </c>
      <c r="S1228" s="9">
        <v>7.3479755675999998</v>
      </c>
      <c r="T1228" s="9">
        <v>5.5064326597099997</v>
      </c>
      <c r="U1228" s="9">
        <v>2.2521940493899999</v>
      </c>
      <c r="V1228" s="287">
        <v>192.62925255626001</v>
      </c>
      <c r="W1228" s="287">
        <v>220.99702650871001</v>
      </c>
      <c r="X1228" s="9">
        <v>21.769926433117345</v>
      </c>
      <c r="Y1228" s="284">
        <v>242.76695294182736</v>
      </c>
      <c r="Z1228" t="str">
        <f>SUBSTITUTE(SUBSTITUTE(SUBSTITUTE(SUBSTITUTE(IF(E1228="","",VLOOKUP(E1228,Esquemas_NORM!$A$2:$H$126,8,FALSE)),"PROVINCIA ADMINISTRATIVA Y DE PLANIFICACIÓN","PAT"),"PROVINCIA ADMINISTRATIVA Y DE PLANIFICACION","PAT"),"PROVINCIA ADMINISTRATIVA DE PLANIFICACION","PAT"),"PROVINCIA ADMINISTRATIVA Y PLANIFICACION","PAT")</f>
        <v>PAT DEL AGUA, BOSQUES Y EL TURISMO</v>
      </c>
      <c r="AA1228" t="str">
        <f>IF($E1228="","",INDEX(Esquemas_NORM!$H$2:$K$126,MATCH($E1228,Esquemas_NORM!$A$2:$A$126,0),MATCH(AA$4,Esquemas_NORM!$H$1:$K$1,0)))</f>
        <v>A la fecha no ha conformado un EAT Región</v>
      </c>
      <c r="AB1228" t="str">
        <f>IF($E1228="","",INDEX(Esquemas_NORM!$H$2:$K$126,MATCH($E1228,Esquemas_NORM!$A$2:$A$126,0),MATCH(AB$4,Esquemas_NORM!$H$1:$K$1,0)))</f>
        <v>A la fecha no ha conformado un EAT Área Metropolitana</v>
      </c>
      <c r="AC1228" t="str">
        <f>IF($E1228="","",INDEX(Esquemas_NORM!$H$2:$K$126,MATCH($E1228,Esquemas_NORM!$A$2:$A$126,0),MATCH(AC$4,Esquemas_NORM!$H$1:$K$1,0)))</f>
        <v>A la fecha no ha conformado un EAT asociación - unión</v>
      </c>
    </row>
    <row r="1229" spans="1:29" x14ac:dyDescent="0.3">
      <c r="A1229" s="528">
        <v>2024</v>
      </c>
      <c r="B1229" s="529" t="s">
        <v>556</v>
      </c>
      <c r="C1229" s="529" t="s">
        <v>315</v>
      </c>
      <c r="D1229" s="529" t="s">
        <v>576</v>
      </c>
      <c r="E1229" s="529" t="s">
        <v>364</v>
      </c>
      <c r="F1229" s="529" t="s">
        <v>318</v>
      </c>
      <c r="G1229" s="529" t="s">
        <v>365</v>
      </c>
      <c r="H1229" s="9">
        <v>310.52414086272</v>
      </c>
      <c r="I1229" s="9">
        <v>1.534464749E-2</v>
      </c>
      <c r="J1229" s="287">
        <v>310.53948551021</v>
      </c>
      <c r="K1229" s="9">
        <v>13.862002287819999</v>
      </c>
      <c r="L1229" s="9">
        <v>15.084527855219999</v>
      </c>
      <c r="M1229" s="287">
        <v>28.94653014304</v>
      </c>
      <c r="N1229" s="9">
        <v>9.0106979380399999</v>
      </c>
      <c r="O1229" s="9">
        <v>97.245897725549995</v>
      </c>
      <c r="P1229" s="9">
        <v>9.00594191289</v>
      </c>
      <c r="Q1229" s="9">
        <v>9.7051472011800008</v>
      </c>
      <c r="R1229" s="9">
        <v>65.395373147460006</v>
      </c>
      <c r="S1229" s="9">
        <v>36.52886021114</v>
      </c>
      <c r="T1229" s="9">
        <v>57.247285449700001</v>
      </c>
      <c r="U1229" s="9">
        <v>24.700899950389999</v>
      </c>
      <c r="V1229" s="287">
        <v>308.84010353635</v>
      </c>
      <c r="W1229" s="287">
        <v>648.32611918959992</v>
      </c>
      <c r="X1229" s="9">
        <v>63.865166615087865</v>
      </c>
      <c r="Y1229" s="284">
        <v>712.19128580468782</v>
      </c>
      <c r="Z1229" t="str">
        <f>SUBSTITUTE(SUBSTITUTE(SUBSTITUTE(SUBSTITUTE(IF(E1229="","",VLOOKUP(E1229,Esquemas_NORM!$A$2:$H$126,8,FALSE)),"PROVINCIA ADMINISTRATIVA Y DE PLANIFICACIÓN","PAT"),"PROVINCIA ADMINISTRATIVA Y DE PLANIFICACION","PAT"),"PROVINCIA ADMINISTRATIVA DE PLANIFICACION","PAT"),"PROVINCIA ADMINISTRATIVA Y PLANIFICACION","PAT")</f>
        <v>PAT DEL AGUA, BOSQUES Y EL TURISMO</v>
      </c>
      <c r="AA1229" t="str">
        <f>IF($E1229="","",INDEX(Esquemas_NORM!$H$2:$K$126,MATCH($E1229,Esquemas_NORM!$A$2:$A$126,0),MATCH(AA$4,Esquemas_NORM!$H$1:$K$1,0)))</f>
        <v>A la fecha no ha conformado un EAT Región</v>
      </c>
      <c r="AB1229" t="str">
        <f>IF($E1229="","",INDEX(Esquemas_NORM!$H$2:$K$126,MATCH($E1229,Esquemas_NORM!$A$2:$A$126,0),MATCH(AB$4,Esquemas_NORM!$H$1:$K$1,0)))</f>
        <v>A la fecha no ha conformado un EAT Área Metropolitana</v>
      </c>
      <c r="AC1229" t="str">
        <f>IF($E1229="","",INDEX(Esquemas_NORM!$H$2:$K$126,MATCH($E1229,Esquemas_NORM!$A$2:$A$126,0),MATCH(AC$4,Esquemas_NORM!$H$1:$K$1,0)))</f>
        <v>MUNICIPIOS ASOCIADOS DEL ALTIPLANO DEL ORIENTE ANTIOQUEÑO - MASORA</v>
      </c>
    </row>
    <row r="1230" spans="1:29" x14ac:dyDescent="0.3">
      <c r="A1230" s="528">
        <v>2024</v>
      </c>
      <c r="B1230" s="529" t="s">
        <v>556</v>
      </c>
      <c r="C1230" s="529" t="s">
        <v>315</v>
      </c>
      <c r="D1230" s="529" t="s">
        <v>573</v>
      </c>
      <c r="E1230" s="529" t="s">
        <v>366</v>
      </c>
      <c r="F1230" s="529" t="s">
        <v>318</v>
      </c>
      <c r="G1230" s="529" t="s">
        <v>367</v>
      </c>
      <c r="H1230" s="9">
        <v>839.15839008756996</v>
      </c>
      <c r="I1230" s="9">
        <v>24.652880734970001</v>
      </c>
      <c r="J1230" s="287">
        <v>863.81127082254</v>
      </c>
      <c r="K1230" s="9">
        <v>406.71645150299003</v>
      </c>
      <c r="L1230" s="9">
        <v>3.1190113128800001</v>
      </c>
      <c r="M1230" s="287">
        <v>409.83546281587002</v>
      </c>
      <c r="N1230" s="9">
        <v>114.36220875316</v>
      </c>
      <c r="O1230" s="9">
        <v>97.230730009680002</v>
      </c>
      <c r="P1230" s="9">
        <v>21.661260840200001</v>
      </c>
      <c r="Q1230" s="9">
        <v>23.859331458530001</v>
      </c>
      <c r="R1230" s="9">
        <v>60.439745027310003</v>
      </c>
      <c r="S1230" s="9">
        <v>134.33821178758001</v>
      </c>
      <c r="T1230" s="9">
        <v>131.33000585780999</v>
      </c>
      <c r="U1230" s="9">
        <v>33.946341113130003</v>
      </c>
      <c r="V1230" s="287">
        <v>617.16783484739994</v>
      </c>
      <c r="W1230" s="287">
        <v>1890.81456848581</v>
      </c>
      <c r="X1230" s="9">
        <v>186.259945234875</v>
      </c>
      <c r="Y1230" s="284">
        <v>2077.074513720685</v>
      </c>
      <c r="Z1230" t="str">
        <f>SUBSTITUTE(SUBSTITUTE(SUBSTITUTE(SUBSTITUTE(IF(E1230="","",VLOOKUP(E1230,Esquemas_NORM!$A$2:$H$126,8,FALSE)),"PROVINCIA ADMINISTRATIVA Y DE PLANIFICACIÓN","PAT"),"PROVINCIA ADMINISTRATIVA Y DE PLANIFICACION","PAT"),"PROVINCIA ADMINISTRATIVA DE PLANIFICACION","PAT"),"PROVINCIA ADMINISTRATIVA Y PLANIFICACION","PAT")</f>
        <v>PAT DE LA PAZ</v>
      </c>
      <c r="AA1230" t="str">
        <f>IF($E1230="","",INDEX(Esquemas_NORM!$H$2:$K$126,MATCH($E1230,Esquemas_NORM!$A$2:$A$126,0),MATCH(AA$4,Esquemas_NORM!$H$1:$K$1,0)))</f>
        <v>A la fecha no ha conformado un EAT Región</v>
      </c>
      <c r="AB1230" t="str">
        <f>IF($E1230="","",INDEX(Esquemas_NORM!$H$2:$K$126,MATCH($E1230,Esquemas_NORM!$A$2:$A$126,0),MATCH(AB$4,Esquemas_NORM!$H$1:$K$1,0)))</f>
        <v>A la fecha no ha conformado un EAT Área Metropolitana</v>
      </c>
      <c r="AC1230" t="str">
        <f>IF($E1230="","",INDEX(Esquemas_NORM!$H$2:$K$126,MATCH($E1230,Esquemas_NORM!$A$2:$A$126,0),MATCH(AC$4,Esquemas_NORM!$H$1:$K$1,0)))</f>
        <v>A la fecha no ha conformado un EAT asociación - unión</v>
      </c>
    </row>
    <row r="1231" spans="1:29" x14ac:dyDescent="0.3">
      <c r="A1231" s="528">
        <v>2024</v>
      </c>
      <c r="B1231" s="529" t="s">
        <v>556</v>
      </c>
      <c r="C1231" s="529" t="s">
        <v>368</v>
      </c>
      <c r="D1231" s="529" t="s">
        <v>577</v>
      </c>
      <c r="E1231" s="529" t="s">
        <v>370</v>
      </c>
      <c r="F1231" s="529" t="s">
        <v>371</v>
      </c>
      <c r="G1231" s="529" t="s">
        <v>372</v>
      </c>
      <c r="H1231" s="9">
        <v>87.881125855709996</v>
      </c>
      <c r="I1231" s="9">
        <v>11.64383622335</v>
      </c>
      <c r="J1231" s="287">
        <v>99.524962079060003</v>
      </c>
      <c r="K1231" s="9">
        <v>288.50634373868002</v>
      </c>
      <c r="L1231" s="9">
        <v>84.136417466560005</v>
      </c>
      <c r="M1231" s="287">
        <v>372.64276120524005</v>
      </c>
      <c r="N1231" s="9">
        <v>38.22178730201</v>
      </c>
      <c r="O1231" s="9">
        <v>160.69674454422</v>
      </c>
      <c r="P1231" s="9">
        <v>18.625905046770001</v>
      </c>
      <c r="Q1231" s="9">
        <v>17.61309744675</v>
      </c>
      <c r="R1231" s="9">
        <v>52.328360731510003</v>
      </c>
      <c r="S1231" s="9">
        <v>65.011525347380001</v>
      </c>
      <c r="T1231" s="9">
        <v>66.293676144710005</v>
      </c>
      <c r="U1231" s="9">
        <v>34.499088727889998</v>
      </c>
      <c r="V1231" s="287">
        <v>453.29018529123999</v>
      </c>
      <c r="W1231" s="287">
        <v>925.45790857554016</v>
      </c>
      <c r="X1231" s="9">
        <v>91.164803911253387</v>
      </c>
      <c r="Y1231" s="284">
        <v>1016.6227124867935</v>
      </c>
      <c r="Z1231" t="str">
        <f>SUBSTITUTE(SUBSTITUTE(SUBSTITUTE(SUBSTITUTE(IF(E1231="","",VLOOKUP(E1231,Esquemas_NORM!$A$2:$H$126,8,FALSE)),"PROVINCIA ADMINISTRATIVA Y DE PLANIFICACIÓN","PAT"),"PROVINCIA ADMINISTRATIVA Y DE PLANIFICACION","PAT"),"PROVINCIA ADMINISTRATIVA DE PLANIFICACION","PAT"),"PROVINCIA ADMINISTRATIVA Y PLANIFICACION","PAT")</f>
        <v>PAT DE PENDERISCO Y SINIFANÁ</v>
      </c>
      <c r="AA1231" t="str">
        <f>IF($E1231="","",INDEX(Esquemas_NORM!$H$2:$K$126,MATCH($E1231,Esquemas_NORM!$A$2:$A$126,0),MATCH(AA$4,Esquemas_NORM!$H$1:$K$1,0)))</f>
        <v>A la fecha no ha conformado un EAT Región</v>
      </c>
      <c r="AB1231" t="str">
        <f>IF($E1231="","",INDEX(Esquemas_NORM!$H$2:$K$126,MATCH($E1231,Esquemas_NORM!$A$2:$A$126,0),MATCH(AB$4,Esquemas_NORM!$H$1:$K$1,0)))</f>
        <v>A la fecha no ha conformado un EAT Área Metropolitana</v>
      </c>
      <c r="AC1231" t="str">
        <f>IF($E1231="","",INDEX(Esquemas_NORM!$H$2:$K$126,MATCH($E1231,Esquemas_NORM!$A$2:$A$126,0),MATCH(AC$4,Esquemas_NORM!$H$1:$K$1,0)))</f>
        <v>A la fecha no ha conformado un EAT asociación - unión</v>
      </c>
    </row>
    <row r="1232" spans="1:29" x14ac:dyDescent="0.3">
      <c r="A1232" s="528">
        <v>2024</v>
      </c>
      <c r="B1232" s="529" t="s">
        <v>556</v>
      </c>
      <c r="C1232" s="529" t="s">
        <v>368</v>
      </c>
      <c r="D1232" s="529" t="s">
        <v>578</v>
      </c>
      <c r="E1232" s="529" t="s">
        <v>373</v>
      </c>
      <c r="F1232" s="529" t="s">
        <v>371</v>
      </c>
      <c r="G1232" s="529" t="s">
        <v>375</v>
      </c>
      <c r="H1232" s="9">
        <v>200.85018335164</v>
      </c>
      <c r="I1232" s="9">
        <v>18.213377230159999</v>
      </c>
      <c r="J1232" s="287">
        <v>219.0635605818</v>
      </c>
      <c r="K1232" s="9">
        <v>35.879026071189998</v>
      </c>
      <c r="L1232" s="9">
        <v>51.56984801203</v>
      </c>
      <c r="M1232" s="287">
        <v>87.448874083220005</v>
      </c>
      <c r="N1232" s="9">
        <v>34.594014047979996</v>
      </c>
      <c r="O1232" s="9">
        <v>175.04238639157001</v>
      </c>
      <c r="P1232" s="9">
        <v>27.923904027430002</v>
      </c>
      <c r="Q1232" s="9">
        <v>40.23366559355</v>
      </c>
      <c r="R1232" s="9">
        <v>73.493480392630005</v>
      </c>
      <c r="S1232" s="9">
        <v>85.619069521699998</v>
      </c>
      <c r="T1232" s="9">
        <v>164.18916315430999</v>
      </c>
      <c r="U1232" s="9">
        <v>49.16281080097</v>
      </c>
      <c r="V1232" s="287">
        <v>650.25849393013993</v>
      </c>
      <c r="W1232" s="287">
        <v>956.77092859515983</v>
      </c>
      <c r="X1232" s="9">
        <v>94.249379993530141</v>
      </c>
      <c r="Y1232" s="284">
        <v>1051.0203085886899</v>
      </c>
      <c r="Z1232" t="str">
        <f>SUBSTITUTE(SUBSTITUTE(SUBSTITUTE(SUBSTITUTE(IF(E1232="","",VLOOKUP(E1232,Esquemas_NORM!$A$2:$H$126,8,FALSE)),"PROVINCIA ADMINISTRATIVA Y DE PLANIFICACIÓN","PAT"),"PROVINCIA ADMINISTRATIVA Y DE PLANIFICACION","PAT"),"PROVINCIA ADMINISTRATIVA DE PLANIFICACION","PAT"),"PROVINCIA ADMINISTRATIVA Y PLANIFICACION","PAT")</f>
        <v>PAT SAN JUAN</v>
      </c>
      <c r="AA1232" t="str">
        <f>IF($E1232="","",INDEX(Esquemas_NORM!$H$2:$K$126,MATCH($E1232,Esquemas_NORM!$A$2:$A$126,0),MATCH(AA$4,Esquemas_NORM!$H$1:$K$1,0)))</f>
        <v>A la fecha no ha conformado un EAT Región</v>
      </c>
      <c r="AB1232" t="str">
        <f>IF($E1232="","",INDEX(Esquemas_NORM!$H$2:$K$126,MATCH($E1232,Esquemas_NORM!$A$2:$A$126,0),MATCH(AB$4,Esquemas_NORM!$H$1:$K$1,0)))</f>
        <v>A la fecha no ha conformado un EAT Área Metropolitana</v>
      </c>
      <c r="AC1232" t="str">
        <f>IF($E1232="","",INDEX(Esquemas_NORM!$H$2:$K$126,MATCH($E1232,Esquemas_NORM!$A$2:$A$126,0),MATCH(AC$4,Esquemas_NORM!$H$1:$K$1,0)))</f>
        <v>A la fecha no ha conformado un EAT asociación - unión</v>
      </c>
    </row>
    <row r="1233" spans="1:29" x14ac:dyDescent="0.3">
      <c r="A1233" s="528">
        <v>2024</v>
      </c>
      <c r="B1233" s="529" t="s">
        <v>556</v>
      </c>
      <c r="C1233" s="529" t="s">
        <v>368</v>
      </c>
      <c r="D1233" s="529" t="s">
        <v>577</v>
      </c>
      <c r="E1233" s="529" t="s">
        <v>376</v>
      </c>
      <c r="F1233" s="529" t="s">
        <v>371</v>
      </c>
      <c r="G1233" s="529" t="s">
        <v>377</v>
      </c>
      <c r="H1233" s="9">
        <v>54.965520006470001</v>
      </c>
      <c r="I1233" s="9">
        <v>3.2534241924599998</v>
      </c>
      <c r="J1233" s="287">
        <v>58.218944198930004</v>
      </c>
      <c r="K1233" s="9">
        <v>5.7259885529799996</v>
      </c>
      <c r="L1233" s="9">
        <v>0.87987555400999995</v>
      </c>
      <c r="M1233" s="287">
        <v>6.6058641069899995</v>
      </c>
      <c r="N1233" s="9">
        <v>8.1105738492799997</v>
      </c>
      <c r="O1233" s="9">
        <v>19.40483496861</v>
      </c>
      <c r="P1233" s="9">
        <v>3.7160060028199999</v>
      </c>
      <c r="Q1233" s="9">
        <v>2.7967443635799998</v>
      </c>
      <c r="R1233" s="9">
        <v>10.50399922213</v>
      </c>
      <c r="S1233" s="9">
        <v>11.463744579169999</v>
      </c>
      <c r="T1233" s="9">
        <v>18.150649608950001</v>
      </c>
      <c r="U1233" s="9">
        <v>7.1123851033200003</v>
      </c>
      <c r="V1233" s="287">
        <v>81.258937697859992</v>
      </c>
      <c r="W1233" s="287">
        <v>146.08374600377999</v>
      </c>
      <c r="X1233" s="9">
        <v>14.390385489870198</v>
      </c>
      <c r="Y1233" s="284">
        <v>160.47413149365019</v>
      </c>
      <c r="Z1233" t="str">
        <f>SUBSTITUTE(SUBSTITUTE(SUBSTITUTE(SUBSTITUTE(IF(E1233="","",VLOOKUP(E1233,Esquemas_NORM!$A$2:$H$126,8,FALSE)),"PROVINCIA ADMINISTRATIVA Y DE PLANIFICACIÓN","PAT"),"PROVINCIA ADMINISTRATIVA Y DE PLANIFICACION","PAT"),"PROVINCIA ADMINISTRATIVA DE PLANIFICACION","PAT"),"PROVINCIA ADMINISTRATIVA Y PLANIFICACION","PAT")</f>
        <v>PAT DE PENDERISCO Y SINIFANÁ</v>
      </c>
      <c r="AA1233" t="str">
        <f>IF($E1233="","",INDEX(Esquemas_NORM!$H$2:$K$126,MATCH($E1233,Esquemas_NORM!$A$2:$A$126,0),MATCH(AA$4,Esquemas_NORM!$H$1:$K$1,0)))</f>
        <v>A la fecha no ha conformado un EAT Región</v>
      </c>
      <c r="AB1233" t="str">
        <f>IF($E1233="","",INDEX(Esquemas_NORM!$H$2:$K$126,MATCH($E1233,Esquemas_NORM!$A$2:$A$126,0),MATCH(AB$4,Esquemas_NORM!$H$1:$K$1,0)))</f>
        <v>A la fecha no ha conformado un EAT Área Metropolitana</v>
      </c>
      <c r="AC1233" t="str">
        <f>IF($E1233="","",INDEX(Esquemas_NORM!$H$2:$K$126,MATCH($E1233,Esquemas_NORM!$A$2:$A$126,0),MATCH(AC$4,Esquemas_NORM!$H$1:$K$1,0)))</f>
        <v>A la fecha no ha conformado un EAT asociación - unión</v>
      </c>
    </row>
    <row r="1234" spans="1:29" x14ac:dyDescent="0.3">
      <c r="A1234" s="528">
        <v>2024</v>
      </c>
      <c r="B1234" s="529" t="s">
        <v>556</v>
      </c>
      <c r="C1234" s="529" t="s">
        <v>368</v>
      </c>
      <c r="D1234" s="529" t="s">
        <v>578</v>
      </c>
      <c r="E1234" s="529" t="s">
        <v>378</v>
      </c>
      <c r="F1234" s="529" t="s">
        <v>371</v>
      </c>
      <c r="G1234" s="529" t="s">
        <v>379</v>
      </c>
      <c r="H1234" s="9">
        <v>172.62494833523999</v>
      </c>
      <c r="I1234" s="9">
        <v>0</v>
      </c>
      <c r="J1234" s="287">
        <v>172.62494833523999</v>
      </c>
      <c r="K1234" s="9">
        <v>6.6444256411699998</v>
      </c>
      <c r="L1234" s="9">
        <v>7.69796032041</v>
      </c>
      <c r="M1234" s="287">
        <v>14.34238596158</v>
      </c>
      <c r="N1234" s="9">
        <v>7.7677815511699997</v>
      </c>
      <c r="O1234" s="9">
        <v>29.53101256843</v>
      </c>
      <c r="P1234" s="9">
        <v>7.0255613056400001</v>
      </c>
      <c r="Q1234" s="9">
        <v>6.0291897910000003</v>
      </c>
      <c r="R1234" s="9">
        <v>19.82134548829</v>
      </c>
      <c r="S1234" s="9">
        <v>18.000360140329999</v>
      </c>
      <c r="T1234" s="9">
        <v>38.85395762241</v>
      </c>
      <c r="U1234" s="9">
        <v>11.135167952270001</v>
      </c>
      <c r="V1234" s="287">
        <v>138.16437641953999</v>
      </c>
      <c r="W1234" s="287">
        <v>325.13171071635998</v>
      </c>
      <c r="X1234" s="9">
        <v>32.028002978969127</v>
      </c>
      <c r="Y1234" s="284">
        <v>357.15971369532912</v>
      </c>
      <c r="Z1234" t="str">
        <f>SUBSTITUTE(SUBSTITUTE(SUBSTITUTE(SUBSTITUTE(IF(E1234="","",VLOOKUP(E1234,Esquemas_NORM!$A$2:$H$126,8,FALSE)),"PROVINCIA ADMINISTRATIVA Y DE PLANIFICACIÓN","PAT"),"PROVINCIA ADMINISTRATIVA Y DE PLANIFICACION","PAT"),"PROVINCIA ADMINISTRATIVA DE PLANIFICACION","PAT"),"PROVINCIA ADMINISTRATIVA Y PLANIFICACION","PAT")</f>
        <v>PAT SAN JUAN</v>
      </c>
      <c r="AA1234" t="str">
        <f>IF($E1234="","",INDEX(Esquemas_NORM!$H$2:$K$126,MATCH($E1234,Esquemas_NORM!$A$2:$A$126,0),MATCH(AA$4,Esquemas_NORM!$H$1:$K$1,0)))</f>
        <v>A la fecha no ha conformado un EAT Región</v>
      </c>
      <c r="AB1234" t="str">
        <f>IF($E1234="","",INDEX(Esquemas_NORM!$H$2:$K$126,MATCH($E1234,Esquemas_NORM!$A$2:$A$126,0),MATCH(AB$4,Esquemas_NORM!$H$1:$K$1,0)))</f>
        <v>A la fecha no ha conformado un EAT Área Metropolitana</v>
      </c>
      <c r="AC1234" t="str">
        <f>IF($E1234="","",INDEX(Esquemas_NORM!$H$2:$K$126,MATCH($E1234,Esquemas_NORM!$A$2:$A$126,0),MATCH(AC$4,Esquemas_NORM!$H$1:$K$1,0)))</f>
        <v>A la fecha no ha conformado un EAT asociación - unión</v>
      </c>
    </row>
    <row r="1235" spans="1:29" x14ac:dyDescent="0.3">
      <c r="A1235" s="528">
        <v>2024</v>
      </c>
      <c r="B1235" s="529" t="s">
        <v>556</v>
      </c>
      <c r="C1235" s="529" t="s">
        <v>368</v>
      </c>
      <c r="D1235" s="529" t="s">
        <v>579</v>
      </c>
      <c r="E1235" s="529" t="s">
        <v>380</v>
      </c>
      <c r="F1235" s="529" t="s">
        <v>371</v>
      </c>
      <c r="G1235" s="529" t="s">
        <v>381</v>
      </c>
      <c r="H1235" s="9">
        <v>167.11058906327</v>
      </c>
      <c r="I1235" s="9">
        <v>0</v>
      </c>
      <c r="J1235" s="287">
        <v>167.11058906327</v>
      </c>
      <c r="K1235" s="9">
        <v>6.9329165756200002</v>
      </c>
      <c r="L1235" s="9">
        <v>10.2850839219</v>
      </c>
      <c r="M1235" s="287">
        <v>17.218000497520002</v>
      </c>
      <c r="N1235" s="9">
        <v>7.6967981410600004</v>
      </c>
      <c r="O1235" s="9">
        <v>41.962312929559999</v>
      </c>
      <c r="P1235" s="9">
        <v>9.4523723877600005</v>
      </c>
      <c r="Q1235" s="9">
        <v>10.250007211970001</v>
      </c>
      <c r="R1235" s="9">
        <v>24.102291160690001</v>
      </c>
      <c r="S1235" s="9">
        <v>26.018156458709999</v>
      </c>
      <c r="T1235" s="9">
        <v>60.623061115810003</v>
      </c>
      <c r="U1235" s="9">
        <v>15.488486846760001</v>
      </c>
      <c r="V1235" s="287">
        <v>195.59348625232002</v>
      </c>
      <c r="W1235" s="287">
        <v>379.92207581311004</v>
      </c>
      <c r="X1235" s="9">
        <v>37.425280201398174</v>
      </c>
      <c r="Y1235" s="284">
        <v>417.34735601450819</v>
      </c>
      <c r="Z1235" t="str">
        <f>SUBSTITUTE(SUBSTITUTE(SUBSTITUTE(SUBSTITUTE(IF(E1235="","",VLOOKUP(E1235,Esquemas_NORM!$A$2:$H$126,8,FALSE)),"PROVINCIA ADMINISTRATIVA Y DE PLANIFICACIÓN","PAT"),"PROVINCIA ADMINISTRATIVA Y DE PLANIFICACION","PAT"),"PROVINCIA ADMINISTRATIVA DE PLANIFICACION","PAT"),"PROVINCIA ADMINISTRATIVA Y PLANIFICACION","PAT")</f>
        <v>PAT DE PENDERISCO Y SINIFANÁ</v>
      </c>
      <c r="AA1235" t="str">
        <f>IF($E1235="","",INDEX(Esquemas_NORM!$H$2:$K$126,MATCH($E1235,Esquemas_NORM!$A$2:$A$126,0),MATCH(AA$4,Esquemas_NORM!$H$1:$K$1,0)))</f>
        <v>A la fecha no ha conformado un EAT Región</v>
      </c>
      <c r="AB1235" t="str">
        <f>IF($E1235="","",INDEX(Esquemas_NORM!$H$2:$K$126,MATCH($E1235,Esquemas_NORM!$A$2:$A$126,0),MATCH(AB$4,Esquemas_NORM!$H$1:$K$1,0)))</f>
        <v>A la fecha no ha conformado un EAT Área Metropolitana</v>
      </c>
      <c r="AC1235" t="str">
        <f>IF($E1235="","",INDEX(Esquemas_NORM!$H$2:$K$126,MATCH($E1235,Esquemas_NORM!$A$2:$A$126,0),MATCH(AC$4,Esquemas_NORM!$H$1:$K$1,0)))</f>
        <v>A la fecha no ha conformado un EAT asociación - unión</v>
      </c>
    </row>
    <row r="1236" spans="1:29" x14ac:dyDescent="0.3">
      <c r="A1236" s="528">
        <v>2024</v>
      </c>
      <c r="B1236" s="529" t="s">
        <v>556</v>
      </c>
      <c r="C1236" s="529" t="s">
        <v>368</v>
      </c>
      <c r="D1236" s="529" t="s">
        <v>580</v>
      </c>
      <c r="E1236" s="529" t="s">
        <v>382</v>
      </c>
      <c r="F1236" s="529" t="s">
        <v>371</v>
      </c>
      <c r="G1236" s="529" t="s">
        <v>384</v>
      </c>
      <c r="H1236" s="9">
        <v>42.895105746230001</v>
      </c>
      <c r="I1236" s="9">
        <v>0</v>
      </c>
      <c r="J1236" s="287">
        <v>42.895105746230001</v>
      </c>
      <c r="K1236" s="9">
        <v>2.6736216473300001</v>
      </c>
      <c r="L1236" s="9">
        <v>2.6774562448400001</v>
      </c>
      <c r="M1236" s="287">
        <v>5.3510778921700002</v>
      </c>
      <c r="N1236" s="9">
        <v>2.8575237684300001</v>
      </c>
      <c r="O1236" s="9">
        <v>16.884958961959999</v>
      </c>
      <c r="P1236" s="9">
        <v>2.6722532324600001</v>
      </c>
      <c r="Q1236" s="9">
        <v>2.8692017982800002</v>
      </c>
      <c r="R1236" s="9">
        <v>7.47474933209</v>
      </c>
      <c r="S1236" s="9">
        <v>9.9306280211899995</v>
      </c>
      <c r="T1236" s="9">
        <v>21.532512233150001</v>
      </c>
      <c r="U1236" s="9">
        <v>4.7140013113299997</v>
      </c>
      <c r="V1236" s="287">
        <v>68.935828658889989</v>
      </c>
      <c r="W1236" s="287">
        <v>117.18201229728999</v>
      </c>
      <c r="X1236" s="9">
        <v>11.543339868852373</v>
      </c>
      <c r="Y1236" s="284">
        <v>128.72535216614236</v>
      </c>
      <c r="Z1236" t="str">
        <f>SUBSTITUTE(SUBSTITUTE(SUBSTITUTE(SUBSTITUTE(IF(E1236="","",VLOOKUP(E1236,Esquemas_NORM!$A$2:$H$126,8,FALSE)),"PROVINCIA ADMINISTRATIVA Y DE PLANIFICACIÓN","PAT"),"PROVINCIA ADMINISTRATIVA Y DE PLANIFICACION","PAT"),"PROVINCIA ADMINISTRATIVA DE PLANIFICACION","PAT"),"PROVINCIA ADMINISTRATIVA Y PLANIFICACION","PAT")</f>
        <v>PAT CARTAMA</v>
      </c>
      <c r="AA1236" t="str">
        <f>IF($E1236="","",INDEX(Esquemas_NORM!$H$2:$K$126,MATCH($E1236,Esquemas_NORM!$A$2:$A$126,0),MATCH(AA$4,Esquemas_NORM!$H$1:$K$1,0)))</f>
        <v>A la fecha no ha conformado un EAT Región</v>
      </c>
      <c r="AB1236" t="str">
        <f>IF($E1236="","",INDEX(Esquemas_NORM!$H$2:$K$126,MATCH($E1236,Esquemas_NORM!$A$2:$A$126,0),MATCH(AB$4,Esquemas_NORM!$H$1:$K$1,0)))</f>
        <v>A la fecha no ha conformado un EAT Área Metropolitana</v>
      </c>
      <c r="AC1236" t="str">
        <f>IF($E1236="","",INDEX(Esquemas_NORM!$H$2:$K$126,MATCH($E1236,Esquemas_NORM!$A$2:$A$126,0),MATCH(AC$4,Esquemas_NORM!$H$1:$K$1,0)))</f>
        <v>A la fecha no ha conformado un EAT asociación - unión</v>
      </c>
    </row>
    <row r="1237" spans="1:29" x14ac:dyDescent="0.3">
      <c r="A1237" s="528">
        <v>2024</v>
      </c>
      <c r="B1237" s="529" t="s">
        <v>556</v>
      </c>
      <c r="C1237" s="529" t="s">
        <v>368</v>
      </c>
      <c r="D1237" s="529" t="s">
        <v>578</v>
      </c>
      <c r="E1237" s="529" t="s">
        <v>385</v>
      </c>
      <c r="F1237" s="529" t="s">
        <v>371</v>
      </c>
      <c r="G1237" s="529" t="s">
        <v>386</v>
      </c>
      <c r="H1237" s="9">
        <v>185.31358721791</v>
      </c>
      <c r="I1237" s="9">
        <v>0</v>
      </c>
      <c r="J1237" s="287">
        <v>185.31358721791</v>
      </c>
      <c r="K1237" s="9">
        <v>10.374626768860001</v>
      </c>
      <c r="L1237" s="9">
        <v>15.2926863471</v>
      </c>
      <c r="M1237" s="287">
        <v>25.667313115959999</v>
      </c>
      <c r="N1237" s="9">
        <v>24.204820173280002</v>
      </c>
      <c r="O1237" s="9">
        <v>108.8501383806</v>
      </c>
      <c r="P1237" s="9">
        <v>15.657694435770001</v>
      </c>
      <c r="Q1237" s="9">
        <v>24.461738570710001</v>
      </c>
      <c r="R1237" s="9">
        <v>36.685379771400001</v>
      </c>
      <c r="S1237" s="9">
        <v>50.924526596349999</v>
      </c>
      <c r="T1237" s="9">
        <v>129.06696173939</v>
      </c>
      <c r="U1237" s="9">
        <v>29.516104239779999</v>
      </c>
      <c r="V1237" s="287">
        <v>419.36736390728004</v>
      </c>
      <c r="W1237" s="287">
        <v>630.34826424114999</v>
      </c>
      <c r="X1237" s="9">
        <v>62.094208037809217</v>
      </c>
      <c r="Y1237" s="284">
        <v>692.44247227895926</v>
      </c>
      <c r="Z1237" t="str">
        <f>SUBSTITUTE(SUBSTITUTE(SUBSTITUTE(SUBSTITUTE(IF(E1237="","",VLOOKUP(E1237,Esquemas_NORM!$A$2:$H$126,8,FALSE)),"PROVINCIA ADMINISTRATIVA Y DE PLANIFICACIÓN","PAT"),"PROVINCIA ADMINISTRATIVA Y DE PLANIFICACION","PAT"),"PROVINCIA ADMINISTRATIVA DE PLANIFICACION","PAT"),"PROVINCIA ADMINISTRATIVA Y PLANIFICACION","PAT")</f>
        <v>PAT SAN JUAN</v>
      </c>
      <c r="AA1237" t="str">
        <f>IF($E1237="","",INDEX(Esquemas_NORM!$H$2:$K$126,MATCH($E1237,Esquemas_NORM!$A$2:$A$126,0),MATCH(AA$4,Esquemas_NORM!$H$1:$K$1,0)))</f>
        <v>A la fecha no ha conformado un EAT Región</v>
      </c>
      <c r="AB1237" t="str">
        <f>IF($E1237="","",INDEX(Esquemas_NORM!$H$2:$K$126,MATCH($E1237,Esquemas_NORM!$A$2:$A$126,0),MATCH(AB$4,Esquemas_NORM!$H$1:$K$1,0)))</f>
        <v>A la fecha no ha conformado un EAT Área Metropolitana</v>
      </c>
      <c r="AC1237" t="str">
        <f>IF($E1237="","",INDEX(Esquemas_NORM!$H$2:$K$126,MATCH($E1237,Esquemas_NORM!$A$2:$A$126,0),MATCH(AC$4,Esquemas_NORM!$H$1:$K$1,0)))</f>
        <v>A la fecha no ha conformado un EAT asociación - unión</v>
      </c>
    </row>
    <row r="1238" spans="1:29" x14ac:dyDescent="0.3">
      <c r="A1238" s="528">
        <v>2024</v>
      </c>
      <c r="B1238" s="529" t="s">
        <v>556</v>
      </c>
      <c r="C1238" s="529" t="s">
        <v>368</v>
      </c>
      <c r="D1238" s="529" t="s">
        <v>579</v>
      </c>
      <c r="E1238" s="529" t="s">
        <v>387</v>
      </c>
      <c r="F1238" s="529" t="s">
        <v>371</v>
      </c>
      <c r="G1238" s="529" t="s">
        <v>388</v>
      </c>
      <c r="H1238" s="9">
        <v>359.24404829741002</v>
      </c>
      <c r="I1238" s="9">
        <v>0</v>
      </c>
      <c r="J1238" s="287">
        <v>359.24404829741002</v>
      </c>
      <c r="K1238" s="9">
        <v>15.91682210896</v>
      </c>
      <c r="L1238" s="9">
        <v>13.37146367924</v>
      </c>
      <c r="M1238" s="287">
        <v>29.2882857882</v>
      </c>
      <c r="N1238" s="9">
        <v>21.259790968370002</v>
      </c>
      <c r="O1238" s="9">
        <v>63.843627851939999</v>
      </c>
      <c r="P1238" s="9">
        <v>10.583470419019999</v>
      </c>
      <c r="Q1238" s="9">
        <v>12.76015933569</v>
      </c>
      <c r="R1238" s="9">
        <v>36.686090954939999</v>
      </c>
      <c r="S1238" s="9">
        <v>34.142865558220002</v>
      </c>
      <c r="T1238" s="9">
        <v>70.016384968569994</v>
      </c>
      <c r="U1238" s="9">
        <v>22.42354582255</v>
      </c>
      <c r="V1238" s="287">
        <v>271.71593587929999</v>
      </c>
      <c r="W1238" s="287">
        <v>660.24826996491004</v>
      </c>
      <c r="X1238" s="9">
        <v>65.039591218901535</v>
      </c>
      <c r="Y1238" s="284">
        <v>725.28786118381163</v>
      </c>
      <c r="Z1238" t="str">
        <f>SUBSTITUTE(SUBSTITUTE(SUBSTITUTE(SUBSTITUTE(IF(E1238="","",VLOOKUP(E1238,Esquemas_NORM!$A$2:$H$126,8,FALSE)),"PROVINCIA ADMINISTRATIVA Y DE PLANIFICACIÓN","PAT"),"PROVINCIA ADMINISTRATIVA Y DE PLANIFICACION","PAT"),"PROVINCIA ADMINISTRATIVA DE PLANIFICACION","PAT"),"PROVINCIA ADMINISTRATIVA Y PLANIFICACION","PAT")</f>
        <v>PAT DE PENDERISCO Y SINIFANÁ</v>
      </c>
      <c r="AA1238" t="str">
        <f>IF($E1238="","",INDEX(Esquemas_NORM!$H$2:$K$126,MATCH($E1238,Esquemas_NORM!$A$2:$A$126,0),MATCH(AA$4,Esquemas_NORM!$H$1:$K$1,0)))</f>
        <v>A la fecha no ha conformado un EAT Región</v>
      </c>
      <c r="AB1238" t="str">
        <f>IF($E1238="","",INDEX(Esquemas_NORM!$H$2:$K$126,MATCH($E1238,Esquemas_NORM!$A$2:$A$126,0),MATCH(AB$4,Esquemas_NORM!$H$1:$K$1,0)))</f>
        <v>A la fecha no ha conformado un EAT Área Metropolitana</v>
      </c>
      <c r="AC1238" t="str">
        <f>IF($E1238="","",INDEX(Esquemas_NORM!$H$2:$K$126,MATCH($E1238,Esquemas_NORM!$A$2:$A$126,0),MATCH(AC$4,Esquemas_NORM!$H$1:$K$1,0)))</f>
        <v>A la fecha no ha conformado un EAT asociación - unión</v>
      </c>
    </row>
    <row r="1239" spans="1:29" x14ac:dyDescent="0.3">
      <c r="A1239" s="528">
        <v>2024</v>
      </c>
      <c r="B1239" s="529" t="s">
        <v>556</v>
      </c>
      <c r="C1239" s="529" t="s">
        <v>368</v>
      </c>
      <c r="D1239" s="529" t="s">
        <v>577</v>
      </c>
      <c r="E1239" s="529" t="s">
        <v>389</v>
      </c>
      <c r="F1239" s="529" t="s">
        <v>371</v>
      </c>
      <c r="G1239" s="529" t="s">
        <v>390</v>
      </c>
      <c r="H1239" s="9">
        <v>343.84478948446002</v>
      </c>
      <c r="I1239" s="9">
        <v>7.8097085546800002</v>
      </c>
      <c r="J1239" s="287">
        <v>351.65449803914004</v>
      </c>
      <c r="K1239" s="9">
        <v>16.478488145530001</v>
      </c>
      <c r="L1239" s="9">
        <v>17.996064534969999</v>
      </c>
      <c r="M1239" s="287">
        <v>34.474552680499997</v>
      </c>
      <c r="N1239" s="9">
        <v>15.449556698849999</v>
      </c>
      <c r="O1239" s="9">
        <v>92.856131129280001</v>
      </c>
      <c r="P1239" s="9">
        <v>13.454432542939999</v>
      </c>
      <c r="Q1239" s="9">
        <v>13.9863237829</v>
      </c>
      <c r="R1239" s="9">
        <v>53.538390152189997</v>
      </c>
      <c r="S1239" s="9">
        <v>45.935706323680002</v>
      </c>
      <c r="T1239" s="9">
        <v>67.55318643276</v>
      </c>
      <c r="U1239" s="9">
        <v>31.037996796729999</v>
      </c>
      <c r="V1239" s="287">
        <v>333.81172385933002</v>
      </c>
      <c r="W1239" s="287">
        <v>719.94077457897004</v>
      </c>
      <c r="X1239" s="9">
        <v>70.919767321662547</v>
      </c>
      <c r="Y1239" s="284">
        <v>790.8605419006326</v>
      </c>
      <c r="Z1239" t="str">
        <f>SUBSTITUTE(SUBSTITUTE(SUBSTITUTE(SUBSTITUTE(IF(E1239="","",VLOOKUP(E1239,Esquemas_NORM!$A$2:$H$126,8,FALSE)),"PROVINCIA ADMINISTRATIVA Y DE PLANIFICACIÓN","PAT"),"PROVINCIA ADMINISTRATIVA Y DE PLANIFICACION","PAT"),"PROVINCIA ADMINISTRATIVA DE PLANIFICACION","PAT"),"PROVINCIA ADMINISTRATIVA Y PLANIFICACION","PAT")</f>
        <v>PAT CARTAMA</v>
      </c>
      <c r="AA1239" t="str">
        <f>IF($E1239="","",INDEX(Esquemas_NORM!$H$2:$K$126,MATCH($E1239,Esquemas_NORM!$A$2:$A$126,0),MATCH(AA$4,Esquemas_NORM!$H$1:$K$1,0)))</f>
        <v>A la fecha no ha conformado un EAT Región</v>
      </c>
      <c r="AB1239" t="str">
        <f>IF($E1239="","",INDEX(Esquemas_NORM!$H$2:$K$126,MATCH($E1239,Esquemas_NORM!$A$2:$A$126,0),MATCH(AB$4,Esquemas_NORM!$H$1:$K$1,0)))</f>
        <v>A la fecha no ha conformado un EAT Área Metropolitana</v>
      </c>
      <c r="AC1239" t="str">
        <f>IF($E1239="","",INDEX(Esquemas_NORM!$H$2:$K$126,MATCH($E1239,Esquemas_NORM!$A$2:$A$126,0),MATCH(AC$4,Esquemas_NORM!$H$1:$K$1,0)))</f>
        <v>A la fecha no ha conformado un EAT asociación - unión</v>
      </c>
    </row>
    <row r="1240" spans="1:29" x14ac:dyDescent="0.3">
      <c r="A1240" s="528">
        <v>2024</v>
      </c>
      <c r="B1240" s="529" t="s">
        <v>556</v>
      </c>
      <c r="C1240" s="529" t="s">
        <v>368</v>
      </c>
      <c r="D1240" s="529" t="s">
        <v>578</v>
      </c>
      <c r="E1240" s="529" t="s">
        <v>391</v>
      </c>
      <c r="F1240" s="529" t="s">
        <v>371</v>
      </c>
      <c r="G1240" s="529" t="s">
        <v>392</v>
      </c>
      <c r="H1240" s="9">
        <v>54.272812915599999</v>
      </c>
      <c r="I1240" s="9">
        <v>0</v>
      </c>
      <c r="J1240" s="287">
        <v>54.272812915599999</v>
      </c>
      <c r="K1240" s="9">
        <v>3.7674493178000001</v>
      </c>
      <c r="L1240" s="9">
        <v>2.3978631575599998</v>
      </c>
      <c r="M1240" s="287">
        <v>6.1653124753600004</v>
      </c>
      <c r="N1240" s="9">
        <v>5.3346061676199996</v>
      </c>
      <c r="O1240" s="9">
        <v>18.86651673023</v>
      </c>
      <c r="P1240" s="9">
        <v>3.3868317591100001</v>
      </c>
      <c r="Q1240" s="9">
        <v>2.5640333682700001</v>
      </c>
      <c r="R1240" s="9">
        <v>8.7731866328300008</v>
      </c>
      <c r="S1240" s="9">
        <v>9.8729302290500005</v>
      </c>
      <c r="T1240" s="9">
        <v>20.51692445426</v>
      </c>
      <c r="U1240" s="9">
        <v>5.3858631487500004</v>
      </c>
      <c r="V1240" s="287">
        <v>74.700892490120012</v>
      </c>
      <c r="W1240" s="287">
        <v>135.13901788108001</v>
      </c>
      <c r="X1240" s="9">
        <v>13.312244621525785</v>
      </c>
      <c r="Y1240" s="284">
        <v>148.4512625026058</v>
      </c>
      <c r="Z1240" t="str">
        <f>SUBSTITUTE(SUBSTITUTE(SUBSTITUTE(SUBSTITUTE(IF(E1240="","",VLOOKUP(E1240,Esquemas_NORM!$A$2:$H$126,8,FALSE)),"PROVINCIA ADMINISTRATIVA Y DE PLANIFICACIÓN","PAT"),"PROVINCIA ADMINISTRATIVA Y DE PLANIFICACION","PAT"),"PROVINCIA ADMINISTRATIVA DE PLANIFICACION","PAT"),"PROVINCIA ADMINISTRATIVA Y PLANIFICACION","PAT")</f>
        <v>PAT SAN JUAN</v>
      </c>
      <c r="AA1240" t="str">
        <f>IF($E1240="","",INDEX(Esquemas_NORM!$H$2:$K$126,MATCH($E1240,Esquemas_NORM!$A$2:$A$126,0),MATCH(AA$4,Esquemas_NORM!$H$1:$K$1,0)))</f>
        <v>A la fecha no ha conformado un EAT Región</v>
      </c>
      <c r="AB1240" t="str">
        <f>IF($E1240="","",INDEX(Esquemas_NORM!$H$2:$K$126,MATCH($E1240,Esquemas_NORM!$A$2:$A$126,0),MATCH(AB$4,Esquemas_NORM!$H$1:$K$1,0)))</f>
        <v>A la fecha no ha conformado un EAT Área Metropolitana</v>
      </c>
      <c r="AC1240" t="str">
        <f>IF($E1240="","",INDEX(Esquemas_NORM!$H$2:$K$126,MATCH($E1240,Esquemas_NORM!$A$2:$A$126,0),MATCH(AC$4,Esquemas_NORM!$H$1:$K$1,0)))</f>
        <v>A la fecha no ha conformado un EAT asociación - unión</v>
      </c>
    </row>
    <row r="1241" spans="1:29" x14ac:dyDescent="0.3">
      <c r="A1241" s="528">
        <v>2024</v>
      </c>
      <c r="B1241" s="529" t="s">
        <v>556</v>
      </c>
      <c r="C1241" s="529" t="s">
        <v>368</v>
      </c>
      <c r="D1241" s="529" t="s">
        <v>578</v>
      </c>
      <c r="E1241" s="529" t="s">
        <v>393</v>
      </c>
      <c r="F1241" s="529" t="s">
        <v>371</v>
      </c>
      <c r="G1241" s="529" t="s">
        <v>394</v>
      </c>
      <c r="H1241" s="9">
        <v>161.14681208409999</v>
      </c>
      <c r="I1241" s="9">
        <v>0</v>
      </c>
      <c r="J1241" s="287">
        <v>161.14681208409999</v>
      </c>
      <c r="K1241" s="9">
        <v>10.32630614062</v>
      </c>
      <c r="L1241" s="9">
        <v>9.3995731308000003</v>
      </c>
      <c r="M1241" s="287">
        <v>19.725879271419998</v>
      </c>
      <c r="N1241" s="9">
        <v>16.471221280649999</v>
      </c>
      <c r="O1241" s="9">
        <v>85.68062093751</v>
      </c>
      <c r="P1241" s="9">
        <v>11.31539110157</v>
      </c>
      <c r="Q1241" s="9">
        <v>12.29021065037</v>
      </c>
      <c r="R1241" s="9">
        <v>32.73079185316</v>
      </c>
      <c r="S1241" s="9">
        <v>33.165075383560001</v>
      </c>
      <c r="T1241" s="9">
        <v>51.785655380069997</v>
      </c>
      <c r="U1241" s="9">
        <v>17.785670003</v>
      </c>
      <c r="V1241" s="287">
        <v>261.22463658989</v>
      </c>
      <c r="W1241" s="287">
        <v>442.09732794541003</v>
      </c>
      <c r="X1241" s="9">
        <v>43.550026250086887</v>
      </c>
      <c r="Y1241" s="284">
        <v>485.64735419549692</v>
      </c>
      <c r="Z1241" t="str">
        <f>SUBSTITUTE(SUBSTITUTE(SUBSTITUTE(SUBSTITUTE(IF(E1241="","",VLOOKUP(E1241,Esquemas_NORM!$A$2:$H$126,8,FALSE)),"PROVINCIA ADMINISTRATIVA Y DE PLANIFICACIÓN","PAT"),"PROVINCIA ADMINISTRATIVA Y DE PLANIFICACION","PAT"),"PROVINCIA ADMINISTRATIVA DE PLANIFICACION","PAT"),"PROVINCIA ADMINISTRATIVA Y PLANIFICACION","PAT")</f>
        <v>PAT SAN JUAN</v>
      </c>
      <c r="AA1241" t="str">
        <f>IF($E1241="","",INDEX(Esquemas_NORM!$H$2:$K$126,MATCH($E1241,Esquemas_NORM!$A$2:$A$126,0),MATCH(AA$4,Esquemas_NORM!$H$1:$K$1,0)))</f>
        <v>A la fecha no ha conformado un EAT Región</v>
      </c>
      <c r="AB1241" t="str">
        <f>IF($E1241="","",INDEX(Esquemas_NORM!$H$2:$K$126,MATCH($E1241,Esquemas_NORM!$A$2:$A$126,0),MATCH(AB$4,Esquemas_NORM!$H$1:$K$1,0)))</f>
        <v>A la fecha no ha conformado un EAT Área Metropolitana</v>
      </c>
      <c r="AC1241" t="str">
        <f>IF($E1241="","",INDEX(Esquemas_NORM!$H$2:$K$126,MATCH($E1241,Esquemas_NORM!$A$2:$A$126,0),MATCH(AC$4,Esquemas_NORM!$H$1:$K$1,0)))</f>
        <v>A la fecha no ha conformado un EAT asociación - unión</v>
      </c>
    </row>
    <row r="1242" spans="1:29" x14ac:dyDescent="0.3">
      <c r="A1242" s="528">
        <v>2024</v>
      </c>
      <c r="B1242" s="529" t="s">
        <v>556</v>
      </c>
      <c r="C1242" s="529" t="s">
        <v>368</v>
      </c>
      <c r="D1242" s="529" t="s">
        <v>580</v>
      </c>
      <c r="E1242" s="529" t="s">
        <v>395</v>
      </c>
      <c r="F1242" s="529" t="s">
        <v>371</v>
      </c>
      <c r="G1242" s="529" t="s">
        <v>396</v>
      </c>
      <c r="H1242" s="9">
        <v>277.83625182332003</v>
      </c>
      <c r="I1242" s="9">
        <v>0</v>
      </c>
      <c r="J1242" s="287">
        <v>277.83625182332003</v>
      </c>
      <c r="K1242" s="9">
        <v>7.0966501898100001</v>
      </c>
      <c r="L1242" s="9">
        <v>14.827514774400001</v>
      </c>
      <c r="M1242" s="287">
        <v>21.92416496421</v>
      </c>
      <c r="N1242" s="9">
        <v>58.349771588419998</v>
      </c>
      <c r="O1242" s="9">
        <v>52.561821277</v>
      </c>
      <c r="P1242" s="9">
        <v>6.1963055797799997</v>
      </c>
      <c r="Q1242" s="9">
        <v>6.2205380685399998</v>
      </c>
      <c r="R1242" s="9">
        <v>20.987700847509998</v>
      </c>
      <c r="S1242" s="9">
        <v>19.748180650270001</v>
      </c>
      <c r="T1242" s="9">
        <v>25.566327822950001</v>
      </c>
      <c r="U1242" s="9">
        <v>10.98644541533</v>
      </c>
      <c r="V1242" s="287">
        <v>200.61709124980001</v>
      </c>
      <c r="W1242" s="287">
        <v>500.37750803733002</v>
      </c>
      <c r="X1242" s="9">
        <v>49.291077399732451</v>
      </c>
      <c r="Y1242" s="284">
        <v>549.66858543706246</v>
      </c>
      <c r="Z1242" t="str">
        <f>SUBSTITUTE(SUBSTITUTE(SUBSTITUTE(SUBSTITUTE(IF(E1242="","",VLOOKUP(E1242,Esquemas_NORM!$A$2:$H$126,8,FALSE)),"PROVINCIA ADMINISTRATIVA Y DE PLANIFICACIÓN","PAT"),"PROVINCIA ADMINISTRATIVA Y DE PLANIFICACION","PAT"),"PROVINCIA ADMINISTRATIVA DE PLANIFICACION","PAT"),"PROVINCIA ADMINISTRATIVA Y PLANIFICACION","PAT")</f>
        <v>PAT CARTAMA</v>
      </c>
      <c r="AA1242" t="str">
        <f>IF($E1242="","",INDEX(Esquemas_NORM!$H$2:$K$126,MATCH($E1242,Esquemas_NORM!$A$2:$A$126,0),MATCH(AA$4,Esquemas_NORM!$H$1:$K$1,0)))</f>
        <v>A la fecha no ha conformado un EAT Región</v>
      </c>
      <c r="AB1242" t="str">
        <f>IF($E1242="","",INDEX(Esquemas_NORM!$H$2:$K$126,MATCH($E1242,Esquemas_NORM!$A$2:$A$126,0),MATCH(AB$4,Esquemas_NORM!$H$1:$K$1,0)))</f>
        <v>A la fecha no ha conformado un EAT Área Metropolitana</v>
      </c>
      <c r="AC1242" t="str">
        <f>IF($E1242="","",INDEX(Esquemas_NORM!$H$2:$K$126,MATCH($E1242,Esquemas_NORM!$A$2:$A$126,0),MATCH(AC$4,Esquemas_NORM!$H$1:$K$1,0)))</f>
        <v>A la fecha no ha conformado un EAT asociación - unión</v>
      </c>
    </row>
    <row r="1243" spans="1:29" x14ac:dyDescent="0.3">
      <c r="A1243" s="528">
        <v>2024</v>
      </c>
      <c r="B1243" s="529" t="s">
        <v>556</v>
      </c>
      <c r="C1243" s="529" t="s">
        <v>368</v>
      </c>
      <c r="D1243" s="529" t="s">
        <v>580</v>
      </c>
      <c r="E1243" s="529" t="s">
        <v>397</v>
      </c>
      <c r="F1243" s="529" t="s">
        <v>371</v>
      </c>
      <c r="G1243" s="529" t="s">
        <v>398</v>
      </c>
      <c r="H1243" s="9">
        <v>35.967630497160002</v>
      </c>
      <c r="I1243" s="9">
        <v>10.056813621930001</v>
      </c>
      <c r="J1243" s="287">
        <v>46.024444119090006</v>
      </c>
      <c r="K1243" s="9">
        <v>27.834525553870002</v>
      </c>
      <c r="L1243" s="9">
        <v>30.985479060439999</v>
      </c>
      <c r="M1243" s="287">
        <v>58.820004614310001</v>
      </c>
      <c r="N1243" s="9">
        <v>9.0903750577999993</v>
      </c>
      <c r="O1243" s="9">
        <v>90.425456493750005</v>
      </c>
      <c r="P1243" s="9">
        <v>5.0289264718500002</v>
      </c>
      <c r="Q1243" s="9">
        <v>3.8484838884400001</v>
      </c>
      <c r="R1243" s="9">
        <v>10.4590522332</v>
      </c>
      <c r="S1243" s="9">
        <v>21.006596849379999</v>
      </c>
      <c r="T1243" s="9">
        <v>25.920718973589999</v>
      </c>
      <c r="U1243" s="9">
        <v>7.9736500834599999</v>
      </c>
      <c r="V1243" s="287">
        <v>173.75326005146999</v>
      </c>
      <c r="W1243" s="287">
        <v>278.59770878487001</v>
      </c>
      <c r="X1243" s="9">
        <v>27.444041761544735</v>
      </c>
      <c r="Y1243" s="284">
        <v>306.04175054641473</v>
      </c>
      <c r="Z1243" t="str">
        <f>SUBSTITUTE(SUBSTITUTE(SUBSTITUTE(SUBSTITUTE(IF(E1243="","",VLOOKUP(E1243,Esquemas_NORM!$A$2:$H$126,8,FALSE)),"PROVINCIA ADMINISTRATIVA Y DE PLANIFICACIÓN","PAT"),"PROVINCIA ADMINISTRATIVA Y DE PLANIFICACION","PAT"),"PROVINCIA ADMINISTRATIVA DE PLANIFICACION","PAT"),"PROVINCIA ADMINISTRATIVA Y PLANIFICACION","PAT")</f>
        <v>PAT CARTAMA</v>
      </c>
      <c r="AA1243" t="str">
        <f>IF($E1243="","",INDEX(Esquemas_NORM!$H$2:$K$126,MATCH($E1243,Esquemas_NORM!$A$2:$A$126,0),MATCH(AA$4,Esquemas_NORM!$H$1:$K$1,0)))</f>
        <v>A la fecha no ha conformado un EAT Región</v>
      </c>
      <c r="AB1243" t="str">
        <f>IF($E1243="","",INDEX(Esquemas_NORM!$H$2:$K$126,MATCH($E1243,Esquemas_NORM!$A$2:$A$126,0),MATCH(AB$4,Esquemas_NORM!$H$1:$K$1,0)))</f>
        <v>A la fecha no ha conformado un EAT Área Metropolitana</v>
      </c>
      <c r="AC1243" t="str">
        <f>IF($E1243="","",INDEX(Esquemas_NORM!$H$2:$K$126,MATCH($E1243,Esquemas_NORM!$A$2:$A$126,0),MATCH(AC$4,Esquemas_NORM!$H$1:$K$1,0)))</f>
        <v>A la fecha no ha conformado un EAT asociación - unión</v>
      </c>
    </row>
    <row r="1244" spans="1:29" x14ac:dyDescent="0.3">
      <c r="A1244" s="528">
        <v>2024</v>
      </c>
      <c r="B1244" s="529" t="s">
        <v>556</v>
      </c>
      <c r="C1244" s="529" t="s">
        <v>368</v>
      </c>
      <c r="D1244" s="529" t="s">
        <v>580</v>
      </c>
      <c r="E1244" s="529" t="s">
        <v>399</v>
      </c>
      <c r="F1244" s="529" t="s">
        <v>371</v>
      </c>
      <c r="G1244" s="529" t="s">
        <v>400</v>
      </c>
      <c r="H1244" s="9">
        <v>42.319706928190001</v>
      </c>
      <c r="I1244" s="9">
        <v>0.73635164172000001</v>
      </c>
      <c r="J1244" s="287">
        <v>43.05605856991</v>
      </c>
      <c r="K1244" s="9">
        <v>0.59989338681000004</v>
      </c>
      <c r="L1244" s="9">
        <v>6.37628433157</v>
      </c>
      <c r="M1244" s="287">
        <v>6.9761777183799998</v>
      </c>
      <c r="N1244" s="9">
        <v>3.3244529082700001</v>
      </c>
      <c r="O1244" s="9">
        <v>27.696415515279998</v>
      </c>
      <c r="P1244" s="9">
        <v>3.2088686440099998</v>
      </c>
      <c r="Q1244" s="9">
        <v>3.7902216441699998</v>
      </c>
      <c r="R1244" s="9">
        <v>15.772302208279999</v>
      </c>
      <c r="S1244" s="9">
        <v>12.18745337765</v>
      </c>
      <c r="T1244" s="9">
        <v>28.36070333368</v>
      </c>
      <c r="U1244" s="9">
        <v>6.6410000544400001</v>
      </c>
      <c r="V1244" s="287">
        <v>100.98141768577999</v>
      </c>
      <c r="W1244" s="287">
        <v>151.01365397407</v>
      </c>
      <c r="X1244" s="9">
        <v>14.876019778851285</v>
      </c>
      <c r="Y1244" s="284">
        <v>165.88967375292128</v>
      </c>
      <c r="Z1244" t="str">
        <f>SUBSTITUTE(SUBSTITUTE(SUBSTITUTE(SUBSTITUTE(IF(E1244="","",VLOOKUP(E1244,Esquemas_NORM!$A$2:$H$126,8,FALSE)),"PROVINCIA ADMINISTRATIVA Y DE PLANIFICACIÓN","PAT"),"PROVINCIA ADMINISTRATIVA Y DE PLANIFICACION","PAT"),"PROVINCIA ADMINISTRATIVA DE PLANIFICACION","PAT"),"PROVINCIA ADMINISTRATIVA Y PLANIFICACION","PAT")</f>
        <v>PAT CARTAMA</v>
      </c>
      <c r="AA1244" t="str">
        <f>IF($E1244="","",INDEX(Esquemas_NORM!$H$2:$K$126,MATCH($E1244,Esquemas_NORM!$A$2:$A$126,0),MATCH(AA$4,Esquemas_NORM!$H$1:$K$1,0)))</f>
        <v>A la fecha no ha conformado un EAT Región</v>
      </c>
      <c r="AB1244" t="str">
        <f>IF($E1244="","",INDEX(Esquemas_NORM!$H$2:$K$126,MATCH($E1244,Esquemas_NORM!$A$2:$A$126,0),MATCH(AB$4,Esquemas_NORM!$H$1:$K$1,0)))</f>
        <v>A la fecha no ha conformado un EAT Área Metropolitana</v>
      </c>
      <c r="AC1244" t="str">
        <f>IF($E1244="","",INDEX(Esquemas_NORM!$H$2:$K$126,MATCH($E1244,Esquemas_NORM!$A$2:$A$126,0),MATCH(AC$4,Esquemas_NORM!$H$1:$K$1,0)))</f>
        <v>A la fecha no ha conformado un EAT asociación - unión</v>
      </c>
    </row>
    <row r="1245" spans="1:29" x14ac:dyDescent="0.3">
      <c r="A1245" s="528">
        <v>2024</v>
      </c>
      <c r="B1245" s="529" t="s">
        <v>556</v>
      </c>
      <c r="C1245" s="529" t="s">
        <v>368</v>
      </c>
      <c r="D1245" s="529" t="s">
        <v>580</v>
      </c>
      <c r="E1245" s="529" t="s">
        <v>401</v>
      </c>
      <c r="F1245" s="529" t="s">
        <v>371</v>
      </c>
      <c r="G1245" s="529" t="s">
        <v>402</v>
      </c>
      <c r="H1245" s="9">
        <v>79.280344604519996</v>
      </c>
      <c r="I1245" s="9">
        <v>0</v>
      </c>
      <c r="J1245" s="287">
        <v>79.280344604519996</v>
      </c>
      <c r="K1245" s="9">
        <v>2.8185479225500001</v>
      </c>
      <c r="L1245" s="9">
        <v>6.3943409236699997</v>
      </c>
      <c r="M1245" s="287">
        <v>9.2128888462200003</v>
      </c>
      <c r="N1245" s="9">
        <v>5.1991335001600003</v>
      </c>
      <c r="O1245" s="9">
        <v>28.945497701219999</v>
      </c>
      <c r="P1245" s="9">
        <v>4.4469878451799998</v>
      </c>
      <c r="Q1245" s="9">
        <v>4.1813388336799999</v>
      </c>
      <c r="R1245" s="9">
        <v>15.204897952490001</v>
      </c>
      <c r="S1245" s="9">
        <v>14.071251068920001</v>
      </c>
      <c r="T1245" s="9">
        <v>32.129179207519996</v>
      </c>
      <c r="U1245" s="9">
        <v>8.2449827178599993</v>
      </c>
      <c r="V1245" s="287">
        <v>112.42326882703</v>
      </c>
      <c r="W1245" s="287">
        <v>200.91650227777001</v>
      </c>
      <c r="X1245" s="9">
        <v>19.791838573048981</v>
      </c>
      <c r="Y1245" s="284">
        <v>220.70834085081898</v>
      </c>
      <c r="Z1245" t="str">
        <f>SUBSTITUTE(SUBSTITUTE(SUBSTITUTE(SUBSTITUTE(IF(E1245="","",VLOOKUP(E1245,Esquemas_NORM!$A$2:$H$126,8,FALSE)),"PROVINCIA ADMINISTRATIVA Y DE PLANIFICACIÓN","PAT"),"PROVINCIA ADMINISTRATIVA Y DE PLANIFICACION","PAT"),"PROVINCIA ADMINISTRATIVA DE PLANIFICACION","PAT"),"PROVINCIA ADMINISTRATIVA Y PLANIFICACION","PAT")</f>
        <v>PAT CARTAMA</v>
      </c>
      <c r="AA1245" t="str">
        <f>IF($E1245="","",INDEX(Esquemas_NORM!$H$2:$K$126,MATCH($E1245,Esquemas_NORM!$A$2:$A$126,0),MATCH(AA$4,Esquemas_NORM!$H$1:$K$1,0)))</f>
        <v>A la fecha no ha conformado un EAT Región</v>
      </c>
      <c r="AB1245" t="str">
        <f>IF($E1245="","",INDEX(Esquemas_NORM!$H$2:$K$126,MATCH($E1245,Esquemas_NORM!$A$2:$A$126,0),MATCH(AB$4,Esquemas_NORM!$H$1:$K$1,0)))</f>
        <v>A la fecha no ha conformado un EAT Área Metropolitana</v>
      </c>
      <c r="AC1245" t="str">
        <f>IF($E1245="","",INDEX(Esquemas_NORM!$H$2:$K$126,MATCH($E1245,Esquemas_NORM!$A$2:$A$126,0),MATCH(AC$4,Esquemas_NORM!$H$1:$K$1,0)))</f>
        <v>A la fecha no ha conformado un EAT asociación - unión</v>
      </c>
    </row>
    <row r="1246" spans="1:29" x14ac:dyDescent="0.3">
      <c r="A1246" s="528">
        <v>2024</v>
      </c>
      <c r="B1246" s="529" t="s">
        <v>556</v>
      </c>
      <c r="C1246" s="529" t="s">
        <v>368</v>
      </c>
      <c r="D1246" s="529" t="s">
        <v>579</v>
      </c>
      <c r="E1246" s="529" t="s">
        <v>403</v>
      </c>
      <c r="F1246" s="529" t="s">
        <v>371</v>
      </c>
      <c r="G1246" s="529" t="s">
        <v>404</v>
      </c>
      <c r="H1246" s="9">
        <v>231.82599585854001</v>
      </c>
      <c r="I1246" s="9">
        <v>0</v>
      </c>
      <c r="J1246" s="287">
        <v>231.82599585854001</v>
      </c>
      <c r="K1246" s="9">
        <v>10.7181321166</v>
      </c>
      <c r="L1246" s="9">
        <v>12.086117596459999</v>
      </c>
      <c r="M1246" s="287">
        <v>22.804249713059999</v>
      </c>
      <c r="N1246" s="9">
        <v>48.639771277839998</v>
      </c>
      <c r="O1246" s="9">
        <v>59.960167510269997</v>
      </c>
      <c r="P1246" s="9">
        <v>9.3707196235999994</v>
      </c>
      <c r="Q1246" s="9">
        <v>11.389549044180001</v>
      </c>
      <c r="R1246" s="9">
        <v>24.762673297919999</v>
      </c>
      <c r="S1246" s="9">
        <v>28.323663176029999</v>
      </c>
      <c r="T1246" s="9">
        <v>52.21544210735</v>
      </c>
      <c r="U1246" s="9">
        <v>19.786341466930001</v>
      </c>
      <c r="V1246" s="287">
        <v>254.44832750411999</v>
      </c>
      <c r="W1246" s="287">
        <v>509.07857307571999</v>
      </c>
      <c r="X1246" s="9">
        <v>50.148199998934757</v>
      </c>
      <c r="Y1246" s="284">
        <v>559.22677307465472</v>
      </c>
      <c r="Z1246" t="str">
        <f>SUBSTITUTE(SUBSTITUTE(SUBSTITUTE(SUBSTITUTE(IF(E1246="","",VLOOKUP(E1246,Esquemas_NORM!$A$2:$H$126,8,FALSE)),"PROVINCIA ADMINISTRATIVA Y DE PLANIFICACIÓN","PAT"),"PROVINCIA ADMINISTRATIVA Y DE PLANIFICACION","PAT"),"PROVINCIA ADMINISTRATIVA DE PLANIFICACION","PAT"),"PROVINCIA ADMINISTRATIVA Y PLANIFICACION","PAT")</f>
        <v>PAT SAN JUAN</v>
      </c>
      <c r="AA1246" t="str">
        <f>IF($E1246="","",INDEX(Esquemas_NORM!$H$2:$K$126,MATCH($E1246,Esquemas_NORM!$A$2:$A$126,0),MATCH(AA$4,Esquemas_NORM!$H$1:$K$1,0)))</f>
        <v>A la fecha no ha conformado un EAT Región</v>
      </c>
      <c r="AB1246" t="str">
        <f>IF($E1246="","",INDEX(Esquemas_NORM!$H$2:$K$126,MATCH($E1246,Esquemas_NORM!$A$2:$A$126,0),MATCH(AB$4,Esquemas_NORM!$H$1:$K$1,0)))</f>
        <v>A la fecha no ha conformado un EAT Área Metropolitana</v>
      </c>
      <c r="AC1246" t="str">
        <f>IF($E1246="","",INDEX(Esquemas_NORM!$H$2:$K$126,MATCH($E1246,Esquemas_NORM!$A$2:$A$126,0),MATCH(AC$4,Esquemas_NORM!$H$1:$K$1,0)))</f>
        <v>A la fecha no ha conformado un EAT asociación - unión</v>
      </c>
    </row>
    <row r="1247" spans="1:29" x14ac:dyDescent="0.3">
      <c r="A1247" s="528">
        <v>2024</v>
      </c>
      <c r="B1247" s="529" t="s">
        <v>556</v>
      </c>
      <c r="C1247" s="529" t="s">
        <v>368</v>
      </c>
      <c r="D1247" s="529" t="s">
        <v>580</v>
      </c>
      <c r="E1247" s="529" t="s">
        <v>405</v>
      </c>
      <c r="F1247" s="529" t="s">
        <v>371</v>
      </c>
      <c r="G1247" s="529" t="s">
        <v>406</v>
      </c>
      <c r="H1247" s="9">
        <v>222.2023328615</v>
      </c>
      <c r="I1247" s="9">
        <v>0.21045350588</v>
      </c>
      <c r="J1247" s="287">
        <v>222.41278636737999</v>
      </c>
      <c r="K1247" s="9">
        <v>10.678507528440001</v>
      </c>
      <c r="L1247" s="9">
        <v>17.615611080250002</v>
      </c>
      <c r="M1247" s="287">
        <v>28.294118608690003</v>
      </c>
      <c r="N1247" s="9">
        <v>15.943376614510001</v>
      </c>
      <c r="O1247" s="9">
        <v>118.55070530467</v>
      </c>
      <c r="P1247" s="9">
        <v>13.856224135130001</v>
      </c>
      <c r="Q1247" s="9">
        <v>15.35141102843</v>
      </c>
      <c r="R1247" s="9">
        <v>49.41337010062</v>
      </c>
      <c r="S1247" s="9">
        <v>46.30109624899</v>
      </c>
      <c r="T1247" s="9">
        <v>70.266051784970003</v>
      </c>
      <c r="U1247" s="9">
        <v>32.130901640730002</v>
      </c>
      <c r="V1247" s="287">
        <v>361.81313685805003</v>
      </c>
      <c r="W1247" s="287">
        <v>612.52004183411998</v>
      </c>
      <c r="X1247" s="9">
        <v>60.337989429951008</v>
      </c>
      <c r="Y1247" s="284">
        <v>672.85803126407097</v>
      </c>
      <c r="Z1247" t="str">
        <f>SUBSTITUTE(SUBSTITUTE(SUBSTITUTE(SUBSTITUTE(IF(E1247="","",VLOOKUP(E1247,Esquemas_NORM!$A$2:$H$126,8,FALSE)),"PROVINCIA ADMINISTRATIVA Y DE PLANIFICACIÓN","PAT"),"PROVINCIA ADMINISTRATIVA Y DE PLANIFICACION","PAT"),"PROVINCIA ADMINISTRATIVA DE PLANIFICACION","PAT"),"PROVINCIA ADMINISTRATIVA Y PLANIFICACION","PAT")</f>
        <v>PAT CARTAMA</v>
      </c>
      <c r="AA1247" t="str">
        <f>IF($E1247="","",INDEX(Esquemas_NORM!$H$2:$K$126,MATCH($E1247,Esquemas_NORM!$A$2:$A$126,0),MATCH(AA$4,Esquemas_NORM!$H$1:$K$1,0)))</f>
        <v>A la fecha no ha conformado un EAT Región</v>
      </c>
      <c r="AB1247" t="str">
        <f>IF($E1247="","",INDEX(Esquemas_NORM!$H$2:$K$126,MATCH($E1247,Esquemas_NORM!$A$2:$A$126,0),MATCH(AB$4,Esquemas_NORM!$H$1:$K$1,0)))</f>
        <v>A la fecha no ha conformado un EAT Área Metropolitana</v>
      </c>
      <c r="AC1247" t="str">
        <f>IF($E1247="","",INDEX(Esquemas_NORM!$H$2:$K$126,MATCH($E1247,Esquemas_NORM!$A$2:$A$126,0),MATCH(AC$4,Esquemas_NORM!$H$1:$K$1,0)))</f>
        <v>A la fecha no ha conformado un EAT asociación - unión</v>
      </c>
    </row>
    <row r="1248" spans="1:29" x14ac:dyDescent="0.3">
      <c r="A1248" s="528">
        <v>2024</v>
      </c>
      <c r="B1248" s="529" t="s">
        <v>556</v>
      </c>
      <c r="C1248" s="529" t="s">
        <v>368</v>
      </c>
      <c r="D1248" s="529" t="s">
        <v>580</v>
      </c>
      <c r="E1248" s="529" t="s">
        <v>407</v>
      </c>
      <c r="F1248" s="529" t="s">
        <v>371</v>
      </c>
      <c r="G1248" s="529" t="s">
        <v>408</v>
      </c>
      <c r="H1248" s="9">
        <v>253.84103905384001</v>
      </c>
      <c r="I1248" s="9">
        <v>0</v>
      </c>
      <c r="J1248" s="287">
        <v>253.84103905384001</v>
      </c>
      <c r="K1248" s="9">
        <v>20.365237083170001</v>
      </c>
      <c r="L1248" s="9">
        <v>20.924947054800001</v>
      </c>
      <c r="M1248" s="287">
        <v>41.290184137970002</v>
      </c>
      <c r="N1248" s="9">
        <v>13.4880524926</v>
      </c>
      <c r="O1248" s="9">
        <v>71.252410002060003</v>
      </c>
      <c r="P1248" s="9">
        <v>7.2623044325699997</v>
      </c>
      <c r="Q1248" s="9">
        <v>11.77952420103</v>
      </c>
      <c r="R1248" s="9">
        <v>23.17065977691</v>
      </c>
      <c r="S1248" s="9">
        <v>32.324139943900001</v>
      </c>
      <c r="T1248" s="9">
        <v>61.713398917070002</v>
      </c>
      <c r="U1248" s="9">
        <v>18.410032794629998</v>
      </c>
      <c r="V1248" s="287">
        <v>239.40052256077001</v>
      </c>
      <c r="W1248" s="287">
        <v>534.53174575258004</v>
      </c>
      <c r="X1248" s="9">
        <v>52.655535529270807</v>
      </c>
      <c r="Y1248" s="284">
        <v>587.1872812818508</v>
      </c>
      <c r="Z1248" t="str">
        <f>SUBSTITUTE(SUBSTITUTE(SUBSTITUTE(SUBSTITUTE(IF(E1248="","",VLOOKUP(E1248,Esquemas_NORM!$A$2:$H$126,8,FALSE)),"PROVINCIA ADMINISTRATIVA Y DE PLANIFICACIÓN","PAT"),"PROVINCIA ADMINISTRATIVA Y DE PLANIFICACION","PAT"),"PROVINCIA ADMINISTRATIVA DE PLANIFICACION","PAT"),"PROVINCIA ADMINISTRATIVA Y PLANIFICACION","PAT")</f>
        <v>PAT CARTAMA</v>
      </c>
      <c r="AA1248" t="str">
        <f>IF($E1248="","",INDEX(Esquemas_NORM!$H$2:$K$126,MATCH($E1248,Esquemas_NORM!$A$2:$A$126,0),MATCH(AA$4,Esquemas_NORM!$H$1:$K$1,0)))</f>
        <v>A la fecha no ha conformado un EAT Región</v>
      </c>
      <c r="AB1248" t="str">
        <f>IF($E1248="","",INDEX(Esquemas_NORM!$H$2:$K$126,MATCH($E1248,Esquemas_NORM!$A$2:$A$126,0),MATCH(AB$4,Esquemas_NORM!$H$1:$K$1,0)))</f>
        <v>A la fecha no ha conformado un EAT Área Metropolitana</v>
      </c>
      <c r="AC1248" t="str">
        <f>IF($E1248="","",INDEX(Esquemas_NORM!$H$2:$K$126,MATCH($E1248,Esquemas_NORM!$A$2:$A$126,0),MATCH(AC$4,Esquemas_NORM!$H$1:$K$1,0)))</f>
        <v>A la fecha no ha conformado un EAT asociación - unión</v>
      </c>
    </row>
    <row r="1249" spans="1:29" x14ac:dyDescent="0.3">
      <c r="A1249" s="528">
        <v>2024</v>
      </c>
      <c r="B1249" s="529" t="s">
        <v>556</v>
      </c>
      <c r="C1249" s="529" t="s">
        <v>368</v>
      </c>
      <c r="D1249" s="529" t="s">
        <v>580</v>
      </c>
      <c r="E1249" s="529" t="s">
        <v>409</v>
      </c>
      <c r="F1249" s="529" t="s">
        <v>371</v>
      </c>
      <c r="G1249" s="529" t="s">
        <v>410</v>
      </c>
      <c r="H1249" s="9">
        <v>86.038733285259994</v>
      </c>
      <c r="I1249" s="9">
        <v>4.7531100437999996</v>
      </c>
      <c r="J1249" s="287">
        <v>90.791843329059986</v>
      </c>
      <c r="K1249" s="9">
        <v>4.0058624147500002</v>
      </c>
      <c r="L1249" s="9">
        <v>4.8001627625800003</v>
      </c>
      <c r="M1249" s="287">
        <v>8.8060251773299996</v>
      </c>
      <c r="N1249" s="9">
        <v>6.5780872135199999</v>
      </c>
      <c r="O1249" s="9">
        <v>25.145052751080001</v>
      </c>
      <c r="P1249" s="9">
        <v>3.8567389851899998</v>
      </c>
      <c r="Q1249" s="9">
        <v>4.8400606699499997</v>
      </c>
      <c r="R1249" s="9">
        <v>10.16184834639</v>
      </c>
      <c r="S1249" s="9">
        <v>13.4458207966</v>
      </c>
      <c r="T1249" s="9">
        <v>28.214034667730001</v>
      </c>
      <c r="U1249" s="9">
        <v>7.1790206372899998</v>
      </c>
      <c r="V1249" s="287">
        <v>99.420664067749996</v>
      </c>
      <c r="W1249" s="287">
        <v>199.01853257413998</v>
      </c>
      <c r="X1249" s="9">
        <v>19.604873791336889</v>
      </c>
      <c r="Y1249" s="284">
        <v>218.62340636547688</v>
      </c>
      <c r="Z1249" t="str">
        <f>SUBSTITUTE(SUBSTITUTE(SUBSTITUTE(SUBSTITUTE(IF(E1249="","",VLOOKUP(E1249,Esquemas_NORM!$A$2:$H$126,8,FALSE)),"PROVINCIA ADMINISTRATIVA Y DE PLANIFICACIÓN","PAT"),"PROVINCIA ADMINISTRATIVA Y DE PLANIFICACION","PAT"),"PROVINCIA ADMINISTRATIVA DE PLANIFICACION","PAT"),"PROVINCIA ADMINISTRATIVA Y PLANIFICACION","PAT")</f>
        <v>PAT CARTAMA</v>
      </c>
      <c r="AA1249" t="str">
        <f>IF($E1249="","",INDEX(Esquemas_NORM!$H$2:$K$126,MATCH($E1249,Esquemas_NORM!$A$2:$A$126,0),MATCH(AA$4,Esquemas_NORM!$H$1:$K$1,0)))</f>
        <v>A la fecha no ha conformado un EAT Región</v>
      </c>
      <c r="AB1249" t="str">
        <f>IF($E1249="","",INDEX(Esquemas_NORM!$H$2:$K$126,MATCH($E1249,Esquemas_NORM!$A$2:$A$126,0),MATCH(AB$4,Esquemas_NORM!$H$1:$K$1,0)))</f>
        <v>A la fecha no ha conformado un EAT Área Metropolitana</v>
      </c>
      <c r="AC1249" t="str">
        <f>IF($E1249="","",INDEX(Esquemas_NORM!$H$2:$K$126,MATCH($E1249,Esquemas_NORM!$A$2:$A$126,0),MATCH(AC$4,Esquemas_NORM!$H$1:$K$1,0)))</f>
        <v>A la fecha no ha conformado un EAT asociación - unión</v>
      </c>
    </row>
    <row r="1250" spans="1:29" x14ac:dyDescent="0.3">
      <c r="A1250" s="528">
        <v>2024</v>
      </c>
      <c r="B1250" s="529" t="s">
        <v>556</v>
      </c>
      <c r="C1250" s="529" t="s">
        <v>368</v>
      </c>
      <c r="D1250" s="529" t="s">
        <v>577</v>
      </c>
      <c r="E1250" s="529" t="s">
        <v>411</v>
      </c>
      <c r="F1250" s="529" t="s">
        <v>371</v>
      </c>
      <c r="G1250" s="529" t="s">
        <v>412</v>
      </c>
      <c r="H1250" s="9">
        <v>49.373103882149998</v>
      </c>
      <c r="I1250" s="9">
        <v>21.18332516265</v>
      </c>
      <c r="J1250" s="287">
        <v>70.556429044799998</v>
      </c>
      <c r="K1250" s="9">
        <v>6.1925714473299998</v>
      </c>
      <c r="L1250" s="9">
        <v>3.90079640633</v>
      </c>
      <c r="M1250" s="287">
        <v>10.09336785366</v>
      </c>
      <c r="N1250" s="9">
        <v>9.3524742014100006</v>
      </c>
      <c r="O1250" s="9">
        <v>41.44341302318</v>
      </c>
      <c r="P1250" s="9">
        <v>5.9543842817700003</v>
      </c>
      <c r="Q1250" s="9">
        <v>4.6031112238</v>
      </c>
      <c r="R1250" s="9">
        <v>17.356001927179999</v>
      </c>
      <c r="S1250" s="9">
        <v>20.607999873779999</v>
      </c>
      <c r="T1250" s="9">
        <v>34.094237959840001</v>
      </c>
      <c r="U1250" s="9">
        <v>11.985990859599999</v>
      </c>
      <c r="V1250" s="287">
        <v>145.39761335056002</v>
      </c>
      <c r="W1250" s="287">
        <v>226.04741024902</v>
      </c>
      <c r="X1250" s="9">
        <v>22.267428522732025</v>
      </c>
      <c r="Y1250" s="284">
        <v>248.31483877175202</v>
      </c>
      <c r="Z1250" t="str">
        <f>SUBSTITUTE(SUBSTITUTE(SUBSTITUTE(SUBSTITUTE(IF(E1250="","",VLOOKUP(E1250,Esquemas_NORM!$A$2:$H$126,8,FALSE)),"PROVINCIA ADMINISTRATIVA Y DE PLANIFICACIÓN","PAT"),"PROVINCIA ADMINISTRATIVA Y DE PLANIFICACION","PAT"),"PROVINCIA ADMINISTRATIVA DE PLANIFICACION","PAT"),"PROVINCIA ADMINISTRATIVA Y PLANIFICACION","PAT")</f>
        <v>PAT DE PENDERISCO Y SINIFANÁ</v>
      </c>
      <c r="AA1250" t="str">
        <f>IF($E1250="","",INDEX(Esquemas_NORM!$H$2:$K$126,MATCH($E1250,Esquemas_NORM!$A$2:$A$126,0),MATCH(AA$4,Esquemas_NORM!$H$1:$K$1,0)))</f>
        <v>A la fecha no ha conformado un EAT Región</v>
      </c>
      <c r="AB1250" t="str">
        <f>IF($E1250="","",INDEX(Esquemas_NORM!$H$2:$K$126,MATCH($E1250,Esquemas_NORM!$A$2:$A$126,0),MATCH(AB$4,Esquemas_NORM!$H$1:$K$1,0)))</f>
        <v>A la fecha no ha conformado un EAT Área Metropolitana</v>
      </c>
      <c r="AC1250" t="str">
        <f>IF($E1250="","",INDEX(Esquemas_NORM!$H$2:$K$126,MATCH($E1250,Esquemas_NORM!$A$2:$A$126,0),MATCH(AC$4,Esquemas_NORM!$H$1:$K$1,0)))</f>
        <v>A la fecha no ha conformado un EAT asociación - unión</v>
      </c>
    </row>
    <row r="1251" spans="1:29" x14ac:dyDescent="0.3">
      <c r="A1251" s="528">
        <v>2024</v>
      </c>
      <c r="B1251" s="529" t="s">
        <v>556</v>
      </c>
      <c r="C1251" s="529" t="s">
        <v>368</v>
      </c>
      <c r="D1251" s="529" t="s">
        <v>579</v>
      </c>
      <c r="E1251" s="529" t="s">
        <v>413</v>
      </c>
      <c r="F1251" s="529" t="s">
        <v>371</v>
      </c>
      <c r="G1251" s="529" t="s">
        <v>414</v>
      </c>
      <c r="H1251" s="9">
        <v>786.12283893657002</v>
      </c>
      <c r="I1251" s="9">
        <v>0</v>
      </c>
      <c r="J1251" s="287">
        <v>786.12283893657002</v>
      </c>
      <c r="K1251" s="9">
        <v>39.572352576610001</v>
      </c>
      <c r="L1251" s="9">
        <v>17.88050612532</v>
      </c>
      <c r="M1251" s="287">
        <v>57.452858701929998</v>
      </c>
      <c r="N1251" s="9">
        <v>19.899821920219999</v>
      </c>
      <c r="O1251" s="9">
        <v>106.40648308964001</v>
      </c>
      <c r="P1251" s="9">
        <v>13.959264102000001</v>
      </c>
      <c r="Q1251" s="9">
        <v>20.43395517115</v>
      </c>
      <c r="R1251" s="9">
        <v>41.466453432480002</v>
      </c>
      <c r="S1251" s="9">
        <v>54.223184534479998</v>
      </c>
      <c r="T1251" s="9">
        <v>117.4122781961</v>
      </c>
      <c r="U1251" s="9">
        <v>29.771446588500002</v>
      </c>
      <c r="V1251" s="287">
        <v>403.57288703457004</v>
      </c>
      <c r="W1251" s="287">
        <v>1247.14858467307</v>
      </c>
      <c r="X1251" s="9">
        <v>122.85383820948104</v>
      </c>
      <c r="Y1251" s="284">
        <v>1370.0024228825509</v>
      </c>
      <c r="Z1251" t="str">
        <f>SUBSTITUTE(SUBSTITUTE(SUBSTITUTE(SUBSTITUTE(IF(E1251="","",VLOOKUP(E1251,Esquemas_NORM!$A$2:$H$126,8,FALSE)),"PROVINCIA ADMINISTRATIVA Y DE PLANIFICACIÓN","PAT"),"PROVINCIA ADMINISTRATIVA Y DE PLANIFICACION","PAT"),"PROVINCIA ADMINISTRATIVA DE PLANIFICACION","PAT"),"PROVINCIA ADMINISTRATIVA Y PLANIFICACION","PAT")</f>
        <v>PAT DE PENDERISCO Y SINIFANÁ</v>
      </c>
      <c r="AA1251" t="str">
        <f>IF($E1251="","",INDEX(Esquemas_NORM!$H$2:$K$126,MATCH($E1251,Esquemas_NORM!$A$2:$A$126,0),MATCH(AA$4,Esquemas_NORM!$H$1:$K$1,0)))</f>
        <v>A la fecha no ha conformado un EAT Región</v>
      </c>
      <c r="AB1251" t="str">
        <f>IF($E1251="","",INDEX(Esquemas_NORM!$H$2:$K$126,MATCH($E1251,Esquemas_NORM!$A$2:$A$126,0),MATCH(AB$4,Esquemas_NORM!$H$1:$K$1,0)))</f>
        <v>A la fecha no ha conformado un EAT Área Metropolitana</v>
      </c>
      <c r="AC1251" t="str">
        <f>IF($E1251="","",INDEX(Esquemas_NORM!$H$2:$K$126,MATCH($E1251,Esquemas_NORM!$A$2:$A$126,0),MATCH(AC$4,Esquemas_NORM!$H$1:$K$1,0)))</f>
        <v>A la fecha no ha conformado un EAT asociación - unión</v>
      </c>
    </row>
    <row r="1252" spans="1:29" x14ac:dyDescent="0.3">
      <c r="A1252" s="528">
        <v>2024</v>
      </c>
      <c r="B1252" s="529" t="s">
        <v>556</v>
      </c>
      <c r="C1252" s="529" t="s">
        <v>368</v>
      </c>
      <c r="D1252" s="529" t="s">
        <v>580</v>
      </c>
      <c r="E1252" s="529" t="s">
        <v>415</v>
      </c>
      <c r="F1252" s="529" t="s">
        <v>371</v>
      </c>
      <c r="G1252" s="529" t="s">
        <v>416</v>
      </c>
      <c r="H1252" s="9">
        <v>259.78317718457998</v>
      </c>
      <c r="I1252" s="9">
        <v>1.3539428012600001</v>
      </c>
      <c r="J1252" s="287">
        <v>261.13711998584</v>
      </c>
      <c r="K1252" s="9">
        <v>8.4483125014600002</v>
      </c>
      <c r="L1252" s="9">
        <v>7.2665102808800004</v>
      </c>
      <c r="M1252" s="287">
        <v>15.714822782340001</v>
      </c>
      <c r="N1252" s="9">
        <v>4.7531255378699999</v>
      </c>
      <c r="O1252" s="9">
        <v>27.835826938019999</v>
      </c>
      <c r="P1252" s="9">
        <v>3.2766294773600002</v>
      </c>
      <c r="Q1252" s="9">
        <v>3.2655218211100001</v>
      </c>
      <c r="R1252" s="9">
        <v>14.35512221085</v>
      </c>
      <c r="S1252" s="9">
        <v>14.84026457713</v>
      </c>
      <c r="T1252" s="9">
        <v>27.711155326610001</v>
      </c>
      <c r="U1252" s="9">
        <v>8.9712755488199996</v>
      </c>
      <c r="V1252" s="287">
        <v>105.00892143777</v>
      </c>
      <c r="W1252" s="287">
        <v>381.86086420595001</v>
      </c>
      <c r="X1252" s="9">
        <v>37.616265941549287</v>
      </c>
      <c r="Y1252" s="284">
        <v>419.47713014749928</v>
      </c>
      <c r="Z1252" t="str">
        <f>SUBSTITUTE(SUBSTITUTE(SUBSTITUTE(SUBSTITUTE(IF(E1252="","",VLOOKUP(E1252,Esquemas_NORM!$A$2:$H$126,8,FALSE)),"PROVINCIA ADMINISTRATIVA Y DE PLANIFICACIÓN","PAT"),"PROVINCIA ADMINISTRATIVA Y DE PLANIFICACION","PAT"),"PROVINCIA ADMINISTRATIVA DE PLANIFICACION","PAT"),"PROVINCIA ADMINISTRATIVA Y PLANIFICACION","PAT")</f>
        <v>PAT CARTAMA</v>
      </c>
      <c r="AA1252" t="str">
        <f>IF($E1252="","",INDEX(Esquemas_NORM!$H$2:$K$126,MATCH($E1252,Esquemas_NORM!$A$2:$A$126,0),MATCH(AA$4,Esquemas_NORM!$H$1:$K$1,0)))</f>
        <v>A la fecha no ha conformado un EAT Región</v>
      </c>
      <c r="AB1252" t="str">
        <f>IF($E1252="","",INDEX(Esquemas_NORM!$H$2:$K$126,MATCH($E1252,Esquemas_NORM!$A$2:$A$126,0),MATCH(AB$4,Esquemas_NORM!$H$1:$K$1,0)))</f>
        <v>A la fecha no ha conformado un EAT Área Metropolitana</v>
      </c>
      <c r="AC1252" t="str">
        <f>IF($E1252="","",INDEX(Esquemas_NORM!$H$2:$K$126,MATCH($E1252,Esquemas_NORM!$A$2:$A$126,0),MATCH(AC$4,Esquemas_NORM!$H$1:$K$1,0)))</f>
        <v>A la fecha no ha conformado un EAT asociación - unión</v>
      </c>
    </row>
    <row r="1253" spans="1:29" x14ac:dyDescent="0.3">
      <c r="A1253" s="528">
        <v>2024</v>
      </c>
      <c r="B1253" s="529" t="s">
        <v>556</v>
      </c>
      <c r="C1253" s="529" t="s">
        <v>368</v>
      </c>
      <c r="D1253" s="529" t="s">
        <v>577</v>
      </c>
      <c r="E1253" s="529" t="s">
        <v>417</v>
      </c>
      <c r="F1253" s="529" t="s">
        <v>371</v>
      </c>
      <c r="G1253" s="529" t="s">
        <v>418</v>
      </c>
      <c r="H1253" s="9">
        <v>141.77117846005001</v>
      </c>
      <c r="I1253" s="9">
        <v>25.324425917469998</v>
      </c>
      <c r="J1253" s="287">
        <v>167.09560437752</v>
      </c>
      <c r="K1253" s="9">
        <v>8.6402966029500003</v>
      </c>
      <c r="L1253" s="9">
        <v>9.1604495181899992</v>
      </c>
      <c r="M1253" s="287">
        <v>17.800746121140001</v>
      </c>
      <c r="N1253" s="9">
        <v>26.5494741559</v>
      </c>
      <c r="O1253" s="9">
        <v>66.686026901280002</v>
      </c>
      <c r="P1253" s="9">
        <v>8.0647437589499997</v>
      </c>
      <c r="Q1253" s="9">
        <v>7.1199045987099998</v>
      </c>
      <c r="R1253" s="9">
        <v>27.323204313609999</v>
      </c>
      <c r="S1253" s="9">
        <v>29.640594246039999</v>
      </c>
      <c r="T1253" s="9">
        <v>38.456840730899998</v>
      </c>
      <c r="U1253" s="9">
        <v>16.089281728980001</v>
      </c>
      <c r="V1253" s="287">
        <v>219.93007043436998</v>
      </c>
      <c r="W1253" s="287">
        <v>404.82642093303002</v>
      </c>
      <c r="X1253" s="9">
        <v>39.878551947598993</v>
      </c>
      <c r="Y1253" s="284">
        <v>444.70497288062904</v>
      </c>
      <c r="Z1253" t="str">
        <f>SUBSTITUTE(SUBSTITUTE(SUBSTITUTE(SUBSTITUTE(IF(E1253="","",VLOOKUP(E1253,Esquemas_NORM!$A$2:$H$126,8,FALSE)),"PROVINCIA ADMINISTRATIVA Y DE PLANIFICACIÓN","PAT"),"PROVINCIA ADMINISTRATIVA Y DE PLANIFICACION","PAT"),"PROVINCIA ADMINISTRATIVA DE PLANIFICACION","PAT"),"PROVINCIA ADMINISTRATIVA Y PLANIFICACION","PAT")</f>
        <v>PAT CARTAMA</v>
      </c>
      <c r="AA1253" t="str">
        <f>IF($E1253="","",INDEX(Esquemas_NORM!$H$2:$K$126,MATCH($E1253,Esquemas_NORM!$A$2:$A$126,0),MATCH(AA$4,Esquemas_NORM!$H$1:$K$1,0)))</f>
        <v>A la fecha no ha conformado un EAT Región</v>
      </c>
      <c r="AB1253" t="str">
        <f>IF($E1253="","",INDEX(Esquemas_NORM!$H$2:$K$126,MATCH($E1253,Esquemas_NORM!$A$2:$A$126,0),MATCH(AB$4,Esquemas_NORM!$H$1:$K$1,0)))</f>
        <v>A la fecha no ha conformado un EAT Área Metropolitana</v>
      </c>
      <c r="AC1253" t="str">
        <f>IF($E1253="","",INDEX(Esquemas_NORM!$H$2:$K$126,MATCH($E1253,Esquemas_NORM!$A$2:$A$126,0),MATCH(AC$4,Esquemas_NORM!$H$1:$K$1,0)))</f>
        <v>A la fecha no ha conformado un EAT asociación - unión</v>
      </c>
    </row>
    <row r="1254" spans="1:29" x14ac:dyDescent="0.3">
      <c r="A1254" s="528">
        <v>2024</v>
      </c>
      <c r="B1254" s="529" t="s">
        <v>556</v>
      </c>
      <c r="C1254" s="529" t="s">
        <v>419</v>
      </c>
      <c r="D1254" s="529" t="s">
        <v>581</v>
      </c>
      <c r="E1254" s="529" t="s">
        <v>421</v>
      </c>
      <c r="F1254" s="529" t="s">
        <v>422</v>
      </c>
      <c r="G1254" s="529" t="s">
        <v>424</v>
      </c>
      <c r="H1254" s="9">
        <v>1252.1730266868799</v>
      </c>
      <c r="I1254" s="9">
        <v>2.6219842302599998</v>
      </c>
      <c r="J1254" s="287">
        <v>1254.79501091714</v>
      </c>
      <c r="K1254" s="9">
        <v>100.58441779894</v>
      </c>
      <c r="L1254" s="9">
        <v>128.54085354822999</v>
      </c>
      <c r="M1254" s="287">
        <v>229.12527134716998</v>
      </c>
      <c r="N1254" s="9">
        <v>186.78414468907999</v>
      </c>
      <c r="O1254" s="9">
        <v>864.65828349896003</v>
      </c>
      <c r="P1254" s="9">
        <v>95.72379314474</v>
      </c>
      <c r="Q1254" s="9">
        <v>126.93599881566</v>
      </c>
      <c r="R1254" s="9">
        <v>144.56956804967001</v>
      </c>
      <c r="S1254" s="9">
        <v>354.73491739350999</v>
      </c>
      <c r="T1254" s="9">
        <v>661.45031085181995</v>
      </c>
      <c r="U1254" s="9">
        <v>137.44228751115</v>
      </c>
      <c r="V1254" s="287">
        <v>2572.2993039545904</v>
      </c>
      <c r="W1254" s="287">
        <v>4056.2195862189001</v>
      </c>
      <c r="X1254" s="9">
        <v>399.5691859910425</v>
      </c>
      <c r="Y1254" s="284">
        <v>4455.7887722099422</v>
      </c>
      <c r="Z1254" t="str">
        <f>SUBSTITUTE(SUBSTITUTE(SUBSTITUTE(SUBSTITUTE(IF(E1254="","",VLOOKUP(E1254,Esquemas_NORM!$A$2:$H$126,8,FALSE)),"PROVINCIA ADMINISTRATIVA Y DE PLANIFICACIÓN","PAT"),"PROVINCIA ADMINISTRATIVA Y DE PLANIFICACION","PAT"),"PROVINCIA ADMINISTRATIVA DE PLANIFICACION","PAT"),"PROVINCIA ADMINISTRATIVA Y PLANIFICACION","PAT")</f>
        <v>A la fecha no ha conformado un EAT Provincia</v>
      </c>
      <c r="AA1254" t="str">
        <f>IF($E1254="","",INDEX(Esquemas_NORM!$H$2:$K$126,MATCH($E1254,Esquemas_NORM!$A$2:$A$126,0),MATCH(AA$4,Esquemas_NORM!$H$1:$K$1,0)))</f>
        <v>Región de Planeación y Gestión de Urabá - RPG (Acuerdo de Voluntades)</v>
      </c>
      <c r="AB1254" t="str">
        <f>IF($E1254="","",INDEX(Esquemas_NORM!$H$2:$K$126,MATCH($E1254,Esquemas_NORM!$A$2:$A$126,0),MATCH(AB$4,Esquemas_NORM!$H$1:$K$1,0)))</f>
        <v>A la fecha no ha conformado un EAT Área Metropolitana</v>
      </c>
      <c r="AC1254" t="str">
        <f>IF($E1254="","",INDEX(Esquemas_NORM!$H$2:$K$126,MATCH($E1254,Esquemas_NORM!$A$2:$A$126,0),MATCH(AC$4,Esquemas_NORM!$H$1:$K$1,0)))</f>
        <v>ASOCIACIÓN DE MUNICIPIOS DEL URABÁ ANTIOQUEÑO - ASOMURA</v>
      </c>
    </row>
    <row r="1255" spans="1:29" x14ac:dyDescent="0.3">
      <c r="A1255" s="528">
        <v>2024</v>
      </c>
      <c r="B1255" s="529" t="s">
        <v>556</v>
      </c>
      <c r="C1255" s="529" t="s">
        <v>419</v>
      </c>
      <c r="D1255" s="529" t="s">
        <v>582</v>
      </c>
      <c r="E1255" s="529" t="s">
        <v>425</v>
      </c>
      <c r="F1255" s="529" t="s">
        <v>422</v>
      </c>
      <c r="G1255" s="529" t="s">
        <v>426</v>
      </c>
      <c r="H1255" s="9">
        <v>155.13106624432001</v>
      </c>
      <c r="I1255" s="9">
        <v>0</v>
      </c>
      <c r="J1255" s="287">
        <v>155.13106624432001</v>
      </c>
      <c r="K1255" s="9">
        <v>1.1671449061400001</v>
      </c>
      <c r="L1255" s="9">
        <v>24.706805192760001</v>
      </c>
      <c r="M1255" s="287">
        <v>25.8739500989</v>
      </c>
      <c r="N1255" s="9">
        <v>13.482235798330001</v>
      </c>
      <c r="O1255" s="9">
        <v>110.10199773463999</v>
      </c>
      <c r="P1255" s="9">
        <v>13.1525196476</v>
      </c>
      <c r="Q1255" s="9">
        <v>15.49290906015</v>
      </c>
      <c r="R1255" s="9">
        <v>19.76199782734</v>
      </c>
      <c r="S1255" s="9">
        <v>47.839021977750001</v>
      </c>
      <c r="T1255" s="9">
        <v>135.22722683149999</v>
      </c>
      <c r="U1255" s="9">
        <v>18.520729941700001</v>
      </c>
      <c r="V1255" s="287">
        <v>373.57863881900994</v>
      </c>
      <c r="W1255" s="287">
        <v>554.58365516223</v>
      </c>
      <c r="X1255" s="9">
        <v>54.630804606828143</v>
      </c>
      <c r="Y1255" s="284">
        <v>609.21445976905818</v>
      </c>
      <c r="Z1255" t="str">
        <f>SUBSTITUTE(SUBSTITUTE(SUBSTITUTE(SUBSTITUTE(IF(E1255="","",VLOOKUP(E1255,Esquemas_NORM!$A$2:$H$126,8,FALSE)),"PROVINCIA ADMINISTRATIVA Y DE PLANIFICACIÓN","PAT"),"PROVINCIA ADMINISTRATIVA Y DE PLANIFICACION","PAT"),"PROVINCIA ADMINISTRATIVA DE PLANIFICACION","PAT"),"PROVINCIA ADMINISTRATIVA Y PLANIFICACION","PAT")</f>
        <v>A la fecha no ha conformado un EAT Provincia</v>
      </c>
      <c r="AA1255" t="str">
        <f>IF($E1255="","",INDEX(Esquemas_NORM!$H$2:$K$126,MATCH($E1255,Esquemas_NORM!$A$2:$A$126,0),MATCH(AA$4,Esquemas_NORM!$H$1:$K$1,0)))</f>
        <v>Región de Planeación y Gestión de Urabá - RPG (Acuerdo de Voluntades)</v>
      </c>
      <c r="AB1255" t="str">
        <f>IF($E1255="","",INDEX(Esquemas_NORM!$H$2:$K$126,MATCH($E1255,Esquemas_NORM!$A$2:$A$126,0),MATCH(AB$4,Esquemas_NORM!$H$1:$K$1,0)))</f>
        <v>A la fecha no ha conformado un EAT Área Metropolitana</v>
      </c>
      <c r="AC1255" t="str">
        <f>IF($E1255="","",INDEX(Esquemas_NORM!$H$2:$K$126,MATCH($E1255,Esquemas_NORM!$A$2:$A$126,0),MATCH(AC$4,Esquemas_NORM!$H$1:$K$1,0)))</f>
        <v>ASOCIACIÓN DE MUNICIPIOS DEL URABÁ ANTIOQUEÑO - ASOMURA /ASOCIACIÓN DE MUNICIPIOS DEL URABÁ NORTE-ASOURANOR</v>
      </c>
    </row>
    <row r="1256" spans="1:29" x14ac:dyDescent="0.3">
      <c r="A1256" s="528">
        <v>2024</v>
      </c>
      <c r="B1256" s="529" t="s">
        <v>556</v>
      </c>
      <c r="C1256" s="529" t="s">
        <v>419</v>
      </c>
      <c r="D1256" s="529" t="s">
        <v>581</v>
      </c>
      <c r="E1256" s="529" t="s">
        <v>427</v>
      </c>
      <c r="F1256" s="529" t="s">
        <v>422</v>
      </c>
      <c r="G1256" s="529" t="s">
        <v>428</v>
      </c>
      <c r="H1256" s="9">
        <v>1084.6155016912501</v>
      </c>
      <c r="I1256" s="9">
        <v>1.8545236142999999</v>
      </c>
      <c r="J1256" s="287">
        <v>1086.4700253055501</v>
      </c>
      <c r="K1256" s="9">
        <v>46.498820631640001</v>
      </c>
      <c r="L1256" s="9">
        <v>37.514586219210003</v>
      </c>
      <c r="M1256" s="287">
        <v>84.013406850850004</v>
      </c>
      <c r="N1256" s="9">
        <v>46.904973358939998</v>
      </c>
      <c r="O1256" s="9">
        <v>227.78867393979999</v>
      </c>
      <c r="P1256" s="9">
        <v>32.771321388170001</v>
      </c>
      <c r="Q1256" s="9">
        <v>32.69473836881</v>
      </c>
      <c r="R1256" s="9">
        <v>53.585840394009999</v>
      </c>
      <c r="S1256" s="9">
        <v>105.26070053516</v>
      </c>
      <c r="T1256" s="9">
        <v>200.08743595292</v>
      </c>
      <c r="U1256" s="9">
        <v>56.190054015359998</v>
      </c>
      <c r="V1256" s="287">
        <v>755.28373795317009</v>
      </c>
      <c r="W1256" s="287">
        <v>1925.7671701095701</v>
      </c>
      <c r="X1256" s="9">
        <v>189.70304842050035</v>
      </c>
      <c r="Y1256" s="284">
        <v>2115.4702185300703</v>
      </c>
      <c r="Z1256" t="str">
        <f>SUBSTITUTE(SUBSTITUTE(SUBSTITUTE(SUBSTITUTE(IF(E1256="","",VLOOKUP(E1256,Esquemas_NORM!$A$2:$H$126,8,FALSE)),"PROVINCIA ADMINISTRATIVA Y DE PLANIFICACIÓN","PAT"),"PROVINCIA ADMINISTRATIVA Y DE PLANIFICACION","PAT"),"PROVINCIA ADMINISTRATIVA DE PLANIFICACION","PAT"),"PROVINCIA ADMINISTRATIVA Y PLANIFICACION","PAT")</f>
        <v>A la fecha no ha conformado un EAT Provincia</v>
      </c>
      <c r="AA1256" t="str">
        <f>IF($E1256="","",INDEX(Esquemas_NORM!$H$2:$K$126,MATCH($E1256,Esquemas_NORM!$A$2:$A$126,0),MATCH(AA$4,Esquemas_NORM!$H$1:$K$1,0)))</f>
        <v>Región de Planeación y Gestión de Urabá - RPG (Acuerdo de Voluntades)</v>
      </c>
      <c r="AB1256" t="str">
        <f>IF($E1256="","",INDEX(Esquemas_NORM!$H$2:$K$126,MATCH($E1256,Esquemas_NORM!$A$2:$A$126,0),MATCH(AB$4,Esquemas_NORM!$H$1:$K$1,0)))</f>
        <v>A la fecha no ha conformado un EAT Área Metropolitana</v>
      </c>
      <c r="AC1256" t="str">
        <f>IF($E1256="","",INDEX(Esquemas_NORM!$H$2:$K$126,MATCH($E1256,Esquemas_NORM!$A$2:$A$126,0),MATCH(AC$4,Esquemas_NORM!$H$1:$K$1,0)))</f>
        <v>ASOCIACIÓN DE MUNICIPIOS DEL URABÁ ANTIOQUEÑO - ASOMURA / ASOCIACIÓN DE MUNICIPIOS DEL CHOCÓ Y URABÁ - ASUMUCUR</v>
      </c>
    </row>
    <row r="1257" spans="1:29" x14ac:dyDescent="0.3">
      <c r="A1257" s="528">
        <v>2024</v>
      </c>
      <c r="B1257" s="529" t="s">
        <v>556</v>
      </c>
      <c r="C1257" s="529" t="s">
        <v>419</v>
      </c>
      <c r="D1257" s="529" t="s">
        <v>581</v>
      </c>
      <c r="E1257" s="529" t="s">
        <v>429</v>
      </c>
      <c r="F1257" s="529" t="s">
        <v>422</v>
      </c>
      <c r="G1257" s="529" t="s">
        <v>430</v>
      </c>
      <c r="H1257" s="9">
        <v>935.61854697547994</v>
      </c>
      <c r="I1257" s="9">
        <v>4.4253930497600003</v>
      </c>
      <c r="J1257" s="287">
        <v>940.04394002523998</v>
      </c>
      <c r="K1257" s="9">
        <v>35.875737933149999</v>
      </c>
      <c r="L1257" s="9">
        <v>49.739677146360002</v>
      </c>
      <c r="M1257" s="287">
        <v>85.615415079510001</v>
      </c>
      <c r="N1257" s="9">
        <v>59.85631909024</v>
      </c>
      <c r="O1257" s="9">
        <v>282.06024406639</v>
      </c>
      <c r="P1257" s="9">
        <v>47.366850635159999</v>
      </c>
      <c r="Q1257" s="9">
        <v>51.195559435870003</v>
      </c>
      <c r="R1257" s="9">
        <v>79.301508354180001</v>
      </c>
      <c r="S1257" s="9">
        <v>117.34072129113</v>
      </c>
      <c r="T1257" s="9">
        <v>239.23938504180001</v>
      </c>
      <c r="U1257" s="9">
        <v>61.463492553099996</v>
      </c>
      <c r="V1257" s="287">
        <v>937.82408046786998</v>
      </c>
      <c r="W1257" s="287">
        <v>1963.4834355726198</v>
      </c>
      <c r="X1257" s="9">
        <v>193.41839399522965</v>
      </c>
      <c r="Y1257" s="284">
        <v>2156.9018295678493</v>
      </c>
      <c r="Z1257" t="str">
        <f>SUBSTITUTE(SUBSTITUTE(SUBSTITUTE(SUBSTITUTE(IF(E1257="","",VLOOKUP(E1257,Esquemas_NORM!$A$2:$H$126,8,FALSE)),"PROVINCIA ADMINISTRATIVA Y DE PLANIFICACIÓN","PAT"),"PROVINCIA ADMINISTRATIVA Y DE PLANIFICACION","PAT"),"PROVINCIA ADMINISTRATIVA DE PLANIFICACION","PAT"),"PROVINCIA ADMINISTRATIVA Y PLANIFICACION","PAT")</f>
        <v>A la fecha no ha conformado un EAT Provincia</v>
      </c>
      <c r="AA1257" t="str">
        <f>IF($E1257="","",INDEX(Esquemas_NORM!$H$2:$K$126,MATCH($E1257,Esquemas_NORM!$A$2:$A$126,0),MATCH(AA$4,Esquemas_NORM!$H$1:$K$1,0)))</f>
        <v>Región de Planeación y Gestión de Urabá - RPG (Acuerdo de Voluntades)</v>
      </c>
      <c r="AB1257" t="str">
        <f>IF($E1257="","",INDEX(Esquemas_NORM!$H$2:$K$126,MATCH($E1257,Esquemas_NORM!$A$2:$A$126,0),MATCH(AB$4,Esquemas_NORM!$H$1:$K$1,0)))</f>
        <v>A la fecha no ha conformado un EAT Área Metropolitana</v>
      </c>
      <c r="AC1257" t="str">
        <f>IF($E1257="","",INDEX(Esquemas_NORM!$H$2:$K$126,MATCH($E1257,Esquemas_NORM!$A$2:$A$126,0),MATCH(AC$4,Esquemas_NORM!$H$1:$K$1,0)))</f>
        <v>ASOCIACIÓN DE MUNICIPIOS DEL URABÁ ANTIOQUEÑO - ASOMURA</v>
      </c>
    </row>
    <row r="1258" spans="1:29" x14ac:dyDescent="0.3">
      <c r="A1258" s="528">
        <v>2024</v>
      </c>
      <c r="B1258" s="529" t="s">
        <v>556</v>
      </c>
      <c r="C1258" s="529" t="s">
        <v>419</v>
      </c>
      <c r="D1258" s="529" t="s">
        <v>583</v>
      </c>
      <c r="E1258" s="529" t="s">
        <v>431</v>
      </c>
      <c r="F1258" s="529" t="s">
        <v>422</v>
      </c>
      <c r="G1258" s="529" t="s">
        <v>432</v>
      </c>
      <c r="H1258" s="9">
        <v>6.3735055365799997</v>
      </c>
      <c r="I1258" s="9">
        <v>0</v>
      </c>
      <c r="J1258" s="287">
        <v>6.3735055365799997</v>
      </c>
      <c r="K1258" s="9">
        <v>0.40284899851</v>
      </c>
      <c r="L1258" s="9">
        <v>2.5877252828500001</v>
      </c>
      <c r="M1258" s="287">
        <v>2.9905742813600003</v>
      </c>
      <c r="N1258" s="9">
        <v>0.37403169457000002</v>
      </c>
      <c r="O1258" s="9">
        <v>8.4840901609799992</v>
      </c>
      <c r="P1258" s="9">
        <v>2.3322322129500002</v>
      </c>
      <c r="Q1258" s="9">
        <v>1.4115329080400001</v>
      </c>
      <c r="R1258" s="9">
        <v>7.1080256566799997</v>
      </c>
      <c r="S1258" s="9">
        <v>8.6742993429999995</v>
      </c>
      <c r="T1258" s="9">
        <v>33.495508085700003</v>
      </c>
      <c r="U1258" s="9">
        <v>3.7506221159600002</v>
      </c>
      <c r="V1258" s="287">
        <v>65.63034217788001</v>
      </c>
      <c r="W1258" s="287">
        <v>74.994421995820005</v>
      </c>
      <c r="X1258" s="9">
        <v>7.3875340113629671</v>
      </c>
      <c r="Y1258" s="284">
        <v>82.381956007182978</v>
      </c>
      <c r="Z1258" t="str">
        <f>SUBSTITUTE(SUBSTITUTE(SUBSTITUTE(SUBSTITUTE(IF(E1258="","",VLOOKUP(E1258,Esquemas_NORM!$A$2:$H$126,8,FALSE)),"PROVINCIA ADMINISTRATIVA Y DE PLANIFICACIÓN","PAT"),"PROVINCIA ADMINISTRATIVA Y DE PLANIFICACION","PAT"),"PROVINCIA ADMINISTRATIVA DE PLANIFICACION","PAT"),"PROVINCIA ADMINISTRATIVA Y PLANIFICACION","PAT")</f>
        <v>A la fecha no ha conformado un EAT Provincia</v>
      </c>
      <c r="AA1258" t="str">
        <f>IF($E1258="","",INDEX(Esquemas_NORM!$H$2:$K$126,MATCH($E1258,Esquemas_NORM!$A$2:$A$126,0),MATCH(AA$4,Esquemas_NORM!$H$1:$K$1,0)))</f>
        <v>Región de Planeación y Gestión de Urabá - RPG (Acuerdo de Voluntades)</v>
      </c>
      <c r="AB1258" t="str">
        <f>IF($E1258="","",INDEX(Esquemas_NORM!$H$2:$K$126,MATCH($E1258,Esquemas_NORM!$A$2:$A$126,0),MATCH(AB$4,Esquemas_NORM!$H$1:$K$1,0)))</f>
        <v>A la fecha no ha conformado un EAT Área Metropolitana</v>
      </c>
      <c r="AC1258" t="str">
        <f>IF($E1258="","",INDEX(Esquemas_NORM!$H$2:$K$126,MATCH($E1258,Esquemas_NORM!$A$2:$A$126,0),MATCH(AC$4,Esquemas_NORM!$H$1:$K$1,0)))</f>
        <v>ASOCIACION DE MUNICIPIOS DE LA CUENCA DEL ATRATO Y DARIEN ASOATRATO / ASOCIACIÓN DE MUNICIPIOS DEL CHOCÓ Y URABÁ - ASUMUCUR</v>
      </c>
    </row>
    <row r="1259" spans="1:29" x14ac:dyDescent="0.3">
      <c r="A1259" s="528">
        <v>2024</v>
      </c>
      <c r="B1259" s="529" t="s">
        <v>556</v>
      </c>
      <c r="C1259" s="529" t="s">
        <v>419</v>
      </c>
      <c r="D1259" s="529" t="s">
        <v>581</v>
      </c>
      <c r="E1259" s="529" t="s">
        <v>433</v>
      </c>
      <c r="F1259" s="529" t="s">
        <v>422</v>
      </c>
      <c r="G1259" s="529" t="s">
        <v>434</v>
      </c>
      <c r="H1259" s="9">
        <v>126.04174262116</v>
      </c>
      <c r="I1259" s="9">
        <v>86.655125003899997</v>
      </c>
      <c r="J1259" s="287">
        <v>212.69686762506001</v>
      </c>
      <c r="K1259" s="9">
        <v>4.5181936347100002</v>
      </c>
      <c r="L1259" s="9">
        <v>13.705448344060001</v>
      </c>
      <c r="M1259" s="287">
        <v>18.223641978770001</v>
      </c>
      <c r="N1259" s="9">
        <v>6.70125369403</v>
      </c>
      <c r="O1259" s="9">
        <v>65.322639762250006</v>
      </c>
      <c r="P1259" s="9">
        <v>6.2349575401899999</v>
      </c>
      <c r="Q1259" s="9">
        <v>7.5755967333500003</v>
      </c>
      <c r="R1259" s="9">
        <v>11.74129563508</v>
      </c>
      <c r="S1259" s="9">
        <v>26.015500798110001</v>
      </c>
      <c r="T1259" s="9">
        <v>68.595144675669999</v>
      </c>
      <c r="U1259" s="9">
        <v>11.02041304544</v>
      </c>
      <c r="V1259" s="287">
        <v>203.20680188411998</v>
      </c>
      <c r="W1259" s="287">
        <v>434.12731148795001</v>
      </c>
      <c r="X1259" s="9">
        <v>42.764917623589874</v>
      </c>
      <c r="Y1259" s="284">
        <v>476.8922291115399</v>
      </c>
      <c r="Z1259" t="str">
        <f>SUBSTITUTE(SUBSTITUTE(SUBSTITUTE(SUBSTITUTE(IF(E1259="","",VLOOKUP(E1259,Esquemas_NORM!$A$2:$H$126,8,FALSE)),"PROVINCIA ADMINISTRATIVA Y DE PLANIFICACIÓN","PAT"),"PROVINCIA ADMINISTRATIVA Y DE PLANIFICACION","PAT"),"PROVINCIA ADMINISTRATIVA DE PLANIFICACION","PAT"),"PROVINCIA ADMINISTRATIVA Y PLANIFICACION","PAT")</f>
        <v>A la fecha no ha conformado un EAT Provincia</v>
      </c>
      <c r="AA1259" t="str">
        <f>IF($E1259="","",INDEX(Esquemas_NORM!$H$2:$K$126,MATCH($E1259,Esquemas_NORM!$A$2:$A$126,0),MATCH(AA$4,Esquemas_NORM!$H$1:$K$1,0)))</f>
        <v>Región de Planeación y Gestión de Urabá - RPG (Acuerdo de Voluntades)</v>
      </c>
      <c r="AB1259" t="str">
        <f>IF($E1259="","",INDEX(Esquemas_NORM!$H$2:$K$126,MATCH($E1259,Esquemas_NORM!$A$2:$A$126,0),MATCH(AB$4,Esquemas_NORM!$H$1:$K$1,0)))</f>
        <v>A la fecha no ha conformado un EAT Área Metropolitana</v>
      </c>
      <c r="AC1259" t="str">
        <f>IF($E1259="","",INDEX(Esquemas_NORM!$H$2:$K$126,MATCH($E1259,Esquemas_NORM!$A$2:$A$126,0),MATCH(AC$4,Esquemas_NORM!$H$1:$K$1,0)))</f>
        <v>ASOCIACIÓN DE MUNICIPIOS DEL URABÁ ANTIOQUEÑO - ASOMURA / ASOCIACIÓN DE MUNICIPIOS DEL CHOCÓ Y URABÁ - ASUMUCUR</v>
      </c>
    </row>
    <row r="1260" spans="1:29" x14ac:dyDescent="0.3">
      <c r="A1260" s="528">
        <v>2024</v>
      </c>
      <c r="B1260" s="529" t="s">
        <v>556</v>
      </c>
      <c r="C1260" s="529" t="s">
        <v>419</v>
      </c>
      <c r="D1260" s="529" t="s">
        <v>582</v>
      </c>
      <c r="E1260" s="529" t="s">
        <v>435</v>
      </c>
      <c r="F1260" s="529" t="s">
        <v>422</v>
      </c>
      <c r="G1260" s="529" t="s">
        <v>436</v>
      </c>
      <c r="H1260" s="9">
        <v>442.02827630849998</v>
      </c>
      <c r="I1260" s="9">
        <v>0</v>
      </c>
      <c r="J1260" s="287">
        <v>442.02827630849998</v>
      </c>
      <c r="K1260" s="9">
        <v>18.996755673180001</v>
      </c>
      <c r="L1260" s="9">
        <v>30.120276124069999</v>
      </c>
      <c r="M1260" s="287">
        <v>49.11703179725</v>
      </c>
      <c r="N1260" s="9">
        <v>25.460540713109999</v>
      </c>
      <c r="O1260" s="9">
        <v>180.27544706719999</v>
      </c>
      <c r="P1260" s="9">
        <v>16.658347297180001</v>
      </c>
      <c r="Q1260" s="9">
        <v>22.144482480480001</v>
      </c>
      <c r="R1260" s="9">
        <v>54.763047732810001</v>
      </c>
      <c r="S1260" s="9">
        <v>73.232888362880004</v>
      </c>
      <c r="T1260" s="9">
        <v>202.04707383072</v>
      </c>
      <c r="U1260" s="9">
        <v>38.542043682939997</v>
      </c>
      <c r="V1260" s="287">
        <v>613.12387116731998</v>
      </c>
      <c r="W1260" s="287">
        <v>1104.26917927307</v>
      </c>
      <c r="X1260" s="9">
        <v>108.77910519839025</v>
      </c>
      <c r="Y1260" s="284">
        <v>1213.0482844714602</v>
      </c>
      <c r="Z1260" t="str">
        <f>SUBSTITUTE(SUBSTITUTE(SUBSTITUTE(SUBSTITUTE(IF(E1260="","",VLOOKUP(E1260,Esquemas_NORM!$A$2:$H$126,8,FALSE)),"PROVINCIA ADMINISTRATIVA Y DE PLANIFICACIÓN","PAT"),"PROVINCIA ADMINISTRATIVA Y DE PLANIFICACION","PAT"),"PROVINCIA ADMINISTRATIVA DE PLANIFICACION","PAT"),"PROVINCIA ADMINISTRATIVA Y PLANIFICACION","PAT")</f>
        <v>A la fecha no ha conformado un EAT Provincia</v>
      </c>
      <c r="AA1260" t="str">
        <f>IF($E1260="","",INDEX(Esquemas_NORM!$H$2:$K$126,MATCH($E1260,Esquemas_NORM!$A$2:$A$126,0),MATCH(AA$4,Esquemas_NORM!$H$1:$K$1,0)))</f>
        <v>Región de Planeación y Gestión de Urabá - RPG (Acuerdo de Voluntades)</v>
      </c>
      <c r="AB1260" t="str">
        <f>IF($E1260="","",INDEX(Esquemas_NORM!$H$2:$K$126,MATCH($E1260,Esquemas_NORM!$A$2:$A$126,0),MATCH(AB$4,Esquemas_NORM!$H$1:$K$1,0)))</f>
        <v>A la fecha no ha conformado un EAT Área Metropolitana</v>
      </c>
      <c r="AC1260" t="str">
        <f>IF($E1260="","",INDEX(Esquemas_NORM!$H$2:$K$126,MATCH($E1260,Esquemas_NORM!$A$2:$A$126,0),MATCH(AC$4,Esquemas_NORM!$H$1:$K$1,0)))</f>
        <v>ASOCIACIÓN DE MUNICIPIOS DEL URABÁ NORTE-ASOURANOR</v>
      </c>
    </row>
    <row r="1261" spans="1:29" x14ac:dyDescent="0.3">
      <c r="A1261" s="528">
        <v>2024</v>
      </c>
      <c r="B1261" s="529" t="s">
        <v>556</v>
      </c>
      <c r="C1261" s="529" t="s">
        <v>419</v>
      </c>
      <c r="D1261" s="529" t="s">
        <v>582</v>
      </c>
      <c r="E1261" s="529" t="s">
        <v>437</v>
      </c>
      <c r="F1261" s="529" t="s">
        <v>422</v>
      </c>
      <c r="G1261" s="529" t="s">
        <v>438</v>
      </c>
      <c r="H1261" s="9">
        <v>129.02140470933</v>
      </c>
      <c r="I1261" s="9">
        <v>0</v>
      </c>
      <c r="J1261" s="287">
        <v>129.02140470933</v>
      </c>
      <c r="K1261" s="9">
        <v>9.3247716723000007</v>
      </c>
      <c r="L1261" s="9">
        <v>8.70273566969</v>
      </c>
      <c r="M1261" s="287">
        <v>18.027507341990002</v>
      </c>
      <c r="N1261" s="9">
        <v>8.3901013922899992</v>
      </c>
      <c r="O1261" s="9">
        <v>48.962623508770001</v>
      </c>
      <c r="P1261" s="9">
        <v>8.0111600996700005</v>
      </c>
      <c r="Q1261" s="9">
        <v>9.8159122293699994</v>
      </c>
      <c r="R1261" s="9">
        <v>20.21843380628</v>
      </c>
      <c r="S1261" s="9">
        <v>27.862600213299999</v>
      </c>
      <c r="T1261" s="9">
        <v>99.214395294439996</v>
      </c>
      <c r="U1261" s="9">
        <v>21.87256930565</v>
      </c>
      <c r="V1261" s="287">
        <v>244.34779584976999</v>
      </c>
      <c r="W1261" s="287">
        <v>391.39670790109</v>
      </c>
      <c r="X1261" s="9">
        <v>38.555620732896934</v>
      </c>
      <c r="Y1261" s="284">
        <v>429.95232863398695</v>
      </c>
      <c r="Z1261" t="str">
        <f>SUBSTITUTE(SUBSTITUTE(SUBSTITUTE(SUBSTITUTE(IF(E1261="","",VLOOKUP(E1261,Esquemas_NORM!$A$2:$H$126,8,FALSE)),"PROVINCIA ADMINISTRATIVA Y DE PLANIFICACIÓN","PAT"),"PROVINCIA ADMINISTRATIVA Y DE PLANIFICACION","PAT"),"PROVINCIA ADMINISTRATIVA DE PLANIFICACION","PAT"),"PROVINCIA ADMINISTRATIVA Y PLANIFICACION","PAT")</f>
        <v>A la fecha no ha conformado un EAT Provincia</v>
      </c>
      <c r="AA1261" t="str">
        <f>IF($E1261="","",INDEX(Esquemas_NORM!$H$2:$K$126,MATCH($E1261,Esquemas_NORM!$A$2:$A$126,0),MATCH(AA$4,Esquemas_NORM!$H$1:$K$1,0)))</f>
        <v>Región de Planeación y Gestión de Urabá - RPG (Acuerdo de Voluntades)</v>
      </c>
      <c r="AB1261" t="str">
        <f>IF($E1261="","",INDEX(Esquemas_NORM!$H$2:$K$126,MATCH($E1261,Esquemas_NORM!$A$2:$A$126,0),MATCH(AB$4,Esquemas_NORM!$H$1:$K$1,0)))</f>
        <v>A la fecha no ha conformado un EAT Área Metropolitana</v>
      </c>
      <c r="AC1261" t="str">
        <f>IF($E1261="","",INDEX(Esquemas_NORM!$H$2:$K$126,MATCH($E1261,Esquemas_NORM!$A$2:$A$126,0),MATCH(AC$4,Esquemas_NORM!$H$1:$K$1,0)))</f>
        <v>ASOCIACIÓN DE MUNICIPIOS DEL URABÁ ANTIOQUEÑO - ASOMURA / ASOCIACIÓN DE MUNICIPIOS DEL CHOCÓ Y URABÁ - ASUMUCUR</v>
      </c>
    </row>
    <row r="1262" spans="1:29" x14ac:dyDescent="0.3">
      <c r="A1262" s="528">
        <v>2024</v>
      </c>
      <c r="B1262" s="529" t="s">
        <v>556</v>
      </c>
      <c r="C1262" s="529" t="s">
        <v>419</v>
      </c>
      <c r="D1262" s="529" t="s">
        <v>582</v>
      </c>
      <c r="E1262" s="529" t="s">
        <v>439</v>
      </c>
      <c r="F1262" s="529" t="s">
        <v>422</v>
      </c>
      <c r="G1262" s="529" t="s">
        <v>440</v>
      </c>
      <c r="H1262" s="9">
        <v>229.60761942490001</v>
      </c>
      <c r="I1262" s="9">
        <v>0</v>
      </c>
      <c r="J1262" s="287">
        <v>229.60761942490001</v>
      </c>
      <c r="K1262" s="9">
        <v>10.58176447136</v>
      </c>
      <c r="L1262" s="9">
        <v>18.17741843972</v>
      </c>
      <c r="M1262" s="287">
        <v>28.75918291108</v>
      </c>
      <c r="N1262" s="9">
        <v>10.06735346596</v>
      </c>
      <c r="O1262" s="9">
        <v>71.631053254980003</v>
      </c>
      <c r="P1262" s="9">
        <v>14.683811034130001</v>
      </c>
      <c r="Q1262" s="9">
        <v>16.336537490200001</v>
      </c>
      <c r="R1262" s="9">
        <v>22.131023653860002</v>
      </c>
      <c r="S1262" s="9">
        <v>49.623187989560002</v>
      </c>
      <c r="T1262" s="9">
        <v>157.57155156501</v>
      </c>
      <c r="U1262" s="9">
        <v>22.28448504456</v>
      </c>
      <c r="V1262" s="287">
        <v>364.32900349826002</v>
      </c>
      <c r="W1262" s="287">
        <v>622.69580583423999</v>
      </c>
      <c r="X1262" s="9">
        <v>61.34038134980193</v>
      </c>
      <c r="Y1262" s="284">
        <v>684.03618718404186</v>
      </c>
      <c r="Z1262" t="str">
        <f>SUBSTITUTE(SUBSTITUTE(SUBSTITUTE(SUBSTITUTE(IF(E1262="","",VLOOKUP(E1262,Esquemas_NORM!$A$2:$H$126,8,FALSE)),"PROVINCIA ADMINISTRATIVA Y DE PLANIFICACIÓN","PAT"),"PROVINCIA ADMINISTRATIVA Y DE PLANIFICACION","PAT"),"PROVINCIA ADMINISTRATIVA DE PLANIFICACION","PAT"),"PROVINCIA ADMINISTRATIVA Y PLANIFICACION","PAT")</f>
        <v>A la fecha no ha conformado un EAT Provincia</v>
      </c>
      <c r="AA1262" t="str">
        <f>IF($E1262="","",INDEX(Esquemas_NORM!$H$2:$K$126,MATCH($E1262,Esquemas_NORM!$A$2:$A$126,0),MATCH(AA$4,Esquemas_NORM!$H$1:$K$1,0)))</f>
        <v>Región de Planeación y Gestión de Urabá - RPG (Acuerdo de Voluntades)</v>
      </c>
      <c r="AB1262" t="str">
        <f>IF($E1262="","",INDEX(Esquemas_NORM!$H$2:$K$126,MATCH($E1262,Esquemas_NORM!$A$2:$A$126,0),MATCH(AB$4,Esquemas_NORM!$H$1:$K$1,0)))</f>
        <v>A la fecha no ha conformado un EAT Área Metropolitana</v>
      </c>
      <c r="AC1262" t="str">
        <f>IF($E1262="","",INDEX(Esquemas_NORM!$H$2:$K$126,MATCH($E1262,Esquemas_NORM!$A$2:$A$126,0),MATCH(AC$4,Esquemas_NORM!$H$1:$K$1,0)))</f>
        <v>ASOCIACIÓN DE MUNICIPIOS DEL URABÁ NORTE-ASOURANOR</v>
      </c>
    </row>
    <row r="1263" spans="1:29" x14ac:dyDescent="0.3">
      <c r="A1263" s="528">
        <v>2024</v>
      </c>
      <c r="B1263" s="529" t="s">
        <v>556</v>
      </c>
      <c r="C1263" s="529" t="s">
        <v>419</v>
      </c>
      <c r="D1263" s="529" t="s">
        <v>581</v>
      </c>
      <c r="E1263" s="529" t="s">
        <v>441</v>
      </c>
      <c r="F1263" s="529" t="s">
        <v>422</v>
      </c>
      <c r="G1263" s="529" t="s">
        <v>584</v>
      </c>
      <c r="H1263" s="9">
        <v>1598.3505117597099</v>
      </c>
      <c r="I1263" s="9">
        <v>0.26090771440999999</v>
      </c>
      <c r="J1263" s="287">
        <v>1598.6114194741199</v>
      </c>
      <c r="K1263" s="9">
        <v>77.222509474229994</v>
      </c>
      <c r="L1263" s="9">
        <v>106.42190056752</v>
      </c>
      <c r="M1263" s="287">
        <v>183.64441004175001</v>
      </c>
      <c r="N1263" s="9">
        <v>111.09891874676001</v>
      </c>
      <c r="O1263" s="9">
        <v>521.03723754155999</v>
      </c>
      <c r="P1263" s="9">
        <v>91.590573792100002</v>
      </c>
      <c r="Q1263" s="9">
        <v>96.781957800930002</v>
      </c>
      <c r="R1263" s="9">
        <v>170.27376180785001</v>
      </c>
      <c r="S1263" s="9">
        <v>310.42373632038999</v>
      </c>
      <c r="T1263" s="9">
        <v>931.18986301933001</v>
      </c>
      <c r="U1263" s="9">
        <v>144.13550483796001</v>
      </c>
      <c r="V1263" s="287">
        <v>2376.5315538668801</v>
      </c>
      <c r="W1263" s="287">
        <v>4158.7873833827507</v>
      </c>
      <c r="X1263" s="9">
        <v>409.6729119729157</v>
      </c>
      <c r="Y1263" s="284">
        <v>4568.4602953556659</v>
      </c>
      <c r="Z1263" t="str">
        <f>SUBSTITUTE(SUBSTITUTE(SUBSTITUTE(SUBSTITUTE(IF(E1263="","",VLOOKUP(E1263,Esquemas_NORM!$A$2:$H$126,8,FALSE)),"PROVINCIA ADMINISTRATIVA Y DE PLANIFICACIÓN","PAT"),"PROVINCIA ADMINISTRATIVA Y DE PLANIFICACION","PAT"),"PROVINCIA ADMINISTRATIVA DE PLANIFICACION","PAT"),"PROVINCIA ADMINISTRATIVA Y PLANIFICACION","PAT")</f>
        <v>A la fecha no ha conformado un EAT Provincia</v>
      </c>
      <c r="AA1263" t="str">
        <f>IF($E1263="","",INDEX(Esquemas_NORM!$H$2:$K$126,MATCH($E1263,Esquemas_NORM!$A$2:$A$126,0),MATCH(AA$4,Esquemas_NORM!$H$1:$K$1,0)))</f>
        <v>Región de Planeación y Gestión de Urabá - RPG (Acuerdo de Voluntades)</v>
      </c>
      <c r="AB1263" t="str">
        <f>IF($E1263="","",INDEX(Esquemas_NORM!$H$2:$K$126,MATCH($E1263,Esquemas_NORM!$A$2:$A$126,0),MATCH(AB$4,Esquemas_NORM!$H$1:$K$1,0)))</f>
        <v>A la fecha no ha conformado un EAT Área Metropolitana</v>
      </c>
      <c r="AC1263" t="str">
        <f>IF($E1263="","",INDEX(Esquemas_NORM!$H$2:$K$126,MATCH($E1263,Esquemas_NORM!$A$2:$A$126,0),MATCH(AC$4,Esquemas_NORM!$H$1:$K$1,0)))</f>
        <v>ASOCIACIÓN DE MUNICIPIOS DEL URABÁ ANTIOQUEÑO - ASOMURA</v>
      </c>
    </row>
    <row r="1264" spans="1:29" ht="15" thickBot="1" x14ac:dyDescent="0.35">
      <c r="A1264" s="530">
        <v>2024</v>
      </c>
      <c r="B1264" s="531" t="s">
        <v>556</v>
      </c>
      <c r="C1264" s="531" t="s">
        <v>419</v>
      </c>
      <c r="D1264" s="531" t="s">
        <v>583</v>
      </c>
      <c r="E1264" s="531" t="s">
        <v>443</v>
      </c>
      <c r="F1264" s="531" t="s">
        <v>422</v>
      </c>
      <c r="G1264" s="531" t="s">
        <v>444</v>
      </c>
      <c r="H1264" s="509">
        <v>35.26394954973</v>
      </c>
      <c r="I1264" s="509">
        <v>0</v>
      </c>
      <c r="J1264" s="510">
        <v>35.26394954973</v>
      </c>
      <c r="K1264" s="509">
        <v>1.54561666393</v>
      </c>
      <c r="L1264" s="509">
        <v>4.3833932951300003</v>
      </c>
      <c r="M1264" s="510">
        <v>5.9290099590600001</v>
      </c>
      <c r="N1264" s="509">
        <v>4.1348782820999999</v>
      </c>
      <c r="O1264" s="509">
        <v>15.83016402744</v>
      </c>
      <c r="P1264" s="509">
        <v>3.7927414489800002</v>
      </c>
      <c r="Q1264" s="509">
        <v>3.1825570723499998</v>
      </c>
      <c r="R1264" s="509">
        <v>11.75008364046</v>
      </c>
      <c r="S1264" s="509">
        <v>14.62479859388</v>
      </c>
      <c r="T1264" s="509">
        <v>46.552339336209997</v>
      </c>
      <c r="U1264" s="509">
        <v>7.7627693392200001</v>
      </c>
      <c r="V1264" s="510">
        <v>107.63033174064</v>
      </c>
      <c r="W1264" s="510">
        <v>148.82329124942999</v>
      </c>
      <c r="X1264" s="509">
        <v>14.660252009798342</v>
      </c>
      <c r="Y1264" s="511">
        <v>163.48354325922833</v>
      </c>
      <c r="Z1264" t="str">
        <f>SUBSTITUTE(SUBSTITUTE(SUBSTITUTE(SUBSTITUTE(IF(E1264="","",VLOOKUP(E1264,Esquemas_NORM!$A$2:$H$126,8,FALSE)),"PROVINCIA ADMINISTRATIVA Y DE PLANIFICACIÓN","PAT"),"PROVINCIA ADMINISTRATIVA Y DE PLANIFICACION","PAT"),"PROVINCIA ADMINISTRATIVA DE PLANIFICACION","PAT"),"PROVINCIA ADMINISTRATIVA Y PLANIFICACION","PAT")</f>
        <v>A la fecha no ha conformado un EAT Provincia</v>
      </c>
      <c r="AA1264" t="str">
        <f>IF($E1264="","",INDEX(Esquemas_NORM!$H$2:$K$126,MATCH($E1264,Esquemas_NORM!$A$2:$A$126,0),MATCH(AA$4,Esquemas_NORM!$H$1:$K$1,0)))</f>
        <v>Región de Planeación y Gestión de Urabá - RPG (Acuerdo de Voluntades)</v>
      </c>
      <c r="AB1264" t="str">
        <f>IF($E1264="","",INDEX(Esquemas_NORM!$H$2:$K$126,MATCH($E1264,Esquemas_NORM!$A$2:$A$126,0),MATCH(AB$4,Esquemas_NORM!$H$1:$K$1,0)))</f>
        <v>A la fecha no ha conformado un EAT Área Metropolitana</v>
      </c>
      <c r="AC1264" t="str">
        <f>IF($E1264="","",INDEX(Esquemas_NORM!$H$2:$K$126,MATCH($E1264,Esquemas_NORM!$A$2:$A$126,0),MATCH(AC$4,Esquemas_NORM!$H$1:$K$1,0)))</f>
        <v>ASOCIACION DE MUNICIPIOS DE LA CUENCA DEL ATRATO Y DARIEN ASOATRATO</v>
      </c>
    </row>
  </sheetData>
  <autoFilter ref="A4:AC1138" xr:uid="{00000000-0001-0000-0500-000000000000}"/>
  <mergeCells count="2">
    <mergeCell ref="A1:Y1"/>
    <mergeCell ref="A2:Y2"/>
  </mergeCells>
  <pageMargins left="0.7" right="0.7" top="0.75" bottom="0.75" header="0.3" footer="0.3"/>
  <pageSetup orientation="portrait" horizontalDpi="4294967295" verticalDpi="4294967295"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filterMode="1"/>
  <dimension ref="A1:AF1264"/>
  <sheetViews>
    <sheetView showGridLines="0" topLeftCell="A335" zoomScale="70" zoomScaleNormal="70" workbookViewId="0">
      <selection activeCell="A4" sqref="A4"/>
    </sheetView>
  </sheetViews>
  <sheetFormatPr baseColWidth="10" defaultColWidth="8.88671875" defaultRowHeight="14.4" x14ac:dyDescent="0.3"/>
  <cols>
    <col min="1" max="1" width="7.44140625" bestFit="1" customWidth="1"/>
    <col min="2" max="2" width="12.88671875" customWidth="1"/>
    <col min="5" max="5" width="8.6640625" bestFit="1" customWidth="1"/>
    <col min="6" max="6" width="17.6640625" customWidth="1"/>
    <col min="7" max="7" width="23.6640625" bestFit="1" customWidth="1"/>
    <col min="8" max="9" width="10" bestFit="1" customWidth="1"/>
    <col min="10" max="10" width="15.44140625" bestFit="1" customWidth="1"/>
    <col min="11" max="11" width="11.109375" bestFit="1" customWidth="1"/>
    <col min="12" max="12" width="10" bestFit="1" customWidth="1"/>
    <col min="13" max="13" width="15.88671875" bestFit="1" customWidth="1"/>
    <col min="14" max="14" width="19.88671875" bestFit="1" customWidth="1"/>
    <col min="15" max="15" width="17.44140625" bestFit="1" customWidth="1"/>
    <col min="16" max="17" width="10" bestFit="1" customWidth="1"/>
    <col min="18" max="18" width="11.109375" bestFit="1" customWidth="1"/>
    <col min="19" max="19" width="11.6640625" customWidth="1"/>
    <col min="20" max="20" width="17.44140625" bestFit="1" customWidth="1"/>
    <col min="21" max="21" width="27.88671875" bestFit="1" customWidth="1"/>
    <col min="22" max="22" width="15.88671875" bestFit="1" customWidth="1"/>
    <col min="23" max="23" width="16.88671875" bestFit="1" customWidth="1"/>
    <col min="24" max="24" width="15.44140625" bestFit="1" customWidth="1"/>
    <col min="25" max="25" width="16.88671875" bestFit="1" customWidth="1"/>
    <col min="26" max="29" width="29" customWidth="1"/>
    <col min="30" max="30" width="12.6640625" customWidth="1"/>
    <col min="31" max="31" width="10.109375" bestFit="1" customWidth="1"/>
  </cols>
  <sheetData>
    <row r="1" spans="1:30" ht="18" x14ac:dyDescent="0.3">
      <c r="A1" s="737" t="s">
        <v>91</v>
      </c>
      <c r="B1" s="737"/>
      <c r="C1" s="737"/>
      <c r="D1" s="737"/>
      <c r="E1" s="737"/>
      <c r="F1" s="737"/>
      <c r="G1" s="737"/>
      <c r="H1" s="737"/>
      <c r="I1" s="737"/>
      <c r="J1" s="737"/>
      <c r="K1" s="737"/>
      <c r="L1" s="737"/>
      <c r="M1" s="737"/>
      <c r="N1" s="737"/>
      <c r="O1" s="737"/>
      <c r="P1" s="737"/>
      <c r="Q1" s="737"/>
      <c r="R1" s="737"/>
      <c r="S1" s="737"/>
      <c r="T1" s="737"/>
      <c r="U1" s="737"/>
      <c r="V1" s="737"/>
      <c r="W1" s="737"/>
      <c r="X1" s="737"/>
      <c r="Y1" s="737"/>
    </row>
    <row r="2" spans="1:30" ht="36" customHeight="1" x14ac:dyDescent="0.3">
      <c r="A2" s="738" t="s">
        <v>585</v>
      </c>
      <c r="B2" s="738"/>
      <c r="C2" s="738"/>
      <c r="D2" s="738"/>
      <c r="E2" s="738"/>
      <c r="F2" s="738"/>
      <c r="G2" s="738"/>
      <c r="H2" s="738"/>
      <c r="I2" s="738"/>
      <c r="J2" s="738"/>
      <c r="K2" s="738"/>
      <c r="L2" s="738"/>
      <c r="M2" s="738"/>
      <c r="N2" s="738"/>
      <c r="O2" s="738"/>
      <c r="P2" s="738"/>
      <c r="Q2" s="738"/>
      <c r="R2" s="738"/>
      <c r="S2" s="738"/>
      <c r="T2" s="738"/>
      <c r="U2" s="738"/>
      <c r="V2" s="738"/>
      <c r="W2" s="738"/>
      <c r="X2" s="738"/>
      <c r="Y2" s="738"/>
    </row>
    <row r="3" spans="1:30" ht="44.25" customHeight="1" thickBot="1" x14ac:dyDescent="0.35">
      <c r="H3" s="335" t="s">
        <v>117</v>
      </c>
      <c r="I3" s="335" t="s">
        <v>118</v>
      </c>
      <c r="J3" s="428" t="s">
        <v>129</v>
      </c>
      <c r="K3" s="335" t="s">
        <v>119</v>
      </c>
      <c r="L3" s="335" t="s">
        <v>120</v>
      </c>
      <c r="M3" s="428" t="s">
        <v>130</v>
      </c>
      <c r="N3" s="335" t="s">
        <v>537</v>
      </c>
      <c r="O3" s="335" t="s">
        <v>538</v>
      </c>
      <c r="P3" s="335" t="s">
        <v>123</v>
      </c>
      <c r="Q3" s="335" t="s">
        <v>124</v>
      </c>
      <c r="R3" s="335" t="s">
        <v>125</v>
      </c>
      <c r="S3" s="335" t="s">
        <v>539</v>
      </c>
      <c r="T3" s="335" t="s">
        <v>540</v>
      </c>
      <c r="U3" s="335" t="s">
        <v>541</v>
      </c>
      <c r="V3" s="335" t="s">
        <v>131</v>
      </c>
      <c r="W3" s="428" t="s">
        <v>542</v>
      </c>
      <c r="X3" s="335" t="s">
        <v>509</v>
      </c>
      <c r="Y3" s="335" t="s">
        <v>543</v>
      </c>
    </row>
    <row r="4" spans="1:30" ht="153" customHeight="1" thickBot="1" x14ac:dyDescent="0.35">
      <c r="A4" s="543" t="s">
        <v>544</v>
      </c>
      <c r="B4" s="502" t="s">
        <v>545</v>
      </c>
      <c r="C4" s="502" t="s">
        <v>546</v>
      </c>
      <c r="D4" s="502" t="s">
        <v>547</v>
      </c>
      <c r="E4" s="502" t="s">
        <v>548</v>
      </c>
      <c r="F4" s="502" t="s">
        <v>446</v>
      </c>
      <c r="G4" s="502" t="s">
        <v>549</v>
      </c>
      <c r="H4" s="544" t="s">
        <v>117</v>
      </c>
      <c r="I4" s="544" t="s">
        <v>118</v>
      </c>
      <c r="J4" s="544" t="s">
        <v>129</v>
      </c>
      <c r="K4" s="544" t="s">
        <v>119</v>
      </c>
      <c r="L4" s="544" t="s">
        <v>120</v>
      </c>
      <c r="M4" s="544" t="s">
        <v>130</v>
      </c>
      <c r="N4" s="544" t="s">
        <v>121</v>
      </c>
      <c r="O4" s="544" t="s">
        <v>122</v>
      </c>
      <c r="P4" s="544" t="s">
        <v>123</v>
      </c>
      <c r="Q4" s="544" t="s">
        <v>124</v>
      </c>
      <c r="R4" s="544" t="s">
        <v>125</v>
      </c>
      <c r="S4" s="544" t="s">
        <v>126</v>
      </c>
      <c r="T4" s="544" t="s">
        <v>127</v>
      </c>
      <c r="U4" s="544" t="s">
        <v>128</v>
      </c>
      <c r="V4" s="544" t="s">
        <v>131</v>
      </c>
      <c r="W4" s="545" t="s">
        <v>542</v>
      </c>
      <c r="X4" s="544" t="s">
        <v>509</v>
      </c>
      <c r="Y4" s="546" t="s">
        <v>543</v>
      </c>
      <c r="Z4" s="380" t="s">
        <v>552</v>
      </c>
      <c r="AA4" s="378" t="s">
        <v>553</v>
      </c>
      <c r="AB4" s="378" t="s">
        <v>554</v>
      </c>
      <c r="AC4" s="379" t="s">
        <v>555</v>
      </c>
    </row>
    <row r="5" spans="1:30" ht="15" hidden="1" thickBot="1" x14ac:dyDescent="0.35">
      <c r="A5" s="547">
        <v>2015</v>
      </c>
      <c r="B5" s="331" t="s">
        <v>556</v>
      </c>
      <c r="C5" s="331"/>
      <c r="D5" s="331"/>
      <c r="E5" s="331"/>
      <c r="F5" s="331"/>
      <c r="G5" s="331" t="s">
        <v>557</v>
      </c>
      <c r="H5" s="332">
        <v>6153.0623286166601</v>
      </c>
      <c r="I5" s="332">
        <v>2430.0514517960805</v>
      </c>
      <c r="J5" s="332">
        <v>8583.1137804127411</v>
      </c>
      <c r="K5" s="332">
        <v>19852.649523508673</v>
      </c>
      <c r="L5" s="332">
        <v>8573.3862697719742</v>
      </c>
      <c r="M5" s="332">
        <v>28426.035793280647</v>
      </c>
      <c r="N5" s="332">
        <v>4920.4932764469131</v>
      </c>
      <c r="O5" s="332">
        <v>18733.951378250913</v>
      </c>
      <c r="P5" s="332">
        <v>3382.924851687842</v>
      </c>
      <c r="Q5" s="332">
        <v>5517.180840789355</v>
      </c>
      <c r="R5" s="332">
        <v>9932.8028534265723</v>
      </c>
      <c r="S5" s="332">
        <v>10374.548477555927</v>
      </c>
      <c r="T5" s="332">
        <v>12532.151501840759</v>
      </c>
      <c r="U5" s="332">
        <v>2500.0730881368681</v>
      </c>
      <c r="V5" s="332">
        <v>67894.126268135151</v>
      </c>
      <c r="W5" s="332">
        <v>104903.27584182855</v>
      </c>
      <c r="X5" s="332">
        <v>10542.981141487051</v>
      </c>
      <c r="Y5" s="333">
        <v>115446.2569833156</v>
      </c>
      <c r="Z5" s="568" t="str">
        <f>SUBSTITUTE(SUBSTITUTE(SUBSTITUTE(SUBSTITUTE(IF(E5="","",VLOOKUP(E5,Esquemas_NORM!$A$2:$H$126,8,FALSE)),"PROVINCIA ADMINISTRATIVA Y DE PLANIFICACIÓN","PAT"),"PROVINCIA ADMINISTRATIVA Y DE PLANIFICACION","PAT"),"PROVINCIA ADMINISTRATIVA DE PLANIFICACION","PAT"),"PROVINCIA ADMINISTRATIVA Y PLANIFICACION","PAT")</f>
        <v/>
      </c>
      <c r="AA5" s="568" t="str">
        <f>IF($E5="","",INDEX(Esquemas_NORM!$H$2:$K$126,MATCH($E5,Esquemas_NORM!$A$2:$A$126,0),MATCH(AA$4,Esquemas_NORM!$H$1:$K$1,0)))</f>
        <v/>
      </c>
      <c r="AB5" s="568" t="str">
        <f>IF($E5="","",INDEX(Esquemas_NORM!$H$2:$K$126,MATCH($E5,Esquemas_NORM!$A$2:$A$126,0),MATCH(AB$4,Esquemas_NORM!$H$1:$K$1,0)))</f>
        <v/>
      </c>
      <c r="AC5" s="568" t="str">
        <f>IF($E5="","",INDEX(Esquemas_NORM!$H$2:$K$126,MATCH($E5,Esquemas_NORM!$A$2:$A$126,0),MATCH(AC$4,Esquemas_NORM!$H$1:$K$1,0)))</f>
        <v/>
      </c>
    </row>
    <row r="6" spans="1:30" hidden="1" x14ac:dyDescent="0.3">
      <c r="A6" s="7">
        <v>2015</v>
      </c>
      <c r="B6" s="3" t="s">
        <v>556</v>
      </c>
      <c r="C6" s="3" t="s">
        <v>144</v>
      </c>
      <c r="D6" s="3" t="s">
        <v>558</v>
      </c>
      <c r="E6" s="3" t="s">
        <v>147</v>
      </c>
      <c r="F6" s="3" t="s">
        <v>148</v>
      </c>
      <c r="G6" s="3" t="s">
        <v>559</v>
      </c>
      <c r="H6" s="8">
        <v>120.54107367829917</v>
      </c>
      <c r="I6" s="8">
        <v>4.7759313150000233</v>
      </c>
      <c r="J6" s="286">
        <v>125.31700499329919</v>
      </c>
      <c r="K6" s="8">
        <v>7217.6993273686794</v>
      </c>
      <c r="L6" s="8">
        <v>4559.5275664625442</v>
      </c>
      <c r="M6" s="286">
        <v>11777.226893831223</v>
      </c>
      <c r="N6" s="8">
        <v>1587.1245344252511</v>
      </c>
      <c r="O6" s="8">
        <v>9034.0074042480519</v>
      </c>
      <c r="P6" s="8">
        <v>1622.5739397379214</v>
      </c>
      <c r="Q6" s="8">
        <v>4148.7070508165389</v>
      </c>
      <c r="R6" s="8">
        <v>5045.8895883162313</v>
      </c>
      <c r="S6" s="8">
        <v>4927.9893398854647</v>
      </c>
      <c r="T6" s="8">
        <v>6056.3316594904527</v>
      </c>
      <c r="U6" s="8">
        <v>1226.2371919997347</v>
      </c>
      <c r="V6" s="286">
        <v>33648.860708919652</v>
      </c>
      <c r="W6" s="286">
        <v>45551.404607744167</v>
      </c>
      <c r="X6" s="8">
        <v>4578.003841098378</v>
      </c>
      <c r="Y6" s="283">
        <v>50129.408448842507</v>
      </c>
      <c r="Z6" s="568" t="str">
        <f>SUBSTITUTE(SUBSTITUTE(SUBSTITUTE(SUBSTITUTE(IF(E6="","",VLOOKUP(E6,Esquemas_NORM!$A$2:$H$126,8,FALSE)),"PROVINCIA ADMINISTRATIVA Y DE PLANIFICACIÓN","PAT"),"PROVINCIA ADMINISTRATIVA Y DE PLANIFICACION","PAT"),"PROVINCIA ADMINISTRATIVA DE PLANIFICACION","PAT"),"PROVINCIA ADMINISTRATIVA Y PLANIFICACION","PAT")</f>
        <v>A la fecha no ha conformado un EAT Provincia</v>
      </c>
      <c r="AA6" s="568" t="str">
        <f>IF($E6="","",INDEX(Esquemas_NORM!$H$2:$K$126,MATCH($E6,Esquemas_NORM!$A$2:$A$126,0),MATCH(AA$4,Esquemas_NORM!$H$1:$K$1,0)))</f>
        <v>A la fecha no ha conformado un EAT Región</v>
      </c>
      <c r="AB6" s="568" t="str">
        <f>IF($E6="","",INDEX(Esquemas_NORM!$H$2:$K$126,MATCH($E6,Esquemas_NORM!$A$2:$A$126,0),MATCH(AB$4,Esquemas_NORM!$H$1:$K$1,0)))</f>
        <v>Área Metropolitana del Valle de Aburrá</v>
      </c>
      <c r="AC6" s="568" t="str">
        <f>IF($E6="","",INDEX(Esquemas_NORM!$H$2:$K$126,MATCH($E6,Esquemas_NORM!$A$2:$A$126,0),MATCH(AC$4,Esquemas_NORM!$H$1:$K$1,0)))</f>
        <v>A la fecha no ha conformado un EAT asociación - unión</v>
      </c>
      <c r="AD6" s="645"/>
    </row>
    <row r="7" spans="1:30" hidden="1" x14ac:dyDescent="0.3">
      <c r="A7" s="6">
        <v>2015</v>
      </c>
      <c r="B7" s="4" t="s">
        <v>556</v>
      </c>
      <c r="C7" s="4" t="s">
        <v>144</v>
      </c>
      <c r="D7" s="4" t="s">
        <v>560</v>
      </c>
      <c r="E7" s="4" t="s">
        <v>152</v>
      </c>
      <c r="F7" s="4" t="s">
        <v>148</v>
      </c>
      <c r="G7" s="4" t="s">
        <v>153</v>
      </c>
      <c r="H7" s="9">
        <v>88.071269805859401</v>
      </c>
      <c r="I7" s="9">
        <v>1.3144217791300061</v>
      </c>
      <c r="J7" s="287">
        <v>89.385691584989402</v>
      </c>
      <c r="K7" s="9">
        <v>334.53305865548037</v>
      </c>
      <c r="L7" s="9">
        <v>38.153903066160034</v>
      </c>
      <c r="M7" s="287">
        <v>372.68696172164039</v>
      </c>
      <c r="N7" s="9">
        <v>101.58909371077944</v>
      </c>
      <c r="O7" s="9">
        <v>71.161135290000104</v>
      </c>
      <c r="P7" s="9">
        <v>12.425006178720089</v>
      </c>
      <c r="Q7" s="9">
        <v>7.3686516114200522</v>
      </c>
      <c r="R7" s="9">
        <v>41.12927434189001</v>
      </c>
      <c r="S7" s="9">
        <v>46.25517474011005</v>
      </c>
      <c r="T7" s="9">
        <v>33.739722864340074</v>
      </c>
      <c r="U7" s="9">
        <v>9.8125466174999598</v>
      </c>
      <c r="V7" s="287">
        <v>323.4806053547598</v>
      </c>
      <c r="W7" s="287">
        <v>785.55325866139117</v>
      </c>
      <c r="X7" s="9">
        <v>78.949614540058988</v>
      </c>
      <c r="Y7" s="284">
        <v>864.50287320144957</v>
      </c>
      <c r="Z7" s="568" t="str">
        <f>SUBSTITUTE(SUBSTITUTE(SUBSTITUTE(SUBSTITUTE(IF(E7="","",VLOOKUP(E7,Esquemas_NORM!$A$2:$H$126,8,FALSE)),"PROVINCIA ADMINISTRATIVA Y DE PLANIFICACIÓN","PAT"),"PROVINCIA ADMINISTRATIVA Y DE PLANIFICACION","PAT"),"PROVINCIA ADMINISTRATIVA DE PLANIFICACION","PAT"),"PROVINCIA ADMINISTRATIVA Y PLANIFICACION","PAT")</f>
        <v>A la fecha no ha conformado un EAT Provincia</v>
      </c>
      <c r="AA7" s="568" t="str">
        <f>IF($E7="","",INDEX(Esquemas_NORM!$H$2:$K$126,MATCH($E7,Esquemas_NORM!$A$2:$A$126,0),MATCH(AA$4,Esquemas_NORM!$H$1:$K$1,0)))</f>
        <v>A la fecha no ha conformado un EAT Región</v>
      </c>
      <c r="AB7" s="568" t="str">
        <f>IF($E7="","",INDEX(Esquemas_NORM!$H$2:$K$126,MATCH($E7,Esquemas_NORM!$A$2:$A$126,0),MATCH(AB$4,Esquemas_NORM!$H$1:$K$1,0)))</f>
        <v>Área Metropolitana del Valle de Aburrá</v>
      </c>
      <c r="AC7" s="568" t="str">
        <f>IF($E7="","",INDEX(Esquemas_NORM!$H$2:$K$126,MATCH($E7,Esquemas_NORM!$A$2:$A$126,0),MATCH(AC$4,Esquemas_NORM!$H$1:$K$1,0)))</f>
        <v>A la fecha no ha conformado un EAT asociación - unión</v>
      </c>
      <c r="AD7" s="645"/>
    </row>
    <row r="8" spans="1:30" hidden="1" x14ac:dyDescent="0.3">
      <c r="A8" s="6">
        <v>2015</v>
      </c>
      <c r="B8" s="4" t="s">
        <v>556</v>
      </c>
      <c r="C8" s="4" t="s">
        <v>144</v>
      </c>
      <c r="D8" s="4" t="s">
        <v>560</v>
      </c>
      <c r="E8" s="4" t="s">
        <v>155</v>
      </c>
      <c r="F8" s="4" t="s">
        <v>148</v>
      </c>
      <c r="G8" s="4" t="s">
        <v>156</v>
      </c>
      <c r="H8" s="9">
        <v>33.129732912499776</v>
      </c>
      <c r="I8" s="9">
        <v>1.1154222234200053</v>
      </c>
      <c r="J8" s="287">
        <v>34.245155135919781</v>
      </c>
      <c r="K8" s="9">
        <v>705.92366602394088</v>
      </c>
      <c r="L8" s="9">
        <v>446.36830100577049</v>
      </c>
      <c r="M8" s="287">
        <v>1152.2919670297115</v>
      </c>
      <c r="N8" s="9">
        <v>181.29939043335901</v>
      </c>
      <c r="O8" s="9">
        <v>1067.4769256925015</v>
      </c>
      <c r="P8" s="9">
        <v>244.54133963029173</v>
      </c>
      <c r="Q8" s="9">
        <v>150.58193429888107</v>
      </c>
      <c r="R8" s="9">
        <v>570.31497198363013</v>
      </c>
      <c r="S8" s="9">
        <v>476.80685183174046</v>
      </c>
      <c r="T8" s="9">
        <v>711.42128815551143</v>
      </c>
      <c r="U8" s="9">
        <v>153.16402425553935</v>
      </c>
      <c r="V8" s="287">
        <v>3555.6067262814549</v>
      </c>
      <c r="W8" s="287">
        <v>4742.1438484470873</v>
      </c>
      <c r="X8" s="9">
        <v>476.59458451784189</v>
      </c>
      <c r="Y8" s="284">
        <v>5218.7384329649249</v>
      </c>
      <c r="Z8" s="568" t="str">
        <f>SUBSTITUTE(SUBSTITUTE(SUBSTITUTE(SUBSTITUTE(IF(E8="","",VLOOKUP(E8,Esquemas_NORM!$A$2:$H$126,8,FALSE)),"PROVINCIA ADMINISTRATIVA Y DE PLANIFICACIÓN","PAT"),"PROVINCIA ADMINISTRATIVA Y DE PLANIFICACION","PAT"),"PROVINCIA ADMINISTRATIVA DE PLANIFICACION","PAT"),"PROVINCIA ADMINISTRATIVA Y PLANIFICACION","PAT")</f>
        <v>A la fecha no ha conformado un EAT Provincia</v>
      </c>
      <c r="AA8" s="568" t="str">
        <f>IF($E8="","",INDEX(Esquemas_NORM!$H$2:$K$126,MATCH($E8,Esquemas_NORM!$A$2:$A$126,0),MATCH(AA$4,Esquemas_NORM!$H$1:$K$1,0)))</f>
        <v>A la fecha no ha conformado un EAT Región</v>
      </c>
      <c r="AB8" s="568" t="str">
        <f>IF($E8="","",INDEX(Esquemas_NORM!$H$2:$K$126,MATCH($E8,Esquemas_NORM!$A$2:$A$126,0),MATCH(AB$4,Esquemas_NORM!$H$1:$K$1,0)))</f>
        <v>Área Metropolitana del Valle de Aburrá</v>
      </c>
      <c r="AC8" s="568" t="str">
        <f>IF($E8="","",INDEX(Esquemas_NORM!$H$2:$K$126,MATCH($E8,Esquemas_NORM!$A$2:$A$126,0),MATCH(AC$4,Esquemas_NORM!$H$1:$K$1,0)))</f>
        <v>A la fecha no ha conformado un EAT asociación - unión</v>
      </c>
      <c r="AD8" s="645"/>
    </row>
    <row r="9" spans="1:30" hidden="1" x14ac:dyDescent="0.3">
      <c r="A9" s="6">
        <v>2015</v>
      </c>
      <c r="B9" s="4" t="s">
        <v>556</v>
      </c>
      <c r="C9" s="4" t="s">
        <v>144</v>
      </c>
      <c r="D9" s="4" t="s">
        <v>561</v>
      </c>
      <c r="E9" s="4" t="s">
        <v>158</v>
      </c>
      <c r="F9" s="4" t="s">
        <v>148</v>
      </c>
      <c r="G9" s="4" t="s">
        <v>159</v>
      </c>
      <c r="H9" s="9">
        <v>57.04239061449961</v>
      </c>
      <c r="I9" s="9">
        <v>0</v>
      </c>
      <c r="J9" s="287">
        <v>57.04239061449961</v>
      </c>
      <c r="K9" s="9">
        <v>231.5073084971003</v>
      </c>
      <c r="L9" s="9">
        <v>24.586950119970027</v>
      </c>
      <c r="M9" s="287">
        <v>256.0942586170703</v>
      </c>
      <c r="N9" s="9">
        <v>25.177635544079859</v>
      </c>
      <c r="O9" s="9">
        <v>235.8179391675003</v>
      </c>
      <c r="P9" s="9">
        <v>33.228785627840232</v>
      </c>
      <c r="Q9" s="9">
        <v>23.242302741170164</v>
      </c>
      <c r="R9" s="9">
        <v>84.408987525230017</v>
      </c>
      <c r="S9" s="9">
        <v>73.633723485720083</v>
      </c>
      <c r="T9" s="9">
        <v>85.125162554670169</v>
      </c>
      <c r="U9" s="9">
        <v>16.266792911159932</v>
      </c>
      <c r="V9" s="287">
        <v>576.90132955737079</v>
      </c>
      <c r="W9" s="287">
        <v>890.03797878894159</v>
      </c>
      <c r="X9" s="9">
        <v>89.45053002661848</v>
      </c>
      <c r="Y9" s="284">
        <v>979.48850881555938</v>
      </c>
      <c r="Z9" s="568" t="str">
        <f>SUBSTITUTE(SUBSTITUTE(SUBSTITUTE(SUBSTITUTE(IF(E9="","",VLOOKUP(E9,Esquemas_NORM!$A$2:$H$126,8,FALSE)),"PROVINCIA ADMINISTRATIVA Y DE PLANIFICACIÓN","PAT"),"PROVINCIA ADMINISTRATIVA Y DE PLANIFICACION","PAT"),"PROVINCIA ADMINISTRATIVA DE PLANIFICACION","PAT"),"PROVINCIA ADMINISTRATIVA Y PLANIFICACION","PAT")</f>
        <v>A la fecha no ha conformado un EAT Provincia</v>
      </c>
      <c r="AA9" s="568" t="str">
        <f>IF($E9="","",INDEX(Esquemas_NORM!$H$2:$K$126,MATCH($E9,Esquemas_NORM!$A$2:$A$126,0),MATCH(AA$4,Esquemas_NORM!$H$1:$K$1,0)))</f>
        <v>A la fecha no ha conformado un EAT Región</v>
      </c>
      <c r="AB9" s="568" t="str">
        <f>IF($E9="","",INDEX(Esquemas_NORM!$H$2:$K$126,MATCH($E9,Esquemas_NORM!$A$2:$A$126,0),MATCH(AB$4,Esquemas_NORM!$H$1:$K$1,0)))</f>
        <v>Área Metropolitana del Valle de Aburrá</v>
      </c>
      <c r="AC9" s="568" t="str">
        <f>IF($E9="","",INDEX(Esquemas_NORM!$H$2:$K$126,MATCH($E9,Esquemas_NORM!$A$2:$A$126,0),MATCH(AC$4,Esquemas_NORM!$H$1:$K$1,0)))</f>
        <v>A la fecha no ha conformado un EAT asociación - unión</v>
      </c>
      <c r="AD9" s="645"/>
    </row>
    <row r="10" spans="1:30" hidden="1" x14ac:dyDescent="0.3">
      <c r="A10" s="6">
        <v>2015</v>
      </c>
      <c r="B10" s="4" t="s">
        <v>556</v>
      </c>
      <c r="C10" s="4" t="s">
        <v>144</v>
      </c>
      <c r="D10" s="4" t="s">
        <v>560</v>
      </c>
      <c r="E10" s="4" t="s">
        <v>160</v>
      </c>
      <c r="F10" s="4" t="s">
        <v>148</v>
      </c>
      <c r="G10" s="4" t="s">
        <v>161</v>
      </c>
      <c r="H10" s="9">
        <v>9.2642081926699369</v>
      </c>
      <c r="I10" s="9">
        <v>0</v>
      </c>
      <c r="J10" s="287">
        <v>9.2642081926699369</v>
      </c>
      <c r="K10" s="9">
        <v>395.51278594212044</v>
      </c>
      <c r="L10" s="9">
        <v>84.478969547690085</v>
      </c>
      <c r="M10" s="287">
        <v>479.99175548981054</v>
      </c>
      <c r="N10" s="9">
        <v>38.777935934819787</v>
      </c>
      <c r="O10" s="9">
        <v>170.28376816621022</v>
      </c>
      <c r="P10" s="9">
        <v>40.678914224040291</v>
      </c>
      <c r="Q10" s="9">
        <v>20.535092279120146</v>
      </c>
      <c r="R10" s="9">
        <v>110.39979893293001</v>
      </c>
      <c r="S10" s="9">
        <v>87.199275522350092</v>
      </c>
      <c r="T10" s="9">
        <v>73.233140859070161</v>
      </c>
      <c r="U10" s="9">
        <v>21.25605255322991</v>
      </c>
      <c r="V10" s="287">
        <v>562.36397847177068</v>
      </c>
      <c r="W10" s="287">
        <v>1051.6199421542515</v>
      </c>
      <c r="X10" s="9">
        <v>105.68982836018738</v>
      </c>
      <c r="Y10" s="284">
        <v>1157.309770514438</v>
      </c>
      <c r="Z10" s="568" t="str">
        <f>SUBSTITUTE(SUBSTITUTE(SUBSTITUTE(SUBSTITUTE(IF(E10="","",VLOOKUP(E10,Esquemas_NORM!$A$2:$H$126,8,FALSE)),"PROVINCIA ADMINISTRATIVA Y DE PLANIFICACIÓN","PAT"),"PROVINCIA ADMINISTRATIVA Y DE PLANIFICACION","PAT"),"PROVINCIA ADMINISTRATIVA DE PLANIFICACION","PAT"),"PROVINCIA ADMINISTRATIVA Y PLANIFICACION","PAT")</f>
        <v>A la fecha no ha conformado un EAT Provincia</v>
      </c>
      <c r="AA10" s="568" t="str">
        <f>IF($E10="","",INDEX(Esquemas_NORM!$H$2:$K$126,MATCH($E10,Esquemas_NORM!$A$2:$A$126,0),MATCH(AA$4,Esquemas_NORM!$H$1:$K$1,0)))</f>
        <v>A la fecha no ha conformado un EAT Región</v>
      </c>
      <c r="AB10" s="568" t="str">
        <f>IF($E10="","",INDEX(Esquemas_NORM!$H$2:$K$126,MATCH($E10,Esquemas_NORM!$A$2:$A$126,0),MATCH(AB$4,Esquemas_NORM!$H$1:$K$1,0)))</f>
        <v>Área Metropolitana del Valle de Aburrá</v>
      </c>
      <c r="AC10" s="568" t="str">
        <f>IF($E10="","",INDEX(Esquemas_NORM!$H$2:$K$126,MATCH($E10,Esquemas_NORM!$A$2:$A$126,0),MATCH(AC$4,Esquemas_NORM!$H$1:$K$1,0)))</f>
        <v>A la fecha no ha conformado un EAT asociación - unión</v>
      </c>
      <c r="AD10" s="645"/>
    </row>
    <row r="11" spans="1:30" hidden="1" x14ac:dyDescent="0.3">
      <c r="A11" s="6">
        <v>2015</v>
      </c>
      <c r="B11" s="4" t="s">
        <v>556</v>
      </c>
      <c r="C11" s="4" t="s">
        <v>144</v>
      </c>
      <c r="D11" s="4" t="s">
        <v>561</v>
      </c>
      <c r="E11" s="4" t="s">
        <v>163</v>
      </c>
      <c r="F11" s="4" t="s">
        <v>148</v>
      </c>
      <c r="G11" s="4" t="s">
        <v>164</v>
      </c>
      <c r="H11" s="9">
        <v>22.479678372889847</v>
      </c>
      <c r="I11" s="9">
        <v>0</v>
      </c>
      <c r="J11" s="287">
        <v>22.479678372889847</v>
      </c>
      <c r="K11" s="9">
        <v>2471.179963102993</v>
      </c>
      <c r="L11" s="9">
        <v>300.58823677942036</v>
      </c>
      <c r="M11" s="287">
        <v>2771.7681998824132</v>
      </c>
      <c r="N11" s="9">
        <v>239.99148311816867</v>
      </c>
      <c r="O11" s="9">
        <v>1170.8103357134316</v>
      </c>
      <c r="P11" s="9">
        <v>225.2948245425616</v>
      </c>
      <c r="Q11" s="9">
        <v>158.82824274944113</v>
      </c>
      <c r="R11" s="9">
        <v>848.90034356375008</v>
      </c>
      <c r="S11" s="9">
        <v>761.32428779704082</v>
      </c>
      <c r="T11" s="9">
        <v>577.53148703756119</v>
      </c>
      <c r="U11" s="9">
        <v>244.77624693132898</v>
      </c>
      <c r="V11" s="287">
        <v>4227.4572514532847</v>
      </c>
      <c r="W11" s="287">
        <v>7021.7051297085909</v>
      </c>
      <c r="X11" s="9">
        <v>705.6948810180379</v>
      </c>
      <c r="Y11" s="284">
        <v>7727.400010726622</v>
      </c>
      <c r="Z11" s="568" t="str">
        <f>SUBSTITUTE(SUBSTITUTE(SUBSTITUTE(SUBSTITUTE(IF(E11="","",VLOOKUP(E11,Esquemas_NORM!$A$2:$H$126,8,FALSE)),"PROVINCIA ADMINISTRATIVA Y DE PLANIFICACIÓN","PAT"),"PROVINCIA ADMINISTRATIVA Y DE PLANIFICACION","PAT"),"PROVINCIA ADMINISTRATIVA DE PLANIFICACION","PAT"),"PROVINCIA ADMINISTRATIVA Y PLANIFICACION","PAT")</f>
        <v>A la fecha no ha conformado un EAT Provincia</v>
      </c>
      <c r="AA11" s="568" t="str">
        <f>IF($E11="","",INDEX(Esquemas_NORM!$H$2:$K$126,MATCH($E11,Esquemas_NORM!$A$2:$A$126,0),MATCH(AA$4,Esquemas_NORM!$H$1:$K$1,0)))</f>
        <v>A la fecha no ha conformado un EAT Región</v>
      </c>
      <c r="AB11" s="568" t="str">
        <f>IF($E11="","",INDEX(Esquemas_NORM!$H$2:$K$126,MATCH($E11,Esquemas_NORM!$A$2:$A$126,0),MATCH(AB$4,Esquemas_NORM!$H$1:$K$1,0)))</f>
        <v>Área Metropolitana del Valle de Aburrá</v>
      </c>
      <c r="AC11" s="568" t="str">
        <f>IF($E11="","",INDEX(Esquemas_NORM!$H$2:$K$126,MATCH($E11,Esquemas_NORM!$A$2:$A$126,0),MATCH(AC$4,Esquemas_NORM!$H$1:$K$1,0)))</f>
        <v>A la fecha no ha conformado un EAT asociación - unión</v>
      </c>
      <c r="AD11" s="645"/>
    </row>
    <row r="12" spans="1:30" hidden="1" x14ac:dyDescent="0.3">
      <c r="A12" s="6">
        <v>2015</v>
      </c>
      <c r="B12" s="4" t="s">
        <v>556</v>
      </c>
      <c r="C12" s="4" t="s">
        <v>144</v>
      </c>
      <c r="D12" s="4" t="s">
        <v>560</v>
      </c>
      <c r="E12" s="4" t="s">
        <v>166</v>
      </c>
      <c r="F12" s="4" t="s">
        <v>148</v>
      </c>
      <c r="G12" s="4" t="s">
        <v>167</v>
      </c>
      <c r="H12" s="9">
        <v>20.780437120249857</v>
      </c>
      <c r="I12" s="9">
        <v>12.538788273920058</v>
      </c>
      <c r="J12" s="287">
        <v>33.319225394169919</v>
      </c>
      <c r="K12" s="9">
        <v>898.27723009914121</v>
      </c>
      <c r="L12" s="9">
        <v>186.95512902929019</v>
      </c>
      <c r="M12" s="287">
        <v>1085.2323591284314</v>
      </c>
      <c r="N12" s="9">
        <v>31.636122739479827</v>
      </c>
      <c r="O12" s="9">
        <v>204.10786840640029</v>
      </c>
      <c r="P12" s="9">
        <v>17.871519940730128</v>
      </c>
      <c r="Q12" s="9">
        <v>11.50433340685008</v>
      </c>
      <c r="R12" s="9">
        <v>50.404858751420015</v>
      </c>
      <c r="S12" s="9">
        <v>102.48183819737011</v>
      </c>
      <c r="T12" s="9">
        <v>47.843006388370092</v>
      </c>
      <c r="U12" s="9">
        <v>10.502318001509957</v>
      </c>
      <c r="V12" s="287">
        <v>476.3518658321305</v>
      </c>
      <c r="W12" s="287">
        <v>1594.9034503547323</v>
      </c>
      <c r="X12" s="9">
        <v>160.29086665449975</v>
      </c>
      <c r="Y12" s="284">
        <v>1755.1943170092306</v>
      </c>
      <c r="Z12" s="568" t="str">
        <f>SUBSTITUTE(SUBSTITUTE(SUBSTITUTE(SUBSTITUTE(IF(E12="","",VLOOKUP(E12,Esquemas_NORM!$A$2:$H$126,8,FALSE)),"PROVINCIA ADMINISTRATIVA Y DE PLANIFICACIÓN","PAT"),"PROVINCIA ADMINISTRATIVA Y DE PLANIFICACION","PAT"),"PROVINCIA ADMINISTRATIVA DE PLANIFICACION","PAT"),"PROVINCIA ADMINISTRATIVA Y PLANIFICACION","PAT")</f>
        <v>A la fecha no ha conformado un EAT Provincia</v>
      </c>
      <c r="AA12" s="568" t="str">
        <f>IF($E12="","",INDEX(Esquemas_NORM!$H$2:$K$126,MATCH($E12,Esquemas_NORM!$A$2:$A$126,0),MATCH(AA$4,Esquemas_NORM!$H$1:$K$1,0)))</f>
        <v>A la fecha no ha conformado un EAT Región</v>
      </c>
      <c r="AB12" s="568" t="str">
        <f>IF($E12="","",INDEX(Esquemas_NORM!$H$2:$K$126,MATCH($E12,Esquemas_NORM!$A$2:$A$126,0),MATCH(AB$4,Esquemas_NORM!$H$1:$K$1,0)))</f>
        <v>Área Metropolitana del Valle de Aburrá</v>
      </c>
      <c r="AC12" s="568" t="str">
        <f>IF($E12="","",INDEX(Esquemas_NORM!$H$2:$K$126,MATCH($E12,Esquemas_NORM!$A$2:$A$126,0),MATCH(AC$4,Esquemas_NORM!$H$1:$K$1,0)))</f>
        <v>A la fecha no ha conformado un EAT asociación - unión</v>
      </c>
      <c r="AD12" s="645"/>
    </row>
    <row r="13" spans="1:30" hidden="1" x14ac:dyDescent="0.3">
      <c r="A13" s="6">
        <v>2015</v>
      </c>
      <c r="B13" s="4" t="s">
        <v>556</v>
      </c>
      <c r="C13" s="4" t="s">
        <v>144</v>
      </c>
      <c r="D13" s="4" t="s">
        <v>561</v>
      </c>
      <c r="E13" s="4" t="s">
        <v>169</v>
      </c>
      <c r="F13" s="4" t="s">
        <v>148</v>
      </c>
      <c r="G13" s="4" t="s">
        <v>170</v>
      </c>
      <c r="H13" s="9">
        <v>0.53533602332999641</v>
      </c>
      <c r="I13" s="9">
        <v>0.28950968739000138</v>
      </c>
      <c r="J13" s="287">
        <v>0.82484571071999779</v>
      </c>
      <c r="K13" s="9">
        <v>2197.5545754475929</v>
      </c>
      <c r="L13" s="9">
        <v>613.26451430018074</v>
      </c>
      <c r="M13" s="287">
        <v>2810.8190897477734</v>
      </c>
      <c r="N13" s="9">
        <v>248.67914688731861</v>
      </c>
      <c r="O13" s="9">
        <v>1072.2742888822313</v>
      </c>
      <c r="P13" s="9">
        <v>221.47510012846158</v>
      </c>
      <c r="Q13" s="9">
        <v>194.90310011709138</v>
      </c>
      <c r="R13" s="9">
        <v>577.1787989720201</v>
      </c>
      <c r="S13" s="9">
        <v>650.8318772653007</v>
      </c>
      <c r="T13" s="9">
        <v>472.38954530531095</v>
      </c>
      <c r="U13" s="9">
        <v>115.27570664269952</v>
      </c>
      <c r="V13" s="287">
        <v>3553.0075642004335</v>
      </c>
      <c r="W13" s="287">
        <v>6364.6514996589303</v>
      </c>
      <c r="X13" s="9">
        <v>639.65972649145294</v>
      </c>
      <c r="Y13" s="284">
        <v>7004.3112261503775</v>
      </c>
      <c r="Z13" s="568" t="str">
        <f>SUBSTITUTE(SUBSTITUTE(SUBSTITUTE(SUBSTITUTE(IF(E13="","",VLOOKUP(E13,Esquemas_NORM!$A$2:$H$126,8,FALSE)),"PROVINCIA ADMINISTRATIVA Y DE PLANIFICACIÓN","PAT"),"PROVINCIA ADMINISTRATIVA Y DE PLANIFICACION","PAT"),"PROVINCIA ADMINISTRATIVA DE PLANIFICACION","PAT"),"PROVINCIA ADMINISTRATIVA Y PLANIFICACION","PAT")</f>
        <v>A la fecha no ha conformado un EAT Provincia</v>
      </c>
      <c r="AA13" s="568" t="str">
        <f>IF($E13="","",INDEX(Esquemas_NORM!$H$2:$K$126,MATCH($E13,Esquemas_NORM!$A$2:$A$126,0),MATCH(AA$4,Esquemas_NORM!$H$1:$K$1,0)))</f>
        <v>A la fecha no ha conformado un EAT Región</v>
      </c>
      <c r="AB13" s="568" t="str">
        <f>IF($E13="","",INDEX(Esquemas_NORM!$H$2:$K$126,MATCH($E13,Esquemas_NORM!$A$2:$A$126,0),MATCH(AB$4,Esquemas_NORM!$H$1:$K$1,0)))</f>
        <v>Área Metropolitana del Valle de Aburrá</v>
      </c>
      <c r="AC13" s="568" t="str">
        <f>IF($E13="","",INDEX(Esquemas_NORM!$H$2:$K$126,MATCH($E13,Esquemas_NORM!$A$2:$A$126,0),MATCH(AC$4,Esquemas_NORM!$H$1:$K$1,0)))</f>
        <v>A la fecha no ha conformado un EAT asociación - unión</v>
      </c>
      <c r="AD13" s="645"/>
    </row>
    <row r="14" spans="1:30" hidden="1" x14ac:dyDescent="0.3">
      <c r="A14" s="6">
        <v>2015</v>
      </c>
      <c r="B14" s="4" t="s">
        <v>556</v>
      </c>
      <c r="C14" s="4" t="s">
        <v>144</v>
      </c>
      <c r="D14" s="4" t="s">
        <v>561</v>
      </c>
      <c r="E14" s="4" t="s">
        <v>172</v>
      </c>
      <c r="F14" s="4" t="s">
        <v>148</v>
      </c>
      <c r="G14" s="4" t="s">
        <v>173</v>
      </c>
      <c r="H14" s="9">
        <v>3.6424973072699753</v>
      </c>
      <c r="I14" s="9">
        <v>0</v>
      </c>
      <c r="J14" s="287">
        <v>3.6424973072699753</v>
      </c>
      <c r="K14" s="9">
        <v>580.1629063230107</v>
      </c>
      <c r="L14" s="9">
        <v>86.848358771650084</v>
      </c>
      <c r="M14" s="287">
        <v>667.01126509466076</v>
      </c>
      <c r="N14" s="9">
        <v>51.022015766959719</v>
      </c>
      <c r="O14" s="9">
        <v>215.0231779967603</v>
      </c>
      <c r="P14" s="9">
        <v>38.427458820900277</v>
      </c>
      <c r="Q14" s="9">
        <v>14.321720202410102</v>
      </c>
      <c r="R14" s="9">
        <v>98.760825982700027</v>
      </c>
      <c r="S14" s="9">
        <v>110.45209733999012</v>
      </c>
      <c r="T14" s="9">
        <v>76.663738739120163</v>
      </c>
      <c r="U14" s="9">
        <v>23.065431756999899</v>
      </c>
      <c r="V14" s="287">
        <v>627.73646660584063</v>
      </c>
      <c r="W14" s="287">
        <v>1298.3902290077722</v>
      </c>
      <c r="X14" s="9">
        <v>130.49071717607816</v>
      </c>
      <c r="Y14" s="284">
        <v>1428.8809461838493</v>
      </c>
      <c r="Z14" s="568" t="str">
        <f>SUBSTITUTE(SUBSTITUTE(SUBSTITUTE(SUBSTITUTE(IF(E14="","",VLOOKUP(E14,Esquemas_NORM!$A$2:$H$126,8,FALSE)),"PROVINCIA ADMINISTRATIVA Y DE PLANIFICACIÓN","PAT"),"PROVINCIA ADMINISTRATIVA Y DE PLANIFICACION","PAT"),"PROVINCIA ADMINISTRATIVA DE PLANIFICACION","PAT"),"PROVINCIA ADMINISTRATIVA Y PLANIFICACION","PAT")</f>
        <v>A la fecha no ha conformado un EAT Provincia</v>
      </c>
      <c r="AA14" s="568" t="str">
        <f>IF($E14="","",INDEX(Esquemas_NORM!$H$2:$K$126,MATCH($E14,Esquemas_NORM!$A$2:$A$126,0),MATCH(AA$4,Esquemas_NORM!$H$1:$K$1,0)))</f>
        <v>A la fecha no ha conformado un EAT Región</v>
      </c>
      <c r="AB14" s="568" t="str">
        <f>IF($E14="","",INDEX(Esquemas_NORM!$H$2:$K$126,MATCH($E14,Esquemas_NORM!$A$2:$A$126,0),MATCH(AB$4,Esquemas_NORM!$H$1:$K$1,0)))</f>
        <v>Área Metropolitana del Valle de Aburrá</v>
      </c>
      <c r="AC14" s="568" t="str">
        <f>IF($E14="","",INDEX(Esquemas_NORM!$H$2:$K$126,MATCH($E14,Esquemas_NORM!$A$2:$A$126,0),MATCH(AC$4,Esquemas_NORM!$H$1:$K$1,0)))</f>
        <v>A la fecha no ha conformado un EAT asociación - unión</v>
      </c>
      <c r="AD14" s="645"/>
    </row>
    <row r="15" spans="1:30" hidden="1" x14ac:dyDescent="0.3">
      <c r="A15" s="6">
        <v>2015</v>
      </c>
      <c r="B15" s="4" t="s">
        <v>556</v>
      </c>
      <c r="C15" s="4" t="s">
        <v>144</v>
      </c>
      <c r="D15" s="4" t="s">
        <v>561</v>
      </c>
      <c r="E15" s="4" t="s">
        <v>174</v>
      </c>
      <c r="F15" s="4" t="s">
        <v>148</v>
      </c>
      <c r="G15" s="4" t="s">
        <v>175</v>
      </c>
      <c r="H15" s="9">
        <v>8.1064774457899453</v>
      </c>
      <c r="I15" s="9">
        <v>0</v>
      </c>
      <c r="J15" s="287">
        <v>8.1064774457899453</v>
      </c>
      <c r="K15" s="9">
        <v>843.61740327636107</v>
      </c>
      <c r="L15" s="9">
        <v>283.60049106019028</v>
      </c>
      <c r="M15" s="287">
        <v>1127.2178943365514</v>
      </c>
      <c r="N15" s="9">
        <v>83.441205332919552</v>
      </c>
      <c r="O15" s="9">
        <v>287.24159618257039</v>
      </c>
      <c r="P15" s="9">
        <v>69.745740694560496</v>
      </c>
      <c r="Q15" s="9">
        <v>46.241765424920324</v>
      </c>
      <c r="R15" s="9">
        <v>276.25033908460006</v>
      </c>
      <c r="S15" s="9">
        <v>236.20383567659024</v>
      </c>
      <c r="T15" s="9">
        <v>259.86373947874051</v>
      </c>
      <c r="U15" s="9">
        <v>50.428634971999792</v>
      </c>
      <c r="V15" s="287">
        <v>1309.4168568469015</v>
      </c>
      <c r="W15" s="287">
        <v>2444.7412286292438</v>
      </c>
      <c r="X15" s="9">
        <v>245.70119915146392</v>
      </c>
      <c r="Y15" s="284">
        <v>2690.4424277807057</v>
      </c>
      <c r="Z15" s="568" t="str">
        <f>SUBSTITUTE(SUBSTITUTE(SUBSTITUTE(SUBSTITUTE(IF(E15="","",VLOOKUP(E15,Esquemas_NORM!$A$2:$H$126,8,FALSE)),"PROVINCIA ADMINISTRATIVA Y DE PLANIFICACIÓN","PAT"),"PROVINCIA ADMINISTRATIVA Y DE PLANIFICACION","PAT"),"PROVINCIA ADMINISTRATIVA DE PLANIFICACION","PAT"),"PROVINCIA ADMINISTRATIVA Y PLANIFICACION","PAT")</f>
        <v>A la fecha no ha conformado un EAT Provincia</v>
      </c>
      <c r="AA15" s="568" t="str">
        <f>IF($E15="","",INDEX(Esquemas_NORM!$H$2:$K$126,MATCH($E15,Esquemas_NORM!$A$2:$A$126,0),MATCH(AA$4,Esquemas_NORM!$H$1:$K$1,0)))</f>
        <v>A la fecha no ha conformado un EAT Región</v>
      </c>
      <c r="AB15" s="568" t="str">
        <f>IF($E15="","",INDEX(Esquemas_NORM!$H$2:$K$126,MATCH($E15,Esquemas_NORM!$A$2:$A$126,0),MATCH(AB$4,Esquemas_NORM!$H$1:$K$1,0)))</f>
        <v>Área Metropolitana del Valle de Aburrá</v>
      </c>
      <c r="AC15" s="568" t="str">
        <f>IF($E15="","",INDEX(Esquemas_NORM!$H$2:$K$126,MATCH($E15,Esquemas_NORM!$A$2:$A$126,0),MATCH(AC$4,Esquemas_NORM!$H$1:$K$1,0)))</f>
        <v>A la fecha no ha conformado un EAT asociación - unión</v>
      </c>
      <c r="AD15" s="645"/>
    </row>
    <row r="16" spans="1:30" hidden="1" x14ac:dyDescent="0.3">
      <c r="A16" s="6">
        <v>2015</v>
      </c>
      <c r="B16" s="4" t="s">
        <v>556</v>
      </c>
      <c r="C16" s="4" t="s">
        <v>176</v>
      </c>
      <c r="D16" s="4" t="s">
        <v>562</v>
      </c>
      <c r="E16" s="4" t="s">
        <v>179</v>
      </c>
      <c r="F16" s="4" t="s">
        <v>180</v>
      </c>
      <c r="G16" s="4" t="s">
        <v>182</v>
      </c>
      <c r="H16" s="9">
        <v>52.487578809939649</v>
      </c>
      <c r="I16" s="9">
        <v>28.953848245970136</v>
      </c>
      <c r="J16" s="287">
        <v>81.441427055909784</v>
      </c>
      <c r="K16" s="9">
        <v>25.24822346887003</v>
      </c>
      <c r="L16" s="9">
        <v>0.47907749386000048</v>
      </c>
      <c r="M16" s="287">
        <v>25.72730096273003</v>
      </c>
      <c r="N16" s="9">
        <v>57.360179894429685</v>
      </c>
      <c r="O16" s="9">
        <v>49.797628702790071</v>
      </c>
      <c r="P16" s="9">
        <v>8.1689388677100592</v>
      </c>
      <c r="Q16" s="9">
        <v>5.4997526664100391</v>
      </c>
      <c r="R16" s="9">
        <v>10.094548380760003</v>
      </c>
      <c r="S16" s="9">
        <v>29.767388202930032</v>
      </c>
      <c r="T16" s="9">
        <v>48.826346565060099</v>
      </c>
      <c r="U16" s="9">
        <v>4.8835145939299798</v>
      </c>
      <c r="V16" s="287">
        <v>214.39829787401996</v>
      </c>
      <c r="W16" s="287">
        <v>321.56702589266047</v>
      </c>
      <c r="X16" s="9">
        <v>32.318105059194615</v>
      </c>
      <c r="Y16" s="284">
        <v>353.88513095185476</v>
      </c>
      <c r="Z16" s="568" t="str">
        <f>SUBSTITUTE(SUBSTITUTE(SUBSTITUTE(SUBSTITUTE(IF(E16="","",VLOOKUP(E16,Esquemas_NORM!$A$2:$H$126,8,FALSE)),"PROVINCIA ADMINISTRATIVA Y DE PLANIFICACIÓN","PAT"),"PROVINCIA ADMINISTRATIVA Y DE PLANIFICACION","PAT"),"PROVINCIA ADMINISTRATIVA DE PLANIFICACION","PAT"),"PROVINCIA ADMINISTRATIVA Y PLANIFICACION","PAT")</f>
        <v>A la fecha no ha conformado un EAT Provincia</v>
      </c>
      <c r="AA16" s="568" t="str">
        <f>IF($E16="","",INDEX(Esquemas_NORM!$H$2:$K$126,MATCH($E16,Esquemas_NORM!$A$2:$A$126,0),MATCH(AA$4,Esquemas_NORM!$H$1:$K$1,0)))</f>
        <v>Región de Planeación y Gestión del Bajo Cauca</v>
      </c>
      <c r="AB16" s="568" t="str">
        <f>IF($E16="","",INDEX(Esquemas_NORM!$H$2:$K$126,MATCH($E16,Esquemas_NORM!$A$2:$A$126,0),MATCH(AB$4,Esquemas_NORM!$H$1:$K$1,0)))</f>
        <v>A la fecha no ha conformado un EAT Área Metropolitana</v>
      </c>
      <c r="AC16" s="568" t="str">
        <f>IF($E16="","",INDEX(Esquemas_NORM!$H$2:$K$126,MATCH($E16,Esquemas_NORM!$A$2:$A$126,0),MATCH(AC$4,Esquemas_NORM!$H$1:$K$1,0)))</f>
        <v>A la fecha no ha conformado un EAT asociación - unión</v>
      </c>
      <c r="AD16" s="645"/>
    </row>
    <row r="17" spans="1:30" hidden="1" x14ac:dyDescent="0.3">
      <c r="A17" s="6">
        <v>2015</v>
      </c>
      <c r="B17" s="4" t="s">
        <v>556</v>
      </c>
      <c r="C17" s="4" t="s">
        <v>176</v>
      </c>
      <c r="D17" s="4" t="s">
        <v>562</v>
      </c>
      <c r="E17" s="4" t="s">
        <v>184</v>
      </c>
      <c r="F17" s="4" t="s">
        <v>180</v>
      </c>
      <c r="G17" s="4" t="s">
        <v>185</v>
      </c>
      <c r="H17" s="9">
        <v>57.881442087549608</v>
      </c>
      <c r="I17" s="9">
        <v>28.867271410230135</v>
      </c>
      <c r="J17" s="287">
        <v>86.748713497779747</v>
      </c>
      <c r="K17" s="9">
        <v>45.186787312950059</v>
      </c>
      <c r="L17" s="9">
        <v>27.461945148210027</v>
      </c>
      <c r="M17" s="287">
        <v>72.64873246116008</v>
      </c>
      <c r="N17" s="9">
        <v>35.032310558569812</v>
      </c>
      <c r="O17" s="9">
        <v>336.76758542982043</v>
      </c>
      <c r="P17" s="9">
        <v>22.44473471489016</v>
      </c>
      <c r="Q17" s="9">
        <v>22.100292423080159</v>
      </c>
      <c r="R17" s="9">
        <v>39.375805555140005</v>
      </c>
      <c r="S17" s="9">
        <v>87.377964243170084</v>
      </c>
      <c r="T17" s="9">
        <v>124.86530980530024</v>
      </c>
      <c r="U17" s="9">
        <v>13.211297481389943</v>
      </c>
      <c r="V17" s="287">
        <v>681.17530021136076</v>
      </c>
      <c r="W17" s="287">
        <v>840.57274617030123</v>
      </c>
      <c r="X17" s="9">
        <v>84.479178937019583</v>
      </c>
      <c r="Y17" s="284">
        <v>925.05192510732024</v>
      </c>
      <c r="Z17" s="568" t="str">
        <f>SUBSTITUTE(SUBSTITUTE(SUBSTITUTE(SUBSTITUTE(IF(E17="","",VLOOKUP(E17,Esquemas_NORM!$A$2:$H$126,8,FALSE)),"PROVINCIA ADMINISTRATIVA Y DE PLANIFICACIÓN","PAT"),"PROVINCIA ADMINISTRATIVA Y DE PLANIFICACION","PAT"),"PROVINCIA ADMINISTRATIVA DE PLANIFICACION","PAT"),"PROVINCIA ADMINISTRATIVA Y PLANIFICACION","PAT")</f>
        <v>A la fecha no ha conformado un EAT Provincia</v>
      </c>
      <c r="AA17" s="568" t="str">
        <f>IF($E17="","",INDEX(Esquemas_NORM!$H$2:$K$126,MATCH($E17,Esquemas_NORM!$A$2:$A$126,0),MATCH(AA$4,Esquemas_NORM!$H$1:$K$1,0)))</f>
        <v>Región de Planeación y Gestión del Bajo Cauca</v>
      </c>
      <c r="AB17" s="568" t="str">
        <f>IF($E17="","",INDEX(Esquemas_NORM!$H$2:$K$126,MATCH($E17,Esquemas_NORM!$A$2:$A$126,0),MATCH(AB$4,Esquemas_NORM!$H$1:$K$1,0)))</f>
        <v>A la fecha no ha conformado un EAT Área Metropolitana</v>
      </c>
      <c r="AC17" s="568" t="str">
        <f>IF($E17="","",INDEX(Esquemas_NORM!$H$2:$K$126,MATCH($E17,Esquemas_NORM!$A$2:$A$126,0),MATCH(AC$4,Esquemas_NORM!$H$1:$K$1,0)))</f>
        <v>A la fecha no ha conformado un EAT asociación - unión</v>
      </c>
      <c r="AD17" s="645"/>
    </row>
    <row r="18" spans="1:30" hidden="1" x14ac:dyDescent="0.3">
      <c r="A18" s="6">
        <v>2015</v>
      </c>
      <c r="B18" s="4" t="s">
        <v>556</v>
      </c>
      <c r="C18" s="4" t="s">
        <v>176</v>
      </c>
      <c r="D18" s="4" t="s">
        <v>562</v>
      </c>
      <c r="E18" s="4" t="s">
        <v>187</v>
      </c>
      <c r="F18" s="4" t="s">
        <v>180</v>
      </c>
      <c r="G18" s="4" t="s">
        <v>188</v>
      </c>
      <c r="H18" s="9">
        <v>19.489068018329867</v>
      </c>
      <c r="I18" s="9">
        <v>467.2277204288622</v>
      </c>
      <c r="J18" s="287">
        <v>486.71678844719207</v>
      </c>
      <c r="K18" s="9">
        <v>21.353065183960023</v>
      </c>
      <c r="L18" s="9">
        <v>10.631631304610011</v>
      </c>
      <c r="M18" s="287">
        <v>31.984696488570034</v>
      </c>
      <c r="N18" s="9">
        <v>17.369159582139904</v>
      </c>
      <c r="O18" s="9">
        <v>101.05031003276012</v>
      </c>
      <c r="P18" s="9">
        <v>13.291204177070096</v>
      </c>
      <c r="Q18" s="9">
        <v>10.302751619880073</v>
      </c>
      <c r="R18" s="9">
        <v>17.462047225250004</v>
      </c>
      <c r="S18" s="9">
        <v>65.571914833740067</v>
      </c>
      <c r="T18" s="9">
        <v>70.985398066490148</v>
      </c>
      <c r="U18" s="9">
        <v>7.7966407820699679</v>
      </c>
      <c r="V18" s="287">
        <v>303.8294263194004</v>
      </c>
      <c r="W18" s="287">
        <v>822.53091125516107</v>
      </c>
      <c r="X18" s="9">
        <v>82.665939800713105</v>
      </c>
      <c r="Y18" s="284">
        <v>905.19685105587359</v>
      </c>
      <c r="Z18" s="568" t="str">
        <f>SUBSTITUTE(SUBSTITUTE(SUBSTITUTE(SUBSTITUTE(IF(E18="","",VLOOKUP(E18,Esquemas_NORM!$A$2:$H$126,8,FALSE)),"PROVINCIA ADMINISTRATIVA Y DE PLANIFICACIÓN","PAT"),"PROVINCIA ADMINISTRATIVA Y DE PLANIFICACION","PAT"),"PROVINCIA ADMINISTRATIVA DE PLANIFICACION","PAT"),"PROVINCIA ADMINISTRATIVA Y PLANIFICACION","PAT")</f>
        <v>A la fecha no ha conformado un EAT Provincia</v>
      </c>
      <c r="AA18" s="568" t="str">
        <f>IF($E18="","",INDEX(Esquemas_NORM!$H$2:$K$126,MATCH($E18,Esquemas_NORM!$A$2:$A$126,0),MATCH(AA$4,Esquemas_NORM!$H$1:$K$1,0)))</f>
        <v>Región de Planeación y Gestión del Bajo Cauca</v>
      </c>
      <c r="AB18" s="568" t="str">
        <f>IF($E18="","",INDEX(Esquemas_NORM!$H$2:$K$126,MATCH($E18,Esquemas_NORM!$A$2:$A$126,0),MATCH(AB$4,Esquemas_NORM!$H$1:$K$1,0)))</f>
        <v>A la fecha no ha conformado un EAT Área Metropolitana</v>
      </c>
      <c r="AC18" s="568" t="str">
        <f>IF($E18="","",INDEX(Esquemas_NORM!$H$2:$K$126,MATCH($E18,Esquemas_NORM!$A$2:$A$126,0),MATCH(AC$4,Esquemas_NORM!$H$1:$K$1,0)))</f>
        <v>A la fecha no ha conformado un EAT asociación - unión</v>
      </c>
      <c r="AD18" s="645"/>
    </row>
    <row r="19" spans="1:30" hidden="1" x14ac:dyDescent="0.3">
      <c r="A19" s="6">
        <v>2015</v>
      </c>
      <c r="B19" s="4" t="s">
        <v>556</v>
      </c>
      <c r="C19" s="4" t="s">
        <v>176</v>
      </c>
      <c r="D19" s="4" t="s">
        <v>562</v>
      </c>
      <c r="E19" s="4" t="s">
        <v>189</v>
      </c>
      <c r="F19" s="4" t="s">
        <v>180</v>
      </c>
      <c r="G19" s="4" t="s">
        <v>190</v>
      </c>
      <c r="H19" s="9">
        <v>19.47331170152987</v>
      </c>
      <c r="I19" s="9">
        <v>28.636711056490135</v>
      </c>
      <c r="J19" s="287">
        <v>48.110022758020008</v>
      </c>
      <c r="K19" s="9">
        <v>6.420702812470009</v>
      </c>
      <c r="L19" s="9">
        <v>9.6462048568200114</v>
      </c>
      <c r="M19" s="287">
        <v>16.066907669290021</v>
      </c>
      <c r="N19" s="9">
        <v>9.5601104943699475</v>
      </c>
      <c r="O19" s="9">
        <v>37.703722436810047</v>
      </c>
      <c r="P19" s="9">
        <v>5.4544385481600388</v>
      </c>
      <c r="Q19" s="9">
        <v>4.4371150082900312</v>
      </c>
      <c r="R19" s="9">
        <v>8.7990868231600015</v>
      </c>
      <c r="S19" s="9">
        <v>19.555538194650023</v>
      </c>
      <c r="T19" s="9">
        <v>42.592584744630088</v>
      </c>
      <c r="U19" s="9">
        <v>3.9954794578499833</v>
      </c>
      <c r="V19" s="287">
        <v>132.09807570792017</v>
      </c>
      <c r="W19" s="287">
        <v>196.27500613523031</v>
      </c>
      <c r="X19" s="9">
        <v>19.726015909629709</v>
      </c>
      <c r="Y19" s="284">
        <v>216.00102204485984</v>
      </c>
      <c r="Z19" s="568" t="str">
        <f>SUBSTITUTE(SUBSTITUTE(SUBSTITUTE(SUBSTITUTE(IF(E19="","",VLOOKUP(E19,Esquemas_NORM!$A$2:$H$126,8,FALSE)),"PROVINCIA ADMINISTRATIVA Y DE PLANIFICACIÓN","PAT"),"PROVINCIA ADMINISTRATIVA Y DE PLANIFICACION","PAT"),"PROVINCIA ADMINISTRATIVA DE PLANIFICACION","PAT"),"PROVINCIA ADMINISTRATIVA Y PLANIFICACION","PAT")</f>
        <v>A la fecha no ha conformado un EAT Provincia</v>
      </c>
      <c r="AA19" s="568" t="str">
        <f>IF($E19="","",INDEX(Esquemas_NORM!$H$2:$K$126,MATCH($E19,Esquemas_NORM!$A$2:$A$126,0),MATCH(AA$4,Esquemas_NORM!$H$1:$K$1,0)))</f>
        <v>Región de Planeación y Gestión del Bajo Cauca</v>
      </c>
      <c r="AB19" s="568" t="str">
        <f>IF($E19="","",INDEX(Esquemas_NORM!$H$2:$K$126,MATCH($E19,Esquemas_NORM!$A$2:$A$126,0),MATCH(AB$4,Esquemas_NORM!$H$1:$K$1,0)))</f>
        <v>A la fecha no ha conformado un EAT Área Metropolitana</v>
      </c>
      <c r="AC19" s="568" t="str">
        <f>IF($E19="","",INDEX(Esquemas_NORM!$H$2:$K$126,MATCH($E19,Esquemas_NORM!$A$2:$A$126,0),MATCH(AC$4,Esquemas_NORM!$H$1:$K$1,0)))</f>
        <v>A la fecha no ha conformado un EAT asociación - unión</v>
      </c>
      <c r="AD19" s="645"/>
    </row>
    <row r="20" spans="1:30" hidden="1" x14ac:dyDescent="0.3">
      <c r="A20" s="6">
        <v>2015</v>
      </c>
      <c r="B20" s="4" t="s">
        <v>556</v>
      </c>
      <c r="C20" s="4" t="s">
        <v>176</v>
      </c>
      <c r="D20" s="4" t="s">
        <v>562</v>
      </c>
      <c r="E20" s="4" t="s">
        <v>191</v>
      </c>
      <c r="F20" s="4" t="s">
        <v>180</v>
      </c>
      <c r="G20" s="4" t="s">
        <v>192</v>
      </c>
      <c r="H20" s="9">
        <v>19.941827995629865</v>
      </c>
      <c r="I20" s="9">
        <v>52.418814481350246</v>
      </c>
      <c r="J20" s="287">
        <v>72.360642476980104</v>
      </c>
      <c r="K20" s="9">
        <v>1.9023903547200025</v>
      </c>
      <c r="L20" s="9">
        <v>16.993010705210018</v>
      </c>
      <c r="M20" s="287">
        <v>18.89540105993002</v>
      </c>
      <c r="N20" s="9">
        <v>10.887460004889938</v>
      </c>
      <c r="O20" s="9">
        <v>45.989747664000063</v>
      </c>
      <c r="P20" s="9">
        <v>8.858570555500064</v>
      </c>
      <c r="Q20" s="9">
        <v>7.4115164983100525</v>
      </c>
      <c r="R20" s="9">
        <v>13.445073089830002</v>
      </c>
      <c r="S20" s="9">
        <v>27.417204062890033</v>
      </c>
      <c r="T20" s="9">
        <v>54.867889358310109</v>
      </c>
      <c r="U20" s="9">
        <v>5.0515263967199795</v>
      </c>
      <c r="V20" s="287">
        <v>173.92898763045025</v>
      </c>
      <c r="W20" s="287">
        <v>265.18503116736036</v>
      </c>
      <c r="X20" s="9">
        <v>26.651606064392411</v>
      </c>
      <c r="Y20" s="284">
        <v>291.83663723175255</v>
      </c>
      <c r="Z20" s="568" t="str">
        <f>SUBSTITUTE(SUBSTITUTE(SUBSTITUTE(SUBSTITUTE(IF(E20="","",VLOOKUP(E20,Esquemas_NORM!$A$2:$H$126,8,FALSE)),"PROVINCIA ADMINISTRATIVA Y DE PLANIFICACIÓN","PAT"),"PROVINCIA ADMINISTRATIVA Y DE PLANIFICACION","PAT"),"PROVINCIA ADMINISTRATIVA DE PLANIFICACION","PAT"),"PROVINCIA ADMINISTRATIVA Y PLANIFICACION","PAT")</f>
        <v>A la fecha no ha conformado un EAT Provincia</v>
      </c>
      <c r="AA20" s="568" t="str">
        <f>IF($E20="","",INDEX(Esquemas_NORM!$H$2:$K$126,MATCH($E20,Esquemas_NORM!$A$2:$A$126,0),MATCH(AA$4,Esquemas_NORM!$H$1:$K$1,0)))</f>
        <v>Región de Planeación y Gestión del Bajo Cauca</v>
      </c>
      <c r="AB20" s="568" t="str">
        <f>IF($E20="","",INDEX(Esquemas_NORM!$H$2:$K$126,MATCH($E20,Esquemas_NORM!$A$2:$A$126,0),MATCH(AB$4,Esquemas_NORM!$H$1:$K$1,0)))</f>
        <v>A la fecha no ha conformado un EAT Área Metropolitana</v>
      </c>
      <c r="AC20" s="568" t="str">
        <f>IF($E20="","",INDEX(Esquemas_NORM!$H$2:$K$126,MATCH($E20,Esquemas_NORM!$A$2:$A$126,0),MATCH(AC$4,Esquemas_NORM!$H$1:$K$1,0)))</f>
        <v>A la fecha no ha conformado un EAT asociación - unión</v>
      </c>
      <c r="AD20" s="645"/>
    </row>
    <row r="21" spans="1:30" hidden="1" x14ac:dyDescent="0.3">
      <c r="A21" s="6">
        <v>2015</v>
      </c>
      <c r="B21" s="4" t="s">
        <v>556</v>
      </c>
      <c r="C21" s="4" t="s">
        <v>176</v>
      </c>
      <c r="D21" s="4" t="s">
        <v>562</v>
      </c>
      <c r="E21" s="4" t="s">
        <v>193</v>
      </c>
      <c r="F21" s="4" t="s">
        <v>180</v>
      </c>
      <c r="G21" s="4" t="s">
        <v>194</v>
      </c>
      <c r="H21" s="9">
        <v>14.923342727749901</v>
      </c>
      <c r="I21" s="9">
        <v>258.36567928884119</v>
      </c>
      <c r="J21" s="287">
        <v>273.2890220165911</v>
      </c>
      <c r="K21" s="9">
        <v>3.6700572388100046</v>
      </c>
      <c r="L21" s="9">
        <v>13.362356931410014</v>
      </c>
      <c r="M21" s="287">
        <v>17.032414170220019</v>
      </c>
      <c r="N21" s="9">
        <v>19.353529566939894</v>
      </c>
      <c r="O21" s="9">
        <v>42.601826525340059</v>
      </c>
      <c r="P21" s="9">
        <v>4.4899077163900323</v>
      </c>
      <c r="Q21" s="9">
        <v>3.3238542172900236</v>
      </c>
      <c r="R21" s="9">
        <v>8.6266337604800025</v>
      </c>
      <c r="S21" s="9">
        <v>31.256224433370033</v>
      </c>
      <c r="T21" s="9">
        <v>35.617687526810073</v>
      </c>
      <c r="U21" s="9">
        <v>3.5934048497899851</v>
      </c>
      <c r="V21" s="287">
        <v>148.8630685964101</v>
      </c>
      <c r="W21" s="287">
        <v>439.18450478322075</v>
      </c>
      <c r="X21" s="9">
        <v>44.138888079488531</v>
      </c>
      <c r="Y21" s="284">
        <v>483.32339286270894</v>
      </c>
      <c r="Z21" s="568" t="str">
        <f>SUBSTITUTE(SUBSTITUTE(SUBSTITUTE(SUBSTITUTE(IF(E21="","",VLOOKUP(E21,Esquemas_NORM!$A$2:$H$126,8,FALSE)),"PROVINCIA ADMINISTRATIVA Y DE PLANIFICACIÓN","PAT"),"PROVINCIA ADMINISTRATIVA Y DE PLANIFICACION","PAT"),"PROVINCIA ADMINISTRATIVA DE PLANIFICACION","PAT"),"PROVINCIA ADMINISTRATIVA Y PLANIFICACION","PAT")</f>
        <v>A la fecha no ha conformado un EAT Provincia</v>
      </c>
      <c r="AA21" s="568" t="str">
        <f>IF($E21="","",INDEX(Esquemas_NORM!$H$2:$K$126,MATCH($E21,Esquemas_NORM!$A$2:$A$126,0),MATCH(AA$4,Esquemas_NORM!$H$1:$K$1,0)))</f>
        <v>Región de Planeación y Gestión del Bajo Cauca</v>
      </c>
      <c r="AB21" s="568" t="str">
        <f>IF($E21="","",INDEX(Esquemas_NORM!$H$2:$K$126,MATCH($E21,Esquemas_NORM!$A$2:$A$126,0),MATCH(AB$4,Esquemas_NORM!$H$1:$K$1,0)))</f>
        <v>A la fecha no ha conformado un EAT Área Metropolitana</v>
      </c>
      <c r="AC21" s="568" t="str">
        <f>IF($E21="","",INDEX(Esquemas_NORM!$H$2:$K$126,MATCH($E21,Esquemas_NORM!$A$2:$A$126,0),MATCH(AC$4,Esquemas_NORM!$H$1:$K$1,0)))</f>
        <v>A la fecha no ha conformado un EAT asociación - unión</v>
      </c>
      <c r="AD21" s="645"/>
    </row>
    <row r="22" spans="1:30" hidden="1" x14ac:dyDescent="0.3">
      <c r="A22" s="6">
        <v>2015</v>
      </c>
      <c r="B22" s="4" t="s">
        <v>556</v>
      </c>
      <c r="C22" s="4" t="s">
        <v>195</v>
      </c>
      <c r="D22" s="4" t="s">
        <v>563</v>
      </c>
      <c r="E22" s="4" t="s">
        <v>197</v>
      </c>
      <c r="F22" s="4" t="s">
        <v>198</v>
      </c>
      <c r="G22" s="4" t="s">
        <v>200</v>
      </c>
      <c r="H22" s="9">
        <v>8.1111992685299441</v>
      </c>
      <c r="I22" s="9">
        <v>3.0014010317300142</v>
      </c>
      <c r="J22" s="287">
        <v>11.112600300259958</v>
      </c>
      <c r="K22" s="9">
        <v>2.7520314750400034</v>
      </c>
      <c r="L22" s="9">
        <v>1.3611481592100017</v>
      </c>
      <c r="M22" s="287">
        <v>4.1131796342500051</v>
      </c>
      <c r="N22" s="9">
        <v>3.1260787524699833</v>
      </c>
      <c r="O22" s="9">
        <v>7.4127801621800096</v>
      </c>
      <c r="P22" s="9">
        <v>1.5443048096000109</v>
      </c>
      <c r="Q22" s="9">
        <v>1.2393777601400089</v>
      </c>
      <c r="R22" s="9">
        <v>3.8785067787400007</v>
      </c>
      <c r="S22" s="9">
        <v>4.9863129036900053</v>
      </c>
      <c r="T22" s="9">
        <v>9.1154536754900199</v>
      </c>
      <c r="U22" s="9">
        <v>1.6611162231399932</v>
      </c>
      <c r="V22" s="287">
        <v>32.963931065450033</v>
      </c>
      <c r="W22" s="287">
        <v>48.189710999960077</v>
      </c>
      <c r="X22" s="9">
        <v>4.8431587117701351</v>
      </c>
      <c r="Y22" s="284">
        <v>53.032869711730157</v>
      </c>
      <c r="Z22" s="568" t="str">
        <f>SUBSTITUTE(SUBSTITUTE(SUBSTITUTE(SUBSTITUTE(IF(E22="","",VLOOKUP(E22,Esquemas_NORM!$A$2:$H$126,8,FALSE)),"PROVINCIA ADMINISTRATIVA Y DE PLANIFICACIÓN","PAT"),"PROVINCIA ADMINISTRATIVA Y DE PLANIFICACION","PAT"),"PROVINCIA ADMINISTRATIVA DE PLANIFICACION","PAT"),"PROVINCIA ADMINISTRATIVA Y PLANIFICACION","PAT")</f>
        <v>A la fecha no ha conformado un EAT Provincia</v>
      </c>
      <c r="AA22" s="568" t="str">
        <f>IF($E22="","",INDEX(Esquemas_NORM!$H$2:$K$126,MATCH($E22,Esquemas_NORM!$A$2:$A$126,0),MATCH(AA$4,Esquemas_NORM!$H$1:$K$1,0)))</f>
        <v>A la fecha no ha conformado un EAT Región</v>
      </c>
      <c r="AB22" s="568" t="str">
        <f>IF($E22="","",INDEX(Esquemas_NORM!$H$2:$K$126,MATCH($E22,Esquemas_NORM!$A$2:$A$126,0),MATCH(AB$4,Esquemas_NORM!$H$1:$K$1,0)))</f>
        <v>A la fecha no ha conformado un EAT Área Metropolitana</v>
      </c>
      <c r="AC22" s="568" t="str">
        <f>IF($E22="","",INDEX(Esquemas_NORM!$H$2:$K$126,MATCH($E22,Esquemas_NORM!$A$2:$A$126,0),MATCH(AC$4,Esquemas_NORM!$H$1:$K$1,0)))</f>
        <v>ASOCIACIÓN DE MUNICIPIOS DEL MAGDALENA MEDIO ANTIOQUEÑO - AMMA</v>
      </c>
      <c r="AD22" s="645"/>
    </row>
    <row r="23" spans="1:30" hidden="1" x14ac:dyDescent="0.3">
      <c r="A23" s="6">
        <v>2015</v>
      </c>
      <c r="B23" s="4" t="s">
        <v>556</v>
      </c>
      <c r="C23" s="4" t="s">
        <v>195</v>
      </c>
      <c r="D23" s="4" t="s">
        <v>563</v>
      </c>
      <c r="E23" s="4" t="s">
        <v>201</v>
      </c>
      <c r="F23" s="4" t="s">
        <v>198</v>
      </c>
      <c r="G23" s="4" t="s">
        <v>202</v>
      </c>
      <c r="H23" s="9">
        <v>13.365206005479909</v>
      </c>
      <c r="I23" s="9">
        <v>2.6203208563800122</v>
      </c>
      <c r="J23" s="287">
        <v>15.98552686185992</v>
      </c>
      <c r="K23" s="9">
        <v>4.2414308695600056</v>
      </c>
      <c r="L23" s="9">
        <v>3.1000189752900029</v>
      </c>
      <c r="M23" s="287">
        <v>7.3414498448500085</v>
      </c>
      <c r="N23" s="9">
        <v>3.1178926110499825</v>
      </c>
      <c r="O23" s="9">
        <v>16.012449629650021</v>
      </c>
      <c r="P23" s="9">
        <v>2.5726633993900183</v>
      </c>
      <c r="Q23" s="9">
        <v>1.9816460812500141</v>
      </c>
      <c r="R23" s="9">
        <v>6.9687764459000006</v>
      </c>
      <c r="S23" s="9">
        <v>7.3361989220800083</v>
      </c>
      <c r="T23" s="9">
        <v>13.457476657940028</v>
      </c>
      <c r="U23" s="9">
        <v>2.3088373725899904</v>
      </c>
      <c r="V23" s="287">
        <v>53.755941119850057</v>
      </c>
      <c r="W23" s="287">
        <v>77.082917826560106</v>
      </c>
      <c r="X23" s="9">
        <v>7.7469816119151513</v>
      </c>
      <c r="Y23" s="284">
        <v>84.829899438475195</v>
      </c>
      <c r="Z23" s="568" t="str">
        <f>SUBSTITUTE(SUBSTITUTE(SUBSTITUTE(SUBSTITUTE(IF(E23="","",VLOOKUP(E23,Esquemas_NORM!$A$2:$H$126,8,FALSE)),"PROVINCIA ADMINISTRATIVA Y DE PLANIFICACIÓN","PAT"),"PROVINCIA ADMINISTRATIVA Y DE PLANIFICACION","PAT"),"PROVINCIA ADMINISTRATIVA DE PLANIFICACION","PAT"),"PROVINCIA ADMINISTRATIVA Y PLANIFICACION","PAT")</f>
        <v>A la fecha no ha conformado un EAT Provincia</v>
      </c>
      <c r="AA23" s="568" t="str">
        <f>IF($E23="","",INDEX(Esquemas_NORM!$H$2:$K$126,MATCH($E23,Esquemas_NORM!$A$2:$A$126,0),MATCH(AA$4,Esquemas_NORM!$H$1:$K$1,0)))</f>
        <v>A la fecha no ha conformado un EAT Región</v>
      </c>
      <c r="AB23" s="568" t="str">
        <f>IF($E23="","",INDEX(Esquemas_NORM!$H$2:$K$126,MATCH($E23,Esquemas_NORM!$A$2:$A$126,0),MATCH(AB$4,Esquemas_NORM!$H$1:$K$1,0)))</f>
        <v>A la fecha no ha conformado un EAT Área Metropolitana</v>
      </c>
      <c r="AC23" s="568" t="str">
        <f>IF($E23="","",INDEX(Esquemas_NORM!$H$2:$K$126,MATCH($E23,Esquemas_NORM!$A$2:$A$126,0),MATCH(AC$4,Esquemas_NORM!$H$1:$K$1,0)))</f>
        <v>ASOCIACIÓN DE MUNICIPIOS DEL MAGDALENA MEDIO ANTIOQUEÑO - AMMA</v>
      </c>
      <c r="AD23" s="645"/>
    </row>
    <row r="24" spans="1:30" hidden="1" x14ac:dyDescent="0.3">
      <c r="A24" s="6">
        <v>2015</v>
      </c>
      <c r="B24" s="4" t="s">
        <v>556</v>
      </c>
      <c r="C24" s="4" t="s">
        <v>195</v>
      </c>
      <c r="D24" s="4" t="s">
        <v>564</v>
      </c>
      <c r="E24" s="4" t="s">
        <v>203</v>
      </c>
      <c r="F24" s="4" t="s">
        <v>198</v>
      </c>
      <c r="G24" s="4" t="s">
        <v>204</v>
      </c>
      <c r="H24" s="9">
        <v>25.017001030189832</v>
      </c>
      <c r="I24" s="9">
        <v>4.3191365905700208</v>
      </c>
      <c r="J24" s="287">
        <v>29.336137620759853</v>
      </c>
      <c r="K24" s="9">
        <v>40.86567789698006</v>
      </c>
      <c r="L24" s="9">
        <v>12.322602407600014</v>
      </c>
      <c r="M24" s="287">
        <v>53.188280304580076</v>
      </c>
      <c r="N24" s="9">
        <v>34.116174795649805</v>
      </c>
      <c r="O24" s="9">
        <v>140.29352003669021</v>
      </c>
      <c r="P24" s="9">
        <v>14.793951907830106</v>
      </c>
      <c r="Q24" s="9">
        <v>15.61119332979011</v>
      </c>
      <c r="R24" s="9">
        <v>35.276850686040007</v>
      </c>
      <c r="S24" s="9">
        <v>50.350199372620054</v>
      </c>
      <c r="T24" s="9">
        <v>68.019840524970135</v>
      </c>
      <c r="U24" s="9">
        <v>12.365892036439948</v>
      </c>
      <c r="V24" s="287">
        <v>370.82762269003035</v>
      </c>
      <c r="W24" s="287">
        <v>453.35204061537075</v>
      </c>
      <c r="X24" s="9">
        <v>45.562752700585271</v>
      </c>
      <c r="Y24" s="284">
        <v>498.91479331595559</v>
      </c>
      <c r="Z24" s="568" t="str">
        <f>SUBSTITUTE(SUBSTITUTE(SUBSTITUTE(SUBSTITUTE(IF(E24="","",VLOOKUP(E24,Esquemas_NORM!$A$2:$H$126,8,FALSE)),"PROVINCIA ADMINISTRATIVA Y DE PLANIFICACIÓN","PAT"),"PROVINCIA ADMINISTRATIVA Y DE PLANIFICACION","PAT"),"PROVINCIA ADMINISTRATIVA DE PLANIFICACION","PAT"),"PROVINCIA ADMINISTRATIVA Y PLANIFICACION","PAT")</f>
        <v>A la fecha no ha conformado un EAT Provincia</v>
      </c>
      <c r="AA24" s="568" t="str">
        <f>IF($E24="","",INDEX(Esquemas_NORM!$H$2:$K$126,MATCH($E24,Esquemas_NORM!$A$2:$A$126,0),MATCH(AA$4,Esquemas_NORM!$H$1:$K$1,0)))</f>
        <v>A la fecha no ha conformado un EAT Región</v>
      </c>
      <c r="AB24" s="568" t="str">
        <f>IF($E24="","",INDEX(Esquemas_NORM!$H$2:$K$126,MATCH($E24,Esquemas_NORM!$A$2:$A$126,0),MATCH(AB$4,Esquemas_NORM!$H$1:$K$1,0)))</f>
        <v>A la fecha no ha conformado un EAT Área Metropolitana</v>
      </c>
      <c r="AC24" s="568" t="str">
        <f>IF($E24="","",INDEX(Esquemas_NORM!$H$2:$K$126,MATCH($E24,Esquemas_NORM!$A$2:$A$126,0),MATCH(AC$4,Esquemas_NORM!$H$1:$K$1,0)))</f>
        <v>ASOCIACIÓN DE MUNICIPIOS DEL MAGDALENA MEDIO ANTIOQUEÑO - AMMA</v>
      </c>
      <c r="AD24" s="645"/>
    </row>
    <row r="25" spans="1:30" hidden="1" x14ac:dyDescent="0.3">
      <c r="A25" s="6">
        <v>2015</v>
      </c>
      <c r="B25" s="4" t="s">
        <v>556</v>
      </c>
      <c r="C25" s="4" t="s">
        <v>195</v>
      </c>
      <c r="D25" s="4" t="s">
        <v>564</v>
      </c>
      <c r="E25" s="4" t="s">
        <v>205</v>
      </c>
      <c r="F25" s="4" t="s">
        <v>198</v>
      </c>
      <c r="G25" s="4" t="s">
        <v>206</v>
      </c>
      <c r="H25" s="9">
        <v>11.65205934293992</v>
      </c>
      <c r="I25" s="9">
        <v>105.33912051118048</v>
      </c>
      <c r="J25" s="287">
        <v>116.9911798541204</v>
      </c>
      <c r="K25" s="9">
        <v>51.512792675860069</v>
      </c>
      <c r="L25" s="9">
        <v>3.5055983917100035</v>
      </c>
      <c r="M25" s="287">
        <v>55.018391067570072</v>
      </c>
      <c r="N25" s="9">
        <v>85.773681936299511</v>
      </c>
      <c r="O25" s="9">
        <v>22.845917187730031</v>
      </c>
      <c r="P25" s="9">
        <v>5.0941219991900368</v>
      </c>
      <c r="Q25" s="9">
        <v>3.6271789106300258</v>
      </c>
      <c r="R25" s="9">
        <v>11.154816724220002</v>
      </c>
      <c r="S25" s="9">
        <v>33.365241542510034</v>
      </c>
      <c r="T25" s="9">
        <v>33.121720013650062</v>
      </c>
      <c r="U25" s="9">
        <v>3.3763223675299856</v>
      </c>
      <c r="V25" s="287">
        <v>198.35900068175968</v>
      </c>
      <c r="W25" s="287">
        <v>370.36857160345056</v>
      </c>
      <c r="X25" s="9">
        <v>37.222754337040172</v>
      </c>
      <c r="Y25" s="284">
        <v>407.59132594049044</v>
      </c>
      <c r="Z25" s="568" t="str">
        <f>SUBSTITUTE(SUBSTITUTE(SUBSTITUTE(SUBSTITUTE(IF(E25="","",VLOOKUP(E25,Esquemas_NORM!$A$2:$H$126,8,FALSE)),"PROVINCIA ADMINISTRATIVA Y DE PLANIFICACIÓN","PAT"),"PROVINCIA ADMINISTRATIVA Y DE PLANIFICACION","PAT"),"PROVINCIA ADMINISTRATIVA DE PLANIFICACION","PAT"),"PROVINCIA ADMINISTRATIVA Y PLANIFICACION","PAT")</f>
        <v>A la fecha no ha conformado un EAT Provincia</v>
      </c>
      <c r="AA25" s="568" t="str">
        <f>IF($E25="","",INDEX(Esquemas_NORM!$H$2:$K$126,MATCH($E25,Esquemas_NORM!$A$2:$A$126,0),MATCH(AA$4,Esquemas_NORM!$H$1:$K$1,0)))</f>
        <v>A la fecha no ha conformado un EAT Región</v>
      </c>
      <c r="AB25" s="568" t="str">
        <f>IF($E25="","",INDEX(Esquemas_NORM!$H$2:$K$126,MATCH($E25,Esquemas_NORM!$A$2:$A$126,0),MATCH(AB$4,Esquemas_NORM!$H$1:$K$1,0)))</f>
        <v>A la fecha no ha conformado un EAT Área Metropolitana</v>
      </c>
      <c r="AC25" s="568" t="str">
        <f>IF($E25="","",INDEX(Esquemas_NORM!$H$2:$K$126,MATCH($E25,Esquemas_NORM!$A$2:$A$126,0),MATCH(AC$4,Esquemas_NORM!$H$1:$K$1,0)))</f>
        <v>ASOCIACIÓN DE MUNICIPIOS DEL MAGDALENA MEDIO ANTIOQUEÑO - AMMA</v>
      </c>
      <c r="AD25" s="645"/>
    </row>
    <row r="26" spans="1:30" hidden="1" x14ac:dyDescent="0.3">
      <c r="A26" s="6">
        <v>2015</v>
      </c>
      <c r="B26" s="4" t="s">
        <v>556</v>
      </c>
      <c r="C26" s="4" t="s">
        <v>195</v>
      </c>
      <c r="D26" s="4" t="s">
        <v>564</v>
      </c>
      <c r="E26" s="4" t="s">
        <v>207</v>
      </c>
      <c r="F26" s="4" t="s">
        <v>198</v>
      </c>
      <c r="G26" s="4" t="s">
        <v>208</v>
      </c>
      <c r="H26" s="9">
        <v>13.679443193509908</v>
      </c>
      <c r="I26" s="9">
        <v>20.581601880410098</v>
      </c>
      <c r="J26" s="287">
        <v>34.261045073920002</v>
      </c>
      <c r="K26" s="9">
        <v>5.3697334942300072</v>
      </c>
      <c r="L26" s="9">
        <v>6.2036997931700064</v>
      </c>
      <c r="M26" s="287">
        <v>11.573433287400015</v>
      </c>
      <c r="N26" s="9">
        <v>10.270071610499944</v>
      </c>
      <c r="O26" s="9">
        <v>43.088969538780056</v>
      </c>
      <c r="P26" s="9">
        <v>4.2361495931100306</v>
      </c>
      <c r="Q26" s="9">
        <v>2.3169990302900163</v>
      </c>
      <c r="R26" s="9">
        <v>12.374071486940002</v>
      </c>
      <c r="S26" s="9">
        <v>13.499006507940015</v>
      </c>
      <c r="T26" s="9">
        <v>17.283269820010034</v>
      </c>
      <c r="U26" s="9">
        <v>2.6877885478099883</v>
      </c>
      <c r="V26" s="287">
        <v>105.75632613538008</v>
      </c>
      <c r="W26" s="287">
        <v>151.59080449670023</v>
      </c>
      <c r="X26" s="9">
        <v>15.235167636146354</v>
      </c>
      <c r="Y26" s="284">
        <v>166.82597213284646</v>
      </c>
      <c r="Z26" s="568" t="str">
        <f>SUBSTITUTE(SUBSTITUTE(SUBSTITUTE(SUBSTITUTE(IF(E26="","",VLOOKUP(E26,Esquemas_NORM!$A$2:$H$126,8,FALSE)),"PROVINCIA ADMINISTRATIVA Y DE PLANIFICACIÓN","PAT"),"PROVINCIA ADMINISTRATIVA Y DE PLANIFICACION","PAT"),"PROVINCIA ADMINISTRATIVA DE PLANIFICACION","PAT"),"PROVINCIA ADMINISTRATIVA Y PLANIFICACION","PAT")</f>
        <v>A la fecha no ha conformado un EAT Provincia</v>
      </c>
      <c r="AA26" s="568" t="str">
        <f>IF($E26="","",INDEX(Esquemas_NORM!$H$2:$K$126,MATCH($E26,Esquemas_NORM!$A$2:$A$126,0),MATCH(AA$4,Esquemas_NORM!$H$1:$K$1,0)))</f>
        <v>A la fecha no ha conformado un EAT Región</v>
      </c>
      <c r="AB26" s="568" t="str">
        <f>IF($E26="","",INDEX(Esquemas_NORM!$H$2:$K$126,MATCH($E26,Esquemas_NORM!$A$2:$A$126,0),MATCH(AB$4,Esquemas_NORM!$H$1:$K$1,0)))</f>
        <v>A la fecha no ha conformado un EAT Área Metropolitana</v>
      </c>
      <c r="AC26" s="568" t="str">
        <f>IF($E26="","",INDEX(Esquemas_NORM!$H$2:$K$126,MATCH($E26,Esquemas_NORM!$A$2:$A$126,0),MATCH(AC$4,Esquemas_NORM!$H$1:$K$1,0)))</f>
        <v>ASOCIACIÓN DE MUNICIPIOS DEL MAGDALENA MEDIO ANTIOQUEÑO - AMMA</v>
      </c>
      <c r="AD26" s="645"/>
    </row>
    <row r="27" spans="1:30" hidden="1" x14ac:dyDescent="0.3">
      <c r="A27" s="6">
        <v>2015</v>
      </c>
      <c r="B27" s="4" t="s">
        <v>556</v>
      </c>
      <c r="C27" s="4" t="s">
        <v>195</v>
      </c>
      <c r="D27" s="4" t="s">
        <v>564</v>
      </c>
      <c r="E27" s="4" t="s">
        <v>209</v>
      </c>
      <c r="F27" s="4" t="s">
        <v>198</v>
      </c>
      <c r="G27" s="4" t="s">
        <v>210</v>
      </c>
      <c r="H27" s="9">
        <v>51.424388643489642</v>
      </c>
      <c r="I27" s="9">
        <v>772.47394798662367</v>
      </c>
      <c r="J27" s="287">
        <v>823.89833663011336</v>
      </c>
      <c r="K27" s="9">
        <v>0.70737760981000086</v>
      </c>
      <c r="L27" s="9">
        <v>13.055181406680012</v>
      </c>
      <c r="M27" s="287">
        <v>13.762559016490012</v>
      </c>
      <c r="N27" s="9">
        <v>6.7636372669199627</v>
      </c>
      <c r="O27" s="9">
        <v>14.58084879667002</v>
      </c>
      <c r="P27" s="9">
        <v>3.7117381280700266</v>
      </c>
      <c r="Q27" s="9">
        <v>2.1707722769800157</v>
      </c>
      <c r="R27" s="9">
        <v>8.6293867240300024</v>
      </c>
      <c r="S27" s="9">
        <v>51.652007989790057</v>
      </c>
      <c r="T27" s="9">
        <v>17.949323313550035</v>
      </c>
      <c r="U27" s="9">
        <v>3.2846826924899863</v>
      </c>
      <c r="V27" s="287">
        <v>108.74239718850011</v>
      </c>
      <c r="W27" s="287">
        <v>946.40329283510141</v>
      </c>
      <c r="X27" s="9">
        <v>95.115352580801201</v>
      </c>
      <c r="Y27" s="284">
        <v>1041.5186454159018</v>
      </c>
      <c r="Z27" s="568" t="str">
        <f>SUBSTITUTE(SUBSTITUTE(SUBSTITUTE(SUBSTITUTE(IF(E27="","",VLOOKUP(E27,Esquemas_NORM!$A$2:$H$126,8,FALSE)),"PROVINCIA ADMINISTRATIVA Y DE PLANIFICACIÓN","PAT"),"PROVINCIA ADMINISTRATIVA Y DE PLANIFICACION","PAT"),"PROVINCIA ADMINISTRATIVA DE PLANIFICACION","PAT"),"PROVINCIA ADMINISTRATIVA Y PLANIFICACION","PAT")</f>
        <v>A la fecha no ha conformado un EAT Provincia</v>
      </c>
      <c r="AA27" s="568" t="str">
        <f>IF($E27="","",INDEX(Esquemas_NORM!$H$2:$K$126,MATCH($E27,Esquemas_NORM!$A$2:$A$126,0),MATCH(AA$4,Esquemas_NORM!$H$1:$K$1,0)))</f>
        <v>A la fecha no ha conformado un EAT Región</v>
      </c>
      <c r="AB27" s="568" t="str">
        <f>IF($E27="","",INDEX(Esquemas_NORM!$H$2:$K$126,MATCH($E27,Esquemas_NORM!$A$2:$A$126,0),MATCH(AB$4,Esquemas_NORM!$H$1:$K$1,0)))</f>
        <v>A la fecha no ha conformado un EAT Área Metropolitana</v>
      </c>
      <c r="AC27" s="568" t="str">
        <f>IF($E27="","",INDEX(Esquemas_NORM!$H$2:$K$126,MATCH($E27,Esquemas_NORM!$A$2:$A$126,0),MATCH(AC$4,Esquemas_NORM!$H$1:$K$1,0)))</f>
        <v>ASOCIACIÓN DE MUNICIPIOS DEL MAGDALENA MEDIO ANTIOQUEÑO - AMMA</v>
      </c>
      <c r="AD27" s="645"/>
    </row>
    <row r="28" spans="1:30" hidden="1" x14ac:dyDescent="0.3">
      <c r="A28" s="6">
        <v>2015</v>
      </c>
      <c r="B28" s="4" t="s">
        <v>556</v>
      </c>
      <c r="C28" s="4" t="s">
        <v>211</v>
      </c>
      <c r="D28" s="4" t="s">
        <v>565</v>
      </c>
      <c r="E28" s="4" t="s">
        <v>213</v>
      </c>
      <c r="F28" s="4" t="s">
        <v>214</v>
      </c>
      <c r="G28" s="4" t="s">
        <v>215</v>
      </c>
      <c r="H28" s="9">
        <v>25.308722766589828</v>
      </c>
      <c r="I28" s="9">
        <v>27.574133489970126</v>
      </c>
      <c r="J28" s="287">
        <v>52.882856256559954</v>
      </c>
      <c r="K28" s="9">
        <v>17.49006621564002</v>
      </c>
      <c r="L28" s="9">
        <v>28.693878050850032</v>
      </c>
      <c r="M28" s="287">
        <v>46.183944266490052</v>
      </c>
      <c r="N28" s="9">
        <v>223.68131113427876</v>
      </c>
      <c r="O28" s="9">
        <v>55.923197473170077</v>
      </c>
      <c r="P28" s="9">
        <v>11.352888041970081</v>
      </c>
      <c r="Q28" s="9">
        <v>10.521872315420074</v>
      </c>
      <c r="R28" s="9">
        <v>26.892793822960009</v>
      </c>
      <c r="S28" s="9">
        <v>55.400004475050054</v>
      </c>
      <c r="T28" s="9">
        <v>58.251023639480124</v>
      </c>
      <c r="U28" s="9">
        <v>10.217454920439957</v>
      </c>
      <c r="V28" s="287">
        <v>452.24054582276915</v>
      </c>
      <c r="W28" s="287">
        <v>551.30734634582086</v>
      </c>
      <c r="X28" s="9">
        <v>55.407449472313793</v>
      </c>
      <c r="Y28" s="284">
        <v>606.71479581813423</v>
      </c>
      <c r="Z28" s="568" t="str">
        <f>SUBSTITUTE(SUBSTITUTE(SUBSTITUTE(SUBSTITUTE(IF(E28="","",VLOOKUP(E28,Esquemas_NORM!$A$2:$H$126,8,FALSE)),"PROVINCIA ADMINISTRATIVA Y DE PLANIFICACIÓN","PAT"),"PROVINCIA ADMINISTRATIVA Y DE PLANIFICACION","PAT"),"PROVINCIA ADMINISTRATIVA DE PLANIFICACION","PAT"),"PROVINCIA ADMINISTRATIVA Y PLANIFICACION","PAT")</f>
        <v>PAT MINERO AGROECOLOGICA</v>
      </c>
      <c r="AA28" s="568" t="str">
        <f>IF($E28="","",INDEX(Esquemas_NORM!$H$2:$K$126,MATCH($E28,Esquemas_NORM!$A$2:$A$126,0),MATCH(AA$4,Esquemas_NORM!$H$1:$K$1,0)))</f>
        <v>A la fecha no ha conformado un EAT Región</v>
      </c>
      <c r="AB28" s="568" t="str">
        <f>IF($E28="","",INDEX(Esquemas_NORM!$H$2:$K$126,MATCH($E28,Esquemas_NORM!$A$2:$A$126,0),MATCH(AB$4,Esquemas_NORM!$H$1:$K$1,0)))</f>
        <v>A la fecha no ha conformado un EAT Área Metropolitana</v>
      </c>
      <c r="AC28" s="568" t="str">
        <f>IF($E28="","",INDEX(Esquemas_NORM!$H$2:$K$126,MATCH($E28,Esquemas_NORM!$A$2:$A$126,0),MATCH(AC$4,Esquemas_NORM!$H$1:$K$1,0)))</f>
        <v>A la fecha no ha conformado un EAT asociación - unión</v>
      </c>
      <c r="AD28" s="645"/>
    </row>
    <row r="29" spans="1:30" hidden="1" x14ac:dyDescent="0.3">
      <c r="A29" s="6">
        <v>2015</v>
      </c>
      <c r="B29" s="4" t="s">
        <v>556</v>
      </c>
      <c r="C29" s="4" t="s">
        <v>211</v>
      </c>
      <c r="D29" s="4" t="s">
        <v>566</v>
      </c>
      <c r="E29" s="4" t="s">
        <v>216</v>
      </c>
      <c r="F29" s="4" t="s">
        <v>214</v>
      </c>
      <c r="G29" s="4" t="s">
        <v>217</v>
      </c>
      <c r="H29" s="9">
        <v>12.871475370569911</v>
      </c>
      <c r="I29" s="9">
        <v>39.414311307220181</v>
      </c>
      <c r="J29" s="287">
        <v>52.285786677790092</v>
      </c>
      <c r="K29" s="9">
        <v>2.4785801820100031</v>
      </c>
      <c r="L29" s="9">
        <v>7.0899522289000068</v>
      </c>
      <c r="M29" s="287">
        <v>9.5685324109100094</v>
      </c>
      <c r="N29" s="9">
        <v>67.618023179999611</v>
      </c>
      <c r="O29" s="9">
        <v>4.8093729740600066</v>
      </c>
      <c r="P29" s="9">
        <v>0.95347268845000677</v>
      </c>
      <c r="Q29" s="9">
        <v>0.73113340264000515</v>
      </c>
      <c r="R29" s="9">
        <v>1.9723983782100005</v>
      </c>
      <c r="S29" s="9">
        <v>7.5959824838100083</v>
      </c>
      <c r="T29" s="9">
        <v>7.6434464668200164</v>
      </c>
      <c r="U29" s="9">
        <v>0.95127325477999602</v>
      </c>
      <c r="V29" s="287">
        <v>92.275102828769647</v>
      </c>
      <c r="W29" s="287">
        <v>154.12942191747021</v>
      </c>
      <c r="X29" s="9">
        <v>15.490303573293881</v>
      </c>
      <c r="Y29" s="284">
        <v>169.61972549076395</v>
      </c>
      <c r="Z29" s="568" t="str">
        <f>SUBSTITUTE(SUBSTITUTE(SUBSTITUTE(SUBSTITUTE(IF(E29="","",VLOOKUP(E29,Esquemas_NORM!$A$2:$H$126,8,FALSE)),"PROVINCIA ADMINISTRATIVA Y DE PLANIFICACIÓN","PAT"),"PROVINCIA ADMINISTRATIVA Y DE PLANIFICACION","PAT"),"PROVINCIA ADMINISTRATIVA DE PLANIFICACION","PAT"),"PROVINCIA ADMINISTRATIVA Y PLANIFICACION","PAT")</f>
        <v>PAT BIOENERGÉTICA DEL NORTE DE ANTIOQUIA</v>
      </c>
      <c r="AA29" s="568" t="str">
        <f>IF($E29="","",INDEX(Esquemas_NORM!$H$2:$K$126,MATCH($E29,Esquemas_NORM!$A$2:$A$126,0),MATCH(AA$4,Esquemas_NORM!$H$1:$K$1,0)))</f>
        <v>A la fecha no ha conformado un EAT Región</v>
      </c>
      <c r="AB29" s="568" t="str">
        <f>IF($E29="","",INDEX(Esquemas_NORM!$H$2:$K$126,MATCH($E29,Esquemas_NORM!$A$2:$A$126,0),MATCH(AB$4,Esquemas_NORM!$H$1:$K$1,0)))</f>
        <v>A la fecha no ha conformado un EAT Área Metropolitana</v>
      </c>
      <c r="AC29" s="568" t="str">
        <f>IF($E29="","",INDEX(Esquemas_NORM!$H$2:$K$126,MATCH($E29,Esquemas_NORM!$A$2:$A$126,0),MATCH(AC$4,Esquemas_NORM!$H$1:$K$1,0)))</f>
        <v>A la fecha no ha conformado un EAT asociación - unión</v>
      </c>
      <c r="AD29" s="645"/>
    </row>
    <row r="30" spans="1:30" hidden="1" x14ac:dyDescent="0.3">
      <c r="A30" s="6">
        <v>2015</v>
      </c>
      <c r="B30" s="4" t="s">
        <v>556</v>
      </c>
      <c r="C30" s="4" t="s">
        <v>211</v>
      </c>
      <c r="D30" s="4" t="s">
        <v>563</v>
      </c>
      <c r="E30" s="4" t="s">
        <v>218</v>
      </c>
      <c r="F30" s="4" t="s">
        <v>214</v>
      </c>
      <c r="G30" s="4" t="s">
        <v>219</v>
      </c>
      <c r="H30" s="9">
        <v>3.8850610643999737</v>
      </c>
      <c r="I30" s="9">
        <v>0.31595161584000148</v>
      </c>
      <c r="J30" s="287">
        <v>4.201012680239975</v>
      </c>
      <c r="K30" s="9">
        <v>7.0846677336600088</v>
      </c>
      <c r="L30" s="9">
        <v>3.4891954415600042</v>
      </c>
      <c r="M30" s="287">
        <v>10.573863175220012</v>
      </c>
      <c r="N30" s="9">
        <v>7.6221249950899574</v>
      </c>
      <c r="O30" s="9">
        <v>22.541143872100033</v>
      </c>
      <c r="P30" s="9">
        <v>4.8305907758800348</v>
      </c>
      <c r="Q30" s="9">
        <v>3.4919473522100248</v>
      </c>
      <c r="R30" s="9">
        <v>12.327630608300002</v>
      </c>
      <c r="S30" s="9">
        <v>11.045836966940012</v>
      </c>
      <c r="T30" s="9">
        <v>17.679382827410034</v>
      </c>
      <c r="U30" s="9">
        <v>2.7282130503099888</v>
      </c>
      <c r="V30" s="287">
        <v>82.266870448240098</v>
      </c>
      <c r="W30" s="287">
        <v>97.041746303700137</v>
      </c>
      <c r="X30" s="9">
        <v>9.7528822909169897</v>
      </c>
      <c r="Y30" s="284">
        <v>106.79462859461705</v>
      </c>
      <c r="Z30" s="568" t="str">
        <f>SUBSTITUTE(SUBSTITUTE(SUBSTITUTE(SUBSTITUTE(IF(E30="","",VLOOKUP(E30,Esquemas_NORM!$A$2:$H$126,8,FALSE)),"PROVINCIA ADMINISTRATIVA Y DE PLANIFICACIÓN","PAT"),"PROVINCIA ADMINISTRATIVA Y DE PLANIFICACION","PAT"),"PROVINCIA ADMINISTRATIVA DE PLANIFICACION","PAT"),"PROVINCIA ADMINISTRATIVA Y PLANIFICACION","PAT")</f>
        <v>A la fecha no ha conformado un EAT Provincia</v>
      </c>
      <c r="AA30" s="568" t="str">
        <f>IF($E30="","",INDEX(Esquemas_NORM!$H$2:$K$126,MATCH($E30,Esquemas_NORM!$A$2:$A$126,0),MATCH(AA$4,Esquemas_NORM!$H$1:$K$1,0)))</f>
        <v>A la fecha no ha conformado un EAT Región</v>
      </c>
      <c r="AB30" s="568" t="str">
        <f>IF($E30="","",INDEX(Esquemas_NORM!$H$2:$K$126,MATCH($E30,Esquemas_NORM!$A$2:$A$126,0),MATCH(AB$4,Esquemas_NORM!$H$1:$K$1,0)))</f>
        <v>A la fecha no ha conformado un EAT Área Metropolitana</v>
      </c>
      <c r="AC30" s="568" t="str">
        <f>IF($E30="","",INDEX(Esquemas_NORM!$H$2:$K$126,MATCH($E30,Esquemas_NORM!$A$2:$A$126,0),MATCH(AC$4,Esquemas_NORM!$H$1:$K$1,0)))</f>
        <v>A la fecha no ha conformado un EAT asociación - unión</v>
      </c>
      <c r="AD30" s="645"/>
    </row>
    <row r="31" spans="1:30" hidden="1" x14ac:dyDescent="0.3">
      <c r="A31" s="6">
        <v>2015</v>
      </c>
      <c r="B31" s="4" t="s">
        <v>556</v>
      </c>
      <c r="C31" s="4" t="s">
        <v>211</v>
      </c>
      <c r="D31" s="4" t="s">
        <v>567</v>
      </c>
      <c r="E31" s="4" t="s">
        <v>220</v>
      </c>
      <c r="F31" s="4" t="s">
        <v>214</v>
      </c>
      <c r="G31" s="4" t="s">
        <v>222</v>
      </c>
      <c r="H31" s="9">
        <v>33.996564432029764</v>
      </c>
      <c r="I31" s="9">
        <v>131.65147314464059</v>
      </c>
      <c r="J31" s="287">
        <v>165.64803757667036</v>
      </c>
      <c r="K31" s="9">
        <v>15.389568485140021</v>
      </c>
      <c r="L31" s="9">
        <v>1.866818146820002</v>
      </c>
      <c r="M31" s="287">
        <v>17.256386631960023</v>
      </c>
      <c r="N31" s="9">
        <v>8.9501869503499503</v>
      </c>
      <c r="O31" s="9">
        <v>51.547954043500063</v>
      </c>
      <c r="P31" s="9">
        <v>6.482288067270046</v>
      </c>
      <c r="Q31" s="9">
        <v>4.0175054377200281</v>
      </c>
      <c r="R31" s="9">
        <v>14.943307626850004</v>
      </c>
      <c r="S31" s="9">
        <v>24.054769328210028</v>
      </c>
      <c r="T31" s="9">
        <v>29.962214579010059</v>
      </c>
      <c r="U31" s="9">
        <v>4.9290176907599799</v>
      </c>
      <c r="V31" s="287">
        <v>144.88724372367017</v>
      </c>
      <c r="W31" s="287">
        <v>327.79166793230053</v>
      </c>
      <c r="X31" s="9">
        <v>32.943693565428873</v>
      </c>
      <c r="Y31" s="284">
        <v>360.73536149772912</v>
      </c>
      <c r="Z31" s="568" t="str">
        <f>SUBSTITUTE(SUBSTITUTE(SUBSTITUTE(SUBSTITUTE(IF(E31="","",VLOOKUP(E31,Esquemas_NORM!$A$2:$H$126,8,FALSE)),"PROVINCIA ADMINISTRATIVA Y DE PLANIFICACIÓN","PAT"),"PROVINCIA ADMINISTRATIVA Y DE PLANIFICACION","PAT"),"PROVINCIA ADMINISTRATIVA DE PLANIFICACION","PAT"),"PROVINCIA ADMINISTRATIVA Y PLANIFICACION","PAT")</f>
        <v>PAT MINERO AGROECOLOGICA</v>
      </c>
      <c r="AA31" s="568" t="str">
        <f>IF($E31="","",INDEX(Esquemas_NORM!$H$2:$K$126,MATCH($E31,Esquemas_NORM!$A$2:$A$126,0),MATCH(AA$4,Esquemas_NORM!$H$1:$K$1,0)))</f>
        <v>A la fecha no ha conformado un EAT Región</v>
      </c>
      <c r="AB31" s="568" t="str">
        <f>IF($E31="","",INDEX(Esquemas_NORM!$H$2:$K$126,MATCH($E31,Esquemas_NORM!$A$2:$A$126,0),MATCH(AB$4,Esquemas_NORM!$H$1:$K$1,0)))</f>
        <v>A la fecha no ha conformado un EAT Área Metropolitana</v>
      </c>
      <c r="AC31" s="568" t="str">
        <f>IF($E31="","",INDEX(Esquemas_NORM!$H$2:$K$126,MATCH($E31,Esquemas_NORM!$A$2:$A$126,0),MATCH(AC$4,Esquemas_NORM!$H$1:$K$1,0)))</f>
        <v>A la fecha no ha conformado un EAT asociación - unión</v>
      </c>
      <c r="AD31" s="645"/>
    </row>
    <row r="32" spans="1:30" hidden="1" x14ac:dyDescent="0.3">
      <c r="A32" s="6">
        <v>2015</v>
      </c>
      <c r="B32" s="4" t="s">
        <v>556</v>
      </c>
      <c r="C32" s="4" t="s">
        <v>211</v>
      </c>
      <c r="D32" s="4" t="s">
        <v>563</v>
      </c>
      <c r="E32" s="4" t="s">
        <v>223</v>
      </c>
      <c r="F32" s="4" t="s">
        <v>214</v>
      </c>
      <c r="G32" s="4" t="s">
        <v>224</v>
      </c>
      <c r="H32" s="9">
        <v>21.717585984229853</v>
      </c>
      <c r="I32" s="9">
        <v>0</v>
      </c>
      <c r="J32" s="287">
        <v>21.717585984229853</v>
      </c>
      <c r="K32" s="9">
        <v>4.9095428715500056</v>
      </c>
      <c r="L32" s="9">
        <v>14.490025522670015</v>
      </c>
      <c r="M32" s="287">
        <v>19.399568394220019</v>
      </c>
      <c r="N32" s="9">
        <v>7.6565515632299572</v>
      </c>
      <c r="O32" s="9">
        <v>22.736803968400032</v>
      </c>
      <c r="P32" s="9">
        <v>8.1821089730300578</v>
      </c>
      <c r="Q32" s="9">
        <v>5.708019031330041</v>
      </c>
      <c r="R32" s="9">
        <v>15.982739511250003</v>
      </c>
      <c r="S32" s="9">
        <v>16.514739572510017</v>
      </c>
      <c r="T32" s="9">
        <v>32.706187720490064</v>
      </c>
      <c r="U32" s="9">
        <v>6.4018688693799737</v>
      </c>
      <c r="V32" s="287">
        <v>115.88901920962014</v>
      </c>
      <c r="W32" s="287">
        <v>157.00617358807023</v>
      </c>
      <c r="X32" s="9">
        <v>15.779422653417535</v>
      </c>
      <c r="Y32" s="284">
        <v>172.78559624148764</v>
      </c>
      <c r="Z32" s="568" t="str">
        <f>SUBSTITUTE(SUBSTITUTE(SUBSTITUTE(SUBSTITUTE(IF(E32="","",VLOOKUP(E32,Esquemas_NORM!$A$2:$H$126,8,FALSE)),"PROVINCIA ADMINISTRATIVA Y DE PLANIFICACIÓN","PAT"),"PROVINCIA ADMINISTRATIVA Y DE PLANIFICACION","PAT"),"PROVINCIA ADMINISTRATIVA DE PLANIFICACION","PAT"),"PROVINCIA ADMINISTRATIVA Y PLANIFICACION","PAT")</f>
        <v>A la fecha no ha conformado un EAT Provincia</v>
      </c>
      <c r="AA32" s="568" t="str">
        <f>IF($E32="","",INDEX(Esquemas_NORM!$H$2:$K$126,MATCH($E32,Esquemas_NORM!$A$2:$A$126,0),MATCH(AA$4,Esquemas_NORM!$H$1:$K$1,0)))</f>
        <v>A la fecha no ha conformado un EAT Región</v>
      </c>
      <c r="AB32" s="568" t="str">
        <f>IF($E32="","",INDEX(Esquemas_NORM!$H$2:$K$126,MATCH($E32,Esquemas_NORM!$A$2:$A$126,0),MATCH(AB$4,Esquemas_NORM!$H$1:$K$1,0)))</f>
        <v>A la fecha no ha conformado un EAT Área Metropolitana</v>
      </c>
      <c r="AC32" s="568" t="str">
        <f>IF($E32="","",INDEX(Esquemas_NORM!$H$2:$K$126,MATCH($E32,Esquemas_NORM!$A$2:$A$126,0),MATCH(AC$4,Esquemas_NORM!$H$1:$K$1,0)))</f>
        <v>A la fecha no ha conformado un EAT asociación - unión</v>
      </c>
      <c r="AD32" s="645"/>
    </row>
    <row r="33" spans="1:30" hidden="1" x14ac:dyDescent="0.3">
      <c r="A33" s="6">
        <v>2015</v>
      </c>
      <c r="B33" s="4" t="s">
        <v>556</v>
      </c>
      <c r="C33" s="4" t="s">
        <v>211</v>
      </c>
      <c r="D33" s="4" t="s">
        <v>563</v>
      </c>
      <c r="E33" s="4" t="s">
        <v>225</v>
      </c>
      <c r="F33" s="4" t="s">
        <v>214</v>
      </c>
      <c r="G33" s="4" t="s">
        <v>226</v>
      </c>
      <c r="H33" s="9">
        <v>54.245987899469625</v>
      </c>
      <c r="I33" s="9">
        <v>0.39669745289000191</v>
      </c>
      <c r="J33" s="287">
        <v>54.642685352359628</v>
      </c>
      <c r="K33" s="9">
        <v>4.6446704988200063</v>
      </c>
      <c r="L33" s="9">
        <v>10.514730200530012</v>
      </c>
      <c r="M33" s="287">
        <v>15.159400699350019</v>
      </c>
      <c r="N33" s="9">
        <v>4.4005724898999752</v>
      </c>
      <c r="O33" s="9">
        <v>21.426281911780027</v>
      </c>
      <c r="P33" s="9">
        <v>3.382781547280024</v>
      </c>
      <c r="Q33" s="9">
        <v>2.4439281529700172</v>
      </c>
      <c r="R33" s="9">
        <v>10.327734262590003</v>
      </c>
      <c r="S33" s="9">
        <v>11.521712944440013</v>
      </c>
      <c r="T33" s="9">
        <v>18.408730720300039</v>
      </c>
      <c r="U33" s="9">
        <v>3.4314650768699853</v>
      </c>
      <c r="V33" s="287">
        <v>75.34320710613008</v>
      </c>
      <c r="W33" s="287">
        <v>145.14529315784023</v>
      </c>
      <c r="X33" s="9">
        <v>14.587381340185262</v>
      </c>
      <c r="Y33" s="284">
        <v>159.73267449802537</v>
      </c>
      <c r="Z33" s="568" t="str">
        <f>SUBSTITUTE(SUBSTITUTE(SUBSTITUTE(SUBSTITUTE(IF(E33="","",VLOOKUP(E33,Esquemas_NORM!$A$2:$H$126,8,FALSE)),"PROVINCIA ADMINISTRATIVA Y DE PLANIFICACIÓN","PAT"),"PROVINCIA ADMINISTRATIVA Y DE PLANIFICACION","PAT"),"PROVINCIA ADMINISTRATIVA DE PLANIFICACION","PAT"),"PROVINCIA ADMINISTRATIVA Y PLANIFICACION","PAT")</f>
        <v>A la fecha no ha conformado un EAT Provincia</v>
      </c>
      <c r="AA33" s="568" t="str">
        <f>IF($E33="","",INDEX(Esquemas_NORM!$H$2:$K$126,MATCH($E33,Esquemas_NORM!$A$2:$A$126,0),MATCH(AA$4,Esquemas_NORM!$H$1:$K$1,0)))</f>
        <v>A la fecha no ha conformado un EAT Región</v>
      </c>
      <c r="AB33" s="568" t="str">
        <f>IF($E33="","",INDEX(Esquemas_NORM!$H$2:$K$126,MATCH($E33,Esquemas_NORM!$A$2:$A$126,0),MATCH(AB$4,Esquemas_NORM!$H$1:$K$1,0)))</f>
        <v>A la fecha no ha conformado un EAT Área Metropolitana</v>
      </c>
      <c r="AC33" s="568" t="str">
        <f>IF($E33="","",INDEX(Esquemas_NORM!$H$2:$K$126,MATCH($E33,Esquemas_NORM!$A$2:$A$126,0),MATCH(AC$4,Esquemas_NORM!$H$1:$K$1,0)))</f>
        <v>A la fecha no ha conformado un EAT asociación - unión</v>
      </c>
      <c r="AD33" s="645"/>
    </row>
    <row r="34" spans="1:30" hidden="1" x14ac:dyDescent="0.3">
      <c r="A34" s="6">
        <v>2015</v>
      </c>
      <c r="B34" s="4" t="s">
        <v>556</v>
      </c>
      <c r="C34" s="4" t="s">
        <v>211</v>
      </c>
      <c r="D34" s="4" t="s">
        <v>567</v>
      </c>
      <c r="E34" s="4" t="s">
        <v>227</v>
      </c>
      <c r="F34" s="4" t="s">
        <v>214</v>
      </c>
      <c r="G34" s="4" t="s">
        <v>228</v>
      </c>
      <c r="H34" s="9">
        <v>8.5110883805199418</v>
      </c>
      <c r="I34" s="9">
        <v>226.15616156640104</v>
      </c>
      <c r="J34" s="287">
        <v>234.66724994692098</v>
      </c>
      <c r="K34" s="9">
        <v>16.64885289653002</v>
      </c>
      <c r="L34" s="9">
        <v>10.802924214990011</v>
      </c>
      <c r="M34" s="287">
        <v>27.45177711152003</v>
      </c>
      <c r="N34" s="9">
        <v>22.429682833619871</v>
      </c>
      <c r="O34" s="9">
        <v>79.126828032570103</v>
      </c>
      <c r="P34" s="9">
        <v>10.336856672880073</v>
      </c>
      <c r="Q34" s="9">
        <v>7.5119475576500534</v>
      </c>
      <c r="R34" s="9">
        <v>34.170623969590004</v>
      </c>
      <c r="S34" s="9">
        <v>42.40730666893004</v>
      </c>
      <c r="T34" s="9">
        <v>43.48949020702009</v>
      </c>
      <c r="U34" s="9">
        <v>8.7060698198399642</v>
      </c>
      <c r="V34" s="287">
        <v>248.17880576210018</v>
      </c>
      <c r="W34" s="287">
        <v>510.29783282054075</v>
      </c>
      <c r="X34" s="9">
        <v>51.2859144272416</v>
      </c>
      <c r="Y34" s="284">
        <v>561.58374724778196</v>
      </c>
      <c r="Z34" s="568" t="str">
        <f>SUBSTITUTE(SUBSTITUTE(SUBSTITUTE(SUBSTITUTE(IF(E34="","",VLOOKUP(E34,Esquemas_NORM!$A$2:$H$126,8,FALSE)),"PROVINCIA ADMINISTRATIVA Y DE PLANIFICACIÓN","PAT"),"PROVINCIA ADMINISTRATIVA Y DE PLANIFICACION","PAT"),"PROVINCIA ADMINISTRATIVA DE PLANIFICACION","PAT"),"PROVINCIA ADMINISTRATIVA Y PLANIFICACION","PAT")</f>
        <v>PAT MINERO AGROECOLOGICA</v>
      </c>
      <c r="AA34" s="568" t="str">
        <f>IF($E34="","",INDEX(Esquemas_NORM!$H$2:$K$126,MATCH($E34,Esquemas_NORM!$A$2:$A$126,0),MATCH(AA$4,Esquemas_NORM!$H$1:$K$1,0)))</f>
        <v>A la fecha no ha conformado un EAT Región</v>
      </c>
      <c r="AB34" s="568" t="str">
        <f>IF($E34="","",INDEX(Esquemas_NORM!$H$2:$K$126,MATCH($E34,Esquemas_NORM!$A$2:$A$126,0),MATCH(AB$4,Esquemas_NORM!$H$1:$K$1,0)))</f>
        <v>A la fecha no ha conformado un EAT Área Metropolitana</v>
      </c>
      <c r="AC34" s="568" t="str">
        <f>IF($E34="","",INDEX(Esquemas_NORM!$H$2:$K$126,MATCH($E34,Esquemas_NORM!$A$2:$A$126,0),MATCH(AC$4,Esquemas_NORM!$H$1:$K$1,0)))</f>
        <v>A la fecha no ha conformado un EAT asociación - unión</v>
      </c>
      <c r="AD34" s="645"/>
    </row>
    <row r="35" spans="1:30" hidden="1" x14ac:dyDescent="0.3">
      <c r="A35" s="6">
        <v>2015</v>
      </c>
      <c r="B35" s="4" t="s">
        <v>556</v>
      </c>
      <c r="C35" s="4" t="s">
        <v>211</v>
      </c>
      <c r="D35" s="4" t="s">
        <v>565</v>
      </c>
      <c r="E35" s="4" t="s">
        <v>229</v>
      </c>
      <c r="F35" s="4" t="s">
        <v>214</v>
      </c>
      <c r="G35" s="4" t="s">
        <v>230</v>
      </c>
      <c r="H35" s="9">
        <v>17.761107809039878</v>
      </c>
      <c r="I35" s="9">
        <v>17.676075334750085</v>
      </c>
      <c r="J35" s="287">
        <v>35.437183143789966</v>
      </c>
      <c r="K35" s="9">
        <v>1.526972376350002</v>
      </c>
      <c r="L35" s="9">
        <v>9.5406303934300087</v>
      </c>
      <c r="M35" s="287">
        <v>11.067602769780011</v>
      </c>
      <c r="N35" s="9">
        <v>4.9852010011799726</v>
      </c>
      <c r="O35" s="9">
        <v>23.347601049950033</v>
      </c>
      <c r="P35" s="9">
        <v>3.9557161555800282</v>
      </c>
      <c r="Q35" s="9">
        <v>2.965798399020021</v>
      </c>
      <c r="R35" s="9">
        <v>6.2761802311700006</v>
      </c>
      <c r="S35" s="9">
        <v>11.621124145250013</v>
      </c>
      <c r="T35" s="9">
        <v>19.478262307660039</v>
      </c>
      <c r="U35" s="9">
        <v>2.5558976705399887</v>
      </c>
      <c r="V35" s="287">
        <v>75.185780960350115</v>
      </c>
      <c r="W35" s="287">
        <v>121.69056687392018</v>
      </c>
      <c r="X35" s="9">
        <v>12.230136202634567</v>
      </c>
      <c r="Y35" s="284">
        <v>133.92070307655464</v>
      </c>
      <c r="Z35" s="568" t="str">
        <f>SUBSTITUTE(SUBSTITUTE(SUBSTITUTE(SUBSTITUTE(IF(E35="","",VLOOKUP(E35,Esquemas_NORM!$A$2:$H$126,8,FALSE)),"PROVINCIA ADMINISTRATIVA Y DE PLANIFICACIÓN","PAT"),"PROVINCIA ADMINISTRATIVA Y DE PLANIFICACION","PAT"),"PROVINCIA ADMINISTRATIVA DE PLANIFICACION","PAT"),"PROVINCIA ADMINISTRATIVA Y PLANIFICACION","PAT")</f>
        <v>PAT MINERO AGROECOLOGICA</v>
      </c>
      <c r="AA35" s="568" t="str">
        <f>IF($E35="","",INDEX(Esquemas_NORM!$H$2:$K$126,MATCH($E35,Esquemas_NORM!$A$2:$A$126,0),MATCH(AA$4,Esquemas_NORM!$H$1:$K$1,0)))</f>
        <v>A la fecha no ha conformado un EAT Región</v>
      </c>
      <c r="AB35" s="568" t="str">
        <f>IF($E35="","",INDEX(Esquemas_NORM!$H$2:$K$126,MATCH($E35,Esquemas_NORM!$A$2:$A$126,0),MATCH(AB$4,Esquemas_NORM!$H$1:$K$1,0)))</f>
        <v>A la fecha no ha conformado un EAT Área Metropolitana</v>
      </c>
      <c r="AC35" s="568" t="str">
        <f>IF($E35="","",INDEX(Esquemas_NORM!$H$2:$K$126,MATCH($E35,Esquemas_NORM!$A$2:$A$126,0),MATCH(AC$4,Esquemas_NORM!$H$1:$K$1,0)))</f>
        <v>A la fecha no ha conformado un EAT asociación - unión</v>
      </c>
      <c r="AD35" s="645"/>
    </row>
    <row r="36" spans="1:30" hidden="1" x14ac:dyDescent="0.3">
      <c r="A36" s="6">
        <v>2015</v>
      </c>
      <c r="B36" s="4" t="s">
        <v>556</v>
      </c>
      <c r="C36" s="4" t="s">
        <v>211</v>
      </c>
      <c r="D36" s="4" t="s">
        <v>565</v>
      </c>
      <c r="E36" s="4" t="s">
        <v>231</v>
      </c>
      <c r="F36" s="4" t="s">
        <v>214</v>
      </c>
      <c r="G36" s="4" t="s">
        <v>232</v>
      </c>
      <c r="H36" s="9">
        <v>10.426041174919929</v>
      </c>
      <c r="I36" s="9">
        <v>0.61682913488000291</v>
      </c>
      <c r="J36" s="287">
        <v>11.042870309799932</v>
      </c>
      <c r="K36" s="9">
        <v>2.7302577071500034</v>
      </c>
      <c r="L36" s="9">
        <v>2.2171811620100028</v>
      </c>
      <c r="M36" s="287">
        <v>4.9474388691600062</v>
      </c>
      <c r="N36" s="9">
        <v>1.8454594150799899</v>
      </c>
      <c r="O36" s="9">
        <v>12.158519385370017</v>
      </c>
      <c r="P36" s="9">
        <v>2.2508637884100158</v>
      </c>
      <c r="Q36" s="9">
        <v>1.4448248235600103</v>
      </c>
      <c r="R36" s="9">
        <v>4.0688326164700008</v>
      </c>
      <c r="S36" s="9">
        <v>6.2345601380300062</v>
      </c>
      <c r="T36" s="9">
        <v>11.756911330180024</v>
      </c>
      <c r="U36" s="9">
        <v>2.099695738649991</v>
      </c>
      <c r="V36" s="287">
        <v>41.859667235750059</v>
      </c>
      <c r="W36" s="287">
        <v>57.849976414710092</v>
      </c>
      <c r="X36" s="9">
        <v>5.8140339801725762</v>
      </c>
      <c r="Y36" s="284">
        <v>63.664010394882609</v>
      </c>
      <c r="Z36" s="568" t="str">
        <f>SUBSTITUTE(SUBSTITUTE(SUBSTITUTE(SUBSTITUTE(IF(E36="","",VLOOKUP(E36,Esquemas_NORM!$A$2:$H$126,8,FALSE)),"PROVINCIA ADMINISTRATIVA Y DE PLANIFICACIÓN","PAT"),"PROVINCIA ADMINISTRATIVA Y DE PLANIFICACION","PAT"),"PROVINCIA ADMINISTRATIVA DE PLANIFICACION","PAT"),"PROVINCIA ADMINISTRATIVA Y PLANIFICACION","PAT")</f>
        <v>PAT MINERO AGROECOLOGICA</v>
      </c>
      <c r="AA36" s="568" t="str">
        <f>IF($E36="","",INDEX(Esquemas_NORM!$H$2:$K$126,MATCH($E36,Esquemas_NORM!$A$2:$A$126,0),MATCH(AA$4,Esquemas_NORM!$H$1:$K$1,0)))</f>
        <v>A la fecha no ha conformado un EAT Región</v>
      </c>
      <c r="AB36" s="568" t="str">
        <f>IF($E36="","",INDEX(Esquemas_NORM!$H$2:$K$126,MATCH($E36,Esquemas_NORM!$A$2:$A$126,0),MATCH(AB$4,Esquemas_NORM!$H$1:$K$1,0)))</f>
        <v>A la fecha no ha conformado un EAT Área Metropolitana</v>
      </c>
      <c r="AC36" s="568" t="str">
        <f>IF($E36="","",INDEX(Esquemas_NORM!$H$2:$K$126,MATCH($E36,Esquemas_NORM!$A$2:$A$126,0),MATCH(AC$4,Esquemas_NORM!$H$1:$K$1,0)))</f>
        <v>A la fecha no ha conformado un EAT asociación - unión</v>
      </c>
      <c r="AD36" s="645"/>
    </row>
    <row r="37" spans="1:30" hidden="1" x14ac:dyDescent="0.3">
      <c r="A37" s="6">
        <v>2015</v>
      </c>
      <c r="B37" s="4" t="s">
        <v>556</v>
      </c>
      <c r="C37" s="4" t="s">
        <v>211</v>
      </c>
      <c r="D37" s="4" t="s">
        <v>565</v>
      </c>
      <c r="E37" s="4" t="s">
        <v>233</v>
      </c>
      <c r="F37" s="4" t="s">
        <v>214</v>
      </c>
      <c r="G37" s="4" t="s">
        <v>234</v>
      </c>
      <c r="H37" s="9">
        <v>30.817145461379795</v>
      </c>
      <c r="I37" s="9">
        <v>0.47095881953000224</v>
      </c>
      <c r="J37" s="287">
        <v>31.288104280909796</v>
      </c>
      <c r="K37" s="9">
        <v>7.1495214836900098</v>
      </c>
      <c r="L37" s="9">
        <v>17.163735502840019</v>
      </c>
      <c r="M37" s="287">
        <v>24.313256986530028</v>
      </c>
      <c r="N37" s="9">
        <v>3.4537160206299808</v>
      </c>
      <c r="O37" s="9">
        <v>39.868097274490054</v>
      </c>
      <c r="P37" s="9">
        <v>5.1513878649000375</v>
      </c>
      <c r="Q37" s="9">
        <v>3.8533197199800275</v>
      </c>
      <c r="R37" s="9">
        <v>10.465093176250004</v>
      </c>
      <c r="S37" s="9">
        <v>17.487458335820019</v>
      </c>
      <c r="T37" s="9">
        <v>39.702234741970081</v>
      </c>
      <c r="U37" s="9">
        <v>3.9343428610899838</v>
      </c>
      <c r="V37" s="287">
        <v>123.9156499951302</v>
      </c>
      <c r="W37" s="287">
        <v>179.51701126257029</v>
      </c>
      <c r="X37" s="9">
        <v>18.041805168902755</v>
      </c>
      <c r="Y37" s="284">
        <v>197.55881643147291</v>
      </c>
      <c r="Z37" s="568" t="str">
        <f>SUBSTITUTE(SUBSTITUTE(SUBSTITUTE(SUBSTITUTE(IF(E37="","",VLOOKUP(E37,Esquemas_NORM!$A$2:$H$126,8,FALSE)),"PROVINCIA ADMINISTRATIVA Y DE PLANIFICACIÓN","PAT"),"PROVINCIA ADMINISTRATIVA Y DE PLANIFICACION","PAT"),"PROVINCIA ADMINISTRATIVA DE PLANIFICACION","PAT"),"PROVINCIA ADMINISTRATIVA Y PLANIFICACION","PAT")</f>
        <v>PAT MINERO AGROECOLOGICA</v>
      </c>
      <c r="AA37" s="568" t="str">
        <f>IF($E37="","",INDEX(Esquemas_NORM!$H$2:$K$126,MATCH($E37,Esquemas_NORM!$A$2:$A$126,0),MATCH(AA$4,Esquemas_NORM!$H$1:$K$1,0)))</f>
        <v>A la fecha no ha conformado un EAT Región</v>
      </c>
      <c r="AB37" s="568" t="str">
        <f>IF($E37="","",INDEX(Esquemas_NORM!$H$2:$K$126,MATCH($E37,Esquemas_NORM!$A$2:$A$126,0),MATCH(AB$4,Esquemas_NORM!$H$1:$K$1,0)))</f>
        <v>A la fecha no ha conformado un EAT Área Metropolitana</v>
      </c>
      <c r="AC37" s="568" t="str">
        <f>IF($E37="","",INDEX(Esquemas_NORM!$H$2:$K$126,MATCH($E37,Esquemas_NORM!$A$2:$A$126,0),MATCH(AC$4,Esquemas_NORM!$H$1:$K$1,0)))</f>
        <v>A la fecha no ha conformado un EAT asociación - unión</v>
      </c>
      <c r="AD37" s="645"/>
    </row>
    <row r="38" spans="1:30" hidden="1" x14ac:dyDescent="0.3">
      <c r="A38" s="6">
        <v>2015</v>
      </c>
      <c r="B38" s="4" t="s">
        <v>556</v>
      </c>
      <c r="C38" s="4" t="s">
        <v>235</v>
      </c>
      <c r="D38" s="4" t="s">
        <v>568</v>
      </c>
      <c r="E38" s="4" t="s">
        <v>237</v>
      </c>
      <c r="F38" s="4" t="s">
        <v>238</v>
      </c>
      <c r="G38" s="4" t="s">
        <v>239</v>
      </c>
      <c r="H38" s="9">
        <v>26.736430991089815</v>
      </c>
      <c r="I38" s="9">
        <v>0</v>
      </c>
      <c r="J38" s="287">
        <v>26.736430991089815</v>
      </c>
      <c r="K38" s="9">
        <v>6.9440480326100085</v>
      </c>
      <c r="L38" s="9">
        <v>16.573576058260016</v>
      </c>
      <c r="M38" s="287">
        <v>23.517624090870026</v>
      </c>
      <c r="N38" s="9">
        <v>3.8995280286499785</v>
      </c>
      <c r="O38" s="9">
        <v>17.143156327560021</v>
      </c>
      <c r="P38" s="9">
        <v>3.1480556263300228</v>
      </c>
      <c r="Q38" s="9">
        <v>2.709331324650019</v>
      </c>
      <c r="R38" s="9">
        <v>7.0683713629800016</v>
      </c>
      <c r="S38" s="9">
        <v>9.8740172300800104</v>
      </c>
      <c r="T38" s="9">
        <v>19.476664258150038</v>
      </c>
      <c r="U38" s="9">
        <v>2.7939434756799879</v>
      </c>
      <c r="V38" s="287">
        <v>66.113067634080068</v>
      </c>
      <c r="W38" s="287">
        <v>116.36712271604019</v>
      </c>
      <c r="X38" s="9">
        <v>11.695119818129998</v>
      </c>
      <c r="Y38" s="284">
        <v>128.06224253417008</v>
      </c>
      <c r="Z38" s="568" t="str">
        <f>SUBSTITUTE(SUBSTITUTE(SUBSTITUTE(SUBSTITUTE(IF(E38="","",VLOOKUP(E38,Esquemas_NORM!$A$2:$H$126,8,FALSE)),"PROVINCIA ADMINISTRATIVA Y DE PLANIFICACIÓN","PAT"),"PROVINCIA ADMINISTRATIVA Y DE PLANIFICACION","PAT"),"PROVINCIA ADMINISTRATIVA DE PLANIFICACION","PAT"),"PROVINCIA ADMINISTRATIVA Y PLANIFICACION","PAT")</f>
        <v>PAT BIOENERGÉTICA DEL NORTE DE ANTIOQUIA</v>
      </c>
      <c r="AA38" s="568" t="str">
        <f>IF($E38="","",INDEX(Esquemas_NORM!$H$2:$K$126,MATCH($E38,Esquemas_NORM!$A$2:$A$126,0),MATCH(AA$4,Esquemas_NORM!$H$1:$K$1,0)))</f>
        <v>A la fecha no ha conformado un EAT Región</v>
      </c>
      <c r="AB38" s="568" t="str">
        <f>IF($E38="","",INDEX(Esquemas_NORM!$H$2:$K$126,MATCH($E38,Esquemas_NORM!$A$2:$A$126,0),MATCH(AB$4,Esquemas_NORM!$H$1:$K$1,0)))</f>
        <v>A la fecha no ha conformado un EAT Área Metropolitana</v>
      </c>
      <c r="AC38" s="568" t="str">
        <f>IF($E38="","",INDEX(Esquemas_NORM!$H$2:$K$126,MATCH($E38,Esquemas_NORM!$A$2:$A$126,0),MATCH(AC$4,Esquemas_NORM!$H$1:$K$1,0)))</f>
        <v>ASOCIACION DE MUNICIPIOS DEL NORTE ANTIOQUEÑO - AMUNORTE</v>
      </c>
      <c r="AD38" s="645"/>
    </row>
    <row r="39" spans="1:30" hidden="1" x14ac:dyDescent="0.3">
      <c r="A39" s="6">
        <v>2015</v>
      </c>
      <c r="B39" s="4" t="s">
        <v>556</v>
      </c>
      <c r="C39" s="4" t="s">
        <v>235</v>
      </c>
      <c r="D39" s="4" t="s">
        <v>569</v>
      </c>
      <c r="E39" s="4" t="s">
        <v>240</v>
      </c>
      <c r="F39" s="4" t="s">
        <v>238</v>
      </c>
      <c r="G39" s="4" t="s">
        <v>241</v>
      </c>
      <c r="H39" s="9">
        <v>14.613103649649901</v>
      </c>
      <c r="I39" s="9">
        <v>0</v>
      </c>
      <c r="J39" s="287">
        <v>14.613103649649901</v>
      </c>
      <c r="K39" s="9">
        <v>4.0028727352100058</v>
      </c>
      <c r="L39" s="9">
        <v>1.129771075800001</v>
      </c>
      <c r="M39" s="287">
        <v>5.1326438110100066</v>
      </c>
      <c r="N39" s="9">
        <v>2.4193256542799868</v>
      </c>
      <c r="O39" s="9">
        <v>9.9870651910200134</v>
      </c>
      <c r="P39" s="9">
        <v>1.7831399555600127</v>
      </c>
      <c r="Q39" s="9">
        <v>1.1529813441200083</v>
      </c>
      <c r="R39" s="9">
        <v>6.4102471500400009</v>
      </c>
      <c r="S39" s="9">
        <v>5.4173756984100052</v>
      </c>
      <c r="T39" s="9">
        <v>9.6319997963400201</v>
      </c>
      <c r="U39" s="9">
        <v>1.5880113756099934</v>
      </c>
      <c r="V39" s="287">
        <v>38.390146165380038</v>
      </c>
      <c r="W39" s="287">
        <v>58.135893626040087</v>
      </c>
      <c r="X39" s="9">
        <v>5.8427692102506947</v>
      </c>
      <c r="Y39" s="284">
        <v>63.978662836290731</v>
      </c>
      <c r="Z39" s="568" t="str">
        <f>SUBSTITUTE(SUBSTITUTE(SUBSTITUTE(SUBSTITUTE(IF(E39="","",VLOOKUP(E39,Esquemas_NORM!$A$2:$H$126,8,FALSE)),"PROVINCIA ADMINISTRATIVA Y DE PLANIFICACIÓN","PAT"),"PROVINCIA ADMINISTRATIVA Y DE PLANIFICACION","PAT"),"PROVINCIA ADMINISTRATIVA DE PLANIFICACION","PAT"),"PROVINCIA ADMINISTRATIVA Y PLANIFICACION","PAT")</f>
        <v>PAT DEL RIO GRANDE</v>
      </c>
      <c r="AA39" s="568" t="str">
        <f>IF($E39="","",INDEX(Esquemas_NORM!$H$2:$K$126,MATCH($E39,Esquemas_NORM!$A$2:$A$126,0),MATCH(AA$4,Esquemas_NORM!$H$1:$K$1,0)))</f>
        <v>A la fecha no ha conformado un EAT Región</v>
      </c>
      <c r="AB39" s="568" t="str">
        <f>IF($E39="","",INDEX(Esquemas_NORM!$H$2:$K$126,MATCH($E39,Esquemas_NORM!$A$2:$A$126,0),MATCH(AB$4,Esquemas_NORM!$H$1:$K$1,0)))</f>
        <v>A la fecha no ha conformado un EAT Área Metropolitana</v>
      </c>
      <c r="AC39" s="568" t="str">
        <f>IF($E39="","",INDEX(Esquemas_NORM!$H$2:$K$126,MATCH($E39,Esquemas_NORM!$A$2:$A$126,0),MATCH(AC$4,Esquemas_NORM!$H$1:$K$1,0)))</f>
        <v>A la fecha no ha conformado un EAT asociación - unión</v>
      </c>
      <c r="AD39" s="645"/>
    </row>
    <row r="40" spans="1:30" hidden="1" x14ac:dyDescent="0.3">
      <c r="A40" s="6">
        <v>2015</v>
      </c>
      <c r="B40" s="4" t="s">
        <v>556</v>
      </c>
      <c r="C40" s="4" t="s">
        <v>235</v>
      </c>
      <c r="D40" s="4" t="s">
        <v>568</v>
      </c>
      <c r="E40" s="4" t="s">
        <v>242</v>
      </c>
      <c r="F40" s="4" t="s">
        <v>238</v>
      </c>
      <c r="G40" s="4" t="s">
        <v>243</v>
      </c>
      <c r="H40" s="9">
        <v>11.376384235919923</v>
      </c>
      <c r="I40" s="9">
        <v>4.0075138210000187E-2</v>
      </c>
      <c r="J40" s="287">
        <v>11.416459374129923</v>
      </c>
      <c r="K40" s="9">
        <v>0.45631581569000057</v>
      </c>
      <c r="L40" s="9">
        <v>4.7388888052000055</v>
      </c>
      <c r="M40" s="287">
        <v>5.1952046208900065</v>
      </c>
      <c r="N40" s="9">
        <v>1.0330134493699943</v>
      </c>
      <c r="O40" s="9">
        <v>6.6791476744200091</v>
      </c>
      <c r="P40" s="9">
        <v>2.344415160720017</v>
      </c>
      <c r="Q40" s="9">
        <v>1.8551820906000134</v>
      </c>
      <c r="R40" s="9">
        <v>4.2487917500200005</v>
      </c>
      <c r="S40" s="9">
        <v>6.6882438224400067</v>
      </c>
      <c r="T40" s="9">
        <v>16.722888159910035</v>
      </c>
      <c r="U40" s="9">
        <v>2.35611177248999</v>
      </c>
      <c r="V40" s="287">
        <v>41.927793879970068</v>
      </c>
      <c r="W40" s="287">
        <v>58.539457874990099</v>
      </c>
      <c r="X40" s="9">
        <v>5.8833281940565989</v>
      </c>
      <c r="Y40" s="284">
        <v>64.422786069046637</v>
      </c>
      <c r="Z40" s="568" t="str">
        <f>SUBSTITUTE(SUBSTITUTE(SUBSTITUTE(SUBSTITUTE(IF(E40="","",VLOOKUP(E40,Esquemas_NORM!$A$2:$H$126,8,FALSE)),"PROVINCIA ADMINISTRATIVA Y DE PLANIFICACIÓN","PAT"),"PROVINCIA ADMINISTRATIVA Y DE PLANIFICACION","PAT"),"PROVINCIA ADMINISTRATIVA DE PLANIFICACION","PAT"),"PROVINCIA ADMINISTRATIVA Y PLANIFICACION","PAT")</f>
        <v>PAT BIOENERGÉTICA DEL NORTE DE ANTIOQUIA</v>
      </c>
      <c r="AA40" s="568" t="str">
        <f>IF($E40="","",INDEX(Esquemas_NORM!$H$2:$K$126,MATCH($E40,Esquemas_NORM!$A$2:$A$126,0),MATCH(AA$4,Esquemas_NORM!$H$1:$K$1,0)))</f>
        <v>A la fecha no ha conformado un EAT Región</v>
      </c>
      <c r="AB40" s="568" t="str">
        <f>IF($E40="","",INDEX(Esquemas_NORM!$H$2:$K$126,MATCH($E40,Esquemas_NORM!$A$2:$A$126,0),MATCH(AB$4,Esquemas_NORM!$H$1:$K$1,0)))</f>
        <v>A la fecha no ha conformado un EAT Área Metropolitana</v>
      </c>
      <c r="AC40" s="568" t="str">
        <f>IF($E40="","",INDEX(Esquemas_NORM!$H$2:$K$126,MATCH($E40,Esquemas_NORM!$A$2:$A$126,0),MATCH(AC$4,Esquemas_NORM!$H$1:$K$1,0)))</f>
        <v>ASOCIACION DE MUNICIPIOS DEL NORTE ANTIOQUEÑO - AMUNORTE</v>
      </c>
      <c r="AD40" s="645"/>
    </row>
    <row r="41" spans="1:30" hidden="1" x14ac:dyDescent="0.3">
      <c r="A41" s="6">
        <v>2015</v>
      </c>
      <c r="B41" s="4" t="s">
        <v>556</v>
      </c>
      <c r="C41" s="4" t="s">
        <v>235</v>
      </c>
      <c r="D41" s="4" t="s">
        <v>568</v>
      </c>
      <c r="E41" s="4" t="s">
        <v>244</v>
      </c>
      <c r="F41" s="4" t="s">
        <v>238</v>
      </c>
      <c r="G41" s="4" t="s">
        <v>245</v>
      </c>
      <c r="H41" s="9">
        <v>4.1320853436199716</v>
      </c>
      <c r="I41" s="9">
        <v>0</v>
      </c>
      <c r="J41" s="287">
        <v>4.1320853436199716</v>
      </c>
      <c r="K41" s="9">
        <v>5.0114810185800067</v>
      </c>
      <c r="L41" s="9">
        <v>0.80776890216000086</v>
      </c>
      <c r="M41" s="287">
        <v>5.8192499207400079</v>
      </c>
      <c r="N41" s="9">
        <v>3.0147822423399835</v>
      </c>
      <c r="O41" s="9">
        <v>9.9245984533000122</v>
      </c>
      <c r="P41" s="9">
        <v>2.4364729894500172</v>
      </c>
      <c r="Q41" s="9">
        <v>1.9741594814500141</v>
      </c>
      <c r="R41" s="9">
        <v>4.4532236141700006</v>
      </c>
      <c r="S41" s="9">
        <v>6.974436087570008</v>
      </c>
      <c r="T41" s="9">
        <v>15.499494629780029</v>
      </c>
      <c r="U41" s="9">
        <v>1.904598380489992</v>
      </c>
      <c r="V41" s="287">
        <v>46.18176587855006</v>
      </c>
      <c r="W41" s="287">
        <v>56.133101142910078</v>
      </c>
      <c r="X41" s="9">
        <v>5.6414847106891859</v>
      </c>
      <c r="Y41" s="284">
        <v>61.77458585359922</v>
      </c>
      <c r="Z41" s="568" t="str">
        <f>SUBSTITUTE(SUBSTITUTE(SUBSTITUTE(SUBSTITUTE(IF(E41="","",VLOOKUP(E41,Esquemas_NORM!$A$2:$H$126,8,FALSE)),"PROVINCIA ADMINISTRATIVA Y DE PLANIFICACIÓN","PAT"),"PROVINCIA ADMINISTRATIVA Y DE PLANIFICACION","PAT"),"PROVINCIA ADMINISTRATIVA DE PLANIFICACION","PAT"),"PROVINCIA ADMINISTRATIVA Y PLANIFICACION","PAT")</f>
        <v>PAT BIOENERGÉTICA DEL NORTE DE ANTIOQUIA</v>
      </c>
      <c r="AA41" s="568" t="str">
        <f>IF($E41="","",INDEX(Esquemas_NORM!$H$2:$K$126,MATCH($E41,Esquemas_NORM!$A$2:$A$126,0),MATCH(AA$4,Esquemas_NORM!$H$1:$K$1,0)))</f>
        <v>A la fecha no ha conformado un EAT Región</v>
      </c>
      <c r="AB41" s="568" t="str">
        <f>IF($E41="","",INDEX(Esquemas_NORM!$H$2:$K$126,MATCH($E41,Esquemas_NORM!$A$2:$A$126,0),MATCH(AB$4,Esquemas_NORM!$H$1:$K$1,0)))</f>
        <v>A la fecha no ha conformado un EAT Área Metropolitana</v>
      </c>
      <c r="AC41" s="568" t="str">
        <f>IF($E41="","",INDEX(Esquemas_NORM!$H$2:$K$126,MATCH($E41,Esquemas_NORM!$A$2:$A$126,0),MATCH(AC$4,Esquemas_NORM!$H$1:$K$1,0)))</f>
        <v>ASOCIACION DE MUNICIPIOS DEL NORTE ANTIOQUEÑO - AMUNORTE</v>
      </c>
      <c r="AD41" s="645"/>
    </row>
    <row r="42" spans="1:30" hidden="1" x14ac:dyDescent="0.3">
      <c r="A42" s="6">
        <v>2015</v>
      </c>
      <c r="B42" s="4" t="s">
        <v>556</v>
      </c>
      <c r="C42" s="4" t="s">
        <v>235</v>
      </c>
      <c r="D42" s="4" t="s">
        <v>566</v>
      </c>
      <c r="E42" s="4" t="s">
        <v>246</v>
      </c>
      <c r="F42" s="4" t="s">
        <v>238</v>
      </c>
      <c r="G42" s="4" t="s">
        <v>247</v>
      </c>
      <c r="H42" s="9">
        <v>4.9779141317899667</v>
      </c>
      <c r="I42" s="9">
        <v>0</v>
      </c>
      <c r="J42" s="287">
        <v>4.9779141317899667</v>
      </c>
      <c r="K42" s="9">
        <v>0.36657634558000046</v>
      </c>
      <c r="L42" s="9">
        <v>2.6863117709100033</v>
      </c>
      <c r="M42" s="287">
        <v>3.0528881164900037</v>
      </c>
      <c r="N42" s="9">
        <v>12.64304193483993</v>
      </c>
      <c r="O42" s="9">
        <v>2.4990961428800031</v>
      </c>
      <c r="P42" s="9">
        <v>0.86231961162000625</v>
      </c>
      <c r="Q42" s="9">
        <v>0.49421256483000348</v>
      </c>
      <c r="R42" s="9">
        <v>1.9393995331800005</v>
      </c>
      <c r="S42" s="9">
        <v>2.759525782500003</v>
      </c>
      <c r="T42" s="9">
        <v>4.51369533244001</v>
      </c>
      <c r="U42" s="9">
        <v>0.82457995362999648</v>
      </c>
      <c r="V42" s="287">
        <v>26.535870855919956</v>
      </c>
      <c r="W42" s="287">
        <v>34.566673104200049</v>
      </c>
      <c r="X42" s="9">
        <v>3.4740171814181457</v>
      </c>
      <c r="Y42" s="284">
        <v>38.040690285618169</v>
      </c>
      <c r="Z42" s="568" t="str">
        <f>SUBSTITUTE(SUBSTITUTE(SUBSTITUTE(SUBSTITUTE(IF(E42="","",VLOOKUP(E42,Esquemas_NORM!$A$2:$H$126,8,FALSE)),"PROVINCIA ADMINISTRATIVA Y DE PLANIFICACIÓN","PAT"),"PROVINCIA ADMINISTRATIVA Y DE PLANIFICACION","PAT"),"PROVINCIA ADMINISTRATIVA DE PLANIFICACION","PAT"),"PROVINCIA ADMINISTRATIVA Y PLANIFICACION","PAT")</f>
        <v>PAT BIOENERGÉTICA DEL NORTE DE ANTIOQUIA</v>
      </c>
      <c r="AA42" s="568" t="str">
        <f>IF($E42="","",INDEX(Esquemas_NORM!$H$2:$K$126,MATCH($E42,Esquemas_NORM!$A$2:$A$126,0),MATCH(AA$4,Esquemas_NORM!$H$1:$K$1,0)))</f>
        <v>A la fecha no ha conformado un EAT Región</v>
      </c>
      <c r="AB42" s="568" t="str">
        <f>IF($E42="","",INDEX(Esquemas_NORM!$H$2:$K$126,MATCH($E42,Esquemas_NORM!$A$2:$A$126,0),MATCH(AB$4,Esquemas_NORM!$H$1:$K$1,0)))</f>
        <v>A la fecha no ha conformado un EAT Área Metropolitana</v>
      </c>
      <c r="AC42" s="568" t="str">
        <f>IF($E42="","",INDEX(Esquemas_NORM!$H$2:$K$126,MATCH($E42,Esquemas_NORM!$A$2:$A$126,0),MATCH(AC$4,Esquemas_NORM!$H$1:$K$1,0)))</f>
        <v>A la fecha no ha conformado un EAT asociación - unión</v>
      </c>
      <c r="AD42" s="645"/>
    </row>
    <row r="43" spans="1:30" hidden="1" x14ac:dyDescent="0.3">
      <c r="A43" s="6">
        <v>2015</v>
      </c>
      <c r="B43" s="4" t="s">
        <v>556</v>
      </c>
      <c r="C43" s="4" t="s">
        <v>235</v>
      </c>
      <c r="D43" s="4" t="s">
        <v>569</v>
      </c>
      <c r="E43" s="4" t="s">
        <v>248</v>
      </c>
      <c r="F43" s="4" t="s">
        <v>238</v>
      </c>
      <c r="G43" s="4" t="s">
        <v>249</v>
      </c>
      <c r="H43" s="9">
        <v>115.60857112387922</v>
      </c>
      <c r="I43" s="9">
        <v>1.0145063160000047E-2</v>
      </c>
      <c r="J43" s="287">
        <v>115.61871618703921</v>
      </c>
      <c r="K43" s="9">
        <v>34.889564773110045</v>
      </c>
      <c r="L43" s="9">
        <v>5.2825326296000057</v>
      </c>
      <c r="M43" s="287">
        <v>40.172097402710051</v>
      </c>
      <c r="N43" s="9">
        <v>2.5948102490599858</v>
      </c>
      <c r="O43" s="9">
        <v>47.001723606080063</v>
      </c>
      <c r="P43" s="9">
        <v>9.60666949057007</v>
      </c>
      <c r="Q43" s="9">
        <v>10.236770981360072</v>
      </c>
      <c r="R43" s="9">
        <v>21.582686814510009</v>
      </c>
      <c r="S43" s="9">
        <v>25.243367762930024</v>
      </c>
      <c r="T43" s="9">
        <v>27.660000488750054</v>
      </c>
      <c r="U43" s="9">
        <v>7.2447008204199701</v>
      </c>
      <c r="V43" s="287">
        <v>151.17073021368026</v>
      </c>
      <c r="W43" s="287">
        <v>306.96154380343046</v>
      </c>
      <c r="X43" s="9">
        <v>30.850225996397608</v>
      </c>
      <c r="Y43" s="284">
        <v>337.8117697998278</v>
      </c>
      <c r="Z43" s="568" t="str">
        <f>SUBSTITUTE(SUBSTITUTE(SUBSTITUTE(SUBSTITUTE(IF(E43="","",VLOOKUP(E43,Esquemas_NORM!$A$2:$H$126,8,FALSE)),"PROVINCIA ADMINISTRATIVA Y DE PLANIFICACIÓN","PAT"),"PROVINCIA ADMINISTRATIVA Y DE PLANIFICACION","PAT"),"PROVINCIA ADMINISTRATIVA DE PLANIFICACION","PAT"),"PROVINCIA ADMINISTRATIVA Y PLANIFICACION","PAT")</f>
        <v>PAT DEL RIO GRANDE</v>
      </c>
      <c r="AA43" s="568" t="str">
        <f>IF($E43="","",INDEX(Esquemas_NORM!$H$2:$K$126,MATCH($E43,Esquemas_NORM!$A$2:$A$126,0),MATCH(AA$4,Esquemas_NORM!$H$1:$K$1,0)))</f>
        <v>A la fecha no ha conformado un EAT Región</v>
      </c>
      <c r="AB43" s="568" t="str">
        <f>IF($E43="","",INDEX(Esquemas_NORM!$H$2:$K$126,MATCH($E43,Esquemas_NORM!$A$2:$A$126,0),MATCH(AB$4,Esquemas_NORM!$H$1:$K$1,0)))</f>
        <v>A la fecha no ha conformado un EAT Área Metropolitana</v>
      </c>
      <c r="AC43" s="568" t="str">
        <f>IF($E43="","",INDEX(Esquemas_NORM!$H$2:$K$126,MATCH($E43,Esquemas_NORM!$A$2:$A$126,0),MATCH(AC$4,Esquemas_NORM!$H$1:$K$1,0)))</f>
        <v>ASOCIACION DE MUNICIPIOS DEL NORTE ANTIOQUEÑO - AMUNORTE</v>
      </c>
      <c r="AD43" s="645"/>
    </row>
    <row r="44" spans="1:30" hidden="1" x14ac:dyDescent="0.3">
      <c r="A44" s="6">
        <v>2015</v>
      </c>
      <c r="B44" s="4" t="s">
        <v>556</v>
      </c>
      <c r="C44" s="4" t="s">
        <v>235</v>
      </c>
      <c r="D44" s="4" t="s">
        <v>569</v>
      </c>
      <c r="E44" s="4" t="s">
        <v>250</v>
      </c>
      <c r="F44" s="4" t="s">
        <v>238</v>
      </c>
      <c r="G44" s="4" t="s">
        <v>251</v>
      </c>
      <c r="H44" s="9">
        <v>44.793161587789697</v>
      </c>
      <c r="I44" s="9">
        <v>0</v>
      </c>
      <c r="J44" s="287">
        <v>44.793161587789697</v>
      </c>
      <c r="K44" s="9">
        <v>114.37928447699014</v>
      </c>
      <c r="L44" s="9">
        <v>41.591482941850053</v>
      </c>
      <c r="M44" s="287">
        <v>155.97076741884018</v>
      </c>
      <c r="N44" s="9">
        <v>5.7280041533399686</v>
      </c>
      <c r="O44" s="9">
        <v>30.132987211020044</v>
      </c>
      <c r="P44" s="9">
        <v>3.1462939183900223</v>
      </c>
      <c r="Q44" s="9">
        <v>3.4363277377200245</v>
      </c>
      <c r="R44" s="9">
        <v>8.7817341613600011</v>
      </c>
      <c r="S44" s="9">
        <v>18.541083798130021</v>
      </c>
      <c r="T44" s="9">
        <v>10.650421255510022</v>
      </c>
      <c r="U44" s="9">
        <v>3.6921465844599846</v>
      </c>
      <c r="V44" s="287">
        <v>84.108998819930093</v>
      </c>
      <c r="W44" s="287">
        <v>284.87292782656044</v>
      </c>
      <c r="X44" s="9">
        <v>28.63027757421634</v>
      </c>
      <c r="Y44" s="284">
        <v>313.50320540077661</v>
      </c>
      <c r="Z44" s="568" t="str">
        <f>SUBSTITUTE(SUBSTITUTE(SUBSTITUTE(SUBSTITUTE(IF(E44="","",VLOOKUP(E44,Esquemas_NORM!$A$2:$H$126,8,FALSE)),"PROVINCIA ADMINISTRATIVA Y DE PLANIFICACIÓN","PAT"),"PROVINCIA ADMINISTRATIVA Y DE PLANIFICACION","PAT"),"PROVINCIA ADMINISTRATIVA DE PLANIFICACION","PAT"),"PROVINCIA ADMINISTRATIVA Y PLANIFICACION","PAT")</f>
        <v>PAT DEL RIO GRANDE</v>
      </c>
      <c r="AA44" s="568" t="str">
        <f>IF($E44="","",INDEX(Esquemas_NORM!$H$2:$K$126,MATCH($E44,Esquemas_NORM!$A$2:$A$126,0),MATCH(AA$4,Esquemas_NORM!$H$1:$K$1,0)))</f>
        <v>A la fecha no ha conformado un EAT Región</v>
      </c>
      <c r="AB44" s="568" t="str">
        <f>IF($E44="","",INDEX(Esquemas_NORM!$H$2:$K$126,MATCH($E44,Esquemas_NORM!$A$2:$A$126,0),MATCH(AB$4,Esquemas_NORM!$H$1:$K$1,0)))</f>
        <v>A la fecha no ha conformado un EAT Área Metropolitana</v>
      </c>
      <c r="AC44" s="568" t="str">
        <f>IF($E44="","",INDEX(Esquemas_NORM!$H$2:$K$126,MATCH($E44,Esquemas_NORM!$A$2:$A$126,0),MATCH(AC$4,Esquemas_NORM!$H$1:$K$1,0)))</f>
        <v>A la fecha no ha conformado un EAT asociación - unión</v>
      </c>
      <c r="AD44" s="645"/>
    </row>
    <row r="45" spans="1:30" hidden="1" x14ac:dyDescent="0.3">
      <c r="A45" s="6">
        <v>2015</v>
      </c>
      <c r="B45" s="4" t="s">
        <v>556</v>
      </c>
      <c r="C45" s="4" t="s">
        <v>235</v>
      </c>
      <c r="D45" s="4" t="s">
        <v>566</v>
      </c>
      <c r="E45" s="4" t="s">
        <v>252</v>
      </c>
      <c r="F45" s="4" t="s">
        <v>238</v>
      </c>
      <c r="G45" s="4" t="s">
        <v>253</v>
      </c>
      <c r="H45" s="9">
        <v>15.517621966779895</v>
      </c>
      <c r="I45" s="9">
        <v>0.79842902082000367</v>
      </c>
      <c r="J45" s="287">
        <v>16.316050987599898</v>
      </c>
      <c r="K45" s="9">
        <v>13.410895499160018</v>
      </c>
      <c r="L45" s="9">
        <v>8.2119921835600085</v>
      </c>
      <c r="M45" s="287">
        <v>21.622887682720027</v>
      </c>
      <c r="N45" s="9">
        <v>133.95077200564927</v>
      </c>
      <c r="O45" s="9">
        <v>15.19585682647002</v>
      </c>
      <c r="P45" s="9">
        <v>2.81636259795002</v>
      </c>
      <c r="Q45" s="9">
        <v>1.6488806137700116</v>
      </c>
      <c r="R45" s="9">
        <v>7.213470044550002</v>
      </c>
      <c r="S45" s="9">
        <v>18.020144271800021</v>
      </c>
      <c r="T45" s="9">
        <v>13.598981416680028</v>
      </c>
      <c r="U45" s="9">
        <v>2.864951160859988</v>
      </c>
      <c r="V45" s="287">
        <v>195.30941893772936</v>
      </c>
      <c r="W45" s="287">
        <v>233.24835760805036</v>
      </c>
      <c r="X45" s="9">
        <v>23.44190889951167</v>
      </c>
      <c r="Y45" s="284">
        <v>256.69026650756183</v>
      </c>
      <c r="Z45" s="568" t="str">
        <f>SUBSTITUTE(SUBSTITUTE(SUBSTITUTE(SUBSTITUTE(IF(E45="","",VLOOKUP(E45,Esquemas_NORM!$A$2:$H$126,8,FALSE)),"PROVINCIA ADMINISTRATIVA Y DE PLANIFICACIÓN","PAT"),"PROVINCIA ADMINISTRATIVA Y DE PLANIFICACION","PAT"),"PROVINCIA ADMINISTRATIVA DE PLANIFICACION","PAT"),"PROVINCIA ADMINISTRATIVA Y PLANIFICACION","PAT")</f>
        <v>PAT BIOENERGÉTICA DEL NORTE DE ANTIOQUIA</v>
      </c>
      <c r="AA45" s="568" t="str">
        <f>IF($E45="","",INDEX(Esquemas_NORM!$H$2:$K$126,MATCH($E45,Esquemas_NORM!$A$2:$A$126,0),MATCH(AA$4,Esquemas_NORM!$H$1:$K$1,0)))</f>
        <v>A la fecha no ha conformado un EAT Región</v>
      </c>
      <c r="AB45" s="568" t="str">
        <f>IF($E45="","",INDEX(Esquemas_NORM!$H$2:$K$126,MATCH($E45,Esquemas_NORM!$A$2:$A$126,0),MATCH(AB$4,Esquemas_NORM!$H$1:$K$1,0)))</f>
        <v>A la fecha no ha conformado un EAT Área Metropolitana</v>
      </c>
      <c r="AC45" s="568" t="str">
        <f>IF($E45="","",INDEX(Esquemas_NORM!$H$2:$K$126,MATCH($E45,Esquemas_NORM!$A$2:$A$126,0),MATCH(AC$4,Esquemas_NORM!$H$1:$K$1,0)))</f>
        <v>ASOCIACION DE MUNICIPIOS DEL NORTE ANTIOQUEÑO - AMUNORTE</v>
      </c>
      <c r="AD45" s="645"/>
    </row>
    <row r="46" spans="1:30" hidden="1" x14ac:dyDescent="0.3">
      <c r="A46" s="6">
        <v>2015</v>
      </c>
      <c r="B46" s="4" t="s">
        <v>556</v>
      </c>
      <c r="C46" s="4" t="s">
        <v>235</v>
      </c>
      <c r="D46" s="4" t="s">
        <v>566</v>
      </c>
      <c r="E46" s="4" t="s">
        <v>254</v>
      </c>
      <c r="F46" s="4" t="s">
        <v>238</v>
      </c>
      <c r="G46" s="4" t="s">
        <v>255</v>
      </c>
      <c r="H46" s="9">
        <v>5.6105048484699616</v>
      </c>
      <c r="I46" s="9">
        <v>0</v>
      </c>
      <c r="J46" s="287">
        <v>5.6105048484699616</v>
      </c>
      <c r="K46" s="9">
        <v>1.3640258157100018</v>
      </c>
      <c r="L46" s="9">
        <v>3.9544463090000042</v>
      </c>
      <c r="M46" s="287">
        <v>5.3184721247100057</v>
      </c>
      <c r="N46" s="9">
        <v>29.290034196889838</v>
      </c>
      <c r="O46" s="9">
        <v>1.6066243481500022</v>
      </c>
      <c r="P46" s="9">
        <v>0.53461262867000381</v>
      </c>
      <c r="Q46" s="9">
        <v>0.39497802611000282</v>
      </c>
      <c r="R46" s="9">
        <v>0.88702985017000024</v>
      </c>
      <c r="S46" s="9">
        <v>2.8456102401600032</v>
      </c>
      <c r="T46" s="9">
        <v>2.7319332600900053</v>
      </c>
      <c r="U46" s="9">
        <v>0.53104108316999776</v>
      </c>
      <c r="V46" s="287">
        <v>38.821863633409855</v>
      </c>
      <c r="W46" s="287">
        <v>49.750840606590081</v>
      </c>
      <c r="X46" s="9">
        <v>5.0000552421196778</v>
      </c>
      <c r="Y46" s="284">
        <v>54.750895848709717</v>
      </c>
      <c r="Z46" s="568" t="str">
        <f>SUBSTITUTE(SUBSTITUTE(SUBSTITUTE(SUBSTITUTE(IF(E46="","",VLOOKUP(E46,Esquemas_NORM!$A$2:$H$126,8,FALSE)),"PROVINCIA ADMINISTRATIVA Y DE PLANIFICACIÓN","PAT"),"PROVINCIA ADMINISTRATIVA Y DE PLANIFICACION","PAT"),"PROVINCIA ADMINISTRATIVA DE PLANIFICACION","PAT"),"PROVINCIA ADMINISTRATIVA Y PLANIFICACION","PAT")</f>
        <v>PAT BIOENERGÉTICA DEL NORTE DE ANTIOQUIA</v>
      </c>
      <c r="AA46" s="568" t="str">
        <f>IF($E46="","",INDEX(Esquemas_NORM!$H$2:$K$126,MATCH($E46,Esquemas_NORM!$A$2:$A$126,0),MATCH(AA$4,Esquemas_NORM!$H$1:$K$1,0)))</f>
        <v>A la fecha no ha conformado un EAT Región</v>
      </c>
      <c r="AB46" s="568" t="str">
        <f>IF($E46="","",INDEX(Esquemas_NORM!$H$2:$K$126,MATCH($E46,Esquemas_NORM!$A$2:$A$126,0),MATCH(AB$4,Esquemas_NORM!$H$1:$K$1,0)))</f>
        <v>A la fecha no ha conformado un EAT Área Metropolitana</v>
      </c>
      <c r="AC46" s="568" t="str">
        <f>IF($E46="","",INDEX(Esquemas_NORM!$H$2:$K$126,MATCH($E46,Esquemas_NORM!$A$2:$A$126,0),MATCH(AC$4,Esquemas_NORM!$H$1:$K$1,0)))</f>
        <v>A la fecha no ha conformado un EAT asociación - unión</v>
      </c>
      <c r="AD46" s="645"/>
    </row>
    <row r="47" spans="1:30" hidden="1" x14ac:dyDescent="0.3">
      <c r="A47" s="6">
        <v>2015</v>
      </c>
      <c r="B47" s="4" t="s">
        <v>556</v>
      </c>
      <c r="C47" s="4" t="s">
        <v>235</v>
      </c>
      <c r="D47" s="4" t="s">
        <v>570</v>
      </c>
      <c r="E47" s="4" t="s">
        <v>256</v>
      </c>
      <c r="F47" s="4" t="s">
        <v>238</v>
      </c>
      <c r="G47" s="4" t="s">
        <v>257</v>
      </c>
      <c r="H47" s="9">
        <v>34.188379440309767</v>
      </c>
      <c r="I47" s="9">
        <v>5.0834670759700229</v>
      </c>
      <c r="J47" s="287">
        <v>39.271846516279787</v>
      </c>
      <c r="K47" s="9">
        <v>6.9562891208900091</v>
      </c>
      <c r="L47" s="9">
        <v>9.5952393130300084</v>
      </c>
      <c r="M47" s="287">
        <v>16.551528433920019</v>
      </c>
      <c r="N47" s="9">
        <v>6.5713319766699634</v>
      </c>
      <c r="O47" s="9">
        <v>23.236991580100032</v>
      </c>
      <c r="P47" s="9">
        <v>9.4365090735100665</v>
      </c>
      <c r="Q47" s="9">
        <v>6.663711662440047</v>
      </c>
      <c r="R47" s="9">
        <v>16.969881692440005</v>
      </c>
      <c r="S47" s="9">
        <v>19.476146491560019</v>
      </c>
      <c r="T47" s="9">
        <v>47.046462030770094</v>
      </c>
      <c r="U47" s="9">
        <v>4.9339380975299791</v>
      </c>
      <c r="V47" s="287">
        <v>134.33497260502023</v>
      </c>
      <c r="W47" s="287">
        <v>190.1583475552203</v>
      </c>
      <c r="X47" s="9">
        <v>19.111279948912593</v>
      </c>
      <c r="Y47" s="284">
        <v>209.26962750413267</v>
      </c>
      <c r="Z47" s="568" t="str">
        <f>SUBSTITUTE(SUBSTITUTE(SUBSTITUTE(SUBSTITUTE(IF(E47="","",VLOOKUP(E47,Esquemas_NORM!$A$2:$H$126,8,FALSE)),"PROVINCIA ADMINISTRATIVA Y DE PLANIFICACIÓN","PAT"),"PROVINCIA ADMINISTRATIVA Y DE PLANIFICACION","PAT"),"PROVINCIA ADMINISTRATIVA DE PLANIFICACION","PAT"),"PROVINCIA ADMINISTRATIVA Y PLANIFICACION","PAT")</f>
        <v>PAT BIOENERGÉTICA DEL NORTE DE ANTIOQUIA</v>
      </c>
      <c r="AA47" s="568" t="str">
        <f>IF($E47="","",INDEX(Esquemas_NORM!$H$2:$K$126,MATCH($E47,Esquemas_NORM!$A$2:$A$126,0),MATCH(AA$4,Esquemas_NORM!$H$1:$K$1,0)))</f>
        <v>A la fecha no ha conformado un EAT Región</v>
      </c>
      <c r="AB47" s="568" t="str">
        <f>IF($E47="","",INDEX(Esquemas_NORM!$H$2:$K$126,MATCH($E47,Esquemas_NORM!$A$2:$A$126,0),MATCH(AB$4,Esquemas_NORM!$H$1:$K$1,0)))</f>
        <v>A la fecha no ha conformado un EAT Área Metropolitana</v>
      </c>
      <c r="AC47" s="568" t="str">
        <f>IF($E47="","",INDEX(Esquemas_NORM!$H$2:$K$126,MATCH($E47,Esquemas_NORM!$A$2:$A$126,0),MATCH(AC$4,Esquemas_NORM!$H$1:$K$1,0)))</f>
        <v>ASOCIACION DE MUNICIPIOS DEL NORTE ANTIOQUEÑO - AMUNORTE</v>
      </c>
      <c r="AD47" s="645"/>
    </row>
    <row r="48" spans="1:30" hidden="1" x14ac:dyDescent="0.3">
      <c r="A48" s="6">
        <v>2015</v>
      </c>
      <c r="B48" s="4" t="s">
        <v>556</v>
      </c>
      <c r="C48" s="4" t="s">
        <v>235</v>
      </c>
      <c r="D48" s="4" t="s">
        <v>570</v>
      </c>
      <c r="E48" s="4" t="s">
        <v>258</v>
      </c>
      <c r="F48" s="4" t="s">
        <v>238</v>
      </c>
      <c r="G48" s="4" t="s">
        <v>259</v>
      </c>
      <c r="H48" s="9">
        <v>12.848280873789914</v>
      </c>
      <c r="I48" s="9">
        <v>0</v>
      </c>
      <c r="J48" s="287">
        <v>12.848280873789914</v>
      </c>
      <c r="K48" s="9">
        <v>0.9378485939900012</v>
      </c>
      <c r="L48" s="9">
        <v>4.0303864499700044</v>
      </c>
      <c r="M48" s="287">
        <v>4.9682350439600054</v>
      </c>
      <c r="N48" s="9">
        <v>2.2271661588199874</v>
      </c>
      <c r="O48" s="9">
        <v>5.471241214750008</v>
      </c>
      <c r="P48" s="9">
        <v>2.2782849629800159</v>
      </c>
      <c r="Q48" s="9">
        <v>1.9080098428600136</v>
      </c>
      <c r="R48" s="9">
        <v>7.3964019601600013</v>
      </c>
      <c r="S48" s="9">
        <v>5.3409666999500054</v>
      </c>
      <c r="T48" s="9">
        <v>11.694688882810024</v>
      </c>
      <c r="U48" s="9">
        <v>2.4996470125499894</v>
      </c>
      <c r="V48" s="287">
        <v>38.816406734880054</v>
      </c>
      <c r="W48" s="287">
        <v>56.632922652630093</v>
      </c>
      <c r="X48" s="9">
        <v>5.6917177344802576</v>
      </c>
      <c r="Y48" s="284">
        <v>62.324640387110293</v>
      </c>
      <c r="Z48" s="568" t="str">
        <f>SUBSTITUTE(SUBSTITUTE(SUBSTITUTE(SUBSTITUTE(IF(E48="","",VLOOKUP(E48,Esquemas_NORM!$A$2:$H$126,8,FALSE)),"PROVINCIA ADMINISTRATIVA Y DE PLANIFICACIÓN","PAT"),"PROVINCIA ADMINISTRATIVA Y DE PLANIFICACION","PAT"),"PROVINCIA ADMINISTRATIVA DE PLANIFICACION","PAT"),"PROVINCIA ADMINISTRATIVA Y PLANIFICACION","PAT")</f>
        <v>PAT BIOENERGÉTICA DEL NORTE DE ANTIOQUIA</v>
      </c>
      <c r="AA48" s="568" t="str">
        <f>IF($E48="","",INDEX(Esquemas_NORM!$H$2:$K$126,MATCH($E48,Esquemas_NORM!$A$2:$A$126,0),MATCH(AA$4,Esquemas_NORM!$H$1:$K$1,0)))</f>
        <v>A la fecha no ha conformado un EAT Región</v>
      </c>
      <c r="AB48" s="568" t="str">
        <f>IF($E48="","",INDEX(Esquemas_NORM!$H$2:$K$126,MATCH($E48,Esquemas_NORM!$A$2:$A$126,0),MATCH(AB$4,Esquemas_NORM!$H$1:$K$1,0)))</f>
        <v>A la fecha no ha conformado un EAT Área Metropolitana</v>
      </c>
      <c r="AC48" s="568" t="str">
        <f>IF($E48="","",INDEX(Esquemas_NORM!$H$2:$K$126,MATCH($E48,Esquemas_NORM!$A$2:$A$126,0),MATCH(AC$4,Esquemas_NORM!$H$1:$K$1,0)))</f>
        <v>ASOCIACION DE MUNICIPIOS DEL NORTE ANTIOQUEÑO - AMUNORTE</v>
      </c>
      <c r="AD48" s="645"/>
    </row>
    <row r="49" spans="1:30" hidden="1" x14ac:dyDescent="0.3">
      <c r="A49" s="6">
        <v>2015</v>
      </c>
      <c r="B49" s="4" t="s">
        <v>556</v>
      </c>
      <c r="C49" s="4" t="s">
        <v>235</v>
      </c>
      <c r="D49" s="4" t="s">
        <v>569</v>
      </c>
      <c r="E49" s="4" t="s">
        <v>260</v>
      </c>
      <c r="F49" s="4" t="s">
        <v>238</v>
      </c>
      <c r="G49" s="4" t="s">
        <v>261</v>
      </c>
      <c r="H49" s="9">
        <v>3.6820038113899747</v>
      </c>
      <c r="I49" s="9">
        <v>0</v>
      </c>
      <c r="J49" s="287">
        <v>3.6820038113899747</v>
      </c>
      <c r="K49" s="9">
        <v>1.6089574177300019</v>
      </c>
      <c r="L49" s="9">
        <v>1.2094483784500014</v>
      </c>
      <c r="M49" s="287">
        <v>2.8184057961800031</v>
      </c>
      <c r="N49" s="9">
        <v>2.9822713866199835</v>
      </c>
      <c r="O49" s="9">
        <v>5.1502719069400067</v>
      </c>
      <c r="P49" s="9">
        <v>1.2053895826300087</v>
      </c>
      <c r="Q49" s="9">
        <v>0.88128795604000632</v>
      </c>
      <c r="R49" s="9">
        <v>2.7712704278900007</v>
      </c>
      <c r="S49" s="9">
        <v>3.0307659238100033</v>
      </c>
      <c r="T49" s="9">
        <v>5.0192937661600094</v>
      </c>
      <c r="U49" s="9">
        <v>1.0483457671699956</v>
      </c>
      <c r="V49" s="287">
        <v>22.088896717260017</v>
      </c>
      <c r="W49" s="287">
        <v>28.589306324830044</v>
      </c>
      <c r="X49" s="9">
        <v>2.8732803147676229</v>
      </c>
      <c r="Y49" s="284">
        <v>31.462586639597642</v>
      </c>
      <c r="Z49" s="568" t="str">
        <f>SUBSTITUTE(SUBSTITUTE(SUBSTITUTE(SUBSTITUTE(IF(E49="","",VLOOKUP(E49,Esquemas_NORM!$A$2:$H$126,8,FALSE)),"PROVINCIA ADMINISTRATIVA Y DE PLANIFICACIÓN","PAT"),"PROVINCIA ADMINISTRATIVA Y DE PLANIFICACION","PAT"),"PROVINCIA ADMINISTRATIVA DE PLANIFICACION","PAT"),"PROVINCIA ADMINISTRATIVA Y PLANIFICACION","PAT")</f>
        <v>PAT BIOENERGÉTICA DEL NORTE DE ANTIOQUIA</v>
      </c>
      <c r="AA49" s="568" t="str">
        <f>IF($E49="","",INDEX(Esquemas_NORM!$H$2:$K$126,MATCH($E49,Esquemas_NORM!$A$2:$A$126,0),MATCH(AA$4,Esquemas_NORM!$H$1:$K$1,0)))</f>
        <v>A la fecha no ha conformado un EAT Región</v>
      </c>
      <c r="AB49" s="568" t="str">
        <f>IF($E49="","",INDEX(Esquemas_NORM!$H$2:$K$126,MATCH($E49,Esquemas_NORM!$A$2:$A$126,0),MATCH(AB$4,Esquemas_NORM!$H$1:$K$1,0)))</f>
        <v>A la fecha no ha conformado un EAT Área Metropolitana</v>
      </c>
      <c r="AC49" s="568" t="str">
        <f>IF($E49="","",INDEX(Esquemas_NORM!$H$2:$K$126,MATCH($E49,Esquemas_NORM!$A$2:$A$126,0),MATCH(AC$4,Esquemas_NORM!$H$1:$K$1,0)))</f>
        <v>ASOCIACION DE MUNICIPIOS DEL NORTE ANTIOQUEÑO - AMUNORTE</v>
      </c>
      <c r="AD49" s="645"/>
    </row>
    <row r="50" spans="1:30" hidden="1" x14ac:dyDescent="0.3">
      <c r="A50" s="6">
        <v>2015</v>
      </c>
      <c r="B50" s="4" t="s">
        <v>556</v>
      </c>
      <c r="C50" s="4" t="s">
        <v>235</v>
      </c>
      <c r="D50" s="4" t="s">
        <v>569</v>
      </c>
      <c r="E50" s="4" t="s">
        <v>262</v>
      </c>
      <c r="F50" s="4" t="s">
        <v>238</v>
      </c>
      <c r="G50" s="4" t="s">
        <v>263</v>
      </c>
      <c r="H50" s="9">
        <v>102.8058314155293</v>
      </c>
      <c r="I50" s="9">
        <v>7.2805461700000337E-3</v>
      </c>
      <c r="J50" s="287">
        <v>102.81311196169929</v>
      </c>
      <c r="K50" s="9">
        <v>294.49228659261036</v>
      </c>
      <c r="L50" s="9">
        <v>49.83798507709006</v>
      </c>
      <c r="M50" s="287">
        <v>344.33027166970044</v>
      </c>
      <c r="N50" s="9">
        <v>3.3579676035099815</v>
      </c>
      <c r="O50" s="9">
        <v>64.12739305304008</v>
      </c>
      <c r="P50" s="9">
        <v>8.4961888095000599</v>
      </c>
      <c r="Q50" s="9">
        <v>9.3952620359600676</v>
      </c>
      <c r="R50" s="9">
        <v>25.514439680880002</v>
      </c>
      <c r="S50" s="9">
        <v>48.57571349514005</v>
      </c>
      <c r="T50" s="9">
        <v>31.431179699160065</v>
      </c>
      <c r="U50" s="9">
        <v>6.1412700787099741</v>
      </c>
      <c r="V50" s="287">
        <v>197.03941445590027</v>
      </c>
      <c r="W50" s="287">
        <v>644.18279808730097</v>
      </c>
      <c r="X50" s="9">
        <v>64.741611140404615</v>
      </c>
      <c r="Y50" s="284">
        <v>708.92440922770504</v>
      </c>
      <c r="Z50" s="568" t="str">
        <f>SUBSTITUTE(SUBSTITUTE(SUBSTITUTE(SUBSTITUTE(IF(E50="","",VLOOKUP(E50,Esquemas_NORM!$A$2:$H$126,8,FALSE)),"PROVINCIA ADMINISTRATIVA Y DE PLANIFICACIÓN","PAT"),"PROVINCIA ADMINISTRATIVA Y DE PLANIFICACION","PAT"),"PROVINCIA ADMINISTRATIVA DE PLANIFICACION","PAT"),"PROVINCIA ADMINISTRATIVA Y PLANIFICACION","PAT")</f>
        <v>PAT DEL RIO GRANDE</v>
      </c>
      <c r="AA50" s="568" t="str">
        <f>IF($E50="","",INDEX(Esquemas_NORM!$H$2:$K$126,MATCH($E50,Esquemas_NORM!$A$2:$A$126,0),MATCH(AA$4,Esquemas_NORM!$H$1:$K$1,0)))</f>
        <v>A la fecha no ha conformado un EAT Región</v>
      </c>
      <c r="AB50" s="568" t="str">
        <f>IF($E50="","",INDEX(Esquemas_NORM!$H$2:$K$126,MATCH($E50,Esquemas_NORM!$A$2:$A$126,0),MATCH(AB$4,Esquemas_NORM!$H$1:$K$1,0)))</f>
        <v>A la fecha no ha conformado un EAT Área Metropolitana</v>
      </c>
      <c r="AC50" s="568" t="str">
        <f>IF($E50="","",INDEX(Esquemas_NORM!$H$2:$K$126,MATCH($E50,Esquemas_NORM!$A$2:$A$126,0),MATCH(AC$4,Esquemas_NORM!$H$1:$K$1,0)))</f>
        <v>A la fecha no ha conformado un EAT asociación - unión</v>
      </c>
      <c r="AD50" s="645"/>
    </row>
    <row r="51" spans="1:30" hidden="1" x14ac:dyDescent="0.3">
      <c r="A51" s="6">
        <v>2015</v>
      </c>
      <c r="B51" s="4" t="s">
        <v>556</v>
      </c>
      <c r="C51" s="4" t="s">
        <v>235</v>
      </c>
      <c r="D51" s="4" t="s">
        <v>569</v>
      </c>
      <c r="E51" s="4" t="s">
        <v>264</v>
      </c>
      <c r="F51" s="4" t="s">
        <v>238</v>
      </c>
      <c r="G51" s="4" t="s">
        <v>265</v>
      </c>
      <c r="H51" s="9">
        <v>176.85828038840879</v>
      </c>
      <c r="I51" s="9">
        <v>0.46529746621000218</v>
      </c>
      <c r="J51" s="287">
        <v>177.32357785461878</v>
      </c>
      <c r="K51" s="9">
        <v>111.09622822532015</v>
      </c>
      <c r="L51" s="9">
        <v>28.319581243850028</v>
      </c>
      <c r="M51" s="287">
        <v>139.41580946917017</v>
      </c>
      <c r="N51" s="9">
        <v>31.276732507189827</v>
      </c>
      <c r="O51" s="9">
        <v>81.321953119130114</v>
      </c>
      <c r="P51" s="9">
        <v>10.806634374740076</v>
      </c>
      <c r="Q51" s="9">
        <v>10.311098558620072</v>
      </c>
      <c r="R51" s="9">
        <v>25.497480306410008</v>
      </c>
      <c r="S51" s="9">
        <v>48.82551016048005</v>
      </c>
      <c r="T51" s="9">
        <v>82.900317553370172</v>
      </c>
      <c r="U51" s="9">
        <v>8.4997208900399652</v>
      </c>
      <c r="V51" s="287">
        <v>299.43944746998022</v>
      </c>
      <c r="W51" s="287">
        <v>616.17883479377099</v>
      </c>
      <c r="X51" s="9">
        <v>61.927158926968765</v>
      </c>
      <c r="Y51" s="284">
        <v>678.10599372073921</v>
      </c>
      <c r="Z51" s="568" t="str">
        <f>SUBSTITUTE(SUBSTITUTE(SUBSTITUTE(SUBSTITUTE(IF(E51="","",VLOOKUP(E51,Esquemas_NORM!$A$2:$H$126,8,FALSE)),"PROVINCIA ADMINISTRATIVA Y DE PLANIFICACIÓN","PAT"),"PROVINCIA ADMINISTRATIVA Y DE PLANIFICACION","PAT"),"PROVINCIA ADMINISTRATIVA DE PLANIFICACION","PAT"),"PROVINCIA ADMINISTRATIVA Y PLANIFICACION","PAT")</f>
        <v>PAT DEL RIO GRANDE</v>
      </c>
      <c r="AA51" s="568" t="str">
        <f>IF($E51="","",INDEX(Esquemas_NORM!$H$2:$K$126,MATCH($E51,Esquemas_NORM!$A$2:$A$126,0),MATCH(AA$4,Esquemas_NORM!$H$1:$K$1,0)))</f>
        <v>A la fecha no ha conformado un EAT Región</v>
      </c>
      <c r="AB51" s="568" t="str">
        <f>IF($E51="","",INDEX(Esquemas_NORM!$H$2:$K$126,MATCH($E51,Esquemas_NORM!$A$2:$A$126,0),MATCH(AB$4,Esquemas_NORM!$H$1:$K$1,0)))</f>
        <v>A la fecha no ha conformado un EAT Área Metropolitana</v>
      </c>
      <c r="AC51" s="568" t="str">
        <f>IF($E51="","",INDEX(Esquemas_NORM!$H$2:$K$126,MATCH($E51,Esquemas_NORM!$A$2:$A$126,0),MATCH(AC$4,Esquemas_NORM!$H$1:$K$1,0)))</f>
        <v>A la fecha no ha conformado un EAT asociación - unión</v>
      </c>
      <c r="AD51" s="645"/>
    </row>
    <row r="52" spans="1:30" hidden="1" x14ac:dyDescent="0.3">
      <c r="A52" s="6">
        <v>2015</v>
      </c>
      <c r="B52" s="4" t="s">
        <v>556</v>
      </c>
      <c r="C52" s="4" t="s">
        <v>235</v>
      </c>
      <c r="D52" s="4" t="s">
        <v>570</v>
      </c>
      <c r="E52" s="4" t="s">
        <v>266</v>
      </c>
      <c r="F52" s="4" t="s">
        <v>238</v>
      </c>
      <c r="G52" s="4" t="s">
        <v>267</v>
      </c>
      <c r="H52" s="9">
        <v>8.2307411556999437</v>
      </c>
      <c r="I52" s="9">
        <v>0</v>
      </c>
      <c r="J52" s="287">
        <v>8.2307411556999437</v>
      </c>
      <c r="K52" s="9">
        <v>5.1764730319000059</v>
      </c>
      <c r="L52" s="9">
        <v>0.18590669215000019</v>
      </c>
      <c r="M52" s="287">
        <v>5.3623797240500064</v>
      </c>
      <c r="N52" s="9">
        <v>11.503634958519935</v>
      </c>
      <c r="O52" s="9">
        <v>11.788697406360017</v>
      </c>
      <c r="P52" s="9">
        <v>1.3799203674500098</v>
      </c>
      <c r="Q52" s="9">
        <v>1.2536323105800089</v>
      </c>
      <c r="R52" s="9">
        <v>3.6753637684800005</v>
      </c>
      <c r="S52" s="9">
        <v>5.7690948418900065</v>
      </c>
      <c r="T52" s="9">
        <v>8.3481986722100174</v>
      </c>
      <c r="U52" s="9">
        <v>1.7949013157599925</v>
      </c>
      <c r="V52" s="287">
        <v>45.513443641249992</v>
      </c>
      <c r="W52" s="287">
        <v>59.106564521000102</v>
      </c>
      <c r="X52" s="9">
        <v>5.9403235035559154</v>
      </c>
      <c r="Y52" s="284">
        <v>65.046888024555955</v>
      </c>
      <c r="Z52" s="568" t="str">
        <f>SUBSTITUTE(SUBSTITUTE(SUBSTITUTE(SUBSTITUTE(IF(E52="","",VLOOKUP(E52,Esquemas_NORM!$A$2:$H$126,8,FALSE)),"PROVINCIA ADMINISTRATIVA Y DE PLANIFICACIÓN","PAT"),"PROVINCIA ADMINISTRATIVA Y DE PLANIFICACION","PAT"),"PROVINCIA ADMINISTRATIVA DE PLANIFICACION","PAT"),"PROVINCIA ADMINISTRATIVA Y PLANIFICACION","PAT")</f>
        <v>PAT BIOENERGÉTICA DEL NORTE DE ANTIOQUIA</v>
      </c>
      <c r="AA52" s="568" t="str">
        <f>IF($E52="","",INDEX(Esquemas_NORM!$H$2:$K$126,MATCH($E52,Esquemas_NORM!$A$2:$A$126,0),MATCH(AA$4,Esquemas_NORM!$H$1:$K$1,0)))</f>
        <v>A la fecha no ha conformado un EAT Región</v>
      </c>
      <c r="AB52" s="568" t="str">
        <f>IF($E52="","",INDEX(Esquemas_NORM!$H$2:$K$126,MATCH($E52,Esquemas_NORM!$A$2:$A$126,0),MATCH(AB$4,Esquemas_NORM!$H$1:$K$1,0)))</f>
        <v>A la fecha no ha conformado un EAT Área Metropolitana</v>
      </c>
      <c r="AC52" s="568" t="str">
        <f>IF($E52="","",INDEX(Esquemas_NORM!$H$2:$K$126,MATCH($E52,Esquemas_NORM!$A$2:$A$126,0),MATCH(AC$4,Esquemas_NORM!$H$1:$K$1,0)))</f>
        <v>ASOCIACION DE MUNICIPIOS DEL NORTE ANTIOQUEÑO - AMUNORTE</v>
      </c>
      <c r="AD52" s="645"/>
    </row>
    <row r="53" spans="1:30" hidden="1" x14ac:dyDescent="0.3">
      <c r="A53" s="6">
        <v>2015</v>
      </c>
      <c r="B53" s="4" t="s">
        <v>556</v>
      </c>
      <c r="C53" s="4" t="s">
        <v>235</v>
      </c>
      <c r="D53" s="4" t="s">
        <v>568</v>
      </c>
      <c r="E53" s="4" t="s">
        <v>268</v>
      </c>
      <c r="F53" s="4" t="s">
        <v>238</v>
      </c>
      <c r="G53" s="4" t="s">
        <v>269</v>
      </c>
      <c r="H53" s="9">
        <v>10.428126974129929</v>
      </c>
      <c r="I53" s="9">
        <v>5.5055018884800262</v>
      </c>
      <c r="J53" s="287">
        <v>15.933628862609956</v>
      </c>
      <c r="K53" s="9">
        <v>4.1855994065400051</v>
      </c>
      <c r="L53" s="9">
        <v>5.2642060455100053</v>
      </c>
      <c r="M53" s="287">
        <v>9.4498054520500112</v>
      </c>
      <c r="N53" s="9">
        <v>4.1457297706799769</v>
      </c>
      <c r="O53" s="9">
        <v>34.530378379720048</v>
      </c>
      <c r="P53" s="9">
        <v>3.0281449821500215</v>
      </c>
      <c r="Q53" s="9">
        <v>2.6321050410100186</v>
      </c>
      <c r="R53" s="9">
        <v>6.254960510000001</v>
      </c>
      <c r="S53" s="9">
        <v>11.595694421630011</v>
      </c>
      <c r="T53" s="9">
        <v>20.880882675560041</v>
      </c>
      <c r="U53" s="9">
        <v>2.6582008047099883</v>
      </c>
      <c r="V53" s="287">
        <v>85.726096585460127</v>
      </c>
      <c r="W53" s="287">
        <v>111.10953090012018</v>
      </c>
      <c r="X53" s="9">
        <v>11.166721720733872</v>
      </c>
      <c r="Y53" s="284">
        <v>122.27625262085394</v>
      </c>
      <c r="Z53" s="568" t="str">
        <f>SUBSTITUTE(SUBSTITUTE(SUBSTITUTE(SUBSTITUTE(IF(E53="","",VLOOKUP(E53,Esquemas_NORM!$A$2:$H$126,8,FALSE)),"PROVINCIA ADMINISTRATIVA Y DE PLANIFICACIÓN","PAT"),"PROVINCIA ADMINISTRATIVA Y DE PLANIFICACION","PAT"),"PROVINCIA ADMINISTRATIVA DE PLANIFICACION","PAT"),"PROVINCIA ADMINISTRATIVA Y PLANIFICACION","PAT")</f>
        <v>PAT BIOENERGÉTICA DEL NORTE DE ANTIOQUIA</v>
      </c>
      <c r="AA53" s="568" t="str">
        <f>IF($E53="","",INDEX(Esquemas_NORM!$H$2:$K$126,MATCH($E53,Esquemas_NORM!$A$2:$A$126,0),MATCH(AA$4,Esquemas_NORM!$H$1:$K$1,0)))</f>
        <v>A la fecha no ha conformado un EAT Región</v>
      </c>
      <c r="AB53" s="568" t="str">
        <f>IF($E53="","",INDEX(Esquemas_NORM!$H$2:$K$126,MATCH($E53,Esquemas_NORM!$A$2:$A$126,0),MATCH(AB$4,Esquemas_NORM!$H$1:$K$1,0)))</f>
        <v>A la fecha no ha conformado un EAT Área Metropolitana</v>
      </c>
      <c r="AC53" s="568" t="str">
        <f>IF($E53="","",INDEX(Esquemas_NORM!$H$2:$K$126,MATCH($E53,Esquemas_NORM!$A$2:$A$126,0),MATCH(AC$4,Esquemas_NORM!$H$1:$K$1,0)))</f>
        <v>A la fecha no ha conformado un EAT asociación - unión</v>
      </c>
      <c r="AD53" s="645"/>
    </row>
    <row r="54" spans="1:30" hidden="1" x14ac:dyDescent="0.3">
      <c r="A54" s="6">
        <v>2015</v>
      </c>
      <c r="B54" s="4" t="s">
        <v>556</v>
      </c>
      <c r="C54" s="4" t="s">
        <v>235</v>
      </c>
      <c r="D54" s="4" t="s">
        <v>568</v>
      </c>
      <c r="E54" s="4" t="s">
        <v>270</v>
      </c>
      <c r="F54" s="4" t="s">
        <v>238</v>
      </c>
      <c r="G54" s="4" t="s">
        <v>271</v>
      </c>
      <c r="H54" s="9">
        <v>47.062074581579679</v>
      </c>
      <c r="I54" s="9">
        <v>6.9950359070000329E-2</v>
      </c>
      <c r="J54" s="287">
        <v>47.132024940649679</v>
      </c>
      <c r="K54" s="9">
        <v>75.063613777790096</v>
      </c>
      <c r="L54" s="9">
        <v>31.092151554190032</v>
      </c>
      <c r="M54" s="287">
        <v>106.15576533198012</v>
      </c>
      <c r="N54" s="9">
        <v>19.010237142429894</v>
      </c>
      <c r="O54" s="9">
        <v>104.52260032756014</v>
      </c>
      <c r="P54" s="9">
        <v>14.135589470040102</v>
      </c>
      <c r="Q54" s="9">
        <v>12.972551945850093</v>
      </c>
      <c r="R54" s="9">
        <v>29.921487966090009</v>
      </c>
      <c r="S54" s="9">
        <v>44.062298085730049</v>
      </c>
      <c r="T54" s="9">
        <v>71.707150583500137</v>
      </c>
      <c r="U54" s="9">
        <v>10.666334606519953</v>
      </c>
      <c r="V54" s="287">
        <v>306.99825012772038</v>
      </c>
      <c r="W54" s="287">
        <v>460.28604040035077</v>
      </c>
      <c r="X54" s="9">
        <v>46.259633025649357</v>
      </c>
      <c r="Y54" s="284">
        <v>506.54567342599967</v>
      </c>
      <c r="Z54" s="568" t="str">
        <f>SUBSTITUTE(SUBSTITUTE(SUBSTITUTE(SUBSTITUTE(IF(E54="","",VLOOKUP(E54,Esquemas_NORM!$A$2:$H$126,8,FALSE)),"PROVINCIA ADMINISTRATIVA Y DE PLANIFICACIÓN","PAT"),"PROVINCIA ADMINISTRATIVA Y DE PLANIFICACION","PAT"),"PROVINCIA ADMINISTRATIVA DE PLANIFICACION","PAT"),"PROVINCIA ADMINISTRATIVA Y PLANIFICACION","PAT")</f>
        <v>PAT BIOENERGÉTICA DEL NORTE DE ANTIOQUIA</v>
      </c>
      <c r="AA54" s="568" t="str">
        <f>IF($E54="","",INDEX(Esquemas_NORM!$H$2:$K$126,MATCH($E54,Esquemas_NORM!$A$2:$A$126,0),MATCH(AA$4,Esquemas_NORM!$H$1:$K$1,0)))</f>
        <v>A la fecha no ha conformado un EAT Región</v>
      </c>
      <c r="AB54" s="568" t="str">
        <f>IF($E54="","",INDEX(Esquemas_NORM!$H$2:$K$126,MATCH($E54,Esquemas_NORM!$A$2:$A$126,0),MATCH(AB$4,Esquemas_NORM!$H$1:$K$1,0)))</f>
        <v>A la fecha no ha conformado un EAT Área Metropolitana</v>
      </c>
      <c r="AC54" s="568" t="str">
        <f>IF($E54="","",INDEX(Esquemas_NORM!$H$2:$K$126,MATCH($E54,Esquemas_NORM!$A$2:$A$126,0),MATCH(AC$4,Esquemas_NORM!$H$1:$K$1,0)))</f>
        <v>A la fecha no ha conformado un EAT asociación - unión</v>
      </c>
      <c r="AD54" s="645"/>
    </row>
    <row r="55" spans="1:30" hidden="1" x14ac:dyDescent="0.3">
      <c r="A55" s="6">
        <v>2015</v>
      </c>
      <c r="B55" s="4" t="s">
        <v>556</v>
      </c>
      <c r="C55" s="4" t="s">
        <v>272</v>
      </c>
      <c r="D55" s="4" t="s">
        <v>571</v>
      </c>
      <c r="E55" s="4" t="s">
        <v>274</v>
      </c>
      <c r="F55" s="4" t="s">
        <v>275</v>
      </c>
      <c r="G55" s="4" t="s">
        <v>277</v>
      </c>
      <c r="H55" s="9">
        <v>2.6009783435599823</v>
      </c>
      <c r="I55" s="9">
        <v>0.67234802631000312</v>
      </c>
      <c r="J55" s="287">
        <v>3.2733263698699853</v>
      </c>
      <c r="K55" s="9">
        <v>0.62482408907000075</v>
      </c>
      <c r="L55" s="9">
        <v>1.0974008514900011</v>
      </c>
      <c r="M55" s="287">
        <v>1.7222249405600019</v>
      </c>
      <c r="N55" s="9">
        <v>0.9160697136499949</v>
      </c>
      <c r="O55" s="9">
        <v>1.8288122550500026</v>
      </c>
      <c r="P55" s="9">
        <v>0.53415436397000382</v>
      </c>
      <c r="Q55" s="9">
        <v>0.34535875387000242</v>
      </c>
      <c r="R55" s="9">
        <v>1.1653053761600003</v>
      </c>
      <c r="S55" s="9">
        <v>2.0346138617100022</v>
      </c>
      <c r="T55" s="9">
        <v>5.9335513593400124</v>
      </c>
      <c r="U55" s="9">
        <v>0.44361291076999809</v>
      </c>
      <c r="V55" s="287">
        <v>13.201478594520017</v>
      </c>
      <c r="W55" s="287">
        <v>18.197029904950025</v>
      </c>
      <c r="X55" s="9">
        <v>1.8288365313614656</v>
      </c>
      <c r="Y55" s="284">
        <v>20.025866436311475</v>
      </c>
      <c r="Z55" s="568" t="str">
        <f>SUBSTITUTE(SUBSTITUTE(SUBSTITUTE(SUBSTITUTE(IF(E55="","",VLOOKUP(E55,Esquemas_NORM!$A$2:$H$126,8,FALSE)),"PROVINCIA ADMINISTRATIVA Y DE PLANIFICACIÓN","PAT"),"PROVINCIA ADMINISTRATIVA Y DE PLANIFICACION","PAT"),"PROVINCIA ADMINISTRATIVA DE PLANIFICACION","PAT"),"PROVINCIA ADMINISTRATIVA Y PLANIFICACION","PAT")</f>
        <v>PAT AGROINDUSTRIAL DEL OCCIDENTE ANTIOQUEÑO</v>
      </c>
      <c r="AA55" s="568" t="str">
        <f>IF($E55="","",INDEX(Esquemas_NORM!$H$2:$K$126,MATCH($E55,Esquemas_NORM!$A$2:$A$126,0),MATCH(AA$4,Esquemas_NORM!$H$1:$K$1,0)))</f>
        <v>Región de Planeación y Gestión de Occidente</v>
      </c>
      <c r="AB55" s="568" t="str">
        <f>IF($E55="","",INDEX(Esquemas_NORM!$H$2:$K$126,MATCH($E55,Esquemas_NORM!$A$2:$A$126,0),MATCH(AB$4,Esquemas_NORM!$H$1:$K$1,0)))</f>
        <v>A la fecha no ha conformado un EAT Área Metropolitana</v>
      </c>
      <c r="AC55" s="568" t="str">
        <f>IF($E55="","",INDEX(Esquemas_NORM!$H$2:$K$126,MATCH($E55,Esquemas_NORM!$A$2:$A$126,0),MATCH(AC$4,Esquemas_NORM!$H$1:$K$1,0)))</f>
        <v>ASOCIACION DE MUNICIPIOS DEL NORTE ANTIOQUEÑO - AMUNORTE</v>
      </c>
      <c r="AD55" s="645"/>
    </row>
    <row r="56" spans="1:30" hidden="1" x14ac:dyDescent="0.3">
      <c r="A56" s="6">
        <v>2015</v>
      </c>
      <c r="B56" s="4" t="s">
        <v>556</v>
      </c>
      <c r="C56" s="4" t="s">
        <v>272</v>
      </c>
      <c r="D56" s="4" t="s">
        <v>572</v>
      </c>
      <c r="E56" s="4" t="s">
        <v>278</v>
      </c>
      <c r="F56" s="4" t="s">
        <v>275</v>
      </c>
      <c r="G56" s="4" t="s">
        <v>280</v>
      </c>
      <c r="H56" s="9">
        <v>17.456241658449883</v>
      </c>
      <c r="I56" s="9">
        <v>0</v>
      </c>
      <c r="J56" s="287">
        <v>17.456241658449883</v>
      </c>
      <c r="K56" s="9">
        <v>1.2630519339300017</v>
      </c>
      <c r="L56" s="9">
        <v>4.972131574330005</v>
      </c>
      <c r="M56" s="287">
        <v>6.2351835082600067</v>
      </c>
      <c r="N56" s="9">
        <v>1.5672908388199913</v>
      </c>
      <c r="O56" s="9">
        <v>5.7622662160800076</v>
      </c>
      <c r="P56" s="9">
        <v>1.9971352274500143</v>
      </c>
      <c r="Q56" s="9">
        <v>1.9434429010500138</v>
      </c>
      <c r="R56" s="9">
        <v>4.9846942609899996</v>
      </c>
      <c r="S56" s="9">
        <v>6.6884901131900074</v>
      </c>
      <c r="T56" s="9">
        <v>13.230141667840025</v>
      </c>
      <c r="U56" s="9">
        <v>1.7653124351799927</v>
      </c>
      <c r="V56" s="287">
        <v>37.938773660600049</v>
      </c>
      <c r="W56" s="287">
        <v>61.630198827310089</v>
      </c>
      <c r="X56" s="9">
        <v>6.1939536088678544</v>
      </c>
      <c r="Y56" s="284">
        <v>67.824152436177883</v>
      </c>
      <c r="Z56" s="568" t="str">
        <f>SUBSTITUTE(SUBSTITUTE(SUBSTITUTE(SUBSTITUTE(IF(E56="","",VLOOKUP(E56,Esquemas_NORM!$A$2:$H$126,8,FALSE)),"PROVINCIA ADMINISTRATIVA Y DE PLANIFICACIÓN","PAT"),"PROVINCIA ADMINISTRATIVA Y DE PLANIFICACION","PAT"),"PROVINCIA ADMINISTRATIVA DE PLANIFICACION","PAT"),"PROVINCIA ADMINISTRATIVA Y PLANIFICACION","PAT")</f>
        <v>PAT DE PENDERISCO Y SINIFANÁ</v>
      </c>
      <c r="AA56" s="568" t="str">
        <f>IF($E56="","",INDEX(Esquemas_NORM!$H$2:$K$126,MATCH($E56,Esquemas_NORM!$A$2:$A$126,0),MATCH(AA$4,Esquemas_NORM!$H$1:$K$1,0)))</f>
        <v>A la fecha no ha conformado un EAT Región</v>
      </c>
      <c r="AB56" s="568" t="str">
        <f>IF($E56="","",INDEX(Esquemas_NORM!$H$2:$K$126,MATCH($E56,Esquemas_NORM!$A$2:$A$126,0),MATCH(AB$4,Esquemas_NORM!$H$1:$K$1,0)))</f>
        <v>A la fecha no ha conformado un EAT Área Metropolitana</v>
      </c>
      <c r="AC56" s="568" t="str">
        <f>IF($E56="","",INDEX(Esquemas_NORM!$H$2:$K$126,MATCH($E56,Esquemas_NORM!$A$2:$A$126,0),MATCH(AC$4,Esquemas_NORM!$H$1:$K$1,0)))</f>
        <v>ASOCIACION DE MUNICIPIOS DEL OCCIDENTE ANTIOQUEÑO - AMOCCIDENTE</v>
      </c>
      <c r="AD56" s="645"/>
    </row>
    <row r="57" spans="1:30" hidden="1" x14ac:dyDescent="0.3">
      <c r="A57" s="6">
        <v>2015</v>
      </c>
      <c r="B57" s="4" t="s">
        <v>556</v>
      </c>
      <c r="C57" s="4" t="s">
        <v>272</v>
      </c>
      <c r="D57" s="4" t="s">
        <v>572</v>
      </c>
      <c r="E57" s="4" t="s">
        <v>281</v>
      </c>
      <c r="F57" s="4" t="s">
        <v>275</v>
      </c>
      <c r="G57" s="4" t="s">
        <v>282</v>
      </c>
      <c r="H57" s="9">
        <v>11.084227467439925</v>
      </c>
      <c r="I57" s="9">
        <v>0</v>
      </c>
      <c r="J57" s="287">
        <v>11.084227467439925</v>
      </c>
      <c r="K57" s="9">
        <v>1.1096416992200013</v>
      </c>
      <c r="L57" s="9">
        <v>3.336750166530003</v>
      </c>
      <c r="M57" s="287">
        <v>4.4463918657500043</v>
      </c>
      <c r="N57" s="9">
        <v>1.7645321542599903</v>
      </c>
      <c r="O57" s="9">
        <v>5.9903995478300081</v>
      </c>
      <c r="P57" s="9">
        <v>1.946329639380014</v>
      </c>
      <c r="Q57" s="9">
        <v>1.850881954650013</v>
      </c>
      <c r="R57" s="9">
        <v>4.8092523908000011</v>
      </c>
      <c r="S57" s="9">
        <v>5.8381464236800058</v>
      </c>
      <c r="T57" s="9">
        <v>12.090070096760025</v>
      </c>
      <c r="U57" s="9">
        <v>2.158023320579991</v>
      </c>
      <c r="V57" s="287">
        <v>36.447635527940051</v>
      </c>
      <c r="W57" s="287">
        <v>51.97825486113009</v>
      </c>
      <c r="X57" s="9">
        <v>5.2239146620617118</v>
      </c>
      <c r="Y57" s="284">
        <v>57.202169523191749</v>
      </c>
      <c r="Z57" s="568" t="str">
        <f>SUBSTITUTE(SUBSTITUTE(SUBSTITUTE(SUBSTITUTE(IF(E57="","",VLOOKUP(E57,Esquemas_NORM!$A$2:$H$126,8,FALSE)),"PROVINCIA ADMINISTRATIVA Y DE PLANIFICACIÓN","PAT"),"PROVINCIA ADMINISTRATIVA Y DE PLANIFICACION","PAT"),"PROVINCIA ADMINISTRATIVA DE PLANIFICACION","PAT"),"PROVINCIA ADMINISTRATIVA Y PLANIFICACION","PAT")</f>
        <v>A la fecha no ha conformado un EAT Provincia</v>
      </c>
      <c r="AA57" s="568" t="str">
        <f>IF($E57="","",INDEX(Esquemas_NORM!$H$2:$K$126,MATCH($E57,Esquemas_NORM!$A$2:$A$126,0),MATCH(AA$4,Esquemas_NORM!$H$1:$K$1,0)))</f>
        <v>Región de Planeación y Gestión de Occidente</v>
      </c>
      <c r="AB57" s="568" t="str">
        <f>IF($E57="","",INDEX(Esquemas_NORM!$H$2:$K$126,MATCH($E57,Esquemas_NORM!$A$2:$A$126,0),MATCH(AB$4,Esquemas_NORM!$H$1:$K$1,0)))</f>
        <v>A la fecha no ha conformado un EAT Área Metropolitana</v>
      </c>
      <c r="AC57" s="568" t="str">
        <f>IF($E57="","",INDEX(Esquemas_NORM!$H$2:$K$126,MATCH($E57,Esquemas_NORM!$A$2:$A$126,0),MATCH(AC$4,Esquemas_NORM!$H$1:$K$1,0)))</f>
        <v>ASOCIACION DE MUNICIPIOS DEL OCCIDENTE ANTIOQUEÑO - AMOCCIDENTE</v>
      </c>
      <c r="AD57" s="645"/>
    </row>
    <row r="58" spans="1:30" hidden="1" x14ac:dyDescent="0.3">
      <c r="A58" s="6">
        <v>2015</v>
      </c>
      <c r="B58" s="4" t="s">
        <v>556</v>
      </c>
      <c r="C58" s="4" t="s">
        <v>272</v>
      </c>
      <c r="D58" s="4" t="s">
        <v>572</v>
      </c>
      <c r="E58" s="4" t="s">
        <v>283</v>
      </c>
      <c r="F58" s="4" t="s">
        <v>275</v>
      </c>
      <c r="G58" s="4" t="s">
        <v>284</v>
      </c>
      <c r="H58" s="9">
        <v>6.4042739792899566</v>
      </c>
      <c r="I58" s="9">
        <v>12.532663017710059</v>
      </c>
      <c r="J58" s="287">
        <v>18.936936997000014</v>
      </c>
      <c r="K58" s="9">
        <v>3.7436084474500051</v>
      </c>
      <c r="L58" s="9">
        <v>1.2425694201000013</v>
      </c>
      <c r="M58" s="287">
        <v>4.9861778675500066</v>
      </c>
      <c r="N58" s="9">
        <v>5.7087074294899685</v>
      </c>
      <c r="O58" s="9">
        <v>5.6053162541500079</v>
      </c>
      <c r="P58" s="9">
        <v>2.7456507220400197</v>
      </c>
      <c r="Q58" s="9">
        <v>2.0407970159200146</v>
      </c>
      <c r="R58" s="9">
        <v>9.0151341527000017</v>
      </c>
      <c r="S58" s="9">
        <v>6.2729470696500069</v>
      </c>
      <c r="T58" s="9">
        <v>10.232708360710021</v>
      </c>
      <c r="U58" s="9">
        <v>2.8190264166099879</v>
      </c>
      <c r="V58" s="287">
        <v>44.440287421270028</v>
      </c>
      <c r="W58" s="287">
        <v>68.363402285820101</v>
      </c>
      <c r="X58" s="9">
        <v>6.8706535166139142</v>
      </c>
      <c r="Y58" s="284">
        <v>75.234055802433957</v>
      </c>
      <c r="Z58" s="568" t="str">
        <f>SUBSTITUTE(SUBSTITUTE(SUBSTITUTE(SUBSTITUTE(IF(E58="","",VLOOKUP(E58,Esquemas_NORM!$A$2:$H$126,8,FALSE)),"PROVINCIA ADMINISTRATIVA Y DE PLANIFICACIÓN","PAT"),"PROVINCIA ADMINISTRATIVA Y DE PLANIFICACION","PAT"),"PROVINCIA ADMINISTRATIVA DE PLANIFICACION","PAT"),"PROVINCIA ADMINISTRATIVA Y PLANIFICACION","PAT")</f>
        <v>PAT TURÍSTICA Y AGROECOLÓGICA DEL OCCIDENTE ANTIOQUEÑO</v>
      </c>
      <c r="AA58" s="568" t="str">
        <f>IF($E58="","",INDEX(Esquemas_NORM!$H$2:$K$126,MATCH($E58,Esquemas_NORM!$A$2:$A$126,0),MATCH(AA$4,Esquemas_NORM!$H$1:$K$1,0)))</f>
        <v>Región de Planeación y Gestión de Occidente</v>
      </c>
      <c r="AB58" s="568" t="str">
        <f>IF($E58="","",INDEX(Esquemas_NORM!$H$2:$K$126,MATCH($E58,Esquemas_NORM!$A$2:$A$126,0),MATCH(AB$4,Esquemas_NORM!$H$1:$K$1,0)))</f>
        <v>A la fecha no ha conformado un EAT Área Metropolitana</v>
      </c>
      <c r="AC58" s="568" t="str">
        <f>IF($E58="","",INDEX(Esquemas_NORM!$H$2:$K$126,MATCH($E58,Esquemas_NORM!$A$2:$A$126,0),MATCH(AC$4,Esquemas_NORM!$H$1:$K$1,0)))</f>
        <v>ASOCIACION DE MUNICIPIOS DEL OCCIDENTE ANTIOQUEÑO - AMOCCIDENTE</v>
      </c>
      <c r="AD58" s="645"/>
    </row>
    <row r="59" spans="1:30" hidden="1" x14ac:dyDescent="0.3">
      <c r="A59" s="6">
        <v>2015</v>
      </c>
      <c r="B59" s="4" t="s">
        <v>556</v>
      </c>
      <c r="C59" s="4" t="s">
        <v>272</v>
      </c>
      <c r="D59" s="4" t="s">
        <v>572</v>
      </c>
      <c r="E59" s="4" t="s">
        <v>285</v>
      </c>
      <c r="F59" s="4" t="s">
        <v>275</v>
      </c>
      <c r="G59" s="4" t="s">
        <v>286</v>
      </c>
      <c r="H59" s="9">
        <v>17.914359946349876</v>
      </c>
      <c r="I59" s="9">
        <v>1.459291538970007</v>
      </c>
      <c r="J59" s="287">
        <v>19.373651485319883</v>
      </c>
      <c r="K59" s="9">
        <v>2.4084520448500033</v>
      </c>
      <c r="L59" s="9">
        <v>3.7031066102900039</v>
      </c>
      <c r="M59" s="287">
        <v>6.1115586551400067</v>
      </c>
      <c r="N59" s="9">
        <v>1.7131266694899905</v>
      </c>
      <c r="O59" s="9">
        <v>9.4628164691200141</v>
      </c>
      <c r="P59" s="9">
        <v>2.3068577287200163</v>
      </c>
      <c r="Q59" s="9">
        <v>2.1676781607600155</v>
      </c>
      <c r="R59" s="9">
        <v>5.3316128963200011</v>
      </c>
      <c r="S59" s="9">
        <v>7.4376414788800078</v>
      </c>
      <c r="T59" s="9">
        <v>15.30575922761003</v>
      </c>
      <c r="U59" s="9">
        <v>1.9180114695499919</v>
      </c>
      <c r="V59" s="287">
        <v>45.643504100450073</v>
      </c>
      <c r="W59" s="287">
        <v>71.128714240910099</v>
      </c>
      <c r="X59" s="9">
        <v>7.1485726908180665</v>
      </c>
      <c r="Y59" s="284">
        <v>78.277286931728113</v>
      </c>
      <c r="Z59" s="568" t="str">
        <f>SUBSTITUTE(SUBSTITUTE(SUBSTITUTE(SUBSTITUTE(IF(E59="","",VLOOKUP(E59,Esquemas_NORM!$A$2:$H$126,8,FALSE)),"PROVINCIA ADMINISTRATIVA Y DE PLANIFICACIÓN","PAT"),"PROVINCIA ADMINISTRATIVA Y DE PLANIFICACION","PAT"),"PROVINCIA ADMINISTRATIVA DE PLANIFICACION","PAT"),"PROVINCIA ADMINISTRATIVA Y PLANIFICACION","PAT")</f>
        <v>PAT DE PENDERISCO Y SINIFANÁ</v>
      </c>
      <c r="AA59" s="568" t="str">
        <f>IF($E59="","",INDEX(Esquemas_NORM!$H$2:$K$126,MATCH($E59,Esquemas_NORM!$A$2:$A$126,0),MATCH(AA$4,Esquemas_NORM!$H$1:$K$1,0)))</f>
        <v>A la fecha no ha conformado un EAT Región</v>
      </c>
      <c r="AB59" s="568" t="str">
        <f>IF($E59="","",INDEX(Esquemas_NORM!$H$2:$K$126,MATCH($E59,Esquemas_NORM!$A$2:$A$126,0),MATCH(AB$4,Esquemas_NORM!$H$1:$K$1,0)))</f>
        <v>A la fecha no ha conformado un EAT Área Metropolitana</v>
      </c>
      <c r="AC59" s="568" t="str">
        <f>IF($E59="","",INDEX(Esquemas_NORM!$H$2:$K$126,MATCH($E59,Esquemas_NORM!$A$2:$A$126,0),MATCH(AC$4,Esquemas_NORM!$H$1:$K$1,0)))</f>
        <v>ASOCIACION DE MUNICIPIOS DEL OCCIDENTE ANTIOQUEÑO - AMOCCIDENTE</v>
      </c>
      <c r="AD59" s="645"/>
    </row>
    <row r="60" spans="1:30" hidden="1" x14ac:dyDescent="0.3">
      <c r="A60" s="6">
        <v>2015</v>
      </c>
      <c r="B60" s="4" t="s">
        <v>556</v>
      </c>
      <c r="C60" s="4" t="s">
        <v>272</v>
      </c>
      <c r="D60" s="4" t="s">
        <v>571</v>
      </c>
      <c r="E60" s="4" t="s">
        <v>287</v>
      </c>
      <c r="F60" s="4" t="s">
        <v>275</v>
      </c>
      <c r="G60" s="4" t="s">
        <v>288</v>
      </c>
      <c r="H60" s="9">
        <v>21.750605868539854</v>
      </c>
      <c r="I60" s="9">
        <v>0.12416596316000057</v>
      </c>
      <c r="J60" s="287">
        <v>21.874771831699853</v>
      </c>
      <c r="K60" s="9">
        <v>1.3084695835600015</v>
      </c>
      <c r="L60" s="9">
        <v>8.4661025697300083</v>
      </c>
      <c r="M60" s="287">
        <v>9.7745721532900092</v>
      </c>
      <c r="N60" s="9">
        <v>13.328009871779926</v>
      </c>
      <c r="O60" s="9">
        <v>18.355834482110026</v>
      </c>
      <c r="P60" s="9">
        <v>3.5149017525700255</v>
      </c>
      <c r="Q60" s="9">
        <v>2.6379407418700187</v>
      </c>
      <c r="R60" s="9">
        <v>9.1157168966700013</v>
      </c>
      <c r="S60" s="9">
        <v>9.0803473754500104</v>
      </c>
      <c r="T60" s="9">
        <v>19.973094944320039</v>
      </c>
      <c r="U60" s="9">
        <v>2.5818896969099887</v>
      </c>
      <c r="V60" s="287">
        <v>78.587735761680037</v>
      </c>
      <c r="W60" s="287">
        <v>110.23707974667015</v>
      </c>
      <c r="X60" s="9">
        <v>11.07903870051131</v>
      </c>
      <c r="Y60" s="284">
        <v>121.31611844718138</v>
      </c>
      <c r="Z60" s="568" t="str">
        <f>SUBSTITUTE(SUBSTITUTE(SUBSTITUTE(SUBSTITUTE(IF(E60="","",VLOOKUP(E60,Esquemas_NORM!$A$2:$H$126,8,FALSE)),"PROVINCIA ADMINISTRATIVA Y DE PLANIFICACIÓN","PAT"),"PROVINCIA ADMINISTRATIVA Y DE PLANIFICACION","PAT"),"PROVINCIA ADMINISTRATIVA DE PLANIFICACION","PAT"),"PROVINCIA ADMINISTRATIVA Y PLANIFICACION","PAT")</f>
        <v>PAT AGROINDUSTRIAL DEL OCCIDENTE ANTIOQUEÑO</v>
      </c>
      <c r="AA60" s="568" t="str">
        <f>IF($E60="","",INDEX(Esquemas_NORM!$H$2:$K$126,MATCH($E60,Esquemas_NORM!$A$2:$A$126,0),MATCH(AA$4,Esquemas_NORM!$H$1:$K$1,0)))</f>
        <v>Región de Planeación y Gestión de Occidente</v>
      </c>
      <c r="AB60" s="568" t="str">
        <f>IF($E60="","",INDEX(Esquemas_NORM!$H$2:$K$126,MATCH($E60,Esquemas_NORM!$A$2:$A$126,0),MATCH(AB$4,Esquemas_NORM!$H$1:$K$1,0)))</f>
        <v>A la fecha no ha conformado un EAT Área Metropolitana</v>
      </c>
      <c r="AC60" s="568" t="str">
        <f>IF($E60="","",INDEX(Esquemas_NORM!$H$2:$K$126,MATCH($E60,Esquemas_NORM!$A$2:$A$126,0),MATCH(AC$4,Esquemas_NORM!$H$1:$K$1,0)))</f>
        <v>ASOCIACION DE MUNICIPIOS DEL OCCIDENTE ANTIOQUEÑO - AMOCCIDENTE</v>
      </c>
      <c r="AD60" s="645"/>
    </row>
    <row r="61" spans="1:30" hidden="1" x14ac:dyDescent="0.3">
      <c r="A61" s="6">
        <v>2015</v>
      </c>
      <c r="B61" s="4" t="s">
        <v>556</v>
      </c>
      <c r="C61" s="4" t="s">
        <v>272</v>
      </c>
      <c r="D61" s="4" t="s">
        <v>571</v>
      </c>
      <c r="E61" s="4" t="s">
        <v>289</v>
      </c>
      <c r="F61" s="4" t="s">
        <v>275</v>
      </c>
      <c r="G61" s="4" t="s">
        <v>290</v>
      </c>
      <c r="H61" s="9">
        <v>85.76232625249942</v>
      </c>
      <c r="I61" s="9">
        <v>1.2059123264300056</v>
      </c>
      <c r="J61" s="287">
        <v>86.96823857892943</v>
      </c>
      <c r="K61" s="9">
        <v>4.9358920868400062</v>
      </c>
      <c r="L61" s="9">
        <v>15.961056039550018</v>
      </c>
      <c r="M61" s="287">
        <v>20.896948126390022</v>
      </c>
      <c r="N61" s="9">
        <v>6.4304415683099645</v>
      </c>
      <c r="O61" s="9">
        <v>36.376162721120046</v>
      </c>
      <c r="P61" s="9">
        <v>7.1259250821900508</v>
      </c>
      <c r="Q61" s="9">
        <v>5.805755631250042</v>
      </c>
      <c r="R61" s="9">
        <v>13.754406528260004</v>
      </c>
      <c r="S61" s="9">
        <v>20.54160253404002</v>
      </c>
      <c r="T61" s="9">
        <v>32.891958060100073</v>
      </c>
      <c r="U61" s="9">
        <v>5.5304251000499765</v>
      </c>
      <c r="V61" s="287">
        <v>128.45667722532016</v>
      </c>
      <c r="W61" s="287">
        <v>236.32186393064032</v>
      </c>
      <c r="X61" s="9">
        <v>23.750802200871831</v>
      </c>
      <c r="Y61" s="284">
        <v>260.07266613151194</v>
      </c>
      <c r="Z61" s="568" t="str">
        <f>SUBSTITUTE(SUBSTITUTE(SUBSTITUTE(SUBSTITUTE(IF(E61="","",VLOOKUP(E61,Esquemas_NORM!$A$2:$H$126,8,FALSE)),"PROVINCIA ADMINISTRATIVA Y DE PLANIFICACIÓN","PAT"),"PROVINCIA ADMINISTRATIVA Y DE PLANIFICACION","PAT"),"PROVINCIA ADMINISTRATIVA DE PLANIFICACION","PAT"),"PROVINCIA ADMINISTRATIVA Y PLANIFICACION","PAT")</f>
        <v>PAT AGROINDUSTRIAL DEL OCCIDENTE ANTIOQUEÑO</v>
      </c>
      <c r="AA61" s="568" t="str">
        <f>IF($E61="","",INDEX(Esquemas_NORM!$H$2:$K$126,MATCH($E61,Esquemas_NORM!$A$2:$A$126,0),MATCH(AA$4,Esquemas_NORM!$H$1:$K$1,0)))</f>
        <v>Región de Planeación y Gestión de Occidente</v>
      </c>
      <c r="AB61" s="568" t="str">
        <f>IF($E61="","",INDEX(Esquemas_NORM!$H$2:$K$126,MATCH($E61,Esquemas_NORM!$A$2:$A$126,0),MATCH(AB$4,Esquemas_NORM!$H$1:$K$1,0)))</f>
        <v>A la fecha no ha conformado un EAT Área Metropolitana</v>
      </c>
      <c r="AC61" s="568" t="str">
        <f>IF($E61="","",INDEX(Esquemas_NORM!$H$2:$K$126,MATCH($E61,Esquemas_NORM!$A$2:$A$126,0),MATCH(AC$4,Esquemas_NORM!$H$1:$K$1,0)))</f>
        <v>ASOCIACION DE MUNICIPIOS DEL OCCIDENTE ANTIOQUEÑO - AMOCCIDENTE</v>
      </c>
      <c r="AD61" s="645"/>
    </row>
    <row r="62" spans="1:30" hidden="1" x14ac:dyDescent="0.3">
      <c r="A62" s="6">
        <v>2015</v>
      </c>
      <c r="B62" s="4" t="s">
        <v>556</v>
      </c>
      <c r="C62" s="4" t="s">
        <v>272</v>
      </c>
      <c r="D62" s="4" t="s">
        <v>572</v>
      </c>
      <c r="E62" s="4" t="s">
        <v>291</v>
      </c>
      <c r="F62" s="4" t="s">
        <v>275</v>
      </c>
      <c r="G62" s="4" t="s">
        <v>292</v>
      </c>
      <c r="H62" s="9">
        <v>21.330630415219854</v>
      </c>
      <c r="I62" s="9">
        <v>2.9841354680000143E-2</v>
      </c>
      <c r="J62" s="287">
        <v>21.360471769899853</v>
      </c>
      <c r="K62" s="9">
        <v>5.7082633454200078</v>
      </c>
      <c r="L62" s="9">
        <v>5.4500573780200057</v>
      </c>
      <c r="M62" s="287">
        <v>11.158320723440013</v>
      </c>
      <c r="N62" s="9">
        <v>2.6322983637899853</v>
      </c>
      <c r="O62" s="9">
        <v>14.487106304280019</v>
      </c>
      <c r="P62" s="9">
        <v>4.4735043332900322</v>
      </c>
      <c r="Q62" s="9">
        <v>3.1243119645900221</v>
      </c>
      <c r="R62" s="9">
        <v>11.411549096470003</v>
      </c>
      <c r="S62" s="9">
        <v>11.442630367190013</v>
      </c>
      <c r="T62" s="9">
        <v>20.920098495630043</v>
      </c>
      <c r="U62" s="9">
        <v>4.96521658645998</v>
      </c>
      <c r="V62" s="287">
        <v>73.456715511700082</v>
      </c>
      <c r="W62" s="287">
        <v>105.97550800504017</v>
      </c>
      <c r="X62" s="9">
        <v>10.650742537742552</v>
      </c>
      <c r="Y62" s="284">
        <v>116.6262505427826</v>
      </c>
      <c r="Z62" s="568" t="str">
        <f>SUBSTITUTE(SUBSTITUTE(SUBSTITUTE(SUBSTITUTE(IF(E62="","",VLOOKUP(E62,Esquemas_NORM!$A$2:$H$126,8,FALSE)),"PROVINCIA ADMINISTRATIVA Y DE PLANIFICACIÓN","PAT"),"PROVINCIA ADMINISTRATIVA Y DE PLANIFICACION","PAT"),"PROVINCIA ADMINISTRATIVA DE PLANIFICACION","PAT"),"PROVINCIA ADMINISTRATIVA Y PLANIFICACION","PAT")</f>
        <v>PAT TURÍSTICA Y AGROECOLÓGICA DEL OCCIDENTE ANTIOQUEÑO</v>
      </c>
      <c r="AA62" s="568" t="str">
        <f>IF($E62="","",INDEX(Esquemas_NORM!$H$2:$K$126,MATCH($E62,Esquemas_NORM!$A$2:$A$126,0),MATCH(AA$4,Esquemas_NORM!$H$1:$K$1,0)))</f>
        <v>A la fecha no ha conformado un EAT Región</v>
      </c>
      <c r="AB62" s="568" t="str">
        <f>IF($E62="","",INDEX(Esquemas_NORM!$H$2:$K$126,MATCH($E62,Esquemas_NORM!$A$2:$A$126,0),MATCH(AB$4,Esquemas_NORM!$H$1:$K$1,0)))</f>
        <v>A la fecha no ha conformado un EAT Área Metropolitana</v>
      </c>
      <c r="AC62" s="568" t="str">
        <f>IF($E62="","",INDEX(Esquemas_NORM!$H$2:$K$126,MATCH($E62,Esquemas_NORM!$A$2:$A$126,0),MATCH(AC$4,Esquemas_NORM!$H$1:$K$1,0)))</f>
        <v>ASOCIACION DE MUNICIPIOS DEL OCCIDENTE ANTIOQUEÑO - AMOCCIDENTE</v>
      </c>
      <c r="AD62" s="645"/>
    </row>
    <row r="63" spans="1:30" hidden="1" x14ac:dyDescent="0.3">
      <c r="A63" s="6">
        <v>2015</v>
      </c>
      <c r="B63" s="4" t="s">
        <v>556</v>
      </c>
      <c r="C63" s="4" t="s">
        <v>272</v>
      </c>
      <c r="D63" s="4" t="s">
        <v>571</v>
      </c>
      <c r="E63" s="4" t="s">
        <v>293</v>
      </c>
      <c r="F63" s="4" t="s">
        <v>275</v>
      </c>
      <c r="G63" s="4" t="s">
        <v>294</v>
      </c>
      <c r="H63" s="9">
        <v>21.593615931279853</v>
      </c>
      <c r="I63" s="9">
        <v>6.897803166010033</v>
      </c>
      <c r="J63" s="287">
        <v>28.491419097289885</v>
      </c>
      <c r="K63" s="9">
        <v>1.7435961373400022</v>
      </c>
      <c r="L63" s="9">
        <v>16.843844429300017</v>
      </c>
      <c r="M63" s="287">
        <v>18.587440566640019</v>
      </c>
      <c r="N63" s="9">
        <v>11.560774108169934</v>
      </c>
      <c r="O63" s="9">
        <v>25.998690154280034</v>
      </c>
      <c r="P63" s="9">
        <v>7.0999717003300518</v>
      </c>
      <c r="Q63" s="9">
        <v>6.2070043954300438</v>
      </c>
      <c r="R63" s="9">
        <v>11.762786019720004</v>
      </c>
      <c r="S63" s="9">
        <v>16.379886527560018</v>
      </c>
      <c r="T63" s="9">
        <v>32.622812346030067</v>
      </c>
      <c r="U63" s="9">
        <v>6.0904202042899742</v>
      </c>
      <c r="V63" s="287">
        <v>117.7223454558101</v>
      </c>
      <c r="W63" s="287">
        <v>164.80120511974022</v>
      </c>
      <c r="X63" s="9">
        <v>16.562838326343385</v>
      </c>
      <c r="Y63" s="284">
        <v>181.36404344608349</v>
      </c>
      <c r="Z63" s="568" t="str">
        <f>SUBSTITUTE(SUBSTITUTE(SUBSTITUTE(SUBSTITUTE(IF(E63="","",VLOOKUP(E63,Esquemas_NORM!$A$2:$H$126,8,FALSE)),"PROVINCIA ADMINISTRATIVA Y DE PLANIFICACIÓN","PAT"),"PROVINCIA ADMINISTRATIVA Y DE PLANIFICACION","PAT"),"PROVINCIA ADMINISTRATIVA DE PLANIFICACION","PAT"),"PROVINCIA ADMINISTRATIVA Y PLANIFICACION","PAT")</f>
        <v>PAT AGROINDUSTRIAL DEL OCCIDENTE ANTIOQUEÑO</v>
      </c>
      <c r="AA63" s="568" t="str">
        <f>IF($E63="","",INDEX(Esquemas_NORM!$H$2:$K$126,MATCH($E63,Esquemas_NORM!$A$2:$A$126,0),MATCH(AA$4,Esquemas_NORM!$H$1:$K$1,0)))</f>
        <v>Región de Planeación y Gestión de Occidente</v>
      </c>
      <c r="AB63" s="568" t="str">
        <f>IF($E63="","",INDEX(Esquemas_NORM!$H$2:$K$126,MATCH($E63,Esquemas_NORM!$A$2:$A$126,0),MATCH(AB$4,Esquemas_NORM!$H$1:$K$1,0)))</f>
        <v>A la fecha no ha conformado un EAT Área Metropolitana</v>
      </c>
      <c r="AC63" s="568" t="str">
        <f>IF($E63="","",INDEX(Esquemas_NORM!$H$2:$K$126,MATCH($E63,Esquemas_NORM!$A$2:$A$126,0),MATCH(AC$4,Esquemas_NORM!$H$1:$K$1,0)))</f>
        <v>ASOCIACION DE MUNICIPIOS DEL OCCIDENTE ANTIOQUEÑO - AMOCCIDENTE</v>
      </c>
      <c r="AD63" s="645"/>
    </row>
    <row r="64" spans="1:30" hidden="1" x14ac:dyDescent="0.3">
      <c r="A64" s="6">
        <v>2015</v>
      </c>
      <c r="B64" s="4" t="s">
        <v>556</v>
      </c>
      <c r="C64" s="4" t="s">
        <v>272</v>
      </c>
      <c r="D64" s="4" t="s">
        <v>572</v>
      </c>
      <c r="E64" s="4" t="s">
        <v>295</v>
      </c>
      <c r="F64" s="4" t="s">
        <v>275</v>
      </c>
      <c r="G64" s="4" t="s">
        <v>296</v>
      </c>
      <c r="H64" s="9">
        <v>5.3653661013499638</v>
      </c>
      <c r="I64" s="9">
        <v>0</v>
      </c>
      <c r="J64" s="287">
        <v>5.3653661013499638</v>
      </c>
      <c r="K64" s="9">
        <v>0.81393356043000109</v>
      </c>
      <c r="L64" s="9">
        <v>2.2670216641200027</v>
      </c>
      <c r="M64" s="287">
        <v>3.0809552245500038</v>
      </c>
      <c r="N64" s="9">
        <v>1.7969319718899901</v>
      </c>
      <c r="O64" s="9">
        <v>8.8205340115700128</v>
      </c>
      <c r="P64" s="9">
        <v>1.1624687745400082</v>
      </c>
      <c r="Q64" s="9">
        <v>0.76977194928000547</v>
      </c>
      <c r="R64" s="9">
        <v>3.4386174201100004</v>
      </c>
      <c r="S64" s="9">
        <v>3.8803863888900039</v>
      </c>
      <c r="T64" s="9">
        <v>7.4664673403700164</v>
      </c>
      <c r="U64" s="9">
        <v>1.0435552506999957</v>
      </c>
      <c r="V64" s="287">
        <v>28.378733107350033</v>
      </c>
      <c r="W64" s="287">
        <v>36.825054433250052</v>
      </c>
      <c r="X64" s="9">
        <v>3.7009888519547371</v>
      </c>
      <c r="Y64" s="284">
        <v>40.526043285204757</v>
      </c>
      <c r="Z64" s="568" t="str">
        <f>SUBSTITUTE(SUBSTITUTE(SUBSTITUTE(SUBSTITUTE(IF(E64="","",VLOOKUP(E64,Esquemas_NORM!$A$2:$H$126,8,FALSE)),"PROVINCIA ADMINISTRATIVA Y DE PLANIFICACIÓN","PAT"),"PROVINCIA ADMINISTRATIVA Y DE PLANIFICACION","PAT"),"PROVINCIA ADMINISTRATIVA DE PLANIFICACION","PAT"),"PROVINCIA ADMINISTRATIVA Y PLANIFICACION","PAT")</f>
        <v>PAT TURÍSTICA Y AGROECOLÓGICA DEL OCCIDENTE ANTIOQUEÑO</v>
      </c>
      <c r="AA64" s="568" t="str">
        <f>IF($E64="","",INDEX(Esquemas_NORM!$H$2:$K$126,MATCH($E64,Esquemas_NORM!$A$2:$A$126,0),MATCH(AA$4,Esquemas_NORM!$H$1:$K$1,0)))</f>
        <v>A la fecha no ha conformado un EAT Región</v>
      </c>
      <c r="AB64" s="568" t="str">
        <f>IF($E64="","",INDEX(Esquemas_NORM!$H$2:$K$126,MATCH($E64,Esquemas_NORM!$A$2:$A$126,0),MATCH(AB$4,Esquemas_NORM!$H$1:$K$1,0)))</f>
        <v>A la fecha no ha conformado un EAT Área Metropolitana</v>
      </c>
      <c r="AC64" s="568" t="str">
        <f>IF($E64="","",INDEX(Esquemas_NORM!$H$2:$K$126,MATCH($E64,Esquemas_NORM!$A$2:$A$126,0),MATCH(AC$4,Esquemas_NORM!$H$1:$K$1,0)))</f>
        <v>ASOCIACION DE MUNICIPIOS DEL OCCIDENTE ANTIOQUEÑO - AMOCCIDENTE</v>
      </c>
      <c r="AD64" s="645"/>
    </row>
    <row r="65" spans="1:30" hidden="1" x14ac:dyDescent="0.3">
      <c r="A65" s="6">
        <v>2015</v>
      </c>
      <c r="B65" s="4" t="s">
        <v>556</v>
      </c>
      <c r="C65" s="4" t="s">
        <v>272</v>
      </c>
      <c r="D65" s="4" t="s">
        <v>572</v>
      </c>
      <c r="E65" s="4" t="s">
        <v>297</v>
      </c>
      <c r="F65" s="4" t="s">
        <v>275</v>
      </c>
      <c r="G65" s="4" t="s">
        <v>298</v>
      </c>
      <c r="H65" s="9">
        <v>20.24982607040986</v>
      </c>
      <c r="I65" s="9">
        <v>0.3833673456800018</v>
      </c>
      <c r="J65" s="287">
        <v>20.633193416089863</v>
      </c>
      <c r="K65" s="9">
        <v>1.9623152761900025</v>
      </c>
      <c r="L65" s="9">
        <v>3.5707968320100036</v>
      </c>
      <c r="M65" s="287">
        <v>5.5331121082000063</v>
      </c>
      <c r="N65" s="9">
        <v>1.8367971138899899</v>
      </c>
      <c r="O65" s="9">
        <v>5.1656504600700073</v>
      </c>
      <c r="P65" s="9">
        <v>2.153265629900015</v>
      </c>
      <c r="Q65" s="9">
        <v>1.7576726880800124</v>
      </c>
      <c r="R65" s="9">
        <v>5.6570928490100005</v>
      </c>
      <c r="S65" s="9">
        <v>6.5448997658000074</v>
      </c>
      <c r="T65" s="9">
        <v>12.379568590800027</v>
      </c>
      <c r="U65" s="9">
        <v>2.2711704051899901</v>
      </c>
      <c r="V65" s="287">
        <v>37.766117502740045</v>
      </c>
      <c r="W65" s="287">
        <v>63.932423027030097</v>
      </c>
      <c r="X65" s="9">
        <v>6.4253315722949411</v>
      </c>
      <c r="Y65" s="284">
        <v>70.357754599324977</v>
      </c>
      <c r="Z65" s="568" t="str">
        <f>SUBSTITUTE(SUBSTITUTE(SUBSTITUTE(SUBSTITUTE(IF(E65="","",VLOOKUP(E65,Esquemas_NORM!$A$2:$H$126,8,FALSE)),"PROVINCIA ADMINISTRATIVA Y DE PLANIFICACIÓN","PAT"),"PROVINCIA ADMINISTRATIVA Y DE PLANIFICACION","PAT"),"PROVINCIA ADMINISTRATIVA DE PLANIFICACION","PAT"),"PROVINCIA ADMINISTRATIVA Y PLANIFICACION","PAT")</f>
        <v>PAT TURÍSTICA Y AGROECOLÓGICA DEL OCCIDENTE ANTIOQUEÑO</v>
      </c>
      <c r="AA65" s="568" t="str">
        <f>IF($E65="","",INDEX(Esquemas_NORM!$H$2:$K$126,MATCH($E65,Esquemas_NORM!$A$2:$A$126,0),MATCH(AA$4,Esquemas_NORM!$H$1:$K$1,0)))</f>
        <v>Región de Planeación y Gestión de Occidente</v>
      </c>
      <c r="AB65" s="568" t="str">
        <f>IF($E65="","",INDEX(Esquemas_NORM!$H$2:$K$126,MATCH($E65,Esquemas_NORM!$A$2:$A$126,0),MATCH(AB$4,Esquemas_NORM!$H$1:$K$1,0)))</f>
        <v>A la fecha no ha conformado un EAT Área Metropolitana</v>
      </c>
      <c r="AC65" s="568" t="str">
        <f>IF($E65="","",INDEX(Esquemas_NORM!$H$2:$K$126,MATCH($E65,Esquemas_NORM!$A$2:$A$126,0),MATCH(AC$4,Esquemas_NORM!$H$1:$K$1,0)))</f>
        <v>ASOCIACION DE MUNICIPIOS DEL OCCIDENTE ANTIOQUEÑO - AMOCCIDENTE</v>
      </c>
      <c r="AD65" s="645"/>
    </row>
    <row r="66" spans="1:30" hidden="1" x14ac:dyDescent="0.3">
      <c r="A66" s="6">
        <v>2015</v>
      </c>
      <c r="B66" s="4" t="s">
        <v>556</v>
      </c>
      <c r="C66" s="4" t="s">
        <v>272</v>
      </c>
      <c r="D66" s="4" t="s">
        <v>572</v>
      </c>
      <c r="E66" s="4" t="s">
        <v>299</v>
      </c>
      <c r="F66" s="4" t="s">
        <v>275</v>
      </c>
      <c r="G66" s="4" t="s">
        <v>300</v>
      </c>
      <c r="H66" s="9">
        <v>16.294800177939891</v>
      </c>
      <c r="I66" s="9">
        <v>2.6447129750000121E-2</v>
      </c>
      <c r="J66" s="287">
        <v>16.321247307689891</v>
      </c>
      <c r="K66" s="9">
        <v>1.0099942000500013</v>
      </c>
      <c r="L66" s="9">
        <v>6.1688423648100059</v>
      </c>
      <c r="M66" s="287">
        <v>7.1788365648600072</v>
      </c>
      <c r="N66" s="9">
        <v>2.1763842841399881</v>
      </c>
      <c r="O66" s="9">
        <v>9.8189983455200149</v>
      </c>
      <c r="P66" s="9">
        <v>3.604848887420026</v>
      </c>
      <c r="Q66" s="9">
        <v>2.9095256855600202</v>
      </c>
      <c r="R66" s="9">
        <v>6.0990752774600017</v>
      </c>
      <c r="S66" s="9">
        <v>8.6741322805400092</v>
      </c>
      <c r="T66" s="9">
        <v>19.702566237450039</v>
      </c>
      <c r="U66" s="9">
        <v>2.8876465841799881</v>
      </c>
      <c r="V66" s="287">
        <v>55.873177582270088</v>
      </c>
      <c r="W66" s="287">
        <v>79.37326145482011</v>
      </c>
      <c r="X66" s="9">
        <v>7.9771655550431033</v>
      </c>
      <c r="Y66" s="284">
        <v>87.350427009863154</v>
      </c>
      <c r="Z66" s="568" t="str">
        <f>SUBSTITUTE(SUBSTITUTE(SUBSTITUTE(SUBSTITUTE(IF(E66="","",VLOOKUP(E66,Esquemas_NORM!$A$2:$H$126,8,FALSE)),"PROVINCIA ADMINISTRATIVA Y DE PLANIFICACIÓN","PAT"),"PROVINCIA ADMINISTRATIVA Y DE PLANIFICACION","PAT"),"PROVINCIA ADMINISTRATIVA DE PLANIFICACION","PAT"),"PROVINCIA ADMINISTRATIVA Y PLANIFICACION","PAT")</f>
        <v>A la fecha no ha conformado un EAT Provincia</v>
      </c>
      <c r="AA66" s="568" t="str">
        <f>IF($E66="","",INDEX(Esquemas_NORM!$H$2:$K$126,MATCH($E66,Esquemas_NORM!$A$2:$A$126,0),MATCH(AA$4,Esquemas_NORM!$H$1:$K$1,0)))</f>
        <v>Región de Planeación y Gestión de Occidente</v>
      </c>
      <c r="AB66" s="568" t="str">
        <f>IF($E66="","",INDEX(Esquemas_NORM!$H$2:$K$126,MATCH($E66,Esquemas_NORM!$A$2:$A$126,0),MATCH(AB$4,Esquemas_NORM!$H$1:$K$1,0)))</f>
        <v>A la fecha no ha conformado un EAT Área Metropolitana</v>
      </c>
      <c r="AC66" s="568" t="str">
        <f>IF($E66="","",INDEX(Esquemas_NORM!$H$2:$K$126,MATCH($E66,Esquemas_NORM!$A$2:$A$126,0),MATCH(AC$4,Esquemas_NORM!$H$1:$K$1,0)))</f>
        <v>ASOCIACION DE MUNICIPIOS DEL OCCIDENTE ANTIOQUEÑO - AMOCCIDENTE</v>
      </c>
      <c r="AD66" s="645"/>
    </row>
    <row r="67" spans="1:30" hidden="1" x14ac:dyDescent="0.3">
      <c r="A67" s="6">
        <v>2015</v>
      </c>
      <c r="B67" s="4" t="s">
        <v>556</v>
      </c>
      <c r="C67" s="4" t="s">
        <v>272</v>
      </c>
      <c r="D67" s="4" t="s">
        <v>572</v>
      </c>
      <c r="E67" s="4" t="s">
        <v>301</v>
      </c>
      <c r="F67" s="4" t="s">
        <v>275</v>
      </c>
      <c r="G67" s="4" t="s">
        <v>302</v>
      </c>
      <c r="H67" s="9">
        <v>4.1638870518099713</v>
      </c>
      <c r="I67" s="9">
        <v>0</v>
      </c>
      <c r="J67" s="287">
        <v>4.1638870518099713</v>
      </c>
      <c r="K67" s="9">
        <v>0.67651053932000083</v>
      </c>
      <c r="L67" s="9">
        <v>1.782625521430002</v>
      </c>
      <c r="M67" s="287">
        <v>2.4591360607500028</v>
      </c>
      <c r="N67" s="9">
        <v>3.5095879622599804</v>
      </c>
      <c r="O67" s="9">
        <v>5.3209597219600075</v>
      </c>
      <c r="P67" s="9">
        <v>1.0295024843400074</v>
      </c>
      <c r="Q67" s="9">
        <v>0.49083323355000347</v>
      </c>
      <c r="R67" s="9">
        <v>2.6917004330700003</v>
      </c>
      <c r="S67" s="9">
        <v>2.9496110925500036</v>
      </c>
      <c r="T67" s="9">
        <v>5.078358298070011</v>
      </c>
      <c r="U67" s="9">
        <v>0.73257240982999694</v>
      </c>
      <c r="V67" s="287">
        <v>21.80312563563001</v>
      </c>
      <c r="W67" s="287">
        <v>28.426148748190045</v>
      </c>
      <c r="X67" s="9">
        <v>2.8568826642677223</v>
      </c>
      <c r="Y67" s="284">
        <v>31.283031412457742</v>
      </c>
      <c r="Z67" s="568" t="str">
        <f>SUBSTITUTE(SUBSTITUTE(SUBSTITUTE(SUBSTITUTE(IF(E67="","",VLOOKUP(E67,Esquemas_NORM!$A$2:$H$126,8,FALSE)),"PROVINCIA ADMINISTRATIVA Y DE PLANIFICACIÓN","PAT"),"PROVINCIA ADMINISTRATIVA Y DE PLANIFICACION","PAT"),"PROVINCIA ADMINISTRATIVA DE PLANIFICACION","PAT"),"PROVINCIA ADMINISTRATIVA Y PLANIFICACION","PAT")</f>
        <v>PAT TURÍSTICA Y AGROECOLÓGICA DEL OCCIDENTE ANTIOQUEÑO</v>
      </c>
      <c r="AA67" s="568" t="str">
        <f>IF($E67="","",INDEX(Esquemas_NORM!$H$2:$K$126,MATCH($E67,Esquemas_NORM!$A$2:$A$126,0),MATCH(AA$4,Esquemas_NORM!$H$1:$K$1,0)))</f>
        <v>Región de Planeación y Gestión de Occidente</v>
      </c>
      <c r="AB67" s="568" t="str">
        <f>IF($E67="","",INDEX(Esquemas_NORM!$H$2:$K$126,MATCH($E67,Esquemas_NORM!$A$2:$A$126,0),MATCH(AB$4,Esquemas_NORM!$H$1:$K$1,0)))</f>
        <v>A la fecha no ha conformado un EAT Área Metropolitana</v>
      </c>
      <c r="AC67" s="568" t="str">
        <f>IF($E67="","",INDEX(Esquemas_NORM!$H$2:$K$126,MATCH($E67,Esquemas_NORM!$A$2:$A$126,0),MATCH(AC$4,Esquemas_NORM!$H$1:$K$1,0)))</f>
        <v>ASOCIACION DE MUNICIPIOS DEL OCCIDENTE ANTIOQUEÑO - AMOCCIDENTE</v>
      </c>
      <c r="AD67" s="645"/>
    </row>
    <row r="68" spans="1:30" hidden="1" x14ac:dyDescent="0.3">
      <c r="A68" s="6">
        <v>2015</v>
      </c>
      <c r="B68" s="4" t="s">
        <v>556</v>
      </c>
      <c r="C68" s="4" t="s">
        <v>272</v>
      </c>
      <c r="D68" s="4" t="s">
        <v>571</v>
      </c>
      <c r="E68" s="4" t="s">
        <v>303</v>
      </c>
      <c r="F68" s="4" t="s">
        <v>275</v>
      </c>
      <c r="G68" s="4" t="s">
        <v>304</v>
      </c>
      <c r="H68" s="9">
        <v>12.011549362349918</v>
      </c>
      <c r="I68" s="9">
        <v>0</v>
      </c>
      <c r="J68" s="287">
        <v>12.011549362349918</v>
      </c>
      <c r="K68" s="9">
        <v>2.618441000750003</v>
      </c>
      <c r="L68" s="9">
        <v>2.5613247781600026</v>
      </c>
      <c r="M68" s="287">
        <v>5.1797657789100056</v>
      </c>
      <c r="N68" s="9">
        <v>1.4953583952699918</v>
      </c>
      <c r="O68" s="9">
        <v>6.0916598476400079</v>
      </c>
      <c r="P68" s="9">
        <v>2.333705815610017</v>
      </c>
      <c r="Q68" s="9">
        <v>1.9292475754100136</v>
      </c>
      <c r="R68" s="9">
        <v>5.0430640572500005</v>
      </c>
      <c r="S68" s="9">
        <v>7.1431286049200082</v>
      </c>
      <c r="T68" s="9">
        <v>17.080874523180036</v>
      </c>
      <c r="U68" s="9">
        <v>1.6521928275999931</v>
      </c>
      <c r="V68" s="287">
        <v>42.769231646880066</v>
      </c>
      <c r="W68" s="287">
        <v>59.960546788140078</v>
      </c>
      <c r="X68" s="9">
        <v>6.026150365161234</v>
      </c>
      <c r="Y68" s="284">
        <v>65.986697153301265</v>
      </c>
      <c r="Z68" s="568" t="str">
        <f>SUBSTITUTE(SUBSTITUTE(SUBSTITUTE(SUBSTITUTE(IF(E68="","",VLOOKUP(E68,Esquemas_NORM!$A$2:$H$126,8,FALSE)),"PROVINCIA ADMINISTRATIVA Y DE PLANIFICACIÓN","PAT"),"PROVINCIA ADMINISTRATIVA Y DE PLANIFICACION","PAT"),"PROVINCIA ADMINISTRATIVA DE PLANIFICACION","PAT"),"PROVINCIA ADMINISTRATIVA Y PLANIFICACION","PAT")</f>
        <v>PAT AGROINDUSTRIAL DEL OCCIDENTE ANTIOQUEÑO</v>
      </c>
      <c r="AA68" s="568" t="str">
        <f>IF($E68="","",INDEX(Esquemas_NORM!$H$2:$K$126,MATCH($E68,Esquemas_NORM!$A$2:$A$126,0),MATCH(AA$4,Esquemas_NORM!$H$1:$K$1,0)))</f>
        <v>Región de Planeación y Gestión de Occidente</v>
      </c>
      <c r="AB68" s="568" t="str">
        <f>IF($E68="","",INDEX(Esquemas_NORM!$H$2:$K$126,MATCH($E68,Esquemas_NORM!$A$2:$A$126,0),MATCH(AB$4,Esquemas_NORM!$H$1:$K$1,0)))</f>
        <v>A la fecha no ha conformado un EAT Área Metropolitana</v>
      </c>
      <c r="AC68" s="568" t="str">
        <f>IF($E68="","",INDEX(Esquemas_NORM!$H$2:$K$126,MATCH($E68,Esquemas_NORM!$A$2:$A$126,0),MATCH(AC$4,Esquemas_NORM!$H$1:$K$1,0)))</f>
        <v>ASOCIACION DE MUNICIPIOS DEL OCCIDENTE ANTIOQUEÑO - AMOCCIDENTE</v>
      </c>
      <c r="AD68" s="645"/>
    </row>
    <row r="69" spans="1:30" hidden="1" x14ac:dyDescent="0.3">
      <c r="A69" s="6">
        <v>2015</v>
      </c>
      <c r="B69" s="4" t="s">
        <v>556</v>
      </c>
      <c r="C69" s="4" t="s">
        <v>272</v>
      </c>
      <c r="D69" s="4" t="s">
        <v>572</v>
      </c>
      <c r="E69" s="4" t="s">
        <v>305</v>
      </c>
      <c r="F69" s="4" t="s">
        <v>275</v>
      </c>
      <c r="G69" s="4" t="s">
        <v>306</v>
      </c>
      <c r="H69" s="9">
        <v>12.616847645379915</v>
      </c>
      <c r="I69" s="9">
        <v>0.92203646885000434</v>
      </c>
      <c r="J69" s="287">
        <v>13.538884114229919</v>
      </c>
      <c r="K69" s="9">
        <v>1.5124345877200021</v>
      </c>
      <c r="L69" s="9">
        <v>4.9179021460400056</v>
      </c>
      <c r="M69" s="287">
        <v>6.4303367337600079</v>
      </c>
      <c r="N69" s="9">
        <v>1.599373963069991</v>
      </c>
      <c r="O69" s="9">
        <v>6.106824606990009</v>
      </c>
      <c r="P69" s="9">
        <v>3.1779053115300226</v>
      </c>
      <c r="Q69" s="9">
        <v>2.5898831624200183</v>
      </c>
      <c r="R69" s="9">
        <v>7.288600231500002</v>
      </c>
      <c r="S69" s="9">
        <v>7.9933734858700092</v>
      </c>
      <c r="T69" s="9">
        <v>20.676039025860042</v>
      </c>
      <c r="U69" s="9">
        <v>2.2429169472499906</v>
      </c>
      <c r="V69" s="287">
        <v>51.674916734490083</v>
      </c>
      <c r="W69" s="287">
        <v>71.644137582480113</v>
      </c>
      <c r="X69" s="9">
        <v>7.200373728739268</v>
      </c>
      <c r="Y69" s="284">
        <v>78.844511311219321</v>
      </c>
      <c r="Z69" s="568" t="str">
        <f>SUBSTITUTE(SUBSTITUTE(SUBSTITUTE(SUBSTITUTE(IF(E69="","",VLOOKUP(E69,Esquemas_NORM!$A$2:$H$126,8,FALSE)),"PROVINCIA ADMINISTRATIVA Y DE PLANIFICACIÓN","PAT"),"PROVINCIA ADMINISTRATIVA Y DE PLANIFICACION","PAT"),"PROVINCIA ADMINISTRATIVA DE PLANIFICACION","PAT"),"PROVINCIA ADMINISTRATIVA Y PLANIFICACION","PAT")</f>
        <v>PAT TURÍSTICA Y AGROECOLÓGICA DEL OCCIDENTE ANTIOQUEÑO</v>
      </c>
      <c r="AA69" s="568" t="str">
        <f>IF($E69="","",INDEX(Esquemas_NORM!$H$2:$K$126,MATCH($E69,Esquemas_NORM!$A$2:$A$126,0),MATCH(AA$4,Esquemas_NORM!$H$1:$K$1,0)))</f>
        <v>A la fecha no ha conformado un EAT Región</v>
      </c>
      <c r="AB69" s="568" t="str">
        <f>IF($E69="","",INDEX(Esquemas_NORM!$H$2:$K$126,MATCH($E69,Esquemas_NORM!$A$2:$A$126,0),MATCH(AB$4,Esquemas_NORM!$H$1:$K$1,0)))</f>
        <v>A la fecha no ha conformado un EAT Área Metropolitana</v>
      </c>
      <c r="AC69" s="568" t="str">
        <f>IF($E69="","",INDEX(Esquemas_NORM!$H$2:$K$126,MATCH($E69,Esquemas_NORM!$A$2:$A$126,0),MATCH(AC$4,Esquemas_NORM!$H$1:$K$1,0)))</f>
        <v>ASOCIACION DE MUNICIPIOS DEL OCCIDENTE ANTIOQUEÑO - AMOCCIDENTE</v>
      </c>
      <c r="AD69" s="645"/>
    </row>
    <row r="70" spans="1:30" hidden="1" x14ac:dyDescent="0.3">
      <c r="A70" s="6">
        <v>2015</v>
      </c>
      <c r="B70" s="4" t="s">
        <v>556</v>
      </c>
      <c r="C70" s="4" t="s">
        <v>272</v>
      </c>
      <c r="D70" s="4" t="s">
        <v>572</v>
      </c>
      <c r="E70" s="4" t="s">
        <v>307</v>
      </c>
      <c r="F70" s="4" t="s">
        <v>275</v>
      </c>
      <c r="G70" s="4" t="s">
        <v>308</v>
      </c>
      <c r="H70" s="9">
        <v>11.339180440559922</v>
      </c>
      <c r="I70" s="9">
        <v>0</v>
      </c>
      <c r="J70" s="287">
        <v>11.339180440559922</v>
      </c>
      <c r="K70" s="9">
        <v>2.8130478911300036</v>
      </c>
      <c r="L70" s="9">
        <v>11.595049592610012</v>
      </c>
      <c r="M70" s="287">
        <v>14.408097483740015</v>
      </c>
      <c r="N70" s="9">
        <v>10.178921933499943</v>
      </c>
      <c r="O70" s="9">
        <v>49.492065289080067</v>
      </c>
      <c r="P70" s="9">
        <v>5.9604656909900422</v>
      </c>
      <c r="Q70" s="9">
        <v>3.9575437670900282</v>
      </c>
      <c r="R70" s="9">
        <v>28.233878963370007</v>
      </c>
      <c r="S70" s="9">
        <v>17.371623308540016</v>
      </c>
      <c r="T70" s="9">
        <v>21.159367734060044</v>
      </c>
      <c r="U70" s="9">
        <v>3.7414919487899843</v>
      </c>
      <c r="V70" s="287">
        <v>140.09535863542015</v>
      </c>
      <c r="W70" s="287">
        <v>165.84263655972026</v>
      </c>
      <c r="X70" s="9">
        <v>16.667504190623099</v>
      </c>
      <c r="Y70" s="284">
        <v>182.5101407503432</v>
      </c>
      <c r="Z70" s="568" t="str">
        <f>SUBSTITUTE(SUBSTITUTE(SUBSTITUTE(SUBSTITUTE(IF(E70="","",VLOOKUP(E70,Esquemas_NORM!$A$2:$H$126,8,FALSE)),"PROVINCIA ADMINISTRATIVA Y DE PLANIFICACIÓN","PAT"),"PROVINCIA ADMINISTRATIVA Y DE PLANIFICACION","PAT"),"PROVINCIA ADMINISTRATIVA DE PLANIFICACION","PAT"),"PROVINCIA ADMINISTRATIVA Y PLANIFICACION","PAT")</f>
        <v>PAT TURÍSTICA Y AGROECOLÓGICA DEL OCCIDENTE ANTIOQUEÑO</v>
      </c>
      <c r="AA70" s="568" t="str">
        <f>IF($E70="","",INDEX(Esquemas_NORM!$H$2:$K$126,MATCH($E70,Esquemas_NORM!$A$2:$A$126,0),MATCH(AA$4,Esquemas_NORM!$H$1:$K$1,0)))</f>
        <v>Región de Planeación y Gestión de Occidente</v>
      </c>
      <c r="AB70" s="568" t="str">
        <f>IF($E70="","",INDEX(Esquemas_NORM!$H$2:$K$126,MATCH($E70,Esquemas_NORM!$A$2:$A$126,0),MATCH(AB$4,Esquemas_NORM!$H$1:$K$1,0)))</f>
        <v>A la fecha no ha conformado un EAT Área Metropolitana</v>
      </c>
      <c r="AC70" s="568" t="str">
        <f>IF($E70="","",INDEX(Esquemas_NORM!$H$2:$K$126,MATCH($E70,Esquemas_NORM!$A$2:$A$126,0),MATCH(AC$4,Esquemas_NORM!$H$1:$K$1,0)))</f>
        <v>ASOCIACION DE MUNICIPIOS DEL OCCIDENTE ANTIOQUEÑO - AMOCCIDENTE</v>
      </c>
      <c r="AD70" s="645"/>
    </row>
    <row r="71" spans="1:30" hidden="1" x14ac:dyDescent="0.3">
      <c r="A71" s="6">
        <v>2015</v>
      </c>
      <c r="B71" s="4" t="s">
        <v>556</v>
      </c>
      <c r="C71" s="4" t="s">
        <v>272</v>
      </c>
      <c r="D71" s="4" t="s">
        <v>572</v>
      </c>
      <c r="E71" s="4" t="s">
        <v>309</v>
      </c>
      <c r="F71" s="4" t="s">
        <v>275</v>
      </c>
      <c r="G71" s="4" t="s">
        <v>310</v>
      </c>
      <c r="H71" s="9">
        <v>44.082643029749704</v>
      </c>
      <c r="I71" s="9">
        <v>9.5086733890000441E-2</v>
      </c>
      <c r="J71" s="287">
        <v>44.177729763639704</v>
      </c>
      <c r="K71" s="9">
        <v>7.73503456397001</v>
      </c>
      <c r="L71" s="9">
        <v>17.688623160920017</v>
      </c>
      <c r="M71" s="287">
        <v>25.423657724890028</v>
      </c>
      <c r="N71" s="9">
        <v>3.5872491625199801</v>
      </c>
      <c r="O71" s="9">
        <v>76.897135852970109</v>
      </c>
      <c r="P71" s="9">
        <v>9.3091291401200653</v>
      </c>
      <c r="Q71" s="9">
        <v>6.9952674049200496</v>
      </c>
      <c r="R71" s="9">
        <v>24.488570540330006</v>
      </c>
      <c r="S71" s="9">
        <v>27.737507585040028</v>
      </c>
      <c r="T71" s="9">
        <v>53.132010873740107</v>
      </c>
      <c r="U71" s="9">
        <v>7.6021052280799681</v>
      </c>
      <c r="V71" s="287">
        <v>209.74897578772033</v>
      </c>
      <c r="W71" s="287">
        <v>279.35036327625039</v>
      </c>
      <c r="X71" s="9">
        <v>28.075249206996748</v>
      </c>
      <c r="Y71" s="284">
        <v>307.42561248324694</v>
      </c>
      <c r="Z71" s="568" t="str">
        <f>SUBSTITUTE(SUBSTITUTE(SUBSTITUTE(SUBSTITUTE(IF(E71="","",VLOOKUP(E71,Esquemas_NORM!$A$2:$H$126,8,FALSE)),"PROVINCIA ADMINISTRATIVA Y DE PLANIFICACIÓN","PAT"),"PROVINCIA ADMINISTRATIVA Y DE PLANIFICACION","PAT"),"PROVINCIA ADMINISTRATIVA DE PLANIFICACION","PAT"),"PROVINCIA ADMINISTRATIVA Y PLANIFICACION","PAT")</f>
        <v>PAT TURÍSTICA Y AGROECOLÓGICA DEL OCCIDENTE ANTIOQUEÑO</v>
      </c>
      <c r="AA71" s="568" t="str">
        <f>IF($E71="","",INDEX(Esquemas_NORM!$H$2:$K$126,MATCH($E71,Esquemas_NORM!$A$2:$A$126,0),MATCH(AA$4,Esquemas_NORM!$H$1:$K$1,0)))</f>
        <v>A la fecha no ha conformado un EAT Región</v>
      </c>
      <c r="AB71" s="568" t="str">
        <f>IF($E71="","",INDEX(Esquemas_NORM!$H$2:$K$126,MATCH($E71,Esquemas_NORM!$A$2:$A$126,0),MATCH(AB$4,Esquemas_NORM!$H$1:$K$1,0)))</f>
        <v>A la fecha no ha conformado un EAT Área Metropolitana</v>
      </c>
      <c r="AC71" s="568" t="str">
        <f>IF($E71="","",INDEX(Esquemas_NORM!$H$2:$K$126,MATCH($E71,Esquemas_NORM!$A$2:$A$126,0),MATCH(AC$4,Esquemas_NORM!$H$1:$K$1,0)))</f>
        <v>ASOCIACION DE MUNICIPIOS DEL OCCIDENTE ANTIOQUEÑO - AMOCCIDENTE</v>
      </c>
      <c r="AD71" s="645"/>
    </row>
    <row r="72" spans="1:30" hidden="1" x14ac:dyDescent="0.3">
      <c r="A72" s="6">
        <v>2015</v>
      </c>
      <c r="B72" s="4" t="s">
        <v>556</v>
      </c>
      <c r="C72" s="4" t="s">
        <v>272</v>
      </c>
      <c r="D72" s="4" t="s">
        <v>572</v>
      </c>
      <c r="E72" s="4" t="s">
        <v>311</v>
      </c>
      <c r="F72" s="4" t="s">
        <v>275</v>
      </c>
      <c r="G72" s="4" t="s">
        <v>312</v>
      </c>
      <c r="H72" s="9">
        <v>15.859531948439894</v>
      </c>
      <c r="I72" s="9">
        <v>0.15205159277000069</v>
      </c>
      <c r="J72" s="287">
        <v>16.011583541209895</v>
      </c>
      <c r="K72" s="9">
        <v>3.8674658727000049</v>
      </c>
      <c r="L72" s="9">
        <v>9.2056982316700111</v>
      </c>
      <c r="M72" s="287">
        <v>13.073164104370015</v>
      </c>
      <c r="N72" s="9">
        <v>7.4486628342999595</v>
      </c>
      <c r="O72" s="9">
        <v>36.90341974436005</v>
      </c>
      <c r="P72" s="9">
        <v>5.8359472356400408</v>
      </c>
      <c r="Q72" s="9">
        <v>3.8464347755000272</v>
      </c>
      <c r="R72" s="9">
        <v>18.843605185280005</v>
      </c>
      <c r="S72" s="9">
        <v>16.148695285710019</v>
      </c>
      <c r="T72" s="9">
        <v>23.799766545100049</v>
      </c>
      <c r="U72" s="9">
        <v>4.1639786897799826</v>
      </c>
      <c r="V72" s="287">
        <v>116.99051029567013</v>
      </c>
      <c r="W72" s="287">
        <v>146.07525794125024</v>
      </c>
      <c r="X72" s="9">
        <v>14.6808445909246</v>
      </c>
      <c r="Y72" s="284">
        <v>160.75610253217471</v>
      </c>
      <c r="Z72" s="568" t="str">
        <f>SUBSTITUTE(SUBSTITUTE(SUBSTITUTE(SUBSTITUTE(IF(E72="","",VLOOKUP(E72,Esquemas_NORM!$A$2:$H$126,8,FALSE)),"PROVINCIA ADMINISTRATIVA Y DE PLANIFICACIÓN","PAT"),"PROVINCIA ADMINISTRATIVA Y DE PLANIFICACION","PAT"),"PROVINCIA ADMINISTRATIVA DE PLANIFICACION","PAT"),"PROVINCIA ADMINISTRATIVA Y PLANIFICACION","PAT")</f>
        <v>A la fecha no ha conformado un EAT Provincia</v>
      </c>
      <c r="AA72" s="568" t="str">
        <f>IF($E72="","",INDEX(Esquemas_NORM!$H$2:$K$126,MATCH($E72,Esquemas_NORM!$A$2:$A$126,0),MATCH(AA$4,Esquemas_NORM!$H$1:$K$1,0)))</f>
        <v>A la fecha no ha conformado un EAT Región</v>
      </c>
      <c r="AB72" s="568" t="str">
        <f>IF($E72="","",INDEX(Esquemas_NORM!$H$2:$K$126,MATCH($E72,Esquemas_NORM!$A$2:$A$126,0),MATCH(AB$4,Esquemas_NORM!$H$1:$K$1,0)))</f>
        <v>A la fecha no ha conformado un EAT Área Metropolitana</v>
      </c>
      <c r="AC72" s="568" t="str">
        <f>IF($E72="","",INDEX(Esquemas_NORM!$H$2:$K$126,MATCH($E72,Esquemas_NORM!$A$2:$A$126,0),MATCH(AC$4,Esquemas_NORM!$H$1:$K$1,0)))</f>
        <v>ASOCIACION DE MUNICIPIOS DEL OCCIDENTE ANTIOQUEÑO - AMOCCIDENTE</v>
      </c>
      <c r="AD72" s="645"/>
    </row>
    <row r="73" spans="1:30" hidden="1" x14ac:dyDescent="0.3">
      <c r="A73" s="6">
        <v>2015</v>
      </c>
      <c r="B73" s="4" t="s">
        <v>556</v>
      </c>
      <c r="C73" s="4" t="s">
        <v>272</v>
      </c>
      <c r="D73" s="4" t="s">
        <v>571</v>
      </c>
      <c r="E73" s="4" t="s">
        <v>313</v>
      </c>
      <c r="F73" s="4" t="s">
        <v>275</v>
      </c>
      <c r="G73" s="4" t="s">
        <v>314</v>
      </c>
      <c r="H73" s="9">
        <v>13.229189022509912</v>
      </c>
      <c r="I73" s="9">
        <v>0.44712505839000211</v>
      </c>
      <c r="J73" s="287">
        <v>13.676314080899914</v>
      </c>
      <c r="K73" s="9">
        <v>1.8377121281300024</v>
      </c>
      <c r="L73" s="9">
        <v>3.5686981533200042</v>
      </c>
      <c r="M73" s="287">
        <v>5.4064102814500066</v>
      </c>
      <c r="N73" s="9">
        <v>1.9163807806699893</v>
      </c>
      <c r="O73" s="9">
        <v>7.2954980985300102</v>
      </c>
      <c r="P73" s="9">
        <v>1.978237859100014</v>
      </c>
      <c r="Q73" s="9">
        <v>1.4667509641500103</v>
      </c>
      <c r="R73" s="9">
        <v>4.2386076982600009</v>
      </c>
      <c r="S73" s="9">
        <v>5.7117634554500061</v>
      </c>
      <c r="T73" s="9">
        <v>11.937410789240024</v>
      </c>
      <c r="U73" s="9">
        <v>1.5392477499899935</v>
      </c>
      <c r="V73" s="287">
        <v>36.083897395390053</v>
      </c>
      <c r="W73" s="287">
        <v>55.166621757740081</v>
      </c>
      <c r="X73" s="9">
        <v>5.5443516721872088</v>
      </c>
      <c r="Y73" s="284">
        <v>60.710973429927236</v>
      </c>
      <c r="Z73" s="568" t="str">
        <f>SUBSTITUTE(SUBSTITUTE(SUBSTITUTE(SUBSTITUTE(IF(E73="","",VLOOKUP(E73,Esquemas_NORM!$A$2:$H$126,8,FALSE)),"PROVINCIA ADMINISTRATIVA Y DE PLANIFICACIÓN","PAT"),"PROVINCIA ADMINISTRATIVA Y DE PLANIFICACION","PAT"),"PROVINCIA ADMINISTRATIVA DE PLANIFICACION","PAT"),"PROVINCIA ADMINISTRATIVA Y PLANIFICACION","PAT")</f>
        <v>PAT AGROINDUSTRIAL DEL OCCIDENTE ANTIOQUEÑO</v>
      </c>
      <c r="AA73" s="568" t="str">
        <f>IF($E73="","",INDEX(Esquemas_NORM!$H$2:$K$126,MATCH($E73,Esquemas_NORM!$A$2:$A$126,0),MATCH(AA$4,Esquemas_NORM!$H$1:$K$1,0)))</f>
        <v>Región de Planeación y Gestión de Occidente</v>
      </c>
      <c r="AB73" s="568" t="str">
        <f>IF($E73="","",INDEX(Esquemas_NORM!$H$2:$K$126,MATCH($E73,Esquemas_NORM!$A$2:$A$126,0),MATCH(AB$4,Esquemas_NORM!$H$1:$K$1,0)))</f>
        <v>A la fecha no ha conformado un EAT Área Metropolitana</v>
      </c>
      <c r="AC73" s="568" t="str">
        <f>IF($E73="","",INDEX(Esquemas_NORM!$H$2:$K$126,MATCH($E73,Esquemas_NORM!$A$2:$A$126,0),MATCH(AC$4,Esquemas_NORM!$H$1:$K$1,0)))</f>
        <v>ASOCIACION DE MUNICIPIOS DEL OCCIDENTE ANTIOQUEÑO - AMOCCIDENTE</v>
      </c>
      <c r="AD73" s="645"/>
    </row>
    <row r="74" spans="1:30" hidden="1" x14ac:dyDescent="0.3">
      <c r="A74" s="6">
        <v>2015</v>
      </c>
      <c r="B74" s="4" t="s">
        <v>556</v>
      </c>
      <c r="C74" s="4" t="s">
        <v>315</v>
      </c>
      <c r="D74" s="4" t="s">
        <v>573</v>
      </c>
      <c r="E74" s="4" t="s">
        <v>317</v>
      </c>
      <c r="F74" s="4" t="s">
        <v>318</v>
      </c>
      <c r="G74" s="4" t="s">
        <v>319</v>
      </c>
      <c r="H74" s="9">
        <v>45.876301268709689</v>
      </c>
      <c r="I74" s="9">
        <v>2.7014276307600125</v>
      </c>
      <c r="J74" s="287">
        <v>48.577728899469705</v>
      </c>
      <c r="K74" s="9">
        <v>3.1775324945800039</v>
      </c>
      <c r="L74" s="9">
        <v>12.288034845100013</v>
      </c>
      <c r="M74" s="287">
        <v>15.465567339680018</v>
      </c>
      <c r="N74" s="9">
        <v>55.066227994809694</v>
      </c>
      <c r="O74" s="9">
        <v>7.3873380536900095</v>
      </c>
      <c r="P74" s="9">
        <v>2.7685436393300193</v>
      </c>
      <c r="Q74" s="9">
        <v>2.1027012689000149</v>
      </c>
      <c r="R74" s="9">
        <v>9.0244298637700009</v>
      </c>
      <c r="S74" s="9">
        <v>18.225048761200021</v>
      </c>
      <c r="T74" s="9">
        <v>12.407638547960024</v>
      </c>
      <c r="U74" s="9">
        <v>1.924943380619992</v>
      </c>
      <c r="V74" s="287">
        <v>108.90687151027977</v>
      </c>
      <c r="W74" s="287">
        <v>172.95016774943028</v>
      </c>
      <c r="X74" s="9">
        <v>17.381824755872064</v>
      </c>
      <c r="Y74" s="284">
        <v>190.3319925053022</v>
      </c>
      <c r="Z74" s="568" t="str">
        <f>SUBSTITUTE(SUBSTITUTE(SUBSTITUTE(SUBSTITUTE(IF(E74="","",VLOOKUP(E74,Esquemas_NORM!$A$2:$H$126,8,FALSE)),"PROVINCIA ADMINISTRATIVA Y DE PLANIFICACIÓN","PAT"),"PROVINCIA ADMINISTRATIVA Y DE PLANIFICACION","PAT"),"PROVINCIA ADMINISTRATIVA DE PLANIFICACION","PAT"),"PROVINCIA ADMINISTRATIVA Y PLANIFICACION","PAT")</f>
        <v>PAT DE LA PAZ</v>
      </c>
      <c r="AA74" s="568" t="str">
        <f>IF($E74="","",INDEX(Esquemas_NORM!$H$2:$K$126,MATCH($E74,Esquemas_NORM!$A$2:$A$126,0),MATCH(AA$4,Esquemas_NORM!$H$1:$K$1,0)))</f>
        <v>A la fecha no ha conformado un EAT Región</v>
      </c>
      <c r="AB74" s="568" t="str">
        <f>IF($E74="","",INDEX(Esquemas_NORM!$H$2:$K$126,MATCH($E74,Esquemas_NORM!$A$2:$A$126,0),MATCH(AB$4,Esquemas_NORM!$H$1:$K$1,0)))</f>
        <v>A la fecha no ha conformado un EAT Área Metropolitana</v>
      </c>
      <c r="AC74" s="568" t="str">
        <f>IF($E74="","",INDEX(Esquemas_NORM!$H$2:$K$126,MATCH($E74,Esquemas_NORM!$A$2:$A$126,0),MATCH(AC$4,Esquemas_NORM!$H$1:$K$1,0)))</f>
        <v>MUNICIPIOS UNIDOS DEL SUR DE ANTIOQUIA - MUSA</v>
      </c>
      <c r="AD74" s="645"/>
    </row>
    <row r="75" spans="1:30" hidden="1" x14ac:dyDescent="0.3">
      <c r="A75" s="6">
        <v>2015</v>
      </c>
      <c r="B75" s="4" t="s">
        <v>556</v>
      </c>
      <c r="C75" s="4" t="s">
        <v>315</v>
      </c>
      <c r="D75" s="4" t="s">
        <v>574</v>
      </c>
      <c r="E75" s="4" t="s">
        <v>320</v>
      </c>
      <c r="F75" s="4" t="s">
        <v>318</v>
      </c>
      <c r="G75" s="4" t="s">
        <v>322</v>
      </c>
      <c r="H75" s="9">
        <v>6.3310005934399562</v>
      </c>
      <c r="I75" s="9">
        <v>0</v>
      </c>
      <c r="J75" s="287">
        <v>6.3310005934399562</v>
      </c>
      <c r="K75" s="9">
        <v>1.1739612781800015</v>
      </c>
      <c r="L75" s="9">
        <v>2.9828354970000031</v>
      </c>
      <c r="M75" s="287">
        <v>4.1567967751800046</v>
      </c>
      <c r="N75" s="9">
        <v>3.4403333269299807</v>
      </c>
      <c r="O75" s="9">
        <v>4.7805732096700062</v>
      </c>
      <c r="P75" s="9">
        <v>1.6958167037700123</v>
      </c>
      <c r="Q75" s="9">
        <v>1.1998093337100084</v>
      </c>
      <c r="R75" s="9">
        <v>6.4864880228000015</v>
      </c>
      <c r="S75" s="9">
        <v>4.6665305176600054</v>
      </c>
      <c r="T75" s="9">
        <v>8.6490240027600169</v>
      </c>
      <c r="U75" s="9">
        <v>1.2329541404099948</v>
      </c>
      <c r="V75" s="287">
        <v>32.151529257710024</v>
      </c>
      <c r="W75" s="287">
        <v>42.639326626330067</v>
      </c>
      <c r="X75" s="9">
        <v>4.2853343987565422</v>
      </c>
      <c r="Y75" s="284">
        <v>46.924661025086579</v>
      </c>
      <c r="Z75" s="568" t="str">
        <f>SUBSTITUTE(SUBSTITUTE(SUBSTITUTE(SUBSTITUTE(IF(E75="","",VLOOKUP(E75,Esquemas_NORM!$A$2:$H$126,8,FALSE)),"PROVINCIA ADMINISTRATIVA Y DE PLANIFICACIÓN","PAT"),"PROVINCIA ADMINISTRATIVA Y DE PLANIFICACION","PAT"),"PROVINCIA ADMINISTRATIVA DE PLANIFICACION","PAT"),"PROVINCIA ADMINISTRATIVA Y PLANIFICACION","PAT")</f>
        <v>PAT DEL AGUA, BOSQUES Y EL TURISMO</v>
      </c>
      <c r="AA75" s="568" t="str">
        <f>IF($E75="","",INDEX(Esquemas_NORM!$H$2:$K$126,MATCH($E75,Esquemas_NORM!$A$2:$A$126,0),MATCH(AA$4,Esquemas_NORM!$H$1:$K$1,0)))</f>
        <v>A la fecha no ha conformado un EAT Región</v>
      </c>
      <c r="AB75" s="568" t="str">
        <f>IF($E75="","",INDEX(Esquemas_NORM!$H$2:$K$126,MATCH($E75,Esquemas_NORM!$A$2:$A$126,0),MATCH(AB$4,Esquemas_NORM!$H$1:$K$1,0)))</f>
        <v>A la fecha no ha conformado un EAT Área Metropolitana</v>
      </c>
      <c r="AC75" s="568" t="str">
        <f>IF($E75="","",INDEX(Esquemas_NORM!$H$2:$K$126,MATCH($E75,Esquemas_NORM!$A$2:$A$126,0),MATCH(AC$4,Esquemas_NORM!$H$1:$K$1,0)))</f>
        <v>A la fecha no ha conformado un EAT asociación - unión</v>
      </c>
      <c r="AD75" s="645"/>
    </row>
    <row r="76" spans="1:30" hidden="1" x14ac:dyDescent="0.3">
      <c r="A76" s="6">
        <v>2015</v>
      </c>
      <c r="B76" s="4" t="s">
        <v>556</v>
      </c>
      <c r="C76" s="4" t="s">
        <v>315</v>
      </c>
      <c r="D76" s="4" t="s">
        <v>573</v>
      </c>
      <c r="E76" s="4" t="s">
        <v>323</v>
      </c>
      <c r="F76" s="4" t="s">
        <v>318</v>
      </c>
      <c r="G76" s="4" t="s">
        <v>325</v>
      </c>
      <c r="H76" s="9">
        <v>10.156531107769931</v>
      </c>
      <c r="I76" s="9">
        <v>0</v>
      </c>
      <c r="J76" s="287">
        <v>10.156531107769931</v>
      </c>
      <c r="K76" s="9">
        <v>1.3719900849200017</v>
      </c>
      <c r="L76" s="9">
        <v>3.5127576865500036</v>
      </c>
      <c r="M76" s="287">
        <v>4.8847477714700052</v>
      </c>
      <c r="N76" s="9">
        <v>2.309534060049987</v>
      </c>
      <c r="O76" s="9">
        <v>3.6606120530500048</v>
      </c>
      <c r="P76" s="9">
        <v>2.145012096750015</v>
      </c>
      <c r="Q76" s="9">
        <v>1.8264008969900132</v>
      </c>
      <c r="R76" s="9">
        <v>8.026190177780002</v>
      </c>
      <c r="S76" s="9">
        <v>5.5665772787100058</v>
      </c>
      <c r="T76" s="9">
        <v>14.089939844210031</v>
      </c>
      <c r="U76" s="9">
        <v>1.6424836055299932</v>
      </c>
      <c r="V76" s="287">
        <v>39.266750013070052</v>
      </c>
      <c r="W76" s="287">
        <v>54.308028892310084</v>
      </c>
      <c r="X76" s="9">
        <v>5.4580614365797953</v>
      </c>
      <c r="Y76" s="284">
        <v>59.766090328889831</v>
      </c>
      <c r="Z76" s="568" t="str">
        <f>SUBSTITUTE(SUBSTITUTE(SUBSTITUTE(SUBSTITUTE(IF(E76="","",VLOOKUP(E76,Esquemas_NORM!$A$2:$H$126,8,FALSE)),"PROVINCIA ADMINISTRATIVA Y DE PLANIFICACIÓN","PAT"),"PROVINCIA ADMINISTRATIVA Y DE PLANIFICACION","PAT"),"PROVINCIA ADMINISTRATIVA DE PLANIFICACION","PAT"),"PROVINCIA ADMINISTRATIVA Y PLANIFICACION","PAT")</f>
        <v>PAT DE LA PAZ</v>
      </c>
      <c r="AA76" s="568" t="str">
        <f>IF($E76="","",INDEX(Esquemas_NORM!$H$2:$K$126,MATCH($E76,Esquemas_NORM!$A$2:$A$126,0),MATCH(AA$4,Esquemas_NORM!$H$1:$K$1,0)))</f>
        <v>A la fecha no ha conformado un EAT Región</v>
      </c>
      <c r="AB76" s="568" t="str">
        <f>IF($E76="","",INDEX(Esquemas_NORM!$H$2:$K$126,MATCH($E76,Esquemas_NORM!$A$2:$A$126,0),MATCH(AB$4,Esquemas_NORM!$H$1:$K$1,0)))</f>
        <v>A la fecha no ha conformado un EAT Área Metropolitana</v>
      </c>
      <c r="AC76" s="568" t="str">
        <f>IF($E76="","",INDEX(Esquemas_NORM!$H$2:$K$126,MATCH($E76,Esquemas_NORM!$A$2:$A$126,0),MATCH(AC$4,Esquemas_NORM!$H$1:$K$1,0)))</f>
        <v>MUNICIPIOS UNIDOS DEL SUR DE ANTIOQUIA - MUSA</v>
      </c>
      <c r="AD76" s="645"/>
    </row>
    <row r="77" spans="1:30" hidden="1" x14ac:dyDescent="0.3">
      <c r="A77" s="6">
        <v>2015</v>
      </c>
      <c r="B77" s="4" t="s">
        <v>556</v>
      </c>
      <c r="C77" s="4" t="s">
        <v>315</v>
      </c>
      <c r="D77" s="4" t="s">
        <v>575</v>
      </c>
      <c r="E77" s="4" t="s">
        <v>326</v>
      </c>
      <c r="F77" s="4" t="s">
        <v>318</v>
      </c>
      <c r="G77" s="4" t="s">
        <v>327</v>
      </c>
      <c r="H77" s="9">
        <v>14.018742710559904</v>
      </c>
      <c r="I77" s="9">
        <v>0</v>
      </c>
      <c r="J77" s="287">
        <v>14.018742710559904</v>
      </c>
      <c r="K77" s="9">
        <v>7.8186494586300102</v>
      </c>
      <c r="L77" s="9">
        <v>11.127320069950011</v>
      </c>
      <c r="M77" s="287">
        <v>18.945969528580022</v>
      </c>
      <c r="N77" s="9">
        <v>16.170971915949909</v>
      </c>
      <c r="O77" s="9">
        <v>19.776259388320025</v>
      </c>
      <c r="P77" s="9">
        <v>3.6437201891600264</v>
      </c>
      <c r="Q77" s="9">
        <v>2.9839841163100211</v>
      </c>
      <c r="R77" s="9">
        <v>17.719723007860004</v>
      </c>
      <c r="S77" s="9">
        <v>11.084350934280012</v>
      </c>
      <c r="T77" s="9">
        <v>19.523704834580037</v>
      </c>
      <c r="U77" s="9">
        <v>3.2864475185199864</v>
      </c>
      <c r="V77" s="287">
        <v>94.18916190498004</v>
      </c>
      <c r="W77" s="287">
        <v>127.15387414412019</v>
      </c>
      <c r="X77" s="9">
        <v>12.779209099150219</v>
      </c>
      <c r="Y77" s="284">
        <v>139.93308324327032</v>
      </c>
      <c r="Z77" s="568" t="str">
        <f>SUBSTITUTE(SUBSTITUTE(SUBSTITUTE(SUBSTITUTE(IF(E77="","",VLOOKUP(E77,Esquemas_NORM!$A$2:$H$126,8,FALSE)),"PROVINCIA ADMINISTRATIVA Y DE PLANIFICACIÓN","PAT"),"PROVINCIA ADMINISTRATIVA Y DE PLANIFICACION","PAT"),"PROVINCIA ADMINISTRATIVA DE PLANIFICACION","PAT"),"PROVINCIA ADMINISTRATIVA Y PLANIFICACION","PAT")</f>
        <v>PAT DEL AGUA, BOSQUES Y EL TURISMO</v>
      </c>
      <c r="AA77" s="568" t="str">
        <f>IF($E77="","",INDEX(Esquemas_NORM!$H$2:$K$126,MATCH($E77,Esquemas_NORM!$A$2:$A$126,0),MATCH(AA$4,Esquemas_NORM!$H$1:$K$1,0)))</f>
        <v>A la fecha no ha conformado un EAT Región</v>
      </c>
      <c r="AB77" s="568" t="str">
        <f>IF($E77="","",INDEX(Esquemas_NORM!$H$2:$K$126,MATCH($E77,Esquemas_NORM!$A$2:$A$126,0),MATCH(AB$4,Esquemas_NORM!$H$1:$K$1,0)))</f>
        <v>A la fecha no ha conformado un EAT Área Metropolitana</v>
      </c>
      <c r="AC77" s="568" t="str">
        <f>IF($E77="","",INDEX(Esquemas_NORM!$H$2:$K$126,MATCH($E77,Esquemas_NORM!$A$2:$A$126,0),MATCH(AC$4,Esquemas_NORM!$H$1:$K$1,0)))</f>
        <v>A la fecha no ha conformado un EAT asociación - unión</v>
      </c>
      <c r="AD77" s="645"/>
    </row>
    <row r="78" spans="1:30" hidden="1" x14ac:dyDescent="0.3">
      <c r="A78" s="6">
        <v>2015</v>
      </c>
      <c r="B78" s="4" t="s">
        <v>556</v>
      </c>
      <c r="C78" s="4" t="s">
        <v>315</v>
      </c>
      <c r="D78" s="4" t="s">
        <v>574</v>
      </c>
      <c r="E78" s="4" t="s">
        <v>328</v>
      </c>
      <c r="F78" s="4" t="s">
        <v>318</v>
      </c>
      <c r="G78" s="4" t="s">
        <v>329</v>
      </c>
      <c r="H78" s="9">
        <v>11.446481054879921</v>
      </c>
      <c r="I78" s="9">
        <v>8.8891196466900428</v>
      </c>
      <c r="J78" s="287">
        <v>20.335600701569966</v>
      </c>
      <c r="K78" s="9">
        <v>1.7695629120600023</v>
      </c>
      <c r="L78" s="9">
        <v>3.5674182216900037</v>
      </c>
      <c r="M78" s="287">
        <v>5.3369811337500064</v>
      </c>
      <c r="N78" s="9">
        <v>11.507528669099935</v>
      </c>
      <c r="O78" s="9">
        <v>2.2937599729400029</v>
      </c>
      <c r="P78" s="9">
        <v>0.85741124139000613</v>
      </c>
      <c r="Q78" s="9">
        <v>0.66106519193000468</v>
      </c>
      <c r="R78" s="9">
        <v>4.7896219994000013</v>
      </c>
      <c r="S78" s="9">
        <v>3.3598473551000034</v>
      </c>
      <c r="T78" s="9">
        <v>4.7780132428300099</v>
      </c>
      <c r="U78" s="9">
        <v>0.70192819374999715</v>
      </c>
      <c r="V78" s="287">
        <v>28.949175866439962</v>
      </c>
      <c r="W78" s="287">
        <v>54.621757701760089</v>
      </c>
      <c r="X78" s="9">
        <v>5.4895917857956862</v>
      </c>
      <c r="Y78" s="284">
        <v>60.111349487555728</v>
      </c>
      <c r="Z78" s="568" t="str">
        <f>SUBSTITUTE(SUBSTITUTE(SUBSTITUTE(SUBSTITUTE(IF(E78="","",VLOOKUP(E78,Esquemas_NORM!$A$2:$H$126,8,FALSE)),"PROVINCIA ADMINISTRATIVA Y DE PLANIFICACIÓN","PAT"),"PROVINCIA ADMINISTRATIVA Y DE PLANIFICACION","PAT"),"PROVINCIA ADMINISTRATIVA DE PLANIFICACION","PAT"),"PROVINCIA ADMINISTRATIVA Y PLANIFICACION","PAT")</f>
        <v>PAT DEL AGUA, BOSQUES Y EL TURISMO</v>
      </c>
      <c r="AA78" s="568" t="str">
        <f>IF($E78="","",INDEX(Esquemas_NORM!$H$2:$K$126,MATCH($E78,Esquemas_NORM!$A$2:$A$126,0),MATCH(AA$4,Esquemas_NORM!$H$1:$K$1,0)))</f>
        <v>A la fecha no ha conformado un EAT Región</v>
      </c>
      <c r="AB78" s="568" t="str">
        <f>IF($E78="","",INDEX(Esquemas_NORM!$H$2:$K$126,MATCH($E78,Esquemas_NORM!$A$2:$A$126,0),MATCH(AB$4,Esquemas_NORM!$H$1:$K$1,0)))</f>
        <v>A la fecha no ha conformado un EAT Área Metropolitana</v>
      </c>
      <c r="AC78" s="568" t="str">
        <f>IF($E78="","",INDEX(Esquemas_NORM!$H$2:$K$126,MATCH($E78,Esquemas_NORM!$A$2:$A$126,0),MATCH(AC$4,Esquemas_NORM!$H$1:$K$1,0)))</f>
        <v>A la fecha no ha conformado un EAT asociación - unión</v>
      </c>
      <c r="AD78" s="645"/>
    </row>
    <row r="79" spans="1:30" hidden="1" x14ac:dyDescent="0.3">
      <c r="A79" s="6">
        <v>2015</v>
      </c>
      <c r="B79" s="4" t="s">
        <v>556</v>
      </c>
      <c r="C79" s="4" t="s">
        <v>315</v>
      </c>
      <c r="D79" s="4" t="s">
        <v>576</v>
      </c>
      <c r="E79" s="4" t="s">
        <v>330</v>
      </c>
      <c r="F79" s="4" t="s">
        <v>318</v>
      </c>
      <c r="G79" s="4" t="s">
        <v>331</v>
      </c>
      <c r="H79" s="9">
        <v>74.403700619409506</v>
      </c>
      <c r="I79" s="9">
        <v>0</v>
      </c>
      <c r="J79" s="287">
        <v>74.403700619409506</v>
      </c>
      <c r="K79" s="9">
        <v>24.400280949840031</v>
      </c>
      <c r="L79" s="9">
        <v>19.185245723910022</v>
      </c>
      <c r="M79" s="287">
        <v>43.585526673750053</v>
      </c>
      <c r="N79" s="9">
        <v>2.7899468131399843</v>
      </c>
      <c r="O79" s="9">
        <v>105.58316748292016</v>
      </c>
      <c r="P79" s="9">
        <v>20.611519294450151</v>
      </c>
      <c r="Q79" s="9">
        <v>17.097672292400119</v>
      </c>
      <c r="R79" s="9">
        <v>71.548844393090008</v>
      </c>
      <c r="S79" s="9">
        <v>49.261199228340054</v>
      </c>
      <c r="T79" s="9">
        <v>64.376115435430137</v>
      </c>
      <c r="U79" s="9">
        <v>17.679300336329927</v>
      </c>
      <c r="V79" s="287">
        <v>348.94776527610054</v>
      </c>
      <c r="W79" s="287">
        <v>466.93699256926078</v>
      </c>
      <c r="X79" s="9">
        <v>46.928066520478083</v>
      </c>
      <c r="Y79" s="284">
        <v>513.86505908973845</v>
      </c>
      <c r="Z79" s="568" t="str">
        <f>SUBSTITUTE(SUBSTITUTE(SUBSTITUTE(SUBSTITUTE(IF(E79="","",VLOOKUP(E79,Esquemas_NORM!$A$2:$H$126,8,FALSE)),"PROVINCIA ADMINISTRATIVA Y DE PLANIFICACIÓN","PAT"),"PROVINCIA ADMINISTRATIVA Y DE PLANIFICACION","PAT"),"PROVINCIA ADMINISTRATIVA DE PLANIFICACION","PAT"),"PROVINCIA ADMINISTRATIVA Y PLANIFICACION","PAT")</f>
        <v>A la fecha no ha conformado un EAT Provincia</v>
      </c>
      <c r="AA79" s="568" t="str">
        <f>IF($E79="","",INDEX(Esquemas_NORM!$H$2:$K$126,MATCH($E79,Esquemas_NORM!$A$2:$A$126,0),MATCH(AA$4,Esquemas_NORM!$H$1:$K$1,0)))</f>
        <v>A la fecha no ha conformado un EAT Región</v>
      </c>
      <c r="AB79" s="568" t="str">
        <f>IF($E79="","",INDEX(Esquemas_NORM!$H$2:$K$126,MATCH($E79,Esquemas_NORM!$A$2:$A$126,0),MATCH(AB$4,Esquemas_NORM!$H$1:$K$1,0)))</f>
        <v>A la fecha no ha conformado un EAT Área Metropolitana</v>
      </c>
      <c r="AC79" s="568" t="str">
        <f>IF($E79="","",INDEX(Esquemas_NORM!$H$2:$K$126,MATCH($E79,Esquemas_NORM!$A$2:$A$126,0),MATCH(AC$4,Esquemas_NORM!$H$1:$K$1,0)))</f>
        <v>MUNICIPIOS ASOCIADOS DEL ALTIPLANO DEL ORIENTE ANTIOQUEÑO - MASORA</v>
      </c>
      <c r="AD79" s="645"/>
    </row>
    <row r="80" spans="1:30" hidden="1" x14ac:dyDescent="0.3">
      <c r="A80" s="6">
        <v>2015</v>
      </c>
      <c r="B80" s="4" t="s">
        <v>556</v>
      </c>
      <c r="C80" s="4" t="s">
        <v>315</v>
      </c>
      <c r="D80" s="4" t="s">
        <v>574</v>
      </c>
      <c r="E80" s="4" t="s">
        <v>332</v>
      </c>
      <c r="F80" s="4" t="s">
        <v>318</v>
      </c>
      <c r="G80" s="4" t="s">
        <v>333</v>
      </c>
      <c r="H80" s="9">
        <v>130.20887092402913</v>
      </c>
      <c r="I80" s="9">
        <v>0</v>
      </c>
      <c r="J80" s="287">
        <v>130.20887092402913</v>
      </c>
      <c r="K80" s="9">
        <v>4.1603260208200057</v>
      </c>
      <c r="L80" s="9">
        <v>21.74812389983002</v>
      </c>
      <c r="M80" s="287">
        <v>25.908449920650025</v>
      </c>
      <c r="N80" s="9">
        <v>10.211706521889942</v>
      </c>
      <c r="O80" s="9">
        <v>24.357284382500033</v>
      </c>
      <c r="P80" s="9">
        <v>6.2371718191500447</v>
      </c>
      <c r="Q80" s="9">
        <v>4.3291763661300298</v>
      </c>
      <c r="R80" s="9">
        <v>26.164775594220004</v>
      </c>
      <c r="S80" s="9">
        <v>15.524898855440016</v>
      </c>
      <c r="T80" s="9">
        <v>24.015830900530048</v>
      </c>
      <c r="U80" s="9">
        <v>7.8476566278699673</v>
      </c>
      <c r="V80" s="287">
        <v>118.68850106773009</v>
      </c>
      <c r="W80" s="287">
        <v>274.80582191241041</v>
      </c>
      <c r="X80" s="9">
        <v>27.61851405254135</v>
      </c>
      <c r="Y80" s="284">
        <v>302.42433596495158</v>
      </c>
      <c r="Z80" s="568" t="str">
        <f>SUBSTITUTE(SUBSTITUTE(SUBSTITUTE(SUBSTITUTE(IF(E80="","",VLOOKUP(E80,Esquemas_NORM!$A$2:$H$126,8,FALSE)),"PROVINCIA ADMINISTRATIVA Y DE PLANIFICACIÓN","PAT"),"PROVINCIA ADMINISTRATIVA Y DE PLANIFICACION","PAT"),"PROVINCIA ADMINISTRATIVA DE PLANIFICACION","PAT"),"PROVINCIA ADMINISTRATIVA Y PLANIFICACION","PAT")</f>
        <v>PAT DEL AGUA, BOSQUES Y EL TURISMO</v>
      </c>
      <c r="AA80" s="568" t="str">
        <f>IF($E80="","",INDEX(Esquemas_NORM!$H$2:$K$126,MATCH($E80,Esquemas_NORM!$A$2:$A$126,0),MATCH(AA$4,Esquemas_NORM!$H$1:$K$1,0)))</f>
        <v>A la fecha no ha conformado un EAT Región</v>
      </c>
      <c r="AB80" s="568" t="str">
        <f>IF($E80="","",INDEX(Esquemas_NORM!$H$2:$K$126,MATCH($E80,Esquemas_NORM!$A$2:$A$126,0),MATCH(AB$4,Esquemas_NORM!$H$1:$K$1,0)))</f>
        <v>A la fecha no ha conformado un EAT Área Metropolitana</v>
      </c>
      <c r="AC80" s="568" t="str">
        <f>IF($E80="","",INDEX(Esquemas_NORM!$H$2:$K$126,MATCH($E80,Esquemas_NORM!$A$2:$A$126,0),MATCH(AC$4,Esquemas_NORM!$H$1:$K$1,0)))</f>
        <v>A la fecha no ha conformado un EAT asociación - unión</v>
      </c>
      <c r="AD80" s="645"/>
    </row>
    <row r="81" spans="1:30" hidden="1" x14ac:dyDescent="0.3">
      <c r="A81" s="6">
        <v>2015</v>
      </c>
      <c r="B81" s="4" t="s">
        <v>556</v>
      </c>
      <c r="C81" s="4" t="s">
        <v>315</v>
      </c>
      <c r="D81" s="4" t="s">
        <v>576</v>
      </c>
      <c r="E81" s="4" t="s">
        <v>334</v>
      </c>
      <c r="F81" s="4" t="s">
        <v>318</v>
      </c>
      <c r="G81" s="4" t="s">
        <v>335</v>
      </c>
      <c r="H81" s="9">
        <v>28.7847986701398</v>
      </c>
      <c r="I81" s="9">
        <v>8.7554211900000414E-2</v>
      </c>
      <c r="J81" s="287">
        <v>28.872352882039799</v>
      </c>
      <c r="K81" s="9">
        <v>23.512019649570032</v>
      </c>
      <c r="L81" s="9">
        <v>16.068070182040017</v>
      </c>
      <c r="M81" s="287">
        <v>39.580089831610053</v>
      </c>
      <c r="N81" s="9">
        <v>47.263098363689735</v>
      </c>
      <c r="O81" s="9">
        <v>55.252425542770069</v>
      </c>
      <c r="P81" s="9">
        <v>16.761073268680118</v>
      </c>
      <c r="Q81" s="9">
        <v>8.0966514035300587</v>
      </c>
      <c r="R81" s="9">
        <v>54.64828930029001</v>
      </c>
      <c r="S81" s="9">
        <v>32.967338905920037</v>
      </c>
      <c r="T81" s="9">
        <v>35.824352969680078</v>
      </c>
      <c r="U81" s="9">
        <v>9.3136723450099606</v>
      </c>
      <c r="V81" s="287">
        <v>260.12690209957003</v>
      </c>
      <c r="W81" s="287">
        <v>328.57934481322053</v>
      </c>
      <c r="X81" s="9">
        <v>33.022856608134759</v>
      </c>
      <c r="Y81" s="284">
        <v>361.60220142135501</v>
      </c>
      <c r="Z81" s="568" t="str">
        <f>SUBSTITUTE(SUBSTITUTE(SUBSTITUTE(SUBSTITUTE(IF(E81="","",VLOOKUP(E81,Esquemas_NORM!$A$2:$H$126,8,FALSE)),"PROVINCIA ADMINISTRATIVA Y DE PLANIFICACIÓN","PAT"),"PROVINCIA ADMINISTRATIVA Y DE PLANIFICACION","PAT"),"PROVINCIA ADMINISTRATIVA DE PLANIFICACION","PAT"),"PROVINCIA ADMINISTRATIVA Y PLANIFICACION","PAT")</f>
        <v>A la fecha no ha conformado un EAT Provincia</v>
      </c>
      <c r="AA81" s="568" t="str">
        <f>IF($E81="","",INDEX(Esquemas_NORM!$H$2:$K$126,MATCH($E81,Esquemas_NORM!$A$2:$A$126,0),MATCH(AA$4,Esquemas_NORM!$H$1:$K$1,0)))</f>
        <v>A la fecha no ha conformado un EAT Región</v>
      </c>
      <c r="AB81" s="568" t="str">
        <f>IF($E81="","",INDEX(Esquemas_NORM!$H$2:$K$126,MATCH($E81,Esquemas_NORM!$A$2:$A$126,0),MATCH(AB$4,Esquemas_NORM!$H$1:$K$1,0)))</f>
        <v>A la fecha no ha conformado un EAT Área Metropolitana</v>
      </c>
      <c r="AC81" s="568" t="str">
        <f>IF($E81="","",INDEX(Esquemas_NORM!$H$2:$K$126,MATCH($E81,Esquemas_NORM!$A$2:$A$126,0),MATCH(AC$4,Esquemas_NORM!$H$1:$K$1,0)))</f>
        <v>MUNICIPIOS ASOCIADOS DEL ALTIPLANO DEL ORIENTE ANTIOQUEÑO - MASORA</v>
      </c>
      <c r="AD81" s="645"/>
    </row>
    <row r="82" spans="1:30" hidden="1" x14ac:dyDescent="0.3">
      <c r="A82" s="6">
        <v>2015</v>
      </c>
      <c r="B82" s="4" t="s">
        <v>556</v>
      </c>
      <c r="C82" s="4" t="s">
        <v>315</v>
      </c>
      <c r="D82" s="4" t="s">
        <v>576</v>
      </c>
      <c r="E82" s="4" t="s">
        <v>336</v>
      </c>
      <c r="F82" s="4" t="s">
        <v>318</v>
      </c>
      <c r="G82" s="4" t="s">
        <v>338</v>
      </c>
      <c r="H82" s="9">
        <v>82.221824324429448</v>
      </c>
      <c r="I82" s="9">
        <v>0</v>
      </c>
      <c r="J82" s="287">
        <v>82.221824324429448</v>
      </c>
      <c r="K82" s="9">
        <v>24.036807758980029</v>
      </c>
      <c r="L82" s="9">
        <v>14.726948217300016</v>
      </c>
      <c r="M82" s="287">
        <v>38.763755976280045</v>
      </c>
      <c r="N82" s="9">
        <v>1.76995811050999</v>
      </c>
      <c r="O82" s="9">
        <v>69.286589595920105</v>
      </c>
      <c r="P82" s="9">
        <v>11.293652776870079</v>
      </c>
      <c r="Q82" s="9">
        <v>10.557139503450074</v>
      </c>
      <c r="R82" s="9">
        <v>41.07654131176001</v>
      </c>
      <c r="S82" s="9">
        <v>25.088521580090028</v>
      </c>
      <c r="T82" s="9">
        <v>33.074053008160071</v>
      </c>
      <c r="U82" s="9">
        <v>8.2306561897599657</v>
      </c>
      <c r="V82" s="287">
        <v>200.37711207652032</v>
      </c>
      <c r="W82" s="287">
        <v>321.36269237723053</v>
      </c>
      <c r="X82" s="9">
        <v>32.297569147606197</v>
      </c>
      <c r="Y82" s="284">
        <v>353.66026152483641</v>
      </c>
      <c r="Z82" s="568" t="str">
        <f>SUBSTITUTE(SUBSTITUTE(SUBSTITUTE(SUBSTITUTE(IF(E82="","",VLOOKUP(E82,Esquemas_NORM!$A$2:$H$126,8,FALSE)),"PROVINCIA ADMINISTRATIVA Y DE PLANIFICACIÓN","PAT"),"PROVINCIA ADMINISTRATIVA Y DE PLANIFICACION","PAT"),"PROVINCIA ADMINISTRATIVA DE PLANIFICACION","PAT"),"PROVINCIA ADMINISTRATIVA Y PLANIFICACION","PAT")</f>
        <v>A la fecha no ha conformado un EAT Provincia</v>
      </c>
      <c r="AA82" s="568" t="str">
        <f>IF($E82="","",INDEX(Esquemas_NORM!$H$2:$K$126,MATCH($E82,Esquemas_NORM!$A$2:$A$126,0),MATCH(AA$4,Esquemas_NORM!$H$1:$K$1,0)))</f>
        <v>Región de Planeación y Gestión Aeroportuaria de Oriente</v>
      </c>
      <c r="AB82" s="568" t="str">
        <f>IF($E82="","",INDEX(Esquemas_NORM!$H$2:$K$126,MATCH($E82,Esquemas_NORM!$A$2:$A$126,0),MATCH(AB$4,Esquemas_NORM!$H$1:$K$1,0)))</f>
        <v>A la fecha no ha conformado un EAT Área Metropolitana</v>
      </c>
      <c r="AC82" s="568" t="str">
        <f>IF($E82="","",INDEX(Esquemas_NORM!$H$2:$K$126,MATCH($E82,Esquemas_NORM!$A$2:$A$126,0),MATCH(AC$4,Esquemas_NORM!$H$1:$K$1,0)))</f>
        <v>MUNICIPIOS ASOCIADOS DEL ALTIPLANO DEL ORIENTE ANTIOQUEÑO - MASORA</v>
      </c>
      <c r="AD82" s="645"/>
    </row>
    <row r="83" spans="1:30" x14ac:dyDescent="0.3">
      <c r="A83" s="6">
        <v>2015</v>
      </c>
      <c r="B83" s="4" t="s">
        <v>556</v>
      </c>
      <c r="C83" s="4" t="s">
        <v>315</v>
      </c>
      <c r="D83" s="4" t="s">
        <v>574</v>
      </c>
      <c r="E83" s="4" t="s">
        <v>339</v>
      </c>
      <c r="F83" s="4" t="s">
        <v>318</v>
      </c>
      <c r="G83" s="4" t="s">
        <v>340</v>
      </c>
      <c r="H83" s="9">
        <v>5.3857696895299636</v>
      </c>
      <c r="I83" s="9">
        <v>0</v>
      </c>
      <c r="J83" s="287">
        <v>5.3857696895299636</v>
      </c>
      <c r="K83" s="9">
        <v>1.1447159923200017</v>
      </c>
      <c r="L83" s="9">
        <v>4.7112569565700051</v>
      </c>
      <c r="M83" s="287">
        <v>5.855972948890007</v>
      </c>
      <c r="N83" s="9">
        <v>2.0841272210299886</v>
      </c>
      <c r="O83" s="9">
        <v>7.4857802968700105</v>
      </c>
      <c r="P83" s="9">
        <v>2.544215825470018</v>
      </c>
      <c r="Q83" s="9">
        <v>2.3844962843600168</v>
      </c>
      <c r="R83" s="9">
        <v>17.190974405310005</v>
      </c>
      <c r="S83" s="9">
        <v>8.732609332440008</v>
      </c>
      <c r="T83" s="9">
        <v>13.148192025360025</v>
      </c>
      <c r="U83" s="9">
        <v>2.0178826178699913</v>
      </c>
      <c r="V83" s="287">
        <v>55.588278008710063</v>
      </c>
      <c r="W83" s="287">
        <v>66.830020647130098</v>
      </c>
      <c r="X83" s="9">
        <v>6.7165457104534463</v>
      </c>
      <c r="Y83" s="284">
        <v>73.546566357583501</v>
      </c>
      <c r="Z83" s="568" t="str">
        <f>SUBSTITUTE(SUBSTITUTE(SUBSTITUTE(SUBSTITUTE(IF(E83="","",VLOOKUP(E83,Esquemas_NORM!$A$2:$H$126,8,FALSE)),"PROVINCIA ADMINISTRATIVA Y DE PLANIFICACIÓN","PAT"),"PROVINCIA ADMINISTRATIVA Y DE PLANIFICACION","PAT"),"PROVINCIA ADMINISTRATIVA DE PLANIFICACION","PAT"),"PROVINCIA ADMINISTRATIVA Y PLANIFICACION","PAT")</f>
        <v>PAT DEL AGUA, BOSQUES Y EL TURISMO</v>
      </c>
      <c r="AA83" s="568" t="str">
        <f>IF($E83="","",INDEX(Esquemas_NORM!$H$2:$K$126,MATCH($E83,Esquemas_NORM!$A$2:$A$126,0),MATCH(AA$4,Esquemas_NORM!$H$1:$K$1,0)))</f>
        <v>A la fecha no ha conformado un EAT Región</v>
      </c>
      <c r="AB83" s="568" t="str">
        <f>IF($E83="","",INDEX(Esquemas_NORM!$H$2:$K$126,MATCH($E83,Esquemas_NORM!$A$2:$A$126,0),MATCH(AB$4,Esquemas_NORM!$H$1:$K$1,0)))</f>
        <v>A la fecha no ha conformado un EAT Área Metropolitana</v>
      </c>
      <c r="AC83" s="568" t="str">
        <f>IF($E83="","",INDEX(Esquemas_NORM!$H$2:$K$126,MATCH($E83,Esquemas_NORM!$A$2:$A$126,0),MATCH(AC$4,Esquemas_NORM!$H$1:$K$1,0)))</f>
        <v>A la fecha no ha conformado un EAT asociación - unión</v>
      </c>
      <c r="AD83" s="645"/>
    </row>
    <row r="84" spans="1:30" hidden="1" x14ac:dyDescent="0.3">
      <c r="A84" s="6">
        <v>2015</v>
      </c>
      <c r="B84" s="4" t="s">
        <v>556</v>
      </c>
      <c r="C84" s="4" t="s">
        <v>315</v>
      </c>
      <c r="D84" s="4" t="s">
        <v>576</v>
      </c>
      <c r="E84" s="4" t="s">
        <v>341</v>
      </c>
      <c r="F84" s="4" t="s">
        <v>318</v>
      </c>
      <c r="G84" s="4" t="s">
        <v>342</v>
      </c>
      <c r="H84" s="9">
        <v>39.69808939279973</v>
      </c>
      <c r="I84" s="9">
        <v>0.6583390494700031</v>
      </c>
      <c r="J84" s="287">
        <v>40.356428442269731</v>
      </c>
      <c r="K84" s="9">
        <v>473.73239379704063</v>
      </c>
      <c r="L84" s="9">
        <v>138.90526778064014</v>
      </c>
      <c r="M84" s="287">
        <v>612.63766157768077</v>
      </c>
      <c r="N84" s="9">
        <v>26.104395593489855</v>
      </c>
      <c r="O84" s="9">
        <v>120.07451788645015</v>
      </c>
      <c r="P84" s="9">
        <v>19.963676864290143</v>
      </c>
      <c r="Q84" s="9">
        <v>12.55914977687009</v>
      </c>
      <c r="R84" s="9">
        <v>75.797044613940017</v>
      </c>
      <c r="S84" s="9">
        <v>68.489365692900066</v>
      </c>
      <c r="T84" s="9">
        <v>38.981836200960075</v>
      </c>
      <c r="U84" s="9">
        <v>12.578802925469947</v>
      </c>
      <c r="V84" s="287">
        <v>374.54878955437039</v>
      </c>
      <c r="W84" s="287">
        <v>1027.5428795743214</v>
      </c>
      <c r="X84" s="9">
        <v>103.27003722702072</v>
      </c>
      <c r="Y84" s="284">
        <v>1130.8129168013413</v>
      </c>
      <c r="Z84" s="568" t="str">
        <f>SUBSTITUTE(SUBSTITUTE(SUBSTITUTE(SUBSTITUTE(IF(E84="","",VLOOKUP(E84,Esquemas_NORM!$A$2:$H$126,8,FALSE)),"PROVINCIA ADMINISTRATIVA Y DE PLANIFICACIÓN","PAT"),"PROVINCIA ADMINISTRATIVA Y DE PLANIFICACION","PAT"),"PROVINCIA ADMINISTRATIVA DE PLANIFICACION","PAT"),"PROVINCIA ADMINISTRATIVA Y PLANIFICACION","PAT")</f>
        <v>A la fecha no ha conformado un EAT Provincia</v>
      </c>
      <c r="AA84" s="568" t="str">
        <f>IF($E84="","",INDEX(Esquemas_NORM!$H$2:$K$126,MATCH($E84,Esquemas_NORM!$A$2:$A$126,0),MATCH(AA$4,Esquemas_NORM!$H$1:$K$1,0)))</f>
        <v>A la fecha no ha conformado un EAT Región</v>
      </c>
      <c r="AB84" s="568" t="str">
        <f>IF($E84="","",INDEX(Esquemas_NORM!$H$2:$K$126,MATCH($E84,Esquemas_NORM!$A$2:$A$126,0),MATCH(AB$4,Esquemas_NORM!$H$1:$K$1,0)))</f>
        <v>A la fecha no ha conformado un EAT Área Metropolitana</v>
      </c>
      <c r="AC84" s="568" t="str">
        <f>IF($E84="","",INDEX(Esquemas_NORM!$H$2:$K$126,MATCH($E84,Esquemas_NORM!$A$2:$A$126,0),MATCH(AC$4,Esquemas_NORM!$H$1:$K$1,0)))</f>
        <v>MUNICIPIOS ASOCIADOS DEL ALTIPLANO DEL ORIENTE ANTIOQUEÑO - MASORA</v>
      </c>
      <c r="AD84" s="645"/>
    </row>
    <row r="85" spans="1:30" hidden="1" x14ac:dyDescent="0.3">
      <c r="A85" s="6">
        <v>2015</v>
      </c>
      <c r="B85" s="4" t="s">
        <v>556</v>
      </c>
      <c r="C85" s="4" t="s">
        <v>315</v>
      </c>
      <c r="D85" s="4" t="s">
        <v>574</v>
      </c>
      <c r="E85" s="4" t="s">
        <v>343</v>
      </c>
      <c r="F85" s="4" t="s">
        <v>318</v>
      </c>
      <c r="G85" s="4" t="s">
        <v>344</v>
      </c>
      <c r="H85" s="9">
        <v>2.8973141719499806</v>
      </c>
      <c r="I85" s="9">
        <v>0</v>
      </c>
      <c r="J85" s="287">
        <v>2.8973141719499806</v>
      </c>
      <c r="K85" s="9">
        <v>8.2850802262100114</v>
      </c>
      <c r="L85" s="9">
        <v>11.397612193520013</v>
      </c>
      <c r="M85" s="287">
        <v>19.682692419730024</v>
      </c>
      <c r="N85" s="9">
        <v>8.6874398370499524</v>
      </c>
      <c r="O85" s="9">
        <v>60.609941871140087</v>
      </c>
      <c r="P85" s="9">
        <v>9.6035364199300695</v>
      </c>
      <c r="Q85" s="9">
        <v>4.8489491371400346</v>
      </c>
      <c r="R85" s="9">
        <v>45.401598674380004</v>
      </c>
      <c r="S85" s="9">
        <v>39.40230293048004</v>
      </c>
      <c r="T85" s="9">
        <v>28.871133812020059</v>
      </c>
      <c r="U85" s="9">
        <v>7.673778531089968</v>
      </c>
      <c r="V85" s="287">
        <v>205.09868121323021</v>
      </c>
      <c r="W85" s="287">
        <v>227.67868780491031</v>
      </c>
      <c r="X85" s="9">
        <v>22.882146363713805</v>
      </c>
      <c r="Y85" s="284">
        <v>250.56083416862393</v>
      </c>
      <c r="Z85" s="568" t="str">
        <f>SUBSTITUTE(SUBSTITUTE(SUBSTITUTE(SUBSTITUTE(IF(E85="","",VLOOKUP(E85,Esquemas_NORM!$A$2:$H$126,8,FALSE)),"PROVINCIA ADMINISTRATIVA Y DE PLANIFICACIÓN","PAT"),"PROVINCIA ADMINISTRATIVA Y DE PLANIFICACION","PAT"),"PROVINCIA ADMINISTRATIVA DE PLANIFICACION","PAT"),"PROVINCIA ADMINISTRATIVA Y PLANIFICACION","PAT")</f>
        <v>PAT DEL AGUA, BOSQUES Y EL TURISMO</v>
      </c>
      <c r="AA85" s="568" t="str">
        <f>IF($E85="","",INDEX(Esquemas_NORM!$H$2:$K$126,MATCH($E85,Esquemas_NORM!$A$2:$A$126,0),MATCH(AA$4,Esquemas_NORM!$H$1:$K$1,0)))</f>
        <v>A la fecha no ha conformado un EAT Región</v>
      </c>
      <c r="AB85" s="568" t="str">
        <f>IF($E85="","",INDEX(Esquemas_NORM!$H$2:$K$126,MATCH($E85,Esquemas_NORM!$A$2:$A$126,0),MATCH(AB$4,Esquemas_NORM!$H$1:$K$1,0)))</f>
        <v>A la fecha no ha conformado un EAT Área Metropolitana</v>
      </c>
      <c r="AC85" s="568" t="str">
        <f>IF($E85="","",INDEX(Esquemas_NORM!$H$2:$K$126,MATCH($E85,Esquemas_NORM!$A$2:$A$126,0),MATCH(AC$4,Esquemas_NORM!$H$1:$K$1,0)))</f>
        <v>A la fecha no ha conformado un EAT asociación - unión</v>
      </c>
      <c r="AD85" s="645"/>
    </row>
    <row r="86" spans="1:30" hidden="1" x14ac:dyDescent="0.3">
      <c r="A86" s="6">
        <v>2015</v>
      </c>
      <c r="B86" s="4" t="s">
        <v>556</v>
      </c>
      <c r="C86" s="4" t="s">
        <v>315</v>
      </c>
      <c r="D86" s="4" t="s">
        <v>576</v>
      </c>
      <c r="E86" s="4" t="s">
        <v>345</v>
      </c>
      <c r="F86" s="4" t="s">
        <v>318</v>
      </c>
      <c r="G86" s="4" t="s">
        <v>346</v>
      </c>
      <c r="H86" s="9">
        <v>24.596727377229829</v>
      </c>
      <c r="I86" s="9">
        <v>0</v>
      </c>
      <c r="J86" s="287">
        <v>24.596727377229829</v>
      </c>
      <c r="K86" s="9">
        <v>67.484872175760088</v>
      </c>
      <c r="L86" s="9">
        <v>34.408000072030035</v>
      </c>
      <c r="M86" s="287">
        <v>101.89287224779012</v>
      </c>
      <c r="N86" s="9">
        <v>31.132668051419831</v>
      </c>
      <c r="O86" s="9">
        <v>131.21112699889017</v>
      </c>
      <c r="P86" s="9">
        <v>30.513289192780213</v>
      </c>
      <c r="Q86" s="9">
        <v>30.761161785500217</v>
      </c>
      <c r="R86" s="9">
        <v>99.100696866670035</v>
      </c>
      <c r="S86" s="9">
        <v>53.094207579560056</v>
      </c>
      <c r="T86" s="9">
        <v>53.157955452440106</v>
      </c>
      <c r="U86" s="9">
        <v>17.594633002389926</v>
      </c>
      <c r="V86" s="287">
        <v>446.56573892965054</v>
      </c>
      <c r="W86" s="287">
        <v>573.05533855467093</v>
      </c>
      <c r="X86" s="9">
        <v>57.593164550174329</v>
      </c>
      <c r="Y86" s="284">
        <v>630.64850310484474</v>
      </c>
      <c r="Z86" s="568" t="str">
        <f>SUBSTITUTE(SUBSTITUTE(SUBSTITUTE(SUBSTITUTE(IF(E86="","",VLOOKUP(E86,Esquemas_NORM!$A$2:$H$126,8,FALSE)),"PROVINCIA ADMINISTRATIVA Y DE PLANIFICACIÓN","PAT"),"PROVINCIA ADMINISTRATIVA Y DE PLANIFICACION","PAT"),"PROVINCIA ADMINISTRATIVA DE PLANIFICACION","PAT"),"PROVINCIA ADMINISTRATIVA Y PLANIFICACION","PAT")</f>
        <v>A la fecha no ha conformado un EAT Provincia</v>
      </c>
      <c r="AA86" s="568" t="str">
        <f>IF($E86="","",INDEX(Esquemas_NORM!$H$2:$K$126,MATCH($E86,Esquemas_NORM!$A$2:$A$126,0),MATCH(AA$4,Esquemas_NORM!$H$1:$K$1,0)))</f>
        <v>Región de Planeación y Gestión Aeroportuaria de Oriente</v>
      </c>
      <c r="AB86" s="568" t="str">
        <f>IF($E86="","",INDEX(Esquemas_NORM!$H$2:$K$126,MATCH($E86,Esquemas_NORM!$A$2:$A$126,0),MATCH(AB$4,Esquemas_NORM!$H$1:$K$1,0)))</f>
        <v>A la fecha no ha conformado un EAT Área Metropolitana</v>
      </c>
      <c r="AC86" s="568" t="str">
        <f>IF($E86="","",INDEX(Esquemas_NORM!$H$2:$K$126,MATCH($E86,Esquemas_NORM!$A$2:$A$126,0),MATCH(AC$4,Esquemas_NORM!$H$1:$K$1,0)))</f>
        <v>MUNICIPIOS ASOCIADOS DEL ALTIPLANO DEL ORIENTE ANTIOQUEÑO - MASORA</v>
      </c>
      <c r="AD86" s="645"/>
    </row>
    <row r="87" spans="1:30" hidden="1" x14ac:dyDescent="0.3">
      <c r="A87" s="6">
        <v>2015</v>
      </c>
      <c r="B87" s="4" t="s">
        <v>556</v>
      </c>
      <c r="C87" s="4" t="s">
        <v>315</v>
      </c>
      <c r="D87" s="4" t="s">
        <v>576</v>
      </c>
      <c r="E87" s="4" t="s">
        <v>347</v>
      </c>
      <c r="F87" s="4" t="s">
        <v>318</v>
      </c>
      <c r="G87" s="4" t="s">
        <v>349</v>
      </c>
      <c r="H87" s="9">
        <v>25.384359279639828</v>
      </c>
      <c r="I87" s="9">
        <v>6.7919508790000319E-2</v>
      </c>
      <c r="J87" s="287">
        <v>25.45227878842983</v>
      </c>
      <c r="K87" s="9">
        <v>20.896146110410029</v>
      </c>
      <c r="L87" s="9">
        <v>5.4633834058300064</v>
      </c>
      <c r="M87" s="287">
        <v>26.359529516240038</v>
      </c>
      <c r="N87" s="9">
        <v>8.3678865907799533</v>
      </c>
      <c r="O87" s="9">
        <v>47.958712447850061</v>
      </c>
      <c r="P87" s="9">
        <v>8.51925585155006</v>
      </c>
      <c r="Q87" s="9">
        <v>7.5933255905700543</v>
      </c>
      <c r="R87" s="9">
        <v>23.018273075500005</v>
      </c>
      <c r="S87" s="9">
        <v>19.98203081125002</v>
      </c>
      <c r="T87" s="9">
        <v>24.14233058700005</v>
      </c>
      <c r="U87" s="9">
        <v>7.16219394344997</v>
      </c>
      <c r="V87" s="287">
        <v>146.74400889795021</v>
      </c>
      <c r="W87" s="287">
        <v>198.55581720262029</v>
      </c>
      <c r="X87" s="9">
        <v>19.955241812051359</v>
      </c>
      <c r="Y87" s="284">
        <v>218.5110590146715</v>
      </c>
      <c r="Z87" s="568" t="str">
        <f>SUBSTITUTE(SUBSTITUTE(SUBSTITUTE(SUBSTITUTE(IF(E87="","",VLOOKUP(E87,Esquemas_NORM!$A$2:$H$126,8,FALSE)),"PROVINCIA ADMINISTRATIVA Y DE PLANIFICACIÓN","PAT"),"PROVINCIA ADMINISTRATIVA Y DE PLANIFICACION","PAT"),"PROVINCIA ADMINISTRATIVA DE PLANIFICACION","PAT"),"PROVINCIA ADMINISTRATIVA Y PLANIFICACION","PAT")</f>
        <v>PAT DE LA PAZ</v>
      </c>
      <c r="AA87" s="568" t="str">
        <f>IF($E87="","",INDEX(Esquemas_NORM!$H$2:$K$126,MATCH($E87,Esquemas_NORM!$A$2:$A$126,0),MATCH(AA$4,Esquemas_NORM!$H$1:$K$1,0)))</f>
        <v>Región de Planeación y Gestión Aeroportuaria de Oriente</v>
      </c>
      <c r="AB87" s="568" t="str">
        <f>IF($E87="","",INDEX(Esquemas_NORM!$H$2:$K$126,MATCH($E87,Esquemas_NORM!$A$2:$A$126,0),MATCH(AB$4,Esquemas_NORM!$H$1:$K$1,0)))</f>
        <v>A la fecha no ha conformado un EAT Área Metropolitana</v>
      </c>
      <c r="AC87" s="568" t="str">
        <f>IF($E87="","",INDEX(Esquemas_NORM!$H$2:$K$126,MATCH($E87,Esquemas_NORM!$A$2:$A$126,0),MATCH(AC$4,Esquemas_NORM!$H$1:$K$1,0)))</f>
        <v>MUNICIPIOS ASOCIADOS DEL ALTIPLANO DEL ORIENTE ANTIOQUEÑO - MASORA</v>
      </c>
      <c r="AD87" s="645"/>
    </row>
    <row r="88" spans="1:30" hidden="1" x14ac:dyDescent="0.3">
      <c r="A88" s="6">
        <v>2015</v>
      </c>
      <c r="B88" s="4" t="s">
        <v>556</v>
      </c>
      <c r="C88" s="4" t="s">
        <v>315</v>
      </c>
      <c r="D88" s="4" t="s">
        <v>576</v>
      </c>
      <c r="E88" s="4" t="s">
        <v>350</v>
      </c>
      <c r="F88" s="4" t="s">
        <v>318</v>
      </c>
      <c r="G88" s="4" t="s">
        <v>351</v>
      </c>
      <c r="H88" s="9">
        <v>106.92796881978927</v>
      </c>
      <c r="I88" s="9">
        <v>0</v>
      </c>
      <c r="J88" s="287">
        <v>106.92796881978927</v>
      </c>
      <c r="K88" s="9">
        <v>179.29404946859023</v>
      </c>
      <c r="L88" s="9">
        <v>51.249849207640047</v>
      </c>
      <c r="M88" s="287">
        <v>230.54389867623027</v>
      </c>
      <c r="N88" s="9">
        <v>27.718663398879844</v>
      </c>
      <c r="O88" s="9">
        <v>128.42369329849018</v>
      </c>
      <c r="P88" s="9">
        <v>24.704119617620176</v>
      </c>
      <c r="Q88" s="9">
        <v>25.478457926090183</v>
      </c>
      <c r="R88" s="9">
        <v>82.880982114420021</v>
      </c>
      <c r="S88" s="9">
        <v>64.247466123210074</v>
      </c>
      <c r="T88" s="9">
        <v>51.787263795920104</v>
      </c>
      <c r="U88" s="9">
        <v>16.807745087949929</v>
      </c>
      <c r="V88" s="287">
        <v>422.0483913625805</v>
      </c>
      <c r="W88" s="287">
        <v>759.5202588586011</v>
      </c>
      <c r="X88" s="9">
        <v>76.333247951176446</v>
      </c>
      <c r="Y88" s="284">
        <v>835.85350680977695</v>
      </c>
      <c r="Z88" s="568" t="str">
        <f>SUBSTITUTE(SUBSTITUTE(SUBSTITUTE(SUBSTITUTE(IF(E88="","",VLOOKUP(E88,Esquemas_NORM!$A$2:$H$126,8,FALSE)),"PROVINCIA ADMINISTRATIVA Y DE PLANIFICACIÓN","PAT"),"PROVINCIA ADMINISTRATIVA Y DE PLANIFICACION","PAT"),"PROVINCIA ADMINISTRATIVA DE PLANIFICACION","PAT"),"PROVINCIA ADMINISTRATIVA Y PLANIFICACION","PAT")</f>
        <v>PAT DEL AGUA, BOSQUES Y EL TURISMO</v>
      </c>
      <c r="AA88" s="568" t="str">
        <f>IF($E88="","",INDEX(Esquemas_NORM!$H$2:$K$126,MATCH($E88,Esquemas_NORM!$A$2:$A$126,0),MATCH(AA$4,Esquemas_NORM!$H$1:$K$1,0)))</f>
        <v>A la fecha no ha conformado un EAT Región</v>
      </c>
      <c r="AB88" s="568" t="str">
        <f>IF($E88="","",INDEX(Esquemas_NORM!$H$2:$K$126,MATCH($E88,Esquemas_NORM!$A$2:$A$126,0),MATCH(AB$4,Esquemas_NORM!$H$1:$K$1,0)))</f>
        <v>A la fecha no ha conformado un EAT Área Metropolitana</v>
      </c>
      <c r="AC88" s="568" t="str">
        <f>IF($E88="","",INDEX(Esquemas_NORM!$H$2:$K$126,MATCH($E88,Esquemas_NORM!$A$2:$A$126,0),MATCH(AC$4,Esquemas_NORM!$H$1:$K$1,0)))</f>
        <v>MUNICIPIOS ASOCIADOS DEL ALTIPLANO DEL ORIENTE ANTIOQUEÑO - MASORA</v>
      </c>
      <c r="AD88" s="645"/>
    </row>
    <row r="89" spans="1:30" hidden="1" x14ac:dyDescent="0.3">
      <c r="A89" s="6">
        <v>2015</v>
      </c>
      <c r="B89" s="4" t="s">
        <v>556</v>
      </c>
      <c r="C89" s="4" t="s">
        <v>315</v>
      </c>
      <c r="D89" s="4" t="s">
        <v>573</v>
      </c>
      <c r="E89" s="4" t="s">
        <v>352</v>
      </c>
      <c r="F89" s="4" t="s">
        <v>318</v>
      </c>
      <c r="G89" s="4" t="s">
        <v>353</v>
      </c>
      <c r="H89" s="9">
        <v>15.157551903739897</v>
      </c>
      <c r="I89" s="9">
        <v>0</v>
      </c>
      <c r="J89" s="287">
        <v>15.157551903739897</v>
      </c>
      <c r="K89" s="9">
        <v>1.2258464259800015</v>
      </c>
      <c r="L89" s="9">
        <v>13.893871395110017</v>
      </c>
      <c r="M89" s="287">
        <v>15.119717821090019</v>
      </c>
      <c r="N89" s="9">
        <v>3.63453121498998</v>
      </c>
      <c r="O89" s="9">
        <v>11.483403810020016</v>
      </c>
      <c r="P89" s="9">
        <v>2.0854646420600149</v>
      </c>
      <c r="Q89" s="9">
        <v>1.8780523646400133</v>
      </c>
      <c r="R89" s="9">
        <v>8.2442204903900009</v>
      </c>
      <c r="S89" s="9">
        <v>15.159696869920015</v>
      </c>
      <c r="T89" s="9">
        <v>15.06141775745003</v>
      </c>
      <c r="U89" s="9">
        <v>1.7634428299399927</v>
      </c>
      <c r="V89" s="287">
        <v>59.310229979410067</v>
      </c>
      <c r="W89" s="287">
        <v>89.587499704240145</v>
      </c>
      <c r="X89" s="9">
        <v>9.0037161596270501</v>
      </c>
      <c r="Y89" s="284">
        <v>98.59121586386712</v>
      </c>
      <c r="Z89" s="568" t="str">
        <f>SUBSTITUTE(SUBSTITUTE(SUBSTITUTE(SUBSTITUTE(IF(E89="","",VLOOKUP(E89,Esquemas_NORM!$A$2:$H$126,8,FALSE)),"PROVINCIA ADMINISTRATIVA Y DE PLANIFICACIÓN","PAT"),"PROVINCIA ADMINISTRATIVA Y DE PLANIFICACION","PAT"),"PROVINCIA ADMINISTRATIVA DE PLANIFICACION","PAT"),"PROVINCIA ADMINISTRATIVA Y PLANIFICACION","PAT")</f>
        <v>PAT DE LA PAZ</v>
      </c>
      <c r="AA89" s="568" t="str">
        <f>IF($E89="","",INDEX(Esquemas_NORM!$H$2:$K$126,MATCH($E89,Esquemas_NORM!$A$2:$A$126,0),MATCH(AA$4,Esquemas_NORM!$H$1:$K$1,0)))</f>
        <v>A la fecha no ha conformado un EAT Región</v>
      </c>
      <c r="AB89" s="568" t="str">
        <f>IF($E89="","",INDEX(Esquemas_NORM!$H$2:$K$126,MATCH($E89,Esquemas_NORM!$A$2:$A$126,0),MATCH(AB$4,Esquemas_NORM!$H$1:$K$1,0)))</f>
        <v>A la fecha no ha conformado un EAT Área Metropolitana</v>
      </c>
      <c r="AC89" s="568" t="str">
        <f>IF($E89="","",INDEX(Esquemas_NORM!$H$2:$K$126,MATCH($E89,Esquemas_NORM!$A$2:$A$126,0),MATCH(AC$4,Esquemas_NORM!$H$1:$K$1,0)))</f>
        <v>MUNICIPIOS UNIDOS DEL SUR DE ANTIOQUIA - MUSA</v>
      </c>
      <c r="AD89" s="645"/>
    </row>
    <row r="90" spans="1:30" hidden="1" x14ac:dyDescent="0.3">
      <c r="A90" s="6">
        <v>2015</v>
      </c>
      <c r="B90" s="4" t="s">
        <v>556</v>
      </c>
      <c r="C90" s="4" t="s">
        <v>315</v>
      </c>
      <c r="D90" s="4" t="s">
        <v>576</v>
      </c>
      <c r="E90" s="4" t="s">
        <v>354</v>
      </c>
      <c r="F90" s="4" t="s">
        <v>318</v>
      </c>
      <c r="G90" s="4" t="s">
        <v>355</v>
      </c>
      <c r="H90" s="9">
        <v>41.002537596479726</v>
      </c>
      <c r="I90" s="9">
        <v>0.43261670084000203</v>
      </c>
      <c r="J90" s="287">
        <v>41.435154297319727</v>
      </c>
      <c r="K90" s="9">
        <v>1226.5823829625915</v>
      </c>
      <c r="L90" s="9">
        <v>182.54930815789021</v>
      </c>
      <c r="M90" s="287">
        <v>1409.1316911204817</v>
      </c>
      <c r="N90" s="9">
        <v>103.58880136266943</v>
      </c>
      <c r="O90" s="9">
        <v>491.52951486153069</v>
      </c>
      <c r="P90" s="9">
        <v>63.880484418420444</v>
      </c>
      <c r="Q90" s="9">
        <v>63.721742692800447</v>
      </c>
      <c r="R90" s="9">
        <v>235.93117440413002</v>
      </c>
      <c r="S90" s="9">
        <v>281.82245908517029</v>
      </c>
      <c r="T90" s="9">
        <v>270.26556418909053</v>
      </c>
      <c r="U90" s="9">
        <v>39.86787639108983</v>
      </c>
      <c r="V90" s="287">
        <v>1550.6076174049017</v>
      </c>
      <c r="W90" s="287">
        <v>3001.1744628227043</v>
      </c>
      <c r="X90" s="9">
        <v>301.62381021886807</v>
      </c>
      <c r="Y90" s="284">
        <v>3302.7982730415697</v>
      </c>
      <c r="Z90" s="568" t="str">
        <f>SUBSTITUTE(SUBSTITUTE(SUBSTITUTE(SUBSTITUTE(IF(E90="","",VLOOKUP(E90,Esquemas_NORM!$A$2:$H$126,8,FALSE)),"PROVINCIA ADMINISTRATIVA Y DE PLANIFICACIÓN","PAT"),"PROVINCIA ADMINISTRATIVA Y DE PLANIFICACION","PAT"),"PROVINCIA ADMINISTRATIVA DE PLANIFICACION","PAT"),"PROVINCIA ADMINISTRATIVA Y PLANIFICACION","PAT")</f>
        <v>A la fecha no ha conformado un EAT Provincia</v>
      </c>
      <c r="AA90" s="568" t="str">
        <f>IF($E90="","",INDEX(Esquemas_NORM!$H$2:$K$126,MATCH($E90,Esquemas_NORM!$A$2:$A$126,0),MATCH(AA$4,Esquemas_NORM!$H$1:$K$1,0)))</f>
        <v>Región de Planeación y Gestión Aeroportuaria de Oriente</v>
      </c>
      <c r="AB90" s="568" t="str">
        <f>IF($E90="","",INDEX(Esquemas_NORM!$H$2:$K$126,MATCH($E90,Esquemas_NORM!$A$2:$A$126,0),MATCH(AB$4,Esquemas_NORM!$H$1:$K$1,0)))</f>
        <v>A la fecha no ha conformado un EAT Área Metropolitana</v>
      </c>
      <c r="AC90" s="568" t="str">
        <f>IF($E90="","",INDEX(Esquemas_NORM!$H$2:$K$126,MATCH($E90,Esquemas_NORM!$A$2:$A$126,0),MATCH(AC$4,Esquemas_NORM!$H$1:$K$1,0)))</f>
        <v>MUNICIPIOS ASOCIADOS DEL ALTIPLANO DEL ORIENTE ANTIOQUEÑO - MASORA</v>
      </c>
      <c r="AD90" s="645"/>
    </row>
    <row r="91" spans="1:30" x14ac:dyDescent="0.3">
      <c r="A91" s="6">
        <v>2015</v>
      </c>
      <c r="B91" s="4" t="s">
        <v>556</v>
      </c>
      <c r="C91" s="4" t="s">
        <v>315</v>
      </c>
      <c r="D91" s="4" t="s">
        <v>574</v>
      </c>
      <c r="E91" s="4" t="s">
        <v>356</v>
      </c>
      <c r="F91" s="4" t="s">
        <v>318</v>
      </c>
      <c r="G91" s="4" t="s">
        <v>357</v>
      </c>
      <c r="H91" s="9">
        <v>13.680498062069908</v>
      </c>
      <c r="I91" s="9">
        <v>9.3527895024500438</v>
      </c>
      <c r="J91" s="287">
        <v>23.033287564519952</v>
      </c>
      <c r="K91" s="9">
        <v>38.691855190690049</v>
      </c>
      <c r="L91" s="9">
        <v>9.7922163924500101</v>
      </c>
      <c r="M91" s="287">
        <v>48.484071583140057</v>
      </c>
      <c r="N91" s="9">
        <v>444.19991559662748</v>
      </c>
      <c r="O91" s="9">
        <v>14.070167659560019</v>
      </c>
      <c r="P91" s="9">
        <v>2.5142135351200179</v>
      </c>
      <c r="Q91" s="9">
        <v>2.0364697743400142</v>
      </c>
      <c r="R91" s="9">
        <v>11.371817412920002</v>
      </c>
      <c r="S91" s="9">
        <v>13.247266332910012</v>
      </c>
      <c r="T91" s="9">
        <v>13.325052805770026</v>
      </c>
      <c r="U91" s="9">
        <v>2.2740864549999906</v>
      </c>
      <c r="V91" s="287">
        <v>503.03898957224749</v>
      </c>
      <c r="W91" s="287">
        <v>574.55634871991083</v>
      </c>
      <c r="X91" s="9">
        <v>57.744018960936927</v>
      </c>
      <c r="Y91" s="284">
        <v>632.30036768084722</v>
      </c>
      <c r="Z91" s="568" t="str">
        <f>SUBSTITUTE(SUBSTITUTE(SUBSTITUTE(SUBSTITUTE(IF(E91="","",VLOOKUP(E91,Esquemas_NORM!$A$2:$H$126,8,FALSE)),"PROVINCIA ADMINISTRATIVA Y DE PLANIFICACIÓN","PAT"),"PROVINCIA ADMINISTRATIVA Y DE PLANIFICACION","PAT"),"PROVINCIA ADMINISTRATIVA DE PLANIFICACION","PAT"),"PROVINCIA ADMINISTRATIVA Y PLANIFICACION","PAT")</f>
        <v>PAT DEL AGUA, BOSQUES Y EL TURISMO</v>
      </c>
      <c r="AA91" s="568" t="str">
        <f>IF($E91="","",INDEX(Esquemas_NORM!$H$2:$K$126,MATCH($E91,Esquemas_NORM!$A$2:$A$126,0),MATCH(AA$4,Esquemas_NORM!$H$1:$K$1,0)))</f>
        <v>A la fecha no ha conformado un EAT Región</v>
      </c>
      <c r="AB91" s="568" t="str">
        <f>IF($E91="","",INDEX(Esquemas_NORM!$H$2:$K$126,MATCH($E91,Esquemas_NORM!$A$2:$A$126,0),MATCH(AB$4,Esquemas_NORM!$H$1:$K$1,0)))</f>
        <v>A la fecha no ha conformado un EAT Área Metropolitana</v>
      </c>
      <c r="AC91" s="568" t="str">
        <f>IF($E91="","",INDEX(Esquemas_NORM!$H$2:$K$126,MATCH($E91,Esquemas_NORM!$A$2:$A$126,0),MATCH(AC$4,Esquemas_NORM!$H$1:$K$1,0)))</f>
        <v>A la fecha no ha conformado un EAT asociación - unión</v>
      </c>
      <c r="AD91" s="645"/>
    </row>
    <row r="92" spans="1:30" hidden="1" x14ac:dyDescent="0.3">
      <c r="A92" s="6">
        <v>2015</v>
      </c>
      <c r="B92" s="4" t="s">
        <v>556</v>
      </c>
      <c r="C92" s="4" t="s">
        <v>315</v>
      </c>
      <c r="D92" s="4" t="s">
        <v>575</v>
      </c>
      <c r="E92" s="4" t="s">
        <v>358</v>
      </c>
      <c r="F92" s="4" t="s">
        <v>318</v>
      </c>
      <c r="G92" s="4" t="s">
        <v>359</v>
      </c>
      <c r="H92" s="9">
        <v>5.334790800349964</v>
      </c>
      <c r="I92" s="9">
        <v>0.75423068445000352</v>
      </c>
      <c r="J92" s="287">
        <v>6.089021484799968</v>
      </c>
      <c r="K92" s="9">
        <v>0.92463831281000119</v>
      </c>
      <c r="L92" s="9">
        <v>2.6216539164600032</v>
      </c>
      <c r="M92" s="287">
        <v>3.5462922292700045</v>
      </c>
      <c r="N92" s="9">
        <v>1.0688521125199939</v>
      </c>
      <c r="O92" s="9">
        <v>7.5294250077800102</v>
      </c>
      <c r="P92" s="9">
        <v>1.299397920580009</v>
      </c>
      <c r="Q92" s="9">
        <v>0.98451459796000695</v>
      </c>
      <c r="R92" s="9">
        <v>5.0754596375600016</v>
      </c>
      <c r="S92" s="9">
        <v>3.9849801699700045</v>
      </c>
      <c r="T92" s="9">
        <v>8.9454582538800178</v>
      </c>
      <c r="U92" s="9">
        <v>1.0429032872499955</v>
      </c>
      <c r="V92" s="287">
        <v>29.930990987500042</v>
      </c>
      <c r="W92" s="287">
        <v>39.566304701570061</v>
      </c>
      <c r="X92" s="9">
        <v>3.9764897803190911</v>
      </c>
      <c r="Y92" s="284">
        <v>43.542794481889111</v>
      </c>
      <c r="Z92" s="568" t="str">
        <f>SUBSTITUTE(SUBSTITUTE(SUBSTITUTE(SUBSTITUTE(IF(E92="","",VLOOKUP(E92,Esquemas_NORM!$A$2:$H$126,8,FALSE)),"PROVINCIA ADMINISTRATIVA Y DE PLANIFICACIÓN","PAT"),"PROVINCIA ADMINISTRATIVA Y DE PLANIFICACION","PAT"),"PROVINCIA ADMINISTRATIVA DE PLANIFICACION","PAT"),"PROVINCIA ADMINISTRATIVA Y PLANIFICACION","PAT")</f>
        <v>PAT DEL AGUA, BOSQUES Y EL TURISMO</v>
      </c>
      <c r="AA92" s="568" t="str">
        <f>IF($E92="","",INDEX(Esquemas_NORM!$H$2:$K$126,MATCH($E92,Esquemas_NORM!$A$2:$A$126,0),MATCH(AA$4,Esquemas_NORM!$H$1:$K$1,0)))</f>
        <v>A la fecha no ha conformado un EAT Región</v>
      </c>
      <c r="AB92" s="568" t="str">
        <f>IF($E92="","",INDEX(Esquemas_NORM!$H$2:$K$126,MATCH($E92,Esquemas_NORM!$A$2:$A$126,0),MATCH(AB$4,Esquemas_NORM!$H$1:$K$1,0)))</f>
        <v>A la fecha no ha conformado un EAT Área Metropolitana</v>
      </c>
      <c r="AC92" s="568" t="str">
        <f>IF($E92="","",INDEX(Esquemas_NORM!$H$2:$K$126,MATCH($E92,Esquemas_NORM!$A$2:$A$126,0),MATCH(AC$4,Esquemas_NORM!$H$1:$K$1,0)))</f>
        <v>A la fecha no ha conformado un EAT asociación - unión</v>
      </c>
      <c r="AD92" s="645"/>
    </row>
    <row r="93" spans="1:30" x14ac:dyDescent="0.3">
      <c r="A93" s="6">
        <v>2015</v>
      </c>
      <c r="B93" s="4" t="s">
        <v>556</v>
      </c>
      <c r="C93" s="4" t="s">
        <v>315</v>
      </c>
      <c r="D93" s="4" t="s">
        <v>575</v>
      </c>
      <c r="E93" s="4" t="s">
        <v>360</v>
      </c>
      <c r="F93" s="4" t="s">
        <v>318</v>
      </c>
      <c r="G93" s="4" t="s">
        <v>361</v>
      </c>
      <c r="H93" s="9">
        <v>4.7462568370199678</v>
      </c>
      <c r="I93" s="9">
        <v>4.7143585328300226</v>
      </c>
      <c r="J93" s="287">
        <v>9.4606153698499895</v>
      </c>
      <c r="K93" s="9">
        <v>4.737942862940006</v>
      </c>
      <c r="L93" s="9">
        <v>6.3766962909200062</v>
      </c>
      <c r="M93" s="287">
        <v>11.114639153860011</v>
      </c>
      <c r="N93" s="9">
        <v>3.2584742451299822</v>
      </c>
      <c r="O93" s="9">
        <v>16.762560215310025</v>
      </c>
      <c r="P93" s="9">
        <v>3.5700661537000253</v>
      </c>
      <c r="Q93" s="9">
        <v>2.75585376591002</v>
      </c>
      <c r="R93" s="9">
        <v>10.226582618720002</v>
      </c>
      <c r="S93" s="9">
        <v>22.707282487370026</v>
      </c>
      <c r="T93" s="9">
        <v>18.176204605490035</v>
      </c>
      <c r="U93" s="9">
        <v>3.3421032054399862</v>
      </c>
      <c r="V93" s="287">
        <v>80.799127297070086</v>
      </c>
      <c r="W93" s="287">
        <v>101.37438182078016</v>
      </c>
      <c r="X93" s="9">
        <v>10.188320499902472</v>
      </c>
      <c r="Y93" s="284">
        <v>111.56270232068255</v>
      </c>
      <c r="Z93" s="568" t="str">
        <f>SUBSTITUTE(SUBSTITUTE(SUBSTITUTE(SUBSTITUTE(IF(E93="","",VLOOKUP(E93,Esquemas_NORM!$A$2:$H$126,8,FALSE)),"PROVINCIA ADMINISTRATIVA Y DE PLANIFICACIÓN","PAT"),"PROVINCIA ADMINISTRATIVA Y DE PLANIFICACION","PAT"),"PROVINCIA ADMINISTRATIVA DE PLANIFICACION","PAT"),"PROVINCIA ADMINISTRATIVA Y PLANIFICACION","PAT")</f>
        <v>PAT DEL AGUA, BOSQUES Y EL TURISMO</v>
      </c>
      <c r="AA93" s="568" t="str">
        <f>IF($E93="","",INDEX(Esquemas_NORM!$H$2:$K$126,MATCH($E93,Esquemas_NORM!$A$2:$A$126,0),MATCH(AA$4,Esquemas_NORM!$H$1:$K$1,0)))</f>
        <v>A la fecha no ha conformado un EAT Región</v>
      </c>
      <c r="AB93" s="568" t="str">
        <f>IF($E93="","",INDEX(Esquemas_NORM!$H$2:$K$126,MATCH($E93,Esquemas_NORM!$A$2:$A$126,0),MATCH(AB$4,Esquemas_NORM!$H$1:$K$1,0)))</f>
        <v>A la fecha no ha conformado un EAT Área Metropolitana</v>
      </c>
      <c r="AC93" s="568" t="str">
        <f>IF($E93="","",INDEX(Esquemas_NORM!$H$2:$K$126,MATCH($E93,Esquemas_NORM!$A$2:$A$126,0),MATCH(AC$4,Esquemas_NORM!$H$1:$K$1,0)))</f>
        <v>A la fecha no ha conformado un EAT asociación - unión</v>
      </c>
      <c r="AD93" s="645"/>
    </row>
    <row r="94" spans="1:30" hidden="1" x14ac:dyDescent="0.3">
      <c r="A94" s="6">
        <v>2015</v>
      </c>
      <c r="B94" s="4" t="s">
        <v>556</v>
      </c>
      <c r="C94" s="4" t="s">
        <v>315</v>
      </c>
      <c r="D94" s="4" t="s">
        <v>574</v>
      </c>
      <c r="E94" s="4" t="s">
        <v>362</v>
      </c>
      <c r="F94" s="4" t="s">
        <v>318</v>
      </c>
      <c r="G94" s="4" t="s">
        <v>363</v>
      </c>
      <c r="H94" s="9">
        <v>10.779747265239926</v>
      </c>
      <c r="I94" s="9">
        <v>0</v>
      </c>
      <c r="J94" s="287">
        <v>10.779747265239926</v>
      </c>
      <c r="K94" s="9">
        <v>1.6388915751900022</v>
      </c>
      <c r="L94" s="9">
        <v>13.702570343480014</v>
      </c>
      <c r="M94" s="287">
        <v>15.341461918670015</v>
      </c>
      <c r="N94" s="9">
        <v>93.658013016669472</v>
      </c>
      <c r="O94" s="9">
        <v>7.00409694130001</v>
      </c>
      <c r="P94" s="9">
        <v>1.6857265105100121</v>
      </c>
      <c r="Q94" s="9">
        <v>1.2169826081800086</v>
      </c>
      <c r="R94" s="9">
        <v>7.1874727540900016</v>
      </c>
      <c r="S94" s="9">
        <v>3.8930415796900046</v>
      </c>
      <c r="T94" s="9">
        <v>6.5251036472300123</v>
      </c>
      <c r="U94" s="9">
        <v>1.2687448762399947</v>
      </c>
      <c r="V94" s="287">
        <v>122.4391819339095</v>
      </c>
      <c r="W94" s="287">
        <v>148.56039111782022</v>
      </c>
      <c r="X94" s="9">
        <v>14.930605258587871</v>
      </c>
      <c r="Y94" s="284">
        <v>163.49099637640796</v>
      </c>
      <c r="Z94" s="568" t="str">
        <f>SUBSTITUTE(SUBSTITUTE(SUBSTITUTE(SUBSTITUTE(IF(E94="","",VLOOKUP(E94,Esquemas_NORM!$A$2:$H$126,8,FALSE)),"PROVINCIA ADMINISTRATIVA Y DE PLANIFICACIÓN","PAT"),"PROVINCIA ADMINISTRATIVA Y DE PLANIFICACION","PAT"),"PROVINCIA ADMINISTRATIVA DE PLANIFICACION","PAT"),"PROVINCIA ADMINISTRATIVA Y PLANIFICACION","PAT")</f>
        <v>PAT DEL AGUA, BOSQUES Y EL TURISMO</v>
      </c>
      <c r="AA94" s="568" t="str">
        <f>IF($E94="","",INDEX(Esquemas_NORM!$H$2:$K$126,MATCH($E94,Esquemas_NORM!$A$2:$A$126,0),MATCH(AA$4,Esquemas_NORM!$H$1:$K$1,0)))</f>
        <v>A la fecha no ha conformado un EAT Región</v>
      </c>
      <c r="AB94" s="568" t="str">
        <f>IF($E94="","",INDEX(Esquemas_NORM!$H$2:$K$126,MATCH($E94,Esquemas_NORM!$A$2:$A$126,0),MATCH(AB$4,Esquemas_NORM!$H$1:$K$1,0)))</f>
        <v>A la fecha no ha conformado un EAT Área Metropolitana</v>
      </c>
      <c r="AC94" s="568" t="str">
        <f>IF($E94="","",INDEX(Esquemas_NORM!$H$2:$K$126,MATCH($E94,Esquemas_NORM!$A$2:$A$126,0),MATCH(AC$4,Esquemas_NORM!$H$1:$K$1,0)))</f>
        <v>A la fecha no ha conformado un EAT asociación - unión</v>
      </c>
      <c r="AD94" s="645"/>
    </row>
    <row r="95" spans="1:30" hidden="1" x14ac:dyDescent="0.3">
      <c r="A95" s="6">
        <v>2015</v>
      </c>
      <c r="B95" s="4" t="s">
        <v>556</v>
      </c>
      <c r="C95" s="4" t="s">
        <v>315</v>
      </c>
      <c r="D95" s="4" t="s">
        <v>576</v>
      </c>
      <c r="E95" s="4" t="s">
        <v>364</v>
      </c>
      <c r="F95" s="4" t="s">
        <v>318</v>
      </c>
      <c r="G95" s="4" t="s">
        <v>365</v>
      </c>
      <c r="H95" s="9">
        <v>53.740843370009635</v>
      </c>
      <c r="I95" s="9">
        <v>0</v>
      </c>
      <c r="J95" s="287">
        <v>53.740843370009635</v>
      </c>
      <c r="K95" s="9">
        <v>4.1403036616600053</v>
      </c>
      <c r="L95" s="9">
        <v>11.852498095960014</v>
      </c>
      <c r="M95" s="287">
        <v>15.992801757620018</v>
      </c>
      <c r="N95" s="9">
        <v>3.3207602262499814</v>
      </c>
      <c r="O95" s="9">
        <v>21.649064175890029</v>
      </c>
      <c r="P95" s="9">
        <v>6.3126128500000451</v>
      </c>
      <c r="Q95" s="9">
        <v>4.7670736522800334</v>
      </c>
      <c r="R95" s="9">
        <v>28.818442007370006</v>
      </c>
      <c r="S95" s="9">
        <v>15.271171579250016</v>
      </c>
      <c r="T95" s="9">
        <v>28.845700396520062</v>
      </c>
      <c r="U95" s="9">
        <v>7.0821452351899703</v>
      </c>
      <c r="V95" s="287">
        <v>116.06697012275015</v>
      </c>
      <c r="W95" s="287">
        <v>185.80061525038028</v>
      </c>
      <c r="X95" s="9">
        <v>18.67331946445471</v>
      </c>
      <c r="Y95" s="284">
        <v>204.47393471483483</v>
      </c>
      <c r="Z95" s="568" t="str">
        <f>SUBSTITUTE(SUBSTITUTE(SUBSTITUTE(SUBSTITUTE(IF(E95="","",VLOOKUP(E95,Esquemas_NORM!$A$2:$H$126,8,FALSE)),"PROVINCIA ADMINISTRATIVA Y DE PLANIFICACIÓN","PAT"),"PROVINCIA ADMINISTRATIVA Y DE PLANIFICACION","PAT"),"PROVINCIA ADMINISTRATIVA DE PLANIFICACION","PAT"),"PROVINCIA ADMINISTRATIVA Y PLANIFICACION","PAT")</f>
        <v>PAT DEL AGUA, BOSQUES Y EL TURISMO</v>
      </c>
      <c r="AA95" s="568" t="str">
        <f>IF($E95="","",INDEX(Esquemas_NORM!$H$2:$K$126,MATCH($E95,Esquemas_NORM!$A$2:$A$126,0),MATCH(AA$4,Esquemas_NORM!$H$1:$K$1,0)))</f>
        <v>A la fecha no ha conformado un EAT Región</v>
      </c>
      <c r="AB95" s="568" t="str">
        <f>IF($E95="","",INDEX(Esquemas_NORM!$H$2:$K$126,MATCH($E95,Esquemas_NORM!$A$2:$A$126,0),MATCH(AB$4,Esquemas_NORM!$H$1:$K$1,0)))</f>
        <v>A la fecha no ha conformado un EAT Área Metropolitana</v>
      </c>
      <c r="AC95" s="568" t="str">
        <f>IF($E95="","",INDEX(Esquemas_NORM!$H$2:$K$126,MATCH($E95,Esquemas_NORM!$A$2:$A$126,0),MATCH(AC$4,Esquemas_NORM!$H$1:$K$1,0)))</f>
        <v>MUNICIPIOS ASOCIADOS DEL ALTIPLANO DEL ORIENTE ANTIOQUEÑO - MASORA</v>
      </c>
      <c r="AD95" s="645"/>
    </row>
    <row r="96" spans="1:30" hidden="1" x14ac:dyDescent="0.3">
      <c r="A96" s="6">
        <v>2015</v>
      </c>
      <c r="B96" s="4" t="s">
        <v>556</v>
      </c>
      <c r="C96" s="4" t="s">
        <v>315</v>
      </c>
      <c r="D96" s="4" t="s">
        <v>573</v>
      </c>
      <c r="E96" s="4" t="s">
        <v>366</v>
      </c>
      <c r="F96" s="4" t="s">
        <v>318</v>
      </c>
      <c r="G96" s="4" t="s">
        <v>367</v>
      </c>
      <c r="H96" s="9">
        <v>90.169895453979393</v>
      </c>
      <c r="I96" s="9">
        <v>93.118700971130437</v>
      </c>
      <c r="J96" s="287">
        <v>183.28859642510983</v>
      </c>
      <c r="K96" s="9">
        <v>329.07271613262037</v>
      </c>
      <c r="L96" s="9">
        <v>17.660142277940018</v>
      </c>
      <c r="M96" s="287">
        <v>346.73285841056037</v>
      </c>
      <c r="N96" s="9">
        <v>29.010744045829835</v>
      </c>
      <c r="O96" s="9">
        <v>55.162594298910079</v>
      </c>
      <c r="P96" s="9">
        <v>10.092778372530072</v>
      </c>
      <c r="Q96" s="9">
        <v>9.1221508540800631</v>
      </c>
      <c r="R96" s="9">
        <v>35.48967654286001</v>
      </c>
      <c r="S96" s="9">
        <v>59.434105392510062</v>
      </c>
      <c r="T96" s="9">
        <v>53.604643735430109</v>
      </c>
      <c r="U96" s="9">
        <v>7.0918350178599709</v>
      </c>
      <c r="V96" s="287">
        <v>259.00852826001022</v>
      </c>
      <c r="W96" s="287">
        <v>789.02998309568102</v>
      </c>
      <c r="X96" s="9">
        <v>79.299032037728551</v>
      </c>
      <c r="Y96" s="284">
        <v>868.32901513340892</v>
      </c>
      <c r="Z96" s="568" t="str">
        <f>SUBSTITUTE(SUBSTITUTE(SUBSTITUTE(SUBSTITUTE(IF(E96="","",VLOOKUP(E96,Esquemas_NORM!$A$2:$H$126,8,FALSE)),"PROVINCIA ADMINISTRATIVA Y DE PLANIFICACIÓN","PAT"),"PROVINCIA ADMINISTRATIVA Y DE PLANIFICACION","PAT"),"PROVINCIA ADMINISTRATIVA DE PLANIFICACION","PAT"),"PROVINCIA ADMINISTRATIVA Y PLANIFICACION","PAT")</f>
        <v>PAT DE LA PAZ</v>
      </c>
      <c r="AA96" s="568" t="str">
        <f>IF($E96="","",INDEX(Esquemas_NORM!$H$2:$K$126,MATCH($E96,Esquemas_NORM!$A$2:$A$126,0),MATCH(AA$4,Esquemas_NORM!$H$1:$K$1,0)))</f>
        <v>A la fecha no ha conformado un EAT Región</v>
      </c>
      <c r="AB96" s="568" t="str">
        <f>IF($E96="","",INDEX(Esquemas_NORM!$H$2:$K$126,MATCH($E96,Esquemas_NORM!$A$2:$A$126,0),MATCH(AB$4,Esquemas_NORM!$H$1:$K$1,0)))</f>
        <v>A la fecha no ha conformado un EAT Área Metropolitana</v>
      </c>
      <c r="AC96" s="568" t="str">
        <f>IF($E96="","",INDEX(Esquemas_NORM!$H$2:$K$126,MATCH($E96,Esquemas_NORM!$A$2:$A$126,0),MATCH(AC$4,Esquemas_NORM!$H$1:$K$1,0)))</f>
        <v>A la fecha no ha conformado un EAT asociación - unión</v>
      </c>
      <c r="AD96" s="645"/>
    </row>
    <row r="97" spans="1:30" hidden="1" x14ac:dyDescent="0.3">
      <c r="A97" s="6">
        <v>2015</v>
      </c>
      <c r="B97" s="4" t="s">
        <v>556</v>
      </c>
      <c r="C97" s="4" t="s">
        <v>368</v>
      </c>
      <c r="D97" s="4" t="s">
        <v>577</v>
      </c>
      <c r="E97" s="4" t="s">
        <v>370</v>
      </c>
      <c r="F97" s="4" t="s">
        <v>371</v>
      </c>
      <c r="G97" s="4" t="s">
        <v>372</v>
      </c>
      <c r="H97" s="9">
        <v>47.58901863477967</v>
      </c>
      <c r="I97" s="9">
        <v>5.3938809015400251</v>
      </c>
      <c r="J97" s="287">
        <v>52.982899536319692</v>
      </c>
      <c r="K97" s="9">
        <v>61.739857276900082</v>
      </c>
      <c r="L97" s="9">
        <v>20.908976171550023</v>
      </c>
      <c r="M97" s="287">
        <v>82.648833448450105</v>
      </c>
      <c r="N97" s="9">
        <v>16.314033894349912</v>
      </c>
      <c r="O97" s="9">
        <v>61.840062531350085</v>
      </c>
      <c r="P97" s="9">
        <v>10.183074914910073</v>
      </c>
      <c r="Q97" s="9">
        <v>7.9480511505100573</v>
      </c>
      <c r="R97" s="9">
        <v>27.880667055060009</v>
      </c>
      <c r="S97" s="9">
        <v>29.464995117940031</v>
      </c>
      <c r="T97" s="9">
        <v>35.54219011451007</v>
      </c>
      <c r="U97" s="9">
        <v>8.2372645699599669</v>
      </c>
      <c r="V97" s="287">
        <v>197.41033934859018</v>
      </c>
      <c r="W97" s="287">
        <v>333.04207233336052</v>
      </c>
      <c r="X97" s="9">
        <v>33.471369313835162</v>
      </c>
      <c r="Y97" s="284">
        <v>366.51344164719541</v>
      </c>
      <c r="Z97" s="568" t="str">
        <f>SUBSTITUTE(SUBSTITUTE(SUBSTITUTE(SUBSTITUTE(IF(E97="","",VLOOKUP(E97,Esquemas_NORM!$A$2:$H$126,8,FALSE)),"PROVINCIA ADMINISTRATIVA Y DE PLANIFICACIÓN","PAT"),"PROVINCIA ADMINISTRATIVA Y DE PLANIFICACION","PAT"),"PROVINCIA ADMINISTRATIVA DE PLANIFICACION","PAT"),"PROVINCIA ADMINISTRATIVA Y PLANIFICACION","PAT")</f>
        <v>PAT DE PENDERISCO Y SINIFANÁ</v>
      </c>
      <c r="AA97" s="568" t="str">
        <f>IF($E97="","",INDEX(Esquemas_NORM!$H$2:$K$126,MATCH($E97,Esquemas_NORM!$A$2:$A$126,0),MATCH(AA$4,Esquemas_NORM!$H$1:$K$1,0)))</f>
        <v>A la fecha no ha conformado un EAT Región</v>
      </c>
      <c r="AB97" s="568" t="str">
        <f>IF($E97="","",INDEX(Esquemas_NORM!$H$2:$K$126,MATCH($E97,Esquemas_NORM!$A$2:$A$126,0),MATCH(AB$4,Esquemas_NORM!$H$1:$K$1,0)))</f>
        <v>A la fecha no ha conformado un EAT Área Metropolitana</v>
      </c>
      <c r="AC97" s="568" t="str">
        <f>IF($E97="","",INDEX(Esquemas_NORM!$H$2:$K$126,MATCH($E97,Esquemas_NORM!$A$2:$A$126,0),MATCH(AC$4,Esquemas_NORM!$H$1:$K$1,0)))</f>
        <v>A la fecha no ha conformado un EAT asociación - unión</v>
      </c>
      <c r="AD97" s="645"/>
    </row>
    <row r="98" spans="1:30" hidden="1" x14ac:dyDescent="0.3">
      <c r="A98" s="6">
        <v>2015</v>
      </c>
      <c r="B98" s="4" t="s">
        <v>556</v>
      </c>
      <c r="C98" s="4" t="s">
        <v>368</v>
      </c>
      <c r="D98" s="4" t="s">
        <v>578</v>
      </c>
      <c r="E98" s="4" t="s">
        <v>373</v>
      </c>
      <c r="F98" s="4" t="s">
        <v>371</v>
      </c>
      <c r="G98" s="4" t="s">
        <v>375</v>
      </c>
      <c r="H98" s="9">
        <v>100.4359812457193</v>
      </c>
      <c r="I98" s="9">
        <v>9.1289881802900421</v>
      </c>
      <c r="J98" s="287">
        <v>109.56496942600934</v>
      </c>
      <c r="K98" s="9">
        <v>103.96725794010013</v>
      </c>
      <c r="L98" s="9">
        <v>109.44134864016011</v>
      </c>
      <c r="M98" s="287">
        <v>213.40860658026025</v>
      </c>
      <c r="N98" s="9">
        <v>32.183850726189824</v>
      </c>
      <c r="O98" s="9">
        <v>112.47284208014015</v>
      </c>
      <c r="P98" s="9">
        <v>15.791297495160114</v>
      </c>
      <c r="Q98" s="9">
        <v>21.151709844240148</v>
      </c>
      <c r="R98" s="9">
        <v>34.312355840780008</v>
      </c>
      <c r="S98" s="9">
        <v>65.265732693060073</v>
      </c>
      <c r="T98" s="9">
        <v>76.586736839540151</v>
      </c>
      <c r="U98" s="9">
        <v>12.481629598459946</v>
      </c>
      <c r="V98" s="287">
        <v>370.24615511757042</v>
      </c>
      <c r="W98" s="287">
        <v>693.21973112384103</v>
      </c>
      <c r="X98" s="9">
        <v>69.669917297588327</v>
      </c>
      <c r="Y98" s="284">
        <v>762.88964842142877</v>
      </c>
      <c r="Z98" s="568" t="str">
        <f>SUBSTITUTE(SUBSTITUTE(SUBSTITUTE(SUBSTITUTE(IF(E98="","",VLOOKUP(E98,Esquemas_NORM!$A$2:$H$126,8,FALSE)),"PROVINCIA ADMINISTRATIVA Y DE PLANIFICACIÓN","PAT"),"PROVINCIA ADMINISTRATIVA Y DE PLANIFICACION","PAT"),"PROVINCIA ADMINISTRATIVA DE PLANIFICACION","PAT"),"PROVINCIA ADMINISTRATIVA Y PLANIFICACION","PAT")</f>
        <v>PAT SAN JUAN</v>
      </c>
      <c r="AA98" s="568" t="str">
        <f>IF($E98="","",INDEX(Esquemas_NORM!$H$2:$K$126,MATCH($E98,Esquemas_NORM!$A$2:$A$126,0),MATCH(AA$4,Esquemas_NORM!$H$1:$K$1,0)))</f>
        <v>A la fecha no ha conformado un EAT Región</v>
      </c>
      <c r="AB98" s="568" t="str">
        <f>IF($E98="","",INDEX(Esquemas_NORM!$H$2:$K$126,MATCH($E98,Esquemas_NORM!$A$2:$A$126,0),MATCH(AB$4,Esquemas_NORM!$H$1:$K$1,0)))</f>
        <v>A la fecha no ha conformado un EAT Área Metropolitana</v>
      </c>
      <c r="AC98" s="568" t="str">
        <f>IF($E98="","",INDEX(Esquemas_NORM!$H$2:$K$126,MATCH($E98,Esquemas_NORM!$A$2:$A$126,0),MATCH(AC$4,Esquemas_NORM!$H$1:$K$1,0)))</f>
        <v>A la fecha no ha conformado un EAT asociación - unión</v>
      </c>
      <c r="AD98" s="645"/>
    </row>
    <row r="99" spans="1:30" hidden="1" x14ac:dyDescent="0.3">
      <c r="A99" s="6">
        <v>2015</v>
      </c>
      <c r="B99" s="4" t="s">
        <v>556</v>
      </c>
      <c r="C99" s="4" t="s">
        <v>368</v>
      </c>
      <c r="D99" s="4" t="s">
        <v>577</v>
      </c>
      <c r="E99" s="4" t="s">
        <v>376</v>
      </c>
      <c r="F99" s="4" t="s">
        <v>371</v>
      </c>
      <c r="G99" s="4" t="s">
        <v>377</v>
      </c>
      <c r="H99" s="9">
        <v>20.810102652149858</v>
      </c>
      <c r="I99" s="9">
        <v>2.7307143460000124E-2</v>
      </c>
      <c r="J99" s="287">
        <v>20.837409795609858</v>
      </c>
      <c r="K99" s="9">
        <v>4.7415889060100058</v>
      </c>
      <c r="L99" s="9">
        <v>0.96149774741000116</v>
      </c>
      <c r="M99" s="287">
        <v>5.7030866534200069</v>
      </c>
      <c r="N99" s="9">
        <v>2.2039256044099877</v>
      </c>
      <c r="O99" s="9">
        <v>11.520375616310016</v>
      </c>
      <c r="P99" s="9">
        <v>1.227334943870009</v>
      </c>
      <c r="Q99" s="9">
        <v>1.0197854595300073</v>
      </c>
      <c r="R99" s="9">
        <v>3.376480812110001</v>
      </c>
      <c r="S99" s="9">
        <v>5.3795507549400066</v>
      </c>
      <c r="T99" s="9">
        <v>9.2909298757700185</v>
      </c>
      <c r="U99" s="9">
        <v>1.5282473706899937</v>
      </c>
      <c r="V99" s="287">
        <v>35.546630437630043</v>
      </c>
      <c r="W99" s="287">
        <v>62.087126886660101</v>
      </c>
      <c r="X99" s="9">
        <v>6.2398757583352866</v>
      </c>
      <c r="Y99" s="284">
        <v>68.327002644995332</v>
      </c>
      <c r="Z99" s="568" t="str">
        <f>SUBSTITUTE(SUBSTITUTE(SUBSTITUTE(SUBSTITUTE(IF(E99="","",VLOOKUP(E99,Esquemas_NORM!$A$2:$H$126,8,FALSE)),"PROVINCIA ADMINISTRATIVA Y DE PLANIFICACIÓN","PAT"),"PROVINCIA ADMINISTRATIVA Y DE PLANIFICACION","PAT"),"PROVINCIA ADMINISTRATIVA DE PLANIFICACION","PAT"),"PROVINCIA ADMINISTRATIVA Y PLANIFICACION","PAT")</f>
        <v>PAT DE PENDERISCO Y SINIFANÁ</v>
      </c>
      <c r="AA99" s="568" t="str">
        <f>IF($E99="","",INDEX(Esquemas_NORM!$H$2:$K$126,MATCH($E99,Esquemas_NORM!$A$2:$A$126,0),MATCH(AA$4,Esquemas_NORM!$H$1:$K$1,0)))</f>
        <v>A la fecha no ha conformado un EAT Región</v>
      </c>
      <c r="AB99" s="568" t="str">
        <f>IF($E99="","",INDEX(Esquemas_NORM!$H$2:$K$126,MATCH($E99,Esquemas_NORM!$A$2:$A$126,0),MATCH(AB$4,Esquemas_NORM!$H$1:$K$1,0)))</f>
        <v>A la fecha no ha conformado un EAT Área Metropolitana</v>
      </c>
      <c r="AC99" s="568" t="str">
        <f>IF($E99="","",INDEX(Esquemas_NORM!$H$2:$K$126,MATCH($E99,Esquemas_NORM!$A$2:$A$126,0),MATCH(AC$4,Esquemas_NORM!$H$1:$K$1,0)))</f>
        <v>A la fecha no ha conformado un EAT asociación - unión</v>
      </c>
      <c r="AD99" s="645"/>
    </row>
    <row r="100" spans="1:30" hidden="1" x14ac:dyDescent="0.3">
      <c r="A100" s="6">
        <v>2015</v>
      </c>
      <c r="B100" s="4" t="s">
        <v>556</v>
      </c>
      <c r="C100" s="4" t="s">
        <v>368</v>
      </c>
      <c r="D100" s="4" t="s">
        <v>578</v>
      </c>
      <c r="E100" s="4" t="s">
        <v>378</v>
      </c>
      <c r="F100" s="4" t="s">
        <v>371</v>
      </c>
      <c r="G100" s="4" t="s">
        <v>379</v>
      </c>
      <c r="H100" s="9">
        <v>51.690785557449651</v>
      </c>
      <c r="I100" s="9">
        <v>0</v>
      </c>
      <c r="J100" s="287">
        <v>51.690785557449651</v>
      </c>
      <c r="K100" s="9">
        <v>5.6144673200500073</v>
      </c>
      <c r="L100" s="9">
        <v>5.5352140458700063</v>
      </c>
      <c r="M100" s="287">
        <v>11.149681365920014</v>
      </c>
      <c r="N100" s="9">
        <v>2.5257955919599859</v>
      </c>
      <c r="O100" s="9">
        <v>15.845111914260022</v>
      </c>
      <c r="P100" s="9">
        <v>3.2885430201000236</v>
      </c>
      <c r="Q100" s="9">
        <v>2.8173978541700202</v>
      </c>
      <c r="R100" s="9">
        <v>7.6651392160400018</v>
      </c>
      <c r="S100" s="9">
        <v>9.52887668539001</v>
      </c>
      <c r="T100" s="9">
        <v>16.223040307600034</v>
      </c>
      <c r="U100" s="9">
        <v>2.7068956001099886</v>
      </c>
      <c r="V100" s="287">
        <v>60.600800189630078</v>
      </c>
      <c r="W100" s="287">
        <v>123.44126711300019</v>
      </c>
      <c r="X100" s="9">
        <v>12.406084946446573</v>
      </c>
      <c r="Y100" s="284">
        <v>135.84735205944665</v>
      </c>
      <c r="Z100" s="568" t="str">
        <f>SUBSTITUTE(SUBSTITUTE(SUBSTITUTE(SUBSTITUTE(IF(E100="","",VLOOKUP(E100,Esquemas_NORM!$A$2:$H$126,8,FALSE)),"PROVINCIA ADMINISTRATIVA Y DE PLANIFICACIÓN","PAT"),"PROVINCIA ADMINISTRATIVA Y DE PLANIFICACION","PAT"),"PROVINCIA ADMINISTRATIVA DE PLANIFICACION","PAT"),"PROVINCIA ADMINISTRATIVA Y PLANIFICACION","PAT")</f>
        <v>PAT SAN JUAN</v>
      </c>
      <c r="AA100" s="568" t="str">
        <f>IF($E100="","",INDEX(Esquemas_NORM!$H$2:$K$126,MATCH($E100,Esquemas_NORM!$A$2:$A$126,0),MATCH(AA$4,Esquemas_NORM!$H$1:$K$1,0)))</f>
        <v>A la fecha no ha conformado un EAT Región</v>
      </c>
      <c r="AB100" s="568" t="str">
        <f>IF($E100="","",INDEX(Esquemas_NORM!$H$2:$K$126,MATCH($E100,Esquemas_NORM!$A$2:$A$126,0),MATCH(AB$4,Esquemas_NORM!$H$1:$K$1,0)))</f>
        <v>A la fecha no ha conformado un EAT Área Metropolitana</v>
      </c>
      <c r="AC100" s="568" t="str">
        <f>IF($E100="","",INDEX(Esquemas_NORM!$H$2:$K$126,MATCH($E100,Esquemas_NORM!$A$2:$A$126,0),MATCH(AC$4,Esquemas_NORM!$H$1:$K$1,0)))</f>
        <v>A la fecha no ha conformado un EAT asociación - unión</v>
      </c>
      <c r="AD100" s="645"/>
    </row>
    <row r="101" spans="1:30" hidden="1" x14ac:dyDescent="0.3">
      <c r="A101" s="6">
        <v>2015</v>
      </c>
      <c r="B101" s="4" t="s">
        <v>556</v>
      </c>
      <c r="C101" s="4" t="s">
        <v>368</v>
      </c>
      <c r="D101" s="4" t="s">
        <v>579</v>
      </c>
      <c r="E101" s="4" t="s">
        <v>380</v>
      </c>
      <c r="F101" s="4" t="s">
        <v>371</v>
      </c>
      <c r="G101" s="4" t="s">
        <v>381</v>
      </c>
      <c r="H101" s="9">
        <v>66.127364330499546</v>
      </c>
      <c r="I101" s="9">
        <v>0</v>
      </c>
      <c r="J101" s="287">
        <v>66.127364330499546</v>
      </c>
      <c r="K101" s="9">
        <v>8.913661217020012</v>
      </c>
      <c r="L101" s="9">
        <v>6.0616257963000075</v>
      </c>
      <c r="M101" s="287">
        <v>14.97528701332002</v>
      </c>
      <c r="N101" s="9">
        <v>5.3847972126099695</v>
      </c>
      <c r="O101" s="9">
        <v>16.15775377543002</v>
      </c>
      <c r="P101" s="9">
        <v>5.2394421648500371</v>
      </c>
      <c r="Q101" s="9">
        <v>4.1229505104800293</v>
      </c>
      <c r="R101" s="9">
        <v>12.324113438050002</v>
      </c>
      <c r="S101" s="9">
        <v>13.960681609180016</v>
      </c>
      <c r="T101" s="9">
        <v>29.705925900470056</v>
      </c>
      <c r="U101" s="9">
        <v>3.9890528176899838</v>
      </c>
      <c r="V101" s="287">
        <v>90.884717428760098</v>
      </c>
      <c r="W101" s="287">
        <v>171.98736877258025</v>
      </c>
      <c r="X101" s="9">
        <v>17.285061605493372</v>
      </c>
      <c r="Y101" s="284">
        <v>189.27243037807347</v>
      </c>
      <c r="Z101" s="568" t="str">
        <f>SUBSTITUTE(SUBSTITUTE(SUBSTITUTE(SUBSTITUTE(IF(E101="","",VLOOKUP(E101,Esquemas_NORM!$A$2:$H$126,8,FALSE)),"PROVINCIA ADMINISTRATIVA Y DE PLANIFICACIÓN","PAT"),"PROVINCIA ADMINISTRATIVA Y DE PLANIFICACION","PAT"),"PROVINCIA ADMINISTRATIVA DE PLANIFICACION","PAT"),"PROVINCIA ADMINISTRATIVA Y PLANIFICACION","PAT")</f>
        <v>PAT DE PENDERISCO Y SINIFANÁ</v>
      </c>
      <c r="AA101" s="568" t="str">
        <f>IF($E101="","",INDEX(Esquemas_NORM!$H$2:$K$126,MATCH($E101,Esquemas_NORM!$A$2:$A$126,0),MATCH(AA$4,Esquemas_NORM!$H$1:$K$1,0)))</f>
        <v>A la fecha no ha conformado un EAT Región</v>
      </c>
      <c r="AB101" s="568" t="str">
        <f>IF($E101="","",INDEX(Esquemas_NORM!$H$2:$K$126,MATCH($E101,Esquemas_NORM!$A$2:$A$126,0),MATCH(AB$4,Esquemas_NORM!$H$1:$K$1,0)))</f>
        <v>A la fecha no ha conformado un EAT Área Metropolitana</v>
      </c>
      <c r="AC101" s="568" t="str">
        <f>IF($E101="","",INDEX(Esquemas_NORM!$H$2:$K$126,MATCH($E101,Esquemas_NORM!$A$2:$A$126,0),MATCH(AC$4,Esquemas_NORM!$H$1:$K$1,0)))</f>
        <v>A la fecha no ha conformado un EAT asociación - unión</v>
      </c>
      <c r="AD101" s="645"/>
    </row>
    <row r="102" spans="1:30" hidden="1" x14ac:dyDescent="0.3">
      <c r="A102" s="6">
        <v>2015</v>
      </c>
      <c r="B102" s="4" t="s">
        <v>556</v>
      </c>
      <c r="C102" s="4" t="s">
        <v>368</v>
      </c>
      <c r="D102" s="4" t="s">
        <v>580</v>
      </c>
      <c r="E102" s="4" t="s">
        <v>382</v>
      </c>
      <c r="F102" s="4" t="s">
        <v>371</v>
      </c>
      <c r="G102" s="4" t="s">
        <v>384</v>
      </c>
      <c r="H102" s="9">
        <v>26.169008421319823</v>
      </c>
      <c r="I102" s="9">
        <v>0</v>
      </c>
      <c r="J102" s="287">
        <v>26.169008421319823</v>
      </c>
      <c r="K102" s="9">
        <v>1.1623816605900015</v>
      </c>
      <c r="L102" s="9">
        <v>5.220713726620005</v>
      </c>
      <c r="M102" s="287">
        <v>6.3830953872100062</v>
      </c>
      <c r="N102" s="9">
        <v>1.6924073124799905</v>
      </c>
      <c r="O102" s="9">
        <v>7.42154488423001</v>
      </c>
      <c r="P102" s="9">
        <v>1.6783703222600119</v>
      </c>
      <c r="Q102" s="9">
        <v>1.658874035260012</v>
      </c>
      <c r="R102" s="9">
        <v>3.8582128384700005</v>
      </c>
      <c r="S102" s="9">
        <v>6.5844319306900072</v>
      </c>
      <c r="T102" s="9">
        <v>11.409732530850023</v>
      </c>
      <c r="U102" s="9">
        <v>1.3734915230599942</v>
      </c>
      <c r="V102" s="287">
        <v>35.677065377300053</v>
      </c>
      <c r="W102" s="287">
        <v>68.229169185830088</v>
      </c>
      <c r="X102" s="9">
        <v>6.8571628316978659</v>
      </c>
      <c r="Y102" s="284">
        <v>75.086332017527909</v>
      </c>
      <c r="Z102" s="568" t="str">
        <f>SUBSTITUTE(SUBSTITUTE(SUBSTITUTE(SUBSTITUTE(IF(E102="","",VLOOKUP(E102,Esquemas_NORM!$A$2:$H$126,8,FALSE)),"PROVINCIA ADMINISTRATIVA Y DE PLANIFICACIÓN","PAT"),"PROVINCIA ADMINISTRATIVA Y DE PLANIFICACION","PAT"),"PROVINCIA ADMINISTRATIVA DE PLANIFICACION","PAT"),"PROVINCIA ADMINISTRATIVA Y PLANIFICACION","PAT")</f>
        <v>PAT CARTAMA</v>
      </c>
      <c r="AA102" s="568" t="str">
        <f>IF($E102="","",INDEX(Esquemas_NORM!$H$2:$K$126,MATCH($E102,Esquemas_NORM!$A$2:$A$126,0),MATCH(AA$4,Esquemas_NORM!$H$1:$K$1,0)))</f>
        <v>A la fecha no ha conformado un EAT Región</v>
      </c>
      <c r="AB102" s="568" t="str">
        <f>IF($E102="","",INDEX(Esquemas_NORM!$H$2:$K$126,MATCH($E102,Esquemas_NORM!$A$2:$A$126,0),MATCH(AB$4,Esquemas_NORM!$H$1:$K$1,0)))</f>
        <v>A la fecha no ha conformado un EAT Área Metropolitana</v>
      </c>
      <c r="AC102" s="568" t="str">
        <f>IF($E102="","",INDEX(Esquemas_NORM!$H$2:$K$126,MATCH($E102,Esquemas_NORM!$A$2:$A$126,0),MATCH(AC$4,Esquemas_NORM!$H$1:$K$1,0)))</f>
        <v>A la fecha no ha conformado un EAT asociación - unión</v>
      </c>
      <c r="AD102" s="645"/>
    </row>
    <row r="103" spans="1:30" hidden="1" x14ac:dyDescent="0.3">
      <c r="A103" s="6">
        <v>2015</v>
      </c>
      <c r="B103" s="4" t="s">
        <v>556</v>
      </c>
      <c r="C103" s="4" t="s">
        <v>368</v>
      </c>
      <c r="D103" s="4" t="s">
        <v>578</v>
      </c>
      <c r="E103" s="4" t="s">
        <v>385</v>
      </c>
      <c r="F103" s="4" t="s">
        <v>371</v>
      </c>
      <c r="G103" s="4" t="s">
        <v>386</v>
      </c>
      <c r="H103" s="9">
        <v>76.251288711039479</v>
      </c>
      <c r="I103" s="9">
        <v>0</v>
      </c>
      <c r="J103" s="287">
        <v>76.251288711039479</v>
      </c>
      <c r="K103" s="9">
        <v>12.415400648820016</v>
      </c>
      <c r="L103" s="9">
        <v>14.816903317840016</v>
      </c>
      <c r="M103" s="287">
        <v>27.232303966660034</v>
      </c>
      <c r="N103" s="9">
        <v>7.6258627702599586</v>
      </c>
      <c r="O103" s="9">
        <v>61.851753088090078</v>
      </c>
      <c r="P103" s="9">
        <v>9.295101415530068</v>
      </c>
      <c r="Q103" s="9">
        <v>11.042866848020077</v>
      </c>
      <c r="R103" s="9">
        <v>22.204642240790005</v>
      </c>
      <c r="S103" s="9">
        <v>26.287644905500027</v>
      </c>
      <c r="T103" s="9">
        <v>46.891646468180099</v>
      </c>
      <c r="U103" s="9">
        <v>6.5262956243699728</v>
      </c>
      <c r="V103" s="287">
        <v>191.72581336074026</v>
      </c>
      <c r="W103" s="287">
        <v>295.20940603844048</v>
      </c>
      <c r="X103" s="9">
        <v>29.669113530322058</v>
      </c>
      <c r="Y103" s="284">
        <v>324.87851956876227</v>
      </c>
      <c r="Z103" s="568" t="str">
        <f>SUBSTITUTE(SUBSTITUTE(SUBSTITUTE(SUBSTITUTE(IF(E103="","",VLOOKUP(E103,Esquemas_NORM!$A$2:$H$126,8,FALSE)),"PROVINCIA ADMINISTRATIVA Y DE PLANIFICACIÓN","PAT"),"PROVINCIA ADMINISTRATIVA Y DE PLANIFICACION","PAT"),"PROVINCIA ADMINISTRATIVA DE PLANIFICACION","PAT"),"PROVINCIA ADMINISTRATIVA Y PLANIFICACION","PAT")</f>
        <v>PAT SAN JUAN</v>
      </c>
      <c r="AA103" s="568" t="str">
        <f>IF($E103="","",INDEX(Esquemas_NORM!$H$2:$K$126,MATCH($E103,Esquemas_NORM!$A$2:$A$126,0),MATCH(AA$4,Esquemas_NORM!$H$1:$K$1,0)))</f>
        <v>A la fecha no ha conformado un EAT Región</v>
      </c>
      <c r="AB103" s="568" t="str">
        <f>IF($E103="","",INDEX(Esquemas_NORM!$H$2:$K$126,MATCH($E103,Esquemas_NORM!$A$2:$A$126,0),MATCH(AB$4,Esquemas_NORM!$H$1:$K$1,0)))</f>
        <v>A la fecha no ha conformado un EAT Área Metropolitana</v>
      </c>
      <c r="AC103" s="568" t="str">
        <f>IF($E103="","",INDEX(Esquemas_NORM!$H$2:$K$126,MATCH($E103,Esquemas_NORM!$A$2:$A$126,0),MATCH(AC$4,Esquemas_NORM!$H$1:$K$1,0)))</f>
        <v>A la fecha no ha conformado un EAT asociación - unión</v>
      </c>
      <c r="AD103" s="645"/>
    </row>
    <row r="104" spans="1:30" hidden="1" x14ac:dyDescent="0.3">
      <c r="A104" s="6">
        <v>2015</v>
      </c>
      <c r="B104" s="4" t="s">
        <v>556</v>
      </c>
      <c r="C104" s="4" t="s">
        <v>368</v>
      </c>
      <c r="D104" s="4" t="s">
        <v>579</v>
      </c>
      <c r="E104" s="4" t="s">
        <v>387</v>
      </c>
      <c r="F104" s="4" t="s">
        <v>371</v>
      </c>
      <c r="G104" s="4" t="s">
        <v>388</v>
      </c>
      <c r="H104" s="9">
        <v>72.268878711629498</v>
      </c>
      <c r="I104" s="9">
        <v>0</v>
      </c>
      <c r="J104" s="287">
        <v>72.268878711629498</v>
      </c>
      <c r="K104" s="9">
        <v>11.018402984480012</v>
      </c>
      <c r="L104" s="9">
        <v>9.1215735012000092</v>
      </c>
      <c r="M104" s="287">
        <v>20.139976485680023</v>
      </c>
      <c r="N104" s="9">
        <v>6.4186539099499642</v>
      </c>
      <c r="O104" s="9">
        <v>28.788155771430038</v>
      </c>
      <c r="P104" s="9">
        <v>7.2873155412800514</v>
      </c>
      <c r="Q104" s="9">
        <v>6.5403089281500462</v>
      </c>
      <c r="R104" s="9">
        <v>15.718994490210003</v>
      </c>
      <c r="S104" s="9">
        <v>18.81986112356002</v>
      </c>
      <c r="T104" s="9">
        <v>33.353571780570071</v>
      </c>
      <c r="U104" s="9">
        <v>5.9876097318499752</v>
      </c>
      <c r="V104" s="287">
        <v>122.91447127700016</v>
      </c>
      <c r="W104" s="287">
        <v>215.32332647431028</v>
      </c>
      <c r="X104" s="9">
        <v>21.640408768214517</v>
      </c>
      <c r="Y104" s="284">
        <v>236.96373524252465</v>
      </c>
      <c r="Z104" s="568" t="str">
        <f>SUBSTITUTE(SUBSTITUTE(SUBSTITUTE(SUBSTITUTE(IF(E104="","",VLOOKUP(E104,Esquemas_NORM!$A$2:$H$126,8,FALSE)),"PROVINCIA ADMINISTRATIVA Y DE PLANIFICACIÓN","PAT"),"PROVINCIA ADMINISTRATIVA Y DE PLANIFICACION","PAT"),"PROVINCIA ADMINISTRATIVA DE PLANIFICACION","PAT"),"PROVINCIA ADMINISTRATIVA Y PLANIFICACION","PAT")</f>
        <v>PAT DE PENDERISCO Y SINIFANÁ</v>
      </c>
      <c r="AA104" s="568" t="str">
        <f>IF($E104="","",INDEX(Esquemas_NORM!$H$2:$K$126,MATCH($E104,Esquemas_NORM!$A$2:$A$126,0),MATCH(AA$4,Esquemas_NORM!$H$1:$K$1,0)))</f>
        <v>A la fecha no ha conformado un EAT Región</v>
      </c>
      <c r="AB104" s="568" t="str">
        <f>IF($E104="","",INDEX(Esquemas_NORM!$H$2:$K$126,MATCH($E104,Esquemas_NORM!$A$2:$A$126,0),MATCH(AB$4,Esquemas_NORM!$H$1:$K$1,0)))</f>
        <v>A la fecha no ha conformado un EAT Área Metropolitana</v>
      </c>
      <c r="AC104" s="568" t="str">
        <f>IF($E104="","",INDEX(Esquemas_NORM!$H$2:$K$126,MATCH($E104,Esquemas_NORM!$A$2:$A$126,0),MATCH(AC$4,Esquemas_NORM!$H$1:$K$1,0)))</f>
        <v>A la fecha no ha conformado un EAT asociación - unión</v>
      </c>
      <c r="AD104" s="645"/>
    </row>
    <row r="105" spans="1:30" hidden="1" x14ac:dyDescent="0.3">
      <c r="A105" s="6">
        <v>2015</v>
      </c>
      <c r="B105" s="4" t="s">
        <v>556</v>
      </c>
      <c r="C105" s="4" t="s">
        <v>368</v>
      </c>
      <c r="D105" s="4" t="s">
        <v>577</v>
      </c>
      <c r="E105" s="4" t="s">
        <v>389</v>
      </c>
      <c r="F105" s="4" t="s">
        <v>371</v>
      </c>
      <c r="G105" s="4" t="s">
        <v>390</v>
      </c>
      <c r="H105" s="9">
        <v>86.948645813539414</v>
      </c>
      <c r="I105" s="9">
        <v>1.4574021574900069</v>
      </c>
      <c r="J105" s="287">
        <v>88.406047971029423</v>
      </c>
      <c r="K105" s="9">
        <v>8.5218112446400109</v>
      </c>
      <c r="L105" s="9">
        <v>16.013172680570019</v>
      </c>
      <c r="M105" s="287">
        <v>24.534983925210028</v>
      </c>
      <c r="N105" s="9">
        <v>8.6283553571499514</v>
      </c>
      <c r="O105" s="9">
        <v>42.147323265410058</v>
      </c>
      <c r="P105" s="9">
        <v>9.1303295145200636</v>
      </c>
      <c r="Q105" s="9">
        <v>7.8623833377200549</v>
      </c>
      <c r="R105" s="9">
        <v>23.651336095070004</v>
      </c>
      <c r="S105" s="9">
        <v>25.124121036950026</v>
      </c>
      <c r="T105" s="9">
        <v>37.692747881740075</v>
      </c>
      <c r="U105" s="9">
        <v>8.5625664797699645</v>
      </c>
      <c r="V105" s="287">
        <v>162.79916296833019</v>
      </c>
      <c r="W105" s="287">
        <v>275.74019486457036</v>
      </c>
      <c r="X105" s="9">
        <v>27.71242033272156</v>
      </c>
      <c r="Y105" s="284">
        <v>303.45261519729172</v>
      </c>
      <c r="Z105" s="568" t="str">
        <f>SUBSTITUTE(SUBSTITUTE(SUBSTITUTE(SUBSTITUTE(IF(E105="","",VLOOKUP(E105,Esquemas_NORM!$A$2:$H$126,8,FALSE)),"PROVINCIA ADMINISTRATIVA Y DE PLANIFICACIÓN","PAT"),"PROVINCIA ADMINISTRATIVA Y DE PLANIFICACION","PAT"),"PROVINCIA ADMINISTRATIVA DE PLANIFICACION","PAT"),"PROVINCIA ADMINISTRATIVA Y PLANIFICACION","PAT")</f>
        <v>PAT CARTAMA</v>
      </c>
      <c r="AA105" s="568" t="str">
        <f>IF($E105="","",INDEX(Esquemas_NORM!$H$2:$K$126,MATCH($E105,Esquemas_NORM!$A$2:$A$126,0),MATCH(AA$4,Esquemas_NORM!$H$1:$K$1,0)))</f>
        <v>A la fecha no ha conformado un EAT Región</v>
      </c>
      <c r="AB105" s="568" t="str">
        <f>IF($E105="","",INDEX(Esquemas_NORM!$H$2:$K$126,MATCH($E105,Esquemas_NORM!$A$2:$A$126,0),MATCH(AB$4,Esquemas_NORM!$H$1:$K$1,0)))</f>
        <v>A la fecha no ha conformado un EAT Área Metropolitana</v>
      </c>
      <c r="AC105" s="568" t="str">
        <f>IF($E105="","",INDEX(Esquemas_NORM!$H$2:$K$126,MATCH($E105,Esquemas_NORM!$A$2:$A$126,0),MATCH(AC$4,Esquemas_NORM!$H$1:$K$1,0)))</f>
        <v>A la fecha no ha conformado un EAT asociación - unión</v>
      </c>
      <c r="AD105" s="645"/>
    </row>
    <row r="106" spans="1:30" hidden="1" x14ac:dyDescent="0.3">
      <c r="A106" s="6">
        <v>2015</v>
      </c>
      <c r="B106" s="4" t="s">
        <v>556</v>
      </c>
      <c r="C106" s="4" t="s">
        <v>368</v>
      </c>
      <c r="D106" s="4" t="s">
        <v>578</v>
      </c>
      <c r="E106" s="4" t="s">
        <v>391</v>
      </c>
      <c r="F106" s="4" t="s">
        <v>371</v>
      </c>
      <c r="G106" s="4" t="s">
        <v>392</v>
      </c>
      <c r="H106" s="9">
        <v>16.813549402219888</v>
      </c>
      <c r="I106" s="9">
        <v>0</v>
      </c>
      <c r="J106" s="287">
        <v>16.813549402219888</v>
      </c>
      <c r="K106" s="9">
        <v>4.2971690001000056</v>
      </c>
      <c r="L106" s="9">
        <v>4.9917934280300056</v>
      </c>
      <c r="M106" s="287">
        <v>9.2889624281300112</v>
      </c>
      <c r="N106" s="9">
        <v>4.1240448051599765</v>
      </c>
      <c r="O106" s="9">
        <v>21.370375195830029</v>
      </c>
      <c r="P106" s="9">
        <v>3.4581038803500244</v>
      </c>
      <c r="Q106" s="9">
        <v>2.3304014378300164</v>
      </c>
      <c r="R106" s="9">
        <v>10.418068585240002</v>
      </c>
      <c r="S106" s="9">
        <v>12.531781033570015</v>
      </c>
      <c r="T106" s="9">
        <v>18.418710040050037</v>
      </c>
      <c r="U106" s="9">
        <v>2.9264499007799873</v>
      </c>
      <c r="V106" s="287">
        <v>75.577934878810083</v>
      </c>
      <c r="W106" s="287">
        <v>101.68044670916017</v>
      </c>
      <c r="X106" s="9">
        <v>10.219080610304285</v>
      </c>
      <c r="Y106" s="284">
        <v>111.89952731946437</v>
      </c>
      <c r="Z106" s="568" t="str">
        <f>SUBSTITUTE(SUBSTITUTE(SUBSTITUTE(SUBSTITUTE(IF(E106="","",VLOOKUP(E106,Esquemas_NORM!$A$2:$H$126,8,FALSE)),"PROVINCIA ADMINISTRATIVA Y DE PLANIFICACIÓN","PAT"),"PROVINCIA ADMINISTRATIVA Y DE PLANIFICACION","PAT"),"PROVINCIA ADMINISTRATIVA DE PLANIFICACION","PAT"),"PROVINCIA ADMINISTRATIVA Y PLANIFICACION","PAT")</f>
        <v>PAT SAN JUAN</v>
      </c>
      <c r="AA106" s="568" t="str">
        <f>IF($E106="","",INDEX(Esquemas_NORM!$H$2:$K$126,MATCH($E106,Esquemas_NORM!$A$2:$A$126,0),MATCH(AA$4,Esquemas_NORM!$H$1:$K$1,0)))</f>
        <v>A la fecha no ha conformado un EAT Región</v>
      </c>
      <c r="AB106" s="568" t="str">
        <f>IF($E106="","",INDEX(Esquemas_NORM!$H$2:$K$126,MATCH($E106,Esquemas_NORM!$A$2:$A$126,0),MATCH(AB$4,Esquemas_NORM!$H$1:$K$1,0)))</f>
        <v>A la fecha no ha conformado un EAT Área Metropolitana</v>
      </c>
      <c r="AC106" s="568" t="str">
        <f>IF($E106="","",INDEX(Esquemas_NORM!$H$2:$K$126,MATCH($E106,Esquemas_NORM!$A$2:$A$126,0),MATCH(AC$4,Esquemas_NORM!$H$1:$K$1,0)))</f>
        <v>A la fecha no ha conformado un EAT asociación - unión</v>
      </c>
      <c r="AD106" s="645"/>
    </row>
    <row r="107" spans="1:30" hidden="1" x14ac:dyDescent="0.3">
      <c r="A107" s="6">
        <v>2015</v>
      </c>
      <c r="B107" s="4" t="s">
        <v>556</v>
      </c>
      <c r="C107" s="4" t="s">
        <v>368</v>
      </c>
      <c r="D107" s="4" t="s">
        <v>578</v>
      </c>
      <c r="E107" s="4" t="s">
        <v>393</v>
      </c>
      <c r="F107" s="4" t="s">
        <v>371</v>
      </c>
      <c r="G107" s="4" t="s">
        <v>394</v>
      </c>
      <c r="H107" s="9">
        <v>42.825485450439707</v>
      </c>
      <c r="I107" s="9">
        <v>3.5733845681700167</v>
      </c>
      <c r="J107" s="287">
        <v>46.398870018609728</v>
      </c>
      <c r="K107" s="9">
        <v>6.4286244636500083</v>
      </c>
      <c r="L107" s="9">
        <v>9.1877054703200098</v>
      </c>
      <c r="M107" s="287">
        <v>15.616329933970018</v>
      </c>
      <c r="N107" s="9">
        <v>4.0996114017999767</v>
      </c>
      <c r="O107" s="9">
        <v>28.237529146520039</v>
      </c>
      <c r="P107" s="9">
        <v>5.0727852270000353</v>
      </c>
      <c r="Q107" s="9">
        <v>4.4366871297300312</v>
      </c>
      <c r="R107" s="9">
        <v>15.862079289450001</v>
      </c>
      <c r="S107" s="9">
        <v>14.022596795480014</v>
      </c>
      <c r="T107" s="9">
        <v>24.43771064357005</v>
      </c>
      <c r="U107" s="9">
        <v>3.5513731550599847</v>
      </c>
      <c r="V107" s="287">
        <v>99.720372788610149</v>
      </c>
      <c r="W107" s="287">
        <v>161.73557274119028</v>
      </c>
      <c r="X107" s="9">
        <v>16.254736371526672</v>
      </c>
      <c r="Y107" s="284">
        <v>177.9903091127168</v>
      </c>
      <c r="Z107" s="568" t="str">
        <f>SUBSTITUTE(SUBSTITUTE(SUBSTITUTE(SUBSTITUTE(IF(E107="","",VLOOKUP(E107,Esquemas_NORM!$A$2:$H$126,8,FALSE)),"PROVINCIA ADMINISTRATIVA Y DE PLANIFICACIÓN","PAT"),"PROVINCIA ADMINISTRATIVA Y DE PLANIFICACION","PAT"),"PROVINCIA ADMINISTRATIVA DE PLANIFICACION","PAT"),"PROVINCIA ADMINISTRATIVA Y PLANIFICACION","PAT")</f>
        <v>PAT SAN JUAN</v>
      </c>
      <c r="AA107" s="568" t="str">
        <f>IF($E107="","",INDEX(Esquemas_NORM!$H$2:$K$126,MATCH($E107,Esquemas_NORM!$A$2:$A$126,0),MATCH(AA$4,Esquemas_NORM!$H$1:$K$1,0)))</f>
        <v>A la fecha no ha conformado un EAT Región</v>
      </c>
      <c r="AB107" s="568" t="str">
        <f>IF($E107="","",INDEX(Esquemas_NORM!$H$2:$K$126,MATCH($E107,Esquemas_NORM!$A$2:$A$126,0),MATCH(AB$4,Esquemas_NORM!$H$1:$K$1,0)))</f>
        <v>A la fecha no ha conformado un EAT Área Metropolitana</v>
      </c>
      <c r="AC107" s="568" t="str">
        <f>IF($E107="","",INDEX(Esquemas_NORM!$H$2:$K$126,MATCH($E107,Esquemas_NORM!$A$2:$A$126,0),MATCH(AC$4,Esquemas_NORM!$H$1:$K$1,0)))</f>
        <v>A la fecha no ha conformado un EAT asociación - unión</v>
      </c>
      <c r="AD107" s="645"/>
    </row>
    <row r="108" spans="1:30" hidden="1" x14ac:dyDescent="0.3">
      <c r="A108" s="6">
        <v>2015</v>
      </c>
      <c r="B108" s="4" t="s">
        <v>556</v>
      </c>
      <c r="C108" s="4" t="s">
        <v>368</v>
      </c>
      <c r="D108" s="4" t="s">
        <v>580</v>
      </c>
      <c r="E108" s="4" t="s">
        <v>395</v>
      </c>
      <c r="F108" s="4" t="s">
        <v>371</v>
      </c>
      <c r="G108" s="4" t="s">
        <v>396</v>
      </c>
      <c r="H108" s="9">
        <v>48.564741333869669</v>
      </c>
      <c r="I108" s="9">
        <v>0</v>
      </c>
      <c r="J108" s="287">
        <v>48.564741333869669</v>
      </c>
      <c r="K108" s="9">
        <v>2.3676750850100032</v>
      </c>
      <c r="L108" s="9">
        <v>11.798536780520012</v>
      </c>
      <c r="M108" s="287">
        <v>14.166211865530014</v>
      </c>
      <c r="N108" s="9">
        <v>16.615389646869907</v>
      </c>
      <c r="O108" s="9">
        <v>21.120481700910027</v>
      </c>
      <c r="P108" s="9">
        <v>4.466504316230032</v>
      </c>
      <c r="Q108" s="9">
        <v>3.2340969384700231</v>
      </c>
      <c r="R108" s="9">
        <v>11.598430613380001</v>
      </c>
      <c r="S108" s="9">
        <v>11.392912079110012</v>
      </c>
      <c r="T108" s="9">
        <v>16.842566041810034</v>
      </c>
      <c r="U108" s="9">
        <v>2.7836909405899886</v>
      </c>
      <c r="V108" s="287">
        <v>88.054072277370025</v>
      </c>
      <c r="W108" s="287">
        <v>150.78502547677024</v>
      </c>
      <c r="X108" s="9">
        <v>15.154185293678097</v>
      </c>
      <c r="Y108" s="284">
        <v>165.93921077044823</v>
      </c>
      <c r="Z108" s="568" t="str">
        <f>SUBSTITUTE(SUBSTITUTE(SUBSTITUTE(SUBSTITUTE(IF(E108="","",VLOOKUP(E108,Esquemas_NORM!$A$2:$H$126,8,FALSE)),"PROVINCIA ADMINISTRATIVA Y DE PLANIFICACIÓN","PAT"),"PROVINCIA ADMINISTRATIVA Y DE PLANIFICACION","PAT"),"PROVINCIA ADMINISTRATIVA DE PLANIFICACION","PAT"),"PROVINCIA ADMINISTRATIVA Y PLANIFICACION","PAT")</f>
        <v>PAT CARTAMA</v>
      </c>
      <c r="AA108" s="568" t="str">
        <f>IF($E108="","",INDEX(Esquemas_NORM!$H$2:$K$126,MATCH($E108,Esquemas_NORM!$A$2:$A$126,0),MATCH(AA$4,Esquemas_NORM!$H$1:$K$1,0)))</f>
        <v>A la fecha no ha conformado un EAT Región</v>
      </c>
      <c r="AB108" s="568" t="str">
        <f>IF($E108="","",INDEX(Esquemas_NORM!$H$2:$K$126,MATCH($E108,Esquemas_NORM!$A$2:$A$126,0),MATCH(AB$4,Esquemas_NORM!$H$1:$K$1,0)))</f>
        <v>A la fecha no ha conformado un EAT Área Metropolitana</v>
      </c>
      <c r="AC108" s="568" t="str">
        <f>IF($E108="","",INDEX(Esquemas_NORM!$H$2:$K$126,MATCH($E108,Esquemas_NORM!$A$2:$A$126,0),MATCH(AC$4,Esquemas_NORM!$H$1:$K$1,0)))</f>
        <v>A la fecha no ha conformado un EAT asociación - unión</v>
      </c>
      <c r="AD108" s="645"/>
    </row>
    <row r="109" spans="1:30" hidden="1" x14ac:dyDescent="0.3">
      <c r="A109" s="6">
        <v>2015</v>
      </c>
      <c r="B109" s="4" t="s">
        <v>556</v>
      </c>
      <c r="C109" s="4" t="s">
        <v>368</v>
      </c>
      <c r="D109" s="4" t="s">
        <v>580</v>
      </c>
      <c r="E109" s="4" t="s">
        <v>397</v>
      </c>
      <c r="F109" s="4" t="s">
        <v>371</v>
      </c>
      <c r="G109" s="4" t="s">
        <v>398</v>
      </c>
      <c r="H109" s="9">
        <v>10.233840103059931</v>
      </c>
      <c r="I109" s="9">
        <v>1.8004895240000082E-2</v>
      </c>
      <c r="J109" s="287">
        <v>10.251844998299932</v>
      </c>
      <c r="K109" s="9">
        <v>9.8595446633500128</v>
      </c>
      <c r="L109" s="9">
        <v>36.201633005940039</v>
      </c>
      <c r="M109" s="287">
        <v>46.061177669290053</v>
      </c>
      <c r="N109" s="9">
        <v>4.5126284816399753</v>
      </c>
      <c r="O109" s="9">
        <v>34.193545403010049</v>
      </c>
      <c r="P109" s="9">
        <v>2.5365928065700181</v>
      </c>
      <c r="Q109" s="9">
        <v>1.6355173421800118</v>
      </c>
      <c r="R109" s="9">
        <v>6.252715019660001</v>
      </c>
      <c r="S109" s="9">
        <v>10.107180649940011</v>
      </c>
      <c r="T109" s="9">
        <v>11.000708473910024</v>
      </c>
      <c r="U109" s="9">
        <v>2.0198966850999915</v>
      </c>
      <c r="V109" s="287">
        <v>72.258784862010089</v>
      </c>
      <c r="W109" s="287">
        <v>128.57180752960019</v>
      </c>
      <c r="X109" s="9">
        <v>12.921714133651369</v>
      </c>
      <c r="Y109" s="284">
        <v>141.49352166325144</v>
      </c>
      <c r="Z109" s="568" t="str">
        <f>SUBSTITUTE(SUBSTITUTE(SUBSTITUTE(SUBSTITUTE(IF(E109="","",VLOOKUP(E109,Esquemas_NORM!$A$2:$H$126,8,FALSE)),"PROVINCIA ADMINISTRATIVA Y DE PLANIFICACIÓN","PAT"),"PROVINCIA ADMINISTRATIVA Y DE PLANIFICACION","PAT"),"PROVINCIA ADMINISTRATIVA DE PLANIFICACION","PAT"),"PROVINCIA ADMINISTRATIVA Y PLANIFICACION","PAT")</f>
        <v>PAT CARTAMA</v>
      </c>
      <c r="AA109" s="568" t="str">
        <f>IF($E109="","",INDEX(Esquemas_NORM!$H$2:$K$126,MATCH($E109,Esquemas_NORM!$A$2:$A$126,0),MATCH(AA$4,Esquemas_NORM!$H$1:$K$1,0)))</f>
        <v>A la fecha no ha conformado un EAT Región</v>
      </c>
      <c r="AB109" s="568" t="str">
        <f>IF($E109="","",INDEX(Esquemas_NORM!$H$2:$K$126,MATCH($E109,Esquemas_NORM!$A$2:$A$126,0),MATCH(AB$4,Esquemas_NORM!$H$1:$K$1,0)))</f>
        <v>A la fecha no ha conformado un EAT Área Metropolitana</v>
      </c>
      <c r="AC109" s="568" t="str">
        <f>IF($E109="","",INDEX(Esquemas_NORM!$H$2:$K$126,MATCH($E109,Esquemas_NORM!$A$2:$A$126,0),MATCH(AC$4,Esquemas_NORM!$H$1:$K$1,0)))</f>
        <v>A la fecha no ha conformado un EAT asociación - unión</v>
      </c>
      <c r="AD109" s="645"/>
    </row>
    <row r="110" spans="1:30" hidden="1" x14ac:dyDescent="0.3">
      <c r="A110" s="6">
        <v>2015</v>
      </c>
      <c r="B110" s="4" t="s">
        <v>556</v>
      </c>
      <c r="C110" s="4" t="s">
        <v>368</v>
      </c>
      <c r="D110" s="4" t="s">
        <v>580</v>
      </c>
      <c r="E110" s="4" t="s">
        <v>399</v>
      </c>
      <c r="F110" s="4" t="s">
        <v>371</v>
      </c>
      <c r="G110" s="4" t="s">
        <v>400</v>
      </c>
      <c r="H110" s="9">
        <v>17.239606447879883</v>
      </c>
      <c r="I110" s="9">
        <v>0</v>
      </c>
      <c r="J110" s="287">
        <v>17.239606447879883</v>
      </c>
      <c r="K110" s="9">
        <v>49.434957046540063</v>
      </c>
      <c r="L110" s="9">
        <v>17.211741884530017</v>
      </c>
      <c r="M110" s="287">
        <v>66.646698931070077</v>
      </c>
      <c r="N110" s="9">
        <v>3.0123906103299833</v>
      </c>
      <c r="O110" s="9">
        <v>7.4861646483000106</v>
      </c>
      <c r="P110" s="9">
        <v>2.0028488669800142</v>
      </c>
      <c r="Q110" s="9">
        <v>1.700380448200012</v>
      </c>
      <c r="R110" s="9">
        <v>6.5430777317600022</v>
      </c>
      <c r="S110" s="9">
        <v>11.428577905250012</v>
      </c>
      <c r="T110" s="9">
        <v>13.189199094270027</v>
      </c>
      <c r="U110" s="9">
        <v>2.1415426676099911</v>
      </c>
      <c r="V110" s="287">
        <v>47.504181972700046</v>
      </c>
      <c r="W110" s="287">
        <v>131.39048735165019</v>
      </c>
      <c r="X110" s="9">
        <v>13.204996881202899</v>
      </c>
      <c r="Y110" s="284">
        <v>144.59548423285298</v>
      </c>
      <c r="Z110" s="568" t="str">
        <f>SUBSTITUTE(SUBSTITUTE(SUBSTITUTE(SUBSTITUTE(IF(E110="","",VLOOKUP(E110,Esquemas_NORM!$A$2:$H$126,8,FALSE)),"PROVINCIA ADMINISTRATIVA Y DE PLANIFICACIÓN","PAT"),"PROVINCIA ADMINISTRATIVA Y DE PLANIFICACION","PAT"),"PROVINCIA ADMINISTRATIVA DE PLANIFICACION","PAT"),"PROVINCIA ADMINISTRATIVA Y PLANIFICACION","PAT")</f>
        <v>PAT CARTAMA</v>
      </c>
      <c r="AA110" s="568" t="str">
        <f>IF($E110="","",INDEX(Esquemas_NORM!$H$2:$K$126,MATCH($E110,Esquemas_NORM!$A$2:$A$126,0),MATCH(AA$4,Esquemas_NORM!$H$1:$K$1,0)))</f>
        <v>A la fecha no ha conformado un EAT Región</v>
      </c>
      <c r="AB110" s="568" t="str">
        <f>IF($E110="","",INDEX(Esquemas_NORM!$H$2:$K$126,MATCH($E110,Esquemas_NORM!$A$2:$A$126,0),MATCH(AB$4,Esquemas_NORM!$H$1:$K$1,0)))</f>
        <v>A la fecha no ha conformado un EAT Área Metropolitana</v>
      </c>
      <c r="AC110" s="568" t="str">
        <f>IF($E110="","",INDEX(Esquemas_NORM!$H$2:$K$126,MATCH($E110,Esquemas_NORM!$A$2:$A$126,0),MATCH(AC$4,Esquemas_NORM!$H$1:$K$1,0)))</f>
        <v>A la fecha no ha conformado un EAT asociación - unión</v>
      </c>
      <c r="AD110" s="645"/>
    </row>
    <row r="111" spans="1:30" hidden="1" x14ac:dyDescent="0.3">
      <c r="A111" s="6">
        <v>2015</v>
      </c>
      <c r="B111" s="4" t="s">
        <v>556</v>
      </c>
      <c r="C111" s="4" t="s">
        <v>368</v>
      </c>
      <c r="D111" s="4" t="s">
        <v>580</v>
      </c>
      <c r="E111" s="4" t="s">
        <v>401</v>
      </c>
      <c r="F111" s="4" t="s">
        <v>371</v>
      </c>
      <c r="G111" s="4" t="s">
        <v>402</v>
      </c>
      <c r="H111" s="9">
        <v>16.437391364589885</v>
      </c>
      <c r="I111" s="9">
        <v>0</v>
      </c>
      <c r="J111" s="287">
        <v>16.437391364589885</v>
      </c>
      <c r="K111" s="9">
        <v>1.8610771452600023</v>
      </c>
      <c r="L111" s="9">
        <v>6.8278149710700067</v>
      </c>
      <c r="M111" s="287">
        <v>8.6888921163300097</v>
      </c>
      <c r="N111" s="9">
        <v>4.6479845634499739</v>
      </c>
      <c r="O111" s="9">
        <v>7.9904678844000117</v>
      </c>
      <c r="P111" s="9">
        <v>3.310891619580024</v>
      </c>
      <c r="Q111" s="9">
        <v>2.4445828187300171</v>
      </c>
      <c r="R111" s="9">
        <v>6.6797431880400016</v>
      </c>
      <c r="S111" s="9">
        <v>7.5325124261000083</v>
      </c>
      <c r="T111" s="9">
        <v>14.83112423619003</v>
      </c>
      <c r="U111" s="9">
        <v>1.7099987877899927</v>
      </c>
      <c r="V111" s="287">
        <v>49.147305524280057</v>
      </c>
      <c r="W111" s="287">
        <v>74.273589005200108</v>
      </c>
      <c r="X111" s="9">
        <v>7.464638657931352</v>
      </c>
      <c r="Y111" s="284">
        <v>81.738227663131397</v>
      </c>
      <c r="Z111" s="568" t="str">
        <f>SUBSTITUTE(SUBSTITUTE(SUBSTITUTE(SUBSTITUTE(IF(E111="","",VLOOKUP(E111,Esquemas_NORM!$A$2:$H$126,8,FALSE)),"PROVINCIA ADMINISTRATIVA Y DE PLANIFICACIÓN","PAT"),"PROVINCIA ADMINISTRATIVA Y DE PLANIFICACION","PAT"),"PROVINCIA ADMINISTRATIVA DE PLANIFICACION","PAT"),"PROVINCIA ADMINISTRATIVA Y PLANIFICACION","PAT")</f>
        <v>PAT CARTAMA</v>
      </c>
      <c r="AA111" s="568" t="str">
        <f>IF($E111="","",INDEX(Esquemas_NORM!$H$2:$K$126,MATCH($E111,Esquemas_NORM!$A$2:$A$126,0),MATCH(AA$4,Esquemas_NORM!$H$1:$K$1,0)))</f>
        <v>A la fecha no ha conformado un EAT Región</v>
      </c>
      <c r="AB111" s="568" t="str">
        <f>IF($E111="","",INDEX(Esquemas_NORM!$H$2:$K$126,MATCH($E111,Esquemas_NORM!$A$2:$A$126,0),MATCH(AB$4,Esquemas_NORM!$H$1:$K$1,0)))</f>
        <v>A la fecha no ha conformado un EAT Área Metropolitana</v>
      </c>
      <c r="AC111" s="568" t="str">
        <f>IF($E111="","",INDEX(Esquemas_NORM!$H$2:$K$126,MATCH($E111,Esquemas_NORM!$A$2:$A$126,0),MATCH(AC$4,Esquemas_NORM!$H$1:$K$1,0)))</f>
        <v>A la fecha no ha conformado un EAT asociación - unión</v>
      </c>
      <c r="AD111" s="645"/>
    </row>
    <row r="112" spans="1:30" hidden="1" x14ac:dyDescent="0.3">
      <c r="A112" s="6">
        <v>2015</v>
      </c>
      <c r="B112" s="4" t="s">
        <v>556</v>
      </c>
      <c r="C112" s="4" t="s">
        <v>368</v>
      </c>
      <c r="D112" s="4" t="s">
        <v>579</v>
      </c>
      <c r="E112" s="4" t="s">
        <v>403</v>
      </c>
      <c r="F112" s="4" t="s">
        <v>371</v>
      </c>
      <c r="G112" s="4" t="s">
        <v>404</v>
      </c>
      <c r="H112" s="9">
        <v>58.6300330109896</v>
      </c>
      <c r="I112" s="9">
        <v>0.23875270249000111</v>
      </c>
      <c r="J112" s="287">
        <v>58.868785713479603</v>
      </c>
      <c r="K112" s="9">
        <v>3.9701073576400048</v>
      </c>
      <c r="L112" s="9">
        <v>11.16168355534001</v>
      </c>
      <c r="M112" s="287">
        <v>15.131790912980016</v>
      </c>
      <c r="N112" s="9">
        <v>5.5484043979599686</v>
      </c>
      <c r="O112" s="9">
        <v>30.973951763920041</v>
      </c>
      <c r="P112" s="9">
        <v>4.9412025327400357</v>
      </c>
      <c r="Q112" s="9">
        <v>4.29282537717003</v>
      </c>
      <c r="R112" s="9">
        <v>10.537599242000002</v>
      </c>
      <c r="S112" s="9">
        <v>13.607786568920016</v>
      </c>
      <c r="T112" s="9">
        <v>23.389843129620051</v>
      </c>
      <c r="U112" s="9">
        <v>4.6350866908699802</v>
      </c>
      <c r="V112" s="287">
        <v>97.926699703200129</v>
      </c>
      <c r="W112" s="287">
        <v>171.92727632966026</v>
      </c>
      <c r="X112" s="9">
        <v>17.279022199315204</v>
      </c>
      <c r="Y112" s="284">
        <v>189.20629852897531</v>
      </c>
      <c r="Z112" s="568" t="str">
        <f>SUBSTITUTE(SUBSTITUTE(SUBSTITUTE(SUBSTITUTE(IF(E112="","",VLOOKUP(E112,Esquemas_NORM!$A$2:$H$126,8,FALSE)),"PROVINCIA ADMINISTRATIVA Y DE PLANIFICACIÓN","PAT"),"PROVINCIA ADMINISTRATIVA Y DE PLANIFICACION","PAT"),"PROVINCIA ADMINISTRATIVA DE PLANIFICACION","PAT"),"PROVINCIA ADMINISTRATIVA Y PLANIFICACION","PAT")</f>
        <v>PAT SAN JUAN</v>
      </c>
      <c r="AA112" s="568" t="str">
        <f>IF($E112="","",INDEX(Esquemas_NORM!$H$2:$K$126,MATCH($E112,Esquemas_NORM!$A$2:$A$126,0),MATCH(AA$4,Esquemas_NORM!$H$1:$K$1,0)))</f>
        <v>A la fecha no ha conformado un EAT Región</v>
      </c>
      <c r="AB112" s="568" t="str">
        <f>IF($E112="","",INDEX(Esquemas_NORM!$H$2:$K$126,MATCH($E112,Esquemas_NORM!$A$2:$A$126,0),MATCH(AB$4,Esquemas_NORM!$H$1:$K$1,0)))</f>
        <v>A la fecha no ha conformado un EAT Área Metropolitana</v>
      </c>
      <c r="AC112" s="568" t="str">
        <f>IF($E112="","",INDEX(Esquemas_NORM!$H$2:$K$126,MATCH($E112,Esquemas_NORM!$A$2:$A$126,0),MATCH(AC$4,Esquemas_NORM!$H$1:$K$1,0)))</f>
        <v>A la fecha no ha conformado un EAT asociación - unión</v>
      </c>
      <c r="AD112" s="645"/>
    </row>
    <row r="113" spans="1:30" hidden="1" x14ac:dyDescent="0.3">
      <c r="A113" s="6">
        <v>2015</v>
      </c>
      <c r="B113" s="4" t="s">
        <v>556</v>
      </c>
      <c r="C113" s="4" t="s">
        <v>368</v>
      </c>
      <c r="D113" s="4" t="s">
        <v>580</v>
      </c>
      <c r="E113" s="4" t="s">
        <v>405</v>
      </c>
      <c r="F113" s="4" t="s">
        <v>371</v>
      </c>
      <c r="G113" s="4" t="s">
        <v>406</v>
      </c>
      <c r="H113" s="9">
        <v>71.431587744119511</v>
      </c>
      <c r="I113" s="9">
        <v>0</v>
      </c>
      <c r="J113" s="287">
        <v>71.431587744119511</v>
      </c>
      <c r="K113" s="9">
        <v>11.591683965010015</v>
      </c>
      <c r="L113" s="9">
        <v>11.384882661980013</v>
      </c>
      <c r="M113" s="287">
        <v>22.976566626990028</v>
      </c>
      <c r="N113" s="9">
        <v>5.8254262354199682</v>
      </c>
      <c r="O113" s="9">
        <v>38.789658172770046</v>
      </c>
      <c r="P113" s="9">
        <v>9.1407335412200652</v>
      </c>
      <c r="Q113" s="9">
        <v>7.7837496557100554</v>
      </c>
      <c r="R113" s="9">
        <v>28.585533269550005</v>
      </c>
      <c r="S113" s="9">
        <v>21.74621910241002</v>
      </c>
      <c r="T113" s="9">
        <v>36.806784343680079</v>
      </c>
      <c r="U113" s="9">
        <v>7.898115934499967</v>
      </c>
      <c r="V113" s="287">
        <v>156.57622025526021</v>
      </c>
      <c r="W113" s="287">
        <v>250.98437462637037</v>
      </c>
      <c r="X113" s="9">
        <v>25.22441274841022</v>
      </c>
      <c r="Y113" s="284">
        <v>276.20878737478034</v>
      </c>
      <c r="Z113" s="568" t="str">
        <f>SUBSTITUTE(SUBSTITUTE(SUBSTITUTE(SUBSTITUTE(IF(E113="","",VLOOKUP(E113,Esquemas_NORM!$A$2:$H$126,8,FALSE)),"PROVINCIA ADMINISTRATIVA Y DE PLANIFICACIÓN","PAT"),"PROVINCIA ADMINISTRATIVA Y DE PLANIFICACION","PAT"),"PROVINCIA ADMINISTRATIVA DE PLANIFICACION","PAT"),"PROVINCIA ADMINISTRATIVA Y PLANIFICACION","PAT")</f>
        <v>PAT CARTAMA</v>
      </c>
      <c r="AA113" s="568" t="str">
        <f>IF($E113="","",INDEX(Esquemas_NORM!$H$2:$K$126,MATCH($E113,Esquemas_NORM!$A$2:$A$126,0),MATCH(AA$4,Esquemas_NORM!$H$1:$K$1,0)))</f>
        <v>A la fecha no ha conformado un EAT Región</v>
      </c>
      <c r="AB113" s="568" t="str">
        <f>IF($E113="","",INDEX(Esquemas_NORM!$H$2:$K$126,MATCH($E113,Esquemas_NORM!$A$2:$A$126,0),MATCH(AB$4,Esquemas_NORM!$H$1:$K$1,0)))</f>
        <v>A la fecha no ha conformado un EAT Área Metropolitana</v>
      </c>
      <c r="AC113" s="568" t="str">
        <f>IF($E113="","",INDEX(Esquemas_NORM!$H$2:$K$126,MATCH($E113,Esquemas_NORM!$A$2:$A$126,0),MATCH(AC$4,Esquemas_NORM!$H$1:$K$1,0)))</f>
        <v>A la fecha no ha conformado un EAT asociación - unión</v>
      </c>
      <c r="AD113" s="645"/>
    </row>
    <row r="114" spans="1:30" hidden="1" x14ac:dyDescent="0.3">
      <c r="A114" s="6">
        <v>2015</v>
      </c>
      <c r="B114" s="4" t="s">
        <v>556</v>
      </c>
      <c r="C114" s="4" t="s">
        <v>368</v>
      </c>
      <c r="D114" s="4" t="s">
        <v>580</v>
      </c>
      <c r="E114" s="4" t="s">
        <v>407</v>
      </c>
      <c r="F114" s="4" t="s">
        <v>371</v>
      </c>
      <c r="G114" s="4" t="s">
        <v>408</v>
      </c>
      <c r="H114" s="9">
        <v>53.990244015119636</v>
      </c>
      <c r="I114" s="9">
        <v>0.38638468864000175</v>
      </c>
      <c r="J114" s="287">
        <v>54.376628703759636</v>
      </c>
      <c r="K114" s="9">
        <v>4.663367393660006</v>
      </c>
      <c r="L114" s="9">
        <v>11.999995794900013</v>
      </c>
      <c r="M114" s="287">
        <v>16.66336318856002</v>
      </c>
      <c r="N114" s="9">
        <v>6.1393795683199661</v>
      </c>
      <c r="O114" s="9">
        <v>22.618116910480033</v>
      </c>
      <c r="P114" s="9">
        <v>6.1039844223800435</v>
      </c>
      <c r="Q114" s="9">
        <v>5.0526964115400359</v>
      </c>
      <c r="R114" s="9">
        <v>15.252478213250004</v>
      </c>
      <c r="S114" s="9">
        <v>15.508132930960018</v>
      </c>
      <c r="T114" s="9">
        <v>28.987747324860056</v>
      </c>
      <c r="U114" s="9">
        <v>4.6766133874799802</v>
      </c>
      <c r="V114" s="287">
        <v>104.33914916927013</v>
      </c>
      <c r="W114" s="287">
        <v>175.37914106159025</v>
      </c>
      <c r="X114" s="9">
        <v>17.625941249071968</v>
      </c>
      <c r="Y114" s="284">
        <v>193.00508231066209</v>
      </c>
      <c r="Z114" s="568" t="str">
        <f>SUBSTITUTE(SUBSTITUTE(SUBSTITUTE(SUBSTITUTE(IF(E114="","",VLOOKUP(E114,Esquemas_NORM!$A$2:$H$126,8,FALSE)),"PROVINCIA ADMINISTRATIVA Y DE PLANIFICACIÓN","PAT"),"PROVINCIA ADMINISTRATIVA Y DE PLANIFICACION","PAT"),"PROVINCIA ADMINISTRATIVA DE PLANIFICACION","PAT"),"PROVINCIA ADMINISTRATIVA Y PLANIFICACION","PAT")</f>
        <v>PAT CARTAMA</v>
      </c>
      <c r="AA114" s="568" t="str">
        <f>IF($E114="","",INDEX(Esquemas_NORM!$H$2:$K$126,MATCH($E114,Esquemas_NORM!$A$2:$A$126,0),MATCH(AA$4,Esquemas_NORM!$H$1:$K$1,0)))</f>
        <v>A la fecha no ha conformado un EAT Región</v>
      </c>
      <c r="AB114" s="568" t="str">
        <f>IF($E114="","",INDEX(Esquemas_NORM!$H$2:$K$126,MATCH($E114,Esquemas_NORM!$A$2:$A$126,0),MATCH(AB$4,Esquemas_NORM!$H$1:$K$1,0)))</f>
        <v>A la fecha no ha conformado un EAT Área Metropolitana</v>
      </c>
      <c r="AC114" s="568" t="str">
        <f>IF($E114="","",INDEX(Esquemas_NORM!$H$2:$K$126,MATCH($E114,Esquemas_NORM!$A$2:$A$126,0),MATCH(AC$4,Esquemas_NORM!$H$1:$K$1,0)))</f>
        <v>A la fecha no ha conformado un EAT asociación - unión</v>
      </c>
      <c r="AD114" s="645"/>
    </row>
    <row r="115" spans="1:30" hidden="1" x14ac:dyDescent="0.3">
      <c r="A115" s="6">
        <v>2015</v>
      </c>
      <c r="B115" s="4" t="s">
        <v>556</v>
      </c>
      <c r="C115" s="4" t="s">
        <v>368</v>
      </c>
      <c r="D115" s="4" t="s">
        <v>580</v>
      </c>
      <c r="E115" s="4" t="s">
        <v>409</v>
      </c>
      <c r="F115" s="4" t="s">
        <v>371</v>
      </c>
      <c r="G115" s="4" t="s">
        <v>410</v>
      </c>
      <c r="H115" s="9">
        <v>29.280536336269805</v>
      </c>
      <c r="I115" s="9">
        <v>0</v>
      </c>
      <c r="J115" s="287">
        <v>29.280536336269805</v>
      </c>
      <c r="K115" s="9">
        <v>1.4318372055500017</v>
      </c>
      <c r="L115" s="9">
        <v>5.8152066296100058</v>
      </c>
      <c r="M115" s="287">
        <v>7.2470438351600075</v>
      </c>
      <c r="N115" s="9">
        <v>2.2878376062899872</v>
      </c>
      <c r="O115" s="9">
        <v>12.677420248110016</v>
      </c>
      <c r="P115" s="9">
        <v>2.0202586700900147</v>
      </c>
      <c r="Q115" s="9">
        <v>1.9230341472200136</v>
      </c>
      <c r="R115" s="9">
        <v>5.4553112564500008</v>
      </c>
      <c r="S115" s="9">
        <v>7.3206691900000074</v>
      </c>
      <c r="T115" s="9">
        <v>12.607966121950026</v>
      </c>
      <c r="U115" s="9">
        <v>1.722776869599993</v>
      </c>
      <c r="V115" s="287">
        <v>46.015274109710056</v>
      </c>
      <c r="W115" s="287">
        <v>82.542854281140123</v>
      </c>
      <c r="X115" s="9">
        <v>8.2957157349695034</v>
      </c>
      <c r="Y115" s="284">
        <v>90.838570016109557</v>
      </c>
      <c r="Z115" s="568" t="str">
        <f>SUBSTITUTE(SUBSTITUTE(SUBSTITUTE(SUBSTITUTE(IF(E115="","",VLOOKUP(E115,Esquemas_NORM!$A$2:$H$126,8,FALSE)),"PROVINCIA ADMINISTRATIVA Y DE PLANIFICACIÓN","PAT"),"PROVINCIA ADMINISTRATIVA Y DE PLANIFICACION","PAT"),"PROVINCIA ADMINISTRATIVA DE PLANIFICACION","PAT"),"PROVINCIA ADMINISTRATIVA Y PLANIFICACION","PAT")</f>
        <v>PAT CARTAMA</v>
      </c>
      <c r="AA115" s="568" t="str">
        <f>IF($E115="","",INDEX(Esquemas_NORM!$H$2:$K$126,MATCH($E115,Esquemas_NORM!$A$2:$A$126,0),MATCH(AA$4,Esquemas_NORM!$H$1:$K$1,0)))</f>
        <v>A la fecha no ha conformado un EAT Región</v>
      </c>
      <c r="AB115" s="568" t="str">
        <f>IF($E115="","",INDEX(Esquemas_NORM!$H$2:$K$126,MATCH($E115,Esquemas_NORM!$A$2:$A$126,0),MATCH(AB$4,Esquemas_NORM!$H$1:$K$1,0)))</f>
        <v>A la fecha no ha conformado un EAT Área Metropolitana</v>
      </c>
      <c r="AC115" s="568" t="str">
        <f>IF($E115="","",INDEX(Esquemas_NORM!$H$2:$K$126,MATCH($E115,Esquemas_NORM!$A$2:$A$126,0),MATCH(AC$4,Esquemas_NORM!$H$1:$K$1,0)))</f>
        <v>A la fecha no ha conformado un EAT asociación - unión</v>
      </c>
      <c r="AD115" s="645"/>
    </row>
    <row r="116" spans="1:30" hidden="1" x14ac:dyDescent="0.3">
      <c r="A116" s="6">
        <v>2015</v>
      </c>
      <c r="B116" s="4" t="s">
        <v>556</v>
      </c>
      <c r="C116" s="4" t="s">
        <v>368</v>
      </c>
      <c r="D116" s="4" t="s">
        <v>577</v>
      </c>
      <c r="E116" s="4" t="s">
        <v>411</v>
      </c>
      <c r="F116" s="4" t="s">
        <v>371</v>
      </c>
      <c r="G116" s="4" t="s">
        <v>412</v>
      </c>
      <c r="H116" s="9">
        <v>19.664816001209864</v>
      </c>
      <c r="I116" s="9">
        <v>1.8651182307200089</v>
      </c>
      <c r="J116" s="287">
        <v>21.529934231929872</v>
      </c>
      <c r="K116" s="9">
        <v>3.3429094550600045</v>
      </c>
      <c r="L116" s="9">
        <v>4.9169876296300057</v>
      </c>
      <c r="M116" s="287">
        <v>8.2598970846900102</v>
      </c>
      <c r="N116" s="9">
        <v>3.7453439615199793</v>
      </c>
      <c r="O116" s="9">
        <v>19.943589005790024</v>
      </c>
      <c r="P116" s="9">
        <v>2.9657494894700211</v>
      </c>
      <c r="Q116" s="9">
        <v>2.0730605978700147</v>
      </c>
      <c r="R116" s="9">
        <v>8.136988853310001</v>
      </c>
      <c r="S116" s="9">
        <v>9.3896470923600113</v>
      </c>
      <c r="T116" s="9">
        <v>16.218001824160034</v>
      </c>
      <c r="U116" s="9">
        <v>2.9781648587599876</v>
      </c>
      <c r="V116" s="287">
        <v>65.450545683240065</v>
      </c>
      <c r="W116" s="287">
        <v>95.240376999860132</v>
      </c>
      <c r="X116" s="9">
        <v>9.5718412085801141</v>
      </c>
      <c r="Y116" s="284">
        <v>104.81221820844017</v>
      </c>
      <c r="Z116" s="568" t="str">
        <f>SUBSTITUTE(SUBSTITUTE(SUBSTITUTE(SUBSTITUTE(IF(E116="","",VLOOKUP(E116,Esquemas_NORM!$A$2:$H$126,8,FALSE)),"PROVINCIA ADMINISTRATIVA Y DE PLANIFICACIÓN","PAT"),"PROVINCIA ADMINISTRATIVA Y DE PLANIFICACION","PAT"),"PROVINCIA ADMINISTRATIVA DE PLANIFICACION","PAT"),"PROVINCIA ADMINISTRATIVA Y PLANIFICACION","PAT")</f>
        <v>PAT DE PENDERISCO Y SINIFANÁ</v>
      </c>
      <c r="AA116" s="568" t="str">
        <f>IF($E116="","",INDEX(Esquemas_NORM!$H$2:$K$126,MATCH($E116,Esquemas_NORM!$A$2:$A$126,0),MATCH(AA$4,Esquemas_NORM!$H$1:$K$1,0)))</f>
        <v>A la fecha no ha conformado un EAT Región</v>
      </c>
      <c r="AB116" s="568" t="str">
        <f>IF($E116="","",INDEX(Esquemas_NORM!$H$2:$K$126,MATCH($E116,Esquemas_NORM!$A$2:$A$126,0),MATCH(AB$4,Esquemas_NORM!$H$1:$K$1,0)))</f>
        <v>A la fecha no ha conformado un EAT Área Metropolitana</v>
      </c>
      <c r="AC116" s="568" t="str">
        <f>IF($E116="","",INDEX(Esquemas_NORM!$H$2:$K$126,MATCH($E116,Esquemas_NORM!$A$2:$A$126,0),MATCH(AC$4,Esquemas_NORM!$H$1:$K$1,0)))</f>
        <v>A la fecha no ha conformado un EAT asociación - unión</v>
      </c>
      <c r="AD116" s="645"/>
    </row>
    <row r="117" spans="1:30" hidden="1" x14ac:dyDescent="0.3">
      <c r="A117" s="6">
        <v>2015</v>
      </c>
      <c r="B117" s="4" t="s">
        <v>556</v>
      </c>
      <c r="C117" s="4" t="s">
        <v>368</v>
      </c>
      <c r="D117" s="4" t="s">
        <v>579</v>
      </c>
      <c r="E117" s="4" t="s">
        <v>413</v>
      </c>
      <c r="F117" s="4" t="s">
        <v>371</v>
      </c>
      <c r="G117" s="4" t="s">
        <v>414</v>
      </c>
      <c r="H117" s="9">
        <v>123.69398801153916</v>
      </c>
      <c r="I117" s="9">
        <v>5.6090796483200256</v>
      </c>
      <c r="J117" s="287">
        <v>129.30306765985918</v>
      </c>
      <c r="K117" s="9">
        <v>23.145633538300032</v>
      </c>
      <c r="L117" s="9">
        <v>14.014186673420015</v>
      </c>
      <c r="M117" s="287">
        <v>37.159820211720046</v>
      </c>
      <c r="N117" s="9">
        <v>9.3351269376499477</v>
      </c>
      <c r="O117" s="9">
        <v>39.39466755990005</v>
      </c>
      <c r="P117" s="9">
        <v>9.8272352915600685</v>
      </c>
      <c r="Q117" s="9">
        <v>9.5517270648000672</v>
      </c>
      <c r="R117" s="9">
        <v>20.505864122950005</v>
      </c>
      <c r="S117" s="9">
        <v>28.425884137990028</v>
      </c>
      <c r="T117" s="9">
        <v>53.152280074360114</v>
      </c>
      <c r="U117" s="9">
        <v>8.3564315709899653</v>
      </c>
      <c r="V117" s="287">
        <v>178.54921676020024</v>
      </c>
      <c r="W117" s="287">
        <v>345.01210463178052</v>
      </c>
      <c r="X117" s="9">
        <v>34.674380599929044</v>
      </c>
      <c r="Y117" s="284">
        <v>379.68648523170924</v>
      </c>
      <c r="Z117" s="568" t="str">
        <f>SUBSTITUTE(SUBSTITUTE(SUBSTITUTE(SUBSTITUTE(IF(E117="","",VLOOKUP(E117,Esquemas_NORM!$A$2:$H$126,8,FALSE)),"PROVINCIA ADMINISTRATIVA Y DE PLANIFICACIÓN","PAT"),"PROVINCIA ADMINISTRATIVA Y DE PLANIFICACION","PAT"),"PROVINCIA ADMINISTRATIVA DE PLANIFICACION","PAT"),"PROVINCIA ADMINISTRATIVA Y PLANIFICACION","PAT")</f>
        <v>PAT DE PENDERISCO Y SINIFANÁ</v>
      </c>
      <c r="AA117" s="568" t="str">
        <f>IF($E117="","",INDEX(Esquemas_NORM!$H$2:$K$126,MATCH($E117,Esquemas_NORM!$A$2:$A$126,0),MATCH(AA$4,Esquemas_NORM!$H$1:$K$1,0)))</f>
        <v>A la fecha no ha conformado un EAT Región</v>
      </c>
      <c r="AB117" s="568" t="str">
        <f>IF($E117="","",INDEX(Esquemas_NORM!$H$2:$K$126,MATCH($E117,Esquemas_NORM!$A$2:$A$126,0),MATCH(AB$4,Esquemas_NORM!$H$1:$K$1,0)))</f>
        <v>A la fecha no ha conformado un EAT Área Metropolitana</v>
      </c>
      <c r="AC117" s="568" t="str">
        <f>IF($E117="","",INDEX(Esquemas_NORM!$H$2:$K$126,MATCH($E117,Esquemas_NORM!$A$2:$A$126,0),MATCH(AC$4,Esquemas_NORM!$H$1:$K$1,0)))</f>
        <v>A la fecha no ha conformado un EAT asociación - unión</v>
      </c>
      <c r="AD117" s="645"/>
    </row>
    <row r="118" spans="1:30" hidden="1" x14ac:dyDescent="0.3">
      <c r="A118" s="6">
        <v>2015</v>
      </c>
      <c r="B118" s="4" t="s">
        <v>556</v>
      </c>
      <c r="C118" s="4" t="s">
        <v>368</v>
      </c>
      <c r="D118" s="4" t="s">
        <v>580</v>
      </c>
      <c r="E118" s="4" t="s">
        <v>415</v>
      </c>
      <c r="F118" s="4" t="s">
        <v>371</v>
      </c>
      <c r="G118" s="4" t="s">
        <v>416</v>
      </c>
      <c r="H118" s="9">
        <v>22.929105761899844</v>
      </c>
      <c r="I118" s="9">
        <v>0.74841275506000349</v>
      </c>
      <c r="J118" s="287">
        <v>23.677518516959847</v>
      </c>
      <c r="K118" s="9">
        <v>1.6883826530000019</v>
      </c>
      <c r="L118" s="9">
        <v>4.7799492770500054</v>
      </c>
      <c r="M118" s="287">
        <v>6.4683319300500077</v>
      </c>
      <c r="N118" s="9">
        <v>1.7836280567699903</v>
      </c>
      <c r="O118" s="9">
        <v>8.9887402578500133</v>
      </c>
      <c r="P118" s="9">
        <v>2.3126486472300165</v>
      </c>
      <c r="Q118" s="9">
        <v>1.867120105220013</v>
      </c>
      <c r="R118" s="9">
        <v>7.4475613543900012</v>
      </c>
      <c r="S118" s="9">
        <v>6.7315734577100068</v>
      </c>
      <c r="T118" s="9">
        <v>11.986549533830026</v>
      </c>
      <c r="U118" s="9">
        <v>2.2843680066199901</v>
      </c>
      <c r="V118" s="287">
        <v>43.402189419620058</v>
      </c>
      <c r="W118" s="287">
        <v>73.54803986663012</v>
      </c>
      <c r="X118" s="9">
        <v>7.391719572958892</v>
      </c>
      <c r="Y118" s="284">
        <v>80.939759439588954</v>
      </c>
      <c r="Z118" s="568" t="str">
        <f>SUBSTITUTE(SUBSTITUTE(SUBSTITUTE(SUBSTITUTE(IF(E118="","",VLOOKUP(E118,Esquemas_NORM!$A$2:$H$126,8,FALSE)),"PROVINCIA ADMINISTRATIVA Y DE PLANIFICACIÓN","PAT"),"PROVINCIA ADMINISTRATIVA Y DE PLANIFICACION","PAT"),"PROVINCIA ADMINISTRATIVA DE PLANIFICACION","PAT"),"PROVINCIA ADMINISTRATIVA Y PLANIFICACION","PAT")</f>
        <v>PAT CARTAMA</v>
      </c>
      <c r="AA118" s="568" t="str">
        <f>IF($E118="","",INDEX(Esquemas_NORM!$H$2:$K$126,MATCH($E118,Esquemas_NORM!$A$2:$A$126,0),MATCH(AA$4,Esquemas_NORM!$H$1:$K$1,0)))</f>
        <v>A la fecha no ha conformado un EAT Región</v>
      </c>
      <c r="AB118" s="568" t="str">
        <f>IF($E118="","",INDEX(Esquemas_NORM!$H$2:$K$126,MATCH($E118,Esquemas_NORM!$A$2:$A$126,0),MATCH(AB$4,Esquemas_NORM!$H$1:$K$1,0)))</f>
        <v>A la fecha no ha conformado un EAT Área Metropolitana</v>
      </c>
      <c r="AC118" s="568" t="str">
        <f>IF($E118="","",INDEX(Esquemas_NORM!$H$2:$K$126,MATCH($E118,Esquemas_NORM!$A$2:$A$126,0),MATCH(AC$4,Esquemas_NORM!$H$1:$K$1,0)))</f>
        <v>A la fecha no ha conformado un EAT asociación - unión</v>
      </c>
      <c r="AD118" s="645"/>
    </row>
    <row r="119" spans="1:30" hidden="1" x14ac:dyDescent="0.3">
      <c r="A119" s="6">
        <v>2015</v>
      </c>
      <c r="B119" s="4" t="s">
        <v>556</v>
      </c>
      <c r="C119" s="4" t="s">
        <v>368</v>
      </c>
      <c r="D119" s="4" t="s">
        <v>577</v>
      </c>
      <c r="E119" s="4" t="s">
        <v>417</v>
      </c>
      <c r="F119" s="4" t="s">
        <v>371</v>
      </c>
      <c r="G119" s="4" t="s">
        <v>418</v>
      </c>
      <c r="H119" s="9">
        <v>31.17412627592979</v>
      </c>
      <c r="I119" s="9">
        <v>1.8775846735200086</v>
      </c>
      <c r="J119" s="287">
        <v>33.051710949449799</v>
      </c>
      <c r="K119" s="9">
        <v>6.8982589127400091</v>
      </c>
      <c r="L119" s="9">
        <v>6.8260355479400072</v>
      </c>
      <c r="M119" s="287">
        <v>13.724294460680017</v>
      </c>
      <c r="N119" s="9">
        <v>7.4135834522899584</v>
      </c>
      <c r="O119" s="9">
        <v>23.94105194960003</v>
      </c>
      <c r="P119" s="9">
        <v>4.9121745304800344</v>
      </c>
      <c r="Q119" s="9">
        <v>3.532634856650025</v>
      </c>
      <c r="R119" s="9">
        <v>14.762648653200003</v>
      </c>
      <c r="S119" s="9">
        <v>14.310828454900014</v>
      </c>
      <c r="T119" s="9">
        <v>22.661731456810045</v>
      </c>
      <c r="U119" s="9">
        <v>3.9385763669899836</v>
      </c>
      <c r="V119" s="287">
        <v>95.473229720920088</v>
      </c>
      <c r="W119" s="287">
        <v>142.2492351310502</v>
      </c>
      <c r="X119" s="9">
        <v>14.296321934113942</v>
      </c>
      <c r="Y119" s="284">
        <v>156.54555706516405</v>
      </c>
      <c r="Z119" s="568" t="str">
        <f>SUBSTITUTE(SUBSTITUTE(SUBSTITUTE(SUBSTITUTE(IF(E119="","",VLOOKUP(E119,Esquemas_NORM!$A$2:$H$126,8,FALSE)),"PROVINCIA ADMINISTRATIVA Y DE PLANIFICACIÓN","PAT"),"PROVINCIA ADMINISTRATIVA Y DE PLANIFICACION","PAT"),"PROVINCIA ADMINISTRATIVA DE PLANIFICACION","PAT"),"PROVINCIA ADMINISTRATIVA Y PLANIFICACION","PAT")</f>
        <v>PAT CARTAMA</v>
      </c>
      <c r="AA119" s="568" t="str">
        <f>IF($E119="","",INDEX(Esquemas_NORM!$H$2:$K$126,MATCH($E119,Esquemas_NORM!$A$2:$A$126,0),MATCH(AA$4,Esquemas_NORM!$H$1:$K$1,0)))</f>
        <v>A la fecha no ha conformado un EAT Región</v>
      </c>
      <c r="AB119" s="568" t="str">
        <f>IF($E119="","",INDEX(Esquemas_NORM!$H$2:$K$126,MATCH($E119,Esquemas_NORM!$A$2:$A$126,0),MATCH(AB$4,Esquemas_NORM!$H$1:$K$1,0)))</f>
        <v>A la fecha no ha conformado un EAT Área Metropolitana</v>
      </c>
      <c r="AC119" s="568" t="str">
        <f>IF($E119="","",INDEX(Esquemas_NORM!$H$2:$K$126,MATCH($E119,Esquemas_NORM!$A$2:$A$126,0),MATCH(AC$4,Esquemas_NORM!$H$1:$K$1,0)))</f>
        <v>A la fecha no ha conformado un EAT asociación - unión</v>
      </c>
      <c r="AD119" s="645"/>
    </row>
    <row r="120" spans="1:30" hidden="1" x14ac:dyDescent="0.3">
      <c r="A120" s="6">
        <v>2015</v>
      </c>
      <c r="B120" s="4" t="s">
        <v>556</v>
      </c>
      <c r="C120" s="4" t="s">
        <v>419</v>
      </c>
      <c r="D120" s="4" t="s">
        <v>581</v>
      </c>
      <c r="E120" s="4" t="s">
        <v>421</v>
      </c>
      <c r="F120" s="4" t="s">
        <v>422</v>
      </c>
      <c r="G120" s="4" t="s">
        <v>424</v>
      </c>
      <c r="H120" s="9">
        <v>458.60780037838691</v>
      </c>
      <c r="I120" s="9">
        <v>0.53342708347000256</v>
      </c>
      <c r="J120" s="287">
        <v>459.14122746185694</v>
      </c>
      <c r="K120" s="9">
        <v>60.280389515130075</v>
      </c>
      <c r="L120" s="9">
        <v>102.29201244521012</v>
      </c>
      <c r="M120" s="287">
        <v>162.57240196034019</v>
      </c>
      <c r="N120" s="9">
        <v>68.100443104879631</v>
      </c>
      <c r="O120" s="9">
        <v>467.39675501793062</v>
      </c>
      <c r="P120" s="9">
        <v>50.943531515080359</v>
      </c>
      <c r="Q120" s="9">
        <v>54.840190390510394</v>
      </c>
      <c r="R120" s="9">
        <v>111.87908132682003</v>
      </c>
      <c r="S120" s="9">
        <v>176.48386110632018</v>
      </c>
      <c r="T120" s="9">
        <v>263.01777119604054</v>
      </c>
      <c r="U120" s="9">
        <v>32.005993388329863</v>
      </c>
      <c r="V120" s="287">
        <v>1224.6676270459118</v>
      </c>
      <c r="W120" s="287">
        <v>1846.3812564681123</v>
      </c>
      <c r="X120" s="9">
        <v>185.564870217166</v>
      </c>
      <c r="Y120" s="284">
        <v>2031.9461266852768</v>
      </c>
      <c r="Z120" s="568" t="str">
        <f>SUBSTITUTE(SUBSTITUTE(SUBSTITUTE(SUBSTITUTE(IF(E120="","",VLOOKUP(E120,Esquemas_NORM!$A$2:$H$126,8,FALSE)),"PROVINCIA ADMINISTRATIVA Y DE PLANIFICACIÓN","PAT"),"PROVINCIA ADMINISTRATIVA Y DE PLANIFICACION","PAT"),"PROVINCIA ADMINISTRATIVA DE PLANIFICACION","PAT"),"PROVINCIA ADMINISTRATIVA Y PLANIFICACION","PAT")</f>
        <v>A la fecha no ha conformado un EAT Provincia</v>
      </c>
      <c r="AA120" s="568" t="str">
        <f>IF($E120="","",INDEX(Esquemas_NORM!$H$2:$K$126,MATCH($E120,Esquemas_NORM!$A$2:$A$126,0),MATCH(AA$4,Esquemas_NORM!$H$1:$K$1,0)))</f>
        <v>Región de Planeación y Gestión de Urabá - RPG (Acuerdo de Voluntades)</v>
      </c>
      <c r="AB120" s="568" t="str">
        <f>IF($E120="","",INDEX(Esquemas_NORM!$H$2:$K$126,MATCH($E120,Esquemas_NORM!$A$2:$A$126,0),MATCH(AB$4,Esquemas_NORM!$H$1:$K$1,0)))</f>
        <v>A la fecha no ha conformado un EAT Área Metropolitana</v>
      </c>
      <c r="AC120" s="568" t="str">
        <f>IF($E120="","",INDEX(Esquemas_NORM!$H$2:$K$126,MATCH($E120,Esquemas_NORM!$A$2:$A$126,0),MATCH(AC$4,Esquemas_NORM!$H$1:$K$1,0)))</f>
        <v>ASOCIACIÓN DE MUNICIPIOS DEL URABÁ ANTIOQUEÑO - ASOMURA</v>
      </c>
      <c r="AD120" s="645"/>
    </row>
    <row r="121" spans="1:30" hidden="1" x14ac:dyDescent="0.3">
      <c r="A121" s="6">
        <v>2015</v>
      </c>
      <c r="B121" s="4" t="s">
        <v>556</v>
      </c>
      <c r="C121" s="4" t="s">
        <v>419</v>
      </c>
      <c r="D121" s="4" t="s">
        <v>582</v>
      </c>
      <c r="E121" s="4" t="s">
        <v>425</v>
      </c>
      <c r="F121" s="4" t="s">
        <v>422</v>
      </c>
      <c r="G121" s="4" t="s">
        <v>426</v>
      </c>
      <c r="H121" s="9">
        <v>48.078070490859666</v>
      </c>
      <c r="I121" s="9">
        <v>0</v>
      </c>
      <c r="J121" s="287">
        <v>48.078070490859666</v>
      </c>
      <c r="K121" s="9">
        <v>1.721999525880002</v>
      </c>
      <c r="L121" s="9">
        <v>20.145967043290021</v>
      </c>
      <c r="M121" s="287">
        <v>21.867966569170022</v>
      </c>
      <c r="N121" s="9">
        <v>9.0640414376999505</v>
      </c>
      <c r="O121" s="9">
        <v>26.641908064490035</v>
      </c>
      <c r="P121" s="9">
        <v>9.7127616769500698</v>
      </c>
      <c r="Q121" s="9">
        <v>8.3421650094900599</v>
      </c>
      <c r="R121" s="9">
        <v>16.171229947150003</v>
      </c>
      <c r="S121" s="9">
        <v>26.319558230270026</v>
      </c>
      <c r="T121" s="9">
        <v>69.797685608470147</v>
      </c>
      <c r="U121" s="9">
        <v>8.8847358030599626</v>
      </c>
      <c r="V121" s="287">
        <v>174.93408577758024</v>
      </c>
      <c r="W121" s="287">
        <v>244.88012283761037</v>
      </c>
      <c r="X121" s="9">
        <v>24.610923694082963</v>
      </c>
      <c r="Y121" s="284">
        <v>269.49104653169314</v>
      </c>
      <c r="Z121" s="568" t="str">
        <f>SUBSTITUTE(SUBSTITUTE(SUBSTITUTE(SUBSTITUTE(IF(E121="","",VLOOKUP(E121,Esquemas_NORM!$A$2:$H$126,8,FALSE)),"PROVINCIA ADMINISTRATIVA Y DE PLANIFICACIÓN","PAT"),"PROVINCIA ADMINISTRATIVA Y DE PLANIFICACION","PAT"),"PROVINCIA ADMINISTRATIVA DE PLANIFICACION","PAT"),"PROVINCIA ADMINISTRATIVA Y PLANIFICACION","PAT")</f>
        <v>A la fecha no ha conformado un EAT Provincia</v>
      </c>
      <c r="AA121" s="568" t="str">
        <f>IF($E121="","",INDEX(Esquemas_NORM!$H$2:$K$126,MATCH($E121,Esquemas_NORM!$A$2:$A$126,0),MATCH(AA$4,Esquemas_NORM!$H$1:$K$1,0)))</f>
        <v>Región de Planeación y Gestión de Urabá - RPG (Acuerdo de Voluntades)</v>
      </c>
      <c r="AB121" s="568" t="str">
        <f>IF($E121="","",INDEX(Esquemas_NORM!$H$2:$K$126,MATCH($E121,Esquemas_NORM!$A$2:$A$126,0),MATCH(AB$4,Esquemas_NORM!$H$1:$K$1,0)))</f>
        <v>A la fecha no ha conformado un EAT Área Metropolitana</v>
      </c>
      <c r="AC121" s="568" t="str">
        <f>IF($E121="","",INDEX(Esquemas_NORM!$H$2:$K$126,MATCH($E121,Esquemas_NORM!$A$2:$A$126,0),MATCH(AC$4,Esquemas_NORM!$H$1:$K$1,0)))</f>
        <v>ASOCIACIÓN DE MUNICIPIOS DEL URABÁ ANTIOQUEÑO - ASOMURA /ASOCIACIÓN DE MUNICIPIOS DEL URABÁ NORTE-ASOURANOR</v>
      </c>
      <c r="AD121" s="645"/>
    </row>
    <row r="122" spans="1:30" hidden="1" x14ac:dyDescent="0.3">
      <c r="A122" s="6">
        <v>2015</v>
      </c>
      <c r="B122" s="4" t="s">
        <v>556</v>
      </c>
      <c r="C122" s="4" t="s">
        <v>419</v>
      </c>
      <c r="D122" s="4" t="s">
        <v>581</v>
      </c>
      <c r="E122" s="4" t="s">
        <v>427</v>
      </c>
      <c r="F122" s="4" t="s">
        <v>422</v>
      </c>
      <c r="G122" s="4" t="s">
        <v>428</v>
      </c>
      <c r="H122" s="9">
        <v>616.54598386889575</v>
      </c>
      <c r="I122" s="9">
        <v>0.10429033215000048</v>
      </c>
      <c r="J122" s="287">
        <v>616.6502742010457</v>
      </c>
      <c r="K122" s="9">
        <v>30.561998166090039</v>
      </c>
      <c r="L122" s="9">
        <v>57.529144791940062</v>
      </c>
      <c r="M122" s="287">
        <v>88.091142958030105</v>
      </c>
      <c r="N122" s="9">
        <v>22.257666580359878</v>
      </c>
      <c r="O122" s="9">
        <v>117.47763329515017</v>
      </c>
      <c r="P122" s="9">
        <v>14.856496277240105</v>
      </c>
      <c r="Q122" s="9">
        <v>10.061320093170071</v>
      </c>
      <c r="R122" s="9">
        <v>23.544372408570005</v>
      </c>
      <c r="S122" s="9">
        <v>51.59800419937006</v>
      </c>
      <c r="T122" s="9">
        <v>64.930841252230124</v>
      </c>
      <c r="U122" s="9">
        <v>10.256033216749957</v>
      </c>
      <c r="V122" s="287">
        <v>314.98236732284039</v>
      </c>
      <c r="W122" s="287">
        <v>1019.7237844819215</v>
      </c>
      <c r="X122" s="9">
        <v>102.48420311999439</v>
      </c>
      <c r="Y122" s="284">
        <v>1122.207987601915</v>
      </c>
      <c r="Z122" s="568" t="str">
        <f>SUBSTITUTE(SUBSTITUTE(SUBSTITUTE(SUBSTITUTE(IF(E122="","",VLOOKUP(E122,Esquemas_NORM!$A$2:$H$126,8,FALSE)),"PROVINCIA ADMINISTRATIVA Y DE PLANIFICACIÓN","PAT"),"PROVINCIA ADMINISTRATIVA Y DE PLANIFICACION","PAT"),"PROVINCIA ADMINISTRATIVA DE PLANIFICACION","PAT"),"PROVINCIA ADMINISTRATIVA Y PLANIFICACION","PAT")</f>
        <v>A la fecha no ha conformado un EAT Provincia</v>
      </c>
      <c r="AA122" s="568" t="str">
        <f>IF($E122="","",INDEX(Esquemas_NORM!$H$2:$K$126,MATCH($E122,Esquemas_NORM!$A$2:$A$126,0),MATCH(AA$4,Esquemas_NORM!$H$1:$K$1,0)))</f>
        <v>Región de Planeación y Gestión de Urabá - RPG (Acuerdo de Voluntades)</v>
      </c>
      <c r="AB122" s="568" t="str">
        <f>IF($E122="","",INDEX(Esquemas_NORM!$H$2:$K$126,MATCH($E122,Esquemas_NORM!$A$2:$A$126,0),MATCH(AB$4,Esquemas_NORM!$H$1:$K$1,0)))</f>
        <v>A la fecha no ha conformado un EAT Área Metropolitana</v>
      </c>
      <c r="AC122" s="568" t="str">
        <f>IF($E122="","",INDEX(Esquemas_NORM!$H$2:$K$126,MATCH($E122,Esquemas_NORM!$A$2:$A$126,0),MATCH(AC$4,Esquemas_NORM!$H$1:$K$1,0)))</f>
        <v>ASOCIACIÓN DE MUNICIPIOS DEL URABÁ ANTIOQUEÑO - ASOMURA / ASOCIACIÓN DE MUNICIPIOS DEL CHOCÓ Y URABÁ - ASUMUCUR</v>
      </c>
      <c r="AD122" s="645"/>
    </row>
    <row r="123" spans="1:30" hidden="1" x14ac:dyDescent="0.3">
      <c r="A123" s="6">
        <v>2015</v>
      </c>
      <c r="B123" s="4" t="s">
        <v>556</v>
      </c>
      <c r="C123" s="4" t="s">
        <v>419</v>
      </c>
      <c r="D123" s="4" t="s">
        <v>581</v>
      </c>
      <c r="E123" s="4" t="s">
        <v>429</v>
      </c>
      <c r="F123" s="4" t="s">
        <v>422</v>
      </c>
      <c r="G123" s="4" t="s">
        <v>430</v>
      </c>
      <c r="H123" s="9">
        <v>261.23202851130816</v>
      </c>
      <c r="I123" s="9">
        <v>0</v>
      </c>
      <c r="J123" s="287">
        <v>261.23202851130816</v>
      </c>
      <c r="K123" s="9">
        <v>26.977823300570034</v>
      </c>
      <c r="L123" s="9">
        <v>39.133235708210044</v>
      </c>
      <c r="M123" s="287">
        <v>66.111059008780074</v>
      </c>
      <c r="N123" s="9">
        <v>20.371447100189886</v>
      </c>
      <c r="O123" s="9">
        <v>142.95334853362019</v>
      </c>
      <c r="P123" s="9">
        <v>21.086732921750148</v>
      </c>
      <c r="Q123" s="9">
        <v>19.167599549090134</v>
      </c>
      <c r="R123" s="9">
        <v>34.605463421420005</v>
      </c>
      <c r="S123" s="9">
        <v>58.547947407020054</v>
      </c>
      <c r="T123" s="9">
        <v>90.40941303290019</v>
      </c>
      <c r="U123" s="9">
        <v>12.924535642099947</v>
      </c>
      <c r="V123" s="287">
        <v>400.0664876080906</v>
      </c>
      <c r="W123" s="287">
        <v>727.40957512818113</v>
      </c>
      <c r="X123" s="9">
        <v>73.106062429167281</v>
      </c>
      <c r="Y123" s="284">
        <v>800.51563755734765</v>
      </c>
      <c r="Z123" s="568" t="str">
        <f>SUBSTITUTE(SUBSTITUTE(SUBSTITUTE(SUBSTITUTE(IF(E123="","",VLOOKUP(E123,Esquemas_NORM!$A$2:$H$126,8,FALSE)),"PROVINCIA ADMINISTRATIVA Y DE PLANIFICACIÓN","PAT"),"PROVINCIA ADMINISTRATIVA Y DE PLANIFICACION","PAT"),"PROVINCIA ADMINISTRATIVA DE PLANIFICACION","PAT"),"PROVINCIA ADMINISTRATIVA Y PLANIFICACION","PAT")</f>
        <v>A la fecha no ha conformado un EAT Provincia</v>
      </c>
      <c r="AA123" s="568" t="str">
        <f>IF($E123="","",INDEX(Esquemas_NORM!$H$2:$K$126,MATCH($E123,Esquemas_NORM!$A$2:$A$126,0),MATCH(AA$4,Esquemas_NORM!$H$1:$K$1,0)))</f>
        <v>Región de Planeación y Gestión de Urabá - RPG (Acuerdo de Voluntades)</v>
      </c>
      <c r="AB123" s="568" t="str">
        <f>IF($E123="","",INDEX(Esquemas_NORM!$H$2:$K$126,MATCH($E123,Esquemas_NORM!$A$2:$A$126,0),MATCH(AB$4,Esquemas_NORM!$H$1:$K$1,0)))</f>
        <v>A la fecha no ha conformado un EAT Área Metropolitana</v>
      </c>
      <c r="AC123" s="568" t="str">
        <f>IF($E123="","",INDEX(Esquemas_NORM!$H$2:$K$126,MATCH($E123,Esquemas_NORM!$A$2:$A$126,0),MATCH(AC$4,Esquemas_NORM!$H$1:$K$1,0)))</f>
        <v>ASOCIACIÓN DE MUNICIPIOS DEL URABÁ ANTIOQUEÑO - ASOMURA</v>
      </c>
      <c r="AD123" s="645"/>
    </row>
    <row r="124" spans="1:30" hidden="1" x14ac:dyDescent="0.3">
      <c r="A124" s="6">
        <v>2015</v>
      </c>
      <c r="B124" s="4" t="s">
        <v>556</v>
      </c>
      <c r="C124" s="4" t="s">
        <v>419</v>
      </c>
      <c r="D124" s="4" t="s">
        <v>583</v>
      </c>
      <c r="E124" s="4" t="s">
        <v>431</v>
      </c>
      <c r="F124" s="4" t="s">
        <v>422</v>
      </c>
      <c r="G124" s="4" t="s">
        <v>432</v>
      </c>
      <c r="H124" s="9">
        <v>3.2652510160599779</v>
      </c>
      <c r="I124" s="9">
        <v>0</v>
      </c>
      <c r="J124" s="287">
        <v>3.2652510160599779</v>
      </c>
      <c r="K124" s="9">
        <v>0.38935881823000051</v>
      </c>
      <c r="L124" s="9">
        <v>2.4461605258800025</v>
      </c>
      <c r="M124" s="287">
        <v>2.8355193441100033</v>
      </c>
      <c r="N124" s="9">
        <v>1.4387412760299922</v>
      </c>
      <c r="O124" s="9">
        <v>1.8010097637300024</v>
      </c>
      <c r="P124" s="9">
        <v>1.8654178963400132</v>
      </c>
      <c r="Q124" s="9">
        <v>0.88265104802000638</v>
      </c>
      <c r="R124" s="9">
        <v>2.8010115314300004</v>
      </c>
      <c r="S124" s="9">
        <v>4.7860419297500041</v>
      </c>
      <c r="T124" s="9">
        <v>13.255149361620026</v>
      </c>
      <c r="U124" s="9">
        <v>0.96069391502999602</v>
      </c>
      <c r="V124" s="287">
        <v>27.790716721950041</v>
      </c>
      <c r="W124" s="287">
        <v>33.891487082120058</v>
      </c>
      <c r="X124" s="9">
        <v>3.4061596865921175</v>
      </c>
      <c r="Y124" s="284">
        <v>37.297646768712134</v>
      </c>
      <c r="Z124" s="568" t="str">
        <f>SUBSTITUTE(SUBSTITUTE(SUBSTITUTE(SUBSTITUTE(IF(E124="","",VLOOKUP(E124,Esquemas_NORM!$A$2:$H$126,8,FALSE)),"PROVINCIA ADMINISTRATIVA Y DE PLANIFICACIÓN","PAT"),"PROVINCIA ADMINISTRATIVA Y DE PLANIFICACION","PAT"),"PROVINCIA ADMINISTRATIVA DE PLANIFICACION","PAT"),"PROVINCIA ADMINISTRATIVA Y PLANIFICACION","PAT")</f>
        <v>A la fecha no ha conformado un EAT Provincia</v>
      </c>
      <c r="AA124" s="568" t="str">
        <f>IF($E124="","",INDEX(Esquemas_NORM!$H$2:$K$126,MATCH($E124,Esquemas_NORM!$A$2:$A$126,0),MATCH(AA$4,Esquemas_NORM!$H$1:$K$1,0)))</f>
        <v>Región de Planeación y Gestión de Urabá - RPG (Acuerdo de Voluntades)</v>
      </c>
      <c r="AB124" s="568" t="str">
        <f>IF($E124="","",INDEX(Esquemas_NORM!$H$2:$K$126,MATCH($E124,Esquemas_NORM!$A$2:$A$126,0),MATCH(AB$4,Esquemas_NORM!$H$1:$K$1,0)))</f>
        <v>A la fecha no ha conformado un EAT Área Metropolitana</v>
      </c>
      <c r="AC124" s="568" t="str">
        <f>IF($E124="","",INDEX(Esquemas_NORM!$H$2:$K$126,MATCH($E124,Esquemas_NORM!$A$2:$A$126,0),MATCH(AC$4,Esquemas_NORM!$H$1:$K$1,0)))</f>
        <v>ASOCIACION DE MUNICIPIOS DE LA CUENCA DEL ATRATO Y DARIEN ASOATRATO / ASOCIACIÓN DE MUNICIPIOS DEL CHOCÓ Y URABÁ - ASUMUCUR</v>
      </c>
      <c r="AD124" s="645"/>
    </row>
    <row r="125" spans="1:30" hidden="1" x14ac:dyDescent="0.3">
      <c r="A125" s="6">
        <v>2015</v>
      </c>
      <c r="B125" s="4" t="s">
        <v>556</v>
      </c>
      <c r="C125" s="4" t="s">
        <v>419</v>
      </c>
      <c r="D125" s="4" t="s">
        <v>581</v>
      </c>
      <c r="E125" s="4" t="s">
        <v>433</v>
      </c>
      <c r="F125" s="4" t="s">
        <v>422</v>
      </c>
      <c r="G125" s="4" t="s">
        <v>434</v>
      </c>
      <c r="H125" s="9">
        <v>26.980061402089817</v>
      </c>
      <c r="I125" s="9">
        <v>1.4737822868000068</v>
      </c>
      <c r="J125" s="287">
        <v>28.453843688889823</v>
      </c>
      <c r="K125" s="9">
        <v>1.5299413796800019</v>
      </c>
      <c r="L125" s="9">
        <v>8.9548060211000085</v>
      </c>
      <c r="M125" s="287">
        <v>10.484747400780011</v>
      </c>
      <c r="N125" s="9">
        <v>6.3683092052799646</v>
      </c>
      <c r="O125" s="9">
        <v>16.478159343350026</v>
      </c>
      <c r="P125" s="9">
        <v>3.9214773190700285</v>
      </c>
      <c r="Q125" s="9">
        <v>3.3539424562600235</v>
      </c>
      <c r="R125" s="9">
        <v>7.4923813659300018</v>
      </c>
      <c r="S125" s="9">
        <v>11.756145772740011</v>
      </c>
      <c r="T125" s="9">
        <v>32.203706031000067</v>
      </c>
      <c r="U125" s="9">
        <v>2.3196360358999901</v>
      </c>
      <c r="V125" s="287">
        <v>83.893757529530106</v>
      </c>
      <c r="W125" s="287">
        <v>122.8323486192002</v>
      </c>
      <c r="X125" s="9">
        <v>12.34488746576087</v>
      </c>
      <c r="Y125" s="284">
        <v>135.17723608496098</v>
      </c>
      <c r="Z125" s="568" t="str">
        <f>SUBSTITUTE(SUBSTITUTE(SUBSTITUTE(SUBSTITUTE(IF(E125="","",VLOOKUP(E125,Esquemas_NORM!$A$2:$H$126,8,FALSE)),"PROVINCIA ADMINISTRATIVA Y DE PLANIFICACIÓN","PAT"),"PROVINCIA ADMINISTRATIVA Y DE PLANIFICACION","PAT"),"PROVINCIA ADMINISTRATIVA DE PLANIFICACION","PAT"),"PROVINCIA ADMINISTRATIVA Y PLANIFICACION","PAT")</f>
        <v>A la fecha no ha conformado un EAT Provincia</v>
      </c>
      <c r="AA125" s="568" t="str">
        <f>IF($E125="","",INDEX(Esquemas_NORM!$H$2:$K$126,MATCH($E125,Esquemas_NORM!$A$2:$A$126,0),MATCH(AA$4,Esquemas_NORM!$H$1:$K$1,0)))</f>
        <v>Región de Planeación y Gestión de Urabá - RPG (Acuerdo de Voluntades)</v>
      </c>
      <c r="AB125" s="568" t="str">
        <f>IF($E125="","",INDEX(Esquemas_NORM!$H$2:$K$126,MATCH($E125,Esquemas_NORM!$A$2:$A$126,0),MATCH(AB$4,Esquemas_NORM!$H$1:$K$1,0)))</f>
        <v>A la fecha no ha conformado un EAT Área Metropolitana</v>
      </c>
      <c r="AC125" s="568" t="str">
        <f>IF($E125="","",INDEX(Esquemas_NORM!$H$2:$K$126,MATCH($E125,Esquemas_NORM!$A$2:$A$126,0),MATCH(AC$4,Esquemas_NORM!$H$1:$K$1,0)))</f>
        <v>ASOCIACIÓN DE MUNICIPIOS DEL URABÁ ANTIOQUEÑO - ASOMURA / ASOCIACIÓN DE MUNICIPIOS DEL CHOCÓ Y URABÁ - ASUMUCUR</v>
      </c>
      <c r="AD125" s="645"/>
    </row>
    <row r="126" spans="1:30" hidden="1" x14ac:dyDescent="0.3">
      <c r="A126" s="6">
        <v>2015</v>
      </c>
      <c r="B126" s="4" t="s">
        <v>556</v>
      </c>
      <c r="C126" s="4" t="s">
        <v>419</v>
      </c>
      <c r="D126" s="4" t="s">
        <v>582</v>
      </c>
      <c r="E126" s="4" t="s">
        <v>435</v>
      </c>
      <c r="F126" s="4" t="s">
        <v>422</v>
      </c>
      <c r="G126" s="4" t="s">
        <v>436</v>
      </c>
      <c r="H126" s="9">
        <v>66.522350855499539</v>
      </c>
      <c r="I126" s="9">
        <v>0</v>
      </c>
      <c r="J126" s="287">
        <v>66.522350855499539</v>
      </c>
      <c r="K126" s="9">
        <v>2.6253675710700031</v>
      </c>
      <c r="L126" s="9">
        <v>31.203612060790032</v>
      </c>
      <c r="M126" s="287">
        <v>33.828979631860037</v>
      </c>
      <c r="N126" s="9">
        <v>24.706156519059864</v>
      </c>
      <c r="O126" s="9">
        <v>71.399650828900093</v>
      </c>
      <c r="P126" s="9">
        <v>11.535979526210081</v>
      </c>
      <c r="Q126" s="9">
        <v>10.171471171740073</v>
      </c>
      <c r="R126" s="9">
        <v>20.968719796550005</v>
      </c>
      <c r="S126" s="9">
        <v>38.87158428500004</v>
      </c>
      <c r="T126" s="9">
        <v>88.943565560230184</v>
      </c>
      <c r="U126" s="9">
        <v>9.4260519606699606</v>
      </c>
      <c r="V126" s="287">
        <v>276.02317964836027</v>
      </c>
      <c r="W126" s="287">
        <v>376.37451013572058</v>
      </c>
      <c r="X126" s="9">
        <v>37.826362719894462</v>
      </c>
      <c r="Y126" s="284">
        <v>414.20087285561476</v>
      </c>
      <c r="Z126" s="568" t="str">
        <f>SUBSTITUTE(SUBSTITUTE(SUBSTITUTE(SUBSTITUTE(IF(E126="","",VLOOKUP(E126,Esquemas_NORM!$A$2:$H$126,8,FALSE)),"PROVINCIA ADMINISTRATIVA Y DE PLANIFICACIÓN","PAT"),"PROVINCIA ADMINISTRATIVA Y DE PLANIFICACION","PAT"),"PROVINCIA ADMINISTRATIVA DE PLANIFICACION","PAT"),"PROVINCIA ADMINISTRATIVA Y PLANIFICACION","PAT")</f>
        <v>A la fecha no ha conformado un EAT Provincia</v>
      </c>
      <c r="AA126" s="568" t="str">
        <f>IF($E126="","",INDEX(Esquemas_NORM!$H$2:$K$126,MATCH($E126,Esquemas_NORM!$A$2:$A$126,0),MATCH(AA$4,Esquemas_NORM!$H$1:$K$1,0)))</f>
        <v>Región de Planeación y Gestión de Urabá - RPG (Acuerdo de Voluntades)</v>
      </c>
      <c r="AB126" s="568" t="str">
        <f>IF($E126="","",INDEX(Esquemas_NORM!$H$2:$K$126,MATCH($E126,Esquemas_NORM!$A$2:$A$126,0),MATCH(AB$4,Esquemas_NORM!$H$1:$K$1,0)))</f>
        <v>A la fecha no ha conformado un EAT Área Metropolitana</v>
      </c>
      <c r="AC126" s="568" t="str">
        <f>IF($E126="","",INDEX(Esquemas_NORM!$H$2:$K$126,MATCH($E126,Esquemas_NORM!$A$2:$A$126,0),MATCH(AC$4,Esquemas_NORM!$H$1:$K$1,0)))</f>
        <v>ASOCIACIÓN DE MUNICIPIOS DEL URABÁ NORTE-ASOURANOR</v>
      </c>
      <c r="AD126" s="645"/>
    </row>
    <row r="127" spans="1:30" hidden="1" x14ac:dyDescent="0.3">
      <c r="A127" s="6">
        <v>2015</v>
      </c>
      <c r="B127" s="4" t="s">
        <v>556</v>
      </c>
      <c r="C127" s="4" t="s">
        <v>419</v>
      </c>
      <c r="D127" s="4" t="s">
        <v>582</v>
      </c>
      <c r="E127" s="4" t="s">
        <v>437</v>
      </c>
      <c r="F127" s="4" t="s">
        <v>422</v>
      </c>
      <c r="G127" s="4" t="s">
        <v>438</v>
      </c>
      <c r="H127" s="9">
        <v>45.901653640849688</v>
      </c>
      <c r="I127" s="9">
        <v>0</v>
      </c>
      <c r="J127" s="287">
        <v>45.901653640849688</v>
      </c>
      <c r="K127" s="9">
        <v>1.8302360620900022</v>
      </c>
      <c r="L127" s="9">
        <v>12.546827748220014</v>
      </c>
      <c r="M127" s="287">
        <v>14.377063810310016</v>
      </c>
      <c r="N127" s="9">
        <v>9.3564805105699484</v>
      </c>
      <c r="O127" s="9">
        <v>21.752215596590027</v>
      </c>
      <c r="P127" s="9">
        <v>5.6571949343700396</v>
      </c>
      <c r="Q127" s="9">
        <v>4.6882764811200337</v>
      </c>
      <c r="R127" s="9">
        <v>5.6927113640100009</v>
      </c>
      <c r="S127" s="9">
        <v>15.909383579170015</v>
      </c>
      <c r="T127" s="9">
        <v>39.83213078725008</v>
      </c>
      <c r="U127" s="9">
        <v>3.3861459487999856</v>
      </c>
      <c r="V127" s="287">
        <v>106.27453920188013</v>
      </c>
      <c r="W127" s="287">
        <v>166.55325665304028</v>
      </c>
      <c r="X127" s="9">
        <v>16.738922877817643</v>
      </c>
      <c r="Y127" s="284">
        <v>183.29217953085777</v>
      </c>
      <c r="Z127" s="568" t="str">
        <f>SUBSTITUTE(SUBSTITUTE(SUBSTITUTE(SUBSTITUTE(IF(E127="","",VLOOKUP(E127,Esquemas_NORM!$A$2:$H$126,8,FALSE)),"PROVINCIA ADMINISTRATIVA Y DE PLANIFICACIÓN","PAT"),"PROVINCIA ADMINISTRATIVA Y DE PLANIFICACION","PAT"),"PROVINCIA ADMINISTRATIVA DE PLANIFICACION","PAT"),"PROVINCIA ADMINISTRATIVA Y PLANIFICACION","PAT")</f>
        <v>A la fecha no ha conformado un EAT Provincia</v>
      </c>
      <c r="AA127" s="568" t="str">
        <f>IF($E127="","",INDEX(Esquemas_NORM!$H$2:$K$126,MATCH($E127,Esquemas_NORM!$A$2:$A$126,0),MATCH(AA$4,Esquemas_NORM!$H$1:$K$1,0)))</f>
        <v>Región de Planeación y Gestión de Urabá - RPG (Acuerdo de Voluntades)</v>
      </c>
      <c r="AB127" s="568" t="str">
        <f>IF($E127="","",INDEX(Esquemas_NORM!$H$2:$K$126,MATCH($E127,Esquemas_NORM!$A$2:$A$126,0),MATCH(AB$4,Esquemas_NORM!$H$1:$K$1,0)))</f>
        <v>A la fecha no ha conformado un EAT Área Metropolitana</v>
      </c>
      <c r="AC127" s="568" t="str">
        <f>IF($E127="","",INDEX(Esquemas_NORM!$H$2:$K$126,MATCH($E127,Esquemas_NORM!$A$2:$A$126,0),MATCH(AC$4,Esquemas_NORM!$H$1:$K$1,0)))</f>
        <v>ASOCIACIÓN DE MUNICIPIOS DEL URABÁ ANTIOQUEÑO - ASOMURA / ASOCIACIÓN DE MUNICIPIOS DEL CHOCÓ Y URABÁ - ASUMUCUR</v>
      </c>
      <c r="AD127" s="645"/>
    </row>
    <row r="128" spans="1:30" hidden="1" x14ac:dyDescent="0.3">
      <c r="A128" s="6">
        <v>2015</v>
      </c>
      <c r="B128" s="4" t="s">
        <v>556</v>
      </c>
      <c r="C128" s="4" t="s">
        <v>419</v>
      </c>
      <c r="D128" s="4" t="s">
        <v>582</v>
      </c>
      <c r="E128" s="4" t="s">
        <v>439</v>
      </c>
      <c r="F128" s="4" t="s">
        <v>422</v>
      </c>
      <c r="G128" s="4" t="s">
        <v>440</v>
      </c>
      <c r="H128" s="9">
        <v>50.813877103969652</v>
      </c>
      <c r="I128" s="9">
        <v>0</v>
      </c>
      <c r="J128" s="287">
        <v>50.813877103969652</v>
      </c>
      <c r="K128" s="9">
        <v>2.4931951339700031</v>
      </c>
      <c r="L128" s="9">
        <v>18.65865309057002</v>
      </c>
      <c r="M128" s="287">
        <v>21.151848224540025</v>
      </c>
      <c r="N128" s="9">
        <v>3.9226416528199777</v>
      </c>
      <c r="O128" s="9">
        <v>37.52530719768005</v>
      </c>
      <c r="P128" s="9">
        <v>10.220982091200073</v>
      </c>
      <c r="Q128" s="9">
        <v>8.4967893342600611</v>
      </c>
      <c r="R128" s="9">
        <v>13.838052724460002</v>
      </c>
      <c r="S128" s="9">
        <v>27.891379820420031</v>
      </c>
      <c r="T128" s="9">
        <v>67.004996067080128</v>
      </c>
      <c r="U128" s="9">
        <v>5.7869423150799753</v>
      </c>
      <c r="V128" s="287">
        <v>174.68709120300028</v>
      </c>
      <c r="W128" s="287">
        <v>246.65281653151044</v>
      </c>
      <c r="X128" s="9">
        <v>24.789082822426355</v>
      </c>
      <c r="Y128" s="284">
        <v>271.44189935393661</v>
      </c>
      <c r="Z128" s="568" t="str">
        <f>SUBSTITUTE(SUBSTITUTE(SUBSTITUTE(SUBSTITUTE(IF(E128="","",VLOOKUP(E128,Esquemas_NORM!$A$2:$H$126,8,FALSE)),"PROVINCIA ADMINISTRATIVA Y DE PLANIFICACIÓN","PAT"),"PROVINCIA ADMINISTRATIVA Y DE PLANIFICACION","PAT"),"PROVINCIA ADMINISTRATIVA DE PLANIFICACION","PAT"),"PROVINCIA ADMINISTRATIVA Y PLANIFICACION","PAT")</f>
        <v>A la fecha no ha conformado un EAT Provincia</v>
      </c>
      <c r="AA128" s="568" t="str">
        <f>IF($E128="","",INDEX(Esquemas_NORM!$H$2:$K$126,MATCH($E128,Esquemas_NORM!$A$2:$A$126,0),MATCH(AA$4,Esquemas_NORM!$H$1:$K$1,0)))</f>
        <v>Región de Planeación y Gestión de Urabá - RPG (Acuerdo de Voluntades)</v>
      </c>
      <c r="AB128" s="568" t="str">
        <f>IF($E128="","",INDEX(Esquemas_NORM!$H$2:$K$126,MATCH($E128,Esquemas_NORM!$A$2:$A$126,0),MATCH(AB$4,Esquemas_NORM!$H$1:$K$1,0)))</f>
        <v>A la fecha no ha conformado un EAT Área Metropolitana</v>
      </c>
      <c r="AC128" s="568" t="str">
        <f>IF($E128="","",INDEX(Esquemas_NORM!$H$2:$K$126,MATCH($E128,Esquemas_NORM!$A$2:$A$126,0),MATCH(AC$4,Esquemas_NORM!$H$1:$K$1,0)))</f>
        <v>ASOCIACIÓN DE MUNICIPIOS DEL URABÁ NORTE-ASOURANOR</v>
      </c>
      <c r="AD128" s="645"/>
    </row>
    <row r="129" spans="1:30" hidden="1" x14ac:dyDescent="0.3">
      <c r="A129" s="6">
        <v>2015</v>
      </c>
      <c r="B129" s="4" t="s">
        <v>556</v>
      </c>
      <c r="C129" s="4" t="s">
        <v>419</v>
      </c>
      <c r="D129" s="4" t="s">
        <v>581</v>
      </c>
      <c r="E129" s="4" t="s">
        <v>441</v>
      </c>
      <c r="F129" s="4" t="s">
        <v>422</v>
      </c>
      <c r="G129" s="4" t="s">
        <v>584</v>
      </c>
      <c r="H129" s="9">
        <v>721.39146756450509</v>
      </c>
      <c r="I129" s="9">
        <v>2.798069915100013</v>
      </c>
      <c r="J129" s="287">
        <v>724.18953747960506</v>
      </c>
      <c r="K129" s="9">
        <v>32.603946202390041</v>
      </c>
      <c r="L129" s="9">
        <v>134.14048507367013</v>
      </c>
      <c r="M129" s="287">
        <v>166.74443127606017</v>
      </c>
      <c r="N129" s="9">
        <v>62.789959839999653</v>
      </c>
      <c r="O129" s="9">
        <v>211.88143450299029</v>
      </c>
      <c r="P129" s="9">
        <v>47.722437125040344</v>
      </c>
      <c r="Q129" s="9">
        <v>38.842400160720274</v>
      </c>
      <c r="R129" s="9">
        <v>72.318774910440013</v>
      </c>
      <c r="S129" s="9">
        <v>165.80232552853016</v>
      </c>
      <c r="T129" s="9">
        <v>379.85331688456074</v>
      </c>
      <c r="U129" s="9">
        <v>30.715386927419868</v>
      </c>
      <c r="V129" s="287">
        <v>1009.9260358797014</v>
      </c>
      <c r="W129" s="287">
        <v>1900.8600046353729</v>
      </c>
      <c r="X129" s="9">
        <v>191.04008926951059</v>
      </c>
      <c r="Y129" s="284">
        <v>2091.9000939048815</v>
      </c>
      <c r="Z129" s="568" t="str">
        <f>SUBSTITUTE(SUBSTITUTE(SUBSTITUTE(SUBSTITUTE(IF(E129="","",VLOOKUP(E129,Esquemas_NORM!$A$2:$H$126,8,FALSE)),"PROVINCIA ADMINISTRATIVA Y DE PLANIFICACIÓN","PAT"),"PROVINCIA ADMINISTRATIVA Y DE PLANIFICACION","PAT"),"PROVINCIA ADMINISTRATIVA DE PLANIFICACION","PAT"),"PROVINCIA ADMINISTRATIVA Y PLANIFICACION","PAT")</f>
        <v>A la fecha no ha conformado un EAT Provincia</v>
      </c>
      <c r="AA129" s="568" t="str">
        <f>IF($E129="","",INDEX(Esquemas_NORM!$H$2:$K$126,MATCH($E129,Esquemas_NORM!$A$2:$A$126,0),MATCH(AA$4,Esquemas_NORM!$H$1:$K$1,0)))</f>
        <v>Región de Planeación y Gestión de Urabá - RPG (Acuerdo de Voluntades)</v>
      </c>
      <c r="AB129" s="568" t="str">
        <f>IF($E129="","",INDEX(Esquemas_NORM!$H$2:$K$126,MATCH($E129,Esquemas_NORM!$A$2:$A$126,0),MATCH(AB$4,Esquemas_NORM!$H$1:$K$1,0)))</f>
        <v>A la fecha no ha conformado un EAT Área Metropolitana</v>
      </c>
      <c r="AC129" s="568" t="str">
        <f>IF($E129="","",INDEX(Esquemas_NORM!$H$2:$K$126,MATCH($E129,Esquemas_NORM!$A$2:$A$126,0),MATCH(AC$4,Esquemas_NORM!$H$1:$K$1,0)))</f>
        <v>ASOCIACIÓN DE MUNICIPIOS DEL URABÁ ANTIOQUEÑO - ASOMURA</v>
      </c>
      <c r="AD129" s="645"/>
    </row>
    <row r="130" spans="1:30" ht="15" hidden="1" thickBot="1" x14ac:dyDescent="0.35">
      <c r="A130" s="10">
        <v>2015</v>
      </c>
      <c r="B130" s="5" t="s">
        <v>556</v>
      </c>
      <c r="C130" s="288" t="s">
        <v>419</v>
      </c>
      <c r="D130" s="288" t="s">
        <v>583</v>
      </c>
      <c r="E130" s="5" t="s">
        <v>443</v>
      </c>
      <c r="F130" s="288" t="s">
        <v>422</v>
      </c>
      <c r="G130" s="5" t="s">
        <v>444</v>
      </c>
      <c r="H130" s="11">
        <v>8.4137292794499423</v>
      </c>
      <c r="I130" s="11">
        <v>0</v>
      </c>
      <c r="J130" s="289">
        <v>8.4137292794499423</v>
      </c>
      <c r="K130" s="11">
        <v>0</v>
      </c>
      <c r="L130" s="11">
        <v>4.069861999220004</v>
      </c>
      <c r="M130" s="289">
        <v>4.069861999220004</v>
      </c>
      <c r="N130" s="11">
        <v>2.7573857369399848</v>
      </c>
      <c r="O130" s="11">
        <v>3.6051848551900054</v>
      </c>
      <c r="P130" s="11">
        <v>2.3693385261400168</v>
      </c>
      <c r="Q130" s="11">
        <v>1.6446857055000117</v>
      </c>
      <c r="R130" s="11">
        <v>4.1314577157600008</v>
      </c>
      <c r="S130" s="11">
        <v>4.7893288031400045</v>
      </c>
      <c r="T130" s="11">
        <v>15.04939950727003</v>
      </c>
      <c r="U130" s="11">
        <v>1.8145703432999924</v>
      </c>
      <c r="V130" s="289">
        <v>36.161351193240044</v>
      </c>
      <c r="W130" s="289">
        <v>48.644942471910078</v>
      </c>
      <c r="X130" s="290">
        <v>4.8889103509355225</v>
      </c>
      <c r="Y130" s="285">
        <v>53.533852822845553</v>
      </c>
      <c r="Z130" s="568" t="str">
        <f>SUBSTITUTE(SUBSTITUTE(SUBSTITUTE(SUBSTITUTE(IF(E130="","",VLOOKUP(E130,Esquemas_NORM!$A$2:$H$126,8,FALSE)),"PROVINCIA ADMINISTRATIVA Y DE PLANIFICACIÓN","PAT"),"PROVINCIA ADMINISTRATIVA Y DE PLANIFICACION","PAT"),"PROVINCIA ADMINISTRATIVA DE PLANIFICACION","PAT"),"PROVINCIA ADMINISTRATIVA Y PLANIFICACION","PAT")</f>
        <v>A la fecha no ha conformado un EAT Provincia</v>
      </c>
      <c r="AA130" s="568" t="str">
        <f>IF($E130="","",INDEX(Esquemas_NORM!$H$2:$K$126,MATCH($E130,Esquemas_NORM!$A$2:$A$126,0),MATCH(AA$4,Esquemas_NORM!$H$1:$K$1,0)))</f>
        <v>Región de Planeación y Gestión de Urabá - RPG (Acuerdo de Voluntades)</v>
      </c>
      <c r="AB130" s="568" t="str">
        <f>IF($E130="","",INDEX(Esquemas_NORM!$H$2:$K$126,MATCH($E130,Esquemas_NORM!$A$2:$A$126,0),MATCH(AB$4,Esquemas_NORM!$H$1:$K$1,0)))</f>
        <v>A la fecha no ha conformado un EAT Área Metropolitana</v>
      </c>
      <c r="AC130" s="568" t="str">
        <f>IF($E130="","",INDEX(Esquemas_NORM!$H$2:$K$126,MATCH($E130,Esquemas_NORM!$A$2:$A$126,0),MATCH(AC$4,Esquemas_NORM!$H$1:$K$1,0)))</f>
        <v>ASOCIACION DE MUNICIPIOS DE LA CUENCA DEL ATRATO Y DARIEN ASOATRATO</v>
      </c>
      <c r="AD130" s="645"/>
    </row>
    <row r="131" spans="1:30" ht="15" hidden="1" thickBot="1" x14ac:dyDescent="0.35">
      <c r="A131" s="291">
        <v>2016</v>
      </c>
      <c r="B131" s="292" t="s">
        <v>556</v>
      </c>
      <c r="C131" s="292"/>
      <c r="D131" s="292"/>
      <c r="E131" s="292"/>
      <c r="F131" s="292"/>
      <c r="G131" s="331" t="s">
        <v>557</v>
      </c>
      <c r="H131" s="332">
        <v>6362.5032299392196</v>
      </c>
      <c r="I131" s="332">
        <v>2593.121221297406</v>
      </c>
      <c r="J131" s="332">
        <v>8955.6244512366247</v>
      </c>
      <c r="K131" s="332">
        <v>20435.038701652105</v>
      </c>
      <c r="L131" s="332">
        <v>9041.3009283487681</v>
      </c>
      <c r="M131" s="332">
        <v>29476.339630000875</v>
      </c>
      <c r="N131" s="332">
        <v>4960.23149465399</v>
      </c>
      <c r="O131" s="332">
        <v>19466.336991891243</v>
      </c>
      <c r="P131" s="332">
        <v>3405.798656316123</v>
      </c>
      <c r="Q131" s="332">
        <v>5686.8297233729991</v>
      </c>
      <c r="R131" s="332">
        <v>10295.769959993959</v>
      </c>
      <c r="S131" s="332">
        <v>10335.68728004795</v>
      </c>
      <c r="T131" s="332">
        <v>13001.945259808705</v>
      </c>
      <c r="U131" s="332">
        <v>2836.0590348763085</v>
      </c>
      <c r="V131" s="332">
        <v>69988.658400961285</v>
      </c>
      <c r="W131" s="332">
        <v>108420.6224821988</v>
      </c>
      <c r="X131" s="332">
        <v>10625.7616327879</v>
      </c>
      <c r="Y131" s="333">
        <v>119046.38411498669</v>
      </c>
      <c r="Z131" s="568" t="str">
        <f>SUBSTITUTE(SUBSTITUTE(SUBSTITUTE(SUBSTITUTE(IF(E131="","",VLOOKUP(E131,Esquemas_NORM!$A$2:$H$126,8,FALSE)),"PROVINCIA ADMINISTRATIVA Y DE PLANIFICACIÓN","PAT"),"PROVINCIA ADMINISTRATIVA Y DE PLANIFICACION","PAT"),"PROVINCIA ADMINISTRATIVA DE PLANIFICACION","PAT"),"PROVINCIA ADMINISTRATIVA Y PLANIFICACION","PAT")</f>
        <v/>
      </c>
      <c r="AA131" s="568" t="str">
        <f>IF($E131="","",INDEX(Esquemas_NORM!$H$2:$K$126,MATCH($E131,Esquemas_NORM!$A$2:$A$126,0),MATCH(AA$4,Esquemas_NORM!$H$1:$K$1,0)))</f>
        <v/>
      </c>
      <c r="AB131" s="568" t="str">
        <f>IF($E131="","",INDEX(Esquemas_NORM!$H$2:$K$126,MATCH($E131,Esquemas_NORM!$A$2:$A$126,0),MATCH(AB$4,Esquemas_NORM!$H$1:$K$1,0)))</f>
        <v/>
      </c>
      <c r="AC131" s="568" t="str">
        <f>IF($E131="","",INDEX(Esquemas_NORM!$H$2:$K$126,MATCH($E131,Esquemas_NORM!$A$2:$A$126,0),MATCH(AC$4,Esquemas_NORM!$H$1:$K$1,0)))</f>
        <v/>
      </c>
      <c r="AD131" s="645"/>
    </row>
    <row r="132" spans="1:30" hidden="1" x14ac:dyDescent="0.3">
      <c r="A132" s="7">
        <v>2016</v>
      </c>
      <c r="B132" s="3" t="s">
        <v>556</v>
      </c>
      <c r="C132" s="3" t="s">
        <v>144</v>
      </c>
      <c r="D132" s="3" t="s">
        <v>558</v>
      </c>
      <c r="E132" s="3" t="s">
        <v>147</v>
      </c>
      <c r="F132" s="3" t="s">
        <v>148</v>
      </c>
      <c r="G132" s="3" t="s">
        <v>559</v>
      </c>
      <c r="H132" s="8">
        <v>118.83249783186872</v>
      </c>
      <c r="I132" s="8">
        <v>3.0616428526406159</v>
      </c>
      <c r="J132" s="286">
        <v>121.89414068450934</v>
      </c>
      <c r="K132" s="8">
        <v>6988.8109258908962</v>
      </c>
      <c r="L132" s="8">
        <v>4831.5050094255985</v>
      </c>
      <c r="M132" s="286">
        <v>11820.315935316496</v>
      </c>
      <c r="N132" s="8">
        <v>1644.9138083681191</v>
      </c>
      <c r="O132" s="8">
        <v>9108.650652800814</v>
      </c>
      <c r="P132" s="8">
        <v>1640.6220165288451</v>
      </c>
      <c r="Q132" s="8">
        <v>4059.5234211986713</v>
      </c>
      <c r="R132" s="8">
        <v>5047.6856197632487</v>
      </c>
      <c r="S132" s="8">
        <v>4820.0438167853326</v>
      </c>
      <c r="T132" s="8">
        <v>6922.1613079070448</v>
      </c>
      <c r="U132" s="8">
        <v>1336.8145986176592</v>
      </c>
      <c r="V132" s="286">
        <v>34580.415241969735</v>
      </c>
      <c r="W132" s="286">
        <v>46136.04811026992</v>
      </c>
      <c r="X132" s="8">
        <v>4521.5627679969184</v>
      </c>
      <c r="Y132" s="283">
        <v>50657.610878266823</v>
      </c>
      <c r="Z132" s="568" t="str">
        <f>SUBSTITUTE(SUBSTITUTE(SUBSTITUTE(SUBSTITUTE(IF(E132="","",VLOOKUP(E132,Esquemas_NORM!$A$2:$H$126,8,FALSE)),"PROVINCIA ADMINISTRATIVA Y DE PLANIFICACIÓN","PAT"),"PROVINCIA ADMINISTRATIVA Y DE PLANIFICACION","PAT"),"PROVINCIA ADMINISTRATIVA DE PLANIFICACION","PAT"),"PROVINCIA ADMINISTRATIVA Y PLANIFICACION","PAT")</f>
        <v>A la fecha no ha conformado un EAT Provincia</v>
      </c>
      <c r="AA132" s="568" t="str">
        <f>IF($E132="","",INDEX(Esquemas_NORM!$H$2:$K$126,MATCH($E132,Esquemas_NORM!$A$2:$A$126,0),MATCH(AA$4,Esquemas_NORM!$H$1:$K$1,0)))</f>
        <v>A la fecha no ha conformado un EAT Región</v>
      </c>
      <c r="AB132" s="568" t="str">
        <f>IF($E132="","",INDEX(Esquemas_NORM!$H$2:$K$126,MATCH($E132,Esquemas_NORM!$A$2:$A$126,0),MATCH(AB$4,Esquemas_NORM!$H$1:$K$1,0)))</f>
        <v>Área Metropolitana del Valle de Aburrá</v>
      </c>
      <c r="AC132" s="568" t="str">
        <f>IF($E132="","",INDEX(Esquemas_NORM!$H$2:$K$126,MATCH($E132,Esquemas_NORM!$A$2:$A$126,0),MATCH(AC$4,Esquemas_NORM!$H$1:$K$1,0)))</f>
        <v>A la fecha no ha conformado un EAT asociación - unión</v>
      </c>
      <c r="AD132" s="645"/>
    </row>
    <row r="133" spans="1:30" hidden="1" x14ac:dyDescent="0.3">
      <c r="A133" s="6">
        <v>2016</v>
      </c>
      <c r="B133" s="4" t="s">
        <v>556</v>
      </c>
      <c r="C133" s="4" t="s">
        <v>144</v>
      </c>
      <c r="D133" s="4" t="s">
        <v>560</v>
      </c>
      <c r="E133" s="4" t="s">
        <v>152</v>
      </c>
      <c r="F133" s="4" t="s">
        <v>148</v>
      </c>
      <c r="G133" s="4" t="s">
        <v>153</v>
      </c>
      <c r="H133" s="9">
        <v>83.645339123286931</v>
      </c>
      <c r="I133" s="9">
        <v>13.819186556156103</v>
      </c>
      <c r="J133" s="287">
        <v>97.464525679443028</v>
      </c>
      <c r="K133" s="9">
        <v>320.96532112823155</v>
      </c>
      <c r="L133" s="9">
        <v>37.957923227382764</v>
      </c>
      <c r="M133" s="287">
        <v>358.92324435561432</v>
      </c>
      <c r="N133" s="9">
        <v>44.23346797686132</v>
      </c>
      <c r="O133" s="9">
        <v>38.403103375638345</v>
      </c>
      <c r="P133" s="9">
        <v>6.9839711619248623</v>
      </c>
      <c r="Q133" s="9">
        <v>4.6064236061772581</v>
      </c>
      <c r="R133" s="9">
        <v>22.251226921250563</v>
      </c>
      <c r="S133" s="9">
        <v>42.295332464864011</v>
      </c>
      <c r="T133" s="9">
        <v>160.86224575766536</v>
      </c>
      <c r="U133" s="9">
        <v>5.9096664730212103</v>
      </c>
      <c r="V133" s="287">
        <v>325.54543773740289</v>
      </c>
      <c r="W133" s="287">
        <v>781.21846363078089</v>
      </c>
      <c r="X133" s="9">
        <v>76.563304910335361</v>
      </c>
      <c r="Y133" s="284">
        <v>857.78176854111632</v>
      </c>
      <c r="Z133" s="568" t="str">
        <f>SUBSTITUTE(SUBSTITUTE(SUBSTITUTE(SUBSTITUTE(IF(E133="","",VLOOKUP(E133,Esquemas_NORM!$A$2:$H$126,8,FALSE)),"PROVINCIA ADMINISTRATIVA Y DE PLANIFICACIÓN","PAT"),"PROVINCIA ADMINISTRATIVA Y DE PLANIFICACION","PAT"),"PROVINCIA ADMINISTRATIVA DE PLANIFICACION","PAT"),"PROVINCIA ADMINISTRATIVA Y PLANIFICACION","PAT")</f>
        <v>A la fecha no ha conformado un EAT Provincia</v>
      </c>
      <c r="AA133" s="568" t="str">
        <f>IF($E133="","",INDEX(Esquemas_NORM!$H$2:$K$126,MATCH($E133,Esquemas_NORM!$A$2:$A$126,0),MATCH(AA$4,Esquemas_NORM!$H$1:$K$1,0)))</f>
        <v>A la fecha no ha conformado un EAT Región</v>
      </c>
      <c r="AB133" s="568" t="str">
        <f>IF($E133="","",INDEX(Esquemas_NORM!$H$2:$K$126,MATCH($E133,Esquemas_NORM!$A$2:$A$126,0),MATCH(AB$4,Esquemas_NORM!$H$1:$K$1,0)))</f>
        <v>Área Metropolitana del Valle de Aburrá</v>
      </c>
      <c r="AC133" s="568" t="str">
        <f>IF($E133="","",INDEX(Esquemas_NORM!$H$2:$K$126,MATCH($E133,Esquemas_NORM!$A$2:$A$126,0),MATCH(AC$4,Esquemas_NORM!$H$1:$K$1,0)))</f>
        <v>A la fecha no ha conformado un EAT asociación - unión</v>
      </c>
      <c r="AD133" s="645"/>
    </row>
    <row r="134" spans="1:30" hidden="1" x14ac:dyDescent="0.3">
      <c r="A134" s="6">
        <v>2016</v>
      </c>
      <c r="B134" s="4" t="s">
        <v>556</v>
      </c>
      <c r="C134" s="4" t="s">
        <v>144</v>
      </c>
      <c r="D134" s="4" t="s">
        <v>560</v>
      </c>
      <c r="E134" s="4" t="s">
        <v>155</v>
      </c>
      <c r="F134" s="4" t="s">
        <v>148</v>
      </c>
      <c r="G134" s="4" t="s">
        <v>156</v>
      </c>
      <c r="H134" s="9">
        <v>24.292498353792745</v>
      </c>
      <c r="I134" s="9">
        <v>0.7395998817313526</v>
      </c>
      <c r="J134" s="287">
        <v>25.032098235524096</v>
      </c>
      <c r="K134" s="9">
        <v>599.54998436976734</v>
      </c>
      <c r="L134" s="9">
        <v>435.8469303179391</v>
      </c>
      <c r="M134" s="287">
        <v>1035.3969146877064</v>
      </c>
      <c r="N134" s="9">
        <v>206.31513339456453</v>
      </c>
      <c r="O134" s="9">
        <v>1237.8182548899947</v>
      </c>
      <c r="P134" s="9">
        <v>136.0071332323347</v>
      </c>
      <c r="Q134" s="9">
        <v>188.37992863758367</v>
      </c>
      <c r="R134" s="9">
        <v>650.67174781825986</v>
      </c>
      <c r="S134" s="9">
        <v>453.93382783156773</v>
      </c>
      <c r="T134" s="9">
        <v>435.84219421540951</v>
      </c>
      <c r="U134" s="9">
        <v>191.02277503463381</v>
      </c>
      <c r="V134" s="287">
        <v>3499.9909950543483</v>
      </c>
      <c r="W134" s="287">
        <v>4556.9428555503828</v>
      </c>
      <c r="X134" s="9">
        <v>446.60312262331655</v>
      </c>
      <c r="Y134" s="284">
        <v>5003.545978173699</v>
      </c>
      <c r="Z134" s="568" t="str">
        <f>SUBSTITUTE(SUBSTITUTE(SUBSTITUTE(SUBSTITUTE(IF(E134="","",VLOOKUP(E134,Esquemas_NORM!$A$2:$H$126,8,FALSE)),"PROVINCIA ADMINISTRATIVA Y DE PLANIFICACIÓN","PAT"),"PROVINCIA ADMINISTRATIVA Y DE PLANIFICACION","PAT"),"PROVINCIA ADMINISTRATIVA DE PLANIFICACION","PAT"),"PROVINCIA ADMINISTRATIVA Y PLANIFICACION","PAT")</f>
        <v>A la fecha no ha conformado un EAT Provincia</v>
      </c>
      <c r="AA134" s="568" t="str">
        <f>IF($E134="","",INDEX(Esquemas_NORM!$H$2:$K$126,MATCH($E134,Esquemas_NORM!$A$2:$A$126,0),MATCH(AA$4,Esquemas_NORM!$H$1:$K$1,0)))</f>
        <v>A la fecha no ha conformado un EAT Región</v>
      </c>
      <c r="AB134" s="568" t="str">
        <f>IF($E134="","",INDEX(Esquemas_NORM!$H$2:$K$126,MATCH($E134,Esquemas_NORM!$A$2:$A$126,0),MATCH(AB$4,Esquemas_NORM!$H$1:$K$1,0)))</f>
        <v>Área Metropolitana del Valle de Aburrá</v>
      </c>
      <c r="AC134" s="568" t="str">
        <f>IF($E134="","",INDEX(Esquemas_NORM!$H$2:$K$126,MATCH($E134,Esquemas_NORM!$A$2:$A$126,0),MATCH(AC$4,Esquemas_NORM!$H$1:$K$1,0)))</f>
        <v>A la fecha no ha conformado un EAT asociación - unión</v>
      </c>
      <c r="AD134" s="645"/>
    </row>
    <row r="135" spans="1:30" hidden="1" x14ac:dyDescent="0.3">
      <c r="A135" s="6">
        <v>2016</v>
      </c>
      <c r="B135" s="4" t="s">
        <v>556</v>
      </c>
      <c r="C135" s="4" t="s">
        <v>144</v>
      </c>
      <c r="D135" s="4" t="s">
        <v>561</v>
      </c>
      <c r="E135" s="4" t="s">
        <v>158</v>
      </c>
      <c r="F135" s="4" t="s">
        <v>148</v>
      </c>
      <c r="G135" s="4" t="s">
        <v>159</v>
      </c>
      <c r="H135" s="9">
        <v>49.068075346527024</v>
      </c>
      <c r="I135" s="9">
        <v>0</v>
      </c>
      <c r="J135" s="287">
        <v>49.068075346527024</v>
      </c>
      <c r="K135" s="9">
        <v>234.97125862967991</v>
      </c>
      <c r="L135" s="9">
        <v>48.887472910595335</v>
      </c>
      <c r="M135" s="287">
        <v>283.85873154027524</v>
      </c>
      <c r="N135" s="9">
        <v>20.396008536020318</v>
      </c>
      <c r="O135" s="9">
        <v>198.90061729773049</v>
      </c>
      <c r="P135" s="9">
        <v>113.17773408345458</v>
      </c>
      <c r="Q135" s="9">
        <v>22.154570709372525</v>
      </c>
      <c r="R135" s="9">
        <v>72.92354221454363</v>
      </c>
      <c r="S135" s="9">
        <v>61.216030055602488</v>
      </c>
      <c r="T135" s="9">
        <v>74.047612160534428</v>
      </c>
      <c r="U135" s="9">
        <v>15.422847645119884</v>
      </c>
      <c r="V135" s="287">
        <v>578.23896270237833</v>
      </c>
      <c r="W135" s="287">
        <v>911.37191967184447</v>
      </c>
      <c r="X135" s="9">
        <v>89.318992600680232</v>
      </c>
      <c r="Y135" s="284">
        <v>1000.690912272525</v>
      </c>
      <c r="Z135" s="568" t="str">
        <f>SUBSTITUTE(SUBSTITUTE(SUBSTITUTE(SUBSTITUTE(IF(E135="","",VLOOKUP(E135,Esquemas_NORM!$A$2:$H$126,8,FALSE)),"PROVINCIA ADMINISTRATIVA Y DE PLANIFICACIÓN","PAT"),"PROVINCIA ADMINISTRATIVA Y DE PLANIFICACION","PAT"),"PROVINCIA ADMINISTRATIVA DE PLANIFICACION","PAT"),"PROVINCIA ADMINISTRATIVA Y PLANIFICACION","PAT")</f>
        <v>A la fecha no ha conformado un EAT Provincia</v>
      </c>
      <c r="AA135" s="568" t="str">
        <f>IF($E135="","",INDEX(Esquemas_NORM!$H$2:$K$126,MATCH($E135,Esquemas_NORM!$A$2:$A$126,0),MATCH(AA$4,Esquemas_NORM!$H$1:$K$1,0)))</f>
        <v>A la fecha no ha conformado un EAT Región</v>
      </c>
      <c r="AB135" s="568" t="str">
        <f>IF($E135="","",INDEX(Esquemas_NORM!$H$2:$K$126,MATCH($E135,Esquemas_NORM!$A$2:$A$126,0),MATCH(AB$4,Esquemas_NORM!$H$1:$K$1,0)))</f>
        <v>Área Metropolitana del Valle de Aburrá</v>
      </c>
      <c r="AC135" s="568" t="str">
        <f>IF($E135="","",INDEX(Esquemas_NORM!$H$2:$K$126,MATCH($E135,Esquemas_NORM!$A$2:$A$126,0),MATCH(AC$4,Esquemas_NORM!$H$1:$K$1,0)))</f>
        <v>A la fecha no ha conformado un EAT asociación - unión</v>
      </c>
      <c r="AD135" s="645"/>
    </row>
    <row r="136" spans="1:30" hidden="1" x14ac:dyDescent="0.3">
      <c r="A136" s="6">
        <v>2016</v>
      </c>
      <c r="B136" s="4" t="s">
        <v>556</v>
      </c>
      <c r="C136" s="4" t="s">
        <v>144</v>
      </c>
      <c r="D136" s="4" t="s">
        <v>560</v>
      </c>
      <c r="E136" s="4" t="s">
        <v>160</v>
      </c>
      <c r="F136" s="4" t="s">
        <v>148</v>
      </c>
      <c r="G136" s="4" t="s">
        <v>161</v>
      </c>
      <c r="H136" s="9">
        <v>7.5038080623496199</v>
      </c>
      <c r="I136" s="9">
        <v>2.0391711771065857E-3</v>
      </c>
      <c r="J136" s="287">
        <v>7.5058472335267261</v>
      </c>
      <c r="K136" s="9">
        <v>392.11126593515451</v>
      </c>
      <c r="L136" s="9">
        <v>128.18531830963036</v>
      </c>
      <c r="M136" s="287">
        <v>520.29658424478487</v>
      </c>
      <c r="N136" s="9">
        <v>29.30895097121801</v>
      </c>
      <c r="O136" s="9">
        <v>124.10716077888846</v>
      </c>
      <c r="P136" s="9">
        <v>31.54955176193225</v>
      </c>
      <c r="Q136" s="9">
        <v>17.427490745598313</v>
      </c>
      <c r="R136" s="9">
        <v>82.733500613831211</v>
      </c>
      <c r="S136" s="9">
        <v>77.436228924204542</v>
      </c>
      <c r="T136" s="9">
        <v>177.5180788002713</v>
      </c>
      <c r="U136" s="9">
        <v>17.445160422041695</v>
      </c>
      <c r="V136" s="287">
        <v>557.5261230179857</v>
      </c>
      <c r="W136" s="287">
        <v>1073.6349099368633</v>
      </c>
      <c r="X136" s="9">
        <v>105.22157475624033</v>
      </c>
      <c r="Y136" s="284">
        <v>1178.8564846931033</v>
      </c>
      <c r="Z136" s="568" t="str">
        <f>SUBSTITUTE(SUBSTITUTE(SUBSTITUTE(SUBSTITUTE(IF(E136="","",VLOOKUP(E136,Esquemas_NORM!$A$2:$H$126,8,FALSE)),"PROVINCIA ADMINISTRATIVA Y DE PLANIFICACIÓN","PAT"),"PROVINCIA ADMINISTRATIVA Y DE PLANIFICACION","PAT"),"PROVINCIA ADMINISTRATIVA DE PLANIFICACION","PAT"),"PROVINCIA ADMINISTRATIVA Y PLANIFICACION","PAT")</f>
        <v>A la fecha no ha conformado un EAT Provincia</v>
      </c>
      <c r="AA136" s="568" t="str">
        <f>IF($E136="","",INDEX(Esquemas_NORM!$H$2:$K$126,MATCH($E136,Esquemas_NORM!$A$2:$A$126,0),MATCH(AA$4,Esquemas_NORM!$H$1:$K$1,0)))</f>
        <v>A la fecha no ha conformado un EAT Región</v>
      </c>
      <c r="AB136" s="568" t="str">
        <f>IF($E136="","",INDEX(Esquemas_NORM!$H$2:$K$126,MATCH($E136,Esquemas_NORM!$A$2:$A$126,0),MATCH(AB$4,Esquemas_NORM!$H$1:$K$1,0)))</f>
        <v>Área Metropolitana del Valle de Aburrá</v>
      </c>
      <c r="AC136" s="568" t="str">
        <f>IF($E136="","",INDEX(Esquemas_NORM!$H$2:$K$126,MATCH($E136,Esquemas_NORM!$A$2:$A$126,0),MATCH(AC$4,Esquemas_NORM!$H$1:$K$1,0)))</f>
        <v>A la fecha no ha conformado un EAT asociación - unión</v>
      </c>
      <c r="AD136" s="645"/>
    </row>
    <row r="137" spans="1:30" hidden="1" x14ac:dyDescent="0.3">
      <c r="A137" s="6">
        <v>2016</v>
      </c>
      <c r="B137" s="4" t="s">
        <v>556</v>
      </c>
      <c r="C137" s="4" t="s">
        <v>144</v>
      </c>
      <c r="D137" s="4" t="s">
        <v>561</v>
      </c>
      <c r="E137" s="4" t="s">
        <v>163</v>
      </c>
      <c r="F137" s="4" t="s">
        <v>148</v>
      </c>
      <c r="G137" s="4" t="s">
        <v>164</v>
      </c>
      <c r="H137" s="9">
        <v>14.042010293138677</v>
      </c>
      <c r="I137" s="9">
        <v>0</v>
      </c>
      <c r="J137" s="287">
        <v>14.042010293138677</v>
      </c>
      <c r="K137" s="9">
        <v>2313.2509292301756</v>
      </c>
      <c r="L137" s="9">
        <v>554.35835205983881</v>
      </c>
      <c r="M137" s="287">
        <v>2867.6092812900142</v>
      </c>
      <c r="N137" s="9">
        <v>310.45774520325011</v>
      </c>
      <c r="O137" s="9">
        <v>1528.5882936301689</v>
      </c>
      <c r="P137" s="9">
        <v>300.89462851306337</v>
      </c>
      <c r="Q137" s="9">
        <v>259.68793365597361</v>
      </c>
      <c r="R137" s="9">
        <v>1114.5847857097358</v>
      </c>
      <c r="S137" s="9">
        <v>950.69989432922603</v>
      </c>
      <c r="T137" s="9">
        <v>479.33549384939556</v>
      </c>
      <c r="U137" s="9">
        <v>351.22113495029083</v>
      </c>
      <c r="V137" s="287">
        <v>5295.4699098411038</v>
      </c>
      <c r="W137" s="287">
        <v>8112.1216801790861</v>
      </c>
      <c r="X137" s="9">
        <v>795.02837501146621</v>
      </c>
      <c r="Y137" s="284">
        <v>8907.1500551905483</v>
      </c>
      <c r="Z137" s="568" t="str">
        <f>SUBSTITUTE(SUBSTITUTE(SUBSTITUTE(SUBSTITUTE(IF(E137="","",VLOOKUP(E137,Esquemas_NORM!$A$2:$H$126,8,FALSE)),"PROVINCIA ADMINISTRATIVA Y DE PLANIFICACIÓN","PAT"),"PROVINCIA ADMINISTRATIVA Y DE PLANIFICACION","PAT"),"PROVINCIA ADMINISTRATIVA DE PLANIFICACION","PAT"),"PROVINCIA ADMINISTRATIVA Y PLANIFICACION","PAT")</f>
        <v>A la fecha no ha conformado un EAT Provincia</v>
      </c>
      <c r="AA137" s="568" t="str">
        <f>IF($E137="","",INDEX(Esquemas_NORM!$H$2:$K$126,MATCH($E137,Esquemas_NORM!$A$2:$A$126,0),MATCH(AA$4,Esquemas_NORM!$H$1:$K$1,0)))</f>
        <v>A la fecha no ha conformado un EAT Región</v>
      </c>
      <c r="AB137" s="568" t="str">
        <f>IF($E137="","",INDEX(Esquemas_NORM!$H$2:$K$126,MATCH($E137,Esquemas_NORM!$A$2:$A$126,0),MATCH(AB$4,Esquemas_NORM!$H$1:$K$1,0)))</f>
        <v>Área Metropolitana del Valle de Aburrá</v>
      </c>
      <c r="AC137" s="568" t="str">
        <f>IF($E137="","",INDEX(Esquemas_NORM!$H$2:$K$126,MATCH($E137,Esquemas_NORM!$A$2:$A$126,0),MATCH(AC$4,Esquemas_NORM!$H$1:$K$1,0)))</f>
        <v>A la fecha no ha conformado un EAT asociación - unión</v>
      </c>
      <c r="AD137" s="645"/>
    </row>
    <row r="138" spans="1:30" hidden="1" x14ac:dyDescent="0.3">
      <c r="A138" s="6">
        <v>2016</v>
      </c>
      <c r="B138" s="4" t="s">
        <v>556</v>
      </c>
      <c r="C138" s="4" t="s">
        <v>144</v>
      </c>
      <c r="D138" s="4" t="s">
        <v>560</v>
      </c>
      <c r="E138" s="4" t="s">
        <v>166</v>
      </c>
      <c r="F138" s="4" t="s">
        <v>148</v>
      </c>
      <c r="G138" s="4" t="s">
        <v>167</v>
      </c>
      <c r="H138" s="9">
        <v>31.968238908971127</v>
      </c>
      <c r="I138" s="9">
        <v>2.1943843959304399</v>
      </c>
      <c r="J138" s="287">
        <v>34.162623304901565</v>
      </c>
      <c r="K138" s="9">
        <v>1114.0279091400225</v>
      </c>
      <c r="L138" s="9">
        <v>123.2015774149255</v>
      </c>
      <c r="M138" s="287">
        <v>1237.2294865549479</v>
      </c>
      <c r="N138" s="9">
        <v>21.41379239969697</v>
      </c>
      <c r="O138" s="9">
        <v>137.53905033849685</v>
      </c>
      <c r="P138" s="9">
        <v>64.721086605383206</v>
      </c>
      <c r="Q138" s="9">
        <v>9.1466259612596854</v>
      </c>
      <c r="R138" s="9">
        <v>35.769462543557232</v>
      </c>
      <c r="S138" s="9">
        <v>93.041540721778347</v>
      </c>
      <c r="T138" s="9">
        <v>150.64734565250862</v>
      </c>
      <c r="U138" s="9">
        <v>8.1763755844317103</v>
      </c>
      <c r="V138" s="287">
        <v>520.45527980711267</v>
      </c>
      <c r="W138" s="287">
        <v>1761.3846556627057</v>
      </c>
      <c r="X138" s="9">
        <v>172.62447923867066</v>
      </c>
      <c r="Y138" s="284">
        <v>1934.009134901376</v>
      </c>
      <c r="Z138" s="568" t="str">
        <f>SUBSTITUTE(SUBSTITUTE(SUBSTITUTE(SUBSTITUTE(IF(E138="","",VLOOKUP(E138,Esquemas_NORM!$A$2:$H$126,8,FALSE)),"PROVINCIA ADMINISTRATIVA Y DE PLANIFICACIÓN","PAT"),"PROVINCIA ADMINISTRATIVA Y DE PLANIFICACION","PAT"),"PROVINCIA ADMINISTRATIVA DE PLANIFICACION","PAT"),"PROVINCIA ADMINISTRATIVA Y PLANIFICACION","PAT")</f>
        <v>A la fecha no ha conformado un EAT Provincia</v>
      </c>
      <c r="AA138" s="568" t="str">
        <f>IF($E138="","",INDEX(Esquemas_NORM!$H$2:$K$126,MATCH($E138,Esquemas_NORM!$A$2:$A$126,0),MATCH(AA$4,Esquemas_NORM!$H$1:$K$1,0)))</f>
        <v>A la fecha no ha conformado un EAT Región</v>
      </c>
      <c r="AB138" s="568" t="str">
        <f>IF($E138="","",INDEX(Esquemas_NORM!$H$2:$K$126,MATCH($E138,Esquemas_NORM!$A$2:$A$126,0),MATCH(AB$4,Esquemas_NORM!$H$1:$K$1,0)))</f>
        <v>Área Metropolitana del Valle de Aburrá</v>
      </c>
      <c r="AC138" s="568" t="str">
        <f>IF($E138="","",INDEX(Esquemas_NORM!$H$2:$K$126,MATCH($E138,Esquemas_NORM!$A$2:$A$126,0),MATCH(AC$4,Esquemas_NORM!$H$1:$K$1,0)))</f>
        <v>A la fecha no ha conformado un EAT asociación - unión</v>
      </c>
      <c r="AD138" s="645"/>
    </row>
    <row r="139" spans="1:30" hidden="1" x14ac:dyDescent="0.3">
      <c r="A139" s="6">
        <v>2016</v>
      </c>
      <c r="B139" s="4" t="s">
        <v>556</v>
      </c>
      <c r="C139" s="4" t="s">
        <v>144</v>
      </c>
      <c r="D139" s="4" t="s">
        <v>561</v>
      </c>
      <c r="E139" s="4" t="s">
        <v>169</v>
      </c>
      <c r="F139" s="4" t="s">
        <v>148</v>
      </c>
      <c r="G139" s="4" t="s">
        <v>170</v>
      </c>
      <c r="H139" s="9">
        <v>0.19245641625931284</v>
      </c>
      <c r="I139" s="9">
        <v>0.26384912663182031</v>
      </c>
      <c r="J139" s="287">
        <v>0.45630554289113312</v>
      </c>
      <c r="K139" s="9">
        <v>2514.4447580953806</v>
      </c>
      <c r="L139" s="9">
        <v>477.85115637692064</v>
      </c>
      <c r="M139" s="287">
        <v>2992.2959144723013</v>
      </c>
      <c r="N139" s="9">
        <v>311.41968353270477</v>
      </c>
      <c r="O139" s="9">
        <v>1260.0055713230768</v>
      </c>
      <c r="P139" s="9">
        <v>133.3354932247681</v>
      </c>
      <c r="Q139" s="9">
        <v>258.19599908319071</v>
      </c>
      <c r="R139" s="9">
        <v>677.38359139814781</v>
      </c>
      <c r="S139" s="9">
        <v>730.4549419055013</v>
      </c>
      <c r="T139" s="9">
        <v>272.96263840212009</v>
      </c>
      <c r="U139" s="9">
        <v>147.66803448445049</v>
      </c>
      <c r="V139" s="287">
        <v>3791.4259533539603</v>
      </c>
      <c r="W139" s="287">
        <v>6716.4379322535215</v>
      </c>
      <c r="X139" s="9">
        <v>658.24440826521516</v>
      </c>
      <c r="Y139" s="284">
        <v>7374.6823405187351</v>
      </c>
      <c r="Z139" s="568" t="str">
        <f>SUBSTITUTE(SUBSTITUTE(SUBSTITUTE(SUBSTITUTE(IF(E139="","",VLOOKUP(E139,Esquemas_NORM!$A$2:$H$126,8,FALSE)),"PROVINCIA ADMINISTRATIVA Y DE PLANIFICACIÓN","PAT"),"PROVINCIA ADMINISTRATIVA Y DE PLANIFICACION","PAT"),"PROVINCIA ADMINISTRATIVA DE PLANIFICACION","PAT"),"PROVINCIA ADMINISTRATIVA Y PLANIFICACION","PAT")</f>
        <v>A la fecha no ha conformado un EAT Provincia</v>
      </c>
      <c r="AA139" s="568" t="str">
        <f>IF($E139="","",INDEX(Esquemas_NORM!$H$2:$K$126,MATCH($E139,Esquemas_NORM!$A$2:$A$126,0),MATCH(AA$4,Esquemas_NORM!$H$1:$K$1,0)))</f>
        <v>A la fecha no ha conformado un EAT Región</v>
      </c>
      <c r="AB139" s="568" t="str">
        <f>IF($E139="","",INDEX(Esquemas_NORM!$H$2:$K$126,MATCH($E139,Esquemas_NORM!$A$2:$A$126,0),MATCH(AB$4,Esquemas_NORM!$H$1:$K$1,0)))</f>
        <v>Área Metropolitana del Valle de Aburrá</v>
      </c>
      <c r="AC139" s="568" t="str">
        <f>IF($E139="","",INDEX(Esquemas_NORM!$H$2:$K$126,MATCH($E139,Esquemas_NORM!$A$2:$A$126,0),MATCH(AC$4,Esquemas_NORM!$H$1:$K$1,0)))</f>
        <v>A la fecha no ha conformado un EAT asociación - unión</v>
      </c>
      <c r="AD139" s="645"/>
    </row>
    <row r="140" spans="1:30" hidden="1" x14ac:dyDescent="0.3">
      <c r="A140" s="6">
        <v>2016</v>
      </c>
      <c r="B140" s="4" t="s">
        <v>556</v>
      </c>
      <c r="C140" s="4" t="s">
        <v>144</v>
      </c>
      <c r="D140" s="4" t="s">
        <v>561</v>
      </c>
      <c r="E140" s="4" t="s">
        <v>172</v>
      </c>
      <c r="F140" s="4" t="s">
        <v>148</v>
      </c>
      <c r="G140" s="4" t="s">
        <v>173</v>
      </c>
      <c r="H140" s="9">
        <v>5.1885962284395593</v>
      </c>
      <c r="I140" s="9">
        <v>0</v>
      </c>
      <c r="J140" s="287">
        <v>5.1885962284395593</v>
      </c>
      <c r="K140" s="9">
        <v>618.43742862846068</v>
      </c>
      <c r="L140" s="9">
        <v>113.94064527344537</v>
      </c>
      <c r="M140" s="287">
        <v>732.37807390190608</v>
      </c>
      <c r="N140" s="9">
        <v>53.417928127702673</v>
      </c>
      <c r="O140" s="9">
        <v>215.16506803559682</v>
      </c>
      <c r="P140" s="9">
        <v>59.194385137416567</v>
      </c>
      <c r="Q140" s="9">
        <v>16.084460062872338</v>
      </c>
      <c r="R140" s="9">
        <v>97.007968837462741</v>
      </c>
      <c r="S140" s="9">
        <v>111.36675127083011</v>
      </c>
      <c r="T140" s="9">
        <v>90.470938410403647</v>
      </c>
      <c r="U140" s="9">
        <v>24.72188803202566</v>
      </c>
      <c r="V140" s="287">
        <v>667.4293879143105</v>
      </c>
      <c r="W140" s="287">
        <v>1389.9242779719596</v>
      </c>
      <c r="X140" s="9">
        <v>136.21950997173047</v>
      </c>
      <c r="Y140" s="284">
        <v>1526.1437879436894</v>
      </c>
      <c r="Z140" s="568" t="str">
        <f>SUBSTITUTE(SUBSTITUTE(SUBSTITUTE(SUBSTITUTE(IF(E140="","",VLOOKUP(E140,Esquemas_NORM!$A$2:$H$126,8,FALSE)),"PROVINCIA ADMINISTRATIVA Y DE PLANIFICACIÓN","PAT"),"PROVINCIA ADMINISTRATIVA Y DE PLANIFICACION","PAT"),"PROVINCIA ADMINISTRATIVA DE PLANIFICACION","PAT"),"PROVINCIA ADMINISTRATIVA Y PLANIFICACION","PAT")</f>
        <v>A la fecha no ha conformado un EAT Provincia</v>
      </c>
      <c r="AA140" s="568" t="str">
        <f>IF($E140="","",INDEX(Esquemas_NORM!$H$2:$K$126,MATCH($E140,Esquemas_NORM!$A$2:$A$126,0),MATCH(AA$4,Esquemas_NORM!$H$1:$K$1,0)))</f>
        <v>A la fecha no ha conformado un EAT Región</v>
      </c>
      <c r="AB140" s="568" t="str">
        <f>IF($E140="","",INDEX(Esquemas_NORM!$H$2:$K$126,MATCH($E140,Esquemas_NORM!$A$2:$A$126,0),MATCH(AB$4,Esquemas_NORM!$H$1:$K$1,0)))</f>
        <v>Área Metropolitana del Valle de Aburrá</v>
      </c>
      <c r="AC140" s="568" t="str">
        <f>IF($E140="","",INDEX(Esquemas_NORM!$H$2:$K$126,MATCH($E140,Esquemas_NORM!$A$2:$A$126,0),MATCH(AC$4,Esquemas_NORM!$H$1:$K$1,0)))</f>
        <v>A la fecha no ha conformado un EAT asociación - unión</v>
      </c>
      <c r="AD140" s="645"/>
    </row>
    <row r="141" spans="1:30" hidden="1" x14ac:dyDescent="0.3">
      <c r="A141" s="6">
        <v>2016</v>
      </c>
      <c r="B141" s="4" t="s">
        <v>556</v>
      </c>
      <c r="C141" s="4" t="s">
        <v>144</v>
      </c>
      <c r="D141" s="4" t="s">
        <v>561</v>
      </c>
      <c r="E141" s="4" t="s">
        <v>174</v>
      </c>
      <c r="F141" s="4" t="s">
        <v>148</v>
      </c>
      <c r="G141" s="4" t="s">
        <v>175</v>
      </c>
      <c r="H141" s="9">
        <v>7.0330519514955636</v>
      </c>
      <c r="I141" s="9">
        <v>0</v>
      </c>
      <c r="J141" s="287">
        <v>7.0330519514955636</v>
      </c>
      <c r="K141" s="9">
        <v>1172.4884590272629</v>
      </c>
      <c r="L141" s="9">
        <v>175.20485013593867</v>
      </c>
      <c r="M141" s="287">
        <v>1347.6933091632015</v>
      </c>
      <c r="N141" s="9">
        <v>98.689732755282947</v>
      </c>
      <c r="O141" s="9">
        <v>351.06860456994883</v>
      </c>
      <c r="P141" s="9">
        <v>57.886274568678353</v>
      </c>
      <c r="Q141" s="9">
        <v>56.873781072780609</v>
      </c>
      <c r="R141" s="9">
        <v>297.48966703208612</v>
      </c>
      <c r="S141" s="9">
        <v>276.14072482480327</v>
      </c>
      <c r="T141" s="9">
        <v>305.19307650305069</v>
      </c>
      <c r="U141" s="9">
        <v>59.227647390435074</v>
      </c>
      <c r="V141" s="287">
        <v>1502.5695087170659</v>
      </c>
      <c r="W141" s="287">
        <v>2822.7120032850025</v>
      </c>
      <c r="X141" s="9">
        <v>276.6398515175494</v>
      </c>
      <c r="Y141" s="284">
        <v>3099.3518548025513</v>
      </c>
      <c r="Z141" s="568" t="str">
        <f>SUBSTITUTE(SUBSTITUTE(SUBSTITUTE(SUBSTITUTE(IF(E141="","",VLOOKUP(E141,Esquemas_NORM!$A$2:$H$126,8,FALSE)),"PROVINCIA ADMINISTRATIVA Y DE PLANIFICACIÓN","PAT"),"PROVINCIA ADMINISTRATIVA Y DE PLANIFICACION","PAT"),"PROVINCIA ADMINISTRATIVA DE PLANIFICACION","PAT"),"PROVINCIA ADMINISTRATIVA Y PLANIFICACION","PAT")</f>
        <v>A la fecha no ha conformado un EAT Provincia</v>
      </c>
      <c r="AA141" s="568" t="str">
        <f>IF($E141="","",INDEX(Esquemas_NORM!$H$2:$K$126,MATCH($E141,Esquemas_NORM!$A$2:$A$126,0),MATCH(AA$4,Esquemas_NORM!$H$1:$K$1,0)))</f>
        <v>A la fecha no ha conformado un EAT Región</v>
      </c>
      <c r="AB141" s="568" t="str">
        <f>IF($E141="","",INDEX(Esquemas_NORM!$H$2:$K$126,MATCH($E141,Esquemas_NORM!$A$2:$A$126,0),MATCH(AB$4,Esquemas_NORM!$H$1:$K$1,0)))</f>
        <v>Área Metropolitana del Valle de Aburrá</v>
      </c>
      <c r="AC141" s="568" t="str">
        <f>IF($E141="","",INDEX(Esquemas_NORM!$H$2:$K$126,MATCH($E141,Esquemas_NORM!$A$2:$A$126,0),MATCH(AC$4,Esquemas_NORM!$H$1:$K$1,0)))</f>
        <v>A la fecha no ha conformado un EAT asociación - unión</v>
      </c>
      <c r="AD141" s="645"/>
    </row>
    <row r="142" spans="1:30" hidden="1" x14ac:dyDescent="0.3">
      <c r="A142" s="6">
        <v>2016</v>
      </c>
      <c r="B142" s="4" t="s">
        <v>556</v>
      </c>
      <c r="C142" s="4" t="s">
        <v>176</v>
      </c>
      <c r="D142" s="4" t="s">
        <v>562</v>
      </c>
      <c r="E142" s="4" t="s">
        <v>179</v>
      </c>
      <c r="F142" s="4" t="s">
        <v>180</v>
      </c>
      <c r="G142" s="4" t="s">
        <v>182</v>
      </c>
      <c r="H142" s="9">
        <v>51.234096832242763</v>
      </c>
      <c r="I142" s="9">
        <v>112.96442404127953</v>
      </c>
      <c r="J142" s="287">
        <v>164.19852087352228</v>
      </c>
      <c r="K142" s="9">
        <v>25.404541450702258</v>
      </c>
      <c r="L142" s="9">
        <v>0.38932438191057539</v>
      </c>
      <c r="M142" s="287">
        <v>25.793865832612834</v>
      </c>
      <c r="N142" s="9">
        <v>31.819155070898368</v>
      </c>
      <c r="O142" s="9">
        <v>30.784774084959341</v>
      </c>
      <c r="P142" s="9">
        <v>5.6089525812662213</v>
      </c>
      <c r="Q142" s="9">
        <v>3.7212955499254963</v>
      </c>
      <c r="R142" s="9">
        <v>6.2091884946923921</v>
      </c>
      <c r="S142" s="9">
        <v>30.232004364712022</v>
      </c>
      <c r="T142" s="9">
        <v>91.051893758302725</v>
      </c>
      <c r="U142" s="9">
        <v>3.2648018796985929</v>
      </c>
      <c r="V142" s="287">
        <v>202.69206578445517</v>
      </c>
      <c r="W142" s="287">
        <v>401.12809473918583</v>
      </c>
      <c r="X142" s="9">
        <v>39.312553473080975</v>
      </c>
      <c r="Y142" s="284">
        <v>440.44064821226544</v>
      </c>
      <c r="Z142" s="568" t="str">
        <f>SUBSTITUTE(SUBSTITUTE(SUBSTITUTE(SUBSTITUTE(IF(E142="","",VLOOKUP(E142,Esquemas_NORM!$A$2:$H$126,8,FALSE)),"PROVINCIA ADMINISTRATIVA Y DE PLANIFICACIÓN","PAT"),"PROVINCIA ADMINISTRATIVA Y DE PLANIFICACION","PAT"),"PROVINCIA ADMINISTRATIVA DE PLANIFICACION","PAT"),"PROVINCIA ADMINISTRATIVA Y PLANIFICACION","PAT")</f>
        <v>A la fecha no ha conformado un EAT Provincia</v>
      </c>
      <c r="AA142" s="568" t="str">
        <f>IF($E142="","",INDEX(Esquemas_NORM!$H$2:$K$126,MATCH($E142,Esquemas_NORM!$A$2:$A$126,0),MATCH(AA$4,Esquemas_NORM!$H$1:$K$1,0)))</f>
        <v>Región de Planeación y Gestión del Bajo Cauca</v>
      </c>
      <c r="AB142" s="568" t="str">
        <f>IF($E142="","",INDEX(Esquemas_NORM!$H$2:$K$126,MATCH($E142,Esquemas_NORM!$A$2:$A$126,0),MATCH(AB$4,Esquemas_NORM!$H$1:$K$1,0)))</f>
        <v>A la fecha no ha conformado un EAT Área Metropolitana</v>
      </c>
      <c r="AC142" s="568" t="str">
        <f>IF($E142="","",INDEX(Esquemas_NORM!$H$2:$K$126,MATCH($E142,Esquemas_NORM!$A$2:$A$126,0),MATCH(AC$4,Esquemas_NORM!$H$1:$K$1,0)))</f>
        <v>A la fecha no ha conformado un EAT asociación - unión</v>
      </c>
      <c r="AD142" s="645"/>
    </row>
    <row r="143" spans="1:30" hidden="1" x14ac:dyDescent="0.3">
      <c r="A143" s="6">
        <v>2016</v>
      </c>
      <c r="B143" s="4" t="s">
        <v>556</v>
      </c>
      <c r="C143" s="4" t="s">
        <v>176</v>
      </c>
      <c r="D143" s="4" t="s">
        <v>562</v>
      </c>
      <c r="E143" s="4" t="s">
        <v>184</v>
      </c>
      <c r="F143" s="4" t="s">
        <v>180</v>
      </c>
      <c r="G143" s="4" t="s">
        <v>185</v>
      </c>
      <c r="H143" s="9">
        <v>28.444681007883201</v>
      </c>
      <c r="I143" s="9">
        <v>48.70182289690937</v>
      </c>
      <c r="J143" s="287">
        <v>77.146503904792567</v>
      </c>
      <c r="K143" s="9">
        <v>44.446716513010458</v>
      </c>
      <c r="L143" s="9">
        <v>27.34641980061841</v>
      </c>
      <c r="M143" s="287">
        <v>71.793136313628864</v>
      </c>
      <c r="N143" s="9">
        <v>34.438044605223944</v>
      </c>
      <c r="O143" s="9">
        <v>330.20320782534071</v>
      </c>
      <c r="P143" s="9">
        <v>25.282830215064582</v>
      </c>
      <c r="Q143" s="9">
        <v>23.993367355764708</v>
      </c>
      <c r="R143" s="9">
        <v>41.69913727034826</v>
      </c>
      <c r="S143" s="9">
        <v>83.28055791519273</v>
      </c>
      <c r="T143" s="9">
        <v>109.15253859945454</v>
      </c>
      <c r="U143" s="9">
        <v>15.18763135509961</v>
      </c>
      <c r="V143" s="287">
        <v>663.23731514148915</v>
      </c>
      <c r="W143" s="287">
        <v>824.208749417852</v>
      </c>
      <c r="X143" s="9">
        <v>80.776567284618409</v>
      </c>
      <c r="Y143" s="284">
        <v>904.98531670246973</v>
      </c>
      <c r="Z143" s="568" t="str">
        <f>SUBSTITUTE(SUBSTITUTE(SUBSTITUTE(SUBSTITUTE(IF(E143="","",VLOOKUP(E143,Esquemas_NORM!$A$2:$H$126,8,FALSE)),"PROVINCIA ADMINISTRATIVA Y DE PLANIFICACIÓN","PAT"),"PROVINCIA ADMINISTRATIVA Y DE PLANIFICACION","PAT"),"PROVINCIA ADMINISTRATIVA DE PLANIFICACION","PAT"),"PROVINCIA ADMINISTRATIVA Y PLANIFICACION","PAT")</f>
        <v>A la fecha no ha conformado un EAT Provincia</v>
      </c>
      <c r="AA143" s="568" t="str">
        <f>IF($E143="","",INDEX(Esquemas_NORM!$H$2:$K$126,MATCH($E143,Esquemas_NORM!$A$2:$A$126,0),MATCH(AA$4,Esquemas_NORM!$H$1:$K$1,0)))</f>
        <v>Región de Planeación y Gestión del Bajo Cauca</v>
      </c>
      <c r="AB143" s="568" t="str">
        <f>IF($E143="","",INDEX(Esquemas_NORM!$H$2:$K$126,MATCH($E143,Esquemas_NORM!$A$2:$A$126,0),MATCH(AB$4,Esquemas_NORM!$H$1:$K$1,0)))</f>
        <v>A la fecha no ha conformado un EAT Área Metropolitana</v>
      </c>
      <c r="AC143" s="568" t="str">
        <f>IF($E143="","",INDEX(Esquemas_NORM!$H$2:$K$126,MATCH($E143,Esquemas_NORM!$A$2:$A$126,0),MATCH(AC$4,Esquemas_NORM!$H$1:$K$1,0)))</f>
        <v>A la fecha no ha conformado un EAT asociación - unión</v>
      </c>
      <c r="AD143" s="645"/>
    </row>
    <row r="144" spans="1:30" hidden="1" x14ac:dyDescent="0.3">
      <c r="A144" s="6">
        <v>2016</v>
      </c>
      <c r="B144" s="4" t="s">
        <v>556</v>
      </c>
      <c r="C144" s="4" t="s">
        <v>176</v>
      </c>
      <c r="D144" s="4" t="s">
        <v>562</v>
      </c>
      <c r="E144" s="4" t="s">
        <v>187</v>
      </c>
      <c r="F144" s="4" t="s">
        <v>180</v>
      </c>
      <c r="G144" s="4" t="s">
        <v>188</v>
      </c>
      <c r="H144" s="9">
        <v>19.953695493360893</v>
      </c>
      <c r="I144" s="9">
        <v>628.89083504016344</v>
      </c>
      <c r="J144" s="287">
        <v>648.84453053352433</v>
      </c>
      <c r="K144" s="9">
        <v>23.072104063910722</v>
      </c>
      <c r="L144" s="9">
        <v>9.7474065379705177</v>
      </c>
      <c r="M144" s="287">
        <v>32.819510601881241</v>
      </c>
      <c r="N144" s="9">
        <v>21.248102236462746</v>
      </c>
      <c r="O144" s="9">
        <v>94.06604490195771</v>
      </c>
      <c r="P144" s="9">
        <v>14.140379072388892</v>
      </c>
      <c r="Q144" s="9">
        <v>11.34426587349575</v>
      </c>
      <c r="R144" s="9">
        <v>17.202007946691236</v>
      </c>
      <c r="S144" s="9">
        <v>86.586997369190215</v>
      </c>
      <c r="T144" s="9">
        <v>54.507821845082987</v>
      </c>
      <c r="U144" s="9">
        <v>8.3356826092275309</v>
      </c>
      <c r="V144" s="287">
        <v>307.43130185449706</v>
      </c>
      <c r="W144" s="287">
        <v>1008.6519938527366</v>
      </c>
      <c r="X144" s="9">
        <v>98.852924948823514</v>
      </c>
      <c r="Y144" s="284">
        <v>1107.5049188015512</v>
      </c>
      <c r="Z144" s="568" t="str">
        <f>SUBSTITUTE(SUBSTITUTE(SUBSTITUTE(SUBSTITUTE(IF(E144="","",VLOOKUP(E144,Esquemas_NORM!$A$2:$H$126,8,FALSE)),"PROVINCIA ADMINISTRATIVA Y DE PLANIFICACIÓN","PAT"),"PROVINCIA ADMINISTRATIVA Y DE PLANIFICACION","PAT"),"PROVINCIA ADMINISTRATIVA DE PLANIFICACION","PAT"),"PROVINCIA ADMINISTRATIVA Y PLANIFICACION","PAT")</f>
        <v>A la fecha no ha conformado un EAT Provincia</v>
      </c>
      <c r="AA144" s="568" t="str">
        <f>IF($E144="","",INDEX(Esquemas_NORM!$H$2:$K$126,MATCH($E144,Esquemas_NORM!$A$2:$A$126,0),MATCH(AA$4,Esquemas_NORM!$H$1:$K$1,0)))</f>
        <v>Región de Planeación y Gestión del Bajo Cauca</v>
      </c>
      <c r="AB144" s="568" t="str">
        <f>IF($E144="","",INDEX(Esquemas_NORM!$H$2:$K$126,MATCH($E144,Esquemas_NORM!$A$2:$A$126,0),MATCH(AB$4,Esquemas_NORM!$H$1:$K$1,0)))</f>
        <v>A la fecha no ha conformado un EAT Área Metropolitana</v>
      </c>
      <c r="AC144" s="568" t="str">
        <f>IF($E144="","",INDEX(Esquemas_NORM!$H$2:$K$126,MATCH($E144,Esquemas_NORM!$A$2:$A$126,0),MATCH(AC$4,Esquemas_NORM!$H$1:$K$1,0)))</f>
        <v>A la fecha no ha conformado un EAT asociación - unión</v>
      </c>
      <c r="AD144" s="645"/>
    </row>
    <row r="145" spans="1:30" hidden="1" x14ac:dyDescent="0.3">
      <c r="A145" s="6">
        <v>2016</v>
      </c>
      <c r="B145" s="4" t="s">
        <v>556</v>
      </c>
      <c r="C145" s="4" t="s">
        <v>176</v>
      </c>
      <c r="D145" s="4" t="s">
        <v>562</v>
      </c>
      <c r="E145" s="4" t="s">
        <v>189</v>
      </c>
      <c r="F145" s="4" t="s">
        <v>180</v>
      </c>
      <c r="G145" s="4" t="s">
        <v>190</v>
      </c>
      <c r="H145" s="9">
        <v>25.94424056781871</v>
      </c>
      <c r="I145" s="9">
        <v>117.15093666685024</v>
      </c>
      <c r="J145" s="287">
        <v>143.09517723466894</v>
      </c>
      <c r="K145" s="9">
        <v>6.4107303301975316</v>
      </c>
      <c r="L145" s="9">
        <v>10.503301929902634</v>
      </c>
      <c r="M145" s="287">
        <v>16.914032260100164</v>
      </c>
      <c r="N145" s="9">
        <v>7.2409338082004577</v>
      </c>
      <c r="O145" s="9">
        <v>33.672960667340355</v>
      </c>
      <c r="P145" s="9">
        <v>5.5449369222353049</v>
      </c>
      <c r="Q145" s="9">
        <v>4.4434334427784954</v>
      </c>
      <c r="R145" s="9">
        <v>8.0014020519846252</v>
      </c>
      <c r="S145" s="9">
        <v>25.87129984091461</v>
      </c>
      <c r="T145" s="9">
        <v>45.845678753631809</v>
      </c>
      <c r="U145" s="9">
        <v>3.9696056034439819</v>
      </c>
      <c r="V145" s="287">
        <v>134.59025109052965</v>
      </c>
      <c r="W145" s="287">
        <v>300.46993282519196</v>
      </c>
      <c r="X145" s="9">
        <v>29.447551682783082</v>
      </c>
      <c r="Y145" s="284">
        <v>329.91748450797343</v>
      </c>
      <c r="Z145" s="568" t="str">
        <f>SUBSTITUTE(SUBSTITUTE(SUBSTITUTE(SUBSTITUTE(IF(E145="","",VLOOKUP(E145,Esquemas_NORM!$A$2:$H$126,8,FALSE)),"PROVINCIA ADMINISTRATIVA Y DE PLANIFICACIÓN","PAT"),"PROVINCIA ADMINISTRATIVA Y DE PLANIFICACION","PAT"),"PROVINCIA ADMINISTRATIVA DE PLANIFICACION","PAT"),"PROVINCIA ADMINISTRATIVA Y PLANIFICACION","PAT")</f>
        <v>A la fecha no ha conformado un EAT Provincia</v>
      </c>
      <c r="AA145" s="568" t="str">
        <f>IF($E145="","",INDEX(Esquemas_NORM!$H$2:$K$126,MATCH($E145,Esquemas_NORM!$A$2:$A$126,0),MATCH(AA$4,Esquemas_NORM!$H$1:$K$1,0)))</f>
        <v>Región de Planeación y Gestión del Bajo Cauca</v>
      </c>
      <c r="AB145" s="568" t="str">
        <f>IF($E145="","",INDEX(Esquemas_NORM!$H$2:$K$126,MATCH($E145,Esquemas_NORM!$A$2:$A$126,0),MATCH(AB$4,Esquemas_NORM!$H$1:$K$1,0)))</f>
        <v>A la fecha no ha conformado un EAT Área Metropolitana</v>
      </c>
      <c r="AC145" s="568" t="str">
        <f>IF($E145="","",INDEX(Esquemas_NORM!$H$2:$K$126,MATCH($E145,Esquemas_NORM!$A$2:$A$126,0),MATCH(AC$4,Esquemas_NORM!$H$1:$K$1,0)))</f>
        <v>A la fecha no ha conformado un EAT asociación - unión</v>
      </c>
      <c r="AD145" s="645"/>
    </row>
    <row r="146" spans="1:30" hidden="1" x14ac:dyDescent="0.3">
      <c r="A146" s="6">
        <v>2016</v>
      </c>
      <c r="B146" s="4" t="s">
        <v>556</v>
      </c>
      <c r="C146" s="4" t="s">
        <v>176</v>
      </c>
      <c r="D146" s="4" t="s">
        <v>562</v>
      </c>
      <c r="E146" s="4" t="s">
        <v>191</v>
      </c>
      <c r="F146" s="4" t="s">
        <v>180</v>
      </c>
      <c r="G146" s="4" t="s">
        <v>192</v>
      </c>
      <c r="H146" s="9">
        <v>28.07353014770402</v>
      </c>
      <c r="I146" s="9">
        <v>71.188202917405491</v>
      </c>
      <c r="J146" s="287">
        <v>99.26173306510951</v>
      </c>
      <c r="K146" s="9">
        <v>2.0242694979741258</v>
      </c>
      <c r="L146" s="9">
        <v>17.110349012956043</v>
      </c>
      <c r="M146" s="287">
        <v>19.134618510930167</v>
      </c>
      <c r="N146" s="9">
        <v>9.4901939938626434</v>
      </c>
      <c r="O146" s="9">
        <v>42.725646336409405</v>
      </c>
      <c r="P146" s="9">
        <v>9.0628171914668236</v>
      </c>
      <c r="Q146" s="9">
        <v>7.6629772300733929</v>
      </c>
      <c r="R146" s="9">
        <v>12.722009451114085</v>
      </c>
      <c r="S146" s="9">
        <v>28.632633515490106</v>
      </c>
      <c r="T146" s="9">
        <v>57.842934555474137</v>
      </c>
      <c r="U146" s="9">
        <v>5.1781511705432361</v>
      </c>
      <c r="V146" s="287">
        <v>173.31736344443382</v>
      </c>
      <c r="W146" s="287">
        <v>296.6418889856688</v>
      </c>
      <c r="X146" s="9">
        <v>29.072384298303227</v>
      </c>
      <c r="Y146" s="284">
        <v>325.71427328397118</v>
      </c>
      <c r="Z146" s="568" t="str">
        <f>SUBSTITUTE(SUBSTITUTE(SUBSTITUTE(SUBSTITUTE(IF(E146="","",VLOOKUP(E146,Esquemas_NORM!$A$2:$H$126,8,FALSE)),"PROVINCIA ADMINISTRATIVA Y DE PLANIFICACIÓN","PAT"),"PROVINCIA ADMINISTRATIVA Y DE PLANIFICACION","PAT"),"PROVINCIA ADMINISTRATIVA DE PLANIFICACION","PAT"),"PROVINCIA ADMINISTRATIVA Y PLANIFICACION","PAT")</f>
        <v>A la fecha no ha conformado un EAT Provincia</v>
      </c>
      <c r="AA146" s="568" t="str">
        <f>IF($E146="","",INDEX(Esquemas_NORM!$H$2:$K$126,MATCH($E146,Esquemas_NORM!$A$2:$A$126,0),MATCH(AA$4,Esquemas_NORM!$H$1:$K$1,0)))</f>
        <v>Región de Planeación y Gestión del Bajo Cauca</v>
      </c>
      <c r="AB146" s="568" t="str">
        <f>IF($E146="","",INDEX(Esquemas_NORM!$H$2:$K$126,MATCH($E146,Esquemas_NORM!$A$2:$A$126,0),MATCH(AB$4,Esquemas_NORM!$H$1:$K$1,0)))</f>
        <v>A la fecha no ha conformado un EAT Área Metropolitana</v>
      </c>
      <c r="AC146" s="568" t="str">
        <f>IF($E146="","",INDEX(Esquemas_NORM!$H$2:$K$126,MATCH($E146,Esquemas_NORM!$A$2:$A$126,0),MATCH(AC$4,Esquemas_NORM!$H$1:$K$1,0)))</f>
        <v>A la fecha no ha conformado un EAT asociación - unión</v>
      </c>
      <c r="AD146" s="645"/>
    </row>
    <row r="147" spans="1:30" hidden="1" x14ac:dyDescent="0.3">
      <c r="A147" s="6">
        <v>2016</v>
      </c>
      <c r="B147" s="4" t="s">
        <v>556</v>
      </c>
      <c r="C147" s="4" t="s">
        <v>176</v>
      </c>
      <c r="D147" s="4" t="s">
        <v>562</v>
      </c>
      <c r="E147" s="4" t="s">
        <v>193</v>
      </c>
      <c r="F147" s="4" t="s">
        <v>180</v>
      </c>
      <c r="G147" s="4" t="s">
        <v>194</v>
      </c>
      <c r="H147" s="9">
        <v>20.148461597221051</v>
      </c>
      <c r="I147" s="9">
        <v>268.19006062541666</v>
      </c>
      <c r="J147" s="287">
        <v>288.33852222263772</v>
      </c>
      <c r="K147" s="9">
        <v>3.2202382697988803</v>
      </c>
      <c r="L147" s="9">
        <v>13.537906761442979</v>
      </c>
      <c r="M147" s="287">
        <v>16.75814503124186</v>
      </c>
      <c r="N147" s="9">
        <v>8.7651504555801871</v>
      </c>
      <c r="O147" s="9">
        <v>51.440842974954911</v>
      </c>
      <c r="P147" s="9">
        <v>6.5607340823161353</v>
      </c>
      <c r="Q147" s="9">
        <v>4.8873280446563268</v>
      </c>
      <c r="R147" s="9">
        <v>11.436795874529809</v>
      </c>
      <c r="S147" s="9">
        <v>39.977798636542644</v>
      </c>
      <c r="T147" s="9">
        <v>18.298832436407331</v>
      </c>
      <c r="U147" s="9">
        <v>5.1672416082721817</v>
      </c>
      <c r="V147" s="287">
        <v>146.53472411325953</v>
      </c>
      <c r="W147" s="287">
        <v>461.48217672338961</v>
      </c>
      <c r="X147" s="9">
        <v>45.227554457705558</v>
      </c>
      <c r="Y147" s="284">
        <v>506.70973118109146</v>
      </c>
      <c r="Z147" s="568" t="str">
        <f>SUBSTITUTE(SUBSTITUTE(SUBSTITUTE(SUBSTITUTE(IF(E147="","",VLOOKUP(E147,Esquemas_NORM!$A$2:$H$126,8,FALSE)),"PROVINCIA ADMINISTRATIVA Y DE PLANIFICACIÓN","PAT"),"PROVINCIA ADMINISTRATIVA Y DE PLANIFICACION","PAT"),"PROVINCIA ADMINISTRATIVA DE PLANIFICACION","PAT"),"PROVINCIA ADMINISTRATIVA Y PLANIFICACION","PAT")</f>
        <v>A la fecha no ha conformado un EAT Provincia</v>
      </c>
      <c r="AA147" s="568" t="str">
        <f>IF($E147="","",INDEX(Esquemas_NORM!$H$2:$K$126,MATCH($E147,Esquemas_NORM!$A$2:$A$126,0),MATCH(AA$4,Esquemas_NORM!$H$1:$K$1,0)))</f>
        <v>Región de Planeación y Gestión del Bajo Cauca</v>
      </c>
      <c r="AB147" s="568" t="str">
        <f>IF($E147="","",INDEX(Esquemas_NORM!$H$2:$K$126,MATCH($E147,Esquemas_NORM!$A$2:$A$126,0),MATCH(AB$4,Esquemas_NORM!$H$1:$K$1,0)))</f>
        <v>A la fecha no ha conformado un EAT Área Metropolitana</v>
      </c>
      <c r="AC147" s="568" t="str">
        <f>IF($E147="","",INDEX(Esquemas_NORM!$H$2:$K$126,MATCH($E147,Esquemas_NORM!$A$2:$A$126,0),MATCH(AC$4,Esquemas_NORM!$H$1:$K$1,0)))</f>
        <v>A la fecha no ha conformado un EAT asociación - unión</v>
      </c>
      <c r="AD147" s="645"/>
    </row>
    <row r="148" spans="1:30" hidden="1" x14ac:dyDescent="0.3">
      <c r="A148" s="6">
        <v>2016</v>
      </c>
      <c r="B148" s="4" t="s">
        <v>556</v>
      </c>
      <c r="C148" s="4" t="s">
        <v>195</v>
      </c>
      <c r="D148" s="4" t="s">
        <v>563</v>
      </c>
      <c r="E148" s="4" t="s">
        <v>197</v>
      </c>
      <c r="F148" s="4" t="s">
        <v>198</v>
      </c>
      <c r="G148" s="4" t="s">
        <v>200</v>
      </c>
      <c r="H148" s="9">
        <v>7.3853640015050876</v>
      </c>
      <c r="I148" s="9">
        <v>5.2626890268465765</v>
      </c>
      <c r="J148" s="287">
        <v>12.648053028351665</v>
      </c>
      <c r="K148" s="9">
        <v>2.1185857252907425</v>
      </c>
      <c r="L148" s="9">
        <v>1.9854750638120886</v>
      </c>
      <c r="M148" s="287">
        <v>4.1040607891028316</v>
      </c>
      <c r="N148" s="9">
        <v>2.4926473769966009</v>
      </c>
      <c r="O148" s="9">
        <v>4.3900945855345181</v>
      </c>
      <c r="P148" s="9">
        <v>5.792553904825235</v>
      </c>
      <c r="Q148" s="9">
        <v>0.98008746146364489</v>
      </c>
      <c r="R148" s="9">
        <v>2.7369936684106668</v>
      </c>
      <c r="S148" s="9">
        <v>4.0176428189888558</v>
      </c>
      <c r="T148" s="9">
        <v>11.58179983845357</v>
      </c>
      <c r="U148" s="9">
        <v>1.2753559602751838</v>
      </c>
      <c r="V148" s="287">
        <v>33.267175614948279</v>
      </c>
      <c r="W148" s="287">
        <v>50.785559355501626</v>
      </c>
      <c r="X148" s="9">
        <v>4.9772380543925356</v>
      </c>
      <c r="Y148" s="284">
        <v>55.762797409894155</v>
      </c>
      <c r="Z148" s="568" t="str">
        <f>SUBSTITUTE(SUBSTITUTE(SUBSTITUTE(SUBSTITUTE(IF(E148="","",VLOOKUP(E148,Esquemas_NORM!$A$2:$H$126,8,FALSE)),"PROVINCIA ADMINISTRATIVA Y DE PLANIFICACIÓN","PAT"),"PROVINCIA ADMINISTRATIVA Y DE PLANIFICACION","PAT"),"PROVINCIA ADMINISTRATIVA DE PLANIFICACION","PAT"),"PROVINCIA ADMINISTRATIVA Y PLANIFICACION","PAT")</f>
        <v>A la fecha no ha conformado un EAT Provincia</v>
      </c>
      <c r="AA148" s="568" t="str">
        <f>IF($E148="","",INDEX(Esquemas_NORM!$H$2:$K$126,MATCH($E148,Esquemas_NORM!$A$2:$A$126,0),MATCH(AA$4,Esquemas_NORM!$H$1:$K$1,0)))</f>
        <v>A la fecha no ha conformado un EAT Región</v>
      </c>
      <c r="AB148" s="568" t="str">
        <f>IF($E148="","",INDEX(Esquemas_NORM!$H$2:$K$126,MATCH($E148,Esquemas_NORM!$A$2:$A$126,0),MATCH(AB$4,Esquemas_NORM!$H$1:$K$1,0)))</f>
        <v>A la fecha no ha conformado un EAT Área Metropolitana</v>
      </c>
      <c r="AC148" s="568" t="str">
        <f>IF($E148="","",INDEX(Esquemas_NORM!$H$2:$K$126,MATCH($E148,Esquemas_NORM!$A$2:$A$126,0),MATCH(AC$4,Esquemas_NORM!$H$1:$K$1,0)))</f>
        <v>ASOCIACIÓN DE MUNICIPIOS DEL MAGDALENA MEDIO ANTIOQUEÑO - AMMA</v>
      </c>
      <c r="AD148" s="645"/>
    </row>
    <row r="149" spans="1:30" hidden="1" x14ac:dyDescent="0.3">
      <c r="A149" s="6">
        <v>2016</v>
      </c>
      <c r="B149" s="4" t="s">
        <v>556</v>
      </c>
      <c r="C149" s="4" t="s">
        <v>195</v>
      </c>
      <c r="D149" s="4" t="s">
        <v>563</v>
      </c>
      <c r="E149" s="4" t="s">
        <v>201</v>
      </c>
      <c r="F149" s="4" t="s">
        <v>198</v>
      </c>
      <c r="G149" s="4" t="s">
        <v>202</v>
      </c>
      <c r="H149" s="9">
        <v>17.675594355330333</v>
      </c>
      <c r="I149" s="9">
        <v>5.4852298644016075</v>
      </c>
      <c r="J149" s="287">
        <v>23.160824219731939</v>
      </c>
      <c r="K149" s="9">
        <v>4.4930768668225554</v>
      </c>
      <c r="L149" s="9">
        <v>2.8806600397267217</v>
      </c>
      <c r="M149" s="287">
        <v>7.3737369065492775</v>
      </c>
      <c r="N149" s="9">
        <v>1.1206906954821498</v>
      </c>
      <c r="O149" s="9">
        <v>6.9422816882999658</v>
      </c>
      <c r="P149" s="9">
        <v>1.2797841987819341</v>
      </c>
      <c r="Q149" s="9">
        <v>0.8280631421410285</v>
      </c>
      <c r="R149" s="9">
        <v>2.5290705997101477</v>
      </c>
      <c r="S149" s="9">
        <v>5.8684877482651512</v>
      </c>
      <c r="T149" s="9">
        <v>34.717680748365702</v>
      </c>
      <c r="U149" s="9">
        <v>0.91075482586173606</v>
      </c>
      <c r="V149" s="287">
        <v>54.196813646907813</v>
      </c>
      <c r="W149" s="287">
        <v>86.475859298076074</v>
      </c>
      <c r="X149" s="9">
        <v>8.4750654151835185</v>
      </c>
      <c r="Y149" s="284">
        <v>94.950924713259681</v>
      </c>
      <c r="Z149" s="568" t="str">
        <f>SUBSTITUTE(SUBSTITUTE(SUBSTITUTE(SUBSTITUTE(IF(E149="","",VLOOKUP(E149,Esquemas_NORM!$A$2:$H$126,8,FALSE)),"PROVINCIA ADMINISTRATIVA Y DE PLANIFICACIÓN","PAT"),"PROVINCIA ADMINISTRATIVA Y DE PLANIFICACION","PAT"),"PROVINCIA ADMINISTRATIVA DE PLANIFICACION","PAT"),"PROVINCIA ADMINISTRATIVA Y PLANIFICACION","PAT")</f>
        <v>A la fecha no ha conformado un EAT Provincia</v>
      </c>
      <c r="AA149" s="568" t="str">
        <f>IF($E149="","",INDEX(Esquemas_NORM!$H$2:$K$126,MATCH($E149,Esquemas_NORM!$A$2:$A$126,0),MATCH(AA$4,Esquemas_NORM!$H$1:$K$1,0)))</f>
        <v>A la fecha no ha conformado un EAT Región</v>
      </c>
      <c r="AB149" s="568" t="str">
        <f>IF($E149="","",INDEX(Esquemas_NORM!$H$2:$K$126,MATCH($E149,Esquemas_NORM!$A$2:$A$126,0),MATCH(AB$4,Esquemas_NORM!$H$1:$K$1,0)))</f>
        <v>A la fecha no ha conformado un EAT Área Metropolitana</v>
      </c>
      <c r="AC149" s="568" t="str">
        <f>IF($E149="","",INDEX(Esquemas_NORM!$H$2:$K$126,MATCH($E149,Esquemas_NORM!$A$2:$A$126,0),MATCH(AC$4,Esquemas_NORM!$H$1:$K$1,0)))</f>
        <v>ASOCIACIÓN DE MUNICIPIOS DEL MAGDALENA MEDIO ANTIOQUEÑO - AMMA</v>
      </c>
      <c r="AD149" s="645"/>
    </row>
    <row r="150" spans="1:30" hidden="1" x14ac:dyDescent="0.3">
      <c r="A150" s="6">
        <v>2016</v>
      </c>
      <c r="B150" s="4" t="s">
        <v>556</v>
      </c>
      <c r="C150" s="4" t="s">
        <v>195</v>
      </c>
      <c r="D150" s="4" t="s">
        <v>564</v>
      </c>
      <c r="E150" s="4" t="s">
        <v>203</v>
      </c>
      <c r="F150" s="4" t="s">
        <v>198</v>
      </c>
      <c r="G150" s="4" t="s">
        <v>204</v>
      </c>
      <c r="H150" s="9">
        <v>27.712853448599343</v>
      </c>
      <c r="I150" s="9">
        <v>11.455815361425595</v>
      </c>
      <c r="J150" s="287">
        <v>39.16866881002494</v>
      </c>
      <c r="K150" s="9">
        <v>42.534891301300512</v>
      </c>
      <c r="L150" s="9">
        <v>9.5478394887850655</v>
      </c>
      <c r="M150" s="287">
        <v>52.082730790085577</v>
      </c>
      <c r="N150" s="9">
        <v>39.049317933114338</v>
      </c>
      <c r="O150" s="9">
        <v>134.37864197183478</v>
      </c>
      <c r="P150" s="9">
        <v>12.518728464527589</v>
      </c>
      <c r="Q150" s="9">
        <v>18.945719378606295</v>
      </c>
      <c r="R150" s="9">
        <v>39.157653539304398</v>
      </c>
      <c r="S150" s="9">
        <v>49.613297857654885</v>
      </c>
      <c r="T150" s="9">
        <v>63.838461327966279</v>
      </c>
      <c r="U150" s="9">
        <v>15.000085095595011</v>
      </c>
      <c r="V150" s="287">
        <v>372.50190556860355</v>
      </c>
      <c r="W150" s="287">
        <v>468.58099625056298</v>
      </c>
      <c r="X150" s="9">
        <v>45.923274168897855</v>
      </c>
      <c r="Y150" s="284">
        <v>514.50427041946079</v>
      </c>
      <c r="Z150" s="568" t="str">
        <f>SUBSTITUTE(SUBSTITUTE(SUBSTITUTE(SUBSTITUTE(IF(E150="","",VLOOKUP(E150,Esquemas_NORM!$A$2:$H$126,8,FALSE)),"PROVINCIA ADMINISTRATIVA Y DE PLANIFICACIÓN","PAT"),"PROVINCIA ADMINISTRATIVA Y DE PLANIFICACION","PAT"),"PROVINCIA ADMINISTRATIVA DE PLANIFICACION","PAT"),"PROVINCIA ADMINISTRATIVA Y PLANIFICACION","PAT")</f>
        <v>A la fecha no ha conformado un EAT Provincia</v>
      </c>
      <c r="AA150" s="568" t="str">
        <f>IF($E150="","",INDEX(Esquemas_NORM!$H$2:$K$126,MATCH($E150,Esquemas_NORM!$A$2:$A$126,0),MATCH(AA$4,Esquemas_NORM!$H$1:$K$1,0)))</f>
        <v>A la fecha no ha conformado un EAT Región</v>
      </c>
      <c r="AB150" s="568" t="str">
        <f>IF($E150="","",INDEX(Esquemas_NORM!$H$2:$K$126,MATCH($E150,Esquemas_NORM!$A$2:$A$126,0),MATCH(AB$4,Esquemas_NORM!$H$1:$K$1,0)))</f>
        <v>A la fecha no ha conformado un EAT Área Metropolitana</v>
      </c>
      <c r="AC150" s="568" t="str">
        <f>IF($E150="","",INDEX(Esquemas_NORM!$H$2:$K$126,MATCH($E150,Esquemas_NORM!$A$2:$A$126,0),MATCH(AC$4,Esquemas_NORM!$H$1:$K$1,0)))</f>
        <v>ASOCIACIÓN DE MUNICIPIOS DEL MAGDALENA MEDIO ANTIOQUEÑO - AMMA</v>
      </c>
      <c r="AD150" s="645"/>
    </row>
    <row r="151" spans="1:30" hidden="1" x14ac:dyDescent="0.3">
      <c r="A151" s="6">
        <v>2016</v>
      </c>
      <c r="B151" s="4" t="s">
        <v>556</v>
      </c>
      <c r="C151" s="4" t="s">
        <v>195</v>
      </c>
      <c r="D151" s="4" t="s">
        <v>564</v>
      </c>
      <c r="E151" s="4" t="s">
        <v>205</v>
      </c>
      <c r="F151" s="4" t="s">
        <v>198</v>
      </c>
      <c r="G151" s="4" t="s">
        <v>206</v>
      </c>
      <c r="H151" s="9">
        <v>16.296685674168167</v>
      </c>
      <c r="I151" s="9">
        <v>74.323143111351499</v>
      </c>
      <c r="J151" s="287">
        <v>90.619828785519672</v>
      </c>
      <c r="K151" s="9">
        <v>44.756218823086186</v>
      </c>
      <c r="L151" s="9">
        <v>2.5914261056476819</v>
      </c>
      <c r="M151" s="287">
        <v>47.347644928733871</v>
      </c>
      <c r="N151" s="9">
        <v>36.574311322159872</v>
      </c>
      <c r="O151" s="9">
        <v>33.164637891656561</v>
      </c>
      <c r="P151" s="9">
        <v>7.9644915361917104</v>
      </c>
      <c r="Q151" s="9">
        <v>6.5445721151093581</v>
      </c>
      <c r="R151" s="9">
        <v>18.942066579022281</v>
      </c>
      <c r="S151" s="9">
        <v>47.246022469641588</v>
      </c>
      <c r="T151" s="9">
        <v>60.374933887603042</v>
      </c>
      <c r="U151" s="9">
        <v>6.23563448447387</v>
      </c>
      <c r="V151" s="287">
        <v>217.04667028585831</v>
      </c>
      <c r="W151" s="287">
        <v>358.26360192272813</v>
      </c>
      <c r="X151" s="9">
        <v>35.111619437182654</v>
      </c>
      <c r="Y151" s="284">
        <v>393.37522135990969</v>
      </c>
      <c r="Z151" s="568" t="str">
        <f>SUBSTITUTE(SUBSTITUTE(SUBSTITUTE(SUBSTITUTE(IF(E151="","",VLOOKUP(E151,Esquemas_NORM!$A$2:$H$126,8,FALSE)),"PROVINCIA ADMINISTRATIVA Y DE PLANIFICACIÓN","PAT"),"PROVINCIA ADMINISTRATIVA Y DE PLANIFICACION","PAT"),"PROVINCIA ADMINISTRATIVA DE PLANIFICACION","PAT"),"PROVINCIA ADMINISTRATIVA Y PLANIFICACION","PAT")</f>
        <v>A la fecha no ha conformado un EAT Provincia</v>
      </c>
      <c r="AA151" s="568" t="str">
        <f>IF($E151="","",INDEX(Esquemas_NORM!$H$2:$K$126,MATCH($E151,Esquemas_NORM!$A$2:$A$126,0),MATCH(AA$4,Esquemas_NORM!$H$1:$K$1,0)))</f>
        <v>A la fecha no ha conformado un EAT Región</v>
      </c>
      <c r="AB151" s="568" t="str">
        <f>IF($E151="","",INDEX(Esquemas_NORM!$H$2:$K$126,MATCH($E151,Esquemas_NORM!$A$2:$A$126,0),MATCH(AB$4,Esquemas_NORM!$H$1:$K$1,0)))</f>
        <v>A la fecha no ha conformado un EAT Área Metropolitana</v>
      </c>
      <c r="AC151" s="568" t="str">
        <f>IF($E151="","",INDEX(Esquemas_NORM!$H$2:$K$126,MATCH($E151,Esquemas_NORM!$A$2:$A$126,0),MATCH(AC$4,Esquemas_NORM!$H$1:$K$1,0)))</f>
        <v>ASOCIACIÓN DE MUNICIPIOS DEL MAGDALENA MEDIO ANTIOQUEÑO - AMMA</v>
      </c>
      <c r="AD151" s="645"/>
    </row>
    <row r="152" spans="1:30" hidden="1" x14ac:dyDescent="0.3">
      <c r="A152" s="6">
        <v>2016</v>
      </c>
      <c r="B152" s="4" t="s">
        <v>556</v>
      </c>
      <c r="C152" s="4" t="s">
        <v>195</v>
      </c>
      <c r="D152" s="4" t="s">
        <v>564</v>
      </c>
      <c r="E152" s="4" t="s">
        <v>207</v>
      </c>
      <c r="F152" s="4" t="s">
        <v>198</v>
      </c>
      <c r="G152" s="4" t="s">
        <v>208</v>
      </c>
      <c r="H152" s="9">
        <v>13.815657647972428</v>
      </c>
      <c r="I152" s="9">
        <v>16.563489156532917</v>
      </c>
      <c r="J152" s="287">
        <v>30.379146804505346</v>
      </c>
      <c r="K152" s="9">
        <v>5.7038254882186239</v>
      </c>
      <c r="L152" s="9">
        <v>7.1861722374231594</v>
      </c>
      <c r="M152" s="287">
        <v>12.889997725641784</v>
      </c>
      <c r="N152" s="9">
        <v>8.8539126305059668</v>
      </c>
      <c r="O152" s="9">
        <v>45.100083061374136</v>
      </c>
      <c r="P152" s="9">
        <v>3.5032776567565951</v>
      </c>
      <c r="Q152" s="9">
        <v>2.6369128114827465</v>
      </c>
      <c r="R152" s="9">
        <v>12.621610181784568</v>
      </c>
      <c r="S152" s="9">
        <v>13.686639631923809</v>
      </c>
      <c r="T152" s="9">
        <v>22.052805672792946</v>
      </c>
      <c r="U152" s="9">
        <v>2.9752969829026084</v>
      </c>
      <c r="V152" s="287">
        <v>111.43053862952337</v>
      </c>
      <c r="W152" s="287">
        <v>157.57098876559468</v>
      </c>
      <c r="X152" s="9">
        <v>15.442742612375753</v>
      </c>
      <c r="Y152" s="284">
        <v>173.01373137797032</v>
      </c>
      <c r="Z152" s="568" t="str">
        <f>SUBSTITUTE(SUBSTITUTE(SUBSTITUTE(SUBSTITUTE(IF(E152="","",VLOOKUP(E152,Esquemas_NORM!$A$2:$H$126,8,FALSE)),"PROVINCIA ADMINISTRATIVA Y DE PLANIFICACIÓN","PAT"),"PROVINCIA ADMINISTRATIVA Y DE PLANIFICACION","PAT"),"PROVINCIA ADMINISTRATIVA DE PLANIFICACION","PAT"),"PROVINCIA ADMINISTRATIVA Y PLANIFICACION","PAT")</f>
        <v>A la fecha no ha conformado un EAT Provincia</v>
      </c>
      <c r="AA152" s="568" t="str">
        <f>IF($E152="","",INDEX(Esquemas_NORM!$H$2:$K$126,MATCH($E152,Esquemas_NORM!$A$2:$A$126,0),MATCH(AA$4,Esquemas_NORM!$H$1:$K$1,0)))</f>
        <v>A la fecha no ha conformado un EAT Región</v>
      </c>
      <c r="AB152" s="568" t="str">
        <f>IF($E152="","",INDEX(Esquemas_NORM!$H$2:$K$126,MATCH($E152,Esquemas_NORM!$A$2:$A$126,0),MATCH(AB$4,Esquemas_NORM!$H$1:$K$1,0)))</f>
        <v>A la fecha no ha conformado un EAT Área Metropolitana</v>
      </c>
      <c r="AC152" s="568" t="str">
        <f>IF($E152="","",INDEX(Esquemas_NORM!$H$2:$K$126,MATCH($E152,Esquemas_NORM!$A$2:$A$126,0),MATCH(AC$4,Esquemas_NORM!$H$1:$K$1,0)))</f>
        <v>ASOCIACIÓN DE MUNICIPIOS DEL MAGDALENA MEDIO ANTIOQUEÑO - AMMA</v>
      </c>
      <c r="AD152" s="645"/>
    </row>
    <row r="153" spans="1:30" hidden="1" x14ac:dyDescent="0.3">
      <c r="A153" s="6">
        <v>2016</v>
      </c>
      <c r="B153" s="4" t="s">
        <v>556</v>
      </c>
      <c r="C153" s="4" t="s">
        <v>195</v>
      </c>
      <c r="D153" s="4" t="s">
        <v>564</v>
      </c>
      <c r="E153" s="4" t="s">
        <v>209</v>
      </c>
      <c r="F153" s="4" t="s">
        <v>198</v>
      </c>
      <c r="G153" s="4" t="s">
        <v>210</v>
      </c>
      <c r="H153" s="9">
        <v>23.150187958863004</v>
      </c>
      <c r="I153" s="9">
        <v>464.39960776361318</v>
      </c>
      <c r="J153" s="287">
        <v>487.54979572247618</v>
      </c>
      <c r="K153" s="9">
        <v>0.47082870939981625</v>
      </c>
      <c r="L153" s="9">
        <v>14.391348846571725</v>
      </c>
      <c r="M153" s="287">
        <v>14.862177555971542</v>
      </c>
      <c r="N153" s="9">
        <v>8.1275401120140369</v>
      </c>
      <c r="O153" s="9">
        <v>14.05790112560099</v>
      </c>
      <c r="P153" s="9">
        <v>4.0813176737889911</v>
      </c>
      <c r="Q153" s="9">
        <v>2.3632212491191611</v>
      </c>
      <c r="R153" s="9">
        <v>8.9119616591095685</v>
      </c>
      <c r="S153" s="9">
        <v>45.434810962503597</v>
      </c>
      <c r="T153" s="9">
        <v>26.538289505415985</v>
      </c>
      <c r="U153" s="9">
        <v>3.6813906048740126</v>
      </c>
      <c r="V153" s="287">
        <v>113.19643289242634</v>
      </c>
      <c r="W153" s="287">
        <v>629.71130641408138</v>
      </c>
      <c r="X153" s="9">
        <v>61.71484802665033</v>
      </c>
      <c r="Y153" s="284">
        <v>691.42615444072499</v>
      </c>
      <c r="Z153" s="568" t="str">
        <f>SUBSTITUTE(SUBSTITUTE(SUBSTITUTE(SUBSTITUTE(IF(E153="","",VLOOKUP(E153,Esquemas_NORM!$A$2:$H$126,8,FALSE)),"PROVINCIA ADMINISTRATIVA Y DE PLANIFICACIÓN","PAT"),"PROVINCIA ADMINISTRATIVA Y DE PLANIFICACION","PAT"),"PROVINCIA ADMINISTRATIVA DE PLANIFICACION","PAT"),"PROVINCIA ADMINISTRATIVA Y PLANIFICACION","PAT")</f>
        <v>A la fecha no ha conformado un EAT Provincia</v>
      </c>
      <c r="AA153" s="568" t="str">
        <f>IF($E153="","",INDEX(Esquemas_NORM!$H$2:$K$126,MATCH($E153,Esquemas_NORM!$A$2:$A$126,0),MATCH(AA$4,Esquemas_NORM!$H$1:$K$1,0)))</f>
        <v>A la fecha no ha conformado un EAT Región</v>
      </c>
      <c r="AB153" s="568" t="str">
        <f>IF($E153="","",INDEX(Esquemas_NORM!$H$2:$K$126,MATCH($E153,Esquemas_NORM!$A$2:$A$126,0),MATCH(AB$4,Esquemas_NORM!$H$1:$K$1,0)))</f>
        <v>A la fecha no ha conformado un EAT Área Metropolitana</v>
      </c>
      <c r="AC153" s="568" t="str">
        <f>IF($E153="","",INDEX(Esquemas_NORM!$H$2:$K$126,MATCH($E153,Esquemas_NORM!$A$2:$A$126,0),MATCH(AC$4,Esquemas_NORM!$H$1:$K$1,0)))</f>
        <v>ASOCIACIÓN DE MUNICIPIOS DEL MAGDALENA MEDIO ANTIOQUEÑO - AMMA</v>
      </c>
      <c r="AD153" s="645"/>
    </row>
    <row r="154" spans="1:30" hidden="1" x14ac:dyDescent="0.3">
      <c r="A154" s="6">
        <v>2016</v>
      </c>
      <c r="B154" s="4" t="s">
        <v>556</v>
      </c>
      <c r="C154" s="4" t="s">
        <v>211</v>
      </c>
      <c r="D154" s="4" t="s">
        <v>565</v>
      </c>
      <c r="E154" s="4" t="s">
        <v>213</v>
      </c>
      <c r="F154" s="4" t="s">
        <v>214</v>
      </c>
      <c r="G154" s="4" t="s">
        <v>215</v>
      </c>
      <c r="H154" s="9">
        <v>27.073588287026521</v>
      </c>
      <c r="I154" s="9">
        <v>47.999700000915297</v>
      </c>
      <c r="J154" s="287">
        <v>75.073288287941821</v>
      </c>
      <c r="K154" s="9">
        <v>16.87442783453584</v>
      </c>
      <c r="L154" s="9">
        <v>33.767938833725736</v>
      </c>
      <c r="M154" s="287">
        <v>50.642366668261573</v>
      </c>
      <c r="N154" s="9">
        <v>308.09026074604145</v>
      </c>
      <c r="O154" s="9">
        <v>39.957798388337743</v>
      </c>
      <c r="P154" s="9">
        <v>8.6796642444222609</v>
      </c>
      <c r="Q154" s="9">
        <v>11.490467162753752</v>
      </c>
      <c r="R154" s="9">
        <v>20.170485145028696</v>
      </c>
      <c r="S154" s="9">
        <v>50.702468126448473</v>
      </c>
      <c r="T154" s="9">
        <v>38.77653013186405</v>
      </c>
      <c r="U154" s="9">
        <v>8.3288949435801598</v>
      </c>
      <c r="V154" s="287">
        <v>486.19656888847658</v>
      </c>
      <c r="W154" s="287">
        <v>624.47100395029383</v>
      </c>
      <c r="X154" s="9">
        <v>61.201272254771318</v>
      </c>
      <c r="Y154" s="284">
        <v>685.67227620506446</v>
      </c>
      <c r="Z154" s="568" t="str">
        <f>SUBSTITUTE(SUBSTITUTE(SUBSTITUTE(SUBSTITUTE(IF(E154="","",VLOOKUP(E154,Esquemas_NORM!$A$2:$H$126,8,FALSE)),"PROVINCIA ADMINISTRATIVA Y DE PLANIFICACIÓN","PAT"),"PROVINCIA ADMINISTRATIVA Y DE PLANIFICACION","PAT"),"PROVINCIA ADMINISTRATIVA DE PLANIFICACION","PAT"),"PROVINCIA ADMINISTRATIVA Y PLANIFICACION","PAT")</f>
        <v>PAT MINERO AGROECOLOGICA</v>
      </c>
      <c r="AA154" s="568" t="str">
        <f>IF($E154="","",INDEX(Esquemas_NORM!$H$2:$K$126,MATCH($E154,Esquemas_NORM!$A$2:$A$126,0),MATCH(AA$4,Esquemas_NORM!$H$1:$K$1,0)))</f>
        <v>A la fecha no ha conformado un EAT Región</v>
      </c>
      <c r="AB154" s="568" t="str">
        <f>IF($E154="","",INDEX(Esquemas_NORM!$H$2:$K$126,MATCH($E154,Esquemas_NORM!$A$2:$A$126,0),MATCH(AB$4,Esquemas_NORM!$H$1:$K$1,0)))</f>
        <v>A la fecha no ha conformado un EAT Área Metropolitana</v>
      </c>
      <c r="AC154" s="568" t="str">
        <f>IF($E154="","",INDEX(Esquemas_NORM!$H$2:$K$126,MATCH($E154,Esquemas_NORM!$A$2:$A$126,0),MATCH(AC$4,Esquemas_NORM!$H$1:$K$1,0)))</f>
        <v>A la fecha no ha conformado un EAT asociación - unión</v>
      </c>
      <c r="AD154" s="645"/>
    </row>
    <row r="155" spans="1:30" hidden="1" x14ac:dyDescent="0.3">
      <c r="A155" s="6">
        <v>2016</v>
      </c>
      <c r="B155" s="4" t="s">
        <v>556</v>
      </c>
      <c r="C155" s="4" t="s">
        <v>211</v>
      </c>
      <c r="D155" s="4" t="s">
        <v>566</v>
      </c>
      <c r="E155" s="4" t="s">
        <v>216</v>
      </c>
      <c r="F155" s="4" t="s">
        <v>214</v>
      </c>
      <c r="G155" s="4" t="s">
        <v>217</v>
      </c>
      <c r="H155" s="9">
        <v>16.969986115667542</v>
      </c>
      <c r="I155" s="9">
        <v>57.985641832285317</v>
      </c>
      <c r="J155" s="287">
        <v>74.955627947952863</v>
      </c>
      <c r="K155" s="9">
        <v>2.2759746075261598</v>
      </c>
      <c r="L155" s="9">
        <v>8.2483413512327868</v>
      </c>
      <c r="M155" s="287">
        <v>10.524315958758947</v>
      </c>
      <c r="N155" s="9">
        <v>56.108501905452812</v>
      </c>
      <c r="O155" s="9">
        <v>8.9146140505643103</v>
      </c>
      <c r="P155" s="9">
        <v>2.3232517833712394</v>
      </c>
      <c r="Q155" s="9">
        <v>1.4979015654738792</v>
      </c>
      <c r="R155" s="9">
        <v>3.7111955727781094</v>
      </c>
      <c r="S155" s="9">
        <v>10.350857784042768</v>
      </c>
      <c r="T155" s="9">
        <v>12.609660345861442</v>
      </c>
      <c r="U155" s="9">
        <v>1.9510484977936113</v>
      </c>
      <c r="V155" s="287">
        <v>97.46703150533817</v>
      </c>
      <c r="W155" s="287">
        <v>187.72076099117743</v>
      </c>
      <c r="X155" s="9">
        <v>18.39757062958277</v>
      </c>
      <c r="Y155" s="284">
        <v>206.11833162075942</v>
      </c>
      <c r="Z155" s="568" t="str">
        <f>SUBSTITUTE(SUBSTITUTE(SUBSTITUTE(SUBSTITUTE(IF(E155="","",VLOOKUP(E155,Esquemas_NORM!$A$2:$H$126,8,FALSE)),"PROVINCIA ADMINISTRATIVA Y DE PLANIFICACIÓN","PAT"),"PROVINCIA ADMINISTRATIVA Y DE PLANIFICACION","PAT"),"PROVINCIA ADMINISTRATIVA DE PLANIFICACION","PAT"),"PROVINCIA ADMINISTRATIVA Y PLANIFICACION","PAT")</f>
        <v>PAT BIOENERGÉTICA DEL NORTE DE ANTIOQUIA</v>
      </c>
      <c r="AA155" s="568" t="str">
        <f>IF($E155="","",INDEX(Esquemas_NORM!$H$2:$K$126,MATCH($E155,Esquemas_NORM!$A$2:$A$126,0),MATCH(AA$4,Esquemas_NORM!$H$1:$K$1,0)))</f>
        <v>A la fecha no ha conformado un EAT Región</v>
      </c>
      <c r="AB155" s="568" t="str">
        <f>IF($E155="","",INDEX(Esquemas_NORM!$H$2:$K$126,MATCH($E155,Esquemas_NORM!$A$2:$A$126,0),MATCH(AB$4,Esquemas_NORM!$H$1:$K$1,0)))</f>
        <v>A la fecha no ha conformado un EAT Área Metropolitana</v>
      </c>
      <c r="AC155" s="568" t="str">
        <f>IF($E155="","",INDEX(Esquemas_NORM!$H$2:$K$126,MATCH($E155,Esquemas_NORM!$A$2:$A$126,0),MATCH(AC$4,Esquemas_NORM!$H$1:$K$1,0)))</f>
        <v>A la fecha no ha conformado un EAT asociación - unión</v>
      </c>
      <c r="AD155" s="645"/>
    </row>
    <row r="156" spans="1:30" hidden="1" x14ac:dyDescent="0.3">
      <c r="A156" s="6">
        <v>2016</v>
      </c>
      <c r="B156" s="4" t="s">
        <v>556</v>
      </c>
      <c r="C156" s="4" t="s">
        <v>211</v>
      </c>
      <c r="D156" s="4" t="s">
        <v>563</v>
      </c>
      <c r="E156" s="4" t="s">
        <v>218</v>
      </c>
      <c r="F156" s="4" t="s">
        <v>214</v>
      </c>
      <c r="G156" s="4" t="s">
        <v>219</v>
      </c>
      <c r="H156" s="9">
        <v>3.5699736813733693</v>
      </c>
      <c r="I156" s="9">
        <v>0</v>
      </c>
      <c r="J156" s="287">
        <v>3.5699736813733693</v>
      </c>
      <c r="K156" s="9">
        <v>6.5880421369533533</v>
      </c>
      <c r="L156" s="9">
        <v>2.7253448232043618</v>
      </c>
      <c r="M156" s="287">
        <v>9.3133869601577146</v>
      </c>
      <c r="N156" s="9">
        <v>5.2821175883104239</v>
      </c>
      <c r="O156" s="9">
        <v>18.050711270196057</v>
      </c>
      <c r="P156" s="9">
        <v>2.2754179179394516</v>
      </c>
      <c r="Q156" s="9">
        <v>2.3617220539623345</v>
      </c>
      <c r="R156" s="9">
        <v>7.7357116224842688</v>
      </c>
      <c r="S156" s="9">
        <v>9.4605746473287962</v>
      </c>
      <c r="T156" s="9">
        <v>31.459284058912818</v>
      </c>
      <c r="U156" s="9">
        <v>1.8627072153473574</v>
      </c>
      <c r="V156" s="287">
        <v>78.488246374481506</v>
      </c>
      <c r="W156" s="287">
        <v>91.866029419955879</v>
      </c>
      <c r="X156" s="9">
        <v>9.0033289647214332</v>
      </c>
      <c r="Y156" s="284">
        <v>100.86935838467731</v>
      </c>
      <c r="Z156" s="568" t="str">
        <f>SUBSTITUTE(SUBSTITUTE(SUBSTITUTE(SUBSTITUTE(IF(E156="","",VLOOKUP(E156,Esquemas_NORM!$A$2:$H$126,8,FALSE)),"PROVINCIA ADMINISTRATIVA Y DE PLANIFICACIÓN","PAT"),"PROVINCIA ADMINISTRATIVA Y DE PLANIFICACION","PAT"),"PROVINCIA ADMINISTRATIVA DE PLANIFICACION","PAT"),"PROVINCIA ADMINISTRATIVA Y PLANIFICACION","PAT")</f>
        <v>A la fecha no ha conformado un EAT Provincia</v>
      </c>
      <c r="AA156" s="568" t="str">
        <f>IF($E156="","",INDEX(Esquemas_NORM!$H$2:$K$126,MATCH($E156,Esquemas_NORM!$A$2:$A$126,0),MATCH(AA$4,Esquemas_NORM!$H$1:$K$1,0)))</f>
        <v>A la fecha no ha conformado un EAT Región</v>
      </c>
      <c r="AB156" s="568" t="str">
        <f>IF($E156="","",INDEX(Esquemas_NORM!$H$2:$K$126,MATCH($E156,Esquemas_NORM!$A$2:$A$126,0),MATCH(AB$4,Esquemas_NORM!$H$1:$K$1,0)))</f>
        <v>A la fecha no ha conformado un EAT Área Metropolitana</v>
      </c>
      <c r="AC156" s="568" t="str">
        <f>IF($E156="","",INDEX(Esquemas_NORM!$H$2:$K$126,MATCH($E156,Esquemas_NORM!$A$2:$A$126,0),MATCH(AC$4,Esquemas_NORM!$H$1:$K$1,0)))</f>
        <v>A la fecha no ha conformado un EAT asociación - unión</v>
      </c>
      <c r="AD156" s="645"/>
    </row>
    <row r="157" spans="1:30" hidden="1" x14ac:dyDescent="0.3">
      <c r="A157" s="6">
        <v>2016</v>
      </c>
      <c r="B157" s="4" t="s">
        <v>556</v>
      </c>
      <c r="C157" s="4" t="s">
        <v>211</v>
      </c>
      <c r="D157" s="4" t="s">
        <v>567</v>
      </c>
      <c r="E157" s="4" t="s">
        <v>220</v>
      </c>
      <c r="F157" s="4" t="s">
        <v>214</v>
      </c>
      <c r="G157" s="4" t="s">
        <v>222</v>
      </c>
      <c r="H157" s="9">
        <v>44.019555953436331</v>
      </c>
      <c r="I157" s="9">
        <v>210.6676882850889</v>
      </c>
      <c r="J157" s="287">
        <v>254.68724423852524</v>
      </c>
      <c r="K157" s="9">
        <v>11.055677748183955</v>
      </c>
      <c r="L157" s="9">
        <v>8.5153960221239053</v>
      </c>
      <c r="M157" s="287">
        <v>19.571073770307862</v>
      </c>
      <c r="N157" s="9">
        <v>7.7112409928852523</v>
      </c>
      <c r="O157" s="9">
        <v>49.95080398928112</v>
      </c>
      <c r="P157" s="9">
        <v>6.7885535103850474</v>
      </c>
      <c r="Q157" s="9">
        <v>4.743298872399957</v>
      </c>
      <c r="R157" s="9">
        <v>15.651003968933518</v>
      </c>
      <c r="S157" s="9">
        <v>32.173950181090682</v>
      </c>
      <c r="T157" s="9">
        <v>30.51915734470218</v>
      </c>
      <c r="U157" s="9">
        <v>5.6094169087381953</v>
      </c>
      <c r="V157" s="287">
        <v>153.14742576841593</v>
      </c>
      <c r="W157" s="287">
        <v>437.72287009447984</v>
      </c>
      <c r="X157" s="9">
        <v>42.899023934439441</v>
      </c>
      <c r="Y157" s="284">
        <v>480.62189402891636</v>
      </c>
      <c r="Z157" s="568" t="str">
        <f>SUBSTITUTE(SUBSTITUTE(SUBSTITUTE(SUBSTITUTE(IF(E157="","",VLOOKUP(E157,Esquemas_NORM!$A$2:$H$126,8,FALSE)),"PROVINCIA ADMINISTRATIVA Y DE PLANIFICACIÓN","PAT"),"PROVINCIA ADMINISTRATIVA Y DE PLANIFICACION","PAT"),"PROVINCIA ADMINISTRATIVA DE PLANIFICACION","PAT"),"PROVINCIA ADMINISTRATIVA Y PLANIFICACION","PAT")</f>
        <v>PAT MINERO AGROECOLOGICA</v>
      </c>
      <c r="AA157" s="568" t="str">
        <f>IF($E157="","",INDEX(Esquemas_NORM!$H$2:$K$126,MATCH($E157,Esquemas_NORM!$A$2:$A$126,0),MATCH(AA$4,Esquemas_NORM!$H$1:$K$1,0)))</f>
        <v>A la fecha no ha conformado un EAT Región</v>
      </c>
      <c r="AB157" s="568" t="str">
        <f>IF($E157="","",INDEX(Esquemas_NORM!$H$2:$K$126,MATCH($E157,Esquemas_NORM!$A$2:$A$126,0),MATCH(AB$4,Esquemas_NORM!$H$1:$K$1,0)))</f>
        <v>A la fecha no ha conformado un EAT Área Metropolitana</v>
      </c>
      <c r="AC157" s="568" t="str">
        <f>IF($E157="","",INDEX(Esquemas_NORM!$H$2:$K$126,MATCH($E157,Esquemas_NORM!$A$2:$A$126,0),MATCH(AC$4,Esquemas_NORM!$H$1:$K$1,0)))</f>
        <v>A la fecha no ha conformado un EAT asociación - unión</v>
      </c>
      <c r="AD157" s="645"/>
    </row>
    <row r="158" spans="1:30" hidden="1" x14ac:dyDescent="0.3">
      <c r="A158" s="6">
        <v>2016</v>
      </c>
      <c r="B158" s="4" t="s">
        <v>556</v>
      </c>
      <c r="C158" s="4" t="s">
        <v>211</v>
      </c>
      <c r="D158" s="4" t="s">
        <v>563</v>
      </c>
      <c r="E158" s="4" t="s">
        <v>223</v>
      </c>
      <c r="F158" s="4" t="s">
        <v>214</v>
      </c>
      <c r="G158" s="4" t="s">
        <v>224</v>
      </c>
      <c r="H158" s="9">
        <v>27.779344240453597</v>
      </c>
      <c r="I158" s="9">
        <v>12.60689407343291</v>
      </c>
      <c r="J158" s="287">
        <v>40.386238313886508</v>
      </c>
      <c r="K158" s="9">
        <v>3.6910939776879479</v>
      </c>
      <c r="L158" s="9">
        <v>13.041416957714404</v>
      </c>
      <c r="M158" s="287">
        <v>16.732510935402352</v>
      </c>
      <c r="N158" s="9">
        <v>6.7590336608166517</v>
      </c>
      <c r="O158" s="9">
        <v>31.491978859851333</v>
      </c>
      <c r="P158" s="9">
        <v>8.1223949859279507</v>
      </c>
      <c r="Q158" s="9">
        <v>6.2096945482850066</v>
      </c>
      <c r="R158" s="9">
        <v>15.792085193741643</v>
      </c>
      <c r="S158" s="9">
        <v>16.547482743254665</v>
      </c>
      <c r="T158" s="9">
        <v>23.288124960749986</v>
      </c>
      <c r="U158" s="9">
        <v>6.8816151099827021</v>
      </c>
      <c r="V158" s="287">
        <v>115.09241006260994</v>
      </c>
      <c r="W158" s="287">
        <v>175.20988217395245</v>
      </c>
      <c r="X158" s="9">
        <v>17.171442121123121</v>
      </c>
      <c r="Y158" s="284">
        <v>192.38132429507556</v>
      </c>
      <c r="Z158" s="568" t="str">
        <f>SUBSTITUTE(SUBSTITUTE(SUBSTITUTE(SUBSTITUTE(IF(E158="","",VLOOKUP(E158,Esquemas_NORM!$A$2:$H$126,8,FALSE)),"PROVINCIA ADMINISTRATIVA Y DE PLANIFICACIÓN","PAT"),"PROVINCIA ADMINISTRATIVA Y DE PLANIFICACION","PAT"),"PROVINCIA ADMINISTRATIVA DE PLANIFICACION","PAT"),"PROVINCIA ADMINISTRATIVA Y PLANIFICACION","PAT")</f>
        <v>A la fecha no ha conformado un EAT Provincia</v>
      </c>
      <c r="AA158" s="568" t="str">
        <f>IF($E158="","",INDEX(Esquemas_NORM!$H$2:$K$126,MATCH($E158,Esquemas_NORM!$A$2:$A$126,0),MATCH(AA$4,Esquemas_NORM!$H$1:$K$1,0)))</f>
        <v>A la fecha no ha conformado un EAT Región</v>
      </c>
      <c r="AB158" s="568" t="str">
        <f>IF($E158="","",INDEX(Esquemas_NORM!$H$2:$K$126,MATCH($E158,Esquemas_NORM!$A$2:$A$126,0),MATCH(AB$4,Esquemas_NORM!$H$1:$K$1,0)))</f>
        <v>A la fecha no ha conformado un EAT Área Metropolitana</v>
      </c>
      <c r="AC158" s="568" t="str">
        <f>IF($E158="","",INDEX(Esquemas_NORM!$H$2:$K$126,MATCH($E158,Esquemas_NORM!$A$2:$A$126,0),MATCH(AC$4,Esquemas_NORM!$H$1:$K$1,0)))</f>
        <v>A la fecha no ha conformado un EAT asociación - unión</v>
      </c>
      <c r="AD158" s="645"/>
    </row>
    <row r="159" spans="1:30" hidden="1" x14ac:dyDescent="0.3">
      <c r="A159" s="6">
        <v>2016</v>
      </c>
      <c r="B159" s="4" t="s">
        <v>556</v>
      </c>
      <c r="C159" s="4" t="s">
        <v>211</v>
      </c>
      <c r="D159" s="4" t="s">
        <v>563</v>
      </c>
      <c r="E159" s="4" t="s">
        <v>225</v>
      </c>
      <c r="F159" s="4" t="s">
        <v>214</v>
      </c>
      <c r="G159" s="4" t="s">
        <v>226</v>
      </c>
      <c r="H159" s="9">
        <v>58.257574311186524</v>
      </c>
      <c r="I159" s="9">
        <v>4.9381499131106308</v>
      </c>
      <c r="J159" s="287">
        <v>63.195724224297152</v>
      </c>
      <c r="K159" s="9">
        <v>5.1989222770392498</v>
      </c>
      <c r="L159" s="9">
        <v>9.0075876290453234</v>
      </c>
      <c r="M159" s="287">
        <v>14.206509906084573</v>
      </c>
      <c r="N159" s="9">
        <v>2.538651501075039</v>
      </c>
      <c r="O159" s="9">
        <v>15.521786647913167</v>
      </c>
      <c r="P159" s="9">
        <v>2.2287233132363133</v>
      </c>
      <c r="Q159" s="9">
        <v>1.6086352214962201</v>
      </c>
      <c r="R159" s="9">
        <v>6.0464662601229371</v>
      </c>
      <c r="S159" s="9">
        <v>9.1865971633757493</v>
      </c>
      <c r="T159" s="9">
        <v>30.170517477108401</v>
      </c>
      <c r="U159" s="9">
        <v>2.2167545091000918</v>
      </c>
      <c r="V159" s="287">
        <v>69.518132093427909</v>
      </c>
      <c r="W159" s="287">
        <v>152.65335505070419</v>
      </c>
      <c r="X159" s="9">
        <v>14.960789986978561</v>
      </c>
      <c r="Y159" s="284">
        <v>167.61414503768287</v>
      </c>
      <c r="Z159" s="568" t="str">
        <f>SUBSTITUTE(SUBSTITUTE(SUBSTITUTE(SUBSTITUTE(IF(E159="","",VLOOKUP(E159,Esquemas_NORM!$A$2:$H$126,8,FALSE)),"PROVINCIA ADMINISTRATIVA Y DE PLANIFICACIÓN","PAT"),"PROVINCIA ADMINISTRATIVA Y DE PLANIFICACION","PAT"),"PROVINCIA ADMINISTRATIVA DE PLANIFICACION","PAT"),"PROVINCIA ADMINISTRATIVA Y PLANIFICACION","PAT")</f>
        <v>A la fecha no ha conformado un EAT Provincia</v>
      </c>
      <c r="AA159" s="568" t="str">
        <f>IF($E159="","",INDEX(Esquemas_NORM!$H$2:$K$126,MATCH($E159,Esquemas_NORM!$A$2:$A$126,0),MATCH(AA$4,Esquemas_NORM!$H$1:$K$1,0)))</f>
        <v>A la fecha no ha conformado un EAT Región</v>
      </c>
      <c r="AB159" s="568" t="str">
        <f>IF($E159="","",INDEX(Esquemas_NORM!$H$2:$K$126,MATCH($E159,Esquemas_NORM!$A$2:$A$126,0),MATCH(AB$4,Esquemas_NORM!$H$1:$K$1,0)))</f>
        <v>A la fecha no ha conformado un EAT Área Metropolitana</v>
      </c>
      <c r="AC159" s="568" t="str">
        <f>IF($E159="","",INDEX(Esquemas_NORM!$H$2:$K$126,MATCH($E159,Esquemas_NORM!$A$2:$A$126,0),MATCH(AC$4,Esquemas_NORM!$H$1:$K$1,0)))</f>
        <v>A la fecha no ha conformado un EAT asociación - unión</v>
      </c>
      <c r="AD159" s="645"/>
    </row>
    <row r="160" spans="1:30" hidden="1" x14ac:dyDescent="0.3">
      <c r="A160" s="6">
        <v>2016</v>
      </c>
      <c r="B160" s="4" t="s">
        <v>556</v>
      </c>
      <c r="C160" s="4" t="s">
        <v>211</v>
      </c>
      <c r="D160" s="4" t="s">
        <v>567</v>
      </c>
      <c r="E160" s="4" t="s">
        <v>227</v>
      </c>
      <c r="F160" s="4" t="s">
        <v>214</v>
      </c>
      <c r="G160" s="4" t="s">
        <v>228</v>
      </c>
      <c r="H160" s="9">
        <v>13.36996124621915</v>
      </c>
      <c r="I160" s="9">
        <v>212.41071663615259</v>
      </c>
      <c r="J160" s="287">
        <v>225.78067788237175</v>
      </c>
      <c r="K160" s="9">
        <v>23.878461186815123</v>
      </c>
      <c r="L160" s="9">
        <v>3.4968494488165542</v>
      </c>
      <c r="M160" s="287">
        <v>27.375310635631678</v>
      </c>
      <c r="N160" s="9">
        <v>23.675086746261304</v>
      </c>
      <c r="O160" s="9">
        <v>84.150534242908364</v>
      </c>
      <c r="P160" s="9">
        <v>9.944755662717963</v>
      </c>
      <c r="Q160" s="9">
        <v>9.244717943707208</v>
      </c>
      <c r="R160" s="9">
        <v>37.979447860362342</v>
      </c>
      <c r="S160" s="9">
        <v>47.460176173473585</v>
      </c>
      <c r="T160" s="9">
        <v>29.80644286238461</v>
      </c>
      <c r="U160" s="9">
        <v>10.522495640778523</v>
      </c>
      <c r="V160" s="287">
        <v>252.7836571325939</v>
      </c>
      <c r="W160" s="287">
        <v>513.92629432708225</v>
      </c>
      <c r="X160" s="9">
        <v>50.367339490651645</v>
      </c>
      <c r="Y160" s="284">
        <v>564.29363381773089</v>
      </c>
      <c r="Z160" s="568" t="str">
        <f>SUBSTITUTE(SUBSTITUTE(SUBSTITUTE(SUBSTITUTE(IF(E160="","",VLOOKUP(E160,Esquemas_NORM!$A$2:$H$126,8,FALSE)),"PROVINCIA ADMINISTRATIVA Y DE PLANIFICACIÓN","PAT"),"PROVINCIA ADMINISTRATIVA Y DE PLANIFICACION","PAT"),"PROVINCIA ADMINISTRATIVA DE PLANIFICACION","PAT"),"PROVINCIA ADMINISTRATIVA Y PLANIFICACION","PAT")</f>
        <v>PAT MINERO AGROECOLOGICA</v>
      </c>
      <c r="AA160" s="568" t="str">
        <f>IF($E160="","",INDEX(Esquemas_NORM!$H$2:$K$126,MATCH($E160,Esquemas_NORM!$A$2:$A$126,0),MATCH(AA$4,Esquemas_NORM!$H$1:$K$1,0)))</f>
        <v>A la fecha no ha conformado un EAT Región</v>
      </c>
      <c r="AB160" s="568" t="str">
        <f>IF($E160="","",INDEX(Esquemas_NORM!$H$2:$K$126,MATCH($E160,Esquemas_NORM!$A$2:$A$126,0),MATCH(AB$4,Esquemas_NORM!$H$1:$K$1,0)))</f>
        <v>A la fecha no ha conformado un EAT Área Metropolitana</v>
      </c>
      <c r="AC160" s="568" t="str">
        <f>IF($E160="","",INDEX(Esquemas_NORM!$H$2:$K$126,MATCH($E160,Esquemas_NORM!$A$2:$A$126,0),MATCH(AC$4,Esquemas_NORM!$H$1:$K$1,0)))</f>
        <v>A la fecha no ha conformado un EAT asociación - unión</v>
      </c>
      <c r="AD160" s="645"/>
    </row>
    <row r="161" spans="1:30" hidden="1" x14ac:dyDescent="0.3">
      <c r="A161" s="6">
        <v>2016</v>
      </c>
      <c r="B161" s="4" t="s">
        <v>556</v>
      </c>
      <c r="C161" s="4" t="s">
        <v>211</v>
      </c>
      <c r="D161" s="4" t="s">
        <v>565</v>
      </c>
      <c r="E161" s="4" t="s">
        <v>229</v>
      </c>
      <c r="F161" s="4" t="s">
        <v>214</v>
      </c>
      <c r="G161" s="4" t="s">
        <v>230</v>
      </c>
      <c r="H161" s="9">
        <v>17.949554284061595</v>
      </c>
      <c r="I161" s="9">
        <v>9.3001830972710131</v>
      </c>
      <c r="J161" s="287">
        <v>27.249737381332608</v>
      </c>
      <c r="K161" s="9">
        <v>1.1453792655633865</v>
      </c>
      <c r="L161" s="9">
        <v>8.7031419324617314</v>
      </c>
      <c r="M161" s="287">
        <v>9.8485211980251179</v>
      </c>
      <c r="N161" s="9">
        <v>3.0913780116822562</v>
      </c>
      <c r="O161" s="9">
        <v>25.174986685134655</v>
      </c>
      <c r="P161" s="9">
        <v>7.9723444280264184</v>
      </c>
      <c r="Q161" s="9">
        <v>3.9257490134658246</v>
      </c>
      <c r="R161" s="9">
        <v>7.3834520409836317</v>
      </c>
      <c r="S161" s="9">
        <v>10.570146604578337</v>
      </c>
      <c r="T161" s="9">
        <v>13.847956565881088</v>
      </c>
      <c r="U161" s="9">
        <v>3.2741320947699668</v>
      </c>
      <c r="V161" s="287">
        <v>75.240145444522184</v>
      </c>
      <c r="W161" s="287">
        <v>114.54568189111914</v>
      </c>
      <c r="X161" s="9">
        <v>11.226047996912568</v>
      </c>
      <c r="Y161" s="284">
        <v>125.77172988803164</v>
      </c>
      <c r="Z161" s="568" t="str">
        <f>SUBSTITUTE(SUBSTITUTE(SUBSTITUTE(SUBSTITUTE(IF(E161="","",VLOOKUP(E161,Esquemas_NORM!$A$2:$H$126,8,FALSE)),"PROVINCIA ADMINISTRATIVA Y DE PLANIFICACIÓN","PAT"),"PROVINCIA ADMINISTRATIVA Y DE PLANIFICACION","PAT"),"PROVINCIA ADMINISTRATIVA DE PLANIFICACION","PAT"),"PROVINCIA ADMINISTRATIVA Y PLANIFICACION","PAT")</f>
        <v>PAT MINERO AGROECOLOGICA</v>
      </c>
      <c r="AA161" s="568" t="str">
        <f>IF($E161="","",INDEX(Esquemas_NORM!$H$2:$K$126,MATCH($E161,Esquemas_NORM!$A$2:$A$126,0),MATCH(AA$4,Esquemas_NORM!$H$1:$K$1,0)))</f>
        <v>A la fecha no ha conformado un EAT Región</v>
      </c>
      <c r="AB161" s="568" t="str">
        <f>IF($E161="","",INDEX(Esquemas_NORM!$H$2:$K$126,MATCH($E161,Esquemas_NORM!$A$2:$A$126,0),MATCH(AB$4,Esquemas_NORM!$H$1:$K$1,0)))</f>
        <v>A la fecha no ha conformado un EAT Área Metropolitana</v>
      </c>
      <c r="AC161" s="568" t="str">
        <f>IF($E161="","",INDEX(Esquemas_NORM!$H$2:$K$126,MATCH($E161,Esquemas_NORM!$A$2:$A$126,0),MATCH(AC$4,Esquemas_NORM!$H$1:$K$1,0)))</f>
        <v>A la fecha no ha conformado un EAT asociación - unión</v>
      </c>
      <c r="AD161" s="645"/>
    </row>
    <row r="162" spans="1:30" hidden="1" x14ac:dyDescent="0.3">
      <c r="A162" s="6">
        <v>2016</v>
      </c>
      <c r="B162" s="4" t="s">
        <v>556</v>
      </c>
      <c r="C162" s="4" t="s">
        <v>211</v>
      </c>
      <c r="D162" s="4" t="s">
        <v>565</v>
      </c>
      <c r="E162" s="4" t="s">
        <v>231</v>
      </c>
      <c r="F162" s="4" t="s">
        <v>214</v>
      </c>
      <c r="G162" s="4" t="s">
        <v>232</v>
      </c>
      <c r="H162" s="9">
        <v>9.6742878388635258</v>
      </c>
      <c r="I162" s="9">
        <v>0.76910023165458408</v>
      </c>
      <c r="J162" s="287">
        <v>10.443388070518109</v>
      </c>
      <c r="K162" s="9">
        <v>2.7082874548608507</v>
      </c>
      <c r="L162" s="9">
        <v>2.6236464865353866</v>
      </c>
      <c r="M162" s="287">
        <v>5.3319339413962368</v>
      </c>
      <c r="N162" s="9">
        <v>0.82520062975893949</v>
      </c>
      <c r="O162" s="9">
        <v>5.547448795907771</v>
      </c>
      <c r="P162" s="9">
        <v>2.4266630173468173</v>
      </c>
      <c r="Q162" s="9">
        <v>0.80015483625659556</v>
      </c>
      <c r="R162" s="9">
        <v>2.0430434755082119</v>
      </c>
      <c r="S162" s="9">
        <v>5.1555916943320632</v>
      </c>
      <c r="T162" s="9">
        <v>27.267600329240903</v>
      </c>
      <c r="U162" s="9">
        <v>1.1493454273957953</v>
      </c>
      <c r="V162" s="287">
        <v>45.215048205747095</v>
      </c>
      <c r="W162" s="287">
        <v>61.85201943533572</v>
      </c>
      <c r="X162" s="9">
        <v>6.0618063241074651</v>
      </c>
      <c r="Y162" s="284">
        <v>67.913825759443242</v>
      </c>
      <c r="Z162" s="568" t="str">
        <f>SUBSTITUTE(SUBSTITUTE(SUBSTITUTE(SUBSTITUTE(IF(E162="","",VLOOKUP(E162,Esquemas_NORM!$A$2:$H$126,8,FALSE)),"PROVINCIA ADMINISTRATIVA Y DE PLANIFICACIÓN","PAT"),"PROVINCIA ADMINISTRATIVA Y DE PLANIFICACION","PAT"),"PROVINCIA ADMINISTRATIVA DE PLANIFICACION","PAT"),"PROVINCIA ADMINISTRATIVA Y PLANIFICACION","PAT")</f>
        <v>PAT MINERO AGROECOLOGICA</v>
      </c>
      <c r="AA162" s="568" t="str">
        <f>IF($E162="","",INDEX(Esquemas_NORM!$H$2:$K$126,MATCH($E162,Esquemas_NORM!$A$2:$A$126,0),MATCH(AA$4,Esquemas_NORM!$H$1:$K$1,0)))</f>
        <v>A la fecha no ha conformado un EAT Región</v>
      </c>
      <c r="AB162" s="568" t="str">
        <f>IF($E162="","",INDEX(Esquemas_NORM!$H$2:$K$126,MATCH($E162,Esquemas_NORM!$A$2:$A$126,0),MATCH(AB$4,Esquemas_NORM!$H$1:$K$1,0)))</f>
        <v>A la fecha no ha conformado un EAT Área Metropolitana</v>
      </c>
      <c r="AC162" s="568" t="str">
        <f>IF($E162="","",INDEX(Esquemas_NORM!$H$2:$K$126,MATCH($E162,Esquemas_NORM!$A$2:$A$126,0),MATCH(AC$4,Esquemas_NORM!$H$1:$K$1,0)))</f>
        <v>A la fecha no ha conformado un EAT asociación - unión</v>
      </c>
      <c r="AD162" s="645"/>
    </row>
    <row r="163" spans="1:30" hidden="1" x14ac:dyDescent="0.3">
      <c r="A163" s="6">
        <v>2016</v>
      </c>
      <c r="B163" s="4" t="s">
        <v>556</v>
      </c>
      <c r="C163" s="4" t="s">
        <v>211</v>
      </c>
      <c r="D163" s="4" t="s">
        <v>565</v>
      </c>
      <c r="E163" s="4" t="s">
        <v>233</v>
      </c>
      <c r="F163" s="4" t="s">
        <v>214</v>
      </c>
      <c r="G163" s="4" t="s">
        <v>234</v>
      </c>
      <c r="H163" s="9">
        <v>35.183272917434607</v>
      </c>
      <c r="I163" s="9">
        <v>0</v>
      </c>
      <c r="J163" s="287">
        <v>35.183272917434607</v>
      </c>
      <c r="K163" s="9">
        <v>5.1621807595443245</v>
      </c>
      <c r="L163" s="9">
        <v>15.572515550921104</v>
      </c>
      <c r="M163" s="287">
        <v>20.734696310465427</v>
      </c>
      <c r="N163" s="9">
        <v>3.2236442274202459</v>
      </c>
      <c r="O163" s="9">
        <v>40.91171307189169</v>
      </c>
      <c r="P163" s="9">
        <v>5.9691803528600351</v>
      </c>
      <c r="Q163" s="9">
        <v>4.9086180486185071</v>
      </c>
      <c r="R163" s="9">
        <v>11.977761811493856</v>
      </c>
      <c r="S163" s="9">
        <v>15.926516062609039</v>
      </c>
      <c r="T163" s="9">
        <v>31.113041382910811</v>
      </c>
      <c r="U163" s="9">
        <v>4.8865196430429956</v>
      </c>
      <c r="V163" s="287">
        <v>118.91699460084719</v>
      </c>
      <c r="W163" s="287">
        <v>178.61588434195903</v>
      </c>
      <c r="X163" s="9">
        <v>17.505247317302377</v>
      </c>
      <c r="Y163" s="284">
        <v>196.12113165926152</v>
      </c>
      <c r="Z163" s="568" t="str">
        <f>SUBSTITUTE(SUBSTITUTE(SUBSTITUTE(SUBSTITUTE(IF(E163="","",VLOOKUP(E163,Esquemas_NORM!$A$2:$H$126,8,FALSE)),"PROVINCIA ADMINISTRATIVA Y DE PLANIFICACIÓN","PAT"),"PROVINCIA ADMINISTRATIVA Y DE PLANIFICACION","PAT"),"PROVINCIA ADMINISTRATIVA DE PLANIFICACION","PAT"),"PROVINCIA ADMINISTRATIVA Y PLANIFICACION","PAT")</f>
        <v>PAT MINERO AGROECOLOGICA</v>
      </c>
      <c r="AA163" s="568" t="str">
        <f>IF($E163="","",INDEX(Esquemas_NORM!$H$2:$K$126,MATCH($E163,Esquemas_NORM!$A$2:$A$126,0),MATCH(AA$4,Esquemas_NORM!$H$1:$K$1,0)))</f>
        <v>A la fecha no ha conformado un EAT Región</v>
      </c>
      <c r="AB163" s="568" t="str">
        <f>IF($E163="","",INDEX(Esquemas_NORM!$H$2:$K$126,MATCH($E163,Esquemas_NORM!$A$2:$A$126,0),MATCH(AB$4,Esquemas_NORM!$H$1:$K$1,0)))</f>
        <v>A la fecha no ha conformado un EAT Área Metropolitana</v>
      </c>
      <c r="AC163" s="568" t="str">
        <f>IF($E163="","",INDEX(Esquemas_NORM!$H$2:$K$126,MATCH($E163,Esquemas_NORM!$A$2:$A$126,0),MATCH(AC$4,Esquemas_NORM!$H$1:$K$1,0)))</f>
        <v>A la fecha no ha conformado un EAT asociación - unión</v>
      </c>
      <c r="AD163" s="645"/>
    </row>
    <row r="164" spans="1:30" hidden="1" x14ac:dyDescent="0.3">
      <c r="A164" s="6">
        <v>2016</v>
      </c>
      <c r="B164" s="4" t="s">
        <v>556</v>
      </c>
      <c r="C164" s="4" t="s">
        <v>235</v>
      </c>
      <c r="D164" s="4" t="s">
        <v>568</v>
      </c>
      <c r="E164" s="4" t="s">
        <v>237</v>
      </c>
      <c r="F164" s="4" t="s">
        <v>238</v>
      </c>
      <c r="G164" s="4" t="s">
        <v>239</v>
      </c>
      <c r="H164" s="9">
        <v>28.108247666997876</v>
      </c>
      <c r="I164" s="9">
        <v>0</v>
      </c>
      <c r="J164" s="287">
        <v>28.108247666997876</v>
      </c>
      <c r="K164" s="9">
        <v>4.335279178887423</v>
      </c>
      <c r="L164" s="9">
        <v>12.842338257142933</v>
      </c>
      <c r="M164" s="287">
        <v>17.177617436030356</v>
      </c>
      <c r="N164" s="9">
        <v>49.581055993277033</v>
      </c>
      <c r="O164" s="9">
        <v>3.9480889434337469</v>
      </c>
      <c r="P164" s="9">
        <v>0.94660417822773346</v>
      </c>
      <c r="Q164" s="9">
        <v>0.71851716679912214</v>
      </c>
      <c r="R164" s="9">
        <v>1.7272190252681325</v>
      </c>
      <c r="S164" s="9">
        <v>5.5249352928781548</v>
      </c>
      <c r="T164" s="9">
        <v>3.3808819405703359</v>
      </c>
      <c r="U164" s="9">
        <v>0.74492987054785742</v>
      </c>
      <c r="V164" s="287">
        <v>66.572232411002119</v>
      </c>
      <c r="W164" s="287">
        <v>115.8681585068211</v>
      </c>
      <c r="X164" s="9">
        <v>11.35565729965653</v>
      </c>
      <c r="Y164" s="284">
        <v>127.22381580647772</v>
      </c>
      <c r="Z164" s="568" t="str">
        <f>SUBSTITUTE(SUBSTITUTE(SUBSTITUTE(SUBSTITUTE(IF(E164="","",VLOOKUP(E164,Esquemas_NORM!$A$2:$H$126,8,FALSE)),"PROVINCIA ADMINISTRATIVA Y DE PLANIFICACIÓN","PAT"),"PROVINCIA ADMINISTRATIVA Y DE PLANIFICACION","PAT"),"PROVINCIA ADMINISTRATIVA DE PLANIFICACION","PAT"),"PROVINCIA ADMINISTRATIVA Y PLANIFICACION","PAT")</f>
        <v>PAT BIOENERGÉTICA DEL NORTE DE ANTIOQUIA</v>
      </c>
      <c r="AA164" s="568" t="str">
        <f>IF($E164="","",INDEX(Esquemas_NORM!$H$2:$K$126,MATCH($E164,Esquemas_NORM!$A$2:$A$126,0),MATCH(AA$4,Esquemas_NORM!$H$1:$K$1,0)))</f>
        <v>A la fecha no ha conformado un EAT Región</v>
      </c>
      <c r="AB164" s="568" t="str">
        <f>IF($E164="","",INDEX(Esquemas_NORM!$H$2:$K$126,MATCH($E164,Esquemas_NORM!$A$2:$A$126,0),MATCH(AB$4,Esquemas_NORM!$H$1:$K$1,0)))</f>
        <v>A la fecha no ha conformado un EAT Área Metropolitana</v>
      </c>
      <c r="AC164" s="568" t="str">
        <f>IF($E164="","",INDEX(Esquemas_NORM!$H$2:$K$126,MATCH($E164,Esquemas_NORM!$A$2:$A$126,0),MATCH(AC$4,Esquemas_NORM!$H$1:$K$1,0)))</f>
        <v>ASOCIACION DE MUNICIPIOS DEL NORTE ANTIOQUEÑO - AMUNORTE</v>
      </c>
      <c r="AD164" s="645"/>
    </row>
    <row r="165" spans="1:30" hidden="1" x14ac:dyDescent="0.3">
      <c r="A165" s="6">
        <v>2016</v>
      </c>
      <c r="B165" s="4" t="s">
        <v>556</v>
      </c>
      <c r="C165" s="4" t="s">
        <v>235</v>
      </c>
      <c r="D165" s="4" t="s">
        <v>569</v>
      </c>
      <c r="E165" s="4" t="s">
        <v>240</v>
      </c>
      <c r="F165" s="4" t="s">
        <v>238</v>
      </c>
      <c r="G165" s="4" t="s">
        <v>241</v>
      </c>
      <c r="H165" s="9">
        <v>13.85605296070889</v>
      </c>
      <c r="I165" s="9">
        <v>1.142089585056989E-3</v>
      </c>
      <c r="J165" s="287">
        <v>13.857195050293948</v>
      </c>
      <c r="K165" s="9">
        <v>4.0769333195131079</v>
      </c>
      <c r="L165" s="9">
        <v>1.3957656999066601</v>
      </c>
      <c r="M165" s="287">
        <v>5.4726990194197676</v>
      </c>
      <c r="N165" s="9">
        <v>1.6197781718506754</v>
      </c>
      <c r="O165" s="9">
        <v>8.5184499770707838</v>
      </c>
      <c r="P165" s="9">
        <v>1.9231575118077491</v>
      </c>
      <c r="Q165" s="9">
        <v>0.88934076681804819</v>
      </c>
      <c r="R165" s="9">
        <v>4.5667443851560714</v>
      </c>
      <c r="S165" s="9">
        <v>4.7221030310704855</v>
      </c>
      <c r="T165" s="9">
        <v>17.264938246486647</v>
      </c>
      <c r="U165" s="9">
        <v>1.2262272563851688</v>
      </c>
      <c r="V165" s="287">
        <v>40.730739346645635</v>
      </c>
      <c r="W165" s="287">
        <v>61.389318816689809</v>
      </c>
      <c r="X165" s="9">
        <v>6.0164593562659583</v>
      </c>
      <c r="Y165" s="284">
        <v>67.40577817295582</v>
      </c>
      <c r="Z165" s="568" t="str">
        <f>SUBSTITUTE(SUBSTITUTE(SUBSTITUTE(SUBSTITUTE(IF(E165="","",VLOOKUP(E165,Esquemas_NORM!$A$2:$H$126,8,FALSE)),"PROVINCIA ADMINISTRATIVA Y DE PLANIFICACIÓN","PAT"),"PROVINCIA ADMINISTRATIVA Y DE PLANIFICACION","PAT"),"PROVINCIA ADMINISTRATIVA DE PLANIFICACION","PAT"),"PROVINCIA ADMINISTRATIVA Y PLANIFICACION","PAT")</f>
        <v>PAT DEL RIO GRANDE</v>
      </c>
      <c r="AA165" s="568" t="str">
        <f>IF($E165="","",INDEX(Esquemas_NORM!$H$2:$K$126,MATCH($E165,Esquemas_NORM!$A$2:$A$126,0),MATCH(AA$4,Esquemas_NORM!$H$1:$K$1,0)))</f>
        <v>A la fecha no ha conformado un EAT Región</v>
      </c>
      <c r="AB165" s="568" t="str">
        <f>IF($E165="","",INDEX(Esquemas_NORM!$H$2:$K$126,MATCH($E165,Esquemas_NORM!$A$2:$A$126,0),MATCH(AB$4,Esquemas_NORM!$H$1:$K$1,0)))</f>
        <v>A la fecha no ha conformado un EAT Área Metropolitana</v>
      </c>
      <c r="AC165" s="568" t="str">
        <f>IF($E165="","",INDEX(Esquemas_NORM!$H$2:$K$126,MATCH($E165,Esquemas_NORM!$A$2:$A$126,0),MATCH(AC$4,Esquemas_NORM!$H$1:$K$1,0)))</f>
        <v>A la fecha no ha conformado un EAT asociación - unión</v>
      </c>
      <c r="AD165" s="645"/>
    </row>
    <row r="166" spans="1:30" hidden="1" x14ac:dyDescent="0.3">
      <c r="A166" s="6">
        <v>2016</v>
      </c>
      <c r="B166" s="4" t="s">
        <v>556</v>
      </c>
      <c r="C166" s="4" t="s">
        <v>235</v>
      </c>
      <c r="D166" s="4" t="s">
        <v>568</v>
      </c>
      <c r="E166" s="4" t="s">
        <v>242</v>
      </c>
      <c r="F166" s="4" t="s">
        <v>238</v>
      </c>
      <c r="G166" s="4" t="s">
        <v>243</v>
      </c>
      <c r="H166" s="9">
        <v>8.5969679972037731</v>
      </c>
      <c r="I166" s="9">
        <v>0.76460561573050334</v>
      </c>
      <c r="J166" s="287">
        <v>9.3615736129342757</v>
      </c>
      <c r="K166" s="9">
        <v>0.34577420684754767</v>
      </c>
      <c r="L166" s="9">
        <v>4.470731687981206</v>
      </c>
      <c r="M166" s="287">
        <v>4.8165058948287536</v>
      </c>
      <c r="N166" s="9">
        <v>1.0743032457580177</v>
      </c>
      <c r="O166" s="9">
        <v>4.9638143338417224</v>
      </c>
      <c r="P166" s="9">
        <v>2.3495951579332641</v>
      </c>
      <c r="Q166" s="9">
        <v>1.6136106885635144</v>
      </c>
      <c r="R166" s="9">
        <v>3.4264883620559279</v>
      </c>
      <c r="S166" s="9">
        <v>5.3002911110982431</v>
      </c>
      <c r="T166" s="9">
        <v>19.928181355209539</v>
      </c>
      <c r="U166" s="9">
        <v>2.0695899775623388</v>
      </c>
      <c r="V166" s="287">
        <v>40.725874232022569</v>
      </c>
      <c r="W166" s="287">
        <v>55.590140739671526</v>
      </c>
      <c r="X166" s="9">
        <v>5.4481109876469747</v>
      </c>
      <c r="Y166" s="284">
        <v>61.038251727318524</v>
      </c>
      <c r="Z166" s="568" t="str">
        <f>SUBSTITUTE(SUBSTITUTE(SUBSTITUTE(SUBSTITUTE(IF(E166="","",VLOOKUP(E166,Esquemas_NORM!$A$2:$H$126,8,FALSE)),"PROVINCIA ADMINISTRATIVA Y DE PLANIFICACIÓN","PAT"),"PROVINCIA ADMINISTRATIVA Y DE PLANIFICACION","PAT"),"PROVINCIA ADMINISTRATIVA DE PLANIFICACION","PAT"),"PROVINCIA ADMINISTRATIVA Y PLANIFICACION","PAT")</f>
        <v>PAT BIOENERGÉTICA DEL NORTE DE ANTIOQUIA</v>
      </c>
      <c r="AA166" s="568" t="str">
        <f>IF($E166="","",INDEX(Esquemas_NORM!$H$2:$K$126,MATCH($E166,Esquemas_NORM!$A$2:$A$126,0),MATCH(AA$4,Esquemas_NORM!$H$1:$K$1,0)))</f>
        <v>A la fecha no ha conformado un EAT Región</v>
      </c>
      <c r="AB166" s="568" t="str">
        <f>IF($E166="","",INDEX(Esquemas_NORM!$H$2:$K$126,MATCH($E166,Esquemas_NORM!$A$2:$A$126,0),MATCH(AB$4,Esquemas_NORM!$H$1:$K$1,0)))</f>
        <v>A la fecha no ha conformado un EAT Área Metropolitana</v>
      </c>
      <c r="AC166" s="568" t="str">
        <f>IF($E166="","",INDEX(Esquemas_NORM!$H$2:$K$126,MATCH($E166,Esquemas_NORM!$A$2:$A$126,0),MATCH(AC$4,Esquemas_NORM!$H$1:$K$1,0)))</f>
        <v>ASOCIACION DE MUNICIPIOS DEL NORTE ANTIOQUEÑO - AMUNORTE</v>
      </c>
      <c r="AD166" s="645"/>
    </row>
    <row r="167" spans="1:30" hidden="1" x14ac:dyDescent="0.3">
      <c r="A167" s="6">
        <v>2016</v>
      </c>
      <c r="B167" s="4" t="s">
        <v>556</v>
      </c>
      <c r="C167" s="4" t="s">
        <v>235</v>
      </c>
      <c r="D167" s="4" t="s">
        <v>568</v>
      </c>
      <c r="E167" s="4" t="s">
        <v>244</v>
      </c>
      <c r="F167" s="4" t="s">
        <v>238</v>
      </c>
      <c r="G167" s="4" t="s">
        <v>245</v>
      </c>
      <c r="H167" s="9">
        <v>4.286872839564202</v>
      </c>
      <c r="I167" s="9">
        <v>0</v>
      </c>
      <c r="J167" s="287">
        <v>4.286872839564202</v>
      </c>
      <c r="K167" s="9">
        <v>4.4736131316520984</v>
      </c>
      <c r="L167" s="9">
        <v>1.0087134404637785</v>
      </c>
      <c r="M167" s="287">
        <v>5.4823265721158769</v>
      </c>
      <c r="N167" s="9">
        <v>2.5732523443219533</v>
      </c>
      <c r="O167" s="9">
        <v>10.32690994660538</v>
      </c>
      <c r="P167" s="9">
        <v>3.1831036760315858</v>
      </c>
      <c r="Q167" s="9">
        <v>2.4105061526170357</v>
      </c>
      <c r="R167" s="9">
        <v>4.9481347790187886</v>
      </c>
      <c r="S167" s="9">
        <v>6.3873093564027101</v>
      </c>
      <c r="T167" s="9">
        <v>13.965468371840826</v>
      </c>
      <c r="U167" s="9">
        <v>2.309008078513465</v>
      </c>
      <c r="V167" s="287">
        <v>46.103692705351747</v>
      </c>
      <c r="W167" s="287">
        <v>56.193442557833755</v>
      </c>
      <c r="X167" s="9">
        <v>5.5072375741367949</v>
      </c>
      <c r="Y167" s="284">
        <v>61.70068013197055</v>
      </c>
      <c r="Z167" s="568" t="str">
        <f>SUBSTITUTE(SUBSTITUTE(SUBSTITUTE(SUBSTITUTE(IF(E167="","",VLOOKUP(E167,Esquemas_NORM!$A$2:$H$126,8,FALSE)),"PROVINCIA ADMINISTRATIVA Y DE PLANIFICACIÓN","PAT"),"PROVINCIA ADMINISTRATIVA Y DE PLANIFICACION","PAT"),"PROVINCIA ADMINISTRATIVA DE PLANIFICACION","PAT"),"PROVINCIA ADMINISTRATIVA Y PLANIFICACION","PAT")</f>
        <v>PAT BIOENERGÉTICA DEL NORTE DE ANTIOQUIA</v>
      </c>
      <c r="AA167" s="568" t="str">
        <f>IF($E167="","",INDEX(Esquemas_NORM!$H$2:$K$126,MATCH($E167,Esquemas_NORM!$A$2:$A$126,0),MATCH(AA$4,Esquemas_NORM!$H$1:$K$1,0)))</f>
        <v>A la fecha no ha conformado un EAT Región</v>
      </c>
      <c r="AB167" s="568" t="str">
        <f>IF($E167="","",INDEX(Esquemas_NORM!$H$2:$K$126,MATCH($E167,Esquemas_NORM!$A$2:$A$126,0),MATCH(AB$4,Esquemas_NORM!$H$1:$K$1,0)))</f>
        <v>A la fecha no ha conformado un EAT Área Metropolitana</v>
      </c>
      <c r="AC167" s="568" t="str">
        <f>IF($E167="","",INDEX(Esquemas_NORM!$H$2:$K$126,MATCH($E167,Esquemas_NORM!$A$2:$A$126,0),MATCH(AC$4,Esquemas_NORM!$H$1:$K$1,0)))</f>
        <v>ASOCIACION DE MUNICIPIOS DEL NORTE ANTIOQUEÑO - AMUNORTE</v>
      </c>
      <c r="AD167" s="645"/>
    </row>
    <row r="168" spans="1:30" hidden="1" x14ac:dyDescent="0.3">
      <c r="A168" s="6">
        <v>2016</v>
      </c>
      <c r="B168" s="4" t="s">
        <v>556</v>
      </c>
      <c r="C168" s="4" t="s">
        <v>235</v>
      </c>
      <c r="D168" s="4" t="s">
        <v>566</v>
      </c>
      <c r="E168" s="4" t="s">
        <v>246</v>
      </c>
      <c r="F168" s="4" t="s">
        <v>238</v>
      </c>
      <c r="G168" s="4" t="s">
        <v>247</v>
      </c>
      <c r="H168" s="9">
        <v>4.2762534578984113</v>
      </c>
      <c r="I168" s="9">
        <v>0</v>
      </c>
      <c r="J168" s="287">
        <v>4.2762534578984113</v>
      </c>
      <c r="K168" s="9">
        <v>0.34125501207753189</v>
      </c>
      <c r="L168" s="9">
        <v>2.7831921860508135</v>
      </c>
      <c r="M168" s="287">
        <v>3.1244471981283453</v>
      </c>
      <c r="N168" s="9">
        <v>9.0872432776127159</v>
      </c>
      <c r="O168" s="9">
        <v>2.2093223286628541</v>
      </c>
      <c r="P168" s="9">
        <v>0.63098836556897275</v>
      </c>
      <c r="Q168" s="9">
        <v>0.28976836348139362</v>
      </c>
      <c r="R168" s="9">
        <v>1.6940809276820747</v>
      </c>
      <c r="S168" s="9">
        <v>2.8157011968232264</v>
      </c>
      <c r="T168" s="9">
        <v>9.9220738333497351</v>
      </c>
      <c r="U168" s="9">
        <v>0.78753952984829112</v>
      </c>
      <c r="V168" s="287">
        <v>27.436717823029262</v>
      </c>
      <c r="W168" s="287">
        <v>35.480315034493614</v>
      </c>
      <c r="X168" s="9">
        <v>3.4772477927312493</v>
      </c>
      <c r="Y168" s="284">
        <v>38.957562827224841</v>
      </c>
      <c r="Z168" s="568" t="str">
        <f>SUBSTITUTE(SUBSTITUTE(SUBSTITUTE(SUBSTITUTE(IF(E168="","",VLOOKUP(E168,Esquemas_NORM!$A$2:$H$126,8,FALSE)),"PROVINCIA ADMINISTRATIVA Y DE PLANIFICACIÓN","PAT"),"PROVINCIA ADMINISTRATIVA Y DE PLANIFICACION","PAT"),"PROVINCIA ADMINISTRATIVA DE PLANIFICACION","PAT"),"PROVINCIA ADMINISTRATIVA Y PLANIFICACION","PAT")</f>
        <v>PAT BIOENERGÉTICA DEL NORTE DE ANTIOQUIA</v>
      </c>
      <c r="AA168" s="568" t="str">
        <f>IF($E168="","",INDEX(Esquemas_NORM!$H$2:$K$126,MATCH($E168,Esquemas_NORM!$A$2:$A$126,0),MATCH(AA$4,Esquemas_NORM!$H$1:$K$1,0)))</f>
        <v>A la fecha no ha conformado un EAT Región</v>
      </c>
      <c r="AB168" s="568" t="str">
        <f>IF($E168="","",INDEX(Esquemas_NORM!$H$2:$K$126,MATCH($E168,Esquemas_NORM!$A$2:$A$126,0),MATCH(AB$4,Esquemas_NORM!$H$1:$K$1,0)))</f>
        <v>A la fecha no ha conformado un EAT Área Metropolitana</v>
      </c>
      <c r="AC168" s="568" t="str">
        <f>IF($E168="","",INDEX(Esquemas_NORM!$H$2:$K$126,MATCH($E168,Esquemas_NORM!$A$2:$A$126,0),MATCH(AC$4,Esquemas_NORM!$H$1:$K$1,0)))</f>
        <v>A la fecha no ha conformado un EAT asociación - unión</v>
      </c>
      <c r="AD168" s="645"/>
    </row>
    <row r="169" spans="1:30" hidden="1" x14ac:dyDescent="0.3">
      <c r="A169" s="6">
        <v>2016</v>
      </c>
      <c r="B169" s="4" t="s">
        <v>556</v>
      </c>
      <c r="C169" s="4" t="s">
        <v>235</v>
      </c>
      <c r="D169" s="4" t="s">
        <v>569</v>
      </c>
      <c r="E169" s="4" t="s">
        <v>248</v>
      </c>
      <c r="F169" s="4" t="s">
        <v>238</v>
      </c>
      <c r="G169" s="4" t="s">
        <v>249</v>
      </c>
      <c r="H169" s="9">
        <v>121.34008892252473</v>
      </c>
      <c r="I169" s="9">
        <v>1.7476248112346753E-3</v>
      </c>
      <c r="J169" s="287">
        <v>121.34183654733596</v>
      </c>
      <c r="K169" s="9">
        <v>35.842060796767825</v>
      </c>
      <c r="L169" s="9">
        <v>6.0485727984592863</v>
      </c>
      <c r="M169" s="287">
        <v>41.890633595227115</v>
      </c>
      <c r="N169" s="9">
        <v>18.090702853362028</v>
      </c>
      <c r="O169" s="9">
        <v>50.013464030021169</v>
      </c>
      <c r="P169" s="9">
        <v>6.2899803537985193</v>
      </c>
      <c r="Q169" s="9">
        <v>11.713715466550816</v>
      </c>
      <c r="R169" s="9">
        <v>22.161539566038662</v>
      </c>
      <c r="S169" s="9">
        <v>25.05038901218516</v>
      </c>
      <c r="T169" s="9">
        <v>20.654086183597073</v>
      </c>
      <c r="U169" s="9">
        <v>8.1037785038736629</v>
      </c>
      <c r="V169" s="287">
        <v>162.07765596942707</v>
      </c>
      <c r="W169" s="287">
        <v>336.50008339159166</v>
      </c>
      <c r="X169" s="9">
        <v>32.978686099293363</v>
      </c>
      <c r="Y169" s="284">
        <v>369.47876949088572</v>
      </c>
      <c r="Z169" s="568" t="str">
        <f>SUBSTITUTE(SUBSTITUTE(SUBSTITUTE(SUBSTITUTE(IF(E169="","",VLOOKUP(E169,Esquemas_NORM!$A$2:$H$126,8,FALSE)),"PROVINCIA ADMINISTRATIVA Y DE PLANIFICACIÓN","PAT"),"PROVINCIA ADMINISTRATIVA Y DE PLANIFICACION","PAT"),"PROVINCIA ADMINISTRATIVA DE PLANIFICACION","PAT"),"PROVINCIA ADMINISTRATIVA Y PLANIFICACION","PAT")</f>
        <v>PAT DEL RIO GRANDE</v>
      </c>
      <c r="AA169" s="568" t="str">
        <f>IF($E169="","",INDEX(Esquemas_NORM!$H$2:$K$126,MATCH($E169,Esquemas_NORM!$A$2:$A$126,0),MATCH(AA$4,Esquemas_NORM!$H$1:$K$1,0)))</f>
        <v>A la fecha no ha conformado un EAT Región</v>
      </c>
      <c r="AB169" s="568" t="str">
        <f>IF($E169="","",INDEX(Esquemas_NORM!$H$2:$K$126,MATCH($E169,Esquemas_NORM!$A$2:$A$126,0),MATCH(AB$4,Esquemas_NORM!$H$1:$K$1,0)))</f>
        <v>A la fecha no ha conformado un EAT Área Metropolitana</v>
      </c>
      <c r="AC169" s="568" t="str">
        <f>IF($E169="","",INDEX(Esquemas_NORM!$H$2:$K$126,MATCH($E169,Esquemas_NORM!$A$2:$A$126,0),MATCH(AC$4,Esquemas_NORM!$H$1:$K$1,0)))</f>
        <v>ASOCIACION DE MUNICIPIOS DEL NORTE ANTIOQUEÑO - AMUNORTE</v>
      </c>
      <c r="AD169" s="645"/>
    </row>
    <row r="170" spans="1:30" hidden="1" x14ac:dyDescent="0.3">
      <c r="A170" s="6">
        <v>2016</v>
      </c>
      <c r="B170" s="4" t="s">
        <v>556</v>
      </c>
      <c r="C170" s="4" t="s">
        <v>235</v>
      </c>
      <c r="D170" s="4" t="s">
        <v>569</v>
      </c>
      <c r="E170" s="4" t="s">
        <v>250</v>
      </c>
      <c r="F170" s="4" t="s">
        <v>238</v>
      </c>
      <c r="G170" s="4" t="s">
        <v>251</v>
      </c>
      <c r="H170" s="9">
        <v>39.82463674450009</v>
      </c>
      <c r="I170" s="9">
        <v>0</v>
      </c>
      <c r="J170" s="287">
        <v>39.82463674450009</v>
      </c>
      <c r="K170" s="9">
        <v>116.29055134082259</v>
      </c>
      <c r="L170" s="9">
        <v>49.556952845470967</v>
      </c>
      <c r="M170" s="287">
        <v>165.84750418629355</v>
      </c>
      <c r="N170" s="9">
        <v>5.3826819333985574</v>
      </c>
      <c r="O170" s="9">
        <v>28.926347505087218</v>
      </c>
      <c r="P170" s="9">
        <v>2.6736919674279203</v>
      </c>
      <c r="Q170" s="9">
        <v>3.8832727240208764</v>
      </c>
      <c r="R170" s="9">
        <v>9.042719762997546</v>
      </c>
      <c r="S170" s="9">
        <v>18.460975125582113</v>
      </c>
      <c r="T170" s="9">
        <v>15.272657810306475</v>
      </c>
      <c r="U170" s="9">
        <v>4.1319260353331453</v>
      </c>
      <c r="V170" s="287">
        <v>87.774272864153843</v>
      </c>
      <c r="W170" s="287">
        <v>293.51033995305312</v>
      </c>
      <c r="X170" s="9">
        <v>28.765476877897839</v>
      </c>
      <c r="Y170" s="284">
        <v>322.27581683095116</v>
      </c>
      <c r="Z170" s="568" t="str">
        <f>SUBSTITUTE(SUBSTITUTE(SUBSTITUTE(SUBSTITUTE(IF(E170="","",VLOOKUP(E170,Esquemas_NORM!$A$2:$H$126,8,FALSE)),"PROVINCIA ADMINISTRATIVA Y DE PLANIFICACIÓN","PAT"),"PROVINCIA ADMINISTRATIVA Y DE PLANIFICACION","PAT"),"PROVINCIA ADMINISTRATIVA DE PLANIFICACION","PAT"),"PROVINCIA ADMINISTRATIVA Y PLANIFICACION","PAT")</f>
        <v>PAT DEL RIO GRANDE</v>
      </c>
      <c r="AA170" s="568" t="str">
        <f>IF($E170="","",INDEX(Esquemas_NORM!$H$2:$K$126,MATCH($E170,Esquemas_NORM!$A$2:$A$126,0),MATCH(AA$4,Esquemas_NORM!$H$1:$K$1,0)))</f>
        <v>A la fecha no ha conformado un EAT Región</v>
      </c>
      <c r="AB170" s="568" t="str">
        <f>IF($E170="","",INDEX(Esquemas_NORM!$H$2:$K$126,MATCH($E170,Esquemas_NORM!$A$2:$A$126,0),MATCH(AB$4,Esquemas_NORM!$H$1:$K$1,0)))</f>
        <v>A la fecha no ha conformado un EAT Área Metropolitana</v>
      </c>
      <c r="AC170" s="568" t="str">
        <f>IF($E170="","",INDEX(Esquemas_NORM!$H$2:$K$126,MATCH($E170,Esquemas_NORM!$A$2:$A$126,0),MATCH(AC$4,Esquemas_NORM!$H$1:$K$1,0)))</f>
        <v>A la fecha no ha conformado un EAT asociación - unión</v>
      </c>
      <c r="AD170" s="645"/>
    </row>
    <row r="171" spans="1:30" hidden="1" x14ac:dyDescent="0.3">
      <c r="A171" s="6">
        <v>2016</v>
      </c>
      <c r="B171" s="4" t="s">
        <v>556</v>
      </c>
      <c r="C171" s="4" t="s">
        <v>235</v>
      </c>
      <c r="D171" s="4" t="s">
        <v>566</v>
      </c>
      <c r="E171" s="4" t="s">
        <v>252</v>
      </c>
      <c r="F171" s="4" t="s">
        <v>238</v>
      </c>
      <c r="G171" s="4" t="s">
        <v>253</v>
      </c>
      <c r="H171" s="9">
        <v>14.599635496920088</v>
      </c>
      <c r="I171" s="9">
        <v>0.26112903413469851</v>
      </c>
      <c r="J171" s="287">
        <v>14.860764531054787</v>
      </c>
      <c r="K171" s="9">
        <v>13.164992393711184</v>
      </c>
      <c r="L171" s="9">
        <v>10.163253876357137</v>
      </c>
      <c r="M171" s="287">
        <v>23.32824627006832</v>
      </c>
      <c r="N171" s="9">
        <v>131.32695847193725</v>
      </c>
      <c r="O171" s="9">
        <v>16.555638412687866</v>
      </c>
      <c r="P171" s="9">
        <v>8.698404713153149</v>
      </c>
      <c r="Q171" s="9">
        <v>2.057287775095006</v>
      </c>
      <c r="R171" s="9">
        <v>8.2600365070196613</v>
      </c>
      <c r="S171" s="9">
        <v>19.283369866263531</v>
      </c>
      <c r="T171" s="9">
        <v>23.110383433297066</v>
      </c>
      <c r="U171" s="9">
        <v>3.5920852010477726</v>
      </c>
      <c r="V171" s="287">
        <v>212.88416438050132</v>
      </c>
      <c r="W171" s="287">
        <v>256.26835844606939</v>
      </c>
      <c r="X171" s="9">
        <v>25.115576986478771</v>
      </c>
      <c r="Y171" s="284">
        <v>281.38393543254818</v>
      </c>
      <c r="Z171" s="568" t="str">
        <f>SUBSTITUTE(SUBSTITUTE(SUBSTITUTE(SUBSTITUTE(IF(E171="","",VLOOKUP(E171,Esquemas_NORM!$A$2:$H$126,8,FALSE)),"PROVINCIA ADMINISTRATIVA Y DE PLANIFICACIÓN","PAT"),"PROVINCIA ADMINISTRATIVA Y DE PLANIFICACION","PAT"),"PROVINCIA ADMINISTRATIVA DE PLANIFICACION","PAT"),"PROVINCIA ADMINISTRATIVA Y PLANIFICACION","PAT")</f>
        <v>PAT BIOENERGÉTICA DEL NORTE DE ANTIOQUIA</v>
      </c>
      <c r="AA171" s="568" t="str">
        <f>IF($E171="","",INDEX(Esquemas_NORM!$H$2:$K$126,MATCH($E171,Esquemas_NORM!$A$2:$A$126,0),MATCH(AA$4,Esquemas_NORM!$H$1:$K$1,0)))</f>
        <v>A la fecha no ha conformado un EAT Región</v>
      </c>
      <c r="AB171" s="568" t="str">
        <f>IF($E171="","",INDEX(Esquemas_NORM!$H$2:$K$126,MATCH($E171,Esquemas_NORM!$A$2:$A$126,0),MATCH(AB$4,Esquemas_NORM!$H$1:$K$1,0)))</f>
        <v>A la fecha no ha conformado un EAT Área Metropolitana</v>
      </c>
      <c r="AC171" s="568" t="str">
        <f>IF($E171="","",INDEX(Esquemas_NORM!$H$2:$K$126,MATCH($E171,Esquemas_NORM!$A$2:$A$126,0),MATCH(AC$4,Esquemas_NORM!$H$1:$K$1,0)))</f>
        <v>ASOCIACION DE MUNICIPIOS DEL NORTE ANTIOQUEÑO - AMUNORTE</v>
      </c>
      <c r="AD171" s="645"/>
    </row>
    <row r="172" spans="1:30" hidden="1" x14ac:dyDescent="0.3">
      <c r="A172" s="6">
        <v>2016</v>
      </c>
      <c r="B172" s="4" t="s">
        <v>556</v>
      </c>
      <c r="C172" s="4" t="s">
        <v>235</v>
      </c>
      <c r="D172" s="4" t="s">
        <v>566</v>
      </c>
      <c r="E172" s="4" t="s">
        <v>254</v>
      </c>
      <c r="F172" s="4" t="s">
        <v>238</v>
      </c>
      <c r="G172" s="4" t="s">
        <v>255</v>
      </c>
      <c r="H172" s="9">
        <v>5.8525476433585997</v>
      </c>
      <c r="I172" s="9">
        <v>0</v>
      </c>
      <c r="J172" s="287">
        <v>5.8525476433585997</v>
      </c>
      <c r="K172" s="9">
        <v>1.1995038911603502</v>
      </c>
      <c r="L172" s="9">
        <v>3.6563540473117513</v>
      </c>
      <c r="M172" s="287">
        <v>4.8558579384721012</v>
      </c>
      <c r="N172" s="9">
        <v>22.125822302789764</v>
      </c>
      <c r="O172" s="9">
        <v>1.3994830328730594</v>
      </c>
      <c r="P172" s="9">
        <v>0.46524317055597725</v>
      </c>
      <c r="Q172" s="9">
        <v>0.37164421179994134</v>
      </c>
      <c r="R172" s="9">
        <v>0.75840169243418853</v>
      </c>
      <c r="S172" s="9">
        <v>2.9206080936434611</v>
      </c>
      <c r="T172" s="9">
        <v>8.7400370821918383</v>
      </c>
      <c r="U172" s="9">
        <v>0.49753983651159367</v>
      </c>
      <c r="V172" s="287">
        <v>37.278779422799822</v>
      </c>
      <c r="W172" s="287">
        <v>49.149266688196803</v>
      </c>
      <c r="X172" s="9">
        <v>4.8168732137712409</v>
      </c>
      <c r="Y172" s="284">
        <v>53.966139901968106</v>
      </c>
      <c r="Z172" s="568" t="str">
        <f>SUBSTITUTE(SUBSTITUTE(SUBSTITUTE(SUBSTITUTE(IF(E172="","",VLOOKUP(E172,Esquemas_NORM!$A$2:$H$126,8,FALSE)),"PROVINCIA ADMINISTRATIVA Y DE PLANIFICACIÓN","PAT"),"PROVINCIA ADMINISTRATIVA Y DE PLANIFICACION","PAT"),"PROVINCIA ADMINISTRATIVA DE PLANIFICACION","PAT"),"PROVINCIA ADMINISTRATIVA Y PLANIFICACION","PAT")</f>
        <v>PAT BIOENERGÉTICA DEL NORTE DE ANTIOQUIA</v>
      </c>
      <c r="AA172" s="568" t="str">
        <f>IF($E172="","",INDEX(Esquemas_NORM!$H$2:$K$126,MATCH($E172,Esquemas_NORM!$A$2:$A$126,0),MATCH(AA$4,Esquemas_NORM!$H$1:$K$1,0)))</f>
        <v>A la fecha no ha conformado un EAT Región</v>
      </c>
      <c r="AB172" s="568" t="str">
        <f>IF($E172="","",INDEX(Esquemas_NORM!$H$2:$K$126,MATCH($E172,Esquemas_NORM!$A$2:$A$126,0),MATCH(AB$4,Esquemas_NORM!$H$1:$K$1,0)))</f>
        <v>A la fecha no ha conformado un EAT Área Metropolitana</v>
      </c>
      <c r="AC172" s="568" t="str">
        <f>IF($E172="","",INDEX(Esquemas_NORM!$H$2:$K$126,MATCH($E172,Esquemas_NORM!$A$2:$A$126,0),MATCH(AC$4,Esquemas_NORM!$H$1:$K$1,0)))</f>
        <v>A la fecha no ha conformado un EAT asociación - unión</v>
      </c>
      <c r="AD172" s="645"/>
    </row>
    <row r="173" spans="1:30" hidden="1" x14ac:dyDescent="0.3">
      <c r="A173" s="6">
        <v>2016</v>
      </c>
      <c r="B173" s="4" t="s">
        <v>556</v>
      </c>
      <c r="C173" s="4" t="s">
        <v>235</v>
      </c>
      <c r="D173" s="4" t="s">
        <v>570</v>
      </c>
      <c r="E173" s="4" t="s">
        <v>256</v>
      </c>
      <c r="F173" s="4" t="s">
        <v>238</v>
      </c>
      <c r="G173" s="4" t="s">
        <v>257</v>
      </c>
      <c r="H173" s="9">
        <v>32.691727476617956</v>
      </c>
      <c r="I173" s="9">
        <v>5.3381436674097689</v>
      </c>
      <c r="J173" s="287">
        <v>38.029871144027723</v>
      </c>
      <c r="K173" s="9">
        <v>9.103823963697911</v>
      </c>
      <c r="L173" s="9">
        <v>9.7273308020464366</v>
      </c>
      <c r="M173" s="287">
        <v>18.831154765744348</v>
      </c>
      <c r="N173" s="9">
        <v>8.7775060099602573</v>
      </c>
      <c r="O173" s="9">
        <v>29.078145027384771</v>
      </c>
      <c r="P173" s="9">
        <v>16.79563018838212</v>
      </c>
      <c r="Q173" s="9">
        <v>9.259890735327069</v>
      </c>
      <c r="R173" s="9">
        <v>21.564740953145414</v>
      </c>
      <c r="S173" s="9">
        <v>19.281665757944239</v>
      </c>
      <c r="T173" s="9">
        <v>25.901431802690766</v>
      </c>
      <c r="U173" s="9">
        <v>6.8131075351594763</v>
      </c>
      <c r="V173" s="287">
        <v>137.47211800999412</v>
      </c>
      <c r="W173" s="287">
        <v>197.04803856173044</v>
      </c>
      <c r="X173" s="9">
        <v>19.311690341097595</v>
      </c>
      <c r="Y173" s="284">
        <v>216.35972890282801</v>
      </c>
      <c r="Z173" s="568" t="str">
        <f>SUBSTITUTE(SUBSTITUTE(SUBSTITUTE(SUBSTITUTE(IF(E173="","",VLOOKUP(E173,Esquemas_NORM!$A$2:$H$126,8,FALSE)),"PROVINCIA ADMINISTRATIVA Y DE PLANIFICACIÓN","PAT"),"PROVINCIA ADMINISTRATIVA Y DE PLANIFICACION","PAT"),"PROVINCIA ADMINISTRATIVA DE PLANIFICACION","PAT"),"PROVINCIA ADMINISTRATIVA Y PLANIFICACION","PAT")</f>
        <v>PAT BIOENERGÉTICA DEL NORTE DE ANTIOQUIA</v>
      </c>
      <c r="AA173" s="568" t="str">
        <f>IF($E173="","",INDEX(Esquemas_NORM!$H$2:$K$126,MATCH($E173,Esquemas_NORM!$A$2:$A$126,0),MATCH(AA$4,Esquemas_NORM!$H$1:$K$1,0)))</f>
        <v>A la fecha no ha conformado un EAT Región</v>
      </c>
      <c r="AB173" s="568" t="str">
        <f>IF($E173="","",INDEX(Esquemas_NORM!$H$2:$K$126,MATCH($E173,Esquemas_NORM!$A$2:$A$126,0),MATCH(AB$4,Esquemas_NORM!$H$1:$K$1,0)))</f>
        <v>A la fecha no ha conformado un EAT Área Metropolitana</v>
      </c>
      <c r="AC173" s="568" t="str">
        <f>IF($E173="","",INDEX(Esquemas_NORM!$H$2:$K$126,MATCH($E173,Esquemas_NORM!$A$2:$A$126,0),MATCH(AC$4,Esquemas_NORM!$H$1:$K$1,0)))</f>
        <v>ASOCIACION DE MUNICIPIOS DEL NORTE ANTIOQUEÑO - AMUNORTE</v>
      </c>
      <c r="AD173" s="645"/>
    </row>
    <row r="174" spans="1:30" hidden="1" x14ac:dyDescent="0.3">
      <c r="A174" s="6">
        <v>2016</v>
      </c>
      <c r="B174" s="4" t="s">
        <v>556</v>
      </c>
      <c r="C174" s="4" t="s">
        <v>235</v>
      </c>
      <c r="D174" s="4" t="s">
        <v>570</v>
      </c>
      <c r="E174" s="4" t="s">
        <v>258</v>
      </c>
      <c r="F174" s="4" t="s">
        <v>238</v>
      </c>
      <c r="G174" s="4" t="s">
        <v>259</v>
      </c>
      <c r="H174" s="9">
        <v>12.040321570809949</v>
      </c>
      <c r="I174" s="9">
        <v>0</v>
      </c>
      <c r="J174" s="287">
        <v>12.040321570809949</v>
      </c>
      <c r="K174" s="9">
        <v>0.91353155213310722</v>
      </c>
      <c r="L174" s="9">
        <v>4.5103350394469421</v>
      </c>
      <c r="M174" s="287">
        <v>5.4238665915800492</v>
      </c>
      <c r="N174" s="9">
        <v>1.4486736505785467</v>
      </c>
      <c r="O174" s="9">
        <v>7.020737490764283</v>
      </c>
      <c r="P174" s="9">
        <v>4.4490137631212603</v>
      </c>
      <c r="Q174" s="9">
        <v>1.6450492138827051</v>
      </c>
      <c r="R174" s="9">
        <v>9.0460231500532338</v>
      </c>
      <c r="S174" s="9">
        <v>5.480351847470879</v>
      </c>
      <c r="T174" s="9">
        <v>11.039840946828708</v>
      </c>
      <c r="U174" s="9">
        <v>3.3240948774812091</v>
      </c>
      <c r="V174" s="287">
        <v>43.453784940180817</v>
      </c>
      <c r="W174" s="287">
        <v>61.866216639059452</v>
      </c>
      <c r="X174" s="9">
        <v>6.0631977208651859</v>
      </c>
      <c r="Y174" s="284">
        <v>67.929414359924706</v>
      </c>
      <c r="Z174" s="568" t="str">
        <f>SUBSTITUTE(SUBSTITUTE(SUBSTITUTE(SUBSTITUTE(IF(E174="","",VLOOKUP(E174,Esquemas_NORM!$A$2:$H$126,8,FALSE)),"PROVINCIA ADMINISTRATIVA Y DE PLANIFICACIÓN","PAT"),"PROVINCIA ADMINISTRATIVA Y DE PLANIFICACION","PAT"),"PROVINCIA ADMINISTRATIVA DE PLANIFICACION","PAT"),"PROVINCIA ADMINISTRATIVA Y PLANIFICACION","PAT")</f>
        <v>PAT BIOENERGÉTICA DEL NORTE DE ANTIOQUIA</v>
      </c>
      <c r="AA174" s="568" t="str">
        <f>IF($E174="","",INDEX(Esquemas_NORM!$H$2:$K$126,MATCH($E174,Esquemas_NORM!$A$2:$A$126,0),MATCH(AA$4,Esquemas_NORM!$H$1:$K$1,0)))</f>
        <v>A la fecha no ha conformado un EAT Región</v>
      </c>
      <c r="AB174" s="568" t="str">
        <f>IF($E174="","",INDEX(Esquemas_NORM!$H$2:$K$126,MATCH($E174,Esquemas_NORM!$A$2:$A$126,0),MATCH(AB$4,Esquemas_NORM!$H$1:$K$1,0)))</f>
        <v>A la fecha no ha conformado un EAT Área Metropolitana</v>
      </c>
      <c r="AC174" s="568" t="str">
        <f>IF($E174="","",INDEX(Esquemas_NORM!$H$2:$K$126,MATCH($E174,Esquemas_NORM!$A$2:$A$126,0),MATCH(AC$4,Esquemas_NORM!$H$1:$K$1,0)))</f>
        <v>ASOCIACION DE MUNICIPIOS DEL NORTE ANTIOQUEÑO - AMUNORTE</v>
      </c>
      <c r="AD174" s="645"/>
    </row>
    <row r="175" spans="1:30" hidden="1" x14ac:dyDescent="0.3">
      <c r="A175" s="6">
        <v>2016</v>
      </c>
      <c r="B175" s="4" t="s">
        <v>556</v>
      </c>
      <c r="C175" s="4" t="s">
        <v>235</v>
      </c>
      <c r="D175" s="4" t="s">
        <v>569</v>
      </c>
      <c r="E175" s="4" t="s">
        <v>260</v>
      </c>
      <c r="F175" s="4" t="s">
        <v>238</v>
      </c>
      <c r="G175" s="4" t="s">
        <v>261</v>
      </c>
      <c r="H175" s="9">
        <v>3.2546362333823966</v>
      </c>
      <c r="I175" s="9">
        <v>0</v>
      </c>
      <c r="J175" s="287">
        <v>3.2546362333823966</v>
      </c>
      <c r="K175" s="9">
        <v>1.4693607220480038</v>
      </c>
      <c r="L175" s="9">
        <v>1.3392278252397343</v>
      </c>
      <c r="M175" s="287">
        <v>2.8085885472877381</v>
      </c>
      <c r="N175" s="9">
        <v>0.75945698850317289</v>
      </c>
      <c r="O175" s="9">
        <v>2.5504635294860822</v>
      </c>
      <c r="P175" s="9">
        <v>0.62384225386438552</v>
      </c>
      <c r="Q175" s="9">
        <v>0.4534608952172407</v>
      </c>
      <c r="R175" s="9">
        <v>1.3480298932215968</v>
      </c>
      <c r="S175" s="9">
        <v>2.721537576803343</v>
      </c>
      <c r="T175" s="9">
        <v>14.404851931669056</v>
      </c>
      <c r="U175" s="9">
        <v>0.55486756335279508</v>
      </c>
      <c r="V175" s="287">
        <v>23.416510632117671</v>
      </c>
      <c r="W175" s="287">
        <v>29.7420172087587</v>
      </c>
      <c r="X175" s="9">
        <v>2.9148659923111544</v>
      </c>
      <c r="Y175" s="284">
        <v>32.656883201069839</v>
      </c>
      <c r="Z175" s="568" t="str">
        <f>SUBSTITUTE(SUBSTITUTE(SUBSTITUTE(SUBSTITUTE(IF(E175="","",VLOOKUP(E175,Esquemas_NORM!$A$2:$H$126,8,FALSE)),"PROVINCIA ADMINISTRATIVA Y DE PLANIFICACIÓN","PAT"),"PROVINCIA ADMINISTRATIVA Y DE PLANIFICACION","PAT"),"PROVINCIA ADMINISTRATIVA DE PLANIFICACION","PAT"),"PROVINCIA ADMINISTRATIVA Y PLANIFICACION","PAT")</f>
        <v>PAT BIOENERGÉTICA DEL NORTE DE ANTIOQUIA</v>
      </c>
      <c r="AA175" s="568" t="str">
        <f>IF($E175="","",INDEX(Esquemas_NORM!$H$2:$K$126,MATCH($E175,Esquemas_NORM!$A$2:$A$126,0),MATCH(AA$4,Esquemas_NORM!$H$1:$K$1,0)))</f>
        <v>A la fecha no ha conformado un EAT Región</v>
      </c>
      <c r="AB175" s="568" t="str">
        <f>IF($E175="","",INDEX(Esquemas_NORM!$H$2:$K$126,MATCH($E175,Esquemas_NORM!$A$2:$A$126,0),MATCH(AB$4,Esquemas_NORM!$H$1:$K$1,0)))</f>
        <v>A la fecha no ha conformado un EAT Área Metropolitana</v>
      </c>
      <c r="AC175" s="568" t="str">
        <f>IF($E175="","",INDEX(Esquemas_NORM!$H$2:$K$126,MATCH($E175,Esquemas_NORM!$A$2:$A$126,0),MATCH(AC$4,Esquemas_NORM!$H$1:$K$1,0)))</f>
        <v>ASOCIACION DE MUNICIPIOS DEL NORTE ANTIOQUEÑO - AMUNORTE</v>
      </c>
      <c r="AD175" s="645"/>
    </row>
    <row r="176" spans="1:30" hidden="1" x14ac:dyDescent="0.3">
      <c r="A176" s="6">
        <v>2016</v>
      </c>
      <c r="B176" s="4" t="s">
        <v>556</v>
      </c>
      <c r="C176" s="4" t="s">
        <v>235</v>
      </c>
      <c r="D176" s="4" t="s">
        <v>569</v>
      </c>
      <c r="E176" s="4" t="s">
        <v>262</v>
      </c>
      <c r="F176" s="4" t="s">
        <v>238</v>
      </c>
      <c r="G176" s="4" t="s">
        <v>263</v>
      </c>
      <c r="H176" s="9">
        <v>84.433859670668809</v>
      </c>
      <c r="I176" s="9">
        <v>5.998079557920144E-3</v>
      </c>
      <c r="J176" s="287">
        <v>84.439857750226736</v>
      </c>
      <c r="K176" s="9">
        <v>375.60550900162809</v>
      </c>
      <c r="L176" s="9">
        <v>70.521036980755923</v>
      </c>
      <c r="M176" s="287">
        <v>446.12654598238402</v>
      </c>
      <c r="N176" s="9">
        <v>14.270265450126734</v>
      </c>
      <c r="O176" s="9">
        <v>52.442348230005841</v>
      </c>
      <c r="P176" s="9">
        <v>7.6228529671902514</v>
      </c>
      <c r="Q176" s="9">
        <v>8.9896549408040052</v>
      </c>
      <c r="R176" s="9">
        <v>21.544746242635416</v>
      </c>
      <c r="S176" s="9">
        <v>45.489313377891449</v>
      </c>
      <c r="T176" s="9">
        <v>36.427695926857979</v>
      </c>
      <c r="U176" s="9">
        <v>5.6516427883713574</v>
      </c>
      <c r="V176" s="287">
        <v>192.43851992388304</v>
      </c>
      <c r="W176" s="287">
        <v>719.24343771012821</v>
      </c>
      <c r="X176" s="9">
        <v>70.489443337299264</v>
      </c>
      <c r="Y176" s="284">
        <v>789.73288104742767</v>
      </c>
      <c r="Z176" s="568" t="str">
        <f>SUBSTITUTE(SUBSTITUTE(SUBSTITUTE(SUBSTITUTE(IF(E176="","",VLOOKUP(E176,Esquemas_NORM!$A$2:$H$126,8,FALSE)),"PROVINCIA ADMINISTRATIVA Y DE PLANIFICACIÓN","PAT"),"PROVINCIA ADMINISTRATIVA Y DE PLANIFICACION","PAT"),"PROVINCIA ADMINISTRATIVA DE PLANIFICACION","PAT"),"PROVINCIA ADMINISTRATIVA Y PLANIFICACION","PAT")</f>
        <v>PAT DEL RIO GRANDE</v>
      </c>
      <c r="AA176" s="568" t="str">
        <f>IF($E176="","",INDEX(Esquemas_NORM!$H$2:$K$126,MATCH($E176,Esquemas_NORM!$A$2:$A$126,0),MATCH(AA$4,Esquemas_NORM!$H$1:$K$1,0)))</f>
        <v>A la fecha no ha conformado un EAT Región</v>
      </c>
      <c r="AB176" s="568" t="str">
        <f>IF($E176="","",INDEX(Esquemas_NORM!$H$2:$K$126,MATCH($E176,Esquemas_NORM!$A$2:$A$126,0),MATCH(AB$4,Esquemas_NORM!$H$1:$K$1,0)))</f>
        <v>A la fecha no ha conformado un EAT Área Metropolitana</v>
      </c>
      <c r="AC176" s="568" t="str">
        <f>IF($E176="","",INDEX(Esquemas_NORM!$H$2:$K$126,MATCH($E176,Esquemas_NORM!$A$2:$A$126,0),MATCH(AC$4,Esquemas_NORM!$H$1:$K$1,0)))</f>
        <v>A la fecha no ha conformado un EAT asociación - unión</v>
      </c>
      <c r="AD176" s="645"/>
    </row>
    <row r="177" spans="1:30" hidden="1" x14ac:dyDescent="0.3">
      <c r="A177" s="6">
        <v>2016</v>
      </c>
      <c r="B177" s="4" t="s">
        <v>556</v>
      </c>
      <c r="C177" s="4" t="s">
        <v>235</v>
      </c>
      <c r="D177" s="4" t="s">
        <v>569</v>
      </c>
      <c r="E177" s="4" t="s">
        <v>264</v>
      </c>
      <c r="F177" s="4" t="s">
        <v>238</v>
      </c>
      <c r="G177" s="4" t="s">
        <v>265</v>
      </c>
      <c r="H177" s="9">
        <v>230.75173779964427</v>
      </c>
      <c r="I177" s="9">
        <v>2.1063476942595121</v>
      </c>
      <c r="J177" s="287">
        <v>232.85808549390379</v>
      </c>
      <c r="K177" s="9">
        <v>121.20498109290746</v>
      </c>
      <c r="L177" s="9">
        <v>32.284802273690751</v>
      </c>
      <c r="M177" s="287">
        <v>153.4897833665982</v>
      </c>
      <c r="N177" s="9">
        <v>22.252324271142466</v>
      </c>
      <c r="O177" s="9">
        <v>81.897903869600299</v>
      </c>
      <c r="P177" s="9">
        <v>12.001183579190485</v>
      </c>
      <c r="Q177" s="9">
        <v>11.38509815080182</v>
      </c>
      <c r="R177" s="9">
        <v>26.754554509635845</v>
      </c>
      <c r="S177" s="9">
        <v>47.808161489813365</v>
      </c>
      <c r="T177" s="9">
        <v>94.971794494247675</v>
      </c>
      <c r="U177" s="9">
        <v>9.6898279868485311</v>
      </c>
      <c r="V177" s="287">
        <v>306.76084835128046</v>
      </c>
      <c r="W177" s="287">
        <v>712.8780151400116</v>
      </c>
      <c r="X177" s="9">
        <v>69.865600184809765</v>
      </c>
      <c r="Y177" s="284">
        <v>782.7436153248226</v>
      </c>
      <c r="Z177" s="568" t="str">
        <f>SUBSTITUTE(SUBSTITUTE(SUBSTITUTE(SUBSTITUTE(IF(E177="","",VLOOKUP(E177,Esquemas_NORM!$A$2:$H$126,8,FALSE)),"PROVINCIA ADMINISTRATIVA Y DE PLANIFICACIÓN","PAT"),"PROVINCIA ADMINISTRATIVA Y DE PLANIFICACION","PAT"),"PROVINCIA ADMINISTRATIVA DE PLANIFICACION","PAT"),"PROVINCIA ADMINISTRATIVA Y PLANIFICACION","PAT")</f>
        <v>PAT DEL RIO GRANDE</v>
      </c>
      <c r="AA177" s="568" t="str">
        <f>IF($E177="","",INDEX(Esquemas_NORM!$H$2:$K$126,MATCH($E177,Esquemas_NORM!$A$2:$A$126,0),MATCH(AA$4,Esquemas_NORM!$H$1:$K$1,0)))</f>
        <v>A la fecha no ha conformado un EAT Región</v>
      </c>
      <c r="AB177" s="568" t="str">
        <f>IF($E177="","",INDEX(Esquemas_NORM!$H$2:$K$126,MATCH($E177,Esquemas_NORM!$A$2:$A$126,0),MATCH(AB$4,Esquemas_NORM!$H$1:$K$1,0)))</f>
        <v>A la fecha no ha conformado un EAT Área Metropolitana</v>
      </c>
      <c r="AC177" s="568" t="str">
        <f>IF($E177="","",INDEX(Esquemas_NORM!$H$2:$K$126,MATCH($E177,Esquemas_NORM!$A$2:$A$126,0),MATCH(AC$4,Esquemas_NORM!$H$1:$K$1,0)))</f>
        <v>A la fecha no ha conformado un EAT asociación - unión</v>
      </c>
      <c r="AD177" s="645"/>
    </row>
    <row r="178" spans="1:30" hidden="1" x14ac:dyDescent="0.3">
      <c r="A178" s="6">
        <v>2016</v>
      </c>
      <c r="B178" s="4" t="s">
        <v>556</v>
      </c>
      <c r="C178" s="4" t="s">
        <v>235</v>
      </c>
      <c r="D178" s="4" t="s">
        <v>570</v>
      </c>
      <c r="E178" s="4" t="s">
        <v>266</v>
      </c>
      <c r="F178" s="4" t="s">
        <v>238</v>
      </c>
      <c r="G178" s="4" t="s">
        <v>267</v>
      </c>
      <c r="H178" s="9">
        <v>7.868370514179885</v>
      </c>
      <c r="I178" s="9">
        <v>0</v>
      </c>
      <c r="J178" s="287">
        <v>7.868370514179885</v>
      </c>
      <c r="K178" s="9">
        <v>5.1521103271442392</v>
      </c>
      <c r="L178" s="9">
        <v>0.13383686947670667</v>
      </c>
      <c r="M178" s="287">
        <v>5.2859471966209455</v>
      </c>
      <c r="N178" s="9">
        <v>7.8040338993292293</v>
      </c>
      <c r="O178" s="9">
        <v>6.9524141713851906</v>
      </c>
      <c r="P178" s="9">
        <v>1.7392752864566805</v>
      </c>
      <c r="Q178" s="9">
        <v>0.87168711814444499</v>
      </c>
      <c r="R178" s="9">
        <v>2.3328941919431889</v>
      </c>
      <c r="S178" s="9">
        <v>4.8769710931963903</v>
      </c>
      <c r="T178" s="9">
        <v>18.083843411812285</v>
      </c>
      <c r="U178" s="9">
        <v>1.2347925978551293</v>
      </c>
      <c r="V178" s="287">
        <v>43.895911770122531</v>
      </c>
      <c r="W178" s="287">
        <v>57.959287030740263</v>
      </c>
      <c r="X178" s="9">
        <v>5.6802991377030647</v>
      </c>
      <c r="Y178" s="284">
        <v>63.639586168443351</v>
      </c>
      <c r="Z178" s="568" t="str">
        <f>SUBSTITUTE(SUBSTITUTE(SUBSTITUTE(SUBSTITUTE(IF(E178="","",VLOOKUP(E178,Esquemas_NORM!$A$2:$H$126,8,FALSE)),"PROVINCIA ADMINISTRATIVA Y DE PLANIFICACIÓN","PAT"),"PROVINCIA ADMINISTRATIVA Y DE PLANIFICACION","PAT"),"PROVINCIA ADMINISTRATIVA DE PLANIFICACION","PAT"),"PROVINCIA ADMINISTRATIVA Y PLANIFICACION","PAT")</f>
        <v>PAT BIOENERGÉTICA DEL NORTE DE ANTIOQUIA</v>
      </c>
      <c r="AA178" s="568" t="str">
        <f>IF($E178="","",INDEX(Esquemas_NORM!$H$2:$K$126,MATCH($E178,Esquemas_NORM!$A$2:$A$126,0),MATCH(AA$4,Esquemas_NORM!$H$1:$K$1,0)))</f>
        <v>A la fecha no ha conformado un EAT Región</v>
      </c>
      <c r="AB178" s="568" t="str">
        <f>IF($E178="","",INDEX(Esquemas_NORM!$H$2:$K$126,MATCH($E178,Esquemas_NORM!$A$2:$A$126,0),MATCH(AB$4,Esquemas_NORM!$H$1:$K$1,0)))</f>
        <v>A la fecha no ha conformado un EAT Área Metropolitana</v>
      </c>
      <c r="AC178" s="568" t="str">
        <f>IF($E178="","",INDEX(Esquemas_NORM!$H$2:$K$126,MATCH($E178,Esquemas_NORM!$A$2:$A$126,0),MATCH(AC$4,Esquemas_NORM!$H$1:$K$1,0)))</f>
        <v>ASOCIACION DE MUNICIPIOS DEL NORTE ANTIOQUEÑO - AMUNORTE</v>
      </c>
      <c r="AD178" s="645"/>
    </row>
    <row r="179" spans="1:30" hidden="1" x14ac:dyDescent="0.3">
      <c r="A179" s="6">
        <v>2016</v>
      </c>
      <c r="B179" s="4" t="s">
        <v>556</v>
      </c>
      <c r="C179" s="4" t="s">
        <v>235</v>
      </c>
      <c r="D179" s="4" t="s">
        <v>568</v>
      </c>
      <c r="E179" s="4" t="s">
        <v>268</v>
      </c>
      <c r="F179" s="4" t="s">
        <v>238</v>
      </c>
      <c r="G179" s="4" t="s">
        <v>269</v>
      </c>
      <c r="H179" s="9">
        <v>10.167644400798322</v>
      </c>
      <c r="I179" s="9">
        <v>4.6940306514093235</v>
      </c>
      <c r="J179" s="287">
        <v>14.861675052207644</v>
      </c>
      <c r="K179" s="9">
        <v>3.6244759781248717</v>
      </c>
      <c r="L179" s="9">
        <v>5.770624329867891</v>
      </c>
      <c r="M179" s="287">
        <v>9.3951003079927631</v>
      </c>
      <c r="N179" s="9">
        <v>2.3068809605676228</v>
      </c>
      <c r="O179" s="9">
        <v>20.36372449294279</v>
      </c>
      <c r="P179" s="9">
        <v>2.1830123525211094</v>
      </c>
      <c r="Q179" s="9">
        <v>1.9140953965348257</v>
      </c>
      <c r="R179" s="9">
        <v>4.1419276390418425</v>
      </c>
      <c r="S179" s="9">
        <v>9.8816475464547917</v>
      </c>
      <c r="T179" s="9">
        <v>41.77436109753792</v>
      </c>
      <c r="U179" s="9">
        <v>1.9138667545845585</v>
      </c>
      <c r="V179" s="287">
        <v>84.479516240185461</v>
      </c>
      <c r="W179" s="287">
        <v>110.09764193070268</v>
      </c>
      <c r="X179" s="9">
        <v>10.79011790104483</v>
      </c>
      <c r="Y179" s="284">
        <v>120.88775983174749</v>
      </c>
      <c r="Z179" s="568" t="str">
        <f>SUBSTITUTE(SUBSTITUTE(SUBSTITUTE(SUBSTITUTE(IF(E179="","",VLOOKUP(E179,Esquemas_NORM!$A$2:$H$126,8,FALSE)),"PROVINCIA ADMINISTRATIVA Y DE PLANIFICACIÓN","PAT"),"PROVINCIA ADMINISTRATIVA Y DE PLANIFICACION","PAT"),"PROVINCIA ADMINISTRATIVA DE PLANIFICACION","PAT"),"PROVINCIA ADMINISTRATIVA Y PLANIFICACION","PAT")</f>
        <v>PAT BIOENERGÉTICA DEL NORTE DE ANTIOQUIA</v>
      </c>
      <c r="AA179" s="568" t="str">
        <f>IF($E179="","",INDEX(Esquemas_NORM!$H$2:$K$126,MATCH($E179,Esquemas_NORM!$A$2:$A$126,0),MATCH(AA$4,Esquemas_NORM!$H$1:$K$1,0)))</f>
        <v>A la fecha no ha conformado un EAT Región</v>
      </c>
      <c r="AB179" s="568" t="str">
        <f>IF($E179="","",INDEX(Esquemas_NORM!$H$2:$K$126,MATCH($E179,Esquemas_NORM!$A$2:$A$126,0),MATCH(AB$4,Esquemas_NORM!$H$1:$K$1,0)))</f>
        <v>A la fecha no ha conformado un EAT Área Metropolitana</v>
      </c>
      <c r="AC179" s="568" t="str">
        <f>IF($E179="","",INDEX(Esquemas_NORM!$H$2:$K$126,MATCH($E179,Esquemas_NORM!$A$2:$A$126,0),MATCH(AC$4,Esquemas_NORM!$H$1:$K$1,0)))</f>
        <v>A la fecha no ha conformado un EAT asociación - unión</v>
      </c>
      <c r="AD179" s="645"/>
    </row>
    <row r="180" spans="1:30" hidden="1" x14ac:dyDescent="0.3">
      <c r="A180" s="6">
        <v>2016</v>
      </c>
      <c r="B180" s="4" t="s">
        <v>556</v>
      </c>
      <c r="C180" s="4" t="s">
        <v>235</v>
      </c>
      <c r="D180" s="4" t="s">
        <v>568</v>
      </c>
      <c r="E180" s="4" t="s">
        <v>270</v>
      </c>
      <c r="F180" s="4" t="s">
        <v>238</v>
      </c>
      <c r="G180" s="4" t="s">
        <v>271</v>
      </c>
      <c r="H180" s="9">
        <v>41.52157677426684</v>
      </c>
      <c r="I180" s="9">
        <v>9.230630150174067E-2</v>
      </c>
      <c r="J180" s="287">
        <v>41.613883075768584</v>
      </c>
      <c r="K180" s="9">
        <v>82.899804453238332</v>
      </c>
      <c r="L180" s="9">
        <v>31.750490921089646</v>
      </c>
      <c r="M180" s="287">
        <v>114.65029537432798</v>
      </c>
      <c r="N180" s="9">
        <v>22.366402634399662</v>
      </c>
      <c r="O180" s="9">
        <v>123.47739374470716</v>
      </c>
      <c r="P180" s="9">
        <v>11.495650540444448</v>
      </c>
      <c r="Q180" s="9">
        <v>18.281491345603634</v>
      </c>
      <c r="R180" s="9">
        <v>37.675664833957988</v>
      </c>
      <c r="S180" s="9">
        <v>44.759630537077896</v>
      </c>
      <c r="T180" s="9">
        <v>32.48900925409577</v>
      </c>
      <c r="U180" s="9">
        <v>14.640159055902473</v>
      </c>
      <c r="V180" s="287">
        <v>305.18540194618902</v>
      </c>
      <c r="W180" s="287">
        <v>464.93756693748128</v>
      </c>
      <c r="X180" s="9">
        <v>45.56619992858456</v>
      </c>
      <c r="Y180" s="284">
        <v>510.50376686606592</v>
      </c>
      <c r="Z180" s="568" t="str">
        <f>SUBSTITUTE(SUBSTITUTE(SUBSTITUTE(SUBSTITUTE(IF(E180="","",VLOOKUP(E180,Esquemas_NORM!$A$2:$H$126,8,FALSE)),"PROVINCIA ADMINISTRATIVA Y DE PLANIFICACIÓN","PAT"),"PROVINCIA ADMINISTRATIVA Y DE PLANIFICACION","PAT"),"PROVINCIA ADMINISTRATIVA DE PLANIFICACION","PAT"),"PROVINCIA ADMINISTRATIVA Y PLANIFICACION","PAT")</f>
        <v>PAT BIOENERGÉTICA DEL NORTE DE ANTIOQUIA</v>
      </c>
      <c r="AA180" s="568" t="str">
        <f>IF($E180="","",INDEX(Esquemas_NORM!$H$2:$K$126,MATCH($E180,Esquemas_NORM!$A$2:$A$126,0),MATCH(AA$4,Esquemas_NORM!$H$1:$K$1,0)))</f>
        <v>A la fecha no ha conformado un EAT Región</v>
      </c>
      <c r="AB180" s="568" t="str">
        <f>IF($E180="","",INDEX(Esquemas_NORM!$H$2:$K$126,MATCH($E180,Esquemas_NORM!$A$2:$A$126,0),MATCH(AB$4,Esquemas_NORM!$H$1:$K$1,0)))</f>
        <v>A la fecha no ha conformado un EAT Área Metropolitana</v>
      </c>
      <c r="AC180" s="568" t="str">
        <f>IF($E180="","",INDEX(Esquemas_NORM!$H$2:$K$126,MATCH($E180,Esquemas_NORM!$A$2:$A$126,0),MATCH(AC$4,Esquemas_NORM!$H$1:$K$1,0)))</f>
        <v>A la fecha no ha conformado un EAT asociación - unión</v>
      </c>
      <c r="AD180" s="645"/>
    </row>
    <row r="181" spans="1:30" hidden="1" x14ac:dyDescent="0.3">
      <c r="A181" s="6">
        <v>2016</v>
      </c>
      <c r="B181" s="4" t="s">
        <v>556</v>
      </c>
      <c r="C181" s="4" t="s">
        <v>272</v>
      </c>
      <c r="D181" s="4" t="s">
        <v>571</v>
      </c>
      <c r="E181" s="4" t="s">
        <v>274</v>
      </c>
      <c r="F181" s="4" t="s">
        <v>275</v>
      </c>
      <c r="G181" s="4" t="s">
        <v>277</v>
      </c>
      <c r="H181" s="9">
        <v>3.629035266798061</v>
      </c>
      <c r="I181" s="9">
        <v>0</v>
      </c>
      <c r="J181" s="287">
        <v>3.629035266798061</v>
      </c>
      <c r="K181" s="9">
        <v>0.75890792674835272</v>
      </c>
      <c r="L181" s="9">
        <v>0.98655120251783368</v>
      </c>
      <c r="M181" s="287">
        <v>1.7454591292661865</v>
      </c>
      <c r="N181" s="9">
        <v>1.6486426965503407</v>
      </c>
      <c r="O181" s="9">
        <v>1.0453229621505846</v>
      </c>
      <c r="P181" s="9">
        <v>0.34587920663139982</v>
      </c>
      <c r="Q181" s="9">
        <v>0.24161131309923078</v>
      </c>
      <c r="R181" s="9">
        <v>0.6673975759561882</v>
      </c>
      <c r="S181" s="9">
        <v>1.4922249735390227</v>
      </c>
      <c r="T181" s="9">
        <v>7.5311422320342656</v>
      </c>
      <c r="U181" s="9">
        <v>0.27883572892206271</v>
      </c>
      <c r="V181" s="287">
        <v>13.251056688883095</v>
      </c>
      <c r="W181" s="287">
        <v>18.974206988499748</v>
      </c>
      <c r="X181" s="9">
        <v>1.8595668980244791</v>
      </c>
      <c r="Y181" s="284">
        <v>20.833773886524167</v>
      </c>
      <c r="Z181" s="568" t="str">
        <f>SUBSTITUTE(SUBSTITUTE(SUBSTITUTE(SUBSTITUTE(IF(E181="","",VLOOKUP(E181,Esquemas_NORM!$A$2:$H$126,8,FALSE)),"PROVINCIA ADMINISTRATIVA Y DE PLANIFICACIÓN","PAT"),"PROVINCIA ADMINISTRATIVA Y DE PLANIFICACION","PAT"),"PROVINCIA ADMINISTRATIVA DE PLANIFICACION","PAT"),"PROVINCIA ADMINISTRATIVA Y PLANIFICACION","PAT")</f>
        <v>PAT AGROINDUSTRIAL DEL OCCIDENTE ANTIOQUEÑO</v>
      </c>
      <c r="AA181" s="568" t="str">
        <f>IF($E181="","",INDEX(Esquemas_NORM!$H$2:$K$126,MATCH($E181,Esquemas_NORM!$A$2:$A$126,0),MATCH(AA$4,Esquemas_NORM!$H$1:$K$1,0)))</f>
        <v>Región de Planeación y Gestión de Occidente</v>
      </c>
      <c r="AB181" s="568" t="str">
        <f>IF($E181="","",INDEX(Esquemas_NORM!$H$2:$K$126,MATCH($E181,Esquemas_NORM!$A$2:$A$126,0),MATCH(AB$4,Esquemas_NORM!$H$1:$K$1,0)))</f>
        <v>A la fecha no ha conformado un EAT Área Metropolitana</v>
      </c>
      <c r="AC181" s="568" t="str">
        <f>IF($E181="","",INDEX(Esquemas_NORM!$H$2:$K$126,MATCH($E181,Esquemas_NORM!$A$2:$A$126,0),MATCH(AC$4,Esquemas_NORM!$H$1:$K$1,0)))</f>
        <v>ASOCIACION DE MUNICIPIOS DEL NORTE ANTIOQUEÑO - AMUNORTE</v>
      </c>
      <c r="AD181" s="645"/>
    </row>
    <row r="182" spans="1:30" hidden="1" x14ac:dyDescent="0.3">
      <c r="A182" s="6">
        <v>2016</v>
      </c>
      <c r="B182" s="4" t="s">
        <v>556</v>
      </c>
      <c r="C182" s="4" t="s">
        <v>272</v>
      </c>
      <c r="D182" s="4" t="s">
        <v>572</v>
      </c>
      <c r="E182" s="4" t="s">
        <v>278</v>
      </c>
      <c r="F182" s="4" t="s">
        <v>275</v>
      </c>
      <c r="G182" s="4" t="s">
        <v>280</v>
      </c>
      <c r="H182" s="9">
        <v>21.425939953161194</v>
      </c>
      <c r="I182" s="9">
        <v>0</v>
      </c>
      <c r="J182" s="287">
        <v>21.425939953161194</v>
      </c>
      <c r="K182" s="9">
        <v>1.3596629227912942</v>
      </c>
      <c r="L182" s="9">
        <v>4.8530384141993128</v>
      </c>
      <c r="M182" s="287">
        <v>6.212701336990607</v>
      </c>
      <c r="N182" s="9">
        <v>1.2533158838518763</v>
      </c>
      <c r="O182" s="9">
        <v>6.1113514808449452</v>
      </c>
      <c r="P182" s="9">
        <v>2.9897146898242588</v>
      </c>
      <c r="Q182" s="9">
        <v>2.0192751729632405</v>
      </c>
      <c r="R182" s="9">
        <v>4.8021939609849804</v>
      </c>
      <c r="S182" s="9">
        <v>6.6267991249118703</v>
      </c>
      <c r="T182" s="9">
        <v>10.344615801172207</v>
      </c>
      <c r="U182" s="9">
        <v>1.8436692645788659</v>
      </c>
      <c r="V182" s="287">
        <v>35.990935379132239</v>
      </c>
      <c r="W182" s="287">
        <v>65.506803785420729</v>
      </c>
      <c r="X182" s="9">
        <v>6.4199934146619952</v>
      </c>
      <c r="Y182" s="284">
        <v>71.926797200082873</v>
      </c>
      <c r="Z182" s="568" t="str">
        <f>SUBSTITUTE(SUBSTITUTE(SUBSTITUTE(SUBSTITUTE(IF(E182="","",VLOOKUP(E182,Esquemas_NORM!$A$2:$H$126,8,FALSE)),"PROVINCIA ADMINISTRATIVA Y DE PLANIFICACIÓN","PAT"),"PROVINCIA ADMINISTRATIVA Y DE PLANIFICACION","PAT"),"PROVINCIA ADMINISTRATIVA DE PLANIFICACION","PAT"),"PROVINCIA ADMINISTRATIVA Y PLANIFICACION","PAT")</f>
        <v>PAT DE PENDERISCO Y SINIFANÁ</v>
      </c>
      <c r="AA182" s="568" t="str">
        <f>IF($E182="","",INDEX(Esquemas_NORM!$H$2:$K$126,MATCH($E182,Esquemas_NORM!$A$2:$A$126,0),MATCH(AA$4,Esquemas_NORM!$H$1:$K$1,0)))</f>
        <v>A la fecha no ha conformado un EAT Región</v>
      </c>
      <c r="AB182" s="568" t="str">
        <f>IF($E182="","",INDEX(Esquemas_NORM!$H$2:$K$126,MATCH($E182,Esquemas_NORM!$A$2:$A$126,0),MATCH(AB$4,Esquemas_NORM!$H$1:$K$1,0)))</f>
        <v>A la fecha no ha conformado un EAT Área Metropolitana</v>
      </c>
      <c r="AC182" s="568" t="str">
        <f>IF($E182="","",INDEX(Esquemas_NORM!$H$2:$K$126,MATCH($E182,Esquemas_NORM!$A$2:$A$126,0),MATCH(AC$4,Esquemas_NORM!$H$1:$K$1,0)))</f>
        <v>ASOCIACION DE MUNICIPIOS DEL OCCIDENTE ANTIOQUEÑO - AMOCCIDENTE</v>
      </c>
      <c r="AD182" s="645"/>
    </row>
    <row r="183" spans="1:30" hidden="1" x14ac:dyDescent="0.3">
      <c r="A183" s="6">
        <v>2016</v>
      </c>
      <c r="B183" s="4" t="s">
        <v>556</v>
      </c>
      <c r="C183" s="4" t="s">
        <v>272</v>
      </c>
      <c r="D183" s="4" t="s">
        <v>572</v>
      </c>
      <c r="E183" s="4" t="s">
        <v>281</v>
      </c>
      <c r="F183" s="4" t="s">
        <v>275</v>
      </c>
      <c r="G183" s="4" t="s">
        <v>282</v>
      </c>
      <c r="H183" s="9">
        <v>10.134610807643501</v>
      </c>
      <c r="I183" s="9">
        <v>0</v>
      </c>
      <c r="J183" s="287">
        <v>10.134610807643501</v>
      </c>
      <c r="K183" s="9">
        <v>0.99658568910722012</v>
      </c>
      <c r="L183" s="9">
        <v>3.5292854460605247</v>
      </c>
      <c r="M183" s="287">
        <v>4.525871135167745</v>
      </c>
      <c r="N183" s="9">
        <v>0.92532201186264074</v>
      </c>
      <c r="O183" s="9">
        <v>4.8352168189646152</v>
      </c>
      <c r="P183" s="9">
        <v>2.5448553799727707</v>
      </c>
      <c r="Q183" s="9">
        <v>2.30910291310704</v>
      </c>
      <c r="R183" s="9">
        <v>4.0648419571831695</v>
      </c>
      <c r="S183" s="9">
        <v>5.1503292594149412</v>
      </c>
      <c r="T183" s="9">
        <v>14.897697587640481</v>
      </c>
      <c r="U183" s="9">
        <v>2.0214026445426883</v>
      </c>
      <c r="V183" s="287">
        <v>36.748768572688348</v>
      </c>
      <c r="W183" s="287">
        <v>52.1430218780541</v>
      </c>
      <c r="X183" s="9">
        <v>5.1102761504638687</v>
      </c>
      <c r="Y183" s="284">
        <v>57.253298028518039</v>
      </c>
      <c r="Z183" s="568" t="str">
        <f>SUBSTITUTE(SUBSTITUTE(SUBSTITUTE(SUBSTITUTE(IF(E183="","",VLOOKUP(E183,Esquemas_NORM!$A$2:$H$126,8,FALSE)),"PROVINCIA ADMINISTRATIVA Y DE PLANIFICACIÓN","PAT"),"PROVINCIA ADMINISTRATIVA Y DE PLANIFICACION","PAT"),"PROVINCIA ADMINISTRATIVA DE PLANIFICACION","PAT"),"PROVINCIA ADMINISTRATIVA Y PLANIFICACION","PAT")</f>
        <v>A la fecha no ha conformado un EAT Provincia</v>
      </c>
      <c r="AA183" s="568" t="str">
        <f>IF($E183="","",INDEX(Esquemas_NORM!$H$2:$K$126,MATCH($E183,Esquemas_NORM!$A$2:$A$126,0),MATCH(AA$4,Esquemas_NORM!$H$1:$K$1,0)))</f>
        <v>Región de Planeación y Gestión de Occidente</v>
      </c>
      <c r="AB183" s="568" t="str">
        <f>IF($E183="","",INDEX(Esquemas_NORM!$H$2:$K$126,MATCH($E183,Esquemas_NORM!$A$2:$A$126,0),MATCH(AB$4,Esquemas_NORM!$H$1:$K$1,0)))</f>
        <v>A la fecha no ha conformado un EAT Área Metropolitana</v>
      </c>
      <c r="AC183" s="568" t="str">
        <f>IF($E183="","",INDEX(Esquemas_NORM!$H$2:$K$126,MATCH($E183,Esquemas_NORM!$A$2:$A$126,0),MATCH(AC$4,Esquemas_NORM!$H$1:$K$1,0)))</f>
        <v>ASOCIACION DE MUNICIPIOS DEL OCCIDENTE ANTIOQUEÑO - AMOCCIDENTE</v>
      </c>
      <c r="AD183" s="645"/>
    </row>
    <row r="184" spans="1:30" hidden="1" x14ac:dyDescent="0.3">
      <c r="A184" s="6">
        <v>2016</v>
      </c>
      <c r="B184" s="4" t="s">
        <v>556</v>
      </c>
      <c r="C184" s="4" t="s">
        <v>272</v>
      </c>
      <c r="D184" s="4" t="s">
        <v>572</v>
      </c>
      <c r="E184" s="4" t="s">
        <v>283</v>
      </c>
      <c r="F184" s="4" t="s">
        <v>275</v>
      </c>
      <c r="G184" s="4" t="s">
        <v>284</v>
      </c>
      <c r="H184" s="9">
        <v>6.4415064142957217</v>
      </c>
      <c r="I184" s="9">
        <v>33.364983350114123</v>
      </c>
      <c r="J184" s="287">
        <v>39.806489764409847</v>
      </c>
      <c r="K184" s="9">
        <v>3.12961795860347</v>
      </c>
      <c r="L184" s="9">
        <v>2.052981011478701</v>
      </c>
      <c r="M184" s="287">
        <v>5.1825989700821715</v>
      </c>
      <c r="N184" s="9">
        <v>3.6684204900938693</v>
      </c>
      <c r="O184" s="9">
        <v>5.8440276440738579</v>
      </c>
      <c r="P184" s="9">
        <v>3.6246610496883305</v>
      </c>
      <c r="Q184" s="9">
        <v>1.7748480502188131</v>
      </c>
      <c r="R184" s="9">
        <v>7.5480708239509777</v>
      </c>
      <c r="S184" s="9">
        <v>7.5621483556119529</v>
      </c>
      <c r="T184" s="9">
        <v>12.251752172406055</v>
      </c>
      <c r="U184" s="9">
        <v>2.5579743894625362</v>
      </c>
      <c r="V184" s="287">
        <v>44.831902975506395</v>
      </c>
      <c r="W184" s="287">
        <v>91.10748488358</v>
      </c>
      <c r="X184" s="9">
        <v>8.9289878177544395</v>
      </c>
      <c r="Y184" s="284">
        <v>100.03647270133393</v>
      </c>
      <c r="Z184" s="568" t="str">
        <f>SUBSTITUTE(SUBSTITUTE(SUBSTITUTE(SUBSTITUTE(IF(E184="","",VLOOKUP(E184,Esquemas_NORM!$A$2:$H$126,8,FALSE)),"PROVINCIA ADMINISTRATIVA Y DE PLANIFICACIÓN","PAT"),"PROVINCIA ADMINISTRATIVA Y DE PLANIFICACION","PAT"),"PROVINCIA ADMINISTRATIVA DE PLANIFICACION","PAT"),"PROVINCIA ADMINISTRATIVA Y PLANIFICACION","PAT")</f>
        <v>PAT TURÍSTICA Y AGROECOLÓGICA DEL OCCIDENTE ANTIOQUEÑO</v>
      </c>
      <c r="AA184" s="568" t="str">
        <f>IF($E184="","",INDEX(Esquemas_NORM!$H$2:$K$126,MATCH($E184,Esquemas_NORM!$A$2:$A$126,0),MATCH(AA$4,Esquemas_NORM!$H$1:$K$1,0)))</f>
        <v>Región de Planeación y Gestión de Occidente</v>
      </c>
      <c r="AB184" s="568" t="str">
        <f>IF($E184="","",INDEX(Esquemas_NORM!$H$2:$K$126,MATCH($E184,Esquemas_NORM!$A$2:$A$126,0),MATCH(AB$4,Esquemas_NORM!$H$1:$K$1,0)))</f>
        <v>A la fecha no ha conformado un EAT Área Metropolitana</v>
      </c>
      <c r="AC184" s="568" t="str">
        <f>IF($E184="","",INDEX(Esquemas_NORM!$H$2:$K$126,MATCH($E184,Esquemas_NORM!$A$2:$A$126,0),MATCH(AC$4,Esquemas_NORM!$H$1:$K$1,0)))</f>
        <v>ASOCIACION DE MUNICIPIOS DEL OCCIDENTE ANTIOQUEÑO - AMOCCIDENTE</v>
      </c>
      <c r="AD184" s="645"/>
    </row>
    <row r="185" spans="1:30" hidden="1" x14ac:dyDescent="0.3">
      <c r="A185" s="6">
        <v>2016</v>
      </c>
      <c r="B185" s="4" t="s">
        <v>556</v>
      </c>
      <c r="C185" s="4" t="s">
        <v>272</v>
      </c>
      <c r="D185" s="4" t="s">
        <v>572</v>
      </c>
      <c r="E185" s="4" t="s">
        <v>285</v>
      </c>
      <c r="F185" s="4" t="s">
        <v>275</v>
      </c>
      <c r="G185" s="4" t="s">
        <v>286</v>
      </c>
      <c r="H185" s="9">
        <v>19.712327805228565</v>
      </c>
      <c r="I185" s="9">
        <v>1.220349050072415</v>
      </c>
      <c r="J185" s="287">
        <v>20.932676855300979</v>
      </c>
      <c r="K185" s="9">
        <v>2.3456614886746161</v>
      </c>
      <c r="L185" s="9">
        <v>4.1475996606554428</v>
      </c>
      <c r="M185" s="287">
        <v>6.4932611493300589</v>
      </c>
      <c r="N185" s="9">
        <v>0.56044663985685417</v>
      </c>
      <c r="O185" s="9">
        <v>5.9795999392659418</v>
      </c>
      <c r="P185" s="9">
        <v>1.804027244084301</v>
      </c>
      <c r="Q185" s="9">
        <v>1.6669930176023249</v>
      </c>
      <c r="R185" s="9">
        <v>3.7538356336284191</v>
      </c>
      <c r="S185" s="9">
        <v>6.1675845172473034</v>
      </c>
      <c r="T185" s="9">
        <v>24.396428495730849</v>
      </c>
      <c r="U185" s="9">
        <v>1.4677396594959957</v>
      </c>
      <c r="V185" s="287">
        <v>45.796655146911995</v>
      </c>
      <c r="W185" s="287">
        <v>74.957060853894674</v>
      </c>
      <c r="X185" s="9">
        <v>7.3461657302188801</v>
      </c>
      <c r="Y185" s="284">
        <v>82.303226584113588</v>
      </c>
      <c r="Z185" s="568" t="str">
        <f>SUBSTITUTE(SUBSTITUTE(SUBSTITUTE(SUBSTITUTE(IF(E185="","",VLOOKUP(E185,Esquemas_NORM!$A$2:$H$126,8,FALSE)),"PROVINCIA ADMINISTRATIVA Y DE PLANIFICACIÓN","PAT"),"PROVINCIA ADMINISTRATIVA Y DE PLANIFICACION","PAT"),"PROVINCIA ADMINISTRATIVA DE PLANIFICACION","PAT"),"PROVINCIA ADMINISTRATIVA Y PLANIFICACION","PAT")</f>
        <v>PAT DE PENDERISCO Y SINIFANÁ</v>
      </c>
      <c r="AA185" s="568" t="str">
        <f>IF($E185="","",INDEX(Esquemas_NORM!$H$2:$K$126,MATCH($E185,Esquemas_NORM!$A$2:$A$126,0),MATCH(AA$4,Esquemas_NORM!$H$1:$K$1,0)))</f>
        <v>A la fecha no ha conformado un EAT Región</v>
      </c>
      <c r="AB185" s="568" t="str">
        <f>IF($E185="","",INDEX(Esquemas_NORM!$H$2:$K$126,MATCH($E185,Esquemas_NORM!$A$2:$A$126,0),MATCH(AB$4,Esquemas_NORM!$H$1:$K$1,0)))</f>
        <v>A la fecha no ha conformado un EAT Área Metropolitana</v>
      </c>
      <c r="AC185" s="568" t="str">
        <f>IF($E185="","",INDEX(Esquemas_NORM!$H$2:$K$126,MATCH($E185,Esquemas_NORM!$A$2:$A$126,0),MATCH(AC$4,Esquemas_NORM!$H$1:$K$1,0)))</f>
        <v>ASOCIACION DE MUNICIPIOS DEL OCCIDENTE ANTIOQUEÑO - AMOCCIDENTE</v>
      </c>
      <c r="AD185" s="645"/>
    </row>
    <row r="186" spans="1:30" hidden="1" x14ac:dyDescent="0.3">
      <c r="A186" s="6">
        <v>2016</v>
      </c>
      <c r="B186" s="4" t="s">
        <v>556</v>
      </c>
      <c r="C186" s="4" t="s">
        <v>272</v>
      </c>
      <c r="D186" s="4" t="s">
        <v>571</v>
      </c>
      <c r="E186" s="4" t="s">
        <v>287</v>
      </c>
      <c r="F186" s="4" t="s">
        <v>275</v>
      </c>
      <c r="G186" s="4" t="s">
        <v>288</v>
      </c>
      <c r="H186" s="9">
        <v>17.760683128763077</v>
      </c>
      <c r="I186" s="9">
        <v>16.383498263262378</v>
      </c>
      <c r="J186" s="287">
        <v>34.144181392025459</v>
      </c>
      <c r="K186" s="9">
        <v>1.2925429217666384</v>
      </c>
      <c r="L186" s="9">
        <v>9.4505368994132315</v>
      </c>
      <c r="M186" s="287">
        <v>10.743079821179871</v>
      </c>
      <c r="N186" s="9">
        <v>7.7731383226279069</v>
      </c>
      <c r="O186" s="9">
        <v>20.991213392560557</v>
      </c>
      <c r="P186" s="9">
        <v>3.846956708096561</v>
      </c>
      <c r="Q186" s="9">
        <v>3.3112656378540968</v>
      </c>
      <c r="R186" s="9">
        <v>10.460477119114882</v>
      </c>
      <c r="S186" s="9">
        <v>11.767171878448128</v>
      </c>
      <c r="T186" s="9">
        <v>27.590548972771636</v>
      </c>
      <c r="U186" s="9">
        <v>3.2463278302146255</v>
      </c>
      <c r="V186" s="287">
        <v>88.987099861688392</v>
      </c>
      <c r="W186" s="287">
        <v>136.2446002241077</v>
      </c>
      <c r="X186" s="9">
        <v>13.352650193222606</v>
      </c>
      <c r="Y186" s="284">
        <v>149.59725041733012</v>
      </c>
      <c r="Z186" s="568" t="str">
        <f>SUBSTITUTE(SUBSTITUTE(SUBSTITUTE(SUBSTITUTE(IF(E186="","",VLOOKUP(E186,Esquemas_NORM!$A$2:$H$126,8,FALSE)),"PROVINCIA ADMINISTRATIVA Y DE PLANIFICACIÓN","PAT"),"PROVINCIA ADMINISTRATIVA Y DE PLANIFICACION","PAT"),"PROVINCIA ADMINISTRATIVA DE PLANIFICACION","PAT"),"PROVINCIA ADMINISTRATIVA Y PLANIFICACION","PAT")</f>
        <v>PAT AGROINDUSTRIAL DEL OCCIDENTE ANTIOQUEÑO</v>
      </c>
      <c r="AA186" s="568" t="str">
        <f>IF($E186="","",INDEX(Esquemas_NORM!$H$2:$K$126,MATCH($E186,Esquemas_NORM!$A$2:$A$126,0),MATCH(AA$4,Esquemas_NORM!$H$1:$K$1,0)))</f>
        <v>Región de Planeación y Gestión de Occidente</v>
      </c>
      <c r="AB186" s="568" t="str">
        <f>IF($E186="","",INDEX(Esquemas_NORM!$H$2:$K$126,MATCH($E186,Esquemas_NORM!$A$2:$A$126,0),MATCH(AB$4,Esquemas_NORM!$H$1:$K$1,0)))</f>
        <v>A la fecha no ha conformado un EAT Área Metropolitana</v>
      </c>
      <c r="AC186" s="568" t="str">
        <f>IF($E186="","",INDEX(Esquemas_NORM!$H$2:$K$126,MATCH($E186,Esquemas_NORM!$A$2:$A$126,0),MATCH(AC$4,Esquemas_NORM!$H$1:$K$1,0)))</f>
        <v>ASOCIACION DE MUNICIPIOS DEL OCCIDENTE ANTIOQUEÑO - AMOCCIDENTE</v>
      </c>
      <c r="AD186" s="645"/>
    </row>
    <row r="187" spans="1:30" hidden="1" x14ac:dyDescent="0.3">
      <c r="A187" s="6">
        <v>2016</v>
      </c>
      <c r="B187" s="4" t="s">
        <v>556</v>
      </c>
      <c r="C187" s="4" t="s">
        <v>272</v>
      </c>
      <c r="D187" s="4" t="s">
        <v>571</v>
      </c>
      <c r="E187" s="4" t="s">
        <v>289</v>
      </c>
      <c r="F187" s="4" t="s">
        <v>275</v>
      </c>
      <c r="G187" s="4" t="s">
        <v>290</v>
      </c>
      <c r="H187" s="9">
        <v>61.933283044657465</v>
      </c>
      <c r="I187" s="9">
        <v>5.1042181908571654E-2</v>
      </c>
      <c r="J187" s="287">
        <v>61.984325226566035</v>
      </c>
      <c r="K187" s="9">
        <v>4.0810076162065787</v>
      </c>
      <c r="L187" s="9">
        <v>14.716035961127414</v>
      </c>
      <c r="M187" s="287">
        <v>18.797043577333994</v>
      </c>
      <c r="N187" s="9">
        <v>4.5900779750834353</v>
      </c>
      <c r="O187" s="9">
        <v>39.350537423592954</v>
      </c>
      <c r="P187" s="9">
        <v>7.4226365146044815</v>
      </c>
      <c r="Q187" s="9">
        <v>7.009687547084388</v>
      </c>
      <c r="R187" s="9">
        <v>14.679672671850311</v>
      </c>
      <c r="S187" s="9">
        <v>17.564871932335294</v>
      </c>
      <c r="T187" s="9">
        <v>27.773323580735831</v>
      </c>
      <c r="U187" s="9">
        <v>6.4391750804872432</v>
      </c>
      <c r="V187" s="287">
        <v>124.82998272577395</v>
      </c>
      <c r="W187" s="287">
        <v>211.714406387466</v>
      </c>
      <c r="X187" s="9">
        <v>20.749067520514441</v>
      </c>
      <c r="Y187" s="284">
        <v>232.46347390798078</v>
      </c>
      <c r="Z187" s="568" t="str">
        <f>SUBSTITUTE(SUBSTITUTE(SUBSTITUTE(SUBSTITUTE(IF(E187="","",VLOOKUP(E187,Esquemas_NORM!$A$2:$H$126,8,FALSE)),"PROVINCIA ADMINISTRATIVA Y DE PLANIFICACIÓN","PAT"),"PROVINCIA ADMINISTRATIVA Y DE PLANIFICACION","PAT"),"PROVINCIA ADMINISTRATIVA DE PLANIFICACION","PAT"),"PROVINCIA ADMINISTRATIVA Y PLANIFICACION","PAT")</f>
        <v>PAT AGROINDUSTRIAL DEL OCCIDENTE ANTIOQUEÑO</v>
      </c>
      <c r="AA187" s="568" t="str">
        <f>IF($E187="","",INDEX(Esquemas_NORM!$H$2:$K$126,MATCH($E187,Esquemas_NORM!$A$2:$A$126,0),MATCH(AA$4,Esquemas_NORM!$H$1:$K$1,0)))</f>
        <v>Región de Planeación y Gestión de Occidente</v>
      </c>
      <c r="AB187" s="568" t="str">
        <f>IF($E187="","",INDEX(Esquemas_NORM!$H$2:$K$126,MATCH($E187,Esquemas_NORM!$A$2:$A$126,0),MATCH(AB$4,Esquemas_NORM!$H$1:$K$1,0)))</f>
        <v>A la fecha no ha conformado un EAT Área Metropolitana</v>
      </c>
      <c r="AC187" s="568" t="str">
        <f>IF($E187="","",INDEX(Esquemas_NORM!$H$2:$K$126,MATCH($E187,Esquemas_NORM!$A$2:$A$126,0),MATCH(AC$4,Esquemas_NORM!$H$1:$K$1,0)))</f>
        <v>ASOCIACION DE MUNICIPIOS DEL OCCIDENTE ANTIOQUEÑO - AMOCCIDENTE</v>
      </c>
      <c r="AD187" s="645"/>
    </row>
    <row r="188" spans="1:30" hidden="1" x14ac:dyDescent="0.3">
      <c r="A188" s="6">
        <v>2016</v>
      </c>
      <c r="B188" s="4" t="s">
        <v>556</v>
      </c>
      <c r="C188" s="4" t="s">
        <v>272</v>
      </c>
      <c r="D188" s="4" t="s">
        <v>572</v>
      </c>
      <c r="E188" s="4" t="s">
        <v>291</v>
      </c>
      <c r="F188" s="4" t="s">
        <v>275</v>
      </c>
      <c r="G188" s="4" t="s">
        <v>292</v>
      </c>
      <c r="H188" s="9">
        <v>53.649317804376764</v>
      </c>
      <c r="I188" s="9">
        <v>0</v>
      </c>
      <c r="J188" s="287">
        <v>53.649317804376764</v>
      </c>
      <c r="K188" s="9">
        <v>6.413786287950618</v>
      </c>
      <c r="L188" s="9">
        <v>7.3451337201958484</v>
      </c>
      <c r="M188" s="287">
        <v>13.758920008146466</v>
      </c>
      <c r="N188" s="9">
        <v>2.2811401521445918</v>
      </c>
      <c r="O188" s="9">
        <v>10.94089214710357</v>
      </c>
      <c r="P188" s="9">
        <v>3.469709634506712</v>
      </c>
      <c r="Q188" s="9">
        <v>2.7026526477309951</v>
      </c>
      <c r="R188" s="9">
        <v>9.0052893832740786</v>
      </c>
      <c r="S188" s="9">
        <v>10.398679796607363</v>
      </c>
      <c r="T188" s="9">
        <v>29.778007855682581</v>
      </c>
      <c r="U188" s="9">
        <v>4.3261984214665672</v>
      </c>
      <c r="V188" s="287">
        <v>72.902570038516458</v>
      </c>
      <c r="W188" s="287">
        <v>145.06708559095594</v>
      </c>
      <c r="X188" s="9">
        <v>14.217297751681718</v>
      </c>
      <c r="Y188" s="284">
        <v>159.28438334263785</v>
      </c>
      <c r="Z188" s="568" t="str">
        <f>SUBSTITUTE(SUBSTITUTE(SUBSTITUTE(SUBSTITUTE(IF(E188="","",VLOOKUP(E188,Esquemas_NORM!$A$2:$H$126,8,FALSE)),"PROVINCIA ADMINISTRATIVA Y DE PLANIFICACIÓN","PAT"),"PROVINCIA ADMINISTRATIVA Y DE PLANIFICACION","PAT"),"PROVINCIA ADMINISTRATIVA DE PLANIFICACION","PAT"),"PROVINCIA ADMINISTRATIVA Y PLANIFICACION","PAT")</f>
        <v>PAT TURÍSTICA Y AGROECOLÓGICA DEL OCCIDENTE ANTIOQUEÑO</v>
      </c>
      <c r="AA188" s="568" t="str">
        <f>IF($E188="","",INDEX(Esquemas_NORM!$H$2:$K$126,MATCH($E188,Esquemas_NORM!$A$2:$A$126,0),MATCH(AA$4,Esquemas_NORM!$H$1:$K$1,0)))</f>
        <v>A la fecha no ha conformado un EAT Región</v>
      </c>
      <c r="AB188" s="568" t="str">
        <f>IF($E188="","",INDEX(Esquemas_NORM!$H$2:$K$126,MATCH($E188,Esquemas_NORM!$A$2:$A$126,0),MATCH(AB$4,Esquemas_NORM!$H$1:$K$1,0)))</f>
        <v>A la fecha no ha conformado un EAT Área Metropolitana</v>
      </c>
      <c r="AC188" s="568" t="str">
        <f>IF($E188="","",INDEX(Esquemas_NORM!$H$2:$K$126,MATCH($E188,Esquemas_NORM!$A$2:$A$126,0),MATCH(AC$4,Esquemas_NORM!$H$1:$K$1,0)))</f>
        <v>ASOCIACION DE MUNICIPIOS DEL OCCIDENTE ANTIOQUEÑO - AMOCCIDENTE</v>
      </c>
      <c r="AD188" s="645"/>
    </row>
    <row r="189" spans="1:30" hidden="1" x14ac:dyDescent="0.3">
      <c r="A189" s="6">
        <v>2016</v>
      </c>
      <c r="B189" s="4" t="s">
        <v>556</v>
      </c>
      <c r="C189" s="4" t="s">
        <v>272</v>
      </c>
      <c r="D189" s="4" t="s">
        <v>571</v>
      </c>
      <c r="E189" s="4" t="s">
        <v>293</v>
      </c>
      <c r="F189" s="4" t="s">
        <v>275</v>
      </c>
      <c r="G189" s="4" t="s">
        <v>294</v>
      </c>
      <c r="H189" s="9">
        <v>25.92525994659065</v>
      </c>
      <c r="I189" s="9">
        <v>6.2964719002153267</v>
      </c>
      <c r="J189" s="287">
        <v>32.22173184680598</v>
      </c>
      <c r="K189" s="9">
        <v>1.1631789410334015</v>
      </c>
      <c r="L189" s="9">
        <v>14.717584095713258</v>
      </c>
      <c r="M189" s="287">
        <v>15.880763036746659</v>
      </c>
      <c r="N189" s="9">
        <v>11.569822331918571</v>
      </c>
      <c r="O189" s="9">
        <v>22.196180998709668</v>
      </c>
      <c r="P189" s="9">
        <v>5.2701132841898284</v>
      </c>
      <c r="Q189" s="9">
        <v>5.6704852177273013</v>
      </c>
      <c r="R189" s="9">
        <v>9.6277509135968611</v>
      </c>
      <c r="S189" s="9">
        <v>13.520166809365195</v>
      </c>
      <c r="T189" s="9">
        <v>40.608787315505332</v>
      </c>
      <c r="U189" s="9">
        <v>5.4339142810662153</v>
      </c>
      <c r="V189" s="287">
        <v>113.89722115207897</v>
      </c>
      <c r="W189" s="287">
        <v>164.6915248469036</v>
      </c>
      <c r="X189" s="9">
        <v>16.140590654242533</v>
      </c>
      <c r="Y189" s="284">
        <v>180.83211550114618</v>
      </c>
      <c r="Z189" s="568" t="str">
        <f>SUBSTITUTE(SUBSTITUTE(SUBSTITUTE(SUBSTITUTE(IF(E189="","",VLOOKUP(E189,Esquemas_NORM!$A$2:$H$126,8,FALSE)),"PROVINCIA ADMINISTRATIVA Y DE PLANIFICACIÓN","PAT"),"PROVINCIA ADMINISTRATIVA Y DE PLANIFICACION","PAT"),"PROVINCIA ADMINISTRATIVA DE PLANIFICACION","PAT"),"PROVINCIA ADMINISTRATIVA Y PLANIFICACION","PAT")</f>
        <v>PAT AGROINDUSTRIAL DEL OCCIDENTE ANTIOQUEÑO</v>
      </c>
      <c r="AA189" s="568" t="str">
        <f>IF($E189="","",INDEX(Esquemas_NORM!$H$2:$K$126,MATCH($E189,Esquemas_NORM!$A$2:$A$126,0),MATCH(AA$4,Esquemas_NORM!$H$1:$K$1,0)))</f>
        <v>Región de Planeación y Gestión de Occidente</v>
      </c>
      <c r="AB189" s="568" t="str">
        <f>IF($E189="","",INDEX(Esquemas_NORM!$H$2:$K$126,MATCH($E189,Esquemas_NORM!$A$2:$A$126,0),MATCH(AB$4,Esquemas_NORM!$H$1:$K$1,0)))</f>
        <v>A la fecha no ha conformado un EAT Área Metropolitana</v>
      </c>
      <c r="AC189" s="568" t="str">
        <f>IF($E189="","",INDEX(Esquemas_NORM!$H$2:$K$126,MATCH($E189,Esquemas_NORM!$A$2:$A$126,0),MATCH(AC$4,Esquemas_NORM!$H$1:$K$1,0)))</f>
        <v>ASOCIACION DE MUNICIPIOS DEL OCCIDENTE ANTIOQUEÑO - AMOCCIDENTE</v>
      </c>
      <c r="AD189" s="645"/>
    </row>
    <row r="190" spans="1:30" hidden="1" x14ac:dyDescent="0.3">
      <c r="A190" s="6">
        <v>2016</v>
      </c>
      <c r="B190" s="4" t="s">
        <v>556</v>
      </c>
      <c r="C190" s="4" t="s">
        <v>272</v>
      </c>
      <c r="D190" s="4" t="s">
        <v>572</v>
      </c>
      <c r="E190" s="4" t="s">
        <v>295</v>
      </c>
      <c r="F190" s="4" t="s">
        <v>275</v>
      </c>
      <c r="G190" s="4" t="s">
        <v>296</v>
      </c>
      <c r="H190" s="9">
        <v>6.6415895999373253</v>
      </c>
      <c r="I190" s="9">
        <v>0</v>
      </c>
      <c r="J190" s="287">
        <v>6.6415895999373253</v>
      </c>
      <c r="K190" s="9">
        <v>0.67356678169328432</v>
      </c>
      <c r="L190" s="9">
        <v>2.7110214739841227</v>
      </c>
      <c r="M190" s="287">
        <v>3.3845882556774072</v>
      </c>
      <c r="N190" s="9">
        <v>0.82435383142808449</v>
      </c>
      <c r="O190" s="9">
        <v>7.570596716742453</v>
      </c>
      <c r="P190" s="9">
        <v>1.3331666258986412</v>
      </c>
      <c r="Q190" s="9">
        <v>0.84265352104125124</v>
      </c>
      <c r="R190" s="9">
        <v>3.3660701351133597</v>
      </c>
      <c r="S190" s="9">
        <v>3.7697104470180633</v>
      </c>
      <c r="T190" s="9">
        <v>9.8980090403327434</v>
      </c>
      <c r="U190" s="9">
        <v>1.1076828431682213</v>
      </c>
      <c r="V190" s="287">
        <v>28.712243160742815</v>
      </c>
      <c r="W190" s="287">
        <v>39.445095548356797</v>
      </c>
      <c r="X190" s="9">
        <v>3.8658160531043189</v>
      </c>
      <c r="Y190" s="284">
        <v>43.310911601461164</v>
      </c>
      <c r="Z190" s="568" t="str">
        <f>SUBSTITUTE(SUBSTITUTE(SUBSTITUTE(SUBSTITUTE(IF(E190="","",VLOOKUP(E190,Esquemas_NORM!$A$2:$H$126,8,FALSE)),"PROVINCIA ADMINISTRATIVA Y DE PLANIFICACIÓN","PAT"),"PROVINCIA ADMINISTRATIVA Y DE PLANIFICACION","PAT"),"PROVINCIA ADMINISTRATIVA DE PLANIFICACION","PAT"),"PROVINCIA ADMINISTRATIVA Y PLANIFICACION","PAT")</f>
        <v>PAT TURÍSTICA Y AGROECOLÓGICA DEL OCCIDENTE ANTIOQUEÑO</v>
      </c>
      <c r="AA190" s="568" t="str">
        <f>IF($E190="","",INDEX(Esquemas_NORM!$H$2:$K$126,MATCH($E190,Esquemas_NORM!$A$2:$A$126,0),MATCH(AA$4,Esquemas_NORM!$H$1:$K$1,0)))</f>
        <v>A la fecha no ha conformado un EAT Región</v>
      </c>
      <c r="AB190" s="568" t="str">
        <f>IF($E190="","",INDEX(Esquemas_NORM!$H$2:$K$126,MATCH($E190,Esquemas_NORM!$A$2:$A$126,0),MATCH(AB$4,Esquemas_NORM!$H$1:$K$1,0)))</f>
        <v>A la fecha no ha conformado un EAT Área Metropolitana</v>
      </c>
      <c r="AC190" s="568" t="str">
        <f>IF($E190="","",INDEX(Esquemas_NORM!$H$2:$K$126,MATCH($E190,Esquemas_NORM!$A$2:$A$126,0),MATCH(AC$4,Esquemas_NORM!$H$1:$K$1,0)))</f>
        <v>ASOCIACION DE MUNICIPIOS DEL OCCIDENTE ANTIOQUEÑO - AMOCCIDENTE</v>
      </c>
      <c r="AD190" s="645"/>
    </row>
    <row r="191" spans="1:30" hidden="1" x14ac:dyDescent="0.3">
      <c r="A191" s="6">
        <v>2016</v>
      </c>
      <c r="B191" s="4" t="s">
        <v>556</v>
      </c>
      <c r="C191" s="4" t="s">
        <v>272</v>
      </c>
      <c r="D191" s="4" t="s">
        <v>572</v>
      </c>
      <c r="E191" s="4" t="s">
        <v>297</v>
      </c>
      <c r="F191" s="4" t="s">
        <v>275</v>
      </c>
      <c r="G191" s="4" t="s">
        <v>298</v>
      </c>
      <c r="H191" s="9">
        <v>11.017939940255875</v>
      </c>
      <c r="I191" s="9">
        <v>0.15389371218467229</v>
      </c>
      <c r="J191" s="287">
        <v>11.171833652440547</v>
      </c>
      <c r="K191" s="9">
        <v>1.2520423907550344</v>
      </c>
      <c r="L191" s="9">
        <v>3.0424998186264571</v>
      </c>
      <c r="M191" s="287">
        <v>4.2945422093814916</v>
      </c>
      <c r="N191" s="9">
        <v>1.0509910432905654</v>
      </c>
      <c r="O191" s="9">
        <v>3.4488169517944853</v>
      </c>
      <c r="P191" s="9">
        <v>2.1205642456658529</v>
      </c>
      <c r="Q191" s="9">
        <v>1.2308582897558438</v>
      </c>
      <c r="R191" s="9">
        <v>3.679972018459051</v>
      </c>
      <c r="S191" s="9">
        <v>4.2023629152266517</v>
      </c>
      <c r="T191" s="9">
        <v>15.136393214986331</v>
      </c>
      <c r="U191" s="9">
        <v>1.607616248670535</v>
      </c>
      <c r="V191" s="287">
        <v>32.477574927849318</v>
      </c>
      <c r="W191" s="287">
        <v>48.835753017559888</v>
      </c>
      <c r="X191" s="9">
        <v>4.7861473107407475</v>
      </c>
      <c r="Y191" s="284">
        <v>53.621900328300732</v>
      </c>
      <c r="Z191" s="568" t="str">
        <f>SUBSTITUTE(SUBSTITUTE(SUBSTITUTE(SUBSTITUTE(IF(E191="","",VLOOKUP(E191,Esquemas_NORM!$A$2:$H$126,8,FALSE)),"PROVINCIA ADMINISTRATIVA Y DE PLANIFICACIÓN","PAT"),"PROVINCIA ADMINISTRATIVA Y DE PLANIFICACION","PAT"),"PROVINCIA ADMINISTRATIVA DE PLANIFICACION","PAT"),"PROVINCIA ADMINISTRATIVA Y PLANIFICACION","PAT")</f>
        <v>PAT TURÍSTICA Y AGROECOLÓGICA DEL OCCIDENTE ANTIOQUEÑO</v>
      </c>
      <c r="AA191" s="568" t="str">
        <f>IF($E191="","",INDEX(Esquemas_NORM!$H$2:$K$126,MATCH($E191,Esquemas_NORM!$A$2:$A$126,0),MATCH(AA$4,Esquemas_NORM!$H$1:$K$1,0)))</f>
        <v>Región de Planeación y Gestión de Occidente</v>
      </c>
      <c r="AB191" s="568" t="str">
        <f>IF($E191="","",INDEX(Esquemas_NORM!$H$2:$K$126,MATCH($E191,Esquemas_NORM!$A$2:$A$126,0),MATCH(AB$4,Esquemas_NORM!$H$1:$K$1,0)))</f>
        <v>A la fecha no ha conformado un EAT Área Metropolitana</v>
      </c>
      <c r="AC191" s="568" t="str">
        <f>IF($E191="","",INDEX(Esquemas_NORM!$H$2:$K$126,MATCH($E191,Esquemas_NORM!$A$2:$A$126,0),MATCH(AC$4,Esquemas_NORM!$H$1:$K$1,0)))</f>
        <v>ASOCIACION DE MUNICIPIOS DEL OCCIDENTE ANTIOQUEÑO - AMOCCIDENTE</v>
      </c>
      <c r="AD191" s="645"/>
    </row>
    <row r="192" spans="1:30" hidden="1" x14ac:dyDescent="0.3">
      <c r="A192" s="6">
        <v>2016</v>
      </c>
      <c r="B192" s="4" t="s">
        <v>556</v>
      </c>
      <c r="C192" s="4" t="s">
        <v>272</v>
      </c>
      <c r="D192" s="4" t="s">
        <v>572</v>
      </c>
      <c r="E192" s="4" t="s">
        <v>299</v>
      </c>
      <c r="F192" s="4" t="s">
        <v>275</v>
      </c>
      <c r="G192" s="4" t="s">
        <v>300</v>
      </c>
      <c r="H192" s="9">
        <v>16.685480017563151</v>
      </c>
      <c r="I192" s="9">
        <v>0.65316328470950991</v>
      </c>
      <c r="J192" s="287">
        <v>17.338643302272661</v>
      </c>
      <c r="K192" s="9">
        <v>0.8261579529361881</v>
      </c>
      <c r="L192" s="9">
        <v>6.2947153170138757</v>
      </c>
      <c r="M192" s="287">
        <v>7.1208732699500636</v>
      </c>
      <c r="N192" s="9">
        <v>2.6982423726774245</v>
      </c>
      <c r="O192" s="9">
        <v>10.724795786128864</v>
      </c>
      <c r="P192" s="9">
        <v>3.9353029977764034</v>
      </c>
      <c r="Q192" s="9">
        <v>3.6713730604254637</v>
      </c>
      <c r="R192" s="9">
        <v>6.9015860029824365</v>
      </c>
      <c r="S192" s="9">
        <v>8.8744681324909855</v>
      </c>
      <c r="T192" s="9">
        <v>14.006969439041942</v>
      </c>
      <c r="U192" s="9">
        <v>3.5900804935724233</v>
      </c>
      <c r="V192" s="287">
        <v>54.40281828509594</v>
      </c>
      <c r="W192" s="287">
        <v>80.269637814294313</v>
      </c>
      <c r="X192" s="9">
        <v>7.8668247630166963</v>
      </c>
      <c r="Y192" s="284">
        <v>88.136462577311093</v>
      </c>
      <c r="Z192" s="568" t="str">
        <f>SUBSTITUTE(SUBSTITUTE(SUBSTITUTE(SUBSTITUTE(IF(E192="","",VLOOKUP(E192,Esquemas_NORM!$A$2:$H$126,8,FALSE)),"PROVINCIA ADMINISTRATIVA Y DE PLANIFICACIÓN","PAT"),"PROVINCIA ADMINISTRATIVA Y DE PLANIFICACION","PAT"),"PROVINCIA ADMINISTRATIVA DE PLANIFICACION","PAT"),"PROVINCIA ADMINISTRATIVA Y PLANIFICACION","PAT")</f>
        <v>A la fecha no ha conformado un EAT Provincia</v>
      </c>
      <c r="AA192" s="568" t="str">
        <f>IF($E192="","",INDEX(Esquemas_NORM!$H$2:$K$126,MATCH($E192,Esquemas_NORM!$A$2:$A$126,0),MATCH(AA$4,Esquemas_NORM!$H$1:$K$1,0)))</f>
        <v>Región de Planeación y Gestión de Occidente</v>
      </c>
      <c r="AB192" s="568" t="str">
        <f>IF($E192="","",INDEX(Esquemas_NORM!$H$2:$K$126,MATCH($E192,Esquemas_NORM!$A$2:$A$126,0),MATCH(AB$4,Esquemas_NORM!$H$1:$K$1,0)))</f>
        <v>A la fecha no ha conformado un EAT Área Metropolitana</v>
      </c>
      <c r="AC192" s="568" t="str">
        <f>IF($E192="","",INDEX(Esquemas_NORM!$H$2:$K$126,MATCH($E192,Esquemas_NORM!$A$2:$A$126,0),MATCH(AC$4,Esquemas_NORM!$H$1:$K$1,0)))</f>
        <v>ASOCIACION DE MUNICIPIOS DEL OCCIDENTE ANTIOQUEÑO - AMOCCIDENTE</v>
      </c>
      <c r="AD192" s="645"/>
    </row>
    <row r="193" spans="1:30" hidden="1" x14ac:dyDescent="0.3">
      <c r="A193" s="6">
        <v>2016</v>
      </c>
      <c r="B193" s="4" t="s">
        <v>556</v>
      </c>
      <c r="C193" s="4" t="s">
        <v>272</v>
      </c>
      <c r="D193" s="4" t="s">
        <v>572</v>
      </c>
      <c r="E193" s="4" t="s">
        <v>301</v>
      </c>
      <c r="F193" s="4" t="s">
        <v>275</v>
      </c>
      <c r="G193" s="4" t="s">
        <v>302</v>
      </c>
      <c r="H193" s="9">
        <v>4.4801651774248423</v>
      </c>
      <c r="I193" s="9">
        <v>8.8013751567855153E-3</v>
      </c>
      <c r="J193" s="287">
        <v>4.488966552581628</v>
      </c>
      <c r="K193" s="9">
        <v>0.60864746421023042</v>
      </c>
      <c r="L193" s="9">
        <v>2.0591677640938051</v>
      </c>
      <c r="M193" s="287">
        <v>2.6678152283040353</v>
      </c>
      <c r="N193" s="9">
        <v>0.93451857123715032</v>
      </c>
      <c r="O193" s="9">
        <v>3.5771048658318123</v>
      </c>
      <c r="P193" s="9">
        <v>0.7355889960245271</v>
      </c>
      <c r="Q193" s="9">
        <v>0.34780538533181615</v>
      </c>
      <c r="R193" s="9">
        <v>1.619344575352889</v>
      </c>
      <c r="S193" s="9">
        <v>2.719251514116896</v>
      </c>
      <c r="T193" s="9">
        <v>12.523181671270104</v>
      </c>
      <c r="U193" s="9">
        <v>0.48507317125330401</v>
      </c>
      <c r="V193" s="287">
        <v>22.9418687504185</v>
      </c>
      <c r="W193" s="287">
        <v>30.551167885078549</v>
      </c>
      <c r="X193" s="9">
        <v>2.9941667933456273</v>
      </c>
      <c r="Y193" s="284">
        <v>33.545334678424197</v>
      </c>
      <c r="Z193" s="568" t="str">
        <f>SUBSTITUTE(SUBSTITUTE(SUBSTITUTE(SUBSTITUTE(IF(E193="","",VLOOKUP(E193,Esquemas_NORM!$A$2:$H$126,8,FALSE)),"PROVINCIA ADMINISTRATIVA Y DE PLANIFICACIÓN","PAT"),"PROVINCIA ADMINISTRATIVA Y DE PLANIFICACION","PAT"),"PROVINCIA ADMINISTRATIVA DE PLANIFICACION","PAT"),"PROVINCIA ADMINISTRATIVA Y PLANIFICACION","PAT")</f>
        <v>PAT TURÍSTICA Y AGROECOLÓGICA DEL OCCIDENTE ANTIOQUEÑO</v>
      </c>
      <c r="AA193" s="568" t="str">
        <f>IF($E193="","",INDEX(Esquemas_NORM!$H$2:$K$126,MATCH($E193,Esquemas_NORM!$A$2:$A$126,0),MATCH(AA$4,Esquemas_NORM!$H$1:$K$1,0)))</f>
        <v>Región de Planeación y Gestión de Occidente</v>
      </c>
      <c r="AB193" s="568" t="str">
        <f>IF($E193="","",INDEX(Esquemas_NORM!$H$2:$K$126,MATCH($E193,Esquemas_NORM!$A$2:$A$126,0),MATCH(AB$4,Esquemas_NORM!$H$1:$K$1,0)))</f>
        <v>A la fecha no ha conformado un EAT Área Metropolitana</v>
      </c>
      <c r="AC193" s="568" t="str">
        <f>IF($E193="","",INDEX(Esquemas_NORM!$H$2:$K$126,MATCH($E193,Esquemas_NORM!$A$2:$A$126,0),MATCH(AC$4,Esquemas_NORM!$H$1:$K$1,0)))</f>
        <v>ASOCIACION DE MUNICIPIOS DEL OCCIDENTE ANTIOQUEÑO - AMOCCIDENTE</v>
      </c>
      <c r="AD193" s="645"/>
    </row>
    <row r="194" spans="1:30" hidden="1" x14ac:dyDescent="0.3">
      <c r="A194" s="6">
        <v>2016</v>
      </c>
      <c r="B194" s="4" t="s">
        <v>556</v>
      </c>
      <c r="C194" s="4" t="s">
        <v>272</v>
      </c>
      <c r="D194" s="4" t="s">
        <v>571</v>
      </c>
      <c r="E194" s="4" t="s">
        <v>303</v>
      </c>
      <c r="F194" s="4" t="s">
        <v>275</v>
      </c>
      <c r="G194" s="4" t="s">
        <v>304</v>
      </c>
      <c r="H194" s="9">
        <v>12.120293666835838</v>
      </c>
      <c r="I194" s="9">
        <v>0</v>
      </c>
      <c r="J194" s="287">
        <v>12.120293666835838</v>
      </c>
      <c r="K194" s="9">
        <v>2.564466853322259</v>
      </c>
      <c r="L194" s="9">
        <v>2.8310977988626336</v>
      </c>
      <c r="M194" s="287">
        <v>5.395564652184893</v>
      </c>
      <c r="N194" s="9">
        <v>0.63599514662459822</v>
      </c>
      <c r="O194" s="9">
        <v>5.4933436409527614</v>
      </c>
      <c r="P194" s="9">
        <v>2.2442988160370319</v>
      </c>
      <c r="Q194" s="9">
        <v>1.6222408076467014</v>
      </c>
      <c r="R194" s="9">
        <v>3.8046048470263925</v>
      </c>
      <c r="S194" s="9">
        <v>5.5781465659314451</v>
      </c>
      <c r="T194" s="9">
        <v>22.267066335891862</v>
      </c>
      <c r="U194" s="9">
        <v>1.3461400609106757</v>
      </c>
      <c r="V194" s="287">
        <v>42.991836221021465</v>
      </c>
      <c r="W194" s="287">
        <v>61.48421438267097</v>
      </c>
      <c r="X194" s="9">
        <v>6.0257595949199994</v>
      </c>
      <c r="Y194" s="284">
        <v>67.509973977591017</v>
      </c>
      <c r="Z194" s="568" t="str">
        <f>SUBSTITUTE(SUBSTITUTE(SUBSTITUTE(SUBSTITUTE(IF(E194="","",VLOOKUP(E194,Esquemas_NORM!$A$2:$H$126,8,FALSE)),"PROVINCIA ADMINISTRATIVA Y DE PLANIFICACIÓN","PAT"),"PROVINCIA ADMINISTRATIVA Y DE PLANIFICACION","PAT"),"PROVINCIA ADMINISTRATIVA DE PLANIFICACION","PAT"),"PROVINCIA ADMINISTRATIVA Y PLANIFICACION","PAT")</f>
        <v>PAT AGROINDUSTRIAL DEL OCCIDENTE ANTIOQUEÑO</v>
      </c>
      <c r="AA194" s="568" t="str">
        <f>IF($E194="","",INDEX(Esquemas_NORM!$H$2:$K$126,MATCH($E194,Esquemas_NORM!$A$2:$A$126,0),MATCH(AA$4,Esquemas_NORM!$H$1:$K$1,0)))</f>
        <v>Región de Planeación y Gestión de Occidente</v>
      </c>
      <c r="AB194" s="568" t="str">
        <f>IF($E194="","",INDEX(Esquemas_NORM!$H$2:$K$126,MATCH($E194,Esquemas_NORM!$A$2:$A$126,0),MATCH(AB$4,Esquemas_NORM!$H$1:$K$1,0)))</f>
        <v>A la fecha no ha conformado un EAT Área Metropolitana</v>
      </c>
      <c r="AC194" s="568" t="str">
        <f>IF($E194="","",INDEX(Esquemas_NORM!$H$2:$K$126,MATCH($E194,Esquemas_NORM!$A$2:$A$126,0),MATCH(AC$4,Esquemas_NORM!$H$1:$K$1,0)))</f>
        <v>ASOCIACION DE MUNICIPIOS DEL OCCIDENTE ANTIOQUEÑO - AMOCCIDENTE</v>
      </c>
      <c r="AD194" s="645"/>
    </row>
    <row r="195" spans="1:30" hidden="1" x14ac:dyDescent="0.3">
      <c r="A195" s="6">
        <v>2016</v>
      </c>
      <c r="B195" s="4" t="s">
        <v>556</v>
      </c>
      <c r="C195" s="4" t="s">
        <v>272</v>
      </c>
      <c r="D195" s="4" t="s">
        <v>572</v>
      </c>
      <c r="E195" s="4" t="s">
        <v>305</v>
      </c>
      <c r="F195" s="4" t="s">
        <v>275</v>
      </c>
      <c r="G195" s="4" t="s">
        <v>306</v>
      </c>
      <c r="H195" s="9">
        <v>12.916557134617102</v>
      </c>
      <c r="I195" s="9">
        <v>0.94158734612693407</v>
      </c>
      <c r="J195" s="287">
        <v>13.858144480744036</v>
      </c>
      <c r="K195" s="9">
        <v>1.020077083539787</v>
      </c>
      <c r="L195" s="9">
        <v>5.0387209225087579</v>
      </c>
      <c r="M195" s="287">
        <v>6.0587980060485451</v>
      </c>
      <c r="N195" s="9">
        <v>1.2890513743741203</v>
      </c>
      <c r="O195" s="9">
        <v>5.0608115924356154</v>
      </c>
      <c r="P195" s="9">
        <v>2.8927091891128032</v>
      </c>
      <c r="Q195" s="9">
        <v>2.405954505265651</v>
      </c>
      <c r="R195" s="9">
        <v>6.1150683452860708</v>
      </c>
      <c r="S195" s="9">
        <v>6.4050933417827052</v>
      </c>
      <c r="T195" s="9">
        <v>21.239616620922476</v>
      </c>
      <c r="U195" s="9">
        <v>2.03812833773685</v>
      </c>
      <c r="V195" s="287">
        <v>47.44643330691629</v>
      </c>
      <c r="W195" s="287">
        <v>68.337437684459388</v>
      </c>
      <c r="X195" s="9">
        <v>6.6974096514680745</v>
      </c>
      <c r="Y195" s="284">
        <v>75.034847335927495</v>
      </c>
      <c r="Z195" s="568" t="str">
        <f>SUBSTITUTE(SUBSTITUTE(SUBSTITUTE(SUBSTITUTE(IF(E195="","",VLOOKUP(E195,Esquemas_NORM!$A$2:$H$126,8,FALSE)),"PROVINCIA ADMINISTRATIVA Y DE PLANIFICACIÓN","PAT"),"PROVINCIA ADMINISTRATIVA Y DE PLANIFICACION","PAT"),"PROVINCIA ADMINISTRATIVA DE PLANIFICACION","PAT"),"PROVINCIA ADMINISTRATIVA Y PLANIFICACION","PAT")</f>
        <v>PAT TURÍSTICA Y AGROECOLÓGICA DEL OCCIDENTE ANTIOQUEÑO</v>
      </c>
      <c r="AA195" s="568" t="str">
        <f>IF($E195="","",INDEX(Esquemas_NORM!$H$2:$K$126,MATCH($E195,Esquemas_NORM!$A$2:$A$126,0),MATCH(AA$4,Esquemas_NORM!$H$1:$K$1,0)))</f>
        <v>A la fecha no ha conformado un EAT Región</v>
      </c>
      <c r="AB195" s="568" t="str">
        <f>IF($E195="","",INDEX(Esquemas_NORM!$H$2:$K$126,MATCH($E195,Esquemas_NORM!$A$2:$A$126,0),MATCH(AB$4,Esquemas_NORM!$H$1:$K$1,0)))</f>
        <v>A la fecha no ha conformado un EAT Área Metropolitana</v>
      </c>
      <c r="AC195" s="568" t="str">
        <f>IF($E195="","",INDEX(Esquemas_NORM!$H$2:$K$126,MATCH($E195,Esquemas_NORM!$A$2:$A$126,0),MATCH(AC$4,Esquemas_NORM!$H$1:$K$1,0)))</f>
        <v>ASOCIACION DE MUNICIPIOS DEL OCCIDENTE ANTIOQUEÑO - AMOCCIDENTE</v>
      </c>
      <c r="AD195" s="645"/>
    </row>
    <row r="196" spans="1:30" hidden="1" x14ac:dyDescent="0.3">
      <c r="A196" s="6">
        <v>2016</v>
      </c>
      <c r="B196" s="4" t="s">
        <v>556</v>
      </c>
      <c r="C196" s="4" t="s">
        <v>272</v>
      </c>
      <c r="D196" s="4" t="s">
        <v>572</v>
      </c>
      <c r="E196" s="4" t="s">
        <v>307</v>
      </c>
      <c r="F196" s="4" t="s">
        <v>275</v>
      </c>
      <c r="G196" s="4" t="s">
        <v>308</v>
      </c>
      <c r="H196" s="9">
        <v>12.551221392580008</v>
      </c>
      <c r="I196" s="9">
        <v>0</v>
      </c>
      <c r="J196" s="287">
        <v>12.551221392580008</v>
      </c>
      <c r="K196" s="9">
        <v>2.130809691865692</v>
      </c>
      <c r="L196" s="9">
        <v>11.242268904919207</v>
      </c>
      <c r="M196" s="287">
        <v>13.3730785967849</v>
      </c>
      <c r="N196" s="9">
        <v>7.1126027397551885</v>
      </c>
      <c r="O196" s="9">
        <v>31.745890643192585</v>
      </c>
      <c r="P196" s="9">
        <v>2.9632714949288577</v>
      </c>
      <c r="Q196" s="9">
        <v>2.7884566001074353</v>
      </c>
      <c r="R196" s="9">
        <v>18.604013097572171</v>
      </c>
      <c r="S196" s="9">
        <v>13.769013820222929</v>
      </c>
      <c r="T196" s="9">
        <v>45.207736181886041</v>
      </c>
      <c r="U196" s="9">
        <v>2.6834557895251225</v>
      </c>
      <c r="V196" s="287">
        <v>124.87444036719033</v>
      </c>
      <c r="W196" s="287">
        <v>152.51131984430501</v>
      </c>
      <c r="X196" s="9">
        <v>14.946869828509323</v>
      </c>
      <c r="Y196" s="284">
        <v>167.45818967281431</v>
      </c>
      <c r="Z196" s="568" t="str">
        <f>SUBSTITUTE(SUBSTITUTE(SUBSTITUTE(SUBSTITUTE(IF(E196="","",VLOOKUP(E196,Esquemas_NORM!$A$2:$H$126,8,FALSE)),"PROVINCIA ADMINISTRATIVA Y DE PLANIFICACIÓN","PAT"),"PROVINCIA ADMINISTRATIVA Y DE PLANIFICACION","PAT"),"PROVINCIA ADMINISTRATIVA DE PLANIFICACION","PAT"),"PROVINCIA ADMINISTRATIVA Y PLANIFICACION","PAT")</f>
        <v>PAT TURÍSTICA Y AGROECOLÓGICA DEL OCCIDENTE ANTIOQUEÑO</v>
      </c>
      <c r="AA196" s="568" t="str">
        <f>IF($E196="","",INDEX(Esquemas_NORM!$H$2:$K$126,MATCH($E196,Esquemas_NORM!$A$2:$A$126,0),MATCH(AA$4,Esquemas_NORM!$H$1:$K$1,0)))</f>
        <v>Región de Planeación y Gestión de Occidente</v>
      </c>
      <c r="AB196" s="568" t="str">
        <f>IF($E196="","",INDEX(Esquemas_NORM!$H$2:$K$126,MATCH($E196,Esquemas_NORM!$A$2:$A$126,0),MATCH(AB$4,Esquemas_NORM!$H$1:$K$1,0)))</f>
        <v>A la fecha no ha conformado un EAT Área Metropolitana</v>
      </c>
      <c r="AC196" s="568" t="str">
        <f>IF($E196="","",INDEX(Esquemas_NORM!$H$2:$K$126,MATCH($E196,Esquemas_NORM!$A$2:$A$126,0),MATCH(AC$4,Esquemas_NORM!$H$1:$K$1,0)))</f>
        <v>ASOCIACION DE MUNICIPIOS DEL OCCIDENTE ANTIOQUEÑO - AMOCCIDENTE</v>
      </c>
      <c r="AD196" s="645"/>
    </row>
    <row r="197" spans="1:30" hidden="1" x14ac:dyDescent="0.3">
      <c r="A197" s="6">
        <v>2016</v>
      </c>
      <c r="B197" s="4" t="s">
        <v>556</v>
      </c>
      <c r="C197" s="4" t="s">
        <v>272</v>
      </c>
      <c r="D197" s="4" t="s">
        <v>572</v>
      </c>
      <c r="E197" s="4" t="s">
        <v>309</v>
      </c>
      <c r="F197" s="4" t="s">
        <v>275</v>
      </c>
      <c r="G197" s="4" t="s">
        <v>310</v>
      </c>
      <c r="H197" s="9">
        <v>20.275705735838926</v>
      </c>
      <c r="I197" s="9">
        <v>0.99983524084814701</v>
      </c>
      <c r="J197" s="287">
        <v>21.275540976687072</v>
      </c>
      <c r="K197" s="9">
        <v>5.606620657755971</v>
      </c>
      <c r="L197" s="9">
        <v>16.048673184879846</v>
      </c>
      <c r="M197" s="287">
        <v>21.655293842635817</v>
      </c>
      <c r="N197" s="9">
        <v>16.689706810490623</v>
      </c>
      <c r="O197" s="9">
        <v>83.686428822820432</v>
      </c>
      <c r="P197" s="9">
        <v>7.9882189950086548</v>
      </c>
      <c r="Q197" s="9">
        <v>5.9628526075949404</v>
      </c>
      <c r="R197" s="9">
        <v>27.695215127765124</v>
      </c>
      <c r="S197" s="9">
        <v>24.89984038051119</v>
      </c>
      <c r="T197" s="9">
        <v>28.957594589806469</v>
      </c>
      <c r="U197" s="9">
        <v>9.3641425535004075</v>
      </c>
      <c r="V197" s="287">
        <v>205.24399988749784</v>
      </c>
      <c r="W197" s="287">
        <v>252.09557025922288</v>
      </c>
      <c r="X197" s="9">
        <v>24.706622936941109</v>
      </c>
      <c r="Y197" s="284">
        <v>276.80219319616396</v>
      </c>
      <c r="Z197" s="568" t="str">
        <f>SUBSTITUTE(SUBSTITUTE(SUBSTITUTE(SUBSTITUTE(IF(E197="","",VLOOKUP(E197,Esquemas_NORM!$A$2:$H$126,8,FALSE)),"PROVINCIA ADMINISTRATIVA Y DE PLANIFICACIÓN","PAT"),"PROVINCIA ADMINISTRATIVA Y DE PLANIFICACION","PAT"),"PROVINCIA ADMINISTRATIVA DE PLANIFICACION","PAT"),"PROVINCIA ADMINISTRATIVA Y PLANIFICACION","PAT")</f>
        <v>PAT TURÍSTICA Y AGROECOLÓGICA DEL OCCIDENTE ANTIOQUEÑO</v>
      </c>
      <c r="AA197" s="568" t="str">
        <f>IF($E197="","",INDEX(Esquemas_NORM!$H$2:$K$126,MATCH($E197,Esquemas_NORM!$A$2:$A$126,0),MATCH(AA$4,Esquemas_NORM!$H$1:$K$1,0)))</f>
        <v>A la fecha no ha conformado un EAT Región</v>
      </c>
      <c r="AB197" s="568" t="str">
        <f>IF($E197="","",INDEX(Esquemas_NORM!$H$2:$K$126,MATCH($E197,Esquemas_NORM!$A$2:$A$126,0),MATCH(AB$4,Esquemas_NORM!$H$1:$K$1,0)))</f>
        <v>A la fecha no ha conformado un EAT Área Metropolitana</v>
      </c>
      <c r="AC197" s="568" t="str">
        <f>IF($E197="","",INDEX(Esquemas_NORM!$H$2:$K$126,MATCH($E197,Esquemas_NORM!$A$2:$A$126,0),MATCH(AC$4,Esquemas_NORM!$H$1:$K$1,0)))</f>
        <v>ASOCIACION DE MUNICIPIOS DEL OCCIDENTE ANTIOQUEÑO - AMOCCIDENTE</v>
      </c>
      <c r="AD197" s="645"/>
    </row>
    <row r="198" spans="1:30" hidden="1" x14ac:dyDescent="0.3">
      <c r="A198" s="6">
        <v>2016</v>
      </c>
      <c r="B198" s="4" t="s">
        <v>556</v>
      </c>
      <c r="C198" s="4" t="s">
        <v>272</v>
      </c>
      <c r="D198" s="4" t="s">
        <v>572</v>
      </c>
      <c r="E198" s="4" t="s">
        <v>311</v>
      </c>
      <c r="F198" s="4" t="s">
        <v>275</v>
      </c>
      <c r="G198" s="4" t="s">
        <v>312</v>
      </c>
      <c r="H198" s="9">
        <v>15.451315389643424</v>
      </c>
      <c r="I198" s="9">
        <v>0.37426647166521482</v>
      </c>
      <c r="J198" s="287">
        <v>15.825581861308638</v>
      </c>
      <c r="K198" s="9">
        <v>3.6333066980497706</v>
      </c>
      <c r="L198" s="9">
        <v>8.2216015404827942</v>
      </c>
      <c r="M198" s="287">
        <v>11.854908238532564</v>
      </c>
      <c r="N198" s="9">
        <v>6.0692418445616152</v>
      </c>
      <c r="O198" s="9">
        <v>32.053227750150988</v>
      </c>
      <c r="P198" s="9">
        <v>8.8804271445390697</v>
      </c>
      <c r="Q198" s="9">
        <v>3.8117451363463282</v>
      </c>
      <c r="R198" s="9">
        <v>17.274556979852857</v>
      </c>
      <c r="S198" s="9">
        <v>12.652127042969999</v>
      </c>
      <c r="T198" s="9">
        <v>17.881154662094715</v>
      </c>
      <c r="U198" s="9">
        <v>4.1824167252717066</v>
      </c>
      <c r="V198" s="287">
        <v>102.80489728578728</v>
      </c>
      <c r="W198" s="287">
        <v>132.33929362001331</v>
      </c>
      <c r="X198" s="9">
        <v>12.96991067256292</v>
      </c>
      <c r="Y198" s="284">
        <v>145.3092042925762</v>
      </c>
      <c r="Z198" s="568" t="str">
        <f>SUBSTITUTE(SUBSTITUTE(SUBSTITUTE(SUBSTITUTE(IF(E198="","",VLOOKUP(E198,Esquemas_NORM!$A$2:$H$126,8,FALSE)),"PROVINCIA ADMINISTRATIVA Y DE PLANIFICACIÓN","PAT"),"PROVINCIA ADMINISTRATIVA Y DE PLANIFICACION","PAT"),"PROVINCIA ADMINISTRATIVA DE PLANIFICACION","PAT"),"PROVINCIA ADMINISTRATIVA Y PLANIFICACION","PAT")</f>
        <v>A la fecha no ha conformado un EAT Provincia</v>
      </c>
      <c r="AA198" s="568" t="str">
        <f>IF($E198="","",INDEX(Esquemas_NORM!$H$2:$K$126,MATCH($E198,Esquemas_NORM!$A$2:$A$126,0),MATCH(AA$4,Esquemas_NORM!$H$1:$K$1,0)))</f>
        <v>A la fecha no ha conformado un EAT Región</v>
      </c>
      <c r="AB198" s="568" t="str">
        <f>IF($E198="","",INDEX(Esquemas_NORM!$H$2:$K$126,MATCH($E198,Esquemas_NORM!$A$2:$A$126,0),MATCH(AB$4,Esquemas_NORM!$H$1:$K$1,0)))</f>
        <v>A la fecha no ha conformado un EAT Área Metropolitana</v>
      </c>
      <c r="AC198" s="568" t="str">
        <f>IF($E198="","",INDEX(Esquemas_NORM!$H$2:$K$126,MATCH($E198,Esquemas_NORM!$A$2:$A$126,0),MATCH(AC$4,Esquemas_NORM!$H$1:$K$1,0)))</f>
        <v>ASOCIACION DE MUNICIPIOS DEL OCCIDENTE ANTIOQUEÑO - AMOCCIDENTE</v>
      </c>
      <c r="AD198" s="645"/>
    </row>
    <row r="199" spans="1:30" hidden="1" x14ac:dyDescent="0.3">
      <c r="A199" s="6">
        <v>2016</v>
      </c>
      <c r="B199" s="4" t="s">
        <v>556</v>
      </c>
      <c r="C199" s="4" t="s">
        <v>272</v>
      </c>
      <c r="D199" s="4" t="s">
        <v>571</v>
      </c>
      <c r="E199" s="4" t="s">
        <v>313</v>
      </c>
      <c r="F199" s="4" t="s">
        <v>275</v>
      </c>
      <c r="G199" s="4" t="s">
        <v>314</v>
      </c>
      <c r="H199" s="9">
        <v>12.783651219909377</v>
      </c>
      <c r="I199" s="9">
        <v>0</v>
      </c>
      <c r="J199" s="287">
        <v>12.783651219909377</v>
      </c>
      <c r="K199" s="9">
        <v>1.5438969155804161</v>
      </c>
      <c r="L199" s="9">
        <v>3.6311666663894586</v>
      </c>
      <c r="M199" s="287">
        <v>5.1750635819698747</v>
      </c>
      <c r="N199" s="9">
        <v>1.057441027366073</v>
      </c>
      <c r="O199" s="9">
        <v>4.096515246051295</v>
      </c>
      <c r="P199" s="9">
        <v>2.2603860823242936</v>
      </c>
      <c r="Q199" s="9">
        <v>0.88567338710642285</v>
      </c>
      <c r="R199" s="9">
        <v>2.3176952142734573</v>
      </c>
      <c r="S199" s="9">
        <v>4.2908888890133019</v>
      </c>
      <c r="T199" s="9">
        <v>20.104799644630472</v>
      </c>
      <c r="U199" s="9">
        <v>0.90939487908623773</v>
      </c>
      <c r="V199" s="287">
        <v>35.922794369851552</v>
      </c>
      <c r="W199" s="287">
        <v>55.008653681659894</v>
      </c>
      <c r="X199" s="9">
        <v>5.3911223564296096</v>
      </c>
      <c r="Y199" s="284">
        <v>60.39977603808952</v>
      </c>
      <c r="Z199" s="568" t="str">
        <f>SUBSTITUTE(SUBSTITUTE(SUBSTITUTE(SUBSTITUTE(IF(E199="","",VLOOKUP(E199,Esquemas_NORM!$A$2:$H$126,8,FALSE)),"PROVINCIA ADMINISTRATIVA Y DE PLANIFICACIÓN","PAT"),"PROVINCIA ADMINISTRATIVA Y DE PLANIFICACION","PAT"),"PROVINCIA ADMINISTRATIVA DE PLANIFICACION","PAT"),"PROVINCIA ADMINISTRATIVA Y PLANIFICACION","PAT")</f>
        <v>PAT AGROINDUSTRIAL DEL OCCIDENTE ANTIOQUEÑO</v>
      </c>
      <c r="AA199" s="568" t="str">
        <f>IF($E199="","",INDEX(Esquemas_NORM!$H$2:$K$126,MATCH($E199,Esquemas_NORM!$A$2:$A$126,0),MATCH(AA$4,Esquemas_NORM!$H$1:$K$1,0)))</f>
        <v>Región de Planeación y Gestión de Occidente</v>
      </c>
      <c r="AB199" s="568" t="str">
        <f>IF($E199="","",INDEX(Esquemas_NORM!$H$2:$K$126,MATCH($E199,Esquemas_NORM!$A$2:$A$126,0),MATCH(AB$4,Esquemas_NORM!$H$1:$K$1,0)))</f>
        <v>A la fecha no ha conformado un EAT Área Metropolitana</v>
      </c>
      <c r="AC199" s="568" t="str">
        <f>IF($E199="","",INDEX(Esquemas_NORM!$H$2:$K$126,MATCH($E199,Esquemas_NORM!$A$2:$A$126,0),MATCH(AC$4,Esquemas_NORM!$H$1:$K$1,0)))</f>
        <v>ASOCIACION DE MUNICIPIOS DEL OCCIDENTE ANTIOQUEÑO - AMOCCIDENTE</v>
      </c>
      <c r="AD199" s="645"/>
    </row>
    <row r="200" spans="1:30" hidden="1" x14ac:dyDescent="0.3">
      <c r="A200" s="6">
        <v>2016</v>
      </c>
      <c r="B200" s="4" t="s">
        <v>556</v>
      </c>
      <c r="C200" s="4" t="s">
        <v>315</v>
      </c>
      <c r="D200" s="4" t="s">
        <v>573</v>
      </c>
      <c r="E200" s="4" t="s">
        <v>317</v>
      </c>
      <c r="F200" s="4" t="s">
        <v>318</v>
      </c>
      <c r="G200" s="4" t="s">
        <v>319</v>
      </c>
      <c r="H200" s="9">
        <v>57.465136266539432</v>
      </c>
      <c r="I200" s="9">
        <v>1.3471660187348908</v>
      </c>
      <c r="J200" s="287">
        <v>58.81230228527432</v>
      </c>
      <c r="K200" s="9">
        <v>3.1981477815111128</v>
      </c>
      <c r="L200" s="9">
        <v>13.634578171897182</v>
      </c>
      <c r="M200" s="287">
        <v>16.832725953408296</v>
      </c>
      <c r="N200" s="9">
        <v>4.1380619878080918</v>
      </c>
      <c r="O200" s="9">
        <v>23.040279236053969</v>
      </c>
      <c r="P200" s="9">
        <v>8.9660099908955306</v>
      </c>
      <c r="Q200" s="9">
        <v>6.8999738544725204</v>
      </c>
      <c r="R200" s="9">
        <v>26.611082856868432</v>
      </c>
      <c r="S200" s="9">
        <v>14.935223436568696</v>
      </c>
      <c r="T200" s="9">
        <v>18.865074301058225</v>
      </c>
      <c r="U200" s="9">
        <v>6.2170131323026885</v>
      </c>
      <c r="V200" s="287">
        <v>109.67271879602815</v>
      </c>
      <c r="W200" s="287">
        <v>190.30148606994806</v>
      </c>
      <c r="X200" s="9">
        <v>18.650494555829724</v>
      </c>
      <c r="Y200" s="284">
        <v>208.95198062577796</v>
      </c>
      <c r="Z200" s="568" t="str">
        <f>SUBSTITUTE(SUBSTITUTE(SUBSTITUTE(SUBSTITUTE(IF(E200="","",VLOOKUP(E200,Esquemas_NORM!$A$2:$H$126,8,FALSE)),"PROVINCIA ADMINISTRATIVA Y DE PLANIFICACIÓN","PAT"),"PROVINCIA ADMINISTRATIVA Y DE PLANIFICACION","PAT"),"PROVINCIA ADMINISTRATIVA DE PLANIFICACION","PAT"),"PROVINCIA ADMINISTRATIVA Y PLANIFICACION","PAT")</f>
        <v>PAT DE LA PAZ</v>
      </c>
      <c r="AA200" s="568" t="str">
        <f>IF($E200="","",INDEX(Esquemas_NORM!$H$2:$K$126,MATCH($E200,Esquemas_NORM!$A$2:$A$126,0),MATCH(AA$4,Esquemas_NORM!$H$1:$K$1,0)))</f>
        <v>A la fecha no ha conformado un EAT Región</v>
      </c>
      <c r="AB200" s="568" t="str">
        <f>IF($E200="","",INDEX(Esquemas_NORM!$H$2:$K$126,MATCH($E200,Esquemas_NORM!$A$2:$A$126,0),MATCH(AB$4,Esquemas_NORM!$H$1:$K$1,0)))</f>
        <v>A la fecha no ha conformado un EAT Área Metropolitana</v>
      </c>
      <c r="AC200" s="568" t="str">
        <f>IF($E200="","",INDEX(Esquemas_NORM!$H$2:$K$126,MATCH($E200,Esquemas_NORM!$A$2:$A$126,0),MATCH(AC$4,Esquemas_NORM!$H$1:$K$1,0)))</f>
        <v>MUNICIPIOS UNIDOS DEL SUR DE ANTIOQUIA - MUSA</v>
      </c>
      <c r="AD200" s="645"/>
    </row>
    <row r="201" spans="1:30" hidden="1" x14ac:dyDescent="0.3">
      <c r="A201" s="6">
        <v>2016</v>
      </c>
      <c r="B201" s="4" t="s">
        <v>556</v>
      </c>
      <c r="C201" s="4" t="s">
        <v>315</v>
      </c>
      <c r="D201" s="4" t="s">
        <v>574</v>
      </c>
      <c r="E201" s="4" t="s">
        <v>320</v>
      </c>
      <c r="F201" s="4" t="s">
        <v>318</v>
      </c>
      <c r="G201" s="4" t="s">
        <v>322</v>
      </c>
      <c r="H201" s="9">
        <v>6.4197383317667063</v>
      </c>
      <c r="I201" s="9">
        <v>0</v>
      </c>
      <c r="J201" s="287">
        <v>6.4197383317667063</v>
      </c>
      <c r="K201" s="9">
        <v>1.3669800187454695</v>
      </c>
      <c r="L201" s="9">
        <v>2.7110788078687817</v>
      </c>
      <c r="M201" s="287">
        <v>4.0780588266142512</v>
      </c>
      <c r="N201" s="9">
        <v>0.97342880645302143</v>
      </c>
      <c r="O201" s="9">
        <v>4.75081477986393</v>
      </c>
      <c r="P201" s="9">
        <v>1.4970600615497802</v>
      </c>
      <c r="Q201" s="9">
        <v>1.0976362696865047</v>
      </c>
      <c r="R201" s="9">
        <v>5.4356687320167421</v>
      </c>
      <c r="S201" s="9">
        <v>4.0649248138579441</v>
      </c>
      <c r="T201" s="9">
        <v>13.852578385704662</v>
      </c>
      <c r="U201" s="9">
        <v>1.1233864541419845</v>
      </c>
      <c r="V201" s="287">
        <v>32.79549830327457</v>
      </c>
      <c r="W201" s="287">
        <v>43.796410927844725</v>
      </c>
      <c r="X201" s="9">
        <v>4.2922666577306874</v>
      </c>
      <c r="Y201" s="284">
        <v>48.088677585575468</v>
      </c>
      <c r="Z201" s="568" t="str">
        <f>SUBSTITUTE(SUBSTITUTE(SUBSTITUTE(SUBSTITUTE(IF(E201="","",VLOOKUP(E201,Esquemas_NORM!$A$2:$H$126,8,FALSE)),"PROVINCIA ADMINISTRATIVA Y DE PLANIFICACIÓN","PAT"),"PROVINCIA ADMINISTRATIVA Y DE PLANIFICACION","PAT"),"PROVINCIA ADMINISTRATIVA DE PLANIFICACION","PAT"),"PROVINCIA ADMINISTRATIVA Y PLANIFICACION","PAT")</f>
        <v>PAT DEL AGUA, BOSQUES Y EL TURISMO</v>
      </c>
      <c r="AA201" s="568" t="str">
        <f>IF($E201="","",INDEX(Esquemas_NORM!$H$2:$K$126,MATCH($E201,Esquemas_NORM!$A$2:$A$126,0),MATCH(AA$4,Esquemas_NORM!$H$1:$K$1,0)))</f>
        <v>A la fecha no ha conformado un EAT Región</v>
      </c>
      <c r="AB201" s="568" t="str">
        <f>IF($E201="","",INDEX(Esquemas_NORM!$H$2:$K$126,MATCH($E201,Esquemas_NORM!$A$2:$A$126,0),MATCH(AB$4,Esquemas_NORM!$H$1:$K$1,0)))</f>
        <v>A la fecha no ha conformado un EAT Área Metropolitana</v>
      </c>
      <c r="AC201" s="568" t="str">
        <f>IF($E201="","",INDEX(Esquemas_NORM!$H$2:$K$126,MATCH($E201,Esquemas_NORM!$A$2:$A$126,0),MATCH(AC$4,Esquemas_NORM!$H$1:$K$1,0)))</f>
        <v>A la fecha no ha conformado un EAT asociación - unión</v>
      </c>
      <c r="AD201" s="645"/>
    </row>
    <row r="202" spans="1:30" hidden="1" x14ac:dyDescent="0.3">
      <c r="A202" s="6">
        <v>2016</v>
      </c>
      <c r="B202" s="4" t="s">
        <v>556</v>
      </c>
      <c r="C202" s="4" t="s">
        <v>315</v>
      </c>
      <c r="D202" s="4" t="s">
        <v>573</v>
      </c>
      <c r="E202" s="4" t="s">
        <v>323</v>
      </c>
      <c r="F202" s="4" t="s">
        <v>318</v>
      </c>
      <c r="G202" s="4" t="s">
        <v>325</v>
      </c>
      <c r="H202" s="9">
        <v>11.963124799931668</v>
      </c>
      <c r="I202" s="9">
        <v>0</v>
      </c>
      <c r="J202" s="287">
        <v>11.963124799931668</v>
      </c>
      <c r="K202" s="9">
        <v>1.2855917718681327</v>
      </c>
      <c r="L202" s="9">
        <v>3.7133380341907647</v>
      </c>
      <c r="M202" s="287">
        <v>4.9989298060588974</v>
      </c>
      <c r="N202" s="9">
        <v>0.9016067180604862</v>
      </c>
      <c r="O202" s="9">
        <v>3.1701178118439293</v>
      </c>
      <c r="P202" s="9">
        <v>1.8032456531424601</v>
      </c>
      <c r="Q202" s="9">
        <v>1.4935839439733392</v>
      </c>
      <c r="R202" s="9">
        <v>5.970940805647432</v>
      </c>
      <c r="S202" s="9">
        <v>4.6505503053792454</v>
      </c>
      <c r="T202" s="9">
        <v>18.946836629883737</v>
      </c>
      <c r="U202" s="9">
        <v>1.3181675664815282</v>
      </c>
      <c r="V202" s="287">
        <v>38.255049434412157</v>
      </c>
      <c r="W202" s="287">
        <v>56.120249243461501</v>
      </c>
      <c r="X202" s="9">
        <v>5.5000642643549522</v>
      </c>
      <c r="Y202" s="284">
        <v>61.620313507816512</v>
      </c>
      <c r="Z202" s="568" t="str">
        <f>SUBSTITUTE(SUBSTITUTE(SUBSTITUTE(SUBSTITUTE(IF(E202="","",VLOOKUP(E202,Esquemas_NORM!$A$2:$H$126,8,FALSE)),"PROVINCIA ADMINISTRATIVA Y DE PLANIFICACIÓN","PAT"),"PROVINCIA ADMINISTRATIVA Y DE PLANIFICACION","PAT"),"PROVINCIA ADMINISTRATIVA DE PLANIFICACION","PAT"),"PROVINCIA ADMINISTRATIVA Y PLANIFICACION","PAT")</f>
        <v>PAT DE LA PAZ</v>
      </c>
      <c r="AA202" s="568" t="str">
        <f>IF($E202="","",INDEX(Esquemas_NORM!$H$2:$K$126,MATCH($E202,Esquemas_NORM!$A$2:$A$126,0),MATCH(AA$4,Esquemas_NORM!$H$1:$K$1,0)))</f>
        <v>A la fecha no ha conformado un EAT Región</v>
      </c>
      <c r="AB202" s="568" t="str">
        <f>IF($E202="","",INDEX(Esquemas_NORM!$H$2:$K$126,MATCH($E202,Esquemas_NORM!$A$2:$A$126,0),MATCH(AB$4,Esquemas_NORM!$H$1:$K$1,0)))</f>
        <v>A la fecha no ha conformado un EAT Área Metropolitana</v>
      </c>
      <c r="AC202" s="568" t="str">
        <f>IF($E202="","",INDEX(Esquemas_NORM!$H$2:$K$126,MATCH($E202,Esquemas_NORM!$A$2:$A$126,0),MATCH(AC$4,Esquemas_NORM!$H$1:$K$1,0)))</f>
        <v>MUNICIPIOS UNIDOS DEL SUR DE ANTIOQUIA - MUSA</v>
      </c>
      <c r="AD202" s="645"/>
    </row>
    <row r="203" spans="1:30" hidden="1" x14ac:dyDescent="0.3">
      <c r="A203" s="6">
        <v>2016</v>
      </c>
      <c r="B203" s="4" t="s">
        <v>556</v>
      </c>
      <c r="C203" s="4" t="s">
        <v>315</v>
      </c>
      <c r="D203" s="4" t="s">
        <v>575</v>
      </c>
      <c r="E203" s="4" t="s">
        <v>326</v>
      </c>
      <c r="F203" s="4" t="s">
        <v>318</v>
      </c>
      <c r="G203" s="4" t="s">
        <v>327</v>
      </c>
      <c r="H203" s="9">
        <v>14.524690529963184</v>
      </c>
      <c r="I203" s="9">
        <v>0</v>
      </c>
      <c r="J203" s="287">
        <v>14.524690529963184</v>
      </c>
      <c r="K203" s="9">
        <v>8.9133300904256902</v>
      </c>
      <c r="L203" s="9">
        <v>7.066347958529521</v>
      </c>
      <c r="M203" s="287">
        <v>15.979678048955211</v>
      </c>
      <c r="N203" s="9">
        <v>17.427422849011098</v>
      </c>
      <c r="O203" s="9">
        <v>23.463154781208036</v>
      </c>
      <c r="P203" s="9">
        <v>7.1139675361456867</v>
      </c>
      <c r="Q203" s="9">
        <v>3.7639228616823956</v>
      </c>
      <c r="R203" s="9">
        <v>19.986964722701906</v>
      </c>
      <c r="S203" s="9">
        <v>11.715011051919436</v>
      </c>
      <c r="T203" s="9">
        <v>12.800668187773065</v>
      </c>
      <c r="U203" s="9">
        <v>3.9958761712352646</v>
      </c>
      <c r="V203" s="287">
        <v>100.26698816167689</v>
      </c>
      <c r="W203" s="287">
        <v>132.41395709091165</v>
      </c>
      <c r="X203" s="9">
        <v>12.977228065010229</v>
      </c>
      <c r="Y203" s="284">
        <v>145.39118515592199</v>
      </c>
      <c r="Z203" s="568" t="str">
        <f>SUBSTITUTE(SUBSTITUTE(SUBSTITUTE(SUBSTITUTE(IF(E203="","",VLOOKUP(E203,Esquemas_NORM!$A$2:$H$126,8,FALSE)),"PROVINCIA ADMINISTRATIVA Y DE PLANIFICACIÓN","PAT"),"PROVINCIA ADMINISTRATIVA Y DE PLANIFICACION","PAT"),"PROVINCIA ADMINISTRATIVA DE PLANIFICACION","PAT"),"PROVINCIA ADMINISTRATIVA Y PLANIFICACION","PAT")</f>
        <v>PAT DEL AGUA, BOSQUES Y EL TURISMO</v>
      </c>
      <c r="AA203" s="568" t="str">
        <f>IF($E203="","",INDEX(Esquemas_NORM!$H$2:$K$126,MATCH($E203,Esquemas_NORM!$A$2:$A$126,0),MATCH(AA$4,Esquemas_NORM!$H$1:$K$1,0)))</f>
        <v>A la fecha no ha conformado un EAT Región</v>
      </c>
      <c r="AB203" s="568" t="str">
        <f>IF($E203="","",INDEX(Esquemas_NORM!$H$2:$K$126,MATCH($E203,Esquemas_NORM!$A$2:$A$126,0),MATCH(AB$4,Esquemas_NORM!$H$1:$K$1,0)))</f>
        <v>A la fecha no ha conformado un EAT Área Metropolitana</v>
      </c>
      <c r="AC203" s="568" t="str">
        <f>IF($E203="","",INDEX(Esquemas_NORM!$H$2:$K$126,MATCH($E203,Esquemas_NORM!$A$2:$A$126,0),MATCH(AC$4,Esquemas_NORM!$H$1:$K$1,0)))</f>
        <v>A la fecha no ha conformado un EAT asociación - unión</v>
      </c>
      <c r="AD203" s="645"/>
    </row>
    <row r="204" spans="1:30" hidden="1" x14ac:dyDescent="0.3">
      <c r="A204" s="6">
        <v>2016</v>
      </c>
      <c r="B204" s="4" t="s">
        <v>556</v>
      </c>
      <c r="C204" s="4" t="s">
        <v>315</v>
      </c>
      <c r="D204" s="4" t="s">
        <v>574</v>
      </c>
      <c r="E204" s="4" t="s">
        <v>328</v>
      </c>
      <c r="F204" s="4" t="s">
        <v>318</v>
      </c>
      <c r="G204" s="4" t="s">
        <v>329</v>
      </c>
      <c r="H204" s="9">
        <v>13.066809733548904</v>
      </c>
      <c r="I204" s="9">
        <v>0</v>
      </c>
      <c r="J204" s="287">
        <v>13.066809733548904</v>
      </c>
      <c r="K204" s="9">
        <v>1.5182026622404017</v>
      </c>
      <c r="L204" s="9">
        <v>3.6046160853856732</v>
      </c>
      <c r="M204" s="287">
        <v>5.1228187476260754</v>
      </c>
      <c r="N204" s="9">
        <v>0.4160462830281132</v>
      </c>
      <c r="O204" s="9">
        <v>1.7478373523280308</v>
      </c>
      <c r="P204" s="9">
        <v>0.70668614585230838</v>
      </c>
      <c r="Q204" s="9">
        <v>0.50308996125469496</v>
      </c>
      <c r="R204" s="9">
        <v>3.3338586904412226</v>
      </c>
      <c r="S204" s="9">
        <v>4.2746612267656099</v>
      </c>
      <c r="T204" s="9">
        <v>20.822475643483827</v>
      </c>
      <c r="U204" s="9">
        <v>0.53523698252155683</v>
      </c>
      <c r="V204" s="287">
        <v>32.339892285675361</v>
      </c>
      <c r="W204" s="287">
        <v>51.62051562105453</v>
      </c>
      <c r="X204" s="9">
        <v>5.0590679318483085</v>
      </c>
      <c r="Y204" s="284">
        <v>56.679583552902905</v>
      </c>
      <c r="Z204" s="568" t="str">
        <f>SUBSTITUTE(SUBSTITUTE(SUBSTITUTE(SUBSTITUTE(IF(E204="","",VLOOKUP(E204,Esquemas_NORM!$A$2:$H$126,8,FALSE)),"PROVINCIA ADMINISTRATIVA Y DE PLANIFICACIÓN","PAT"),"PROVINCIA ADMINISTRATIVA Y DE PLANIFICACION","PAT"),"PROVINCIA ADMINISTRATIVA DE PLANIFICACION","PAT"),"PROVINCIA ADMINISTRATIVA Y PLANIFICACION","PAT")</f>
        <v>PAT DEL AGUA, BOSQUES Y EL TURISMO</v>
      </c>
      <c r="AA204" s="568" t="str">
        <f>IF($E204="","",INDEX(Esquemas_NORM!$H$2:$K$126,MATCH($E204,Esquemas_NORM!$A$2:$A$126,0),MATCH(AA$4,Esquemas_NORM!$H$1:$K$1,0)))</f>
        <v>A la fecha no ha conformado un EAT Región</v>
      </c>
      <c r="AB204" s="568" t="str">
        <f>IF($E204="","",INDEX(Esquemas_NORM!$H$2:$K$126,MATCH($E204,Esquemas_NORM!$A$2:$A$126,0),MATCH(AB$4,Esquemas_NORM!$H$1:$K$1,0)))</f>
        <v>A la fecha no ha conformado un EAT Área Metropolitana</v>
      </c>
      <c r="AC204" s="568" t="str">
        <f>IF($E204="","",INDEX(Esquemas_NORM!$H$2:$K$126,MATCH($E204,Esquemas_NORM!$A$2:$A$126,0),MATCH(AC$4,Esquemas_NORM!$H$1:$K$1,0)))</f>
        <v>A la fecha no ha conformado un EAT asociación - unión</v>
      </c>
      <c r="AD204" s="645"/>
    </row>
    <row r="205" spans="1:30" hidden="1" x14ac:dyDescent="0.3">
      <c r="A205" s="6">
        <v>2016</v>
      </c>
      <c r="B205" s="4" t="s">
        <v>556</v>
      </c>
      <c r="C205" s="4" t="s">
        <v>315</v>
      </c>
      <c r="D205" s="4" t="s">
        <v>576</v>
      </c>
      <c r="E205" s="4" t="s">
        <v>330</v>
      </c>
      <c r="F205" s="4" t="s">
        <v>318</v>
      </c>
      <c r="G205" s="4" t="s">
        <v>331</v>
      </c>
      <c r="H205" s="9">
        <v>99.273887510976323</v>
      </c>
      <c r="I205" s="9">
        <v>0</v>
      </c>
      <c r="J205" s="287">
        <v>99.273887510976323</v>
      </c>
      <c r="K205" s="9">
        <v>26.232209331040877</v>
      </c>
      <c r="L205" s="9">
        <v>22.299635670653544</v>
      </c>
      <c r="M205" s="287">
        <v>48.531845001694421</v>
      </c>
      <c r="N205" s="9">
        <v>16.957208361446177</v>
      </c>
      <c r="O205" s="9">
        <v>120.02936309418659</v>
      </c>
      <c r="P205" s="9">
        <v>15.385820685237896</v>
      </c>
      <c r="Q205" s="9">
        <v>19.904645369828049</v>
      </c>
      <c r="R205" s="9">
        <v>76.369612017702948</v>
      </c>
      <c r="S205" s="9">
        <v>44.447871508215982</v>
      </c>
      <c r="T205" s="9">
        <v>56.024907359916526</v>
      </c>
      <c r="U205" s="9">
        <v>20.562272757397498</v>
      </c>
      <c r="V205" s="287">
        <v>369.68170115393173</v>
      </c>
      <c r="W205" s="287">
        <v>527.20869351488011</v>
      </c>
      <c r="X205" s="9">
        <v>51.669080842446434</v>
      </c>
      <c r="Y205" s="284">
        <v>578.87777435732698</v>
      </c>
      <c r="Z205" s="568" t="str">
        <f>SUBSTITUTE(SUBSTITUTE(SUBSTITUTE(SUBSTITUTE(IF(E205="","",VLOOKUP(E205,Esquemas_NORM!$A$2:$H$126,8,FALSE)),"PROVINCIA ADMINISTRATIVA Y DE PLANIFICACIÓN","PAT"),"PROVINCIA ADMINISTRATIVA Y DE PLANIFICACION","PAT"),"PROVINCIA ADMINISTRATIVA DE PLANIFICACION","PAT"),"PROVINCIA ADMINISTRATIVA Y PLANIFICACION","PAT")</f>
        <v>A la fecha no ha conformado un EAT Provincia</v>
      </c>
      <c r="AA205" s="568" t="str">
        <f>IF($E205="","",INDEX(Esquemas_NORM!$H$2:$K$126,MATCH($E205,Esquemas_NORM!$A$2:$A$126,0),MATCH(AA$4,Esquemas_NORM!$H$1:$K$1,0)))</f>
        <v>A la fecha no ha conformado un EAT Región</v>
      </c>
      <c r="AB205" s="568" t="str">
        <f>IF($E205="","",INDEX(Esquemas_NORM!$H$2:$K$126,MATCH($E205,Esquemas_NORM!$A$2:$A$126,0),MATCH(AB$4,Esquemas_NORM!$H$1:$K$1,0)))</f>
        <v>A la fecha no ha conformado un EAT Área Metropolitana</v>
      </c>
      <c r="AC205" s="568" t="str">
        <f>IF($E205="","",INDEX(Esquemas_NORM!$H$2:$K$126,MATCH($E205,Esquemas_NORM!$A$2:$A$126,0),MATCH(AC$4,Esquemas_NORM!$H$1:$K$1,0)))</f>
        <v>MUNICIPIOS ASOCIADOS DEL ALTIPLANO DEL ORIENTE ANTIOQUEÑO - MASORA</v>
      </c>
      <c r="AD205" s="645"/>
    </row>
    <row r="206" spans="1:30" hidden="1" x14ac:dyDescent="0.3">
      <c r="A206" s="6">
        <v>2016</v>
      </c>
      <c r="B206" s="4" t="s">
        <v>556</v>
      </c>
      <c r="C206" s="4" t="s">
        <v>315</v>
      </c>
      <c r="D206" s="4" t="s">
        <v>574</v>
      </c>
      <c r="E206" s="4" t="s">
        <v>332</v>
      </c>
      <c r="F206" s="4" t="s">
        <v>318</v>
      </c>
      <c r="G206" s="4" t="s">
        <v>333</v>
      </c>
      <c r="H206" s="9">
        <v>159.23216316326625</v>
      </c>
      <c r="I206" s="9">
        <v>0</v>
      </c>
      <c r="J206" s="287">
        <v>159.23216316326625</v>
      </c>
      <c r="K206" s="9">
        <v>4.3096750275923013</v>
      </c>
      <c r="L206" s="9">
        <v>25.292033983415433</v>
      </c>
      <c r="M206" s="287">
        <v>29.601709011007735</v>
      </c>
      <c r="N206" s="9">
        <v>4.6772095377000165</v>
      </c>
      <c r="O206" s="9">
        <v>28.231032726318681</v>
      </c>
      <c r="P206" s="9">
        <v>6.9242063294545568</v>
      </c>
      <c r="Q206" s="9">
        <v>2.7658143408116165</v>
      </c>
      <c r="R206" s="9">
        <v>26.379559054903112</v>
      </c>
      <c r="S206" s="9">
        <v>15.360692775769328</v>
      </c>
      <c r="T206" s="9">
        <v>24.10146511989209</v>
      </c>
      <c r="U206" s="9">
        <v>8.6861990287644346</v>
      </c>
      <c r="V206" s="287">
        <v>117.12617891361384</v>
      </c>
      <c r="W206" s="287">
        <v>321.00952509003196</v>
      </c>
      <c r="X206" s="9">
        <v>31.46053414348151</v>
      </c>
      <c r="Y206" s="284">
        <v>352.47005923351435</v>
      </c>
      <c r="Z206" s="568" t="str">
        <f>SUBSTITUTE(SUBSTITUTE(SUBSTITUTE(SUBSTITUTE(IF(E206="","",VLOOKUP(E206,Esquemas_NORM!$A$2:$H$126,8,FALSE)),"PROVINCIA ADMINISTRATIVA Y DE PLANIFICACIÓN","PAT"),"PROVINCIA ADMINISTRATIVA Y DE PLANIFICACION","PAT"),"PROVINCIA ADMINISTRATIVA DE PLANIFICACION","PAT"),"PROVINCIA ADMINISTRATIVA Y PLANIFICACION","PAT")</f>
        <v>PAT DEL AGUA, BOSQUES Y EL TURISMO</v>
      </c>
      <c r="AA206" s="568" t="str">
        <f>IF($E206="","",INDEX(Esquemas_NORM!$H$2:$K$126,MATCH($E206,Esquemas_NORM!$A$2:$A$126,0),MATCH(AA$4,Esquemas_NORM!$H$1:$K$1,0)))</f>
        <v>A la fecha no ha conformado un EAT Región</v>
      </c>
      <c r="AB206" s="568" t="str">
        <f>IF($E206="","",INDEX(Esquemas_NORM!$H$2:$K$126,MATCH($E206,Esquemas_NORM!$A$2:$A$126,0),MATCH(AB$4,Esquemas_NORM!$H$1:$K$1,0)))</f>
        <v>A la fecha no ha conformado un EAT Área Metropolitana</v>
      </c>
      <c r="AC206" s="568" t="str">
        <f>IF($E206="","",INDEX(Esquemas_NORM!$H$2:$K$126,MATCH($E206,Esquemas_NORM!$A$2:$A$126,0),MATCH(AC$4,Esquemas_NORM!$H$1:$K$1,0)))</f>
        <v>A la fecha no ha conformado un EAT asociación - unión</v>
      </c>
      <c r="AD206" s="645"/>
    </row>
    <row r="207" spans="1:30" hidden="1" x14ac:dyDescent="0.3">
      <c r="A207" s="6">
        <v>2016</v>
      </c>
      <c r="B207" s="4" t="s">
        <v>556</v>
      </c>
      <c r="C207" s="4" t="s">
        <v>315</v>
      </c>
      <c r="D207" s="4" t="s">
        <v>576</v>
      </c>
      <c r="E207" s="4" t="s">
        <v>334</v>
      </c>
      <c r="F207" s="4" t="s">
        <v>318</v>
      </c>
      <c r="G207" s="4" t="s">
        <v>335</v>
      </c>
      <c r="H207" s="9">
        <v>31.546799087951165</v>
      </c>
      <c r="I207" s="9">
        <v>1.0808487733692841E-2</v>
      </c>
      <c r="J207" s="287">
        <v>31.557607575684859</v>
      </c>
      <c r="K207" s="9">
        <v>23.14007330557142</v>
      </c>
      <c r="L207" s="9">
        <v>17.963564691502437</v>
      </c>
      <c r="M207" s="287">
        <v>41.103637997073861</v>
      </c>
      <c r="N207" s="9">
        <v>17.392616855395769</v>
      </c>
      <c r="O207" s="9">
        <v>65.436895469854591</v>
      </c>
      <c r="P207" s="9">
        <v>9.5252778125356539</v>
      </c>
      <c r="Q207" s="9">
        <v>3.5859292280226867</v>
      </c>
      <c r="R207" s="9">
        <v>58.432206765229381</v>
      </c>
      <c r="S207" s="9">
        <v>35.922063071011905</v>
      </c>
      <c r="T207" s="9">
        <v>59.374486166890691</v>
      </c>
      <c r="U207" s="9">
        <v>10.888454719941596</v>
      </c>
      <c r="V207" s="287">
        <v>260.55793008888224</v>
      </c>
      <c r="W207" s="287">
        <v>336.65802657778033</v>
      </c>
      <c r="X207" s="9">
        <v>32.994165319121606</v>
      </c>
      <c r="Y207" s="284">
        <v>369.65219189690202</v>
      </c>
      <c r="Z207" s="568" t="str">
        <f>SUBSTITUTE(SUBSTITUTE(SUBSTITUTE(SUBSTITUTE(IF(E207="","",VLOOKUP(E207,Esquemas_NORM!$A$2:$H$126,8,FALSE)),"PROVINCIA ADMINISTRATIVA Y DE PLANIFICACIÓN","PAT"),"PROVINCIA ADMINISTRATIVA Y DE PLANIFICACION","PAT"),"PROVINCIA ADMINISTRATIVA DE PLANIFICACION","PAT"),"PROVINCIA ADMINISTRATIVA Y PLANIFICACION","PAT")</f>
        <v>A la fecha no ha conformado un EAT Provincia</v>
      </c>
      <c r="AA207" s="568" t="str">
        <f>IF($E207="","",INDEX(Esquemas_NORM!$H$2:$K$126,MATCH($E207,Esquemas_NORM!$A$2:$A$126,0),MATCH(AA$4,Esquemas_NORM!$H$1:$K$1,0)))</f>
        <v>A la fecha no ha conformado un EAT Región</v>
      </c>
      <c r="AB207" s="568" t="str">
        <f>IF($E207="","",INDEX(Esquemas_NORM!$H$2:$K$126,MATCH($E207,Esquemas_NORM!$A$2:$A$126,0),MATCH(AB$4,Esquemas_NORM!$H$1:$K$1,0)))</f>
        <v>A la fecha no ha conformado un EAT Área Metropolitana</v>
      </c>
      <c r="AC207" s="568" t="str">
        <f>IF($E207="","",INDEX(Esquemas_NORM!$H$2:$K$126,MATCH($E207,Esquemas_NORM!$A$2:$A$126,0),MATCH(AC$4,Esquemas_NORM!$H$1:$K$1,0)))</f>
        <v>MUNICIPIOS ASOCIADOS DEL ALTIPLANO DEL ORIENTE ANTIOQUEÑO - MASORA</v>
      </c>
      <c r="AD207" s="645"/>
    </row>
    <row r="208" spans="1:30" hidden="1" x14ac:dyDescent="0.3">
      <c r="A208" s="6">
        <v>2016</v>
      </c>
      <c r="B208" s="4" t="s">
        <v>556</v>
      </c>
      <c r="C208" s="4" t="s">
        <v>315</v>
      </c>
      <c r="D208" s="4" t="s">
        <v>576</v>
      </c>
      <c r="E208" s="4" t="s">
        <v>336</v>
      </c>
      <c r="F208" s="4" t="s">
        <v>318</v>
      </c>
      <c r="G208" s="4" t="s">
        <v>338</v>
      </c>
      <c r="H208" s="9">
        <v>104.527378594103</v>
      </c>
      <c r="I208" s="9">
        <v>0</v>
      </c>
      <c r="J208" s="287">
        <v>104.527378594103</v>
      </c>
      <c r="K208" s="9">
        <v>24.530093654556659</v>
      </c>
      <c r="L208" s="9">
        <v>16.912270522410527</v>
      </c>
      <c r="M208" s="287">
        <v>41.442364176967189</v>
      </c>
      <c r="N208" s="9">
        <v>8.1147215815945852</v>
      </c>
      <c r="O208" s="9">
        <v>75.82458004337056</v>
      </c>
      <c r="P208" s="9">
        <v>8.3695642534920101</v>
      </c>
      <c r="Q208" s="9">
        <v>12.43734674021584</v>
      </c>
      <c r="R208" s="9">
        <v>43.378570858094086</v>
      </c>
      <c r="S208" s="9">
        <v>24.483064731721445</v>
      </c>
      <c r="T208" s="9">
        <v>21.466468959463683</v>
      </c>
      <c r="U208" s="9">
        <v>9.4458309563322924</v>
      </c>
      <c r="V208" s="287">
        <v>203.52014812428447</v>
      </c>
      <c r="W208" s="287">
        <v>359.49454831580817</v>
      </c>
      <c r="X208" s="9">
        <v>35.232258321668574</v>
      </c>
      <c r="Y208" s="284">
        <v>394.7268066374773</v>
      </c>
      <c r="Z208" s="568" t="str">
        <f>SUBSTITUTE(SUBSTITUTE(SUBSTITUTE(SUBSTITUTE(IF(E208="","",VLOOKUP(E208,Esquemas_NORM!$A$2:$H$126,8,FALSE)),"PROVINCIA ADMINISTRATIVA Y DE PLANIFICACIÓN","PAT"),"PROVINCIA ADMINISTRATIVA Y DE PLANIFICACION","PAT"),"PROVINCIA ADMINISTRATIVA DE PLANIFICACION","PAT"),"PROVINCIA ADMINISTRATIVA Y PLANIFICACION","PAT")</f>
        <v>A la fecha no ha conformado un EAT Provincia</v>
      </c>
      <c r="AA208" s="568" t="str">
        <f>IF($E208="","",INDEX(Esquemas_NORM!$H$2:$K$126,MATCH($E208,Esquemas_NORM!$A$2:$A$126,0),MATCH(AA$4,Esquemas_NORM!$H$1:$K$1,0)))</f>
        <v>Región de Planeación y Gestión Aeroportuaria de Oriente</v>
      </c>
      <c r="AB208" s="568" t="str">
        <f>IF($E208="","",INDEX(Esquemas_NORM!$H$2:$K$126,MATCH($E208,Esquemas_NORM!$A$2:$A$126,0),MATCH(AB$4,Esquemas_NORM!$H$1:$K$1,0)))</f>
        <v>A la fecha no ha conformado un EAT Área Metropolitana</v>
      </c>
      <c r="AC208" s="568" t="str">
        <f>IF($E208="","",INDEX(Esquemas_NORM!$H$2:$K$126,MATCH($E208,Esquemas_NORM!$A$2:$A$126,0),MATCH(AC$4,Esquemas_NORM!$H$1:$K$1,0)))</f>
        <v>MUNICIPIOS ASOCIADOS DEL ALTIPLANO DEL ORIENTE ANTIOQUEÑO - MASORA</v>
      </c>
      <c r="AD208" s="645"/>
    </row>
    <row r="209" spans="1:30" x14ac:dyDescent="0.3">
      <c r="A209" s="6">
        <v>2016</v>
      </c>
      <c r="B209" s="4" t="s">
        <v>556</v>
      </c>
      <c r="C209" s="4" t="s">
        <v>315</v>
      </c>
      <c r="D209" s="4" t="s">
        <v>574</v>
      </c>
      <c r="E209" s="4" t="s">
        <v>339</v>
      </c>
      <c r="F209" s="4" t="s">
        <v>318</v>
      </c>
      <c r="G209" s="4" t="s">
        <v>340</v>
      </c>
      <c r="H209" s="9">
        <v>6.8483902704188564</v>
      </c>
      <c r="I209" s="9">
        <v>0</v>
      </c>
      <c r="J209" s="287">
        <v>6.8483902704188564</v>
      </c>
      <c r="K209" s="9">
        <v>3.9986642153287009</v>
      </c>
      <c r="L209" s="9">
        <v>1.9269958794171036</v>
      </c>
      <c r="M209" s="287">
        <v>5.9256600947458047</v>
      </c>
      <c r="N209" s="9">
        <v>1.3968291358911835</v>
      </c>
      <c r="O209" s="9">
        <v>5.2108337285037347</v>
      </c>
      <c r="P209" s="9">
        <v>2.1150539533122377</v>
      </c>
      <c r="Q209" s="9">
        <v>1.7688828600606512</v>
      </c>
      <c r="R209" s="9">
        <v>11.343438205585135</v>
      </c>
      <c r="S209" s="9">
        <v>7.7135759625245361</v>
      </c>
      <c r="T209" s="9">
        <v>22.674604516214806</v>
      </c>
      <c r="U209" s="9">
        <v>1.4367372280821127</v>
      </c>
      <c r="V209" s="287">
        <v>53.659955590174398</v>
      </c>
      <c r="W209" s="287">
        <v>66.768933531052511</v>
      </c>
      <c r="X209" s="9">
        <v>6.5436884232295274</v>
      </c>
      <c r="Y209" s="284">
        <v>73.312621954282136</v>
      </c>
      <c r="Z209" s="568" t="str">
        <f>SUBSTITUTE(SUBSTITUTE(SUBSTITUTE(SUBSTITUTE(IF(E209="","",VLOOKUP(E209,Esquemas_NORM!$A$2:$H$126,8,FALSE)),"PROVINCIA ADMINISTRATIVA Y DE PLANIFICACIÓN","PAT"),"PROVINCIA ADMINISTRATIVA Y DE PLANIFICACION","PAT"),"PROVINCIA ADMINISTRATIVA DE PLANIFICACION","PAT"),"PROVINCIA ADMINISTRATIVA Y PLANIFICACION","PAT")</f>
        <v>PAT DEL AGUA, BOSQUES Y EL TURISMO</v>
      </c>
      <c r="AA209" s="568" t="str">
        <f>IF($E209="","",INDEX(Esquemas_NORM!$H$2:$K$126,MATCH($E209,Esquemas_NORM!$A$2:$A$126,0),MATCH(AA$4,Esquemas_NORM!$H$1:$K$1,0)))</f>
        <v>A la fecha no ha conformado un EAT Región</v>
      </c>
      <c r="AB209" s="568" t="str">
        <f>IF($E209="","",INDEX(Esquemas_NORM!$H$2:$K$126,MATCH($E209,Esquemas_NORM!$A$2:$A$126,0),MATCH(AB$4,Esquemas_NORM!$H$1:$K$1,0)))</f>
        <v>A la fecha no ha conformado un EAT Área Metropolitana</v>
      </c>
      <c r="AC209" s="568" t="str">
        <f>IF($E209="","",INDEX(Esquemas_NORM!$H$2:$K$126,MATCH($E209,Esquemas_NORM!$A$2:$A$126,0),MATCH(AC$4,Esquemas_NORM!$H$1:$K$1,0)))</f>
        <v>A la fecha no ha conformado un EAT asociación - unión</v>
      </c>
      <c r="AD209" s="645"/>
    </row>
    <row r="210" spans="1:30" hidden="1" x14ac:dyDescent="0.3">
      <c r="A210" s="6">
        <v>2016</v>
      </c>
      <c r="B210" s="4" t="s">
        <v>556</v>
      </c>
      <c r="C210" s="4" t="s">
        <v>315</v>
      </c>
      <c r="D210" s="4" t="s">
        <v>576</v>
      </c>
      <c r="E210" s="4" t="s">
        <v>341</v>
      </c>
      <c r="F210" s="4" t="s">
        <v>318</v>
      </c>
      <c r="G210" s="4" t="s">
        <v>342</v>
      </c>
      <c r="H210" s="9">
        <v>53.337083037470869</v>
      </c>
      <c r="I210" s="9">
        <v>0</v>
      </c>
      <c r="J210" s="287">
        <v>53.337083037470869</v>
      </c>
      <c r="K210" s="9">
        <v>558.95250614407018</v>
      </c>
      <c r="L210" s="9">
        <v>159.74323415048039</v>
      </c>
      <c r="M210" s="287">
        <v>718.69574029455055</v>
      </c>
      <c r="N210" s="9">
        <v>27.205699094033967</v>
      </c>
      <c r="O210" s="9">
        <v>128.33450675170474</v>
      </c>
      <c r="P210" s="9">
        <v>12.65417715434797</v>
      </c>
      <c r="Q210" s="9">
        <v>15.130211977923411</v>
      </c>
      <c r="R210" s="9">
        <v>80.965465112974542</v>
      </c>
      <c r="S210" s="9">
        <v>74.86049772434518</v>
      </c>
      <c r="T210" s="9">
        <v>24.986399973548945</v>
      </c>
      <c r="U210" s="9">
        <v>14.78675692274977</v>
      </c>
      <c r="V210" s="287">
        <v>378.92371471162852</v>
      </c>
      <c r="W210" s="287">
        <v>1138.7450523466453</v>
      </c>
      <c r="X210" s="9">
        <v>111.60269337817121</v>
      </c>
      <c r="Y210" s="284">
        <v>1250.3477457248164</v>
      </c>
      <c r="Z210" s="568" t="str">
        <f>SUBSTITUTE(SUBSTITUTE(SUBSTITUTE(SUBSTITUTE(IF(E210="","",VLOOKUP(E210,Esquemas_NORM!$A$2:$H$126,8,FALSE)),"PROVINCIA ADMINISTRATIVA Y DE PLANIFICACIÓN","PAT"),"PROVINCIA ADMINISTRATIVA Y DE PLANIFICACION","PAT"),"PROVINCIA ADMINISTRATIVA DE PLANIFICACION","PAT"),"PROVINCIA ADMINISTRATIVA Y PLANIFICACION","PAT")</f>
        <v>A la fecha no ha conformado un EAT Provincia</v>
      </c>
      <c r="AA210" s="568" t="str">
        <f>IF($E210="","",INDEX(Esquemas_NORM!$H$2:$K$126,MATCH($E210,Esquemas_NORM!$A$2:$A$126,0),MATCH(AA$4,Esquemas_NORM!$H$1:$K$1,0)))</f>
        <v>A la fecha no ha conformado un EAT Región</v>
      </c>
      <c r="AB210" s="568" t="str">
        <f>IF($E210="","",INDEX(Esquemas_NORM!$H$2:$K$126,MATCH($E210,Esquemas_NORM!$A$2:$A$126,0),MATCH(AB$4,Esquemas_NORM!$H$1:$K$1,0)))</f>
        <v>A la fecha no ha conformado un EAT Área Metropolitana</v>
      </c>
      <c r="AC210" s="568" t="str">
        <f>IF($E210="","",INDEX(Esquemas_NORM!$H$2:$K$126,MATCH($E210,Esquemas_NORM!$A$2:$A$126,0),MATCH(AC$4,Esquemas_NORM!$H$1:$K$1,0)))</f>
        <v>MUNICIPIOS ASOCIADOS DEL ALTIPLANO DEL ORIENTE ANTIOQUEÑO - MASORA</v>
      </c>
      <c r="AD210" s="645"/>
    </row>
    <row r="211" spans="1:30" hidden="1" x14ac:dyDescent="0.3">
      <c r="A211" s="6">
        <v>2016</v>
      </c>
      <c r="B211" s="4" t="s">
        <v>556</v>
      </c>
      <c r="C211" s="4" t="s">
        <v>315</v>
      </c>
      <c r="D211" s="4" t="s">
        <v>574</v>
      </c>
      <c r="E211" s="4" t="s">
        <v>343</v>
      </c>
      <c r="F211" s="4" t="s">
        <v>318</v>
      </c>
      <c r="G211" s="4" t="s">
        <v>344</v>
      </c>
      <c r="H211" s="9">
        <v>3.9647177061379666</v>
      </c>
      <c r="I211" s="9">
        <v>0</v>
      </c>
      <c r="J211" s="287">
        <v>3.9647177061379666</v>
      </c>
      <c r="K211" s="9">
        <v>2.6382707898358584</v>
      </c>
      <c r="L211" s="9">
        <v>21.537729702281801</v>
      </c>
      <c r="M211" s="287">
        <v>24.176000492117659</v>
      </c>
      <c r="N211" s="9">
        <v>7.1861316110765499</v>
      </c>
      <c r="O211" s="9">
        <v>57.015586856687584</v>
      </c>
      <c r="P211" s="9">
        <v>6.5824697110645509</v>
      </c>
      <c r="Q211" s="9">
        <v>4.2050242566976195</v>
      </c>
      <c r="R211" s="9">
        <v>35.462038846310506</v>
      </c>
      <c r="S211" s="9">
        <v>40.698116490188006</v>
      </c>
      <c r="T211" s="9">
        <v>91.31953476922898</v>
      </c>
      <c r="U211" s="9">
        <v>6.5928807500984385</v>
      </c>
      <c r="V211" s="287">
        <v>249.06178329135221</v>
      </c>
      <c r="W211" s="287">
        <v>278.32705903367594</v>
      </c>
      <c r="X211" s="9">
        <v>27.277439637761937</v>
      </c>
      <c r="Y211" s="284">
        <v>305.60449867143774</v>
      </c>
      <c r="Z211" s="568" t="str">
        <f>SUBSTITUTE(SUBSTITUTE(SUBSTITUTE(SUBSTITUTE(IF(E211="","",VLOOKUP(E211,Esquemas_NORM!$A$2:$H$126,8,FALSE)),"PROVINCIA ADMINISTRATIVA Y DE PLANIFICACIÓN","PAT"),"PROVINCIA ADMINISTRATIVA Y DE PLANIFICACION","PAT"),"PROVINCIA ADMINISTRATIVA DE PLANIFICACION","PAT"),"PROVINCIA ADMINISTRATIVA Y PLANIFICACION","PAT")</f>
        <v>PAT DEL AGUA, BOSQUES Y EL TURISMO</v>
      </c>
      <c r="AA211" s="568" t="str">
        <f>IF($E211="","",INDEX(Esquemas_NORM!$H$2:$K$126,MATCH($E211,Esquemas_NORM!$A$2:$A$126,0),MATCH(AA$4,Esquemas_NORM!$H$1:$K$1,0)))</f>
        <v>A la fecha no ha conformado un EAT Región</v>
      </c>
      <c r="AB211" s="568" t="str">
        <f>IF($E211="","",INDEX(Esquemas_NORM!$H$2:$K$126,MATCH($E211,Esquemas_NORM!$A$2:$A$126,0),MATCH(AB$4,Esquemas_NORM!$H$1:$K$1,0)))</f>
        <v>A la fecha no ha conformado un EAT Área Metropolitana</v>
      </c>
      <c r="AC211" s="568" t="str">
        <f>IF($E211="","",INDEX(Esquemas_NORM!$H$2:$K$126,MATCH($E211,Esquemas_NORM!$A$2:$A$126,0),MATCH(AC$4,Esquemas_NORM!$H$1:$K$1,0)))</f>
        <v>A la fecha no ha conformado un EAT asociación - unión</v>
      </c>
      <c r="AD211" s="645"/>
    </row>
    <row r="212" spans="1:30" hidden="1" x14ac:dyDescent="0.3">
      <c r="A212" s="6">
        <v>2016</v>
      </c>
      <c r="B212" s="4" t="s">
        <v>556</v>
      </c>
      <c r="C212" s="4" t="s">
        <v>315</v>
      </c>
      <c r="D212" s="4" t="s">
        <v>576</v>
      </c>
      <c r="E212" s="4" t="s">
        <v>345</v>
      </c>
      <c r="F212" s="4" t="s">
        <v>318</v>
      </c>
      <c r="G212" s="4" t="s">
        <v>346</v>
      </c>
      <c r="H212" s="9">
        <v>32.36272063674781</v>
      </c>
      <c r="I212" s="9">
        <v>0</v>
      </c>
      <c r="J212" s="287">
        <v>32.36272063674781</v>
      </c>
      <c r="K212" s="9">
        <v>55.536091671033446</v>
      </c>
      <c r="L212" s="9">
        <v>30.807062425757639</v>
      </c>
      <c r="M212" s="287">
        <v>86.343154096791082</v>
      </c>
      <c r="N212" s="9">
        <v>35.230929501657634</v>
      </c>
      <c r="O212" s="9">
        <v>150.35173984873936</v>
      </c>
      <c r="P212" s="9">
        <v>16.941115159351444</v>
      </c>
      <c r="Q212" s="9">
        <v>24.822794631322296</v>
      </c>
      <c r="R212" s="9">
        <v>111.42155417163501</v>
      </c>
      <c r="S212" s="9">
        <v>52.357597504991872</v>
      </c>
      <c r="T212" s="9">
        <v>45.372397708176898</v>
      </c>
      <c r="U212" s="9">
        <v>21.63429456185548</v>
      </c>
      <c r="V212" s="287">
        <v>458.13242308772999</v>
      </c>
      <c r="W212" s="287">
        <v>579.84878903074673</v>
      </c>
      <c r="X212" s="9">
        <v>56.828072688038858</v>
      </c>
      <c r="Y212" s="284">
        <v>636.67686171878574</v>
      </c>
      <c r="Z212" s="568" t="str">
        <f>SUBSTITUTE(SUBSTITUTE(SUBSTITUTE(SUBSTITUTE(IF(E212="","",VLOOKUP(E212,Esquemas_NORM!$A$2:$H$126,8,FALSE)),"PROVINCIA ADMINISTRATIVA Y DE PLANIFICACIÓN","PAT"),"PROVINCIA ADMINISTRATIVA Y DE PLANIFICACION","PAT"),"PROVINCIA ADMINISTRATIVA DE PLANIFICACION","PAT"),"PROVINCIA ADMINISTRATIVA Y PLANIFICACION","PAT")</f>
        <v>A la fecha no ha conformado un EAT Provincia</v>
      </c>
      <c r="AA212" s="568" t="str">
        <f>IF($E212="","",INDEX(Esquemas_NORM!$H$2:$K$126,MATCH($E212,Esquemas_NORM!$A$2:$A$126,0),MATCH(AA$4,Esquemas_NORM!$H$1:$K$1,0)))</f>
        <v>Región de Planeación y Gestión Aeroportuaria de Oriente</v>
      </c>
      <c r="AB212" s="568" t="str">
        <f>IF($E212="","",INDEX(Esquemas_NORM!$H$2:$K$126,MATCH($E212,Esquemas_NORM!$A$2:$A$126,0),MATCH(AB$4,Esquemas_NORM!$H$1:$K$1,0)))</f>
        <v>A la fecha no ha conformado un EAT Área Metropolitana</v>
      </c>
      <c r="AC212" s="568" t="str">
        <f>IF($E212="","",INDEX(Esquemas_NORM!$H$2:$K$126,MATCH($E212,Esquemas_NORM!$A$2:$A$126,0),MATCH(AC$4,Esquemas_NORM!$H$1:$K$1,0)))</f>
        <v>MUNICIPIOS ASOCIADOS DEL ALTIPLANO DEL ORIENTE ANTIOQUEÑO - MASORA</v>
      </c>
      <c r="AD212" s="645"/>
    </row>
    <row r="213" spans="1:30" hidden="1" x14ac:dyDescent="0.3">
      <c r="A213" s="6">
        <v>2016</v>
      </c>
      <c r="B213" s="4" t="s">
        <v>556</v>
      </c>
      <c r="C213" s="4" t="s">
        <v>315</v>
      </c>
      <c r="D213" s="4" t="s">
        <v>576</v>
      </c>
      <c r="E213" s="4" t="s">
        <v>347</v>
      </c>
      <c r="F213" s="4" t="s">
        <v>318</v>
      </c>
      <c r="G213" s="4" t="s">
        <v>349</v>
      </c>
      <c r="H213" s="9">
        <v>19.211852846900925</v>
      </c>
      <c r="I213" s="9">
        <v>8.213239141012961E-2</v>
      </c>
      <c r="J213" s="287">
        <v>19.293985238311055</v>
      </c>
      <c r="K213" s="9">
        <v>19.113144478333094</v>
      </c>
      <c r="L213" s="9">
        <v>5.6598136846384826</v>
      </c>
      <c r="M213" s="287">
        <v>24.772958162971577</v>
      </c>
      <c r="N213" s="9">
        <v>6.9049112363756624</v>
      </c>
      <c r="O213" s="9">
        <v>39.410819032361836</v>
      </c>
      <c r="P213" s="9">
        <v>5.1047074029925685</v>
      </c>
      <c r="Q213" s="9">
        <v>6.9077769718635951</v>
      </c>
      <c r="R213" s="9">
        <v>18.668762889050804</v>
      </c>
      <c r="S213" s="9">
        <v>17.16075750331261</v>
      </c>
      <c r="T213" s="9">
        <v>42.568482102814173</v>
      </c>
      <c r="U213" s="9">
        <v>6.3480327583919571</v>
      </c>
      <c r="V213" s="287">
        <v>143.07424989716318</v>
      </c>
      <c r="W213" s="287">
        <v>188.80642522713688</v>
      </c>
      <c r="X213" s="9">
        <v>18.503971138253707</v>
      </c>
      <c r="Y213" s="284">
        <v>207.31039636539063</v>
      </c>
      <c r="Z213" s="568" t="str">
        <f>SUBSTITUTE(SUBSTITUTE(SUBSTITUTE(SUBSTITUTE(IF(E213="","",VLOOKUP(E213,Esquemas_NORM!$A$2:$H$126,8,FALSE)),"PROVINCIA ADMINISTRATIVA Y DE PLANIFICACIÓN","PAT"),"PROVINCIA ADMINISTRATIVA Y DE PLANIFICACION","PAT"),"PROVINCIA ADMINISTRATIVA DE PLANIFICACION","PAT"),"PROVINCIA ADMINISTRATIVA Y PLANIFICACION","PAT")</f>
        <v>PAT DE LA PAZ</v>
      </c>
      <c r="AA213" s="568" t="str">
        <f>IF($E213="","",INDEX(Esquemas_NORM!$H$2:$K$126,MATCH($E213,Esquemas_NORM!$A$2:$A$126,0),MATCH(AA$4,Esquemas_NORM!$H$1:$K$1,0)))</f>
        <v>Región de Planeación y Gestión Aeroportuaria de Oriente</v>
      </c>
      <c r="AB213" s="568" t="str">
        <f>IF($E213="","",INDEX(Esquemas_NORM!$H$2:$K$126,MATCH($E213,Esquemas_NORM!$A$2:$A$126,0),MATCH(AB$4,Esquemas_NORM!$H$1:$K$1,0)))</f>
        <v>A la fecha no ha conformado un EAT Área Metropolitana</v>
      </c>
      <c r="AC213" s="568" t="str">
        <f>IF($E213="","",INDEX(Esquemas_NORM!$H$2:$K$126,MATCH($E213,Esquemas_NORM!$A$2:$A$126,0),MATCH(AC$4,Esquemas_NORM!$H$1:$K$1,0)))</f>
        <v>MUNICIPIOS ASOCIADOS DEL ALTIPLANO DEL ORIENTE ANTIOQUEÑO - MASORA</v>
      </c>
      <c r="AD213" s="645"/>
    </row>
    <row r="214" spans="1:30" hidden="1" x14ac:dyDescent="0.3">
      <c r="A214" s="6">
        <v>2016</v>
      </c>
      <c r="B214" s="4" t="s">
        <v>556</v>
      </c>
      <c r="C214" s="4" t="s">
        <v>315</v>
      </c>
      <c r="D214" s="4" t="s">
        <v>576</v>
      </c>
      <c r="E214" s="4" t="s">
        <v>350</v>
      </c>
      <c r="F214" s="4" t="s">
        <v>318</v>
      </c>
      <c r="G214" s="4" t="s">
        <v>351</v>
      </c>
      <c r="H214" s="9">
        <v>129.97558932241762</v>
      </c>
      <c r="I214" s="9">
        <v>0</v>
      </c>
      <c r="J214" s="287">
        <v>129.97558932241762</v>
      </c>
      <c r="K214" s="9">
        <v>209.27393012252043</v>
      </c>
      <c r="L214" s="9">
        <v>57.071950115284203</v>
      </c>
      <c r="M214" s="287">
        <v>266.34588023780464</v>
      </c>
      <c r="N214" s="9">
        <v>27.228857933635894</v>
      </c>
      <c r="O214" s="9">
        <v>145.91542163620693</v>
      </c>
      <c r="P214" s="9">
        <v>24.117109095323734</v>
      </c>
      <c r="Q214" s="9">
        <v>29.997538324074842</v>
      </c>
      <c r="R214" s="9">
        <v>88.896074728215837</v>
      </c>
      <c r="S214" s="9">
        <v>62.027730488332644</v>
      </c>
      <c r="T214" s="9">
        <v>32.716924787842622</v>
      </c>
      <c r="U214" s="9">
        <v>19.828954852903294</v>
      </c>
      <c r="V214" s="287">
        <v>430.72861184653578</v>
      </c>
      <c r="W214" s="287">
        <v>833.64071394593589</v>
      </c>
      <c r="X214" s="9">
        <v>81.700946839971593</v>
      </c>
      <c r="Y214" s="284">
        <v>915.34166078590806</v>
      </c>
      <c r="Z214" s="568" t="str">
        <f>SUBSTITUTE(SUBSTITUTE(SUBSTITUTE(SUBSTITUTE(IF(E214="","",VLOOKUP(E214,Esquemas_NORM!$A$2:$H$126,8,FALSE)),"PROVINCIA ADMINISTRATIVA Y DE PLANIFICACIÓN","PAT"),"PROVINCIA ADMINISTRATIVA Y DE PLANIFICACION","PAT"),"PROVINCIA ADMINISTRATIVA DE PLANIFICACION","PAT"),"PROVINCIA ADMINISTRATIVA Y PLANIFICACION","PAT")</f>
        <v>PAT DEL AGUA, BOSQUES Y EL TURISMO</v>
      </c>
      <c r="AA214" s="568" t="str">
        <f>IF($E214="","",INDEX(Esquemas_NORM!$H$2:$K$126,MATCH($E214,Esquemas_NORM!$A$2:$A$126,0),MATCH(AA$4,Esquemas_NORM!$H$1:$K$1,0)))</f>
        <v>A la fecha no ha conformado un EAT Región</v>
      </c>
      <c r="AB214" s="568" t="str">
        <f>IF($E214="","",INDEX(Esquemas_NORM!$H$2:$K$126,MATCH($E214,Esquemas_NORM!$A$2:$A$126,0),MATCH(AB$4,Esquemas_NORM!$H$1:$K$1,0)))</f>
        <v>A la fecha no ha conformado un EAT Área Metropolitana</v>
      </c>
      <c r="AC214" s="568" t="str">
        <f>IF($E214="","",INDEX(Esquemas_NORM!$H$2:$K$126,MATCH($E214,Esquemas_NORM!$A$2:$A$126,0),MATCH(AC$4,Esquemas_NORM!$H$1:$K$1,0)))</f>
        <v>MUNICIPIOS ASOCIADOS DEL ALTIPLANO DEL ORIENTE ANTIOQUEÑO - MASORA</v>
      </c>
      <c r="AD214" s="645"/>
    </row>
    <row r="215" spans="1:30" hidden="1" x14ac:dyDescent="0.3">
      <c r="A215" s="6">
        <v>2016</v>
      </c>
      <c r="B215" s="4" t="s">
        <v>556</v>
      </c>
      <c r="C215" s="4" t="s">
        <v>315</v>
      </c>
      <c r="D215" s="4" t="s">
        <v>573</v>
      </c>
      <c r="E215" s="4" t="s">
        <v>352</v>
      </c>
      <c r="F215" s="4" t="s">
        <v>318</v>
      </c>
      <c r="G215" s="4" t="s">
        <v>353</v>
      </c>
      <c r="H215" s="9">
        <v>15.969221308560975</v>
      </c>
      <c r="I215" s="9">
        <v>0.30985588966578237</v>
      </c>
      <c r="J215" s="287">
        <v>16.279077198226759</v>
      </c>
      <c r="K215" s="9">
        <v>0.81929150768555903</v>
      </c>
      <c r="L215" s="9">
        <v>10.784479520879772</v>
      </c>
      <c r="M215" s="287">
        <v>11.603771028565331</v>
      </c>
      <c r="N215" s="9">
        <v>0.21159645234144916</v>
      </c>
      <c r="O215" s="9">
        <v>2.4676900198682241</v>
      </c>
      <c r="P215" s="9">
        <v>2.1356738549525986</v>
      </c>
      <c r="Q215" s="9">
        <v>0.4799272348195362</v>
      </c>
      <c r="R215" s="9">
        <v>1.9037471282143399</v>
      </c>
      <c r="S215" s="9">
        <v>8.2442881704990327</v>
      </c>
      <c r="T215" s="9">
        <v>40.914687307021303</v>
      </c>
      <c r="U215" s="9">
        <v>0.44352424993567824</v>
      </c>
      <c r="V215" s="287">
        <v>56.801134417652165</v>
      </c>
      <c r="W215" s="287">
        <v>85.991349765609144</v>
      </c>
      <c r="X215" s="9">
        <v>8.4275810650402878</v>
      </c>
      <c r="Y215" s="284">
        <v>94.418930830649487</v>
      </c>
      <c r="Z215" s="568" t="str">
        <f>SUBSTITUTE(SUBSTITUTE(SUBSTITUTE(SUBSTITUTE(IF(E215="","",VLOOKUP(E215,Esquemas_NORM!$A$2:$H$126,8,FALSE)),"PROVINCIA ADMINISTRATIVA Y DE PLANIFICACIÓN","PAT"),"PROVINCIA ADMINISTRATIVA Y DE PLANIFICACION","PAT"),"PROVINCIA ADMINISTRATIVA DE PLANIFICACION","PAT"),"PROVINCIA ADMINISTRATIVA Y PLANIFICACION","PAT")</f>
        <v>PAT DE LA PAZ</v>
      </c>
      <c r="AA215" s="568" t="str">
        <f>IF($E215="","",INDEX(Esquemas_NORM!$H$2:$K$126,MATCH($E215,Esquemas_NORM!$A$2:$A$126,0),MATCH(AA$4,Esquemas_NORM!$H$1:$K$1,0)))</f>
        <v>A la fecha no ha conformado un EAT Región</v>
      </c>
      <c r="AB215" s="568" t="str">
        <f>IF($E215="","",INDEX(Esquemas_NORM!$H$2:$K$126,MATCH($E215,Esquemas_NORM!$A$2:$A$126,0),MATCH(AB$4,Esquemas_NORM!$H$1:$K$1,0)))</f>
        <v>A la fecha no ha conformado un EAT Área Metropolitana</v>
      </c>
      <c r="AC215" s="568" t="str">
        <f>IF($E215="","",INDEX(Esquemas_NORM!$H$2:$K$126,MATCH($E215,Esquemas_NORM!$A$2:$A$126,0),MATCH(AC$4,Esquemas_NORM!$H$1:$K$1,0)))</f>
        <v>MUNICIPIOS UNIDOS DEL SUR DE ANTIOQUIA - MUSA</v>
      </c>
      <c r="AD215" s="645"/>
    </row>
    <row r="216" spans="1:30" hidden="1" x14ac:dyDescent="0.3">
      <c r="A216" s="6">
        <v>2016</v>
      </c>
      <c r="B216" s="4" t="s">
        <v>556</v>
      </c>
      <c r="C216" s="4" t="s">
        <v>315</v>
      </c>
      <c r="D216" s="4" t="s">
        <v>576</v>
      </c>
      <c r="E216" s="4" t="s">
        <v>354</v>
      </c>
      <c r="F216" s="4" t="s">
        <v>318</v>
      </c>
      <c r="G216" s="4" t="s">
        <v>355</v>
      </c>
      <c r="H216" s="9">
        <v>40.760674663560899</v>
      </c>
      <c r="I216" s="9">
        <v>0.13915980795606336</v>
      </c>
      <c r="J216" s="287">
        <v>40.899834471516961</v>
      </c>
      <c r="K216" s="9">
        <v>1267.4605213714067</v>
      </c>
      <c r="L216" s="9">
        <v>189.56964358028253</v>
      </c>
      <c r="M216" s="287">
        <v>1457.0301649516891</v>
      </c>
      <c r="N216" s="9">
        <v>90.182870670993765</v>
      </c>
      <c r="O216" s="9">
        <v>470.22397867743177</v>
      </c>
      <c r="P216" s="9">
        <v>28.018003089402185</v>
      </c>
      <c r="Q216" s="9">
        <v>64.641144807024233</v>
      </c>
      <c r="R216" s="9">
        <v>216.01864677864134</v>
      </c>
      <c r="S216" s="9">
        <v>220.86248142495921</v>
      </c>
      <c r="T216" s="9">
        <v>148.43510976219974</v>
      </c>
      <c r="U216" s="9">
        <v>40.091357207851978</v>
      </c>
      <c r="V216" s="287">
        <v>1278.4735924185045</v>
      </c>
      <c r="W216" s="287">
        <v>2747.4064826362887</v>
      </c>
      <c r="X216" s="9">
        <v>269.25953498987184</v>
      </c>
      <c r="Y216" s="284">
        <v>3016.6660176261598</v>
      </c>
      <c r="Z216" s="568" t="str">
        <f>SUBSTITUTE(SUBSTITUTE(SUBSTITUTE(SUBSTITUTE(IF(E216="","",VLOOKUP(E216,Esquemas_NORM!$A$2:$H$126,8,FALSE)),"PROVINCIA ADMINISTRATIVA Y DE PLANIFICACIÓN","PAT"),"PROVINCIA ADMINISTRATIVA Y DE PLANIFICACION","PAT"),"PROVINCIA ADMINISTRATIVA DE PLANIFICACION","PAT"),"PROVINCIA ADMINISTRATIVA Y PLANIFICACION","PAT")</f>
        <v>A la fecha no ha conformado un EAT Provincia</v>
      </c>
      <c r="AA216" s="568" t="str">
        <f>IF($E216="","",INDEX(Esquemas_NORM!$H$2:$K$126,MATCH($E216,Esquemas_NORM!$A$2:$A$126,0),MATCH(AA$4,Esquemas_NORM!$H$1:$K$1,0)))</f>
        <v>Región de Planeación y Gestión Aeroportuaria de Oriente</v>
      </c>
      <c r="AB216" s="568" t="str">
        <f>IF($E216="","",INDEX(Esquemas_NORM!$H$2:$K$126,MATCH($E216,Esquemas_NORM!$A$2:$A$126,0),MATCH(AB$4,Esquemas_NORM!$H$1:$K$1,0)))</f>
        <v>A la fecha no ha conformado un EAT Área Metropolitana</v>
      </c>
      <c r="AC216" s="568" t="str">
        <f>IF($E216="","",INDEX(Esquemas_NORM!$H$2:$K$126,MATCH($E216,Esquemas_NORM!$A$2:$A$126,0),MATCH(AC$4,Esquemas_NORM!$H$1:$K$1,0)))</f>
        <v>MUNICIPIOS ASOCIADOS DEL ALTIPLANO DEL ORIENTE ANTIOQUEÑO - MASORA</v>
      </c>
      <c r="AD216" s="645"/>
    </row>
    <row r="217" spans="1:30" x14ac:dyDescent="0.3">
      <c r="A217" s="6">
        <v>2016</v>
      </c>
      <c r="B217" s="4" t="s">
        <v>556</v>
      </c>
      <c r="C217" s="4" t="s">
        <v>315</v>
      </c>
      <c r="D217" s="4" t="s">
        <v>574</v>
      </c>
      <c r="E217" s="4" t="s">
        <v>356</v>
      </c>
      <c r="F217" s="4" t="s">
        <v>318</v>
      </c>
      <c r="G217" s="4" t="s">
        <v>357</v>
      </c>
      <c r="H217" s="9">
        <v>15.130393709017348</v>
      </c>
      <c r="I217" s="9">
        <v>15.731158104272597</v>
      </c>
      <c r="J217" s="287">
        <v>30.861551813289942</v>
      </c>
      <c r="K217" s="9">
        <v>45.184170561184438</v>
      </c>
      <c r="L217" s="9">
        <v>8.8549293072806385</v>
      </c>
      <c r="M217" s="287">
        <v>54.039099868465073</v>
      </c>
      <c r="N217" s="9">
        <v>447.43400193905131</v>
      </c>
      <c r="O217" s="9">
        <v>18.307059190359347</v>
      </c>
      <c r="P217" s="9">
        <v>11.847828998923097</v>
      </c>
      <c r="Q217" s="9">
        <v>2.8713615364962011</v>
      </c>
      <c r="R217" s="9">
        <v>14.346058126294359</v>
      </c>
      <c r="S217" s="9">
        <v>17.265823923100221</v>
      </c>
      <c r="T217" s="9">
        <v>16.562115384433863</v>
      </c>
      <c r="U217" s="9">
        <v>3.1379071857610339</v>
      </c>
      <c r="V217" s="287">
        <v>531.77215628441934</v>
      </c>
      <c r="W217" s="287">
        <v>631.36094734435039</v>
      </c>
      <c r="X217" s="9">
        <v>61.876521063452486</v>
      </c>
      <c r="Y217" s="284">
        <v>693.23746840780257</v>
      </c>
      <c r="Z217" s="568" t="str">
        <f>SUBSTITUTE(SUBSTITUTE(SUBSTITUTE(SUBSTITUTE(IF(E217="","",VLOOKUP(E217,Esquemas_NORM!$A$2:$H$126,8,FALSE)),"PROVINCIA ADMINISTRATIVA Y DE PLANIFICACIÓN","PAT"),"PROVINCIA ADMINISTRATIVA Y DE PLANIFICACION","PAT"),"PROVINCIA ADMINISTRATIVA DE PLANIFICACION","PAT"),"PROVINCIA ADMINISTRATIVA Y PLANIFICACION","PAT")</f>
        <v>PAT DEL AGUA, BOSQUES Y EL TURISMO</v>
      </c>
      <c r="AA217" s="568" t="str">
        <f>IF($E217="","",INDEX(Esquemas_NORM!$H$2:$K$126,MATCH($E217,Esquemas_NORM!$A$2:$A$126,0),MATCH(AA$4,Esquemas_NORM!$H$1:$K$1,0)))</f>
        <v>A la fecha no ha conformado un EAT Región</v>
      </c>
      <c r="AB217" s="568" t="str">
        <f>IF($E217="","",INDEX(Esquemas_NORM!$H$2:$K$126,MATCH($E217,Esquemas_NORM!$A$2:$A$126,0),MATCH(AB$4,Esquemas_NORM!$H$1:$K$1,0)))</f>
        <v>A la fecha no ha conformado un EAT Área Metropolitana</v>
      </c>
      <c r="AC217" s="568" t="str">
        <f>IF($E217="","",INDEX(Esquemas_NORM!$H$2:$K$126,MATCH($E217,Esquemas_NORM!$A$2:$A$126,0),MATCH(AC$4,Esquemas_NORM!$H$1:$K$1,0)))</f>
        <v>A la fecha no ha conformado un EAT asociación - unión</v>
      </c>
      <c r="AD217" s="645"/>
    </row>
    <row r="218" spans="1:30" hidden="1" x14ac:dyDescent="0.3">
      <c r="A218" s="6">
        <v>2016</v>
      </c>
      <c r="B218" s="4" t="s">
        <v>556</v>
      </c>
      <c r="C218" s="4" t="s">
        <v>315</v>
      </c>
      <c r="D218" s="4" t="s">
        <v>575</v>
      </c>
      <c r="E218" s="4" t="s">
        <v>358</v>
      </c>
      <c r="F218" s="4" t="s">
        <v>318</v>
      </c>
      <c r="G218" s="4" t="s">
        <v>359</v>
      </c>
      <c r="H218" s="9">
        <v>5.1956477119312616</v>
      </c>
      <c r="I218" s="9">
        <v>2.0745119941511763</v>
      </c>
      <c r="J218" s="287">
        <v>7.2701597060824383</v>
      </c>
      <c r="K218" s="9">
        <v>1.3155073357930154</v>
      </c>
      <c r="L218" s="9">
        <v>4.31674090208225</v>
      </c>
      <c r="M218" s="287">
        <v>5.632248237875265</v>
      </c>
      <c r="N218" s="9">
        <v>0.52212449033055175</v>
      </c>
      <c r="O218" s="9">
        <v>6.137229526301768</v>
      </c>
      <c r="P218" s="9">
        <v>15.827696199335687</v>
      </c>
      <c r="Q218" s="9">
        <v>1.0158536820315873</v>
      </c>
      <c r="R218" s="9">
        <v>4.7772054639227379</v>
      </c>
      <c r="S218" s="9">
        <v>5.0779542148938814</v>
      </c>
      <c r="T218" s="9">
        <v>18.232773550627389</v>
      </c>
      <c r="U218" s="9">
        <v>1.063042326086761</v>
      </c>
      <c r="V218" s="287">
        <v>52.653879453530365</v>
      </c>
      <c r="W218" s="287">
        <v>65.919037010599993</v>
      </c>
      <c r="X218" s="9">
        <v>6.460394326298335</v>
      </c>
      <c r="Y218" s="284">
        <v>72.37943133689825</v>
      </c>
      <c r="Z218" s="568" t="str">
        <f>SUBSTITUTE(SUBSTITUTE(SUBSTITUTE(SUBSTITUTE(IF(E218="","",VLOOKUP(E218,Esquemas_NORM!$A$2:$H$126,8,FALSE)),"PROVINCIA ADMINISTRATIVA Y DE PLANIFICACIÓN","PAT"),"PROVINCIA ADMINISTRATIVA Y DE PLANIFICACION","PAT"),"PROVINCIA ADMINISTRATIVA DE PLANIFICACION","PAT"),"PROVINCIA ADMINISTRATIVA Y PLANIFICACION","PAT")</f>
        <v>PAT DEL AGUA, BOSQUES Y EL TURISMO</v>
      </c>
      <c r="AA218" s="568" t="str">
        <f>IF($E218="","",INDEX(Esquemas_NORM!$H$2:$K$126,MATCH($E218,Esquemas_NORM!$A$2:$A$126,0),MATCH(AA$4,Esquemas_NORM!$H$1:$K$1,0)))</f>
        <v>A la fecha no ha conformado un EAT Región</v>
      </c>
      <c r="AB218" s="568" t="str">
        <f>IF($E218="","",INDEX(Esquemas_NORM!$H$2:$K$126,MATCH($E218,Esquemas_NORM!$A$2:$A$126,0),MATCH(AB$4,Esquemas_NORM!$H$1:$K$1,0)))</f>
        <v>A la fecha no ha conformado un EAT Área Metropolitana</v>
      </c>
      <c r="AC218" s="568" t="str">
        <f>IF($E218="","",INDEX(Esquemas_NORM!$H$2:$K$126,MATCH($E218,Esquemas_NORM!$A$2:$A$126,0),MATCH(AC$4,Esquemas_NORM!$H$1:$K$1,0)))</f>
        <v>A la fecha no ha conformado un EAT asociación - unión</v>
      </c>
      <c r="AD218" s="645"/>
    </row>
    <row r="219" spans="1:30" x14ac:dyDescent="0.3">
      <c r="A219" s="6">
        <v>2016</v>
      </c>
      <c r="B219" s="4" t="s">
        <v>556</v>
      </c>
      <c r="C219" s="4" t="s">
        <v>315</v>
      </c>
      <c r="D219" s="4" t="s">
        <v>575</v>
      </c>
      <c r="E219" s="4" t="s">
        <v>360</v>
      </c>
      <c r="F219" s="4" t="s">
        <v>318</v>
      </c>
      <c r="G219" s="4" t="s">
        <v>361</v>
      </c>
      <c r="H219" s="9">
        <v>9.6637016746911932</v>
      </c>
      <c r="I219" s="9">
        <v>4.9252455865805178</v>
      </c>
      <c r="J219" s="287">
        <v>14.588947261271711</v>
      </c>
      <c r="K219" s="9">
        <v>2.2200802575932599</v>
      </c>
      <c r="L219" s="9">
        <v>7.3509556377268392</v>
      </c>
      <c r="M219" s="287">
        <v>9.5710358953200991</v>
      </c>
      <c r="N219" s="9">
        <v>2.4796995248523759</v>
      </c>
      <c r="O219" s="9">
        <v>17.260490506790241</v>
      </c>
      <c r="P219" s="9">
        <v>5.9593583611236944</v>
      </c>
      <c r="Q219" s="9">
        <v>2.8418988833494354</v>
      </c>
      <c r="R219" s="9">
        <v>9.4784455834041594</v>
      </c>
      <c r="S219" s="9">
        <v>17.328973258596797</v>
      </c>
      <c r="T219" s="9">
        <v>18.015418000042743</v>
      </c>
      <c r="U219" s="9">
        <v>3.3645552304703532</v>
      </c>
      <c r="V219" s="287">
        <v>76.728839348629805</v>
      </c>
      <c r="W219" s="287">
        <v>101.9490704492998</v>
      </c>
      <c r="X219" s="9">
        <v>9.9915172637606151</v>
      </c>
      <c r="Y219" s="284">
        <v>111.94058771306038</v>
      </c>
      <c r="Z219" s="568" t="str">
        <f>SUBSTITUTE(SUBSTITUTE(SUBSTITUTE(SUBSTITUTE(IF(E219="","",VLOOKUP(E219,Esquemas_NORM!$A$2:$H$126,8,FALSE)),"PROVINCIA ADMINISTRATIVA Y DE PLANIFICACIÓN","PAT"),"PROVINCIA ADMINISTRATIVA Y DE PLANIFICACION","PAT"),"PROVINCIA ADMINISTRATIVA DE PLANIFICACION","PAT"),"PROVINCIA ADMINISTRATIVA Y PLANIFICACION","PAT")</f>
        <v>PAT DEL AGUA, BOSQUES Y EL TURISMO</v>
      </c>
      <c r="AA219" s="568" t="str">
        <f>IF($E219="","",INDEX(Esquemas_NORM!$H$2:$K$126,MATCH($E219,Esquemas_NORM!$A$2:$A$126,0),MATCH(AA$4,Esquemas_NORM!$H$1:$K$1,0)))</f>
        <v>A la fecha no ha conformado un EAT Región</v>
      </c>
      <c r="AB219" s="568" t="str">
        <f>IF($E219="","",INDEX(Esquemas_NORM!$H$2:$K$126,MATCH($E219,Esquemas_NORM!$A$2:$A$126,0),MATCH(AB$4,Esquemas_NORM!$H$1:$K$1,0)))</f>
        <v>A la fecha no ha conformado un EAT Área Metropolitana</v>
      </c>
      <c r="AC219" s="568" t="str">
        <f>IF($E219="","",INDEX(Esquemas_NORM!$H$2:$K$126,MATCH($E219,Esquemas_NORM!$A$2:$A$126,0),MATCH(AC$4,Esquemas_NORM!$H$1:$K$1,0)))</f>
        <v>A la fecha no ha conformado un EAT asociación - unión</v>
      </c>
      <c r="AD219" s="645"/>
    </row>
    <row r="220" spans="1:30" hidden="1" x14ac:dyDescent="0.3">
      <c r="A220" s="6">
        <v>2016</v>
      </c>
      <c r="B220" s="4" t="s">
        <v>556</v>
      </c>
      <c r="C220" s="4" t="s">
        <v>315</v>
      </c>
      <c r="D220" s="4" t="s">
        <v>574</v>
      </c>
      <c r="E220" s="4" t="s">
        <v>362</v>
      </c>
      <c r="F220" s="4" t="s">
        <v>318</v>
      </c>
      <c r="G220" s="4" t="s">
        <v>363</v>
      </c>
      <c r="H220" s="9">
        <v>10.070477967706889</v>
      </c>
      <c r="I220" s="9">
        <v>0</v>
      </c>
      <c r="J220" s="287">
        <v>10.070477967706889</v>
      </c>
      <c r="K220" s="9">
        <v>1.5186059269645042</v>
      </c>
      <c r="L220" s="9">
        <v>14.428930462507891</v>
      </c>
      <c r="M220" s="287">
        <v>15.947536389472395</v>
      </c>
      <c r="N220" s="9">
        <v>88.208857523626392</v>
      </c>
      <c r="O220" s="9">
        <v>9.9848704414763212</v>
      </c>
      <c r="P220" s="9">
        <v>7.6946779000447965</v>
      </c>
      <c r="Q220" s="9">
        <v>1.7499333650564999</v>
      </c>
      <c r="R220" s="9">
        <v>9.3895053922027767</v>
      </c>
      <c r="S220" s="9">
        <v>5.6431102588484645</v>
      </c>
      <c r="T220" s="9">
        <v>13.999747416683141</v>
      </c>
      <c r="U220" s="9">
        <v>1.823132292493304</v>
      </c>
      <c r="V220" s="287">
        <v>138.4938345904317</v>
      </c>
      <c r="W220" s="287">
        <v>168.01743983254764</v>
      </c>
      <c r="X220" s="9">
        <v>16.466546907206652</v>
      </c>
      <c r="Y220" s="284">
        <v>184.48398673975433</v>
      </c>
      <c r="Z220" s="568" t="str">
        <f>SUBSTITUTE(SUBSTITUTE(SUBSTITUTE(SUBSTITUTE(IF(E220="","",VLOOKUP(E220,Esquemas_NORM!$A$2:$H$126,8,FALSE)),"PROVINCIA ADMINISTRATIVA Y DE PLANIFICACIÓN","PAT"),"PROVINCIA ADMINISTRATIVA Y DE PLANIFICACION","PAT"),"PROVINCIA ADMINISTRATIVA DE PLANIFICACION","PAT"),"PROVINCIA ADMINISTRATIVA Y PLANIFICACION","PAT")</f>
        <v>PAT DEL AGUA, BOSQUES Y EL TURISMO</v>
      </c>
      <c r="AA220" s="568" t="str">
        <f>IF($E220="","",INDEX(Esquemas_NORM!$H$2:$K$126,MATCH($E220,Esquemas_NORM!$A$2:$A$126,0),MATCH(AA$4,Esquemas_NORM!$H$1:$K$1,0)))</f>
        <v>A la fecha no ha conformado un EAT Región</v>
      </c>
      <c r="AB220" s="568" t="str">
        <f>IF($E220="","",INDEX(Esquemas_NORM!$H$2:$K$126,MATCH($E220,Esquemas_NORM!$A$2:$A$126,0),MATCH(AB$4,Esquemas_NORM!$H$1:$K$1,0)))</f>
        <v>A la fecha no ha conformado un EAT Área Metropolitana</v>
      </c>
      <c r="AC220" s="568" t="str">
        <f>IF($E220="","",INDEX(Esquemas_NORM!$H$2:$K$126,MATCH($E220,Esquemas_NORM!$A$2:$A$126,0),MATCH(AC$4,Esquemas_NORM!$H$1:$K$1,0)))</f>
        <v>A la fecha no ha conformado un EAT asociación - unión</v>
      </c>
      <c r="AD220" s="645"/>
    </row>
    <row r="221" spans="1:30" hidden="1" x14ac:dyDescent="0.3">
      <c r="A221" s="6">
        <v>2016</v>
      </c>
      <c r="B221" s="4" t="s">
        <v>556</v>
      </c>
      <c r="C221" s="4" t="s">
        <v>315</v>
      </c>
      <c r="D221" s="4" t="s">
        <v>576</v>
      </c>
      <c r="E221" s="4" t="s">
        <v>364</v>
      </c>
      <c r="F221" s="4" t="s">
        <v>318</v>
      </c>
      <c r="G221" s="4" t="s">
        <v>365</v>
      </c>
      <c r="H221" s="9">
        <v>67.249585567708678</v>
      </c>
      <c r="I221" s="9">
        <v>0</v>
      </c>
      <c r="J221" s="287">
        <v>67.249585567708678</v>
      </c>
      <c r="K221" s="9">
        <v>4.4030550795560659</v>
      </c>
      <c r="L221" s="9">
        <v>13.426730319562232</v>
      </c>
      <c r="M221" s="287">
        <v>17.829785399118297</v>
      </c>
      <c r="N221" s="9">
        <v>1.8140370580733214</v>
      </c>
      <c r="O221" s="9">
        <v>13.966489096804015</v>
      </c>
      <c r="P221" s="9">
        <v>33.935285713596265</v>
      </c>
      <c r="Q221" s="9">
        <v>1.4858133812383012</v>
      </c>
      <c r="R221" s="9">
        <v>16.848099149057749</v>
      </c>
      <c r="S221" s="9">
        <v>10.392476833473314</v>
      </c>
      <c r="T221" s="9">
        <v>30.910989248462045</v>
      </c>
      <c r="U221" s="9">
        <v>4.5350006386940276</v>
      </c>
      <c r="V221" s="287">
        <v>113.88819111939904</v>
      </c>
      <c r="W221" s="287">
        <v>204.88174823518926</v>
      </c>
      <c r="X221" s="9">
        <v>20.079432951164716</v>
      </c>
      <c r="Y221" s="284">
        <v>224.96118118635434</v>
      </c>
      <c r="Z221" s="568" t="str">
        <f>SUBSTITUTE(SUBSTITUTE(SUBSTITUTE(SUBSTITUTE(IF(E221="","",VLOOKUP(E221,Esquemas_NORM!$A$2:$H$126,8,FALSE)),"PROVINCIA ADMINISTRATIVA Y DE PLANIFICACIÓN","PAT"),"PROVINCIA ADMINISTRATIVA Y DE PLANIFICACION","PAT"),"PROVINCIA ADMINISTRATIVA DE PLANIFICACION","PAT"),"PROVINCIA ADMINISTRATIVA Y PLANIFICACION","PAT")</f>
        <v>PAT DEL AGUA, BOSQUES Y EL TURISMO</v>
      </c>
      <c r="AA221" s="568" t="str">
        <f>IF($E221="","",INDEX(Esquemas_NORM!$H$2:$K$126,MATCH($E221,Esquemas_NORM!$A$2:$A$126,0),MATCH(AA$4,Esquemas_NORM!$H$1:$K$1,0)))</f>
        <v>A la fecha no ha conformado un EAT Región</v>
      </c>
      <c r="AB221" s="568" t="str">
        <f>IF($E221="","",INDEX(Esquemas_NORM!$H$2:$K$126,MATCH($E221,Esquemas_NORM!$A$2:$A$126,0),MATCH(AB$4,Esquemas_NORM!$H$1:$K$1,0)))</f>
        <v>A la fecha no ha conformado un EAT Área Metropolitana</v>
      </c>
      <c r="AC221" s="568" t="str">
        <f>IF($E221="","",INDEX(Esquemas_NORM!$H$2:$K$126,MATCH($E221,Esquemas_NORM!$A$2:$A$126,0),MATCH(AC$4,Esquemas_NORM!$H$1:$K$1,0)))</f>
        <v>MUNICIPIOS ASOCIADOS DEL ALTIPLANO DEL ORIENTE ANTIOQUEÑO - MASORA</v>
      </c>
      <c r="AD221" s="645"/>
    </row>
    <row r="222" spans="1:30" hidden="1" x14ac:dyDescent="0.3">
      <c r="A222" s="6">
        <v>2016</v>
      </c>
      <c r="B222" s="4" t="s">
        <v>556</v>
      </c>
      <c r="C222" s="4" t="s">
        <v>315</v>
      </c>
      <c r="D222" s="4" t="s">
        <v>573</v>
      </c>
      <c r="E222" s="4" t="s">
        <v>366</v>
      </c>
      <c r="F222" s="4" t="s">
        <v>318</v>
      </c>
      <c r="G222" s="4" t="s">
        <v>367</v>
      </c>
      <c r="H222" s="9">
        <v>98.068286845437484</v>
      </c>
      <c r="I222" s="9">
        <v>14.079106770646526</v>
      </c>
      <c r="J222" s="287">
        <v>112.147393616084</v>
      </c>
      <c r="K222" s="9">
        <v>324.77804888512253</v>
      </c>
      <c r="L222" s="9">
        <v>14.321145917674084</v>
      </c>
      <c r="M222" s="287">
        <v>339.0991948027966</v>
      </c>
      <c r="N222" s="9">
        <v>27.567440331776272</v>
      </c>
      <c r="O222" s="9">
        <v>55.918915172331147</v>
      </c>
      <c r="P222" s="9">
        <v>9.5961761777981156</v>
      </c>
      <c r="Q222" s="9">
        <v>10.532871441627419</v>
      </c>
      <c r="R222" s="9">
        <v>36.417969935311859</v>
      </c>
      <c r="S222" s="9">
        <v>51.709445904806898</v>
      </c>
      <c r="T222" s="9">
        <v>42.478207154404892</v>
      </c>
      <c r="U222" s="9">
        <v>7.9127255967667978</v>
      </c>
      <c r="V222" s="287">
        <v>242.13375171482338</v>
      </c>
      <c r="W222" s="287">
        <v>693.79130060881414</v>
      </c>
      <c r="X222" s="9">
        <v>67.995006986615934</v>
      </c>
      <c r="Y222" s="284">
        <v>761.78630759543012</v>
      </c>
      <c r="Z222" s="568" t="str">
        <f>SUBSTITUTE(SUBSTITUTE(SUBSTITUTE(SUBSTITUTE(IF(E222="","",VLOOKUP(E222,Esquemas_NORM!$A$2:$H$126,8,FALSE)),"PROVINCIA ADMINISTRATIVA Y DE PLANIFICACIÓN","PAT"),"PROVINCIA ADMINISTRATIVA Y DE PLANIFICACION","PAT"),"PROVINCIA ADMINISTRATIVA DE PLANIFICACION","PAT"),"PROVINCIA ADMINISTRATIVA Y PLANIFICACION","PAT")</f>
        <v>PAT DE LA PAZ</v>
      </c>
      <c r="AA222" s="568" t="str">
        <f>IF($E222="","",INDEX(Esquemas_NORM!$H$2:$K$126,MATCH($E222,Esquemas_NORM!$A$2:$A$126,0),MATCH(AA$4,Esquemas_NORM!$H$1:$K$1,0)))</f>
        <v>A la fecha no ha conformado un EAT Región</v>
      </c>
      <c r="AB222" s="568" t="str">
        <f>IF($E222="","",INDEX(Esquemas_NORM!$H$2:$K$126,MATCH($E222,Esquemas_NORM!$A$2:$A$126,0),MATCH(AB$4,Esquemas_NORM!$H$1:$K$1,0)))</f>
        <v>A la fecha no ha conformado un EAT Área Metropolitana</v>
      </c>
      <c r="AC222" s="568" t="str">
        <f>IF($E222="","",INDEX(Esquemas_NORM!$H$2:$K$126,MATCH($E222,Esquemas_NORM!$A$2:$A$126,0),MATCH(AC$4,Esquemas_NORM!$H$1:$K$1,0)))</f>
        <v>A la fecha no ha conformado un EAT asociación - unión</v>
      </c>
      <c r="AD222" s="645"/>
    </row>
    <row r="223" spans="1:30" hidden="1" x14ac:dyDescent="0.3">
      <c r="A223" s="6">
        <v>2016</v>
      </c>
      <c r="B223" s="4" t="s">
        <v>556</v>
      </c>
      <c r="C223" s="4" t="s">
        <v>368</v>
      </c>
      <c r="D223" s="4" t="s">
        <v>577</v>
      </c>
      <c r="E223" s="4" t="s">
        <v>370</v>
      </c>
      <c r="F223" s="4" t="s">
        <v>371</v>
      </c>
      <c r="G223" s="4" t="s">
        <v>372</v>
      </c>
      <c r="H223" s="9">
        <v>46.821399968455076</v>
      </c>
      <c r="I223" s="9">
        <v>1.4555797112786482</v>
      </c>
      <c r="J223" s="287">
        <v>48.276979679733721</v>
      </c>
      <c r="K223" s="9">
        <v>69.748590545584591</v>
      </c>
      <c r="L223" s="9">
        <v>22.708948615887039</v>
      </c>
      <c r="M223" s="287">
        <v>92.45753916147163</v>
      </c>
      <c r="N223" s="9">
        <v>12.814480625810354</v>
      </c>
      <c r="O223" s="9">
        <v>48.612957365799559</v>
      </c>
      <c r="P223" s="9">
        <v>9.5147125727933766</v>
      </c>
      <c r="Q223" s="9">
        <v>7.5806874580854773</v>
      </c>
      <c r="R223" s="9">
        <v>24.485367084384027</v>
      </c>
      <c r="S223" s="9">
        <v>26.84738454666963</v>
      </c>
      <c r="T223" s="9">
        <v>55.474042569757025</v>
      </c>
      <c r="U223" s="9">
        <v>7.9617162528716898</v>
      </c>
      <c r="V223" s="287">
        <v>193.29134847617115</v>
      </c>
      <c r="W223" s="287">
        <v>336.83160658552066</v>
      </c>
      <c r="X223" s="9">
        <v>33.011177025419165</v>
      </c>
      <c r="Y223" s="284">
        <v>369.84278361093999</v>
      </c>
      <c r="Z223" s="568" t="str">
        <f>SUBSTITUTE(SUBSTITUTE(SUBSTITUTE(SUBSTITUTE(IF(E223="","",VLOOKUP(E223,Esquemas_NORM!$A$2:$H$126,8,FALSE)),"PROVINCIA ADMINISTRATIVA Y DE PLANIFICACIÓN","PAT"),"PROVINCIA ADMINISTRATIVA Y DE PLANIFICACION","PAT"),"PROVINCIA ADMINISTRATIVA DE PLANIFICACION","PAT"),"PROVINCIA ADMINISTRATIVA Y PLANIFICACION","PAT")</f>
        <v>PAT DE PENDERISCO Y SINIFANÁ</v>
      </c>
      <c r="AA223" s="568" t="str">
        <f>IF($E223="","",INDEX(Esquemas_NORM!$H$2:$K$126,MATCH($E223,Esquemas_NORM!$A$2:$A$126,0),MATCH(AA$4,Esquemas_NORM!$H$1:$K$1,0)))</f>
        <v>A la fecha no ha conformado un EAT Región</v>
      </c>
      <c r="AB223" s="568" t="str">
        <f>IF($E223="","",INDEX(Esquemas_NORM!$H$2:$K$126,MATCH($E223,Esquemas_NORM!$A$2:$A$126,0),MATCH(AB$4,Esquemas_NORM!$H$1:$K$1,0)))</f>
        <v>A la fecha no ha conformado un EAT Área Metropolitana</v>
      </c>
      <c r="AC223" s="568" t="str">
        <f>IF($E223="","",INDEX(Esquemas_NORM!$H$2:$K$126,MATCH($E223,Esquemas_NORM!$A$2:$A$126,0),MATCH(AC$4,Esquemas_NORM!$H$1:$K$1,0)))</f>
        <v>A la fecha no ha conformado un EAT asociación - unión</v>
      </c>
      <c r="AD223" s="645"/>
    </row>
    <row r="224" spans="1:30" hidden="1" x14ac:dyDescent="0.3">
      <c r="A224" s="6">
        <v>2016</v>
      </c>
      <c r="B224" s="4" t="s">
        <v>556</v>
      </c>
      <c r="C224" s="4" t="s">
        <v>368</v>
      </c>
      <c r="D224" s="4" t="s">
        <v>578</v>
      </c>
      <c r="E224" s="4" t="s">
        <v>373</v>
      </c>
      <c r="F224" s="4" t="s">
        <v>371</v>
      </c>
      <c r="G224" s="4" t="s">
        <v>375</v>
      </c>
      <c r="H224" s="9">
        <v>85.826745981954176</v>
      </c>
      <c r="I224" s="9">
        <v>40.37572278721391</v>
      </c>
      <c r="J224" s="287">
        <v>126.20246876916809</v>
      </c>
      <c r="K224" s="9">
        <v>86.440561345144673</v>
      </c>
      <c r="L224" s="9">
        <v>112.12618098359921</v>
      </c>
      <c r="M224" s="287">
        <v>198.56674232874389</v>
      </c>
      <c r="N224" s="9">
        <v>10.683534713654026</v>
      </c>
      <c r="O224" s="9">
        <v>105.38563984071261</v>
      </c>
      <c r="P224" s="9">
        <v>11.926994664311584</v>
      </c>
      <c r="Q224" s="9">
        <v>24.279385849476778</v>
      </c>
      <c r="R224" s="9">
        <v>33.823115748814971</v>
      </c>
      <c r="S224" s="9">
        <v>51.859045587561141</v>
      </c>
      <c r="T224" s="9">
        <v>37.914320146847835</v>
      </c>
      <c r="U224" s="9">
        <v>13.392676097431362</v>
      </c>
      <c r="V224" s="287">
        <v>289.2647126488103</v>
      </c>
      <c r="W224" s="287">
        <v>620.09451325782857</v>
      </c>
      <c r="X224" s="9">
        <v>60.772354343928214</v>
      </c>
      <c r="Y224" s="284">
        <v>680.86686760175655</v>
      </c>
      <c r="Z224" s="568" t="str">
        <f>SUBSTITUTE(SUBSTITUTE(SUBSTITUTE(SUBSTITUTE(IF(E224="","",VLOOKUP(E224,Esquemas_NORM!$A$2:$H$126,8,FALSE)),"PROVINCIA ADMINISTRATIVA Y DE PLANIFICACIÓN","PAT"),"PROVINCIA ADMINISTRATIVA Y DE PLANIFICACION","PAT"),"PROVINCIA ADMINISTRATIVA DE PLANIFICACION","PAT"),"PROVINCIA ADMINISTRATIVA Y PLANIFICACION","PAT")</f>
        <v>PAT SAN JUAN</v>
      </c>
      <c r="AA224" s="568" t="str">
        <f>IF($E224="","",INDEX(Esquemas_NORM!$H$2:$K$126,MATCH($E224,Esquemas_NORM!$A$2:$A$126,0),MATCH(AA$4,Esquemas_NORM!$H$1:$K$1,0)))</f>
        <v>A la fecha no ha conformado un EAT Región</v>
      </c>
      <c r="AB224" s="568" t="str">
        <f>IF($E224="","",INDEX(Esquemas_NORM!$H$2:$K$126,MATCH($E224,Esquemas_NORM!$A$2:$A$126,0),MATCH(AB$4,Esquemas_NORM!$H$1:$K$1,0)))</f>
        <v>A la fecha no ha conformado un EAT Área Metropolitana</v>
      </c>
      <c r="AC224" s="568" t="str">
        <f>IF($E224="","",INDEX(Esquemas_NORM!$H$2:$K$126,MATCH($E224,Esquemas_NORM!$A$2:$A$126,0),MATCH(AC$4,Esquemas_NORM!$H$1:$K$1,0)))</f>
        <v>A la fecha no ha conformado un EAT asociación - unión</v>
      </c>
      <c r="AD224" s="645"/>
    </row>
    <row r="225" spans="1:30" hidden="1" x14ac:dyDescent="0.3">
      <c r="A225" s="6">
        <v>2016</v>
      </c>
      <c r="B225" s="4" t="s">
        <v>556</v>
      </c>
      <c r="C225" s="4" t="s">
        <v>368</v>
      </c>
      <c r="D225" s="4" t="s">
        <v>577</v>
      </c>
      <c r="E225" s="4" t="s">
        <v>376</v>
      </c>
      <c r="F225" s="4" t="s">
        <v>371</v>
      </c>
      <c r="G225" s="4" t="s">
        <v>377</v>
      </c>
      <c r="H225" s="9">
        <v>21.054059929256539</v>
      </c>
      <c r="I225" s="9">
        <v>8.2662008236876888E-2</v>
      </c>
      <c r="J225" s="287">
        <v>21.136721937493416</v>
      </c>
      <c r="K225" s="9">
        <v>4.6806585211991942</v>
      </c>
      <c r="L225" s="9">
        <v>1.0849721772407508</v>
      </c>
      <c r="M225" s="287">
        <v>5.7656306984399448</v>
      </c>
      <c r="N225" s="9">
        <v>1.3004439672962733</v>
      </c>
      <c r="O225" s="9">
        <v>8.4548297741503049</v>
      </c>
      <c r="P225" s="9">
        <v>2.7157966684681605</v>
      </c>
      <c r="Q225" s="9">
        <v>0.92149011542866566</v>
      </c>
      <c r="R225" s="9">
        <v>2.7261191971589116</v>
      </c>
      <c r="S225" s="9">
        <v>4.4093805639337829</v>
      </c>
      <c r="T225" s="9">
        <v>12.431954405122802</v>
      </c>
      <c r="U225" s="9">
        <v>1.3593358843282546</v>
      </c>
      <c r="V225" s="287">
        <v>34.31935057588715</v>
      </c>
      <c r="W225" s="287">
        <v>63.23704231233755</v>
      </c>
      <c r="X225" s="9">
        <v>6.1975454723424015</v>
      </c>
      <c r="Y225" s="284">
        <v>69.434587784680062</v>
      </c>
      <c r="Z225" s="568" t="str">
        <f>SUBSTITUTE(SUBSTITUTE(SUBSTITUTE(SUBSTITUTE(IF(E225="","",VLOOKUP(E225,Esquemas_NORM!$A$2:$H$126,8,FALSE)),"PROVINCIA ADMINISTRATIVA Y DE PLANIFICACIÓN","PAT"),"PROVINCIA ADMINISTRATIVA Y DE PLANIFICACION","PAT"),"PROVINCIA ADMINISTRATIVA DE PLANIFICACION","PAT"),"PROVINCIA ADMINISTRATIVA Y PLANIFICACION","PAT")</f>
        <v>PAT DE PENDERISCO Y SINIFANÁ</v>
      </c>
      <c r="AA225" s="568" t="str">
        <f>IF($E225="","",INDEX(Esquemas_NORM!$H$2:$K$126,MATCH($E225,Esquemas_NORM!$A$2:$A$126,0),MATCH(AA$4,Esquemas_NORM!$H$1:$K$1,0)))</f>
        <v>A la fecha no ha conformado un EAT Región</v>
      </c>
      <c r="AB225" s="568" t="str">
        <f>IF($E225="","",INDEX(Esquemas_NORM!$H$2:$K$126,MATCH($E225,Esquemas_NORM!$A$2:$A$126,0),MATCH(AB$4,Esquemas_NORM!$H$1:$K$1,0)))</f>
        <v>A la fecha no ha conformado un EAT Área Metropolitana</v>
      </c>
      <c r="AC225" s="568" t="str">
        <f>IF($E225="","",INDEX(Esquemas_NORM!$H$2:$K$126,MATCH($E225,Esquemas_NORM!$A$2:$A$126,0),MATCH(AC$4,Esquemas_NORM!$H$1:$K$1,0)))</f>
        <v>A la fecha no ha conformado un EAT asociación - unión</v>
      </c>
      <c r="AD225" s="645"/>
    </row>
    <row r="226" spans="1:30" hidden="1" x14ac:dyDescent="0.3">
      <c r="A226" s="6">
        <v>2016</v>
      </c>
      <c r="B226" s="4" t="s">
        <v>556</v>
      </c>
      <c r="C226" s="4" t="s">
        <v>368</v>
      </c>
      <c r="D226" s="4" t="s">
        <v>578</v>
      </c>
      <c r="E226" s="4" t="s">
        <v>378</v>
      </c>
      <c r="F226" s="4" t="s">
        <v>371</v>
      </c>
      <c r="G226" s="4" t="s">
        <v>379</v>
      </c>
      <c r="H226" s="9">
        <v>55.342028930195418</v>
      </c>
      <c r="I226" s="9">
        <v>0</v>
      </c>
      <c r="J226" s="287">
        <v>55.342028930195418</v>
      </c>
      <c r="K226" s="9">
        <v>5.569920469919059</v>
      </c>
      <c r="L226" s="9">
        <v>6.9348381970413451</v>
      </c>
      <c r="M226" s="287">
        <v>12.504758666960404</v>
      </c>
      <c r="N226" s="9">
        <v>3.4335765990190317</v>
      </c>
      <c r="O226" s="9">
        <v>12.240068470987209</v>
      </c>
      <c r="P226" s="9">
        <v>3.880902554764583</v>
      </c>
      <c r="Q226" s="9">
        <v>2.415692366119301</v>
      </c>
      <c r="R226" s="9">
        <v>6.0770499392973223</v>
      </c>
      <c r="S226" s="9">
        <v>9.2423718377281041</v>
      </c>
      <c r="T226" s="9">
        <v>27.343247930949804</v>
      </c>
      <c r="U226" s="9">
        <v>2.353699065962584</v>
      </c>
      <c r="V226" s="287">
        <v>66.986608764827935</v>
      </c>
      <c r="W226" s="287">
        <v>139.99939601337033</v>
      </c>
      <c r="X226" s="9">
        <v>13.720638903505678</v>
      </c>
      <c r="Y226" s="284">
        <v>153.72003491687627</v>
      </c>
      <c r="Z226" s="568" t="str">
        <f>SUBSTITUTE(SUBSTITUTE(SUBSTITUTE(SUBSTITUTE(IF(E226="","",VLOOKUP(E226,Esquemas_NORM!$A$2:$H$126,8,FALSE)),"PROVINCIA ADMINISTRATIVA Y DE PLANIFICACIÓN","PAT"),"PROVINCIA ADMINISTRATIVA Y DE PLANIFICACION","PAT"),"PROVINCIA ADMINISTRATIVA DE PLANIFICACION","PAT"),"PROVINCIA ADMINISTRATIVA Y PLANIFICACION","PAT")</f>
        <v>PAT SAN JUAN</v>
      </c>
      <c r="AA226" s="568" t="str">
        <f>IF($E226="","",INDEX(Esquemas_NORM!$H$2:$K$126,MATCH($E226,Esquemas_NORM!$A$2:$A$126,0),MATCH(AA$4,Esquemas_NORM!$H$1:$K$1,0)))</f>
        <v>A la fecha no ha conformado un EAT Región</v>
      </c>
      <c r="AB226" s="568" t="str">
        <f>IF($E226="","",INDEX(Esquemas_NORM!$H$2:$K$126,MATCH($E226,Esquemas_NORM!$A$2:$A$126,0),MATCH(AB$4,Esquemas_NORM!$H$1:$K$1,0)))</f>
        <v>A la fecha no ha conformado un EAT Área Metropolitana</v>
      </c>
      <c r="AC226" s="568" t="str">
        <f>IF($E226="","",INDEX(Esquemas_NORM!$H$2:$K$126,MATCH($E226,Esquemas_NORM!$A$2:$A$126,0),MATCH(AC$4,Esquemas_NORM!$H$1:$K$1,0)))</f>
        <v>A la fecha no ha conformado un EAT asociación - unión</v>
      </c>
      <c r="AD226" s="645"/>
    </row>
    <row r="227" spans="1:30" hidden="1" x14ac:dyDescent="0.3">
      <c r="A227" s="6">
        <v>2016</v>
      </c>
      <c r="B227" s="4" t="s">
        <v>556</v>
      </c>
      <c r="C227" s="4" t="s">
        <v>368</v>
      </c>
      <c r="D227" s="4" t="s">
        <v>579</v>
      </c>
      <c r="E227" s="4" t="s">
        <v>380</v>
      </c>
      <c r="F227" s="4" t="s">
        <v>371</v>
      </c>
      <c r="G227" s="4" t="s">
        <v>381</v>
      </c>
      <c r="H227" s="9">
        <v>71.366735614265991</v>
      </c>
      <c r="I227" s="9">
        <v>0</v>
      </c>
      <c r="J227" s="287">
        <v>71.366735614265991</v>
      </c>
      <c r="K227" s="9">
        <v>7.7361454922348809</v>
      </c>
      <c r="L227" s="9">
        <v>8.3774241532990299</v>
      </c>
      <c r="M227" s="287">
        <v>16.113569645533911</v>
      </c>
      <c r="N227" s="9">
        <v>4.3510816348031014</v>
      </c>
      <c r="O227" s="9">
        <v>20.683446713462914</v>
      </c>
      <c r="P227" s="9">
        <v>6.72070842255589</v>
      </c>
      <c r="Q227" s="9">
        <v>5.4170543268019715</v>
      </c>
      <c r="R227" s="9">
        <v>14.807120706457891</v>
      </c>
      <c r="S227" s="9">
        <v>13.015621141697874</v>
      </c>
      <c r="T227" s="9">
        <v>18.887364953057034</v>
      </c>
      <c r="U227" s="9">
        <v>5.194061267572299</v>
      </c>
      <c r="V227" s="287">
        <v>89.076459166408966</v>
      </c>
      <c r="W227" s="287">
        <v>183.03166162354063</v>
      </c>
      <c r="X227" s="9">
        <v>17.938015509763122</v>
      </c>
      <c r="Y227" s="284">
        <v>200.96967713330412</v>
      </c>
      <c r="Z227" s="568" t="str">
        <f>SUBSTITUTE(SUBSTITUTE(SUBSTITUTE(SUBSTITUTE(IF(E227="","",VLOOKUP(E227,Esquemas_NORM!$A$2:$H$126,8,FALSE)),"PROVINCIA ADMINISTRATIVA Y DE PLANIFICACIÓN","PAT"),"PROVINCIA ADMINISTRATIVA Y DE PLANIFICACION","PAT"),"PROVINCIA ADMINISTRATIVA DE PLANIFICACION","PAT"),"PROVINCIA ADMINISTRATIVA Y PLANIFICACION","PAT")</f>
        <v>PAT DE PENDERISCO Y SINIFANÁ</v>
      </c>
      <c r="AA227" s="568" t="str">
        <f>IF($E227="","",INDEX(Esquemas_NORM!$H$2:$K$126,MATCH($E227,Esquemas_NORM!$A$2:$A$126,0),MATCH(AA$4,Esquemas_NORM!$H$1:$K$1,0)))</f>
        <v>A la fecha no ha conformado un EAT Región</v>
      </c>
      <c r="AB227" s="568" t="str">
        <f>IF($E227="","",INDEX(Esquemas_NORM!$H$2:$K$126,MATCH($E227,Esquemas_NORM!$A$2:$A$126,0),MATCH(AB$4,Esquemas_NORM!$H$1:$K$1,0)))</f>
        <v>A la fecha no ha conformado un EAT Área Metropolitana</v>
      </c>
      <c r="AC227" s="568" t="str">
        <f>IF($E227="","",INDEX(Esquemas_NORM!$H$2:$K$126,MATCH($E227,Esquemas_NORM!$A$2:$A$126,0),MATCH(AC$4,Esquemas_NORM!$H$1:$K$1,0)))</f>
        <v>A la fecha no ha conformado un EAT asociación - unión</v>
      </c>
      <c r="AD227" s="645"/>
    </row>
    <row r="228" spans="1:30" hidden="1" x14ac:dyDescent="0.3">
      <c r="A228" s="6">
        <v>2016</v>
      </c>
      <c r="B228" s="4" t="s">
        <v>556</v>
      </c>
      <c r="C228" s="4" t="s">
        <v>368</v>
      </c>
      <c r="D228" s="4" t="s">
        <v>580</v>
      </c>
      <c r="E228" s="4" t="s">
        <v>382</v>
      </c>
      <c r="F228" s="4" t="s">
        <v>371</v>
      </c>
      <c r="G228" s="4" t="s">
        <v>384</v>
      </c>
      <c r="H228" s="9">
        <v>16.097708699658025</v>
      </c>
      <c r="I228" s="9">
        <v>0</v>
      </c>
      <c r="J228" s="287">
        <v>16.097708699658025</v>
      </c>
      <c r="K228" s="9">
        <v>0.71118841625701867</v>
      </c>
      <c r="L228" s="9">
        <v>4.588336679265212</v>
      </c>
      <c r="M228" s="287">
        <v>5.2995250955222311</v>
      </c>
      <c r="N228" s="9">
        <v>0.81837788145709467</v>
      </c>
      <c r="O228" s="9">
        <v>2.9815793423023158</v>
      </c>
      <c r="P228" s="9">
        <v>2.7976683299754272</v>
      </c>
      <c r="Q228" s="9">
        <v>0.73181891221331752</v>
      </c>
      <c r="R228" s="9">
        <v>1.5739160927947475</v>
      </c>
      <c r="S228" s="9">
        <v>4.2722430150793205</v>
      </c>
      <c r="T228" s="9">
        <v>20.961800277911877</v>
      </c>
      <c r="U228" s="9">
        <v>0.60975014951678075</v>
      </c>
      <c r="V228" s="287">
        <v>34.747154001250877</v>
      </c>
      <c r="W228" s="287">
        <v>57.582939008267616</v>
      </c>
      <c r="X228" s="9">
        <v>5.64341515487504</v>
      </c>
      <c r="Y228" s="284">
        <v>63.226354163142716</v>
      </c>
      <c r="Z228" s="568" t="str">
        <f>SUBSTITUTE(SUBSTITUTE(SUBSTITUTE(SUBSTITUTE(IF(E228="","",VLOOKUP(E228,Esquemas_NORM!$A$2:$H$126,8,FALSE)),"PROVINCIA ADMINISTRATIVA Y DE PLANIFICACIÓN","PAT"),"PROVINCIA ADMINISTRATIVA Y DE PLANIFICACION","PAT"),"PROVINCIA ADMINISTRATIVA DE PLANIFICACION","PAT"),"PROVINCIA ADMINISTRATIVA Y PLANIFICACION","PAT")</f>
        <v>PAT CARTAMA</v>
      </c>
      <c r="AA228" s="568" t="str">
        <f>IF($E228="","",INDEX(Esquemas_NORM!$H$2:$K$126,MATCH($E228,Esquemas_NORM!$A$2:$A$126,0),MATCH(AA$4,Esquemas_NORM!$H$1:$K$1,0)))</f>
        <v>A la fecha no ha conformado un EAT Región</v>
      </c>
      <c r="AB228" s="568" t="str">
        <f>IF($E228="","",INDEX(Esquemas_NORM!$H$2:$K$126,MATCH($E228,Esquemas_NORM!$A$2:$A$126,0),MATCH(AB$4,Esquemas_NORM!$H$1:$K$1,0)))</f>
        <v>A la fecha no ha conformado un EAT Área Metropolitana</v>
      </c>
      <c r="AC228" s="568" t="str">
        <f>IF($E228="","",INDEX(Esquemas_NORM!$H$2:$K$126,MATCH($E228,Esquemas_NORM!$A$2:$A$126,0),MATCH(AC$4,Esquemas_NORM!$H$1:$K$1,0)))</f>
        <v>A la fecha no ha conformado un EAT asociación - unión</v>
      </c>
      <c r="AD228" s="645"/>
    </row>
    <row r="229" spans="1:30" hidden="1" x14ac:dyDescent="0.3">
      <c r="A229" s="6">
        <v>2016</v>
      </c>
      <c r="B229" s="4" t="s">
        <v>556</v>
      </c>
      <c r="C229" s="4" t="s">
        <v>368</v>
      </c>
      <c r="D229" s="4" t="s">
        <v>578</v>
      </c>
      <c r="E229" s="4" t="s">
        <v>385</v>
      </c>
      <c r="F229" s="4" t="s">
        <v>371</v>
      </c>
      <c r="G229" s="4" t="s">
        <v>386</v>
      </c>
      <c r="H229" s="9">
        <v>78.511873429219222</v>
      </c>
      <c r="I229" s="9">
        <v>0</v>
      </c>
      <c r="J229" s="287">
        <v>78.511873429219222</v>
      </c>
      <c r="K229" s="9">
        <v>10.061533224951416</v>
      </c>
      <c r="L229" s="9">
        <v>15.77384865717943</v>
      </c>
      <c r="M229" s="287">
        <v>25.835381882130847</v>
      </c>
      <c r="N229" s="9">
        <v>8.1359374848681636</v>
      </c>
      <c r="O229" s="9">
        <v>61.072574259208096</v>
      </c>
      <c r="P229" s="9">
        <v>7.2882857190367689</v>
      </c>
      <c r="Q229" s="9">
        <v>12.406470166884425</v>
      </c>
      <c r="R229" s="9">
        <v>22.922535443630636</v>
      </c>
      <c r="S229" s="9">
        <v>23.314176855785131</v>
      </c>
      <c r="T229" s="9">
        <v>41.444990703326269</v>
      </c>
      <c r="U229" s="9">
        <v>7.3321186002515546</v>
      </c>
      <c r="V229" s="287">
        <v>183.91708923299106</v>
      </c>
      <c r="W229" s="287">
        <v>296.02191339055366</v>
      </c>
      <c r="X229" s="9">
        <v>29.011623598500627</v>
      </c>
      <c r="Y229" s="284">
        <v>325.03353698905465</v>
      </c>
      <c r="Z229" s="568" t="str">
        <f>SUBSTITUTE(SUBSTITUTE(SUBSTITUTE(SUBSTITUTE(IF(E229="","",VLOOKUP(E229,Esquemas_NORM!$A$2:$H$126,8,FALSE)),"PROVINCIA ADMINISTRATIVA Y DE PLANIFICACIÓN","PAT"),"PROVINCIA ADMINISTRATIVA Y DE PLANIFICACION","PAT"),"PROVINCIA ADMINISTRATIVA DE PLANIFICACION","PAT"),"PROVINCIA ADMINISTRATIVA Y PLANIFICACION","PAT")</f>
        <v>PAT SAN JUAN</v>
      </c>
      <c r="AA229" s="568" t="str">
        <f>IF($E229="","",INDEX(Esquemas_NORM!$H$2:$K$126,MATCH($E229,Esquemas_NORM!$A$2:$A$126,0),MATCH(AA$4,Esquemas_NORM!$H$1:$K$1,0)))</f>
        <v>A la fecha no ha conformado un EAT Región</v>
      </c>
      <c r="AB229" s="568" t="str">
        <f>IF($E229="","",INDEX(Esquemas_NORM!$H$2:$K$126,MATCH($E229,Esquemas_NORM!$A$2:$A$126,0),MATCH(AB$4,Esquemas_NORM!$H$1:$K$1,0)))</f>
        <v>A la fecha no ha conformado un EAT Área Metropolitana</v>
      </c>
      <c r="AC229" s="568" t="str">
        <f>IF($E229="","",INDEX(Esquemas_NORM!$H$2:$K$126,MATCH($E229,Esquemas_NORM!$A$2:$A$126,0),MATCH(AC$4,Esquemas_NORM!$H$1:$K$1,0)))</f>
        <v>A la fecha no ha conformado un EAT asociación - unión</v>
      </c>
      <c r="AD229" s="645"/>
    </row>
    <row r="230" spans="1:30" hidden="1" x14ac:dyDescent="0.3">
      <c r="A230" s="6">
        <v>2016</v>
      </c>
      <c r="B230" s="4" t="s">
        <v>556</v>
      </c>
      <c r="C230" s="4" t="s">
        <v>368</v>
      </c>
      <c r="D230" s="4" t="s">
        <v>579</v>
      </c>
      <c r="E230" s="4" t="s">
        <v>387</v>
      </c>
      <c r="F230" s="4" t="s">
        <v>371</v>
      </c>
      <c r="G230" s="4" t="s">
        <v>388</v>
      </c>
      <c r="H230" s="9">
        <v>83.913658359731514</v>
      </c>
      <c r="I230" s="9">
        <v>0</v>
      </c>
      <c r="J230" s="287">
        <v>83.913658359731514</v>
      </c>
      <c r="K230" s="9">
        <v>8.8496368540987653</v>
      </c>
      <c r="L230" s="9">
        <v>10.51161091409501</v>
      </c>
      <c r="M230" s="287">
        <v>19.361247768193778</v>
      </c>
      <c r="N230" s="9">
        <v>3.9197506754262368</v>
      </c>
      <c r="O230" s="9">
        <v>23.344829225617705</v>
      </c>
      <c r="P230" s="9">
        <v>8.7422271591766769</v>
      </c>
      <c r="Q230" s="9">
        <v>5.6681978240677617</v>
      </c>
      <c r="R230" s="9">
        <v>12.585154765872776</v>
      </c>
      <c r="S230" s="9">
        <v>13.610856356646302</v>
      </c>
      <c r="T230" s="9">
        <v>27.118846915253389</v>
      </c>
      <c r="U230" s="9">
        <v>5.2540324189723062</v>
      </c>
      <c r="V230" s="287">
        <v>100.24389534103314</v>
      </c>
      <c r="W230" s="287">
        <v>211.19581432334172</v>
      </c>
      <c r="X230" s="9">
        <v>20.698242912317006</v>
      </c>
      <c r="Y230" s="284">
        <v>231.89405723565918</v>
      </c>
      <c r="Z230" s="568" t="str">
        <f>SUBSTITUTE(SUBSTITUTE(SUBSTITUTE(SUBSTITUTE(IF(E230="","",VLOOKUP(E230,Esquemas_NORM!$A$2:$H$126,8,FALSE)),"PROVINCIA ADMINISTRATIVA Y DE PLANIFICACIÓN","PAT"),"PROVINCIA ADMINISTRATIVA Y DE PLANIFICACION","PAT"),"PROVINCIA ADMINISTRATIVA DE PLANIFICACION","PAT"),"PROVINCIA ADMINISTRATIVA Y PLANIFICACION","PAT")</f>
        <v>PAT DE PENDERISCO Y SINIFANÁ</v>
      </c>
      <c r="AA230" s="568" t="str">
        <f>IF($E230="","",INDEX(Esquemas_NORM!$H$2:$K$126,MATCH($E230,Esquemas_NORM!$A$2:$A$126,0),MATCH(AA$4,Esquemas_NORM!$H$1:$K$1,0)))</f>
        <v>A la fecha no ha conformado un EAT Región</v>
      </c>
      <c r="AB230" s="568" t="str">
        <f>IF($E230="","",INDEX(Esquemas_NORM!$H$2:$K$126,MATCH($E230,Esquemas_NORM!$A$2:$A$126,0),MATCH(AB$4,Esquemas_NORM!$H$1:$K$1,0)))</f>
        <v>A la fecha no ha conformado un EAT Área Metropolitana</v>
      </c>
      <c r="AC230" s="568" t="str">
        <f>IF($E230="","",INDEX(Esquemas_NORM!$H$2:$K$126,MATCH($E230,Esquemas_NORM!$A$2:$A$126,0),MATCH(AC$4,Esquemas_NORM!$H$1:$K$1,0)))</f>
        <v>A la fecha no ha conformado un EAT asociación - unión</v>
      </c>
      <c r="AD230" s="645"/>
    </row>
    <row r="231" spans="1:30" hidden="1" x14ac:dyDescent="0.3">
      <c r="A231" s="6">
        <v>2016</v>
      </c>
      <c r="B231" s="4" t="s">
        <v>556</v>
      </c>
      <c r="C231" s="4" t="s">
        <v>368</v>
      </c>
      <c r="D231" s="4" t="s">
        <v>577</v>
      </c>
      <c r="E231" s="4" t="s">
        <v>389</v>
      </c>
      <c r="F231" s="4" t="s">
        <v>371</v>
      </c>
      <c r="G231" s="4" t="s">
        <v>390</v>
      </c>
      <c r="H231" s="9">
        <v>88.765635082709252</v>
      </c>
      <c r="I231" s="9">
        <v>0.90094746029892447</v>
      </c>
      <c r="J231" s="287">
        <v>89.666582543008175</v>
      </c>
      <c r="K231" s="9">
        <v>7.3727269841405478</v>
      </c>
      <c r="L231" s="9">
        <v>16.085358499810209</v>
      </c>
      <c r="M231" s="287">
        <v>23.458085483950757</v>
      </c>
      <c r="N231" s="9">
        <v>7.0935537591717113</v>
      </c>
      <c r="O231" s="9">
        <v>41.164054619294014</v>
      </c>
      <c r="P231" s="9">
        <v>7.2485920837113031</v>
      </c>
      <c r="Q231" s="9">
        <v>8.4225696447196317</v>
      </c>
      <c r="R231" s="9">
        <v>22.248370557665375</v>
      </c>
      <c r="S231" s="9">
        <v>20.330969828045479</v>
      </c>
      <c r="T231" s="9">
        <v>25.610702625128212</v>
      </c>
      <c r="U231" s="9">
        <v>8.9182936734551443</v>
      </c>
      <c r="V231" s="287">
        <v>141.03710679119087</v>
      </c>
      <c r="W231" s="287">
        <v>262.58500794465903</v>
      </c>
      <c r="X231" s="9">
        <v>25.734640134725197</v>
      </c>
      <c r="Y231" s="284">
        <v>288.31964807938471</v>
      </c>
      <c r="Z231" s="568" t="str">
        <f>SUBSTITUTE(SUBSTITUTE(SUBSTITUTE(SUBSTITUTE(IF(E231="","",VLOOKUP(E231,Esquemas_NORM!$A$2:$H$126,8,FALSE)),"PROVINCIA ADMINISTRATIVA Y DE PLANIFICACIÓN","PAT"),"PROVINCIA ADMINISTRATIVA Y DE PLANIFICACION","PAT"),"PROVINCIA ADMINISTRATIVA DE PLANIFICACION","PAT"),"PROVINCIA ADMINISTRATIVA Y PLANIFICACION","PAT")</f>
        <v>PAT CARTAMA</v>
      </c>
      <c r="AA231" s="568" t="str">
        <f>IF($E231="","",INDEX(Esquemas_NORM!$H$2:$K$126,MATCH($E231,Esquemas_NORM!$A$2:$A$126,0),MATCH(AA$4,Esquemas_NORM!$H$1:$K$1,0)))</f>
        <v>A la fecha no ha conformado un EAT Región</v>
      </c>
      <c r="AB231" s="568" t="str">
        <f>IF($E231="","",INDEX(Esquemas_NORM!$H$2:$K$126,MATCH($E231,Esquemas_NORM!$A$2:$A$126,0),MATCH(AB$4,Esquemas_NORM!$H$1:$K$1,0)))</f>
        <v>A la fecha no ha conformado un EAT Área Metropolitana</v>
      </c>
      <c r="AC231" s="568" t="str">
        <f>IF($E231="","",INDEX(Esquemas_NORM!$H$2:$K$126,MATCH($E231,Esquemas_NORM!$A$2:$A$126,0),MATCH(AC$4,Esquemas_NORM!$H$1:$K$1,0)))</f>
        <v>A la fecha no ha conformado un EAT asociación - unión</v>
      </c>
      <c r="AD231" s="645"/>
    </row>
    <row r="232" spans="1:30" hidden="1" x14ac:dyDescent="0.3">
      <c r="A232" s="6">
        <v>2016</v>
      </c>
      <c r="B232" s="4" t="s">
        <v>556</v>
      </c>
      <c r="C232" s="4" t="s">
        <v>368</v>
      </c>
      <c r="D232" s="4" t="s">
        <v>578</v>
      </c>
      <c r="E232" s="4" t="s">
        <v>391</v>
      </c>
      <c r="F232" s="4" t="s">
        <v>371</v>
      </c>
      <c r="G232" s="4" t="s">
        <v>392</v>
      </c>
      <c r="H232" s="9">
        <v>15.131550168992257</v>
      </c>
      <c r="I232" s="9">
        <v>0</v>
      </c>
      <c r="J232" s="287">
        <v>15.131550168992257</v>
      </c>
      <c r="K232" s="9">
        <v>2.4657457589451819</v>
      </c>
      <c r="L232" s="9">
        <v>2.8667052931910284</v>
      </c>
      <c r="M232" s="287">
        <v>5.3324510521362107</v>
      </c>
      <c r="N232" s="9">
        <v>1.2665653037252684</v>
      </c>
      <c r="O232" s="9">
        <v>6.2768906988889901</v>
      </c>
      <c r="P232" s="9">
        <v>1.9017850732004955</v>
      </c>
      <c r="Q232" s="9">
        <v>0.78193089268819704</v>
      </c>
      <c r="R232" s="9">
        <v>3.1896595759282445</v>
      </c>
      <c r="S232" s="9">
        <v>4.1166208198584426</v>
      </c>
      <c r="T232" s="9">
        <v>16.459741036093426</v>
      </c>
      <c r="U232" s="9">
        <v>0.97623957260328775</v>
      </c>
      <c r="V232" s="287">
        <v>34.969432972986354</v>
      </c>
      <c r="W232" s="287">
        <v>56.859017696385095</v>
      </c>
      <c r="X232" s="9">
        <v>5.5724672565421125</v>
      </c>
      <c r="Y232" s="284">
        <v>62.431484952927299</v>
      </c>
      <c r="Z232" s="568" t="str">
        <f>SUBSTITUTE(SUBSTITUTE(SUBSTITUTE(SUBSTITUTE(IF(E232="","",VLOOKUP(E232,Esquemas_NORM!$A$2:$H$126,8,FALSE)),"PROVINCIA ADMINISTRATIVA Y DE PLANIFICACIÓN","PAT"),"PROVINCIA ADMINISTRATIVA Y DE PLANIFICACION","PAT"),"PROVINCIA ADMINISTRATIVA DE PLANIFICACION","PAT"),"PROVINCIA ADMINISTRATIVA Y PLANIFICACION","PAT")</f>
        <v>PAT SAN JUAN</v>
      </c>
      <c r="AA232" s="568" t="str">
        <f>IF($E232="","",INDEX(Esquemas_NORM!$H$2:$K$126,MATCH($E232,Esquemas_NORM!$A$2:$A$126,0),MATCH(AA$4,Esquemas_NORM!$H$1:$K$1,0)))</f>
        <v>A la fecha no ha conformado un EAT Región</v>
      </c>
      <c r="AB232" s="568" t="str">
        <f>IF($E232="","",INDEX(Esquemas_NORM!$H$2:$K$126,MATCH($E232,Esquemas_NORM!$A$2:$A$126,0),MATCH(AB$4,Esquemas_NORM!$H$1:$K$1,0)))</f>
        <v>A la fecha no ha conformado un EAT Área Metropolitana</v>
      </c>
      <c r="AC232" s="568" t="str">
        <f>IF($E232="","",INDEX(Esquemas_NORM!$H$2:$K$126,MATCH($E232,Esquemas_NORM!$A$2:$A$126,0),MATCH(AC$4,Esquemas_NORM!$H$1:$K$1,0)))</f>
        <v>A la fecha no ha conformado un EAT asociación - unión</v>
      </c>
      <c r="AD232" s="645"/>
    </row>
    <row r="233" spans="1:30" hidden="1" x14ac:dyDescent="0.3">
      <c r="A233" s="6">
        <v>2016</v>
      </c>
      <c r="B233" s="4" t="s">
        <v>556</v>
      </c>
      <c r="C233" s="4" t="s">
        <v>368</v>
      </c>
      <c r="D233" s="4" t="s">
        <v>578</v>
      </c>
      <c r="E233" s="4" t="s">
        <v>393</v>
      </c>
      <c r="F233" s="4" t="s">
        <v>371</v>
      </c>
      <c r="G233" s="4" t="s">
        <v>394</v>
      </c>
      <c r="H233" s="9">
        <v>38.928262688884345</v>
      </c>
      <c r="I233" s="9">
        <v>3.6145533763908682</v>
      </c>
      <c r="J233" s="287">
        <v>42.542816065275211</v>
      </c>
      <c r="K233" s="9">
        <v>5.8231583061673753</v>
      </c>
      <c r="L233" s="9">
        <v>9.3211681218559832</v>
      </c>
      <c r="M233" s="287">
        <v>15.144326428023358</v>
      </c>
      <c r="N233" s="9">
        <v>4.3873333189274835</v>
      </c>
      <c r="O233" s="9">
        <v>30.499275915281075</v>
      </c>
      <c r="P233" s="9">
        <v>5.0080210547948649</v>
      </c>
      <c r="Q233" s="9">
        <v>5.2922859499764057</v>
      </c>
      <c r="R233" s="9">
        <v>17.04217796486931</v>
      </c>
      <c r="S233" s="9">
        <v>13.944135549781951</v>
      </c>
      <c r="T233" s="9">
        <v>22.967006384398658</v>
      </c>
      <c r="U233" s="9">
        <v>4.1642620015729497</v>
      </c>
      <c r="V233" s="287">
        <v>103.3044981396027</v>
      </c>
      <c r="W233" s="287">
        <v>164.87566668206176</v>
      </c>
      <c r="X233" s="9">
        <v>16.158637472291897</v>
      </c>
      <c r="Y233" s="284">
        <v>181.0343041543538</v>
      </c>
      <c r="Z233" s="568" t="str">
        <f>SUBSTITUTE(SUBSTITUTE(SUBSTITUTE(SUBSTITUTE(IF(E233="","",VLOOKUP(E233,Esquemas_NORM!$A$2:$H$126,8,FALSE)),"PROVINCIA ADMINISTRATIVA Y DE PLANIFICACIÓN","PAT"),"PROVINCIA ADMINISTRATIVA Y DE PLANIFICACION","PAT"),"PROVINCIA ADMINISTRATIVA DE PLANIFICACION","PAT"),"PROVINCIA ADMINISTRATIVA Y PLANIFICACION","PAT")</f>
        <v>PAT SAN JUAN</v>
      </c>
      <c r="AA233" s="568" t="str">
        <f>IF($E233="","",INDEX(Esquemas_NORM!$H$2:$K$126,MATCH($E233,Esquemas_NORM!$A$2:$A$126,0),MATCH(AA$4,Esquemas_NORM!$H$1:$K$1,0)))</f>
        <v>A la fecha no ha conformado un EAT Región</v>
      </c>
      <c r="AB233" s="568" t="str">
        <f>IF($E233="","",INDEX(Esquemas_NORM!$H$2:$K$126,MATCH($E233,Esquemas_NORM!$A$2:$A$126,0),MATCH(AB$4,Esquemas_NORM!$H$1:$K$1,0)))</f>
        <v>A la fecha no ha conformado un EAT Área Metropolitana</v>
      </c>
      <c r="AC233" s="568" t="str">
        <f>IF($E233="","",INDEX(Esquemas_NORM!$H$2:$K$126,MATCH($E233,Esquemas_NORM!$A$2:$A$126,0),MATCH(AC$4,Esquemas_NORM!$H$1:$K$1,0)))</f>
        <v>A la fecha no ha conformado un EAT asociación - unión</v>
      </c>
      <c r="AD233" s="645"/>
    </row>
    <row r="234" spans="1:30" hidden="1" x14ac:dyDescent="0.3">
      <c r="A234" s="6">
        <v>2016</v>
      </c>
      <c r="B234" s="4" t="s">
        <v>556</v>
      </c>
      <c r="C234" s="4" t="s">
        <v>368</v>
      </c>
      <c r="D234" s="4" t="s">
        <v>580</v>
      </c>
      <c r="E234" s="4" t="s">
        <v>395</v>
      </c>
      <c r="F234" s="4" t="s">
        <v>371</v>
      </c>
      <c r="G234" s="4" t="s">
        <v>396</v>
      </c>
      <c r="H234" s="9">
        <v>43.998560194583931</v>
      </c>
      <c r="I234" s="9">
        <v>0</v>
      </c>
      <c r="J234" s="287">
        <v>43.998560194583931</v>
      </c>
      <c r="K234" s="9">
        <v>1.8610986659118129</v>
      </c>
      <c r="L234" s="9">
        <v>12.469742370268046</v>
      </c>
      <c r="M234" s="287">
        <v>14.330841036179859</v>
      </c>
      <c r="N234" s="9">
        <v>17.033265859568246</v>
      </c>
      <c r="O234" s="9">
        <v>22.615643858872112</v>
      </c>
      <c r="P234" s="9">
        <v>4.3801452303093074</v>
      </c>
      <c r="Q234" s="9">
        <v>3.8372509377060711</v>
      </c>
      <c r="R234" s="9">
        <v>12.543183307421291</v>
      </c>
      <c r="S234" s="9">
        <v>11.458624531494268</v>
      </c>
      <c r="T234" s="9">
        <v>19.370504942792177</v>
      </c>
      <c r="U234" s="9">
        <v>3.3071454007783578</v>
      </c>
      <c r="V234" s="287">
        <v>94.545764068941835</v>
      </c>
      <c r="W234" s="287">
        <v>157.58168318227092</v>
      </c>
      <c r="X234" s="9">
        <v>15.443790718528648</v>
      </c>
      <c r="Y234" s="284">
        <v>173.02547390079977</v>
      </c>
      <c r="Z234" s="568" t="str">
        <f>SUBSTITUTE(SUBSTITUTE(SUBSTITUTE(SUBSTITUTE(IF(E234="","",VLOOKUP(E234,Esquemas_NORM!$A$2:$H$126,8,FALSE)),"PROVINCIA ADMINISTRATIVA Y DE PLANIFICACIÓN","PAT"),"PROVINCIA ADMINISTRATIVA Y DE PLANIFICACION","PAT"),"PROVINCIA ADMINISTRATIVA DE PLANIFICACION","PAT"),"PROVINCIA ADMINISTRATIVA Y PLANIFICACION","PAT")</f>
        <v>PAT CARTAMA</v>
      </c>
      <c r="AA234" s="568" t="str">
        <f>IF($E234="","",INDEX(Esquemas_NORM!$H$2:$K$126,MATCH($E234,Esquemas_NORM!$A$2:$A$126,0),MATCH(AA$4,Esquemas_NORM!$H$1:$K$1,0)))</f>
        <v>A la fecha no ha conformado un EAT Región</v>
      </c>
      <c r="AB234" s="568" t="str">
        <f>IF($E234="","",INDEX(Esquemas_NORM!$H$2:$K$126,MATCH($E234,Esquemas_NORM!$A$2:$A$126,0),MATCH(AB$4,Esquemas_NORM!$H$1:$K$1,0)))</f>
        <v>A la fecha no ha conformado un EAT Área Metropolitana</v>
      </c>
      <c r="AC234" s="568" t="str">
        <f>IF($E234="","",INDEX(Esquemas_NORM!$H$2:$K$126,MATCH($E234,Esquemas_NORM!$A$2:$A$126,0),MATCH(AC$4,Esquemas_NORM!$H$1:$K$1,0)))</f>
        <v>A la fecha no ha conformado un EAT asociación - unión</v>
      </c>
      <c r="AD234" s="645"/>
    </row>
    <row r="235" spans="1:30" hidden="1" x14ac:dyDescent="0.3">
      <c r="A235" s="6">
        <v>2016</v>
      </c>
      <c r="B235" s="4" t="s">
        <v>556</v>
      </c>
      <c r="C235" s="4" t="s">
        <v>368</v>
      </c>
      <c r="D235" s="4" t="s">
        <v>580</v>
      </c>
      <c r="E235" s="4" t="s">
        <v>397</v>
      </c>
      <c r="F235" s="4" t="s">
        <v>371</v>
      </c>
      <c r="G235" s="4" t="s">
        <v>398</v>
      </c>
      <c r="H235" s="9">
        <v>4.0647928736349259</v>
      </c>
      <c r="I235" s="9">
        <v>0</v>
      </c>
      <c r="J235" s="287">
        <v>4.0647928736349259</v>
      </c>
      <c r="K235" s="9">
        <v>7.7389778306923178</v>
      </c>
      <c r="L235" s="9">
        <v>36.883818548740187</v>
      </c>
      <c r="M235" s="287">
        <v>44.622796379432508</v>
      </c>
      <c r="N235" s="9">
        <v>4.3353984239590364</v>
      </c>
      <c r="O235" s="9">
        <v>39.476027017934221</v>
      </c>
      <c r="P235" s="9">
        <v>3.209187699475613</v>
      </c>
      <c r="Q235" s="9">
        <v>2.1282474602197405</v>
      </c>
      <c r="R235" s="9">
        <v>7.2773807808594757</v>
      </c>
      <c r="S235" s="9">
        <v>11.512642223925933</v>
      </c>
      <c r="T235" s="9">
        <v>16.839656792267832</v>
      </c>
      <c r="U235" s="9">
        <v>2.5535912899756377</v>
      </c>
      <c r="V235" s="287">
        <v>87.332131688617494</v>
      </c>
      <c r="W235" s="287">
        <v>136.85584949089855</v>
      </c>
      <c r="X235" s="9">
        <v>13.41255566930325</v>
      </c>
      <c r="Y235" s="284">
        <v>150.26840516020178</v>
      </c>
      <c r="Z235" s="568" t="str">
        <f>SUBSTITUTE(SUBSTITUTE(SUBSTITUTE(SUBSTITUTE(IF(E235="","",VLOOKUP(E235,Esquemas_NORM!$A$2:$H$126,8,FALSE)),"PROVINCIA ADMINISTRATIVA Y DE PLANIFICACIÓN","PAT"),"PROVINCIA ADMINISTRATIVA Y DE PLANIFICACION","PAT"),"PROVINCIA ADMINISTRATIVA DE PLANIFICACION","PAT"),"PROVINCIA ADMINISTRATIVA Y PLANIFICACION","PAT")</f>
        <v>PAT CARTAMA</v>
      </c>
      <c r="AA235" s="568" t="str">
        <f>IF($E235="","",INDEX(Esquemas_NORM!$H$2:$K$126,MATCH($E235,Esquemas_NORM!$A$2:$A$126,0),MATCH(AA$4,Esquemas_NORM!$H$1:$K$1,0)))</f>
        <v>A la fecha no ha conformado un EAT Región</v>
      </c>
      <c r="AB235" s="568" t="str">
        <f>IF($E235="","",INDEX(Esquemas_NORM!$H$2:$K$126,MATCH($E235,Esquemas_NORM!$A$2:$A$126,0),MATCH(AB$4,Esquemas_NORM!$H$1:$K$1,0)))</f>
        <v>A la fecha no ha conformado un EAT Área Metropolitana</v>
      </c>
      <c r="AC235" s="568" t="str">
        <f>IF($E235="","",INDEX(Esquemas_NORM!$H$2:$K$126,MATCH($E235,Esquemas_NORM!$A$2:$A$126,0),MATCH(AC$4,Esquemas_NORM!$H$1:$K$1,0)))</f>
        <v>A la fecha no ha conformado un EAT asociación - unión</v>
      </c>
      <c r="AD235" s="645"/>
    </row>
    <row r="236" spans="1:30" hidden="1" x14ac:dyDescent="0.3">
      <c r="A236" s="6">
        <v>2016</v>
      </c>
      <c r="B236" s="4" t="s">
        <v>556</v>
      </c>
      <c r="C236" s="4" t="s">
        <v>368</v>
      </c>
      <c r="D236" s="4" t="s">
        <v>580</v>
      </c>
      <c r="E236" s="4" t="s">
        <v>399</v>
      </c>
      <c r="F236" s="4" t="s">
        <v>371</v>
      </c>
      <c r="G236" s="4" t="s">
        <v>400</v>
      </c>
      <c r="H236" s="9">
        <v>14.796267846503801</v>
      </c>
      <c r="I236" s="9">
        <v>0</v>
      </c>
      <c r="J236" s="287">
        <v>14.796267846503801</v>
      </c>
      <c r="K236" s="9">
        <v>39.864482510679785</v>
      </c>
      <c r="L236" s="9">
        <v>13.743010975052652</v>
      </c>
      <c r="M236" s="287">
        <v>53.607493485732434</v>
      </c>
      <c r="N236" s="9">
        <v>1.3432844787500304</v>
      </c>
      <c r="O236" s="9">
        <v>6.2122559978290379</v>
      </c>
      <c r="P236" s="9">
        <v>3.4139021074538665</v>
      </c>
      <c r="Q236" s="9">
        <v>1.3577169597409191</v>
      </c>
      <c r="R236" s="9">
        <v>4.580540892384632</v>
      </c>
      <c r="S236" s="9">
        <v>7.3311825978723819</v>
      </c>
      <c r="T236" s="9">
        <v>15.740148225239365</v>
      </c>
      <c r="U236" s="9">
        <v>1.6303401430096194</v>
      </c>
      <c r="V236" s="287">
        <v>41.609371402279848</v>
      </c>
      <c r="W236" s="287">
        <v>109.96992828870346</v>
      </c>
      <c r="X236" s="9">
        <v>10.777601327294345</v>
      </c>
      <c r="Y236" s="284">
        <v>120.74752961599788</v>
      </c>
      <c r="Z236" s="568" t="str">
        <f>SUBSTITUTE(SUBSTITUTE(SUBSTITUTE(SUBSTITUTE(IF(E236="","",VLOOKUP(E236,Esquemas_NORM!$A$2:$H$126,8,FALSE)),"PROVINCIA ADMINISTRATIVA Y DE PLANIFICACIÓN","PAT"),"PROVINCIA ADMINISTRATIVA Y DE PLANIFICACION","PAT"),"PROVINCIA ADMINISTRATIVA DE PLANIFICACION","PAT"),"PROVINCIA ADMINISTRATIVA Y PLANIFICACION","PAT")</f>
        <v>PAT CARTAMA</v>
      </c>
      <c r="AA236" s="568" t="str">
        <f>IF($E236="","",INDEX(Esquemas_NORM!$H$2:$K$126,MATCH($E236,Esquemas_NORM!$A$2:$A$126,0),MATCH(AA$4,Esquemas_NORM!$H$1:$K$1,0)))</f>
        <v>A la fecha no ha conformado un EAT Región</v>
      </c>
      <c r="AB236" s="568" t="str">
        <f>IF($E236="","",INDEX(Esquemas_NORM!$H$2:$K$126,MATCH($E236,Esquemas_NORM!$A$2:$A$126,0),MATCH(AB$4,Esquemas_NORM!$H$1:$K$1,0)))</f>
        <v>A la fecha no ha conformado un EAT Área Metropolitana</v>
      </c>
      <c r="AC236" s="568" t="str">
        <f>IF($E236="","",INDEX(Esquemas_NORM!$H$2:$K$126,MATCH($E236,Esquemas_NORM!$A$2:$A$126,0),MATCH(AC$4,Esquemas_NORM!$H$1:$K$1,0)))</f>
        <v>A la fecha no ha conformado un EAT asociación - unión</v>
      </c>
      <c r="AD236" s="645"/>
    </row>
    <row r="237" spans="1:30" hidden="1" x14ac:dyDescent="0.3">
      <c r="A237" s="6">
        <v>2016</v>
      </c>
      <c r="B237" s="4" t="s">
        <v>556</v>
      </c>
      <c r="C237" s="4" t="s">
        <v>368</v>
      </c>
      <c r="D237" s="4" t="s">
        <v>580</v>
      </c>
      <c r="E237" s="4" t="s">
        <v>401</v>
      </c>
      <c r="F237" s="4" t="s">
        <v>371</v>
      </c>
      <c r="G237" s="4" t="s">
        <v>402</v>
      </c>
      <c r="H237" s="9">
        <v>15.57484689320302</v>
      </c>
      <c r="I237" s="9">
        <v>0</v>
      </c>
      <c r="J237" s="287">
        <v>15.57484689320302</v>
      </c>
      <c r="K237" s="9">
        <v>1.2820240893597634</v>
      </c>
      <c r="L237" s="9">
        <v>6.2948167969897257</v>
      </c>
      <c r="M237" s="287">
        <v>7.5768408863494887</v>
      </c>
      <c r="N237" s="9">
        <v>1.4939770706685043</v>
      </c>
      <c r="O237" s="9">
        <v>5.9336173252228361</v>
      </c>
      <c r="P237" s="9">
        <v>2.4337619616272299</v>
      </c>
      <c r="Q237" s="9">
        <v>1.9736524366362238</v>
      </c>
      <c r="R237" s="9">
        <v>5.0151383159989065</v>
      </c>
      <c r="S237" s="9">
        <v>6.2610686192030807</v>
      </c>
      <c r="T237" s="9">
        <v>24.421262465128596</v>
      </c>
      <c r="U237" s="9">
        <v>1.3962154812237018</v>
      </c>
      <c r="V237" s="287">
        <v>48.928693675709077</v>
      </c>
      <c r="W237" s="287">
        <v>73.372020691253084</v>
      </c>
      <c r="X237" s="9">
        <v>7.1908238906221618</v>
      </c>
      <c r="Y237" s="284">
        <v>80.562844581875282</v>
      </c>
      <c r="Z237" s="568" t="str">
        <f>SUBSTITUTE(SUBSTITUTE(SUBSTITUTE(SUBSTITUTE(IF(E237="","",VLOOKUP(E237,Esquemas_NORM!$A$2:$H$126,8,FALSE)),"PROVINCIA ADMINISTRATIVA Y DE PLANIFICACIÓN","PAT"),"PROVINCIA ADMINISTRATIVA Y DE PLANIFICACION","PAT"),"PROVINCIA ADMINISTRATIVA DE PLANIFICACION","PAT"),"PROVINCIA ADMINISTRATIVA Y PLANIFICACION","PAT")</f>
        <v>PAT CARTAMA</v>
      </c>
      <c r="AA237" s="568" t="str">
        <f>IF($E237="","",INDEX(Esquemas_NORM!$H$2:$K$126,MATCH($E237,Esquemas_NORM!$A$2:$A$126,0),MATCH(AA$4,Esquemas_NORM!$H$1:$K$1,0)))</f>
        <v>A la fecha no ha conformado un EAT Región</v>
      </c>
      <c r="AB237" s="568" t="str">
        <f>IF($E237="","",INDEX(Esquemas_NORM!$H$2:$K$126,MATCH($E237,Esquemas_NORM!$A$2:$A$126,0),MATCH(AB$4,Esquemas_NORM!$H$1:$K$1,0)))</f>
        <v>A la fecha no ha conformado un EAT Área Metropolitana</v>
      </c>
      <c r="AC237" s="568" t="str">
        <f>IF($E237="","",INDEX(Esquemas_NORM!$H$2:$K$126,MATCH($E237,Esquemas_NORM!$A$2:$A$126,0),MATCH(AC$4,Esquemas_NORM!$H$1:$K$1,0)))</f>
        <v>A la fecha no ha conformado un EAT asociación - unión</v>
      </c>
      <c r="AD237" s="645"/>
    </row>
    <row r="238" spans="1:30" hidden="1" x14ac:dyDescent="0.3">
      <c r="A238" s="6">
        <v>2016</v>
      </c>
      <c r="B238" s="4" t="s">
        <v>556</v>
      </c>
      <c r="C238" s="4" t="s">
        <v>368</v>
      </c>
      <c r="D238" s="4" t="s">
        <v>579</v>
      </c>
      <c r="E238" s="4" t="s">
        <v>403</v>
      </c>
      <c r="F238" s="4" t="s">
        <v>371</v>
      </c>
      <c r="G238" s="4" t="s">
        <v>404</v>
      </c>
      <c r="H238" s="9">
        <v>68.097902992824743</v>
      </c>
      <c r="I238" s="9">
        <v>0.24608280879658215</v>
      </c>
      <c r="J238" s="287">
        <v>68.343985801621329</v>
      </c>
      <c r="K238" s="9">
        <v>3.7324148128122157</v>
      </c>
      <c r="L238" s="9">
        <v>13.821092202390638</v>
      </c>
      <c r="M238" s="287">
        <v>17.553507015202854</v>
      </c>
      <c r="N238" s="9">
        <v>12.035010408319451</v>
      </c>
      <c r="O238" s="9">
        <v>27.591318401086266</v>
      </c>
      <c r="P238" s="9">
        <v>5.6441359705957295</v>
      </c>
      <c r="Q238" s="9">
        <v>4.291522707049733</v>
      </c>
      <c r="R238" s="9">
        <v>9.5147473238754259</v>
      </c>
      <c r="S238" s="9">
        <v>13.301173756947517</v>
      </c>
      <c r="T238" s="9">
        <v>30.140635668160485</v>
      </c>
      <c r="U238" s="9">
        <v>4.5648046984912289</v>
      </c>
      <c r="V238" s="287">
        <v>107.08334893452584</v>
      </c>
      <c r="W238" s="287">
        <v>199.8880793815502</v>
      </c>
      <c r="X238" s="9">
        <v>19.590028503034908</v>
      </c>
      <c r="Y238" s="284">
        <v>219.47810788458551</v>
      </c>
      <c r="Z238" s="568" t="str">
        <f>SUBSTITUTE(SUBSTITUTE(SUBSTITUTE(SUBSTITUTE(IF(E238="","",VLOOKUP(E238,Esquemas_NORM!$A$2:$H$126,8,FALSE)),"PROVINCIA ADMINISTRATIVA Y DE PLANIFICACIÓN","PAT"),"PROVINCIA ADMINISTRATIVA Y DE PLANIFICACION","PAT"),"PROVINCIA ADMINISTRATIVA DE PLANIFICACION","PAT"),"PROVINCIA ADMINISTRATIVA Y PLANIFICACION","PAT")</f>
        <v>PAT SAN JUAN</v>
      </c>
      <c r="AA238" s="568" t="str">
        <f>IF($E238="","",INDEX(Esquemas_NORM!$H$2:$K$126,MATCH($E238,Esquemas_NORM!$A$2:$A$126,0),MATCH(AA$4,Esquemas_NORM!$H$1:$K$1,0)))</f>
        <v>A la fecha no ha conformado un EAT Región</v>
      </c>
      <c r="AB238" s="568" t="str">
        <f>IF($E238="","",INDEX(Esquemas_NORM!$H$2:$K$126,MATCH($E238,Esquemas_NORM!$A$2:$A$126,0),MATCH(AB$4,Esquemas_NORM!$H$1:$K$1,0)))</f>
        <v>A la fecha no ha conformado un EAT Área Metropolitana</v>
      </c>
      <c r="AC238" s="568" t="str">
        <f>IF($E238="","",INDEX(Esquemas_NORM!$H$2:$K$126,MATCH($E238,Esquemas_NORM!$A$2:$A$126,0),MATCH(AC$4,Esquemas_NORM!$H$1:$K$1,0)))</f>
        <v>A la fecha no ha conformado un EAT asociación - unión</v>
      </c>
      <c r="AD238" s="645"/>
    </row>
    <row r="239" spans="1:30" hidden="1" x14ac:dyDescent="0.3">
      <c r="A239" s="6">
        <v>2016</v>
      </c>
      <c r="B239" s="4" t="s">
        <v>556</v>
      </c>
      <c r="C239" s="4" t="s">
        <v>368</v>
      </c>
      <c r="D239" s="4" t="s">
        <v>580</v>
      </c>
      <c r="E239" s="4" t="s">
        <v>405</v>
      </c>
      <c r="F239" s="4" t="s">
        <v>371</v>
      </c>
      <c r="G239" s="4" t="s">
        <v>406</v>
      </c>
      <c r="H239" s="9">
        <v>70.868748915434409</v>
      </c>
      <c r="I239" s="9">
        <v>2.8808246292508377</v>
      </c>
      <c r="J239" s="287">
        <v>73.749573544685248</v>
      </c>
      <c r="K239" s="9">
        <v>10.837995067038314</v>
      </c>
      <c r="L239" s="9">
        <v>11.759050227905558</v>
      </c>
      <c r="M239" s="287">
        <v>22.597045294943872</v>
      </c>
      <c r="N239" s="9">
        <v>5.5547872113152224</v>
      </c>
      <c r="O239" s="9">
        <v>38.965670219808516</v>
      </c>
      <c r="P239" s="9">
        <v>7.7874002838166492</v>
      </c>
      <c r="Q239" s="9">
        <v>8.1736704092935604</v>
      </c>
      <c r="R239" s="9">
        <v>27.389572415388731</v>
      </c>
      <c r="S239" s="9">
        <v>19.696769658333562</v>
      </c>
      <c r="T239" s="9">
        <v>33.682832745289431</v>
      </c>
      <c r="U239" s="9">
        <v>8.3140721616851962</v>
      </c>
      <c r="V239" s="287">
        <v>149.56477510493087</v>
      </c>
      <c r="W239" s="287">
        <v>252.4338197523436</v>
      </c>
      <c r="X239" s="9">
        <v>24.739773073910818</v>
      </c>
      <c r="Y239" s="284">
        <v>277.17359282625461</v>
      </c>
      <c r="Z239" s="568" t="str">
        <f>SUBSTITUTE(SUBSTITUTE(SUBSTITUTE(SUBSTITUTE(IF(E239="","",VLOOKUP(E239,Esquemas_NORM!$A$2:$H$126,8,FALSE)),"PROVINCIA ADMINISTRATIVA Y DE PLANIFICACIÓN","PAT"),"PROVINCIA ADMINISTRATIVA Y DE PLANIFICACION","PAT"),"PROVINCIA ADMINISTRATIVA DE PLANIFICACION","PAT"),"PROVINCIA ADMINISTRATIVA Y PLANIFICACION","PAT")</f>
        <v>PAT CARTAMA</v>
      </c>
      <c r="AA239" s="568" t="str">
        <f>IF($E239="","",INDEX(Esquemas_NORM!$H$2:$K$126,MATCH($E239,Esquemas_NORM!$A$2:$A$126,0),MATCH(AA$4,Esquemas_NORM!$H$1:$K$1,0)))</f>
        <v>A la fecha no ha conformado un EAT Región</v>
      </c>
      <c r="AB239" s="568" t="str">
        <f>IF($E239="","",INDEX(Esquemas_NORM!$H$2:$K$126,MATCH($E239,Esquemas_NORM!$A$2:$A$126,0),MATCH(AB$4,Esquemas_NORM!$H$1:$K$1,0)))</f>
        <v>A la fecha no ha conformado un EAT Área Metropolitana</v>
      </c>
      <c r="AC239" s="568" t="str">
        <f>IF($E239="","",INDEX(Esquemas_NORM!$H$2:$K$126,MATCH($E239,Esquemas_NORM!$A$2:$A$126,0),MATCH(AC$4,Esquemas_NORM!$H$1:$K$1,0)))</f>
        <v>A la fecha no ha conformado un EAT asociación - unión</v>
      </c>
      <c r="AD239" s="645"/>
    </row>
    <row r="240" spans="1:30" hidden="1" x14ac:dyDescent="0.3">
      <c r="A240" s="6">
        <v>2016</v>
      </c>
      <c r="B240" s="4" t="s">
        <v>556</v>
      </c>
      <c r="C240" s="4" t="s">
        <v>368</v>
      </c>
      <c r="D240" s="4" t="s">
        <v>580</v>
      </c>
      <c r="E240" s="4" t="s">
        <v>407</v>
      </c>
      <c r="F240" s="4" t="s">
        <v>371</v>
      </c>
      <c r="G240" s="4" t="s">
        <v>408</v>
      </c>
      <c r="H240" s="9">
        <v>66.430273561792049</v>
      </c>
      <c r="I240" s="9">
        <v>0.31641021012815623</v>
      </c>
      <c r="J240" s="287">
        <v>66.746683771920203</v>
      </c>
      <c r="K240" s="9">
        <v>4.8876067463873074</v>
      </c>
      <c r="L240" s="9">
        <v>12.34154372865849</v>
      </c>
      <c r="M240" s="287">
        <v>17.229150475045799</v>
      </c>
      <c r="N240" s="9">
        <v>5.5673495446579331</v>
      </c>
      <c r="O240" s="9">
        <v>25.224326365617269</v>
      </c>
      <c r="P240" s="9">
        <v>5.3465455596245537</v>
      </c>
      <c r="Q240" s="9">
        <v>6.1455726505977548</v>
      </c>
      <c r="R240" s="9">
        <v>16.816621248601312</v>
      </c>
      <c r="S240" s="9">
        <v>14.391972828474678</v>
      </c>
      <c r="T240" s="9">
        <v>19.150310091393344</v>
      </c>
      <c r="U240" s="9">
        <v>5.6267184695518777</v>
      </c>
      <c r="V240" s="287">
        <v>98.269416758518716</v>
      </c>
      <c r="W240" s="287">
        <v>188.40233342336134</v>
      </c>
      <c r="X240" s="9">
        <v>18.464368126510863</v>
      </c>
      <c r="Y240" s="284">
        <v>206.86670154987252</v>
      </c>
      <c r="Z240" s="568" t="str">
        <f>SUBSTITUTE(SUBSTITUTE(SUBSTITUTE(SUBSTITUTE(IF(E240="","",VLOOKUP(E240,Esquemas_NORM!$A$2:$H$126,8,FALSE)),"PROVINCIA ADMINISTRATIVA Y DE PLANIFICACIÓN","PAT"),"PROVINCIA ADMINISTRATIVA Y DE PLANIFICACION","PAT"),"PROVINCIA ADMINISTRATIVA DE PLANIFICACION","PAT"),"PROVINCIA ADMINISTRATIVA Y PLANIFICACION","PAT")</f>
        <v>PAT CARTAMA</v>
      </c>
      <c r="AA240" s="568" t="str">
        <f>IF($E240="","",INDEX(Esquemas_NORM!$H$2:$K$126,MATCH($E240,Esquemas_NORM!$A$2:$A$126,0),MATCH(AA$4,Esquemas_NORM!$H$1:$K$1,0)))</f>
        <v>A la fecha no ha conformado un EAT Región</v>
      </c>
      <c r="AB240" s="568" t="str">
        <f>IF($E240="","",INDEX(Esquemas_NORM!$H$2:$K$126,MATCH($E240,Esquemas_NORM!$A$2:$A$126,0),MATCH(AB$4,Esquemas_NORM!$H$1:$K$1,0)))</f>
        <v>A la fecha no ha conformado un EAT Área Metropolitana</v>
      </c>
      <c r="AC240" s="568" t="str">
        <f>IF($E240="","",INDEX(Esquemas_NORM!$H$2:$K$126,MATCH($E240,Esquemas_NORM!$A$2:$A$126,0),MATCH(AC$4,Esquemas_NORM!$H$1:$K$1,0)))</f>
        <v>A la fecha no ha conformado un EAT asociación - unión</v>
      </c>
      <c r="AD240" s="645"/>
    </row>
    <row r="241" spans="1:30" hidden="1" x14ac:dyDescent="0.3">
      <c r="A241" s="6">
        <v>2016</v>
      </c>
      <c r="B241" s="4" t="s">
        <v>556</v>
      </c>
      <c r="C241" s="4" t="s">
        <v>368</v>
      </c>
      <c r="D241" s="4" t="s">
        <v>580</v>
      </c>
      <c r="E241" s="4" t="s">
        <v>409</v>
      </c>
      <c r="F241" s="4" t="s">
        <v>371</v>
      </c>
      <c r="G241" s="4" t="s">
        <v>410</v>
      </c>
      <c r="H241" s="9">
        <v>30.760264436172825</v>
      </c>
      <c r="I241" s="9">
        <v>0</v>
      </c>
      <c r="J241" s="287">
        <v>30.760264436172825</v>
      </c>
      <c r="K241" s="9">
        <v>1.1505590180568617</v>
      </c>
      <c r="L241" s="9">
        <v>6.3314899545120875</v>
      </c>
      <c r="M241" s="287">
        <v>7.4820489725689487</v>
      </c>
      <c r="N241" s="9">
        <v>1.7626916953866878</v>
      </c>
      <c r="O241" s="9">
        <v>9.6252840986590691</v>
      </c>
      <c r="P241" s="9">
        <v>2.015316907357529</v>
      </c>
      <c r="Q241" s="9">
        <v>1.7076575911006804</v>
      </c>
      <c r="R241" s="9">
        <v>4.5102458767419327</v>
      </c>
      <c r="S241" s="9">
        <v>6.0840384073614135</v>
      </c>
      <c r="T241" s="9">
        <v>16.59604029014886</v>
      </c>
      <c r="U241" s="9">
        <v>1.5465963428466172</v>
      </c>
      <c r="V241" s="287">
        <v>43.847871209602793</v>
      </c>
      <c r="W241" s="287">
        <v>85.033516114071929</v>
      </c>
      <c r="X241" s="9">
        <v>8.3337085910365953</v>
      </c>
      <c r="Y241" s="284">
        <v>93.367224705108697</v>
      </c>
      <c r="Z241" s="568" t="str">
        <f>SUBSTITUTE(SUBSTITUTE(SUBSTITUTE(SUBSTITUTE(IF(E241="","",VLOOKUP(E241,Esquemas_NORM!$A$2:$H$126,8,FALSE)),"PROVINCIA ADMINISTRATIVA Y DE PLANIFICACIÓN","PAT"),"PROVINCIA ADMINISTRATIVA Y DE PLANIFICACION","PAT"),"PROVINCIA ADMINISTRATIVA DE PLANIFICACION","PAT"),"PROVINCIA ADMINISTRATIVA Y PLANIFICACION","PAT")</f>
        <v>PAT CARTAMA</v>
      </c>
      <c r="AA241" s="568" t="str">
        <f>IF($E241="","",INDEX(Esquemas_NORM!$H$2:$K$126,MATCH($E241,Esquemas_NORM!$A$2:$A$126,0),MATCH(AA$4,Esquemas_NORM!$H$1:$K$1,0)))</f>
        <v>A la fecha no ha conformado un EAT Región</v>
      </c>
      <c r="AB241" s="568" t="str">
        <f>IF($E241="","",INDEX(Esquemas_NORM!$H$2:$K$126,MATCH($E241,Esquemas_NORM!$A$2:$A$126,0),MATCH(AB$4,Esquemas_NORM!$H$1:$K$1,0)))</f>
        <v>A la fecha no ha conformado un EAT Área Metropolitana</v>
      </c>
      <c r="AC241" s="568" t="str">
        <f>IF($E241="","",INDEX(Esquemas_NORM!$H$2:$K$126,MATCH($E241,Esquemas_NORM!$A$2:$A$126,0),MATCH(AC$4,Esquemas_NORM!$H$1:$K$1,0)))</f>
        <v>A la fecha no ha conformado un EAT asociación - unión</v>
      </c>
      <c r="AD241" s="645"/>
    </row>
    <row r="242" spans="1:30" hidden="1" x14ac:dyDescent="0.3">
      <c r="A242" s="6">
        <v>2016</v>
      </c>
      <c r="B242" s="4" t="s">
        <v>556</v>
      </c>
      <c r="C242" s="4" t="s">
        <v>368</v>
      </c>
      <c r="D242" s="4" t="s">
        <v>577</v>
      </c>
      <c r="E242" s="4" t="s">
        <v>411</v>
      </c>
      <c r="F242" s="4" t="s">
        <v>371</v>
      </c>
      <c r="G242" s="4" t="s">
        <v>412</v>
      </c>
      <c r="H242" s="9">
        <v>24.835956213969993</v>
      </c>
      <c r="I242" s="9">
        <v>2.799499933413756</v>
      </c>
      <c r="J242" s="287">
        <v>27.635456147383749</v>
      </c>
      <c r="K242" s="9">
        <v>3.4439697026536411</v>
      </c>
      <c r="L242" s="9">
        <v>4.8398971788943497</v>
      </c>
      <c r="M242" s="287">
        <v>8.2838668815479899</v>
      </c>
      <c r="N242" s="9">
        <v>2.0415943852646738</v>
      </c>
      <c r="O242" s="9">
        <v>12.293460244798059</v>
      </c>
      <c r="P242" s="9">
        <v>3.3787018176349455</v>
      </c>
      <c r="Q242" s="9">
        <v>1.4363998813794012</v>
      </c>
      <c r="R242" s="9">
        <v>5.278976493510088</v>
      </c>
      <c r="S242" s="9">
        <v>8.0348155994827888</v>
      </c>
      <c r="T242" s="9">
        <v>30.318921711276857</v>
      </c>
      <c r="U242" s="9">
        <v>2.1176563955053842</v>
      </c>
      <c r="V242" s="287">
        <v>64.900526528852197</v>
      </c>
      <c r="W242" s="287">
        <v>103.28380489646887</v>
      </c>
      <c r="X242" s="9">
        <v>10.122327895111912</v>
      </c>
      <c r="Y242" s="284">
        <v>113.40613279158087</v>
      </c>
      <c r="Z242" s="568" t="str">
        <f>SUBSTITUTE(SUBSTITUTE(SUBSTITUTE(SUBSTITUTE(IF(E242="","",VLOOKUP(E242,Esquemas_NORM!$A$2:$H$126,8,FALSE)),"PROVINCIA ADMINISTRATIVA Y DE PLANIFICACIÓN","PAT"),"PROVINCIA ADMINISTRATIVA Y DE PLANIFICACION","PAT"),"PROVINCIA ADMINISTRATIVA DE PLANIFICACION","PAT"),"PROVINCIA ADMINISTRATIVA Y PLANIFICACION","PAT")</f>
        <v>PAT DE PENDERISCO Y SINIFANÁ</v>
      </c>
      <c r="AA242" s="568" t="str">
        <f>IF($E242="","",INDEX(Esquemas_NORM!$H$2:$K$126,MATCH($E242,Esquemas_NORM!$A$2:$A$126,0),MATCH(AA$4,Esquemas_NORM!$H$1:$K$1,0)))</f>
        <v>A la fecha no ha conformado un EAT Región</v>
      </c>
      <c r="AB242" s="568" t="str">
        <f>IF($E242="","",INDEX(Esquemas_NORM!$H$2:$K$126,MATCH($E242,Esquemas_NORM!$A$2:$A$126,0),MATCH(AB$4,Esquemas_NORM!$H$1:$K$1,0)))</f>
        <v>A la fecha no ha conformado un EAT Área Metropolitana</v>
      </c>
      <c r="AC242" s="568" t="str">
        <f>IF($E242="","",INDEX(Esquemas_NORM!$H$2:$K$126,MATCH($E242,Esquemas_NORM!$A$2:$A$126,0),MATCH(AC$4,Esquemas_NORM!$H$1:$K$1,0)))</f>
        <v>A la fecha no ha conformado un EAT asociación - unión</v>
      </c>
      <c r="AD242" s="645"/>
    </row>
    <row r="243" spans="1:30" hidden="1" x14ac:dyDescent="0.3">
      <c r="A243" s="6">
        <v>2016</v>
      </c>
      <c r="B243" s="4" t="s">
        <v>556</v>
      </c>
      <c r="C243" s="4" t="s">
        <v>368</v>
      </c>
      <c r="D243" s="4" t="s">
        <v>579</v>
      </c>
      <c r="E243" s="4" t="s">
        <v>413</v>
      </c>
      <c r="F243" s="4" t="s">
        <v>371</v>
      </c>
      <c r="G243" s="4" t="s">
        <v>414</v>
      </c>
      <c r="H243" s="9">
        <v>107.56508430096694</v>
      </c>
      <c r="I243" s="9">
        <v>8.8556932238532884</v>
      </c>
      <c r="J243" s="287">
        <v>116.42077752482024</v>
      </c>
      <c r="K243" s="9">
        <v>21.549087968690387</v>
      </c>
      <c r="L243" s="9">
        <v>14.3401792058258</v>
      </c>
      <c r="M243" s="287">
        <v>35.889267174516185</v>
      </c>
      <c r="N243" s="9">
        <v>8.9383490130424388</v>
      </c>
      <c r="O243" s="9">
        <v>48.105334398921038</v>
      </c>
      <c r="P243" s="9">
        <v>11.798813275750071</v>
      </c>
      <c r="Q243" s="9">
        <v>12.512396917616947</v>
      </c>
      <c r="R243" s="9">
        <v>24.22994127990366</v>
      </c>
      <c r="S243" s="9">
        <v>27.794744297830466</v>
      </c>
      <c r="T243" s="9">
        <v>38.290537888954823</v>
      </c>
      <c r="U243" s="9">
        <v>10.745365197241179</v>
      </c>
      <c r="V243" s="287">
        <v>182.41548226926059</v>
      </c>
      <c r="W243" s="287">
        <v>344.54077910063131</v>
      </c>
      <c r="X243" s="9">
        <v>33.766714372979493</v>
      </c>
      <c r="Y243" s="284">
        <v>378.3074934736112</v>
      </c>
      <c r="Z243" s="568" t="str">
        <f>SUBSTITUTE(SUBSTITUTE(SUBSTITUTE(SUBSTITUTE(IF(E243="","",VLOOKUP(E243,Esquemas_NORM!$A$2:$H$126,8,FALSE)),"PROVINCIA ADMINISTRATIVA Y DE PLANIFICACIÓN","PAT"),"PROVINCIA ADMINISTRATIVA Y DE PLANIFICACION","PAT"),"PROVINCIA ADMINISTRATIVA DE PLANIFICACION","PAT"),"PROVINCIA ADMINISTRATIVA Y PLANIFICACION","PAT")</f>
        <v>PAT DE PENDERISCO Y SINIFANÁ</v>
      </c>
      <c r="AA243" s="568" t="str">
        <f>IF($E243="","",INDEX(Esquemas_NORM!$H$2:$K$126,MATCH($E243,Esquemas_NORM!$A$2:$A$126,0),MATCH(AA$4,Esquemas_NORM!$H$1:$K$1,0)))</f>
        <v>A la fecha no ha conformado un EAT Región</v>
      </c>
      <c r="AB243" s="568" t="str">
        <f>IF($E243="","",INDEX(Esquemas_NORM!$H$2:$K$126,MATCH($E243,Esquemas_NORM!$A$2:$A$126,0),MATCH(AB$4,Esquemas_NORM!$H$1:$K$1,0)))</f>
        <v>A la fecha no ha conformado un EAT Área Metropolitana</v>
      </c>
      <c r="AC243" s="568" t="str">
        <f>IF($E243="","",INDEX(Esquemas_NORM!$H$2:$K$126,MATCH($E243,Esquemas_NORM!$A$2:$A$126,0),MATCH(AC$4,Esquemas_NORM!$H$1:$K$1,0)))</f>
        <v>A la fecha no ha conformado un EAT asociación - unión</v>
      </c>
      <c r="AD243" s="645"/>
    </row>
    <row r="244" spans="1:30" hidden="1" x14ac:dyDescent="0.3">
      <c r="A244" s="6">
        <v>2016</v>
      </c>
      <c r="B244" s="4" t="s">
        <v>556</v>
      </c>
      <c r="C244" s="4" t="s">
        <v>368</v>
      </c>
      <c r="D244" s="4" t="s">
        <v>580</v>
      </c>
      <c r="E244" s="4" t="s">
        <v>415</v>
      </c>
      <c r="F244" s="4" t="s">
        <v>371</v>
      </c>
      <c r="G244" s="4" t="s">
        <v>416</v>
      </c>
      <c r="H244" s="9">
        <v>29.50941436166281</v>
      </c>
      <c r="I244" s="9">
        <v>13.375377956788142</v>
      </c>
      <c r="J244" s="287">
        <v>42.884792318450948</v>
      </c>
      <c r="K244" s="9">
        <v>1.8004278775297644</v>
      </c>
      <c r="L244" s="9">
        <v>6.1172903855236305</v>
      </c>
      <c r="M244" s="287">
        <v>7.9177182630533949</v>
      </c>
      <c r="N244" s="9">
        <v>1.3538915702884546</v>
      </c>
      <c r="O244" s="9">
        <v>7.6575762300484422</v>
      </c>
      <c r="P244" s="9">
        <v>2.1295061984907759</v>
      </c>
      <c r="Q244" s="9">
        <v>1.7000884120558386</v>
      </c>
      <c r="R244" s="9">
        <v>6.4754820064896608</v>
      </c>
      <c r="S244" s="9">
        <v>7.9573973796581265</v>
      </c>
      <c r="T244" s="9">
        <v>18.883897110432674</v>
      </c>
      <c r="U244" s="9">
        <v>2.1568599368299921</v>
      </c>
      <c r="V244" s="287">
        <v>48.314698844293957</v>
      </c>
      <c r="W244" s="287">
        <v>102.12764884259327</v>
      </c>
      <c r="X244" s="9">
        <v>10.009018836770798</v>
      </c>
      <c r="Y244" s="284">
        <v>112.13666767936391</v>
      </c>
      <c r="Z244" s="568" t="str">
        <f>SUBSTITUTE(SUBSTITUTE(SUBSTITUTE(SUBSTITUTE(IF(E244="","",VLOOKUP(E244,Esquemas_NORM!$A$2:$H$126,8,FALSE)),"PROVINCIA ADMINISTRATIVA Y DE PLANIFICACIÓN","PAT"),"PROVINCIA ADMINISTRATIVA Y DE PLANIFICACION","PAT"),"PROVINCIA ADMINISTRATIVA DE PLANIFICACION","PAT"),"PROVINCIA ADMINISTRATIVA Y PLANIFICACION","PAT")</f>
        <v>PAT CARTAMA</v>
      </c>
      <c r="AA244" s="568" t="str">
        <f>IF($E244="","",INDEX(Esquemas_NORM!$H$2:$K$126,MATCH($E244,Esquemas_NORM!$A$2:$A$126,0),MATCH(AA$4,Esquemas_NORM!$H$1:$K$1,0)))</f>
        <v>A la fecha no ha conformado un EAT Región</v>
      </c>
      <c r="AB244" s="568" t="str">
        <f>IF($E244="","",INDEX(Esquemas_NORM!$H$2:$K$126,MATCH($E244,Esquemas_NORM!$A$2:$A$126,0),MATCH(AB$4,Esquemas_NORM!$H$1:$K$1,0)))</f>
        <v>A la fecha no ha conformado un EAT Área Metropolitana</v>
      </c>
      <c r="AC244" s="568" t="str">
        <f>IF($E244="","",INDEX(Esquemas_NORM!$H$2:$K$126,MATCH($E244,Esquemas_NORM!$A$2:$A$126,0),MATCH(AC$4,Esquemas_NORM!$H$1:$K$1,0)))</f>
        <v>A la fecha no ha conformado un EAT asociación - unión</v>
      </c>
      <c r="AD244" s="645"/>
    </row>
    <row r="245" spans="1:30" hidden="1" x14ac:dyDescent="0.3">
      <c r="A245" s="6">
        <v>2016</v>
      </c>
      <c r="B245" s="4" t="s">
        <v>556</v>
      </c>
      <c r="C245" s="4" t="s">
        <v>368</v>
      </c>
      <c r="D245" s="4" t="s">
        <v>577</v>
      </c>
      <c r="E245" s="4" t="s">
        <v>417</v>
      </c>
      <c r="F245" s="4" t="s">
        <v>371</v>
      </c>
      <c r="G245" s="4" t="s">
        <v>418</v>
      </c>
      <c r="H245" s="9">
        <v>32.967650522128018</v>
      </c>
      <c r="I245" s="9">
        <v>1.2441699788112786</v>
      </c>
      <c r="J245" s="287">
        <v>34.211820500939297</v>
      </c>
      <c r="K245" s="9">
        <v>4.6012881987800718</v>
      </c>
      <c r="L245" s="9">
        <v>8.5442936220992642</v>
      </c>
      <c r="M245" s="287">
        <v>13.145581820879336</v>
      </c>
      <c r="N245" s="9">
        <v>1.7324509542090802</v>
      </c>
      <c r="O245" s="9">
        <v>7.346558801040497</v>
      </c>
      <c r="P245" s="9">
        <v>1.1669477180580428</v>
      </c>
      <c r="Q245" s="9">
        <v>1.1364360672696163</v>
      </c>
      <c r="R245" s="9">
        <v>4.2756693450557748</v>
      </c>
      <c r="S245" s="9">
        <v>11.766497386201415</v>
      </c>
      <c r="T245" s="9">
        <v>62.356094309704567</v>
      </c>
      <c r="U245" s="9">
        <v>1.2572809934967923</v>
      </c>
      <c r="V245" s="287">
        <v>91.037935575035789</v>
      </c>
      <c r="W245" s="287">
        <v>141.35310555680221</v>
      </c>
      <c r="X245" s="9">
        <v>13.853309188914487</v>
      </c>
      <c r="Y245" s="284">
        <v>155.20641474571681</v>
      </c>
      <c r="Z245" s="568" t="str">
        <f>SUBSTITUTE(SUBSTITUTE(SUBSTITUTE(SUBSTITUTE(IF(E245="","",VLOOKUP(E245,Esquemas_NORM!$A$2:$H$126,8,FALSE)),"PROVINCIA ADMINISTRATIVA Y DE PLANIFICACIÓN","PAT"),"PROVINCIA ADMINISTRATIVA Y DE PLANIFICACION","PAT"),"PROVINCIA ADMINISTRATIVA DE PLANIFICACION","PAT"),"PROVINCIA ADMINISTRATIVA Y PLANIFICACION","PAT")</f>
        <v>PAT CARTAMA</v>
      </c>
      <c r="AA245" s="568" t="str">
        <f>IF($E245="","",INDEX(Esquemas_NORM!$H$2:$K$126,MATCH($E245,Esquemas_NORM!$A$2:$A$126,0),MATCH(AA$4,Esquemas_NORM!$H$1:$K$1,0)))</f>
        <v>A la fecha no ha conformado un EAT Región</v>
      </c>
      <c r="AB245" s="568" t="str">
        <f>IF($E245="","",INDEX(Esquemas_NORM!$H$2:$K$126,MATCH($E245,Esquemas_NORM!$A$2:$A$126,0),MATCH(AB$4,Esquemas_NORM!$H$1:$K$1,0)))</f>
        <v>A la fecha no ha conformado un EAT Área Metropolitana</v>
      </c>
      <c r="AC245" s="568" t="str">
        <f>IF($E245="","",INDEX(Esquemas_NORM!$H$2:$K$126,MATCH($E245,Esquemas_NORM!$A$2:$A$126,0),MATCH(AC$4,Esquemas_NORM!$H$1:$K$1,0)))</f>
        <v>A la fecha no ha conformado un EAT asociación - unión</v>
      </c>
      <c r="AD245" s="645"/>
    </row>
    <row r="246" spans="1:30" hidden="1" x14ac:dyDescent="0.3">
      <c r="A246" s="6">
        <v>2016</v>
      </c>
      <c r="B246" s="4" t="s">
        <v>556</v>
      </c>
      <c r="C246" s="4" t="s">
        <v>419</v>
      </c>
      <c r="D246" s="4" t="s">
        <v>581</v>
      </c>
      <c r="E246" s="4" t="s">
        <v>421</v>
      </c>
      <c r="F246" s="4" t="s">
        <v>422</v>
      </c>
      <c r="G246" s="4" t="s">
        <v>424</v>
      </c>
      <c r="H246" s="9">
        <v>474.69674309736814</v>
      </c>
      <c r="I246" s="9">
        <v>1.0122934310352769</v>
      </c>
      <c r="J246" s="287">
        <v>475.70903652840343</v>
      </c>
      <c r="K246" s="9">
        <v>71.533472735213365</v>
      </c>
      <c r="L246" s="9">
        <v>141.33792157258429</v>
      </c>
      <c r="M246" s="287">
        <v>212.87139430779766</v>
      </c>
      <c r="N246" s="9">
        <v>66.530409140765755</v>
      </c>
      <c r="O246" s="9">
        <v>485.4370604551612</v>
      </c>
      <c r="P246" s="9">
        <v>53.287204713097658</v>
      </c>
      <c r="Q246" s="9">
        <v>60.752263802745873</v>
      </c>
      <c r="R246" s="9">
        <v>112.60401306214986</v>
      </c>
      <c r="S246" s="9">
        <v>150.0629175983361</v>
      </c>
      <c r="T246" s="9">
        <v>150.2062796637552</v>
      </c>
      <c r="U246" s="9">
        <v>34.957460514532926</v>
      </c>
      <c r="V246" s="287">
        <v>1113.8376089505446</v>
      </c>
      <c r="W246" s="287">
        <v>1855.3526371367755</v>
      </c>
      <c r="X246" s="9">
        <v>181.83380998582479</v>
      </c>
      <c r="Y246" s="284">
        <v>2037.1864471226029</v>
      </c>
      <c r="Z246" s="568" t="str">
        <f>SUBSTITUTE(SUBSTITUTE(SUBSTITUTE(SUBSTITUTE(IF(E246="","",VLOOKUP(E246,Esquemas_NORM!$A$2:$H$126,8,FALSE)),"PROVINCIA ADMINISTRATIVA Y DE PLANIFICACIÓN","PAT"),"PROVINCIA ADMINISTRATIVA Y DE PLANIFICACION","PAT"),"PROVINCIA ADMINISTRATIVA DE PLANIFICACION","PAT"),"PROVINCIA ADMINISTRATIVA Y PLANIFICACION","PAT")</f>
        <v>A la fecha no ha conformado un EAT Provincia</v>
      </c>
      <c r="AA246" s="568" t="str">
        <f>IF($E246="","",INDEX(Esquemas_NORM!$H$2:$K$126,MATCH($E246,Esquemas_NORM!$A$2:$A$126,0),MATCH(AA$4,Esquemas_NORM!$H$1:$K$1,0)))</f>
        <v>Región de Planeación y Gestión de Urabá - RPG (Acuerdo de Voluntades)</v>
      </c>
      <c r="AB246" s="568" t="str">
        <f>IF($E246="","",INDEX(Esquemas_NORM!$H$2:$K$126,MATCH($E246,Esquemas_NORM!$A$2:$A$126,0),MATCH(AB$4,Esquemas_NORM!$H$1:$K$1,0)))</f>
        <v>A la fecha no ha conformado un EAT Área Metropolitana</v>
      </c>
      <c r="AC246" s="568" t="str">
        <f>IF($E246="","",INDEX(Esquemas_NORM!$H$2:$K$126,MATCH($E246,Esquemas_NORM!$A$2:$A$126,0),MATCH(AC$4,Esquemas_NORM!$H$1:$K$1,0)))</f>
        <v>ASOCIACIÓN DE MUNICIPIOS DEL URABÁ ANTIOQUEÑO - ASOMURA</v>
      </c>
      <c r="AD246" s="645"/>
    </row>
    <row r="247" spans="1:30" hidden="1" x14ac:dyDescent="0.3">
      <c r="A247" s="6">
        <v>2016</v>
      </c>
      <c r="B247" s="4" t="s">
        <v>556</v>
      </c>
      <c r="C247" s="4" t="s">
        <v>419</v>
      </c>
      <c r="D247" s="4" t="s">
        <v>582</v>
      </c>
      <c r="E247" s="4" t="s">
        <v>425</v>
      </c>
      <c r="F247" s="4" t="s">
        <v>422</v>
      </c>
      <c r="G247" s="4" t="s">
        <v>426</v>
      </c>
      <c r="H247" s="9">
        <v>46.754026525770193</v>
      </c>
      <c r="I247" s="9">
        <v>0</v>
      </c>
      <c r="J247" s="287">
        <v>46.754026525770193</v>
      </c>
      <c r="K247" s="9">
        <v>1.5002414081970377</v>
      </c>
      <c r="L247" s="9">
        <v>20.103166676991489</v>
      </c>
      <c r="M247" s="287">
        <v>21.603408085188526</v>
      </c>
      <c r="N247" s="9">
        <v>6.927392054421702</v>
      </c>
      <c r="O247" s="9">
        <v>27.324855746610943</v>
      </c>
      <c r="P247" s="9">
        <v>13.967028824598685</v>
      </c>
      <c r="Q247" s="9">
        <v>7.4619659142343862</v>
      </c>
      <c r="R247" s="9">
        <v>13.367196331390181</v>
      </c>
      <c r="S247" s="9">
        <v>22.070639384160458</v>
      </c>
      <c r="T247" s="9">
        <v>71.342112077656267</v>
      </c>
      <c r="U247" s="9">
        <v>7.9907772512049267</v>
      </c>
      <c r="V247" s="287">
        <v>170.45196758427755</v>
      </c>
      <c r="W247" s="287">
        <v>242.89787089267955</v>
      </c>
      <c r="X247" s="9">
        <v>23.805202535526117</v>
      </c>
      <c r="Y247" s="284">
        <v>266.70307342820593</v>
      </c>
      <c r="Z247" s="568" t="str">
        <f>SUBSTITUTE(SUBSTITUTE(SUBSTITUTE(SUBSTITUTE(IF(E247="","",VLOOKUP(E247,Esquemas_NORM!$A$2:$H$126,8,FALSE)),"PROVINCIA ADMINISTRATIVA Y DE PLANIFICACIÓN","PAT"),"PROVINCIA ADMINISTRATIVA Y DE PLANIFICACION","PAT"),"PROVINCIA ADMINISTRATIVA DE PLANIFICACION","PAT"),"PROVINCIA ADMINISTRATIVA Y PLANIFICACION","PAT")</f>
        <v>A la fecha no ha conformado un EAT Provincia</v>
      </c>
      <c r="AA247" s="568" t="str">
        <f>IF($E247="","",INDEX(Esquemas_NORM!$H$2:$K$126,MATCH($E247,Esquemas_NORM!$A$2:$A$126,0),MATCH(AA$4,Esquemas_NORM!$H$1:$K$1,0)))</f>
        <v>Región de Planeación y Gestión de Urabá - RPG (Acuerdo de Voluntades)</v>
      </c>
      <c r="AB247" s="568" t="str">
        <f>IF($E247="","",INDEX(Esquemas_NORM!$H$2:$K$126,MATCH($E247,Esquemas_NORM!$A$2:$A$126,0),MATCH(AB$4,Esquemas_NORM!$H$1:$K$1,0)))</f>
        <v>A la fecha no ha conformado un EAT Área Metropolitana</v>
      </c>
      <c r="AC247" s="568" t="str">
        <f>IF($E247="","",INDEX(Esquemas_NORM!$H$2:$K$126,MATCH($E247,Esquemas_NORM!$A$2:$A$126,0),MATCH(AC$4,Esquemas_NORM!$H$1:$K$1,0)))</f>
        <v>ASOCIACIÓN DE MUNICIPIOS DEL URABÁ ANTIOQUEÑO - ASOMURA /ASOCIACIÓN DE MUNICIPIOS DEL URABÁ NORTE-ASOURANOR</v>
      </c>
      <c r="AD247" s="645"/>
    </row>
    <row r="248" spans="1:30" hidden="1" x14ac:dyDescent="0.3">
      <c r="A248" s="6">
        <v>2016</v>
      </c>
      <c r="B248" s="4" t="s">
        <v>556</v>
      </c>
      <c r="C248" s="4" t="s">
        <v>419</v>
      </c>
      <c r="D248" s="4" t="s">
        <v>581</v>
      </c>
      <c r="E248" s="4" t="s">
        <v>427</v>
      </c>
      <c r="F248" s="4" t="s">
        <v>422</v>
      </c>
      <c r="G248" s="4" t="s">
        <v>428</v>
      </c>
      <c r="H248" s="9">
        <v>605.06162843029244</v>
      </c>
      <c r="I248" s="9">
        <v>0.23352463212025157</v>
      </c>
      <c r="J248" s="287">
        <v>605.29515306241274</v>
      </c>
      <c r="K248" s="9">
        <v>27.285624503830746</v>
      </c>
      <c r="L248" s="9">
        <v>67.275681448425502</v>
      </c>
      <c r="M248" s="287">
        <v>94.561305952256248</v>
      </c>
      <c r="N248" s="9">
        <v>21.253911154982166</v>
      </c>
      <c r="O248" s="9">
        <v>112.3123338921099</v>
      </c>
      <c r="P248" s="9">
        <v>15.596060827564353</v>
      </c>
      <c r="Q248" s="9">
        <v>11.136076903192844</v>
      </c>
      <c r="R248" s="9">
        <v>23.318118729037138</v>
      </c>
      <c r="S248" s="9">
        <v>48.575605025174205</v>
      </c>
      <c r="T248" s="9">
        <v>78.760592708787712</v>
      </c>
      <c r="U248" s="9">
        <v>11.019629591959781</v>
      </c>
      <c r="V248" s="287">
        <v>321.9723288328081</v>
      </c>
      <c r="W248" s="287">
        <v>1081.1558079483727</v>
      </c>
      <c r="X248" s="9">
        <v>105.95866026355689</v>
      </c>
      <c r="Y248" s="284">
        <v>1187.1144682119329</v>
      </c>
      <c r="Z248" s="568" t="str">
        <f>SUBSTITUTE(SUBSTITUTE(SUBSTITUTE(SUBSTITUTE(IF(E248="","",VLOOKUP(E248,Esquemas_NORM!$A$2:$H$126,8,FALSE)),"PROVINCIA ADMINISTRATIVA Y DE PLANIFICACIÓN","PAT"),"PROVINCIA ADMINISTRATIVA Y DE PLANIFICACION","PAT"),"PROVINCIA ADMINISTRATIVA DE PLANIFICACION","PAT"),"PROVINCIA ADMINISTRATIVA Y PLANIFICACION","PAT")</f>
        <v>A la fecha no ha conformado un EAT Provincia</v>
      </c>
      <c r="AA248" s="568" t="str">
        <f>IF($E248="","",INDEX(Esquemas_NORM!$H$2:$K$126,MATCH($E248,Esquemas_NORM!$A$2:$A$126,0),MATCH(AA$4,Esquemas_NORM!$H$1:$K$1,0)))</f>
        <v>Región de Planeación y Gestión de Urabá - RPG (Acuerdo de Voluntades)</v>
      </c>
      <c r="AB248" s="568" t="str">
        <f>IF($E248="","",INDEX(Esquemas_NORM!$H$2:$K$126,MATCH($E248,Esquemas_NORM!$A$2:$A$126,0),MATCH(AB$4,Esquemas_NORM!$H$1:$K$1,0)))</f>
        <v>A la fecha no ha conformado un EAT Área Metropolitana</v>
      </c>
      <c r="AC248" s="568" t="str">
        <f>IF($E248="","",INDEX(Esquemas_NORM!$H$2:$K$126,MATCH($E248,Esquemas_NORM!$A$2:$A$126,0),MATCH(AC$4,Esquemas_NORM!$H$1:$K$1,0)))</f>
        <v>ASOCIACIÓN DE MUNICIPIOS DEL URABÁ ANTIOQUEÑO - ASOMURA / ASOCIACIÓN DE MUNICIPIOS DEL CHOCÓ Y URABÁ - ASUMUCUR</v>
      </c>
      <c r="AD248" s="645"/>
    </row>
    <row r="249" spans="1:30" hidden="1" x14ac:dyDescent="0.3">
      <c r="A249" s="6">
        <v>2016</v>
      </c>
      <c r="B249" s="4" t="s">
        <v>556</v>
      </c>
      <c r="C249" s="4" t="s">
        <v>419</v>
      </c>
      <c r="D249" s="4" t="s">
        <v>581</v>
      </c>
      <c r="E249" s="4" t="s">
        <v>429</v>
      </c>
      <c r="F249" s="4" t="s">
        <v>422</v>
      </c>
      <c r="G249" s="4" t="s">
        <v>430</v>
      </c>
      <c r="H249" s="9">
        <v>290.85385412674719</v>
      </c>
      <c r="I249" s="9">
        <v>0</v>
      </c>
      <c r="J249" s="287">
        <v>290.85385412674719</v>
      </c>
      <c r="K249" s="9">
        <v>25.142681379861429</v>
      </c>
      <c r="L249" s="9">
        <v>44.080552953982561</v>
      </c>
      <c r="M249" s="287">
        <v>69.22323433384399</v>
      </c>
      <c r="N249" s="9">
        <v>25.706097914145815</v>
      </c>
      <c r="O249" s="9">
        <v>164.18388744813902</v>
      </c>
      <c r="P249" s="9">
        <v>18.72449922056996</v>
      </c>
      <c r="Q249" s="9">
        <v>24.501214761223977</v>
      </c>
      <c r="R249" s="9">
        <v>40.331250351313763</v>
      </c>
      <c r="S249" s="9">
        <v>54.830060563227029</v>
      </c>
      <c r="T249" s="9">
        <v>32.158243157164634</v>
      </c>
      <c r="U249" s="9">
        <v>16.367751687516471</v>
      </c>
      <c r="V249" s="287">
        <v>376.80300510330073</v>
      </c>
      <c r="W249" s="287">
        <v>766.91289822697536</v>
      </c>
      <c r="X249" s="9">
        <v>75.161288167333581</v>
      </c>
      <c r="Y249" s="284">
        <v>842.07418639431046</v>
      </c>
      <c r="Z249" s="568" t="str">
        <f>SUBSTITUTE(SUBSTITUTE(SUBSTITUTE(SUBSTITUTE(IF(E249="","",VLOOKUP(E249,Esquemas_NORM!$A$2:$H$126,8,FALSE)),"PROVINCIA ADMINISTRATIVA Y DE PLANIFICACIÓN","PAT"),"PROVINCIA ADMINISTRATIVA Y DE PLANIFICACION","PAT"),"PROVINCIA ADMINISTRATIVA DE PLANIFICACION","PAT"),"PROVINCIA ADMINISTRATIVA Y PLANIFICACION","PAT")</f>
        <v>A la fecha no ha conformado un EAT Provincia</v>
      </c>
      <c r="AA249" s="568" t="str">
        <f>IF($E249="","",INDEX(Esquemas_NORM!$H$2:$K$126,MATCH($E249,Esquemas_NORM!$A$2:$A$126,0),MATCH(AA$4,Esquemas_NORM!$H$1:$K$1,0)))</f>
        <v>Región de Planeación y Gestión de Urabá - RPG (Acuerdo de Voluntades)</v>
      </c>
      <c r="AB249" s="568" t="str">
        <f>IF($E249="","",INDEX(Esquemas_NORM!$H$2:$K$126,MATCH($E249,Esquemas_NORM!$A$2:$A$126,0),MATCH(AB$4,Esquemas_NORM!$H$1:$K$1,0)))</f>
        <v>A la fecha no ha conformado un EAT Área Metropolitana</v>
      </c>
      <c r="AC249" s="568" t="str">
        <f>IF($E249="","",INDEX(Esquemas_NORM!$H$2:$K$126,MATCH($E249,Esquemas_NORM!$A$2:$A$126,0),MATCH(AC$4,Esquemas_NORM!$H$1:$K$1,0)))</f>
        <v>ASOCIACIÓN DE MUNICIPIOS DEL URABÁ ANTIOQUEÑO - ASOMURA</v>
      </c>
      <c r="AD249" s="645"/>
    </row>
    <row r="250" spans="1:30" hidden="1" x14ac:dyDescent="0.3">
      <c r="A250" s="6">
        <v>2016</v>
      </c>
      <c r="B250" s="4" t="s">
        <v>556</v>
      </c>
      <c r="C250" s="4" t="s">
        <v>419</v>
      </c>
      <c r="D250" s="4" t="s">
        <v>583</v>
      </c>
      <c r="E250" s="4" t="s">
        <v>431</v>
      </c>
      <c r="F250" s="4" t="s">
        <v>422</v>
      </c>
      <c r="G250" s="4" t="s">
        <v>432</v>
      </c>
      <c r="H250" s="9">
        <v>1.6735621112523746</v>
      </c>
      <c r="I250" s="9">
        <v>0</v>
      </c>
      <c r="J250" s="287">
        <v>1.6735621112523746</v>
      </c>
      <c r="K250" s="9">
        <v>0.37905748503422043</v>
      </c>
      <c r="L250" s="9">
        <v>2.4768722477279321</v>
      </c>
      <c r="M250" s="287">
        <v>2.8559297327621525</v>
      </c>
      <c r="N250" s="9">
        <v>0.25109438855466082</v>
      </c>
      <c r="O250" s="9">
        <v>1.0437427407704929</v>
      </c>
      <c r="P250" s="9">
        <v>6.8016964219066409</v>
      </c>
      <c r="Q250" s="9">
        <v>0.29969756323121671</v>
      </c>
      <c r="R250" s="9">
        <v>0.78973429521519956</v>
      </c>
      <c r="S250" s="9">
        <v>2.6737624617800027</v>
      </c>
      <c r="T250" s="9">
        <v>16.601531112588948</v>
      </c>
      <c r="U250" s="9">
        <v>0.29584017589246059</v>
      </c>
      <c r="V250" s="287">
        <v>28.757099159939624</v>
      </c>
      <c r="W250" s="287">
        <v>33.325137388490745</v>
      </c>
      <c r="X250" s="9">
        <v>3.2660296368262007</v>
      </c>
      <c r="Y250" s="284">
        <v>36.591167025316935</v>
      </c>
      <c r="Z250" s="568" t="str">
        <f>SUBSTITUTE(SUBSTITUTE(SUBSTITUTE(SUBSTITUTE(IF(E250="","",VLOOKUP(E250,Esquemas_NORM!$A$2:$H$126,8,FALSE)),"PROVINCIA ADMINISTRATIVA Y DE PLANIFICACIÓN","PAT"),"PROVINCIA ADMINISTRATIVA Y DE PLANIFICACION","PAT"),"PROVINCIA ADMINISTRATIVA DE PLANIFICACION","PAT"),"PROVINCIA ADMINISTRATIVA Y PLANIFICACION","PAT")</f>
        <v>A la fecha no ha conformado un EAT Provincia</v>
      </c>
      <c r="AA250" s="568" t="str">
        <f>IF($E250="","",INDEX(Esquemas_NORM!$H$2:$K$126,MATCH($E250,Esquemas_NORM!$A$2:$A$126,0),MATCH(AA$4,Esquemas_NORM!$H$1:$K$1,0)))</f>
        <v>Región de Planeación y Gestión de Urabá - RPG (Acuerdo de Voluntades)</v>
      </c>
      <c r="AB250" s="568" t="str">
        <f>IF($E250="","",INDEX(Esquemas_NORM!$H$2:$K$126,MATCH($E250,Esquemas_NORM!$A$2:$A$126,0),MATCH(AB$4,Esquemas_NORM!$H$1:$K$1,0)))</f>
        <v>A la fecha no ha conformado un EAT Área Metropolitana</v>
      </c>
      <c r="AC250" s="568" t="str">
        <f>IF($E250="","",INDEX(Esquemas_NORM!$H$2:$K$126,MATCH($E250,Esquemas_NORM!$A$2:$A$126,0),MATCH(AC$4,Esquemas_NORM!$H$1:$K$1,0)))</f>
        <v>ASOCIACION DE MUNICIPIOS DE LA CUENCA DEL ATRATO Y DARIEN ASOATRATO / ASOCIACIÓN DE MUNICIPIOS DEL CHOCÓ Y URABÁ - ASUMUCUR</v>
      </c>
      <c r="AD250" s="645"/>
    </row>
    <row r="251" spans="1:30" hidden="1" x14ac:dyDescent="0.3">
      <c r="A251" s="6">
        <v>2016</v>
      </c>
      <c r="B251" s="4" t="s">
        <v>556</v>
      </c>
      <c r="C251" s="4" t="s">
        <v>419</v>
      </c>
      <c r="D251" s="4" t="s">
        <v>581</v>
      </c>
      <c r="E251" s="4" t="s">
        <v>433</v>
      </c>
      <c r="F251" s="4" t="s">
        <v>422</v>
      </c>
      <c r="G251" s="4" t="s">
        <v>434</v>
      </c>
      <c r="H251" s="9">
        <v>32.349760021640527</v>
      </c>
      <c r="I251" s="9">
        <v>1.5107759531450873</v>
      </c>
      <c r="J251" s="287">
        <v>33.860535974785613</v>
      </c>
      <c r="K251" s="9">
        <v>1.5294065017447827</v>
      </c>
      <c r="L251" s="9">
        <v>10.251636217263663</v>
      </c>
      <c r="M251" s="287">
        <v>11.781042719008445</v>
      </c>
      <c r="N251" s="9">
        <v>3.5458493553407662</v>
      </c>
      <c r="O251" s="9">
        <v>11.684523568334157</v>
      </c>
      <c r="P251" s="9">
        <v>2.8435081256288339</v>
      </c>
      <c r="Q251" s="9">
        <v>2.2670879163109205</v>
      </c>
      <c r="R251" s="9">
        <v>4.5239315460782628</v>
      </c>
      <c r="S251" s="9">
        <v>10.694939692413277</v>
      </c>
      <c r="T251" s="9">
        <v>51.148306126234523</v>
      </c>
      <c r="U251" s="9">
        <v>1.5180149855270388</v>
      </c>
      <c r="V251" s="287">
        <v>88.226161315867785</v>
      </c>
      <c r="W251" s="287">
        <v>136.957965464902</v>
      </c>
      <c r="X251" s="9">
        <v>13.422563543944589</v>
      </c>
      <c r="Y251" s="284">
        <v>150.38052900884668</v>
      </c>
      <c r="Z251" s="568" t="str">
        <f>SUBSTITUTE(SUBSTITUTE(SUBSTITUTE(SUBSTITUTE(IF(E251="","",VLOOKUP(E251,Esquemas_NORM!$A$2:$H$126,8,FALSE)),"PROVINCIA ADMINISTRATIVA Y DE PLANIFICACIÓN","PAT"),"PROVINCIA ADMINISTRATIVA Y DE PLANIFICACION","PAT"),"PROVINCIA ADMINISTRATIVA DE PLANIFICACION","PAT"),"PROVINCIA ADMINISTRATIVA Y PLANIFICACION","PAT")</f>
        <v>A la fecha no ha conformado un EAT Provincia</v>
      </c>
      <c r="AA251" s="568" t="str">
        <f>IF($E251="","",INDEX(Esquemas_NORM!$H$2:$K$126,MATCH($E251,Esquemas_NORM!$A$2:$A$126,0),MATCH(AA$4,Esquemas_NORM!$H$1:$K$1,0)))</f>
        <v>Región de Planeación y Gestión de Urabá - RPG (Acuerdo de Voluntades)</v>
      </c>
      <c r="AB251" s="568" t="str">
        <f>IF($E251="","",INDEX(Esquemas_NORM!$H$2:$K$126,MATCH($E251,Esquemas_NORM!$A$2:$A$126,0),MATCH(AB$4,Esquemas_NORM!$H$1:$K$1,0)))</f>
        <v>A la fecha no ha conformado un EAT Área Metropolitana</v>
      </c>
      <c r="AC251" s="568" t="str">
        <f>IF($E251="","",INDEX(Esquemas_NORM!$H$2:$K$126,MATCH($E251,Esquemas_NORM!$A$2:$A$126,0),MATCH(AC$4,Esquemas_NORM!$H$1:$K$1,0)))</f>
        <v>ASOCIACIÓN DE MUNICIPIOS DEL URABÁ ANTIOQUEÑO - ASOMURA / ASOCIACIÓN DE MUNICIPIOS DEL CHOCÓ Y URABÁ - ASUMUCUR</v>
      </c>
      <c r="AD251" s="645"/>
    </row>
    <row r="252" spans="1:30" hidden="1" x14ac:dyDescent="0.3">
      <c r="A252" s="6">
        <v>2016</v>
      </c>
      <c r="B252" s="4" t="s">
        <v>556</v>
      </c>
      <c r="C252" s="4" t="s">
        <v>419</v>
      </c>
      <c r="D252" s="4" t="s">
        <v>582</v>
      </c>
      <c r="E252" s="4" t="s">
        <v>435</v>
      </c>
      <c r="F252" s="4" t="s">
        <v>422</v>
      </c>
      <c r="G252" s="4" t="s">
        <v>436</v>
      </c>
      <c r="H252" s="9">
        <v>73.720551260672494</v>
      </c>
      <c r="I252" s="9">
        <v>0</v>
      </c>
      <c r="J252" s="287">
        <v>73.720551260672494</v>
      </c>
      <c r="K252" s="9">
        <v>2.0807150369353877</v>
      </c>
      <c r="L252" s="9">
        <v>33.160928034105439</v>
      </c>
      <c r="M252" s="287">
        <v>35.241643071040826</v>
      </c>
      <c r="N252" s="9">
        <v>26.420723098743935</v>
      </c>
      <c r="O252" s="9">
        <v>90.497229917322997</v>
      </c>
      <c r="P252" s="9">
        <v>14.864611179539651</v>
      </c>
      <c r="Q252" s="9">
        <v>13.084639726105609</v>
      </c>
      <c r="R252" s="9">
        <v>24.633378350447511</v>
      </c>
      <c r="S252" s="9">
        <v>36.501014178630562</v>
      </c>
      <c r="T252" s="9">
        <v>60.051042255308879</v>
      </c>
      <c r="U252" s="9">
        <v>12.041876674959344</v>
      </c>
      <c r="V252" s="287">
        <v>278.0945153810585</v>
      </c>
      <c r="W252" s="287">
        <v>395.74932863800672</v>
      </c>
      <c r="X252" s="9">
        <v>38.785407574398548</v>
      </c>
      <c r="Y252" s="284">
        <v>434.53473621240562</v>
      </c>
      <c r="Z252" s="568" t="str">
        <f>SUBSTITUTE(SUBSTITUTE(SUBSTITUTE(SUBSTITUTE(IF(E252="","",VLOOKUP(E252,Esquemas_NORM!$A$2:$H$126,8,FALSE)),"PROVINCIA ADMINISTRATIVA Y DE PLANIFICACIÓN","PAT"),"PROVINCIA ADMINISTRATIVA Y DE PLANIFICACION","PAT"),"PROVINCIA ADMINISTRATIVA DE PLANIFICACION","PAT"),"PROVINCIA ADMINISTRATIVA Y PLANIFICACION","PAT")</f>
        <v>A la fecha no ha conformado un EAT Provincia</v>
      </c>
      <c r="AA252" s="568" t="str">
        <f>IF($E252="","",INDEX(Esquemas_NORM!$H$2:$K$126,MATCH($E252,Esquemas_NORM!$A$2:$A$126,0),MATCH(AA$4,Esquemas_NORM!$H$1:$K$1,0)))</f>
        <v>Región de Planeación y Gestión de Urabá - RPG (Acuerdo de Voluntades)</v>
      </c>
      <c r="AB252" s="568" t="str">
        <f>IF($E252="","",INDEX(Esquemas_NORM!$H$2:$K$126,MATCH($E252,Esquemas_NORM!$A$2:$A$126,0),MATCH(AB$4,Esquemas_NORM!$H$1:$K$1,0)))</f>
        <v>A la fecha no ha conformado un EAT Área Metropolitana</v>
      </c>
      <c r="AC252" s="568" t="str">
        <f>IF($E252="","",INDEX(Esquemas_NORM!$H$2:$K$126,MATCH($E252,Esquemas_NORM!$A$2:$A$126,0),MATCH(AC$4,Esquemas_NORM!$H$1:$K$1,0)))</f>
        <v>ASOCIACIÓN DE MUNICIPIOS DEL URABÁ NORTE-ASOURANOR</v>
      </c>
      <c r="AD252" s="645"/>
    </row>
    <row r="253" spans="1:30" hidden="1" x14ac:dyDescent="0.3">
      <c r="A253" s="6">
        <v>2016</v>
      </c>
      <c r="B253" s="4" t="s">
        <v>556</v>
      </c>
      <c r="C253" s="4" t="s">
        <v>419</v>
      </c>
      <c r="D253" s="4" t="s">
        <v>582</v>
      </c>
      <c r="E253" s="4" t="s">
        <v>437</v>
      </c>
      <c r="F253" s="4" t="s">
        <v>422</v>
      </c>
      <c r="G253" s="4" t="s">
        <v>438</v>
      </c>
      <c r="H253" s="9">
        <v>48.792447482619828</v>
      </c>
      <c r="I253" s="9">
        <v>0</v>
      </c>
      <c r="J253" s="287">
        <v>48.792447482619828</v>
      </c>
      <c r="K253" s="9">
        <v>1.1263386951473493</v>
      </c>
      <c r="L253" s="9">
        <v>14.168072479517516</v>
      </c>
      <c r="M253" s="287">
        <v>15.294411174664866</v>
      </c>
      <c r="N253" s="9">
        <v>5.4563137607366716</v>
      </c>
      <c r="O253" s="9">
        <v>19.1801585636053</v>
      </c>
      <c r="P253" s="9">
        <v>5.0999300982794784</v>
      </c>
      <c r="Q253" s="9">
        <v>4.0495413116649717</v>
      </c>
      <c r="R253" s="9">
        <v>4.5375903000140392</v>
      </c>
      <c r="S253" s="9">
        <v>13.729311674463062</v>
      </c>
      <c r="T253" s="9">
        <v>51.895462775679334</v>
      </c>
      <c r="U253" s="9">
        <v>2.9318856881774362</v>
      </c>
      <c r="V253" s="287">
        <v>106.88019417262029</v>
      </c>
      <c r="W253" s="287">
        <v>175.67650547640841</v>
      </c>
      <c r="X253" s="9">
        <v>17.217173531533096</v>
      </c>
      <c r="Y253" s="284">
        <v>192.89367900794167</v>
      </c>
      <c r="Z253" s="568" t="str">
        <f>SUBSTITUTE(SUBSTITUTE(SUBSTITUTE(SUBSTITUTE(IF(E253="","",VLOOKUP(E253,Esquemas_NORM!$A$2:$H$126,8,FALSE)),"PROVINCIA ADMINISTRATIVA Y DE PLANIFICACIÓN","PAT"),"PROVINCIA ADMINISTRATIVA Y DE PLANIFICACION","PAT"),"PROVINCIA ADMINISTRATIVA DE PLANIFICACION","PAT"),"PROVINCIA ADMINISTRATIVA Y PLANIFICACION","PAT")</f>
        <v>A la fecha no ha conformado un EAT Provincia</v>
      </c>
      <c r="AA253" s="568" t="str">
        <f>IF($E253="","",INDEX(Esquemas_NORM!$H$2:$K$126,MATCH($E253,Esquemas_NORM!$A$2:$A$126,0),MATCH(AA$4,Esquemas_NORM!$H$1:$K$1,0)))</f>
        <v>Región de Planeación y Gestión de Urabá - RPG (Acuerdo de Voluntades)</v>
      </c>
      <c r="AB253" s="568" t="str">
        <f>IF($E253="","",INDEX(Esquemas_NORM!$H$2:$K$126,MATCH($E253,Esquemas_NORM!$A$2:$A$126,0),MATCH(AB$4,Esquemas_NORM!$H$1:$K$1,0)))</f>
        <v>A la fecha no ha conformado un EAT Área Metropolitana</v>
      </c>
      <c r="AC253" s="568" t="str">
        <f>IF($E253="","",INDEX(Esquemas_NORM!$H$2:$K$126,MATCH($E253,Esquemas_NORM!$A$2:$A$126,0),MATCH(AC$4,Esquemas_NORM!$H$1:$K$1,0)))</f>
        <v>ASOCIACIÓN DE MUNICIPIOS DEL URABÁ ANTIOQUEÑO - ASOMURA / ASOCIACIÓN DE MUNICIPIOS DEL CHOCÓ Y URABÁ - ASUMUCUR</v>
      </c>
      <c r="AD253" s="645"/>
    </row>
    <row r="254" spans="1:30" hidden="1" x14ac:dyDescent="0.3">
      <c r="A254" s="6">
        <v>2016</v>
      </c>
      <c r="B254" s="4" t="s">
        <v>556</v>
      </c>
      <c r="C254" s="4" t="s">
        <v>419</v>
      </c>
      <c r="D254" s="4" t="s">
        <v>582</v>
      </c>
      <c r="E254" s="4" t="s">
        <v>439</v>
      </c>
      <c r="F254" s="4" t="s">
        <v>422</v>
      </c>
      <c r="G254" s="4" t="s">
        <v>440</v>
      </c>
      <c r="H254" s="9">
        <v>52.429232761653203</v>
      </c>
      <c r="I254" s="9">
        <v>0</v>
      </c>
      <c r="J254" s="287">
        <v>52.429232761653203</v>
      </c>
      <c r="K254" s="9">
        <v>1.862433261967386</v>
      </c>
      <c r="L254" s="9">
        <v>19.713051083694626</v>
      </c>
      <c r="M254" s="287">
        <v>21.575484345662012</v>
      </c>
      <c r="N254" s="9">
        <v>3.1156699615131043</v>
      </c>
      <c r="O254" s="9">
        <v>13.430855093815637</v>
      </c>
      <c r="P254" s="9">
        <v>3.4185209267893542</v>
      </c>
      <c r="Q254" s="9">
        <v>2.8169175413171792</v>
      </c>
      <c r="R254" s="9">
        <v>4.176055055463574</v>
      </c>
      <c r="S254" s="9">
        <v>21.145637018574629</v>
      </c>
      <c r="T254" s="9">
        <v>119.88337965933516</v>
      </c>
      <c r="U254" s="9">
        <v>1.8974825084684885</v>
      </c>
      <c r="V254" s="287">
        <v>169.88451776527714</v>
      </c>
      <c r="W254" s="287">
        <v>248.61172717230889</v>
      </c>
      <c r="X254" s="9">
        <v>24.365188942552528</v>
      </c>
      <c r="Y254" s="284">
        <v>272.97691611486164</v>
      </c>
      <c r="Z254" s="568" t="str">
        <f>SUBSTITUTE(SUBSTITUTE(SUBSTITUTE(SUBSTITUTE(IF(E254="","",VLOOKUP(E254,Esquemas_NORM!$A$2:$H$126,8,FALSE)),"PROVINCIA ADMINISTRATIVA Y DE PLANIFICACIÓN","PAT"),"PROVINCIA ADMINISTRATIVA Y DE PLANIFICACION","PAT"),"PROVINCIA ADMINISTRATIVA DE PLANIFICACION","PAT"),"PROVINCIA ADMINISTRATIVA Y PLANIFICACION","PAT")</f>
        <v>A la fecha no ha conformado un EAT Provincia</v>
      </c>
      <c r="AA254" s="568" t="str">
        <f>IF($E254="","",INDEX(Esquemas_NORM!$H$2:$K$126,MATCH($E254,Esquemas_NORM!$A$2:$A$126,0),MATCH(AA$4,Esquemas_NORM!$H$1:$K$1,0)))</f>
        <v>Región de Planeación y Gestión de Urabá - RPG (Acuerdo de Voluntades)</v>
      </c>
      <c r="AB254" s="568" t="str">
        <f>IF($E254="","",INDEX(Esquemas_NORM!$H$2:$K$126,MATCH($E254,Esquemas_NORM!$A$2:$A$126,0),MATCH(AB$4,Esquemas_NORM!$H$1:$K$1,0)))</f>
        <v>A la fecha no ha conformado un EAT Área Metropolitana</v>
      </c>
      <c r="AC254" s="568" t="str">
        <f>IF($E254="","",INDEX(Esquemas_NORM!$H$2:$K$126,MATCH($E254,Esquemas_NORM!$A$2:$A$126,0),MATCH(AC$4,Esquemas_NORM!$H$1:$K$1,0)))</f>
        <v>ASOCIACIÓN DE MUNICIPIOS DEL URABÁ NORTE-ASOURANOR</v>
      </c>
      <c r="AD254" s="645"/>
    </row>
    <row r="255" spans="1:30" hidden="1" x14ac:dyDescent="0.3">
      <c r="A255" s="6">
        <v>2016</v>
      </c>
      <c r="B255" s="4" t="s">
        <v>556</v>
      </c>
      <c r="C255" s="4" t="s">
        <v>419</v>
      </c>
      <c r="D255" s="4" t="s">
        <v>581</v>
      </c>
      <c r="E255" s="4" t="s">
        <v>441</v>
      </c>
      <c r="F255" s="4" t="s">
        <v>422</v>
      </c>
      <c r="G255" s="4" t="s">
        <v>584</v>
      </c>
      <c r="H255" s="9">
        <v>726.14333634336674</v>
      </c>
      <c r="I255" s="9">
        <v>0.46958268445417461</v>
      </c>
      <c r="J255" s="287">
        <v>726.61291902782091</v>
      </c>
      <c r="K255" s="9">
        <v>24.945921278556334</v>
      </c>
      <c r="L255" s="9">
        <v>152.66050115762039</v>
      </c>
      <c r="M255" s="287">
        <v>177.60642243617673</v>
      </c>
      <c r="N255" s="9">
        <v>83.312442970048451</v>
      </c>
      <c r="O255" s="9">
        <v>363.71597436655941</v>
      </c>
      <c r="P255" s="9">
        <v>53.367788621857905</v>
      </c>
      <c r="Q255" s="9">
        <v>64.102901265016754</v>
      </c>
      <c r="R255" s="9">
        <v>108.07157596465984</v>
      </c>
      <c r="S255" s="9">
        <v>166.49180526527576</v>
      </c>
      <c r="T255" s="9">
        <v>134.24246840353567</v>
      </c>
      <c r="U255" s="9">
        <v>49.838864318630748</v>
      </c>
      <c r="V255" s="287">
        <v>1023.1438211755844</v>
      </c>
      <c r="W255" s="287">
        <v>2001.138519561882</v>
      </c>
      <c r="X255" s="9">
        <v>196.12155341143745</v>
      </c>
      <c r="Y255" s="284">
        <v>2197.2600729733235</v>
      </c>
      <c r="Z255" s="568" t="str">
        <f>SUBSTITUTE(SUBSTITUTE(SUBSTITUTE(SUBSTITUTE(IF(E255="","",VLOOKUP(E255,Esquemas_NORM!$A$2:$H$126,8,FALSE)),"PROVINCIA ADMINISTRATIVA Y DE PLANIFICACIÓN","PAT"),"PROVINCIA ADMINISTRATIVA Y DE PLANIFICACION","PAT"),"PROVINCIA ADMINISTRATIVA DE PLANIFICACION","PAT"),"PROVINCIA ADMINISTRATIVA Y PLANIFICACION","PAT")</f>
        <v>A la fecha no ha conformado un EAT Provincia</v>
      </c>
      <c r="AA255" s="568" t="str">
        <f>IF($E255="","",INDEX(Esquemas_NORM!$H$2:$K$126,MATCH($E255,Esquemas_NORM!$A$2:$A$126,0),MATCH(AA$4,Esquemas_NORM!$H$1:$K$1,0)))</f>
        <v>Región de Planeación y Gestión de Urabá - RPG (Acuerdo de Voluntades)</v>
      </c>
      <c r="AB255" s="568" t="str">
        <f>IF($E255="","",INDEX(Esquemas_NORM!$H$2:$K$126,MATCH($E255,Esquemas_NORM!$A$2:$A$126,0),MATCH(AB$4,Esquemas_NORM!$H$1:$K$1,0)))</f>
        <v>A la fecha no ha conformado un EAT Área Metropolitana</v>
      </c>
      <c r="AC255" s="568" t="str">
        <f>IF($E255="","",INDEX(Esquemas_NORM!$H$2:$K$126,MATCH($E255,Esquemas_NORM!$A$2:$A$126,0),MATCH(AC$4,Esquemas_NORM!$H$1:$K$1,0)))</f>
        <v>ASOCIACIÓN DE MUNICIPIOS DEL URABÁ ANTIOQUEÑO - ASOMURA</v>
      </c>
      <c r="AD255" s="645"/>
    </row>
    <row r="256" spans="1:30" ht="15" hidden="1" thickBot="1" x14ac:dyDescent="0.35">
      <c r="A256" s="10">
        <v>2016</v>
      </c>
      <c r="B256" s="5" t="s">
        <v>556</v>
      </c>
      <c r="C256" s="5" t="s">
        <v>419</v>
      </c>
      <c r="D256" s="5" t="s">
        <v>583</v>
      </c>
      <c r="E256" s="5" t="s">
        <v>443</v>
      </c>
      <c r="F256" s="5" t="s">
        <v>422</v>
      </c>
      <c r="G256" s="5" t="s">
        <v>444</v>
      </c>
      <c r="H256" s="11">
        <v>8.5148127841936727</v>
      </c>
      <c r="I256" s="11">
        <v>0</v>
      </c>
      <c r="J256" s="289">
        <v>8.5148127841936727</v>
      </c>
      <c r="K256" s="11">
        <v>0</v>
      </c>
      <c r="L256" s="11">
        <v>4.4668370771695596</v>
      </c>
      <c r="M256" s="289">
        <v>4.4668370771695596</v>
      </c>
      <c r="N256" s="11">
        <v>1.1714135505995951</v>
      </c>
      <c r="O256" s="11">
        <v>3.3210510851417148</v>
      </c>
      <c r="P256" s="11">
        <v>1.3688312251976604</v>
      </c>
      <c r="Q256" s="11">
        <v>0.88978122270336857</v>
      </c>
      <c r="R256" s="11">
        <v>2.0502877058596911</v>
      </c>
      <c r="S256" s="11">
        <v>4.3734767776242771</v>
      </c>
      <c r="T256" s="11">
        <v>24.379348660161632</v>
      </c>
      <c r="U256" s="11">
        <v>0.98623775598821717</v>
      </c>
      <c r="V256" s="289">
        <v>38.54042798327616</v>
      </c>
      <c r="W256" s="289">
        <v>52.251452175358928</v>
      </c>
      <c r="X256" s="11">
        <v>5.1209028602778011</v>
      </c>
      <c r="Y256" s="285">
        <v>57.372355035636794</v>
      </c>
      <c r="Z256" s="568" t="str">
        <f>SUBSTITUTE(SUBSTITUTE(SUBSTITUTE(SUBSTITUTE(IF(E256="","",VLOOKUP(E256,Esquemas_NORM!$A$2:$H$126,8,FALSE)),"PROVINCIA ADMINISTRATIVA Y DE PLANIFICACIÓN","PAT"),"PROVINCIA ADMINISTRATIVA Y DE PLANIFICACION","PAT"),"PROVINCIA ADMINISTRATIVA DE PLANIFICACION","PAT"),"PROVINCIA ADMINISTRATIVA Y PLANIFICACION","PAT")</f>
        <v>A la fecha no ha conformado un EAT Provincia</v>
      </c>
      <c r="AA256" s="568" t="str">
        <f>IF($E256="","",INDEX(Esquemas_NORM!$H$2:$K$126,MATCH($E256,Esquemas_NORM!$A$2:$A$126,0),MATCH(AA$4,Esquemas_NORM!$H$1:$K$1,0)))</f>
        <v>Región de Planeación y Gestión de Urabá - RPG (Acuerdo de Voluntades)</v>
      </c>
      <c r="AB256" s="568" t="str">
        <f>IF($E256="","",INDEX(Esquemas_NORM!$H$2:$K$126,MATCH($E256,Esquemas_NORM!$A$2:$A$126,0),MATCH(AB$4,Esquemas_NORM!$H$1:$K$1,0)))</f>
        <v>A la fecha no ha conformado un EAT Área Metropolitana</v>
      </c>
      <c r="AC256" s="568" t="str">
        <f>IF($E256="","",INDEX(Esquemas_NORM!$H$2:$K$126,MATCH($E256,Esquemas_NORM!$A$2:$A$126,0),MATCH(AC$4,Esquemas_NORM!$H$1:$K$1,0)))</f>
        <v>ASOCIACION DE MUNICIPIOS DE LA CUENCA DEL ATRATO Y DARIEN ASOATRATO</v>
      </c>
      <c r="AD256" s="645"/>
    </row>
    <row r="257" spans="1:30" ht="15" hidden="1" thickBot="1" x14ac:dyDescent="0.35">
      <c r="A257" s="293">
        <v>2017</v>
      </c>
      <c r="B257" s="294" t="s">
        <v>556</v>
      </c>
      <c r="C257" s="294"/>
      <c r="D257" s="294"/>
      <c r="E257" s="294"/>
      <c r="F257" s="294"/>
      <c r="G257" s="294" t="s">
        <v>557</v>
      </c>
      <c r="H257" s="295">
        <v>6567.3352611226419</v>
      </c>
      <c r="I257" s="295">
        <v>2186.5367267589627</v>
      </c>
      <c r="J257" s="295">
        <v>8753.8719878816046</v>
      </c>
      <c r="K257" s="295">
        <v>19966.801305303514</v>
      </c>
      <c r="L257" s="295">
        <v>9676.7792291328406</v>
      </c>
      <c r="M257" s="295">
        <v>29643.580534436354</v>
      </c>
      <c r="N257" s="295">
        <v>5129.5642905651694</v>
      </c>
      <c r="O257" s="295">
        <v>19714.445043787149</v>
      </c>
      <c r="P257" s="295">
        <v>3378.945248328479</v>
      </c>
      <c r="Q257" s="295">
        <v>5991.5180597577437</v>
      </c>
      <c r="R257" s="295">
        <v>10578.356428752151</v>
      </c>
      <c r="S257" s="295">
        <v>10651.841549997253</v>
      </c>
      <c r="T257" s="295">
        <v>13491.656776350132</v>
      </c>
      <c r="U257" s="295">
        <v>2898.4052495337237</v>
      </c>
      <c r="V257" s="295">
        <v>71834.732647071811</v>
      </c>
      <c r="W257" s="295">
        <v>110228.61784193014</v>
      </c>
      <c r="X257" s="295">
        <v>10741.993629906479</v>
      </c>
      <c r="Y257" s="296">
        <v>120973.26658047568</v>
      </c>
      <c r="Z257" s="568" t="str">
        <f>SUBSTITUTE(SUBSTITUTE(SUBSTITUTE(SUBSTITUTE(IF(E257="","",VLOOKUP(E257,Esquemas_NORM!$A$2:$H$126,8,FALSE)),"PROVINCIA ADMINISTRATIVA Y DE PLANIFICACIÓN","PAT"),"PROVINCIA ADMINISTRATIVA Y DE PLANIFICACION","PAT"),"PROVINCIA ADMINISTRATIVA DE PLANIFICACION","PAT"),"PROVINCIA ADMINISTRATIVA Y PLANIFICACION","PAT")</f>
        <v/>
      </c>
      <c r="AA257" s="568" t="str">
        <f>IF($E257="","",INDEX(Esquemas_NORM!$H$2:$K$126,MATCH($E257,Esquemas_NORM!$A$2:$A$126,0),MATCH(AA$4,Esquemas_NORM!$H$1:$K$1,0)))</f>
        <v/>
      </c>
      <c r="AB257" s="568" t="str">
        <f>IF($E257="","",INDEX(Esquemas_NORM!$H$2:$K$126,MATCH($E257,Esquemas_NORM!$A$2:$A$126,0),MATCH(AB$4,Esquemas_NORM!$H$1:$K$1,0)))</f>
        <v/>
      </c>
      <c r="AC257" s="568" t="str">
        <f>IF($E257="","",INDEX(Esquemas_NORM!$H$2:$K$126,MATCH($E257,Esquemas_NORM!$A$2:$A$126,0),MATCH(AC$4,Esquemas_NORM!$H$1:$K$1,0)))</f>
        <v/>
      </c>
      <c r="AD257" s="645"/>
    </row>
    <row r="258" spans="1:30" hidden="1" x14ac:dyDescent="0.3">
      <c r="A258" s="7">
        <v>2017</v>
      </c>
      <c r="B258" s="3" t="s">
        <v>556</v>
      </c>
      <c r="C258" s="3" t="s">
        <v>144</v>
      </c>
      <c r="D258" s="3" t="s">
        <v>558</v>
      </c>
      <c r="E258" s="3" t="s">
        <v>147</v>
      </c>
      <c r="F258" s="3" t="s">
        <v>148</v>
      </c>
      <c r="G258" s="3" t="s">
        <v>559</v>
      </c>
      <c r="H258" s="8">
        <v>122.67526666490987</v>
      </c>
      <c r="I258" s="8">
        <v>4.5513769375451574</v>
      </c>
      <c r="J258" s="286">
        <v>127.22664360245503</v>
      </c>
      <c r="K258" s="8">
        <v>6749.8982256358267</v>
      </c>
      <c r="L258" s="8">
        <v>5119.8149115522283</v>
      </c>
      <c r="M258" s="286">
        <v>11869.713137188055</v>
      </c>
      <c r="N258" s="8">
        <v>1658.8878871325905</v>
      </c>
      <c r="O258" s="8">
        <v>9188.4926625411608</v>
      </c>
      <c r="P258" s="8">
        <v>1577.0916491210405</v>
      </c>
      <c r="Q258" s="8">
        <v>4314.510092167412</v>
      </c>
      <c r="R258" s="8">
        <v>5257.5386431743873</v>
      </c>
      <c r="S258" s="8">
        <v>5042.9075570674931</v>
      </c>
      <c r="T258" s="8">
        <v>6714.9181721263394</v>
      </c>
      <c r="U258" s="8">
        <v>1386.1083991708397</v>
      </c>
      <c r="V258" s="286">
        <v>35140.455062501263</v>
      </c>
      <c r="W258" s="286">
        <v>47026.709967989969</v>
      </c>
      <c r="X258" s="8">
        <v>4582.8445353094985</v>
      </c>
      <c r="Y258" s="283">
        <v>51610.687249280913</v>
      </c>
      <c r="Z258" s="568" t="str">
        <f>SUBSTITUTE(SUBSTITUTE(SUBSTITUTE(SUBSTITUTE(IF(E258="","",VLOOKUP(E258,Esquemas_NORM!$A$2:$H$126,8,FALSE)),"PROVINCIA ADMINISTRATIVA Y DE PLANIFICACIÓN","PAT"),"PROVINCIA ADMINISTRATIVA Y DE PLANIFICACION","PAT"),"PROVINCIA ADMINISTRATIVA DE PLANIFICACION","PAT"),"PROVINCIA ADMINISTRATIVA Y PLANIFICACION","PAT")</f>
        <v>A la fecha no ha conformado un EAT Provincia</v>
      </c>
      <c r="AA258" s="568" t="str">
        <f>IF($E258="","",INDEX(Esquemas_NORM!$H$2:$K$126,MATCH($E258,Esquemas_NORM!$A$2:$A$126,0),MATCH(AA$4,Esquemas_NORM!$H$1:$K$1,0)))</f>
        <v>A la fecha no ha conformado un EAT Región</v>
      </c>
      <c r="AB258" s="568" t="str">
        <f>IF($E258="","",INDEX(Esquemas_NORM!$H$2:$K$126,MATCH($E258,Esquemas_NORM!$A$2:$A$126,0),MATCH(AB$4,Esquemas_NORM!$H$1:$K$1,0)))</f>
        <v>Área Metropolitana del Valle de Aburrá</v>
      </c>
      <c r="AC258" s="568" t="str">
        <f>IF($E258="","",INDEX(Esquemas_NORM!$H$2:$K$126,MATCH($E258,Esquemas_NORM!$A$2:$A$126,0),MATCH(AC$4,Esquemas_NORM!$H$1:$K$1,0)))</f>
        <v>A la fecha no ha conformado un EAT asociación - unión</v>
      </c>
      <c r="AD258" s="645"/>
    </row>
    <row r="259" spans="1:30" hidden="1" x14ac:dyDescent="0.3">
      <c r="A259" s="6">
        <v>2017</v>
      </c>
      <c r="B259" s="4" t="s">
        <v>556</v>
      </c>
      <c r="C259" s="4" t="s">
        <v>144</v>
      </c>
      <c r="D259" s="4" t="s">
        <v>560</v>
      </c>
      <c r="E259" s="4" t="s">
        <v>152</v>
      </c>
      <c r="F259" s="4" t="s">
        <v>148</v>
      </c>
      <c r="G259" s="4" t="s">
        <v>153</v>
      </c>
      <c r="H259" s="9">
        <v>86.030083134190946</v>
      </c>
      <c r="I259" s="9">
        <v>1.3031200469989936</v>
      </c>
      <c r="J259" s="287">
        <v>87.333203181189944</v>
      </c>
      <c r="K259" s="9">
        <v>296.83833207364671</v>
      </c>
      <c r="L259" s="9">
        <v>51.075987986836779</v>
      </c>
      <c r="M259" s="287">
        <v>347.91432006048348</v>
      </c>
      <c r="N259" s="9">
        <v>110.54201780560273</v>
      </c>
      <c r="O259" s="9">
        <v>72.231811279628616</v>
      </c>
      <c r="P259" s="9">
        <v>11.880601938407091</v>
      </c>
      <c r="Q259" s="9">
        <v>8.7228756789754698</v>
      </c>
      <c r="R259" s="9">
        <v>40.950685608987953</v>
      </c>
      <c r="S259" s="9">
        <v>43.36564054847144</v>
      </c>
      <c r="T259" s="9">
        <v>34.931518932568828</v>
      </c>
      <c r="U259" s="9">
        <v>11.048077372034106</v>
      </c>
      <c r="V259" s="287">
        <v>333.67322916467629</v>
      </c>
      <c r="W259" s="287">
        <v>759.71360828149693</v>
      </c>
      <c r="X259" s="9">
        <v>74.035571709853301</v>
      </c>
      <c r="Y259" s="284">
        <v>833.76747943303803</v>
      </c>
      <c r="Z259" s="568" t="str">
        <f>SUBSTITUTE(SUBSTITUTE(SUBSTITUTE(SUBSTITUTE(IF(E259="","",VLOOKUP(E259,Esquemas_NORM!$A$2:$H$126,8,FALSE)),"PROVINCIA ADMINISTRATIVA Y DE PLANIFICACIÓN","PAT"),"PROVINCIA ADMINISTRATIVA Y DE PLANIFICACION","PAT"),"PROVINCIA ADMINISTRATIVA DE PLANIFICACION","PAT"),"PROVINCIA ADMINISTRATIVA Y PLANIFICACION","PAT")</f>
        <v>A la fecha no ha conformado un EAT Provincia</v>
      </c>
      <c r="AA259" s="568" t="str">
        <f>IF($E259="","",INDEX(Esquemas_NORM!$H$2:$K$126,MATCH($E259,Esquemas_NORM!$A$2:$A$126,0),MATCH(AA$4,Esquemas_NORM!$H$1:$K$1,0)))</f>
        <v>A la fecha no ha conformado un EAT Región</v>
      </c>
      <c r="AB259" s="568" t="str">
        <f>IF($E259="","",INDEX(Esquemas_NORM!$H$2:$K$126,MATCH($E259,Esquemas_NORM!$A$2:$A$126,0),MATCH(AB$4,Esquemas_NORM!$H$1:$K$1,0)))</f>
        <v>Área Metropolitana del Valle de Aburrá</v>
      </c>
      <c r="AC259" s="568" t="str">
        <f>IF($E259="","",INDEX(Esquemas_NORM!$H$2:$K$126,MATCH($E259,Esquemas_NORM!$A$2:$A$126,0),MATCH(AC$4,Esquemas_NORM!$H$1:$K$1,0)))</f>
        <v>A la fecha no ha conformado un EAT asociación - unión</v>
      </c>
      <c r="AD259" s="645"/>
    </row>
    <row r="260" spans="1:30" hidden="1" x14ac:dyDescent="0.3">
      <c r="A260" s="6">
        <v>2017</v>
      </c>
      <c r="B260" s="4" t="s">
        <v>556</v>
      </c>
      <c r="C260" s="4" t="s">
        <v>144</v>
      </c>
      <c r="D260" s="4" t="s">
        <v>560</v>
      </c>
      <c r="E260" s="4" t="s">
        <v>155</v>
      </c>
      <c r="F260" s="4" t="s">
        <v>148</v>
      </c>
      <c r="G260" s="4" t="s">
        <v>156</v>
      </c>
      <c r="H260" s="9">
        <v>23.45473093228539</v>
      </c>
      <c r="I260" s="9">
        <v>0.31001124869064217</v>
      </c>
      <c r="J260" s="287">
        <v>23.764742180976032</v>
      </c>
      <c r="K260" s="9">
        <v>556.1672776378515</v>
      </c>
      <c r="L260" s="9">
        <v>476.3360279982532</v>
      </c>
      <c r="M260" s="287">
        <v>1032.5033056361046</v>
      </c>
      <c r="N260" s="9">
        <v>190.55275989485736</v>
      </c>
      <c r="O260" s="9">
        <v>1237.0077447348538</v>
      </c>
      <c r="P260" s="9">
        <v>120.79141144089506</v>
      </c>
      <c r="Q260" s="9">
        <v>176.0278683019055</v>
      </c>
      <c r="R260" s="9">
        <v>612.83433672216654</v>
      </c>
      <c r="S260" s="9">
        <v>482.85839126426959</v>
      </c>
      <c r="T260" s="9">
        <v>719.4480591834598</v>
      </c>
      <c r="U260" s="9">
        <v>179.51799461673696</v>
      </c>
      <c r="V260" s="287">
        <v>3719.0385661591449</v>
      </c>
      <c r="W260" s="287">
        <v>4806.8979887311252</v>
      </c>
      <c r="X260" s="9">
        <v>468.44157701956033</v>
      </c>
      <c r="Y260" s="284">
        <v>5275.4553508945673</v>
      </c>
      <c r="Z260" s="568" t="str">
        <f>SUBSTITUTE(SUBSTITUTE(SUBSTITUTE(SUBSTITUTE(IF(E260="","",VLOOKUP(E260,Esquemas_NORM!$A$2:$H$126,8,FALSE)),"PROVINCIA ADMINISTRATIVA Y DE PLANIFICACIÓN","PAT"),"PROVINCIA ADMINISTRATIVA Y DE PLANIFICACION","PAT"),"PROVINCIA ADMINISTRATIVA DE PLANIFICACION","PAT"),"PROVINCIA ADMINISTRATIVA Y PLANIFICACION","PAT")</f>
        <v>A la fecha no ha conformado un EAT Provincia</v>
      </c>
      <c r="AA260" s="568" t="str">
        <f>IF($E260="","",INDEX(Esquemas_NORM!$H$2:$K$126,MATCH($E260,Esquemas_NORM!$A$2:$A$126,0),MATCH(AA$4,Esquemas_NORM!$H$1:$K$1,0)))</f>
        <v>A la fecha no ha conformado un EAT Región</v>
      </c>
      <c r="AB260" s="568" t="str">
        <f>IF($E260="","",INDEX(Esquemas_NORM!$H$2:$K$126,MATCH($E260,Esquemas_NORM!$A$2:$A$126,0),MATCH(AB$4,Esquemas_NORM!$H$1:$K$1,0)))</f>
        <v>Área Metropolitana del Valle de Aburrá</v>
      </c>
      <c r="AC260" s="568" t="str">
        <f>IF($E260="","",INDEX(Esquemas_NORM!$H$2:$K$126,MATCH($E260,Esquemas_NORM!$A$2:$A$126,0),MATCH(AC$4,Esquemas_NORM!$H$1:$K$1,0)))</f>
        <v>A la fecha no ha conformado un EAT asociación - unión</v>
      </c>
      <c r="AD260" s="645"/>
    </row>
    <row r="261" spans="1:30" hidden="1" x14ac:dyDescent="0.3">
      <c r="A261" s="6">
        <v>2017</v>
      </c>
      <c r="B261" s="4" t="s">
        <v>556</v>
      </c>
      <c r="C261" s="4" t="s">
        <v>144</v>
      </c>
      <c r="D261" s="4" t="s">
        <v>561</v>
      </c>
      <c r="E261" s="4" t="s">
        <v>158</v>
      </c>
      <c r="F261" s="4" t="s">
        <v>148</v>
      </c>
      <c r="G261" s="4" t="s">
        <v>159</v>
      </c>
      <c r="H261" s="9">
        <v>50.192871476863033</v>
      </c>
      <c r="I261" s="9">
        <v>0</v>
      </c>
      <c r="J261" s="287">
        <v>50.192871476863033</v>
      </c>
      <c r="K261" s="9">
        <v>236.51864291876112</v>
      </c>
      <c r="L261" s="9">
        <v>55.960215161820273</v>
      </c>
      <c r="M261" s="287">
        <v>292.4788580805814</v>
      </c>
      <c r="N261" s="9">
        <v>23.170633605619475</v>
      </c>
      <c r="O261" s="9">
        <v>169.16477542991422</v>
      </c>
      <c r="P261" s="9">
        <v>120.32049678185442</v>
      </c>
      <c r="Q261" s="9">
        <v>25.125912543323317</v>
      </c>
      <c r="R261" s="9">
        <v>80.905198109657761</v>
      </c>
      <c r="S261" s="9">
        <v>64.40379424385317</v>
      </c>
      <c r="T261" s="9">
        <v>80.63573269653287</v>
      </c>
      <c r="U261" s="9">
        <v>17.144102798221962</v>
      </c>
      <c r="V261" s="287">
        <v>580.87064620897718</v>
      </c>
      <c r="W261" s="287">
        <v>922.72554238851831</v>
      </c>
      <c r="X261" s="9">
        <v>89.92140237759439</v>
      </c>
      <c r="Y261" s="284">
        <v>1012.6691707234637</v>
      </c>
      <c r="Z261" s="568" t="str">
        <f>SUBSTITUTE(SUBSTITUTE(SUBSTITUTE(SUBSTITUTE(IF(E261="","",VLOOKUP(E261,Esquemas_NORM!$A$2:$H$126,8,FALSE)),"PROVINCIA ADMINISTRATIVA Y DE PLANIFICACIÓN","PAT"),"PROVINCIA ADMINISTRATIVA Y DE PLANIFICACION","PAT"),"PROVINCIA ADMINISTRATIVA DE PLANIFICACION","PAT"),"PROVINCIA ADMINISTRATIVA Y PLANIFICACION","PAT")</f>
        <v>A la fecha no ha conformado un EAT Provincia</v>
      </c>
      <c r="AA261" s="568" t="str">
        <f>IF($E261="","",INDEX(Esquemas_NORM!$H$2:$K$126,MATCH($E261,Esquemas_NORM!$A$2:$A$126,0),MATCH(AA$4,Esquemas_NORM!$H$1:$K$1,0)))</f>
        <v>A la fecha no ha conformado un EAT Región</v>
      </c>
      <c r="AB261" s="568" t="str">
        <f>IF($E261="","",INDEX(Esquemas_NORM!$H$2:$K$126,MATCH($E261,Esquemas_NORM!$A$2:$A$126,0),MATCH(AB$4,Esquemas_NORM!$H$1:$K$1,0)))</f>
        <v>Área Metropolitana del Valle de Aburrá</v>
      </c>
      <c r="AC261" s="568" t="str">
        <f>IF($E261="","",INDEX(Esquemas_NORM!$H$2:$K$126,MATCH($E261,Esquemas_NORM!$A$2:$A$126,0),MATCH(AC$4,Esquemas_NORM!$H$1:$K$1,0)))</f>
        <v>A la fecha no ha conformado un EAT asociación - unión</v>
      </c>
      <c r="AD261" s="645"/>
    </row>
    <row r="262" spans="1:30" hidden="1" x14ac:dyDescent="0.3">
      <c r="A262" s="6">
        <v>2017</v>
      </c>
      <c r="B262" s="4" t="s">
        <v>556</v>
      </c>
      <c r="C262" s="4" t="s">
        <v>144</v>
      </c>
      <c r="D262" s="4" t="s">
        <v>560</v>
      </c>
      <c r="E262" s="4" t="s">
        <v>160</v>
      </c>
      <c r="F262" s="4" t="s">
        <v>148</v>
      </c>
      <c r="G262" s="4" t="s">
        <v>161</v>
      </c>
      <c r="H262" s="9">
        <v>6.7755998725693818</v>
      </c>
      <c r="I262" s="9">
        <v>4.2127820389916354E-3</v>
      </c>
      <c r="J262" s="287">
        <v>6.7798126546083735</v>
      </c>
      <c r="K262" s="9">
        <v>334.90372845378516</v>
      </c>
      <c r="L262" s="9">
        <v>127.46294195574758</v>
      </c>
      <c r="M262" s="287">
        <v>462.36667040953273</v>
      </c>
      <c r="N262" s="9">
        <v>37.455568471689901</v>
      </c>
      <c r="O262" s="9">
        <v>171.31956114058099</v>
      </c>
      <c r="P262" s="9">
        <v>39.836793049805593</v>
      </c>
      <c r="Q262" s="9">
        <v>23.948407038491538</v>
      </c>
      <c r="R262" s="9">
        <v>112.2455890522277</v>
      </c>
      <c r="S262" s="9">
        <v>79.720419020535218</v>
      </c>
      <c r="T262" s="9">
        <v>76.025497619980385</v>
      </c>
      <c r="U262" s="9">
        <v>23.666306255805644</v>
      </c>
      <c r="V262" s="287">
        <v>564.218141649117</v>
      </c>
      <c r="W262" s="287">
        <v>1017.2905239945251</v>
      </c>
      <c r="X262" s="9">
        <v>99.136944129917126</v>
      </c>
      <c r="Y262" s="284">
        <v>1116.4519718958902</v>
      </c>
      <c r="Z262" s="568" t="str">
        <f>SUBSTITUTE(SUBSTITUTE(SUBSTITUTE(SUBSTITUTE(IF(E262="","",VLOOKUP(E262,Esquemas_NORM!$A$2:$H$126,8,FALSE)),"PROVINCIA ADMINISTRATIVA Y DE PLANIFICACIÓN","PAT"),"PROVINCIA ADMINISTRATIVA Y DE PLANIFICACION","PAT"),"PROVINCIA ADMINISTRATIVA DE PLANIFICACION","PAT"),"PROVINCIA ADMINISTRATIVA Y PLANIFICACION","PAT")</f>
        <v>A la fecha no ha conformado un EAT Provincia</v>
      </c>
      <c r="AA262" s="568" t="str">
        <f>IF($E262="","",INDEX(Esquemas_NORM!$H$2:$K$126,MATCH($E262,Esquemas_NORM!$A$2:$A$126,0),MATCH(AA$4,Esquemas_NORM!$H$1:$K$1,0)))</f>
        <v>A la fecha no ha conformado un EAT Región</v>
      </c>
      <c r="AB262" s="568" t="str">
        <f>IF($E262="","",INDEX(Esquemas_NORM!$H$2:$K$126,MATCH($E262,Esquemas_NORM!$A$2:$A$126,0),MATCH(AB$4,Esquemas_NORM!$H$1:$K$1,0)))</f>
        <v>Área Metropolitana del Valle de Aburrá</v>
      </c>
      <c r="AC262" s="568" t="str">
        <f>IF($E262="","",INDEX(Esquemas_NORM!$H$2:$K$126,MATCH($E262,Esquemas_NORM!$A$2:$A$126,0),MATCH(AC$4,Esquemas_NORM!$H$1:$K$1,0)))</f>
        <v>A la fecha no ha conformado un EAT asociación - unión</v>
      </c>
      <c r="AD262" s="645"/>
    </row>
    <row r="263" spans="1:30" hidden="1" x14ac:dyDescent="0.3">
      <c r="A263" s="6">
        <v>2017</v>
      </c>
      <c r="B263" s="4" t="s">
        <v>556</v>
      </c>
      <c r="C263" s="4" t="s">
        <v>144</v>
      </c>
      <c r="D263" s="4" t="s">
        <v>561</v>
      </c>
      <c r="E263" s="4" t="s">
        <v>163</v>
      </c>
      <c r="F263" s="4" t="s">
        <v>148</v>
      </c>
      <c r="G263" s="4" t="s">
        <v>164</v>
      </c>
      <c r="H263" s="9">
        <v>13.298083654180601</v>
      </c>
      <c r="I263" s="9">
        <v>0</v>
      </c>
      <c r="J263" s="287">
        <v>13.298083654180601</v>
      </c>
      <c r="K263" s="9">
        <v>2103.8041309709538</v>
      </c>
      <c r="L263" s="9">
        <v>585.07847400055721</v>
      </c>
      <c r="M263" s="287">
        <v>2688.8826049715108</v>
      </c>
      <c r="N263" s="9">
        <v>299.36737955511961</v>
      </c>
      <c r="O263" s="9">
        <v>1459.4910069132638</v>
      </c>
      <c r="P263" s="9">
        <v>271.89116147028057</v>
      </c>
      <c r="Q263" s="9">
        <v>297.74083262416502</v>
      </c>
      <c r="R263" s="9">
        <v>1076.5231462954907</v>
      </c>
      <c r="S263" s="9">
        <v>894.64974391522151</v>
      </c>
      <c r="T263" s="9">
        <v>711.83140259210063</v>
      </c>
      <c r="U263" s="9">
        <v>338.6008842322853</v>
      </c>
      <c r="V263" s="287">
        <v>5350.0955575979278</v>
      </c>
      <c r="W263" s="287">
        <v>7995.0369713287946</v>
      </c>
      <c r="X263" s="9">
        <v>779.13193414108127</v>
      </c>
      <c r="Y263" s="284">
        <v>8774.3614842406841</v>
      </c>
      <c r="Z263" s="568" t="str">
        <f>SUBSTITUTE(SUBSTITUTE(SUBSTITUTE(SUBSTITUTE(IF(E263="","",VLOOKUP(E263,Esquemas_NORM!$A$2:$H$126,8,FALSE)),"PROVINCIA ADMINISTRATIVA Y DE PLANIFICACIÓN","PAT"),"PROVINCIA ADMINISTRATIVA Y DE PLANIFICACION","PAT"),"PROVINCIA ADMINISTRATIVA DE PLANIFICACION","PAT"),"PROVINCIA ADMINISTRATIVA Y PLANIFICACION","PAT")</f>
        <v>A la fecha no ha conformado un EAT Provincia</v>
      </c>
      <c r="AA263" s="568" t="str">
        <f>IF($E263="","",INDEX(Esquemas_NORM!$H$2:$K$126,MATCH($E263,Esquemas_NORM!$A$2:$A$126,0),MATCH(AA$4,Esquemas_NORM!$H$1:$K$1,0)))</f>
        <v>A la fecha no ha conformado un EAT Región</v>
      </c>
      <c r="AB263" s="568" t="str">
        <f>IF($E263="","",INDEX(Esquemas_NORM!$H$2:$K$126,MATCH($E263,Esquemas_NORM!$A$2:$A$126,0),MATCH(AB$4,Esquemas_NORM!$H$1:$K$1,0)))</f>
        <v>Área Metropolitana del Valle de Aburrá</v>
      </c>
      <c r="AC263" s="568" t="str">
        <f>IF($E263="","",INDEX(Esquemas_NORM!$H$2:$K$126,MATCH($E263,Esquemas_NORM!$A$2:$A$126,0),MATCH(AC$4,Esquemas_NORM!$H$1:$K$1,0)))</f>
        <v>A la fecha no ha conformado un EAT asociación - unión</v>
      </c>
      <c r="AD263" s="645"/>
    </row>
    <row r="264" spans="1:30" hidden="1" x14ac:dyDescent="0.3">
      <c r="A264" s="6">
        <v>2017</v>
      </c>
      <c r="B264" s="4" t="s">
        <v>556</v>
      </c>
      <c r="C264" s="4" t="s">
        <v>144</v>
      </c>
      <c r="D264" s="4" t="s">
        <v>560</v>
      </c>
      <c r="E264" s="4" t="s">
        <v>166</v>
      </c>
      <c r="F264" s="4" t="s">
        <v>148</v>
      </c>
      <c r="G264" s="4" t="s">
        <v>167</v>
      </c>
      <c r="H264" s="9">
        <v>35.003423211214461</v>
      </c>
      <c r="I264" s="9">
        <v>4.8697059414717367</v>
      </c>
      <c r="J264" s="287">
        <v>39.873129152686197</v>
      </c>
      <c r="K264" s="9">
        <v>1115.1268145539307</v>
      </c>
      <c r="L264" s="9">
        <v>105.40852865051188</v>
      </c>
      <c r="M264" s="287">
        <v>1220.5353432044426</v>
      </c>
      <c r="N264" s="9">
        <v>38.396705605556171</v>
      </c>
      <c r="O264" s="9">
        <v>145.3748979932644</v>
      </c>
      <c r="P264" s="9">
        <v>96.834231333680378</v>
      </c>
      <c r="Q264" s="9">
        <v>14.511493673729717</v>
      </c>
      <c r="R264" s="9">
        <v>57.292658414341204</v>
      </c>
      <c r="S264" s="9">
        <v>114.25953154628625</v>
      </c>
      <c r="T264" s="9">
        <v>60.359960979622592</v>
      </c>
      <c r="U264" s="9">
        <v>13.133075033846273</v>
      </c>
      <c r="V264" s="287">
        <v>540.16255458032697</v>
      </c>
      <c r="W264" s="287">
        <v>1737.0865449609132</v>
      </c>
      <c r="X264" s="9">
        <v>169.28246916173299</v>
      </c>
      <c r="Y264" s="284">
        <v>1906.4108558292967</v>
      </c>
      <c r="Z264" s="568" t="str">
        <f>SUBSTITUTE(SUBSTITUTE(SUBSTITUTE(SUBSTITUTE(IF(E264="","",VLOOKUP(E264,Esquemas_NORM!$A$2:$H$126,8,FALSE)),"PROVINCIA ADMINISTRATIVA Y DE PLANIFICACIÓN","PAT"),"PROVINCIA ADMINISTRATIVA Y DE PLANIFICACION","PAT"),"PROVINCIA ADMINISTRATIVA DE PLANIFICACION","PAT"),"PROVINCIA ADMINISTRATIVA Y PLANIFICACION","PAT")</f>
        <v>A la fecha no ha conformado un EAT Provincia</v>
      </c>
      <c r="AA264" s="568" t="str">
        <f>IF($E264="","",INDEX(Esquemas_NORM!$H$2:$K$126,MATCH($E264,Esquemas_NORM!$A$2:$A$126,0),MATCH(AA$4,Esquemas_NORM!$H$1:$K$1,0)))</f>
        <v>A la fecha no ha conformado un EAT Región</v>
      </c>
      <c r="AB264" s="568" t="str">
        <f>IF($E264="","",INDEX(Esquemas_NORM!$H$2:$K$126,MATCH($E264,Esquemas_NORM!$A$2:$A$126,0),MATCH(AB$4,Esquemas_NORM!$H$1:$K$1,0)))</f>
        <v>Área Metropolitana del Valle de Aburrá</v>
      </c>
      <c r="AC264" s="568" t="str">
        <f>IF($E264="","",INDEX(Esquemas_NORM!$H$2:$K$126,MATCH($E264,Esquemas_NORM!$A$2:$A$126,0),MATCH(AC$4,Esquemas_NORM!$H$1:$K$1,0)))</f>
        <v>A la fecha no ha conformado un EAT asociación - unión</v>
      </c>
      <c r="AD264" s="645"/>
    </row>
    <row r="265" spans="1:30" hidden="1" x14ac:dyDescent="0.3">
      <c r="A265" s="6">
        <v>2017</v>
      </c>
      <c r="B265" s="4" t="s">
        <v>556</v>
      </c>
      <c r="C265" s="4" t="s">
        <v>144</v>
      </c>
      <c r="D265" s="4" t="s">
        <v>561</v>
      </c>
      <c r="E265" s="4" t="s">
        <v>169</v>
      </c>
      <c r="F265" s="4" t="s">
        <v>148</v>
      </c>
      <c r="G265" s="4" t="s">
        <v>170</v>
      </c>
      <c r="H265" s="9">
        <v>0.10575650946975994</v>
      </c>
      <c r="I265" s="9">
        <v>0.15370496412999415</v>
      </c>
      <c r="J265" s="287">
        <v>0.25946147359975408</v>
      </c>
      <c r="K265" s="9">
        <v>2345.5412355509602</v>
      </c>
      <c r="L265" s="9">
        <v>462.21702872659279</v>
      </c>
      <c r="M265" s="287">
        <v>2807.7582642775528</v>
      </c>
      <c r="N265" s="9">
        <v>270.28257079411708</v>
      </c>
      <c r="O265" s="9">
        <v>1290.4492121186067</v>
      </c>
      <c r="P265" s="9">
        <v>116.79505977233065</v>
      </c>
      <c r="Q265" s="9">
        <v>236.71615733546048</v>
      </c>
      <c r="R265" s="9">
        <v>620.71243617083053</v>
      </c>
      <c r="S265" s="9">
        <v>683.51886003526613</v>
      </c>
      <c r="T265" s="9">
        <v>538.47628159219744</v>
      </c>
      <c r="U265" s="9">
        <v>134.82291639352073</v>
      </c>
      <c r="V265" s="287">
        <v>3891.7734942123302</v>
      </c>
      <c r="W265" s="287">
        <v>6614.8642613044176</v>
      </c>
      <c r="X265" s="9">
        <v>644.63141377246734</v>
      </c>
      <c r="Y265" s="284">
        <v>7259.6550092279431</v>
      </c>
      <c r="Z265" s="568" t="str">
        <f>SUBSTITUTE(SUBSTITUTE(SUBSTITUTE(SUBSTITUTE(IF(E265="","",VLOOKUP(E265,Esquemas_NORM!$A$2:$H$126,8,FALSE)),"PROVINCIA ADMINISTRATIVA Y DE PLANIFICACIÓN","PAT"),"PROVINCIA ADMINISTRATIVA Y DE PLANIFICACION","PAT"),"PROVINCIA ADMINISTRATIVA DE PLANIFICACION","PAT"),"PROVINCIA ADMINISTRATIVA Y PLANIFICACION","PAT")</f>
        <v>A la fecha no ha conformado un EAT Provincia</v>
      </c>
      <c r="AA265" s="568" t="str">
        <f>IF($E265="","",INDEX(Esquemas_NORM!$H$2:$K$126,MATCH($E265,Esquemas_NORM!$A$2:$A$126,0),MATCH(AA$4,Esquemas_NORM!$H$1:$K$1,0)))</f>
        <v>A la fecha no ha conformado un EAT Región</v>
      </c>
      <c r="AB265" s="568" t="str">
        <f>IF($E265="","",INDEX(Esquemas_NORM!$H$2:$K$126,MATCH($E265,Esquemas_NORM!$A$2:$A$126,0),MATCH(AB$4,Esquemas_NORM!$H$1:$K$1,0)))</f>
        <v>Área Metropolitana del Valle de Aburrá</v>
      </c>
      <c r="AC265" s="568" t="str">
        <f>IF($E265="","",INDEX(Esquemas_NORM!$H$2:$K$126,MATCH($E265,Esquemas_NORM!$A$2:$A$126,0),MATCH(AC$4,Esquemas_NORM!$H$1:$K$1,0)))</f>
        <v>A la fecha no ha conformado un EAT asociación - unión</v>
      </c>
      <c r="AD265" s="645"/>
    </row>
    <row r="266" spans="1:30" hidden="1" x14ac:dyDescent="0.3">
      <c r="A266" s="6">
        <v>2017</v>
      </c>
      <c r="B266" s="4" t="s">
        <v>556</v>
      </c>
      <c r="C266" s="4" t="s">
        <v>144</v>
      </c>
      <c r="D266" s="4" t="s">
        <v>561</v>
      </c>
      <c r="E266" s="4" t="s">
        <v>172</v>
      </c>
      <c r="F266" s="4" t="s">
        <v>148</v>
      </c>
      <c r="G266" s="4" t="s">
        <v>173</v>
      </c>
      <c r="H266" s="9">
        <v>5.0199508945516751</v>
      </c>
      <c r="I266" s="9">
        <v>0</v>
      </c>
      <c r="J266" s="287">
        <v>5.0199508945516751</v>
      </c>
      <c r="K266" s="9">
        <v>784.78403151899215</v>
      </c>
      <c r="L266" s="9">
        <v>109.48457027421652</v>
      </c>
      <c r="M266" s="287">
        <v>894.26860179320863</v>
      </c>
      <c r="N266" s="9">
        <v>65.294179476173639</v>
      </c>
      <c r="O266" s="9">
        <v>195.33645850859259</v>
      </c>
      <c r="P266" s="9">
        <v>69.865430451993319</v>
      </c>
      <c r="Q266" s="9">
        <v>19.726478533606382</v>
      </c>
      <c r="R266" s="9">
        <v>118.36276336752898</v>
      </c>
      <c r="S266" s="9">
        <v>138.09786201306878</v>
      </c>
      <c r="T266" s="9">
        <v>92.17618245024245</v>
      </c>
      <c r="U266" s="9">
        <v>30.039305286626682</v>
      </c>
      <c r="V266" s="287">
        <v>728.89866008783281</v>
      </c>
      <c r="W266" s="287">
        <v>1588.7758759491699</v>
      </c>
      <c r="X266" s="9">
        <v>154.8293054283709</v>
      </c>
      <c r="Y266" s="284">
        <v>1743.6434506821574</v>
      </c>
      <c r="Z266" s="568" t="str">
        <f>SUBSTITUTE(SUBSTITUTE(SUBSTITUTE(SUBSTITUTE(IF(E266="","",VLOOKUP(E266,Esquemas_NORM!$A$2:$H$126,8,FALSE)),"PROVINCIA ADMINISTRATIVA Y DE PLANIFICACIÓN","PAT"),"PROVINCIA ADMINISTRATIVA Y DE PLANIFICACION","PAT"),"PROVINCIA ADMINISTRATIVA DE PLANIFICACION","PAT"),"PROVINCIA ADMINISTRATIVA Y PLANIFICACION","PAT")</f>
        <v>A la fecha no ha conformado un EAT Provincia</v>
      </c>
      <c r="AA266" s="568" t="str">
        <f>IF($E266="","",INDEX(Esquemas_NORM!$H$2:$K$126,MATCH($E266,Esquemas_NORM!$A$2:$A$126,0),MATCH(AA$4,Esquemas_NORM!$H$1:$K$1,0)))</f>
        <v>A la fecha no ha conformado un EAT Región</v>
      </c>
      <c r="AB266" s="568" t="str">
        <f>IF($E266="","",INDEX(Esquemas_NORM!$H$2:$K$126,MATCH($E266,Esquemas_NORM!$A$2:$A$126,0),MATCH(AB$4,Esquemas_NORM!$H$1:$K$1,0)))</f>
        <v>Área Metropolitana del Valle de Aburrá</v>
      </c>
      <c r="AC266" s="568" t="str">
        <f>IF($E266="","",INDEX(Esquemas_NORM!$H$2:$K$126,MATCH($E266,Esquemas_NORM!$A$2:$A$126,0),MATCH(AC$4,Esquemas_NORM!$H$1:$K$1,0)))</f>
        <v>A la fecha no ha conformado un EAT asociación - unión</v>
      </c>
      <c r="AD266" s="645"/>
    </row>
    <row r="267" spans="1:30" hidden="1" x14ac:dyDescent="0.3">
      <c r="A267" s="6">
        <v>2017</v>
      </c>
      <c r="B267" s="4" t="s">
        <v>556</v>
      </c>
      <c r="C267" s="4" t="s">
        <v>144</v>
      </c>
      <c r="D267" s="4" t="s">
        <v>561</v>
      </c>
      <c r="E267" s="4" t="s">
        <v>174</v>
      </c>
      <c r="F267" s="4" t="s">
        <v>148</v>
      </c>
      <c r="G267" s="4" t="s">
        <v>175</v>
      </c>
      <c r="H267" s="9">
        <v>6.689259734503807</v>
      </c>
      <c r="I267" s="9">
        <v>0</v>
      </c>
      <c r="J267" s="287">
        <v>6.689259734503807</v>
      </c>
      <c r="K267" s="9">
        <v>1072.3818101449558</v>
      </c>
      <c r="L267" s="9">
        <v>182.77981326044446</v>
      </c>
      <c r="M267" s="287">
        <v>1255.1616234054002</v>
      </c>
      <c r="N267" s="9">
        <v>107.76942643772441</v>
      </c>
      <c r="O267" s="9">
        <v>430.78978320363279</v>
      </c>
      <c r="P267" s="9">
        <v>57.770146426280498</v>
      </c>
      <c r="Q267" s="9">
        <v>67.54413480766253</v>
      </c>
      <c r="R267" s="9">
        <v>321.59169126856767</v>
      </c>
      <c r="S267" s="9">
        <v>283.14646713375981</v>
      </c>
      <c r="T267" s="9">
        <v>292.57019222439857</v>
      </c>
      <c r="U267" s="9">
        <v>63.825252485211884</v>
      </c>
      <c r="V267" s="287">
        <v>1625.0070939872382</v>
      </c>
      <c r="W267" s="287">
        <v>2843.4943496158971</v>
      </c>
      <c r="X267" s="9">
        <v>277.10406596997507</v>
      </c>
      <c r="Y267" s="284">
        <v>3120.6669076577177</v>
      </c>
      <c r="Z267" s="568" t="str">
        <f>SUBSTITUTE(SUBSTITUTE(SUBSTITUTE(SUBSTITUTE(IF(E267="","",VLOOKUP(E267,Esquemas_NORM!$A$2:$H$126,8,FALSE)),"PROVINCIA ADMINISTRATIVA Y DE PLANIFICACIÓN","PAT"),"PROVINCIA ADMINISTRATIVA Y DE PLANIFICACION","PAT"),"PROVINCIA ADMINISTRATIVA DE PLANIFICACION","PAT"),"PROVINCIA ADMINISTRATIVA Y PLANIFICACION","PAT")</f>
        <v>A la fecha no ha conformado un EAT Provincia</v>
      </c>
      <c r="AA267" s="568" t="str">
        <f>IF($E267="","",INDEX(Esquemas_NORM!$H$2:$K$126,MATCH($E267,Esquemas_NORM!$A$2:$A$126,0),MATCH(AA$4,Esquemas_NORM!$H$1:$K$1,0)))</f>
        <v>A la fecha no ha conformado un EAT Región</v>
      </c>
      <c r="AB267" s="568" t="str">
        <f>IF($E267="","",INDEX(Esquemas_NORM!$H$2:$K$126,MATCH($E267,Esquemas_NORM!$A$2:$A$126,0),MATCH(AB$4,Esquemas_NORM!$H$1:$K$1,0)))</f>
        <v>Área Metropolitana del Valle de Aburrá</v>
      </c>
      <c r="AC267" s="568" t="str">
        <f>IF($E267="","",INDEX(Esquemas_NORM!$H$2:$K$126,MATCH($E267,Esquemas_NORM!$A$2:$A$126,0),MATCH(AC$4,Esquemas_NORM!$H$1:$K$1,0)))</f>
        <v>A la fecha no ha conformado un EAT asociación - unión</v>
      </c>
      <c r="AD267" s="645"/>
    </row>
    <row r="268" spans="1:30" hidden="1" x14ac:dyDescent="0.3">
      <c r="A268" s="6">
        <v>2017</v>
      </c>
      <c r="B268" s="4" t="s">
        <v>556</v>
      </c>
      <c r="C268" s="4" t="s">
        <v>176</v>
      </c>
      <c r="D268" s="4" t="s">
        <v>562</v>
      </c>
      <c r="E268" s="4" t="s">
        <v>179</v>
      </c>
      <c r="F268" s="4" t="s">
        <v>180</v>
      </c>
      <c r="G268" s="4" t="s">
        <v>182</v>
      </c>
      <c r="H268" s="9">
        <v>42.103574733356616</v>
      </c>
      <c r="I268" s="9">
        <v>69.454924977399315</v>
      </c>
      <c r="J268" s="287">
        <v>111.55849971075594</v>
      </c>
      <c r="K268" s="9">
        <v>20.632700365479494</v>
      </c>
      <c r="L268" s="9">
        <v>4.7223219978913127</v>
      </c>
      <c r="M268" s="287">
        <v>25.355022363370807</v>
      </c>
      <c r="N268" s="9">
        <v>20.695405739231312</v>
      </c>
      <c r="O268" s="9">
        <v>61.890073744825578</v>
      </c>
      <c r="P268" s="9">
        <v>10.86182506566248</v>
      </c>
      <c r="Q268" s="9">
        <v>7.1574155288583414</v>
      </c>
      <c r="R268" s="9">
        <v>12.535516682651018</v>
      </c>
      <c r="S268" s="9">
        <v>35.554533374248081</v>
      </c>
      <c r="T268" s="9">
        <v>51.384218100446589</v>
      </c>
      <c r="U268" s="9">
        <v>6.5379189426699824</v>
      </c>
      <c r="V268" s="287">
        <v>206.61690717859338</v>
      </c>
      <c r="W268" s="287">
        <v>351.15717459770536</v>
      </c>
      <c r="X268" s="9">
        <v>34.220951024096586</v>
      </c>
      <c r="Y268" s="284">
        <v>385.38658404635771</v>
      </c>
      <c r="Z268" s="568" t="str">
        <f>SUBSTITUTE(SUBSTITUTE(SUBSTITUTE(SUBSTITUTE(IF(E268="","",VLOOKUP(E268,Esquemas_NORM!$A$2:$H$126,8,FALSE)),"PROVINCIA ADMINISTRATIVA Y DE PLANIFICACIÓN","PAT"),"PROVINCIA ADMINISTRATIVA Y DE PLANIFICACION","PAT"),"PROVINCIA ADMINISTRATIVA DE PLANIFICACION","PAT"),"PROVINCIA ADMINISTRATIVA Y PLANIFICACION","PAT")</f>
        <v>A la fecha no ha conformado un EAT Provincia</v>
      </c>
      <c r="AA268" s="568" t="str">
        <f>IF($E268="","",INDEX(Esquemas_NORM!$H$2:$K$126,MATCH($E268,Esquemas_NORM!$A$2:$A$126,0),MATCH(AA$4,Esquemas_NORM!$H$1:$K$1,0)))</f>
        <v>Región de Planeación y Gestión del Bajo Cauca</v>
      </c>
      <c r="AB268" s="568" t="str">
        <f>IF($E268="","",INDEX(Esquemas_NORM!$H$2:$K$126,MATCH($E268,Esquemas_NORM!$A$2:$A$126,0),MATCH(AB$4,Esquemas_NORM!$H$1:$K$1,0)))</f>
        <v>A la fecha no ha conformado un EAT Área Metropolitana</v>
      </c>
      <c r="AC268" s="568" t="str">
        <f>IF($E268="","",INDEX(Esquemas_NORM!$H$2:$K$126,MATCH($E268,Esquemas_NORM!$A$2:$A$126,0),MATCH(AC$4,Esquemas_NORM!$H$1:$K$1,0)))</f>
        <v>A la fecha no ha conformado un EAT asociación - unión</v>
      </c>
      <c r="AD268" s="645"/>
    </row>
    <row r="269" spans="1:30" hidden="1" x14ac:dyDescent="0.3">
      <c r="A269" s="6">
        <v>2017</v>
      </c>
      <c r="B269" s="4" t="s">
        <v>556</v>
      </c>
      <c r="C269" s="4" t="s">
        <v>176</v>
      </c>
      <c r="D269" s="4" t="s">
        <v>562</v>
      </c>
      <c r="E269" s="4" t="s">
        <v>184</v>
      </c>
      <c r="F269" s="4" t="s">
        <v>180</v>
      </c>
      <c r="G269" s="4" t="s">
        <v>185</v>
      </c>
      <c r="H269" s="9">
        <v>58.342915224519366</v>
      </c>
      <c r="I269" s="9">
        <v>68.715418612201859</v>
      </c>
      <c r="J269" s="287">
        <v>127.05833383672123</v>
      </c>
      <c r="K269" s="9">
        <v>36.942273748389027</v>
      </c>
      <c r="L269" s="9">
        <v>39.393695111537923</v>
      </c>
      <c r="M269" s="287">
        <v>76.33596885992695</v>
      </c>
      <c r="N269" s="9">
        <v>33.085247369424771</v>
      </c>
      <c r="O269" s="9">
        <v>330.15061720242727</v>
      </c>
      <c r="P269" s="9">
        <v>22.894509922013807</v>
      </c>
      <c r="Q269" s="9">
        <v>23.181467110331621</v>
      </c>
      <c r="R269" s="9">
        <v>39.502088344562367</v>
      </c>
      <c r="S269" s="9">
        <v>86.339460022840072</v>
      </c>
      <c r="T269" s="9">
        <v>127.66850632972151</v>
      </c>
      <c r="U269" s="9">
        <v>14.286285122233934</v>
      </c>
      <c r="V269" s="287">
        <v>677.10818142355538</v>
      </c>
      <c r="W269" s="287">
        <v>903.77058086701516</v>
      </c>
      <c r="X269" s="9">
        <v>88.074204436550545</v>
      </c>
      <c r="Y269" s="284">
        <v>991.86655468726951</v>
      </c>
      <c r="Z269" s="568" t="str">
        <f>SUBSTITUTE(SUBSTITUTE(SUBSTITUTE(SUBSTITUTE(IF(E269="","",VLOOKUP(E269,Esquemas_NORM!$A$2:$H$126,8,FALSE)),"PROVINCIA ADMINISTRATIVA Y DE PLANIFICACIÓN","PAT"),"PROVINCIA ADMINISTRATIVA Y DE PLANIFICACION","PAT"),"PROVINCIA ADMINISTRATIVA DE PLANIFICACION","PAT"),"PROVINCIA ADMINISTRATIVA Y PLANIFICACION","PAT")</f>
        <v>A la fecha no ha conformado un EAT Provincia</v>
      </c>
      <c r="AA269" s="568" t="str">
        <f>IF($E269="","",INDEX(Esquemas_NORM!$H$2:$K$126,MATCH($E269,Esquemas_NORM!$A$2:$A$126,0),MATCH(AA$4,Esquemas_NORM!$H$1:$K$1,0)))</f>
        <v>Región de Planeación y Gestión del Bajo Cauca</v>
      </c>
      <c r="AB269" s="568" t="str">
        <f>IF($E269="","",INDEX(Esquemas_NORM!$H$2:$K$126,MATCH($E269,Esquemas_NORM!$A$2:$A$126,0),MATCH(AB$4,Esquemas_NORM!$H$1:$K$1,0)))</f>
        <v>A la fecha no ha conformado un EAT Área Metropolitana</v>
      </c>
      <c r="AC269" s="568" t="str">
        <f>IF($E269="","",INDEX(Esquemas_NORM!$H$2:$K$126,MATCH($E269,Esquemas_NORM!$A$2:$A$126,0),MATCH(AC$4,Esquemas_NORM!$H$1:$K$1,0)))</f>
        <v>A la fecha no ha conformado un EAT asociación - unión</v>
      </c>
      <c r="AD269" s="645"/>
    </row>
    <row r="270" spans="1:30" hidden="1" x14ac:dyDescent="0.3">
      <c r="A270" s="6">
        <v>2017</v>
      </c>
      <c r="B270" s="4" t="s">
        <v>556</v>
      </c>
      <c r="C270" s="4" t="s">
        <v>176</v>
      </c>
      <c r="D270" s="4" t="s">
        <v>562</v>
      </c>
      <c r="E270" s="4" t="s">
        <v>187</v>
      </c>
      <c r="F270" s="4" t="s">
        <v>180</v>
      </c>
      <c r="G270" s="4" t="s">
        <v>188</v>
      </c>
      <c r="H270" s="9">
        <v>21.517345115574464</v>
      </c>
      <c r="I270" s="9">
        <v>421.95827504545201</v>
      </c>
      <c r="J270" s="287">
        <v>443.47562016102648</v>
      </c>
      <c r="K270" s="9">
        <v>6.7220639815764711</v>
      </c>
      <c r="L270" s="9">
        <v>28.470317429238829</v>
      </c>
      <c r="M270" s="287">
        <v>35.192381410815301</v>
      </c>
      <c r="N270" s="9">
        <v>23.194748617193323</v>
      </c>
      <c r="O270" s="9">
        <v>94.010946117601563</v>
      </c>
      <c r="P270" s="9">
        <v>14.471940057818212</v>
      </c>
      <c r="Q270" s="9">
        <v>11.963070157852897</v>
      </c>
      <c r="R270" s="9">
        <v>18.608059990550483</v>
      </c>
      <c r="S270" s="9">
        <v>74.47637422657867</v>
      </c>
      <c r="T270" s="9">
        <v>73.164604469809362</v>
      </c>
      <c r="U270" s="9">
        <v>8.95568879794188</v>
      </c>
      <c r="V270" s="287">
        <v>318.84543243534642</v>
      </c>
      <c r="W270" s="287">
        <v>812.42025990001878</v>
      </c>
      <c r="X270" s="9">
        <v>79.171937628325779</v>
      </c>
      <c r="Y270" s="284">
        <v>891.61176653041139</v>
      </c>
      <c r="Z270" s="568" t="str">
        <f>SUBSTITUTE(SUBSTITUTE(SUBSTITUTE(SUBSTITUTE(IF(E270="","",VLOOKUP(E270,Esquemas_NORM!$A$2:$H$126,8,FALSE)),"PROVINCIA ADMINISTRATIVA Y DE PLANIFICACIÓN","PAT"),"PROVINCIA ADMINISTRATIVA Y DE PLANIFICACION","PAT"),"PROVINCIA ADMINISTRATIVA DE PLANIFICACION","PAT"),"PROVINCIA ADMINISTRATIVA Y PLANIFICACION","PAT")</f>
        <v>A la fecha no ha conformado un EAT Provincia</v>
      </c>
      <c r="AA270" s="568" t="str">
        <f>IF($E270="","",INDEX(Esquemas_NORM!$H$2:$K$126,MATCH($E270,Esquemas_NORM!$A$2:$A$126,0),MATCH(AA$4,Esquemas_NORM!$H$1:$K$1,0)))</f>
        <v>Región de Planeación y Gestión del Bajo Cauca</v>
      </c>
      <c r="AB270" s="568" t="str">
        <f>IF($E270="","",INDEX(Esquemas_NORM!$H$2:$K$126,MATCH($E270,Esquemas_NORM!$A$2:$A$126,0),MATCH(AB$4,Esquemas_NORM!$H$1:$K$1,0)))</f>
        <v>A la fecha no ha conformado un EAT Área Metropolitana</v>
      </c>
      <c r="AC270" s="568" t="str">
        <f>IF($E270="","",INDEX(Esquemas_NORM!$H$2:$K$126,MATCH($E270,Esquemas_NORM!$A$2:$A$126,0),MATCH(AC$4,Esquemas_NORM!$H$1:$K$1,0)))</f>
        <v>A la fecha no ha conformado un EAT asociación - unión</v>
      </c>
      <c r="AD270" s="645"/>
    </row>
    <row r="271" spans="1:30" hidden="1" x14ac:dyDescent="0.3">
      <c r="A271" s="6">
        <v>2017</v>
      </c>
      <c r="B271" s="4" t="s">
        <v>556</v>
      </c>
      <c r="C271" s="4" t="s">
        <v>176</v>
      </c>
      <c r="D271" s="4" t="s">
        <v>562</v>
      </c>
      <c r="E271" s="4" t="s">
        <v>189</v>
      </c>
      <c r="F271" s="4" t="s">
        <v>180</v>
      </c>
      <c r="G271" s="4" t="s">
        <v>190</v>
      </c>
      <c r="H271" s="9">
        <v>27.417474510707791</v>
      </c>
      <c r="I271" s="9">
        <v>73.503122668711754</v>
      </c>
      <c r="J271" s="287">
        <v>100.92059717941954</v>
      </c>
      <c r="K271" s="9">
        <v>10.098813979568728</v>
      </c>
      <c r="L271" s="9">
        <v>7.782200817391149</v>
      </c>
      <c r="M271" s="287">
        <v>17.881014796959878</v>
      </c>
      <c r="N271" s="9">
        <v>9.5454975604532404</v>
      </c>
      <c r="O271" s="9">
        <v>38.024757478077625</v>
      </c>
      <c r="P271" s="9">
        <v>6.5392375873875324</v>
      </c>
      <c r="Q271" s="9">
        <v>5.3516668412165194</v>
      </c>
      <c r="R271" s="9">
        <v>10.05473430417795</v>
      </c>
      <c r="S271" s="9">
        <v>25.694711388666679</v>
      </c>
      <c r="T271" s="9">
        <v>42.012352592912684</v>
      </c>
      <c r="U271" s="9">
        <v>4.9617081113530119</v>
      </c>
      <c r="V271" s="287">
        <v>142.18466586424523</v>
      </c>
      <c r="W271" s="287">
        <v>266.23731574469326</v>
      </c>
      <c r="X271" s="9">
        <v>25.945345281129637</v>
      </c>
      <c r="Y271" s="284">
        <v>292.18907396114645</v>
      </c>
      <c r="Z271" s="568" t="str">
        <f>SUBSTITUTE(SUBSTITUTE(SUBSTITUTE(SUBSTITUTE(IF(E271="","",VLOOKUP(E271,Esquemas_NORM!$A$2:$H$126,8,FALSE)),"PROVINCIA ADMINISTRATIVA Y DE PLANIFICACIÓN","PAT"),"PROVINCIA ADMINISTRATIVA Y DE PLANIFICACION","PAT"),"PROVINCIA ADMINISTRATIVA DE PLANIFICACION","PAT"),"PROVINCIA ADMINISTRATIVA Y PLANIFICACION","PAT")</f>
        <v>A la fecha no ha conformado un EAT Provincia</v>
      </c>
      <c r="AA271" s="568" t="str">
        <f>IF($E271="","",INDEX(Esquemas_NORM!$H$2:$K$126,MATCH($E271,Esquemas_NORM!$A$2:$A$126,0),MATCH(AA$4,Esquemas_NORM!$H$1:$K$1,0)))</f>
        <v>Región de Planeación y Gestión del Bajo Cauca</v>
      </c>
      <c r="AB271" s="568" t="str">
        <f>IF($E271="","",INDEX(Esquemas_NORM!$H$2:$K$126,MATCH($E271,Esquemas_NORM!$A$2:$A$126,0),MATCH(AB$4,Esquemas_NORM!$H$1:$K$1,0)))</f>
        <v>A la fecha no ha conformado un EAT Área Metropolitana</v>
      </c>
      <c r="AC271" s="568" t="str">
        <f>IF($E271="","",INDEX(Esquemas_NORM!$H$2:$K$126,MATCH($E271,Esquemas_NORM!$A$2:$A$126,0),MATCH(AC$4,Esquemas_NORM!$H$1:$K$1,0)))</f>
        <v>A la fecha no ha conformado un EAT asociación - unión</v>
      </c>
      <c r="AD271" s="645"/>
    </row>
    <row r="272" spans="1:30" hidden="1" x14ac:dyDescent="0.3">
      <c r="A272" s="6">
        <v>2017</v>
      </c>
      <c r="B272" s="4" t="s">
        <v>556</v>
      </c>
      <c r="C272" s="4" t="s">
        <v>176</v>
      </c>
      <c r="D272" s="4" t="s">
        <v>562</v>
      </c>
      <c r="E272" s="4" t="s">
        <v>191</v>
      </c>
      <c r="F272" s="4" t="s">
        <v>180</v>
      </c>
      <c r="G272" s="4" t="s">
        <v>192</v>
      </c>
      <c r="H272" s="9">
        <v>16.835767887511871</v>
      </c>
      <c r="I272" s="9">
        <v>30.52423665153302</v>
      </c>
      <c r="J272" s="287">
        <v>47.360004539044894</v>
      </c>
      <c r="K272" s="9">
        <v>1.4301555990226136</v>
      </c>
      <c r="L272" s="9">
        <v>18.386056267203124</v>
      </c>
      <c r="M272" s="287">
        <v>19.816211866225736</v>
      </c>
      <c r="N272" s="9">
        <v>9.5736429288650431</v>
      </c>
      <c r="O272" s="9">
        <v>41.658296964976088</v>
      </c>
      <c r="P272" s="9">
        <v>9.7392204912703377</v>
      </c>
      <c r="Q272" s="9">
        <v>8.3223293839981487</v>
      </c>
      <c r="R272" s="9">
        <v>14.3826209303142</v>
      </c>
      <c r="S272" s="9">
        <v>25.680594945983881</v>
      </c>
      <c r="T272" s="9">
        <v>59.814922030509273</v>
      </c>
      <c r="U272" s="9">
        <v>5.7993799576636587</v>
      </c>
      <c r="V272" s="287">
        <v>174.97100763358063</v>
      </c>
      <c r="W272" s="287">
        <v>246.71510330014146</v>
      </c>
      <c r="X272" s="9">
        <v>24.042867632173476</v>
      </c>
      <c r="Y272" s="284">
        <v>270.76391363045417</v>
      </c>
      <c r="Z272" s="568" t="str">
        <f>SUBSTITUTE(SUBSTITUTE(SUBSTITUTE(SUBSTITUTE(IF(E272="","",VLOOKUP(E272,Esquemas_NORM!$A$2:$H$126,8,FALSE)),"PROVINCIA ADMINISTRATIVA Y DE PLANIFICACIÓN","PAT"),"PROVINCIA ADMINISTRATIVA Y DE PLANIFICACION","PAT"),"PROVINCIA ADMINISTRATIVA DE PLANIFICACION","PAT"),"PROVINCIA ADMINISTRATIVA Y PLANIFICACION","PAT")</f>
        <v>A la fecha no ha conformado un EAT Provincia</v>
      </c>
      <c r="AA272" s="568" t="str">
        <f>IF($E272="","",INDEX(Esquemas_NORM!$H$2:$K$126,MATCH($E272,Esquemas_NORM!$A$2:$A$126,0),MATCH(AA$4,Esquemas_NORM!$H$1:$K$1,0)))</f>
        <v>Región de Planeación y Gestión del Bajo Cauca</v>
      </c>
      <c r="AB272" s="568" t="str">
        <f>IF($E272="","",INDEX(Esquemas_NORM!$H$2:$K$126,MATCH($E272,Esquemas_NORM!$A$2:$A$126,0),MATCH(AB$4,Esquemas_NORM!$H$1:$K$1,0)))</f>
        <v>A la fecha no ha conformado un EAT Área Metropolitana</v>
      </c>
      <c r="AC272" s="568" t="str">
        <f>IF($E272="","",INDEX(Esquemas_NORM!$H$2:$K$126,MATCH($E272,Esquemas_NORM!$A$2:$A$126,0),MATCH(AC$4,Esquemas_NORM!$H$1:$K$1,0)))</f>
        <v>A la fecha no ha conformado un EAT asociación - unión</v>
      </c>
      <c r="AD272" s="645"/>
    </row>
    <row r="273" spans="1:30" hidden="1" x14ac:dyDescent="0.3">
      <c r="A273" s="6">
        <v>2017</v>
      </c>
      <c r="B273" s="4" t="s">
        <v>556</v>
      </c>
      <c r="C273" s="4" t="s">
        <v>176</v>
      </c>
      <c r="D273" s="4" t="s">
        <v>562</v>
      </c>
      <c r="E273" s="4" t="s">
        <v>193</v>
      </c>
      <c r="F273" s="4" t="s">
        <v>180</v>
      </c>
      <c r="G273" s="4" t="s">
        <v>194</v>
      </c>
      <c r="H273" s="9">
        <v>23.152140444253654</v>
      </c>
      <c r="I273" s="9">
        <v>147.51764405646566</v>
      </c>
      <c r="J273" s="287">
        <v>170.66978450071932</v>
      </c>
      <c r="K273" s="9">
        <v>4.3345996527658137</v>
      </c>
      <c r="L273" s="9">
        <v>13.461081292030528</v>
      </c>
      <c r="M273" s="287">
        <v>17.795680944796342</v>
      </c>
      <c r="N273" s="9">
        <v>7.2258257194425299</v>
      </c>
      <c r="O273" s="9">
        <v>45.764282183714101</v>
      </c>
      <c r="P273" s="9">
        <v>5.8716268494534836</v>
      </c>
      <c r="Q273" s="9">
        <v>4.3018253700381015</v>
      </c>
      <c r="R273" s="9">
        <v>10.384101376919451</v>
      </c>
      <c r="S273" s="9">
        <v>29.037920816429988</v>
      </c>
      <c r="T273" s="9">
        <v>40.37545819634051</v>
      </c>
      <c r="U273" s="9">
        <v>4.6528467465737169</v>
      </c>
      <c r="V273" s="287">
        <v>147.61388725891189</v>
      </c>
      <c r="W273" s="287">
        <v>342.75264205648216</v>
      </c>
      <c r="X273" s="9">
        <v>33.401912948588091</v>
      </c>
      <c r="Y273" s="284">
        <v>376.1628109872164</v>
      </c>
      <c r="Z273" s="568" t="str">
        <f>SUBSTITUTE(SUBSTITUTE(SUBSTITUTE(SUBSTITUTE(IF(E273="","",VLOOKUP(E273,Esquemas_NORM!$A$2:$H$126,8,FALSE)),"PROVINCIA ADMINISTRATIVA Y DE PLANIFICACIÓN","PAT"),"PROVINCIA ADMINISTRATIVA Y DE PLANIFICACION","PAT"),"PROVINCIA ADMINISTRATIVA DE PLANIFICACION","PAT"),"PROVINCIA ADMINISTRATIVA Y PLANIFICACION","PAT")</f>
        <v>A la fecha no ha conformado un EAT Provincia</v>
      </c>
      <c r="AA273" s="568" t="str">
        <f>IF($E273="","",INDEX(Esquemas_NORM!$H$2:$K$126,MATCH($E273,Esquemas_NORM!$A$2:$A$126,0),MATCH(AA$4,Esquemas_NORM!$H$1:$K$1,0)))</f>
        <v>Región de Planeación y Gestión del Bajo Cauca</v>
      </c>
      <c r="AB273" s="568" t="str">
        <f>IF($E273="","",INDEX(Esquemas_NORM!$H$2:$K$126,MATCH($E273,Esquemas_NORM!$A$2:$A$126,0),MATCH(AB$4,Esquemas_NORM!$H$1:$K$1,0)))</f>
        <v>A la fecha no ha conformado un EAT Área Metropolitana</v>
      </c>
      <c r="AC273" s="568" t="str">
        <f>IF($E273="","",INDEX(Esquemas_NORM!$H$2:$K$126,MATCH($E273,Esquemas_NORM!$A$2:$A$126,0),MATCH(AC$4,Esquemas_NORM!$H$1:$K$1,0)))</f>
        <v>A la fecha no ha conformado un EAT asociación - unión</v>
      </c>
      <c r="AD273" s="645"/>
    </row>
    <row r="274" spans="1:30" hidden="1" x14ac:dyDescent="0.3">
      <c r="A274" s="6">
        <v>2017</v>
      </c>
      <c r="B274" s="4" t="s">
        <v>556</v>
      </c>
      <c r="C274" s="4" t="s">
        <v>195</v>
      </c>
      <c r="D274" s="4" t="s">
        <v>563</v>
      </c>
      <c r="E274" s="4" t="s">
        <v>197</v>
      </c>
      <c r="F274" s="4" t="s">
        <v>198</v>
      </c>
      <c r="G274" s="4" t="s">
        <v>200</v>
      </c>
      <c r="H274" s="9">
        <v>6.1865552188650428</v>
      </c>
      <c r="I274" s="9">
        <v>9.2557821963249378E-3</v>
      </c>
      <c r="J274" s="287">
        <v>6.1958110010613678</v>
      </c>
      <c r="K274" s="9">
        <v>2.1213228026357385</v>
      </c>
      <c r="L274" s="9">
        <v>1.9555276394856711</v>
      </c>
      <c r="M274" s="287">
        <v>4.07685044212141</v>
      </c>
      <c r="N274" s="9">
        <v>3.1763799711844691</v>
      </c>
      <c r="O274" s="9">
        <v>6.1449253745044787</v>
      </c>
      <c r="P274" s="9">
        <v>6.4630783020052913</v>
      </c>
      <c r="Q274" s="9">
        <v>1.1852332289547864</v>
      </c>
      <c r="R274" s="9">
        <v>3.2469495297559741</v>
      </c>
      <c r="S274" s="9">
        <v>3.6469996744890887</v>
      </c>
      <c r="T274" s="9">
        <v>6.3268846639454939</v>
      </c>
      <c r="U274" s="9">
        <v>1.4799198431513809</v>
      </c>
      <c r="V274" s="287">
        <v>31.670370587990963</v>
      </c>
      <c r="W274" s="287">
        <v>42.79257316371389</v>
      </c>
      <c r="X274" s="9">
        <v>4.1702196519521619</v>
      </c>
      <c r="Y274" s="284">
        <v>46.963823572768121</v>
      </c>
      <c r="Z274" s="568" t="str">
        <f>SUBSTITUTE(SUBSTITUTE(SUBSTITUTE(SUBSTITUTE(IF(E274="","",VLOOKUP(E274,Esquemas_NORM!$A$2:$H$126,8,FALSE)),"PROVINCIA ADMINISTRATIVA Y DE PLANIFICACIÓN","PAT"),"PROVINCIA ADMINISTRATIVA Y DE PLANIFICACION","PAT"),"PROVINCIA ADMINISTRATIVA DE PLANIFICACION","PAT"),"PROVINCIA ADMINISTRATIVA Y PLANIFICACION","PAT")</f>
        <v>A la fecha no ha conformado un EAT Provincia</v>
      </c>
      <c r="AA274" s="568" t="str">
        <f>IF($E274="","",INDEX(Esquemas_NORM!$H$2:$K$126,MATCH($E274,Esquemas_NORM!$A$2:$A$126,0),MATCH(AA$4,Esquemas_NORM!$H$1:$K$1,0)))</f>
        <v>A la fecha no ha conformado un EAT Región</v>
      </c>
      <c r="AB274" s="568" t="str">
        <f>IF($E274="","",INDEX(Esquemas_NORM!$H$2:$K$126,MATCH($E274,Esquemas_NORM!$A$2:$A$126,0),MATCH(AB$4,Esquemas_NORM!$H$1:$K$1,0)))</f>
        <v>A la fecha no ha conformado un EAT Área Metropolitana</v>
      </c>
      <c r="AC274" s="568" t="str">
        <f>IF($E274="","",INDEX(Esquemas_NORM!$H$2:$K$126,MATCH($E274,Esquemas_NORM!$A$2:$A$126,0),MATCH(AC$4,Esquemas_NORM!$H$1:$K$1,0)))</f>
        <v>ASOCIACIÓN DE MUNICIPIOS DEL MAGDALENA MEDIO ANTIOQUEÑO - AMMA</v>
      </c>
      <c r="AD274" s="645"/>
    </row>
    <row r="275" spans="1:30" hidden="1" x14ac:dyDescent="0.3">
      <c r="A275" s="6">
        <v>2017</v>
      </c>
      <c r="B275" s="4" t="s">
        <v>556</v>
      </c>
      <c r="C275" s="4" t="s">
        <v>195</v>
      </c>
      <c r="D275" s="4" t="s">
        <v>563</v>
      </c>
      <c r="E275" s="4" t="s">
        <v>201</v>
      </c>
      <c r="F275" s="4" t="s">
        <v>198</v>
      </c>
      <c r="G275" s="4" t="s">
        <v>202</v>
      </c>
      <c r="H275" s="9">
        <v>16.284483004373506</v>
      </c>
      <c r="I275" s="9">
        <v>0.22228161049086612</v>
      </c>
      <c r="J275" s="287">
        <v>16.506764614864373</v>
      </c>
      <c r="K275" s="9">
        <v>4.1255433082515571</v>
      </c>
      <c r="L275" s="9">
        <v>3.6647989655990272</v>
      </c>
      <c r="M275" s="287">
        <v>7.7903422738505839</v>
      </c>
      <c r="N275" s="9">
        <v>2.9960793264469117</v>
      </c>
      <c r="O275" s="9">
        <v>16.164429316277868</v>
      </c>
      <c r="P275" s="9">
        <v>3.4661762030057117</v>
      </c>
      <c r="Q275" s="9">
        <v>2.2536625591652886</v>
      </c>
      <c r="R275" s="9">
        <v>7.0940671336757619</v>
      </c>
      <c r="S275" s="9">
        <v>7.2891964611139448</v>
      </c>
      <c r="T275" s="9">
        <v>14.059152788244706</v>
      </c>
      <c r="U275" s="9">
        <v>2.5412212637209817</v>
      </c>
      <c r="V275" s="287">
        <v>55.86398505165117</v>
      </c>
      <c r="W275" s="287">
        <v>81.868604651835213</v>
      </c>
      <c r="X275" s="9">
        <v>7.9782550745649736</v>
      </c>
      <c r="Y275" s="284">
        <v>89.848831719188766</v>
      </c>
      <c r="Z275" s="568" t="str">
        <f>SUBSTITUTE(SUBSTITUTE(SUBSTITUTE(SUBSTITUTE(IF(E275="","",VLOOKUP(E275,Esquemas_NORM!$A$2:$H$126,8,FALSE)),"PROVINCIA ADMINISTRATIVA Y DE PLANIFICACIÓN","PAT"),"PROVINCIA ADMINISTRATIVA Y DE PLANIFICACION","PAT"),"PROVINCIA ADMINISTRATIVA DE PLANIFICACION","PAT"),"PROVINCIA ADMINISTRATIVA Y PLANIFICACION","PAT")</f>
        <v>A la fecha no ha conformado un EAT Provincia</v>
      </c>
      <c r="AA275" s="568" t="str">
        <f>IF($E275="","",INDEX(Esquemas_NORM!$H$2:$K$126,MATCH($E275,Esquemas_NORM!$A$2:$A$126,0),MATCH(AA$4,Esquemas_NORM!$H$1:$K$1,0)))</f>
        <v>A la fecha no ha conformado un EAT Región</v>
      </c>
      <c r="AB275" s="568" t="str">
        <f>IF($E275="","",INDEX(Esquemas_NORM!$H$2:$K$126,MATCH($E275,Esquemas_NORM!$A$2:$A$126,0),MATCH(AB$4,Esquemas_NORM!$H$1:$K$1,0)))</f>
        <v>A la fecha no ha conformado un EAT Área Metropolitana</v>
      </c>
      <c r="AC275" s="568" t="str">
        <f>IF($E275="","",INDEX(Esquemas_NORM!$H$2:$K$126,MATCH($E275,Esquemas_NORM!$A$2:$A$126,0),MATCH(AC$4,Esquemas_NORM!$H$1:$K$1,0)))</f>
        <v>ASOCIACIÓN DE MUNICIPIOS DEL MAGDALENA MEDIO ANTIOQUEÑO - AMMA</v>
      </c>
      <c r="AD275" s="645"/>
    </row>
    <row r="276" spans="1:30" hidden="1" x14ac:dyDescent="0.3">
      <c r="A276" s="6">
        <v>2017</v>
      </c>
      <c r="B276" s="4" t="s">
        <v>556</v>
      </c>
      <c r="C276" s="4" t="s">
        <v>195</v>
      </c>
      <c r="D276" s="4" t="s">
        <v>564</v>
      </c>
      <c r="E276" s="4" t="s">
        <v>203</v>
      </c>
      <c r="F276" s="4" t="s">
        <v>198</v>
      </c>
      <c r="G276" s="4" t="s">
        <v>204</v>
      </c>
      <c r="H276" s="9">
        <v>24.839137331356916</v>
      </c>
      <c r="I276" s="9">
        <v>66.188188782106366</v>
      </c>
      <c r="J276" s="287">
        <v>91.027326113463289</v>
      </c>
      <c r="K276" s="9">
        <v>41.424717639774009</v>
      </c>
      <c r="L276" s="9">
        <v>9.9044374195563609</v>
      </c>
      <c r="M276" s="287">
        <v>51.329155059330368</v>
      </c>
      <c r="N276" s="9">
        <v>33.799001844222666</v>
      </c>
      <c r="O276" s="9">
        <v>145.48842102009866</v>
      </c>
      <c r="P276" s="9">
        <v>11.651483078744842</v>
      </c>
      <c r="Q276" s="9">
        <v>18.449598364543636</v>
      </c>
      <c r="R276" s="9">
        <v>37.769757252104384</v>
      </c>
      <c r="S276" s="9">
        <v>57.368944442334147</v>
      </c>
      <c r="T276" s="9">
        <v>63.168836419903762</v>
      </c>
      <c r="U276" s="9">
        <v>14.439143157496009</v>
      </c>
      <c r="V276" s="287">
        <v>382.13518557944809</v>
      </c>
      <c r="W276" s="287">
        <v>535.06532070156788</v>
      </c>
      <c r="X276" s="9">
        <v>52.143158274927046</v>
      </c>
      <c r="Y276" s="284">
        <v>587.22136724982374</v>
      </c>
      <c r="Z276" s="568" t="str">
        <f>SUBSTITUTE(SUBSTITUTE(SUBSTITUTE(SUBSTITUTE(IF(E276="","",VLOOKUP(E276,Esquemas_NORM!$A$2:$H$126,8,FALSE)),"PROVINCIA ADMINISTRATIVA Y DE PLANIFICACIÓN","PAT"),"PROVINCIA ADMINISTRATIVA Y DE PLANIFICACION","PAT"),"PROVINCIA ADMINISTRATIVA DE PLANIFICACION","PAT"),"PROVINCIA ADMINISTRATIVA Y PLANIFICACION","PAT")</f>
        <v>A la fecha no ha conformado un EAT Provincia</v>
      </c>
      <c r="AA276" s="568" t="str">
        <f>IF($E276="","",INDEX(Esquemas_NORM!$H$2:$K$126,MATCH($E276,Esquemas_NORM!$A$2:$A$126,0),MATCH(AA$4,Esquemas_NORM!$H$1:$K$1,0)))</f>
        <v>A la fecha no ha conformado un EAT Región</v>
      </c>
      <c r="AB276" s="568" t="str">
        <f>IF($E276="","",INDEX(Esquemas_NORM!$H$2:$K$126,MATCH($E276,Esquemas_NORM!$A$2:$A$126,0),MATCH(AB$4,Esquemas_NORM!$H$1:$K$1,0)))</f>
        <v>A la fecha no ha conformado un EAT Área Metropolitana</v>
      </c>
      <c r="AC276" s="568" t="str">
        <f>IF($E276="","",INDEX(Esquemas_NORM!$H$2:$K$126,MATCH($E276,Esquemas_NORM!$A$2:$A$126,0),MATCH(AC$4,Esquemas_NORM!$H$1:$K$1,0)))</f>
        <v>ASOCIACIÓN DE MUNICIPIOS DEL MAGDALENA MEDIO ANTIOQUEÑO - AMMA</v>
      </c>
      <c r="AD276" s="645"/>
    </row>
    <row r="277" spans="1:30" hidden="1" x14ac:dyDescent="0.3">
      <c r="A277" s="6">
        <v>2017</v>
      </c>
      <c r="B277" s="4" t="s">
        <v>556</v>
      </c>
      <c r="C277" s="4" t="s">
        <v>195</v>
      </c>
      <c r="D277" s="4" t="s">
        <v>564</v>
      </c>
      <c r="E277" s="4" t="s">
        <v>205</v>
      </c>
      <c r="F277" s="4" t="s">
        <v>198</v>
      </c>
      <c r="G277" s="4" t="s">
        <v>206</v>
      </c>
      <c r="H277" s="9">
        <v>9.1933196843695519</v>
      </c>
      <c r="I277" s="9">
        <v>83.196715389086421</v>
      </c>
      <c r="J277" s="287">
        <v>92.390035073455977</v>
      </c>
      <c r="K277" s="9">
        <v>40.49141402950837</v>
      </c>
      <c r="L277" s="9">
        <v>2.9189764442007573</v>
      </c>
      <c r="M277" s="287">
        <v>43.410390473709128</v>
      </c>
      <c r="N277" s="9">
        <v>102.96785220261485</v>
      </c>
      <c r="O277" s="9">
        <v>20.292233895540928</v>
      </c>
      <c r="P277" s="9">
        <v>4.5525515293290901</v>
      </c>
      <c r="Q277" s="9">
        <v>3.6506205693657527</v>
      </c>
      <c r="R277" s="9">
        <v>10.91975360293228</v>
      </c>
      <c r="S277" s="9">
        <v>32.976669835041548</v>
      </c>
      <c r="T277" s="9">
        <v>33.919267527891556</v>
      </c>
      <c r="U277" s="9">
        <v>3.5614495194367981</v>
      </c>
      <c r="V277" s="287">
        <v>212.8403986821528</v>
      </c>
      <c r="W277" s="287">
        <v>354.42221733953846</v>
      </c>
      <c r="X277" s="9">
        <v>34.539135802421029</v>
      </c>
      <c r="Y277" s="284">
        <v>388.96989021254512</v>
      </c>
      <c r="Z277" s="568" t="str">
        <f>SUBSTITUTE(SUBSTITUTE(SUBSTITUTE(SUBSTITUTE(IF(E277="","",VLOOKUP(E277,Esquemas_NORM!$A$2:$H$126,8,FALSE)),"PROVINCIA ADMINISTRATIVA Y DE PLANIFICACIÓN","PAT"),"PROVINCIA ADMINISTRATIVA Y DE PLANIFICACION","PAT"),"PROVINCIA ADMINISTRATIVA DE PLANIFICACION","PAT"),"PROVINCIA ADMINISTRATIVA Y PLANIFICACION","PAT")</f>
        <v>A la fecha no ha conformado un EAT Provincia</v>
      </c>
      <c r="AA277" s="568" t="str">
        <f>IF($E277="","",INDEX(Esquemas_NORM!$H$2:$K$126,MATCH($E277,Esquemas_NORM!$A$2:$A$126,0),MATCH(AA$4,Esquemas_NORM!$H$1:$K$1,0)))</f>
        <v>A la fecha no ha conformado un EAT Región</v>
      </c>
      <c r="AB277" s="568" t="str">
        <f>IF($E277="","",INDEX(Esquemas_NORM!$H$2:$K$126,MATCH($E277,Esquemas_NORM!$A$2:$A$126,0),MATCH(AB$4,Esquemas_NORM!$H$1:$K$1,0)))</f>
        <v>A la fecha no ha conformado un EAT Área Metropolitana</v>
      </c>
      <c r="AC277" s="568" t="str">
        <f>IF($E277="","",INDEX(Esquemas_NORM!$H$2:$K$126,MATCH($E277,Esquemas_NORM!$A$2:$A$126,0),MATCH(AC$4,Esquemas_NORM!$H$1:$K$1,0)))</f>
        <v>ASOCIACIÓN DE MUNICIPIOS DEL MAGDALENA MEDIO ANTIOQUEÑO - AMMA</v>
      </c>
      <c r="AD277" s="645"/>
    </row>
    <row r="278" spans="1:30" hidden="1" x14ac:dyDescent="0.3">
      <c r="A278" s="6">
        <v>2017</v>
      </c>
      <c r="B278" s="4" t="s">
        <v>556</v>
      </c>
      <c r="C278" s="4" t="s">
        <v>195</v>
      </c>
      <c r="D278" s="4" t="s">
        <v>564</v>
      </c>
      <c r="E278" s="4" t="s">
        <v>207</v>
      </c>
      <c r="F278" s="4" t="s">
        <v>198</v>
      </c>
      <c r="G278" s="4" t="s">
        <v>208</v>
      </c>
      <c r="H278" s="9">
        <v>6.9126030153311095</v>
      </c>
      <c r="I278" s="9">
        <v>14.659951793003851</v>
      </c>
      <c r="J278" s="287">
        <v>21.57255480833496</v>
      </c>
      <c r="K278" s="9">
        <v>13.049022794896258</v>
      </c>
      <c r="L278" s="9">
        <v>6.8525252329290476</v>
      </c>
      <c r="M278" s="287">
        <v>19.901548027825307</v>
      </c>
      <c r="N278" s="9">
        <v>11.04847400386479</v>
      </c>
      <c r="O278" s="9">
        <v>52.163092645410657</v>
      </c>
      <c r="P278" s="9">
        <v>3.2737508708605714</v>
      </c>
      <c r="Q278" s="9">
        <v>2.5917072444256886</v>
      </c>
      <c r="R278" s="9">
        <v>12.465194880540853</v>
      </c>
      <c r="S278" s="9">
        <v>14.35990078761478</v>
      </c>
      <c r="T278" s="9">
        <v>14.759603035873512</v>
      </c>
      <c r="U278" s="9">
        <v>2.920715070449833</v>
      </c>
      <c r="V278" s="287">
        <v>113.58243853904068</v>
      </c>
      <c r="W278" s="287">
        <v>158.3165704424774</v>
      </c>
      <c r="X278" s="9">
        <v>15.42825832797859</v>
      </c>
      <c r="Y278" s="284">
        <v>173.74864218753501</v>
      </c>
      <c r="Z278" s="568" t="str">
        <f>SUBSTITUTE(SUBSTITUTE(SUBSTITUTE(SUBSTITUTE(IF(E278="","",VLOOKUP(E278,Esquemas_NORM!$A$2:$H$126,8,FALSE)),"PROVINCIA ADMINISTRATIVA Y DE PLANIFICACIÓN","PAT"),"PROVINCIA ADMINISTRATIVA Y DE PLANIFICACION","PAT"),"PROVINCIA ADMINISTRATIVA DE PLANIFICACION","PAT"),"PROVINCIA ADMINISTRATIVA Y PLANIFICACION","PAT")</f>
        <v>A la fecha no ha conformado un EAT Provincia</v>
      </c>
      <c r="AA278" s="568" t="str">
        <f>IF($E278="","",INDEX(Esquemas_NORM!$H$2:$K$126,MATCH($E278,Esquemas_NORM!$A$2:$A$126,0),MATCH(AA$4,Esquemas_NORM!$H$1:$K$1,0)))</f>
        <v>A la fecha no ha conformado un EAT Región</v>
      </c>
      <c r="AB278" s="568" t="str">
        <f>IF($E278="","",INDEX(Esquemas_NORM!$H$2:$K$126,MATCH($E278,Esquemas_NORM!$A$2:$A$126,0),MATCH(AB$4,Esquemas_NORM!$H$1:$K$1,0)))</f>
        <v>A la fecha no ha conformado un EAT Área Metropolitana</v>
      </c>
      <c r="AC278" s="568" t="str">
        <f>IF($E278="","",INDEX(Esquemas_NORM!$H$2:$K$126,MATCH($E278,Esquemas_NORM!$A$2:$A$126,0),MATCH(AC$4,Esquemas_NORM!$H$1:$K$1,0)))</f>
        <v>ASOCIACIÓN DE MUNICIPIOS DEL MAGDALENA MEDIO ANTIOQUEÑO - AMMA</v>
      </c>
      <c r="AD278" s="645"/>
    </row>
    <row r="279" spans="1:30" hidden="1" x14ac:dyDescent="0.3">
      <c r="A279" s="6">
        <v>2017</v>
      </c>
      <c r="B279" s="4" t="s">
        <v>556</v>
      </c>
      <c r="C279" s="4" t="s">
        <v>195</v>
      </c>
      <c r="D279" s="4" t="s">
        <v>564</v>
      </c>
      <c r="E279" s="4" t="s">
        <v>209</v>
      </c>
      <c r="F279" s="4" t="s">
        <v>198</v>
      </c>
      <c r="G279" s="4" t="s">
        <v>210</v>
      </c>
      <c r="H279" s="9">
        <v>34.177512534101361</v>
      </c>
      <c r="I279" s="9">
        <v>567.3418965014497</v>
      </c>
      <c r="J279" s="287">
        <v>601.51940903555101</v>
      </c>
      <c r="K279" s="9">
        <v>0.5511725303618672</v>
      </c>
      <c r="L279" s="9">
        <v>18.472376254712437</v>
      </c>
      <c r="M279" s="287">
        <v>19.023548785074304</v>
      </c>
      <c r="N279" s="9">
        <v>10.37620229367516</v>
      </c>
      <c r="O279" s="9">
        <v>16.434699135966547</v>
      </c>
      <c r="P279" s="9">
        <v>3.7710889256108699</v>
      </c>
      <c r="Q279" s="9">
        <v>2.3006800428733438</v>
      </c>
      <c r="R279" s="9">
        <v>9.0138783336164643</v>
      </c>
      <c r="S279" s="9">
        <v>52.371474483550891</v>
      </c>
      <c r="T279" s="9">
        <v>17.114377426481788</v>
      </c>
      <c r="U279" s="9">
        <v>3.6918006261773049</v>
      </c>
      <c r="V279" s="287">
        <v>115.07420126795238</v>
      </c>
      <c r="W279" s="287">
        <v>747.83042799049053</v>
      </c>
      <c r="X279" s="9">
        <v>72.877532631530016</v>
      </c>
      <c r="Y279" s="284">
        <v>820.725973830101</v>
      </c>
      <c r="Z279" s="568" t="str">
        <f>SUBSTITUTE(SUBSTITUTE(SUBSTITUTE(SUBSTITUTE(IF(E279="","",VLOOKUP(E279,Esquemas_NORM!$A$2:$H$126,8,FALSE)),"PROVINCIA ADMINISTRATIVA Y DE PLANIFICACIÓN","PAT"),"PROVINCIA ADMINISTRATIVA Y DE PLANIFICACION","PAT"),"PROVINCIA ADMINISTRATIVA DE PLANIFICACION","PAT"),"PROVINCIA ADMINISTRATIVA Y PLANIFICACION","PAT")</f>
        <v>A la fecha no ha conformado un EAT Provincia</v>
      </c>
      <c r="AA279" s="568" t="str">
        <f>IF($E279="","",INDEX(Esquemas_NORM!$H$2:$K$126,MATCH($E279,Esquemas_NORM!$A$2:$A$126,0),MATCH(AA$4,Esquemas_NORM!$H$1:$K$1,0)))</f>
        <v>A la fecha no ha conformado un EAT Región</v>
      </c>
      <c r="AB279" s="568" t="str">
        <f>IF($E279="","",INDEX(Esquemas_NORM!$H$2:$K$126,MATCH($E279,Esquemas_NORM!$A$2:$A$126,0),MATCH(AB$4,Esquemas_NORM!$H$1:$K$1,0)))</f>
        <v>A la fecha no ha conformado un EAT Área Metropolitana</v>
      </c>
      <c r="AC279" s="568" t="str">
        <f>IF($E279="","",INDEX(Esquemas_NORM!$H$2:$K$126,MATCH($E279,Esquemas_NORM!$A$2:$A$126,0),MATCH(AC$4,Esquemas_NORM!$H$1:$K$1,0)))</f>
        <v>ASOCIACIÓN DE MUNICIPIOS DEL MAGDALENA MEDIO ANTIOQUEÑO - AMMA</v>
      </c>
      <c r="AD279" s="645"/>
    </row>
    <row r="280" spans="1:30" hidden="1" x14ac:dyDescent="0.3">
      <c r="A280" s="6">
        <v>2017</v>
      </c>
      <c r="B280" s="4" t="s">
        <v>556</v>
      </c>
      <c r="C280" s="4" t="s">
        <v>211</v>
      </c>
      <c r="D280" s="4" t="s">
        <v>565</v>
      </c>
      <c r="E280" s="4" t="s">
        <v>213</v>
      </c>
      <c r="F280" s="4" t="s">
        <v>214</v>
      </c>
      <c r="G280" s="4" t="s">
        <v>215</v>
      </c>
      <c r="H280" s="9">
        <v>23.626861197025399</v>
      </c>
      <c r="I280" s="9">
        <v>29.40080024418867</v>
      </c>
      <c r="J280" s="287">
        <v>53.027661441214065</v>
      </c>
      <c r="K280" s="9">
        <v>16.922240479159502</v>
      </c>
      <c r="L280" s="9">
        <v>36.025119521879148</v>
      </c>
      <c r="M280" s="287">
        <v>52.947360001038646</v>
      </c>
      <c r="N280" s="9">
        <v>347.87819341295835</v>
      </c>
      <c r="O280" s="9">
        <v>30.813271430494968</v>
      </c>
      <c r="P280" s="9">
        <v>6.2670547316157785</v>
      </c>
      <c r="Q280" s="9">
        <v>10.10341976044189</v>
      </c>
      <c r="R280" s="9">
        <v>15.258330758313548</v>
      </c>
      <c r="S280" s="9">
        <v>41.846853670596317</v>
      </c>
      <c r="T280" s="9">
        <v>31.1919557538953</v>
      </c>
      <c r="U280" s="9">
        <v>6.2621185022038501</v>
      </c>
      <c r="V280" s="287">
        <v>489.62119802052001</v>
      </c>
      <c r="W280" s="287">
        <v>610.90965755447496</v>
      </c>
      <c r="X280" s="9">
        <v>59.534336711977957</v>
      </c>
      <c r="Y280" s="284">
        <v>670.45870942428735</v>
      </c>
      <c r="Z280" s="568" t="str">
        <f>SUBSTITUTE(SUBSTITUTE(SUBSTITUTE(SUBSTITUTE(IF(E280="","",VLOOKUP(E280,Esquemas_NORM!$A$2:$H$126,8,FALSE)),"PROVINCIA ADMINISTRATIVA Y DE PLANIFICACIÓN","PAT"),"PROVINCIA ADMINISTRATIVA Y DE PLANIFICACION","PAT"),"PROVINCIA ADMINISTRATIVA DE PLANIFICACION","PAT"),"PROVINCIA ADMINISTRATIVA Y PLANIFICACION","PAT")</f>
        <v>PAT MINERO AGROECOLOGICA</v>
      </c>
      <c r="AA280" s="568" t="str">
        <f>IF($E280="","",INDEX(Esquemas_NORM!$H$2:$K$126,MATCH($E280,Esquemas_NORM!$A$2:$A$126,0),MATCH(AA$4,Esquemas_NORM!$H$1:$K$1,0)))</f>
        <v>A la fecha no ha conformado un EAT Región</v>
      </c>
      <c r="AB280" s="568" t="str">
        <f>IF($E280="","",INDEX(Esquemas_NORM!$H$2:$K$126,MATCH($E280,Esquemas_NORM!$A$2:$A$126,0),MATCH(AB$4,Esquemas_NORM!$H$1:$K$1,0)))</f>
        <v>A la fecha no ha conformado un EAT Área Metropolitana</v>
      </c>
      <c r="AC280" s="568" t="str">
        <f>IF($E280="","",INDEX(Esquemas_NORM!$H$2:$K$126,MATCH($E280,Esquemas_NORM!$A$2:$A$126,0),MATCH(AC$4,Esquemas_NORM!$H$1:$K$1,0)))</f>
        <v>A la fecha no ha conformado un EAT asociación - unión</v>
      </c>
      <c r="AD280" s="645"/>
    </row>
    <row r="281" spans="1:30" hidden="1" x14ac:dyDescent="0.3">
      <c r="A281" s="6">
        <v>2017</v>
      </c>
      <c r="B281" s="4" t="s">
        <v>556</v>
      </c>
      <c r="C281" s="4" t="s">
        <v>211</v>
      </c>
      <c r="D281" s="4" t="s">
        <v>566</v>
      </c>
      <c r="E281" s="4" t="s">
        <v>216</v>
      </c>
      <c r="F281" s="4" t="s">
        <v>214</v>
      </c>
      <c r="G281" s="4" t="s">
        <v>217</v>
      </c>
      <c r="H281" s="9">
        <v>10.633182056218933</v>
      </c>
      <c r="I281" s="9">
        <v>1.8065227459806212</v>
      </c>
      <c r="J281" s="287">
        <v>12.439704802199554</v>
      </c>
      <c r="K281" s="9">
        <v>2.3409232689726704</v>
      </c>
      <c r="L281" s="9">
        <v>9.332916969500701</v>
      </c>
      <c r="M281" s="287">
        <v>11.673840238473371</v>
      </c>
      <c r="N281" s="9">
        <v>70.615372599945246</v>
      </c>
      <c r="O281" s="9">
        <v>6.7455431804921107</v>
      </c>
      <c r="P281" s="9">
        <v>1.6805035242381026</v>
      </c>
      <c r="Q281" s="9">
        <v>1.1255023198643015</v>
      </c>
      <c r="R281" s="9">
        <v>2.8272036419137301</v>
      </c>
      <c r="S281" s="9">
        <v>8.011312097407588</v>
      </c>
      <c r="T281" s="9">
        <v>11.191593931330548</v>
      </c>
      <c r="U281" s="9">
        <v>1.4786753450404084</v>
      </c>
      <c r="V281" s="287">
        <v>103.67570664023202</v>
      </c>
      <c r="W281" s="287">
        <v>131.21904510627547</v>
      </c>
      <c r="X281" s="9">
        <v>12.787551674423879</v>
      </c>
      <c r="Y281" s="284">
        <v>144.00975749183851</v>
      </c>
      <c r="Z281" s="568" t="str">
        <f>SUBSTITUTE(SUBSTITUTE(SUBSTITUTE(SUBSTITUTE(IF(E281="","",VLOOKUP(E281,Esquemas_NORM!$A$2:$H$126,8,FALSE)),"PROVINCIA ADMINISTRATIVA Y DE PLANIFICACIÓN","PAT"),"PROVINCIA ADMINISTRATIVA Y DE PLANIFICACION","PAT"),"PROVINCIA ADMINISTRATIVA DE PLANIFICACION","PAT"),"PROVINCIA ADMINISTRATIVA Y PLANIFICACION","PAT")</f>
        <v>PAT BIOENERGÉTICA DEL NORTE DE ANTIOQUIA</v>
      </c>
      <c r="AA281" s="568" t="str">
        <f>IF($E281="","",INDEX(Esquemas_NORM!$H$2:$K$126,MATCH($E281,Esquemas_NORM!$A$2:$A$126,0),MATCH(AA$4,Esquemas_NORM!$H$1:$K$1,0)))</f>
        <v>A la fecha no ha conformado un EAT Región</v>
      </c>
      <c r="AB281" s="568" t="str">
        <f>IF($E281="","",INDEX(Esquemas_NORM!$H$2:$K$126,MATCH($E281,Esquemas_NORM!$A$2:$A$126,0),MATCH(AB$4,Esquemas_NORM!$H$1:$K$1,0)))</f>
        <v>A la fecha no ha conformado un EAT Área Metropolitana</v>
      </c>
      <c r="AC281" s="568" t="str">
        <f>IF($E281="","",INDEX(Esquemas_NORM!$H$2:$K$126,MATCH($E281,Esquemas_NORM!$A$2:$A$126,0),MATCH(AC$4,Esquemas_NORM!$H$1:$K$1,0)))</f>
        <v>A la fecha no ha conformado un EAT asociación - unión</v>
      </c>
      <c r="AD281" s="645"/>
    </row>
    <row r="282" spans="1:30" hidden="1" x14ac:dyDescent="0.3">
      <c r="A282" s="6">
        <v>2017</v>
      </c>
      <c r="B282" s="4" t="s">
        <v>556</v>
      </c>
      <c r="C282" s="4" t="s">
        <v>211</v>
      </c>
      <c r="D282" s="4" t="s">
        <v>563</v>
      </c>
      <c r="E282" s="4" t="s">
        <v>218</v>
      </c>
      <c r="F282" s="4" t="s">
        <v>214</v>
      </c>
      <c r="G282" s="4" t="s">
        <v>219</v>
      </c>
      <c r="H282" s="9">
        <v>3.4425958878771286</v>
      </c>
      <c r="I282" s="9">
        <v>0</v>
      </c>
      <c r="J282" s="287">
        <v>3.4425958878771286</v>
      </c>
      <c r="K282" s="9">
        <v>6.7837355076137671</v>
      </c>
      <c r="L282" s="9">
        <v>2.6899586300931619</v>
      </c>
      <c r="M282" s="287">
        <v>9.4736941377069286</v>
      </c>
      <c r="N282" s="9">
        <v>8.9040871357851543</v>
      </c>
      <c r="O282" s="9">
        <v>21.386040251863328</v>
      </c>
      <c r="P282" s="9">
        <v>3.1345371084709113</v>
      </c>
      <c r="Q282" s="9">
        <v>3.3364401090314595</v>
      </c>
      <c r="R282" s="9">
        <v>11.210576238974939</v>
      </c>
      <c r="S282" s="9">
        <v>9.808772859467453</v>
      </c>
      <c r="T282" s="9">
        <v>15.752804617245515</v>
      </c>
      <c r="U282" s="9">
        <v>2.6891530546624454</v>
      </c>
      <c r="V282" s="287">
        <v>76.222411375501196</v>
      </c>
      <c r="W282" s="287">
        <v>90.765117679303358</v>
      </c>
      <c r="X282" s="9">
        <v>8.8452376072326473</v>
      </c>
      <c r="Y282" s="284">
        <v>99.612541572210162</v>
      </c>
      <c r="Z282" s="568" t="str">
        <f>SUBSTITUTE(SUBSTITUTE(SUBSTITUTE(SUBSTITUTE(IF(E282="","",VLOOKUP(E282,Esquemas_NORM!$A$2:$H$126,8,FALSE)),"PROVINCIA ADMINISTRATIVA Y DE PLANIFICACIÓN","PAT"),"PROVINCIA ADMINISTRATIVA Y DE PLANIFICACION","PAT"),"PROVINCIA ADMINISTRATIVA DE PLANIFICACION","PAT"),"PROVINCIA ADMINISTRATIVA Y PLANIFICACION","PAT")</f>
        <v>A la fecha no ha conformado un EAT Provincia</v>
      </c>
      <c r="AA282" s="568" t="str">
        <f>IF($E282="","",INDEX(Esquemas_NORM!$H$2:$K$126,MATCH($E282,Esquemas_NORM!$A$2:$A$126,0),MATCH(AA$4,Esquemas_NORM!$H$1:$K$1,0)))</f>
        <v>A la fecha no ha conformado un EAT Región</v>
      </c>
      <c r="AB282" s="568" t="str">
        <f>IF($E282="","",INDEX(Esquemas_NORM!$H$2:$K$126,MATCH($E282,Esquemas_NORM!$A$2:$A$126,0),MATCH(AB$4,Esquemas_NORM!$H$1:$K$1,0)))</f>
        <v>A la fecha no ha conformado un EAT Área Metropolitana</v>
      </c>
      <c r="AC282" s="568" t="str">
        <f>IF($E282="","",INDEX(Esquemas_NORM!$H$2:$K$126,MATCH($E282,Esquemas_NORM!$A$2:$A$126,0),MATCH(AC$4,Esquemas_NORM!$H$1:$K$1,0)))</f>
        <v>A la fecha no ha conformado un EAT asociación - unión</v>
      </c>
      <c r="AD282" s="645"/>
    </row>
    <row r="283" spans="1:30" hidden="1" x14ac:dyDescent="0.3">
      <c r="A283" s="6">
        <v>2017</v>
      </c>
      <c r="B283" s="4" t="s">
        <v>556</v>
      </c>
      <c r="C283" s="4" t="s">
        <v>211</v>
      </c>
      <c r="D283" s="4" t="s">
        <v>567</v>
      </c>
      <c r="E283" s="4" t="s">
        <v>220</v>
      </c>
      <c r="F283" s="4" t="s">
        <v>214</v>
      </c>
      <c r="G283" s="4" t="s">
        <v>222</v>
      </c>
      <c r="H283" s="9">
        <v>34.474064801743218</v>
      </c>
      <c r="I283" s="9">
        <v>256.90722993998287</v>
      </c>
      <c r="J283" s="287">
        <v>291.38129474172609</v>
      </c>
      <c r="K283" s="9">
        <v>11.376691700810184</v>
      </c>
      <c r="L283" s="9">
        <v>8.8873277623089901</v>
      </c>
      <c r="M283" s="287">
        <v>20.264019463119176</v>
      </c>
      <c r="N283" s="9">
        <v>9.1438991793104272</v>
      </c>
      <c r="O283" s="9">
        <v>52.688477888073287</v>
      </c>
      <c r="P283" s="9">
        <v>6.5840939339089175</v>
      </c>
      <c r="Q283" s="9">
        <v>4.7378166970636038</v>
      </c>
      <c r="R283" s="9">
        <v>15.806258968771957</v>
      </c>
      <c r="S283" s="9">
        <v>37.147995274920447</v>
      </c>
      <c r="T283" s="9">
        <v>31.500194001465527</v>
      </c>
      <c r="U283" s="9">
        <v>5.6235800352810621</v>
      </c>
      <c r="V283" s="287">
        <v>163.23231597879524</v>
      </c>
      <c r="W283" s="287">
        <v>484.0676658192146</v>
      </c>
      <c r="X283" s="9">
        <v>47.173337418794972</v>
      </c>
      <c r="Y283" s="284">
        <v>531.25266311605606</v>
      </c>
      <c r="Z283" s="568" t="str">
        <f>SUBSTITUTE(SUBSTITUTE(SUBSTITUTE(SUBSTITUTE(IF(E283="","",VLOOKUP(E283,Esquemas_NORM!$A$2:$H$126,8,FALSE)),"PROVINCIA ADMINISTRATIVA Y DE PLANIFICACIÓN","PAT"),"PROVINCIA ADMINISTRATIVA Y DE PLANIFICACION","PAT"),"PROVINCIA ADMINISTRATIVA DE PLANIFICACION","PAT"),"PROVINCIA ADMINISTRATIVA Y PLANIFICACION","PAT")</f>
        <v>PAT MINERO AGROECOLOGICA</v>
      </c>
      <c r="AA283" s="568" t="str">
        <f>IF($E283="","",INDEX(Esquemas_NORM!$H$2:$K$126,MATCH($E283,Esquemas_NORM!$A$2:$A$126,0),MATCH(AA$4,Esquemas_NORM!$H$1:$K$1,0)))</f>
        <v>A la fecha no ha conformado un EAT Región</v>
      </c>
      <c r="AB283" s="568" t="str">
        <f>IF($E283="","",INDEX(Esquemas_NORM!$H$2:$K$126,MATCH($E283,Esquemas_NORM!$A$2:$A$126,0),MATCH(AB$4,Esquemas_NORM!$H$1:$K$1,0)))</f>
        <v>A la fecha no ha conformado un EAT Área Metropolitana</v>
      </c>
      <c r="AC283" s="568" t="str">
        <f>IF($E283="","",INDEX(Esquemas_NORM!$H$2:$K$126,MATCH($E283,Esquemas_NORM!$A$2:$A$126,0),MATCH(AC$4,Esquemas_NORM!$H$1:$K$1,0)))</f>
        <v>A la fecha no ha conformado un EAT asociación - unión</v>
      </c>
      <c r="AD283" s="645"/>
    </row>
    <row r="284" spans="1:30" hidden="1" x14ac:dyDescent="0.3">
      <c r="A284" s="6">
        <v>2017</v>
      </c>
      <c r="B284" s="4" t="s">
        <v>556</v>
      </c>
      <c r="C284" s="4" t="s">
        <v>211</v>
      </c>
      <c r="D284" s="4" t="s">
        <v>563</v>
      </c>
      <c r="E284" s="4" t="s">
        <v>223</v>
      </c>
      <c r="F284" s="4" t="s">
        <v>214</v>
      </c>
      <c r="G284" s="4" t="s">
        <v>224</v>
      </c>
      <c r="H284" s="9">
        <v>27.934228312096774</v>
      </c>
      <c r="I284" s="9">
        <v>12.795723174132185</v>
      </c>
      <c r="J284" s="287">
        <v>40.729951486228956</v>
      </c>
      <c r="K284" s="9">
        <v>3.8562994368684507</v>
      </c>
      <c r="L284" s="9">
        <v>13.648648257288057</v>
      </c>
      <c r="M284" s="287">
        <v>17.504947694156506</v>
      </c>
      <c r="N284" s="9">
        <v>8.6963527028699499</v>
      </c>
      <c r="O284" s="9">
        <v>24.868492334878475</v>
      </c>
      <c r="P284" s="9">
        <v>8.4533740493252356</v>
      </c>
      <c r="Q284" s="9">
        <v>6.4994257831110627</v>
      </c>
      <c r="R284" s="9">
        <v>16.956601133670986</v>
      </c>
      <c r="S284" s="9">
        <v>17.581930298751349</v>
      </c>
      <c r="T284" s="9">
        <v>27.4861122619109</v>
      </c>
      <c r="U284" s="9">
        <v>7.346992215605721</v>
      </c>
      <c r="V284" s="287">
        <v>117.88928078012368</v>
      </c>
      <c r="W284" s="287">
        <v>179.03580871688357</v>
      </c>
      <c r="X284" s="9">
        <v>17.44738847691902</v>
      </c>
      <c r="Y284" s="284">
        <v>196.48750968117403</v>
      </c>
      <c r="Z284" s="568" t="str">
        <f>SUBSTITUTE(SUBSTITUTE(SUBSTITUTE(SUBSTITUTE(IF(E284="","",VLOOKUP(E284,Esquemas_NORM!$A$2:$H$126,8,FALSE)),"PROVINCIA ADMINISTRATIVA Y DE PLANIFICACIÓN","PAT"),"PROVINCIA ADMINISTRATIVA Y DE PLANIFICACION","PAT"),"PROVINCIA ADMINISTRATIVA DE PLANIFICACION","PAT"),"PROVINCIA ADMINISTRATIVA Y PLANIFICACION","PAT")</f>
        <v>A la fecha no ha conformado un EAT Provincia</v>
      </c>
      <c r="AA284" s="568" t="str">
        <f>IF($E284="","",INDEX(Esquemas_NORM!$H$2:$K$126,MATCH($E284,Esquemas_NORM!$A$2:$A$126,0),MATCH(AA$4,Esquemas_NORM!$H$1:$K$1,0)))</f>
        <v>A la fecha no ha conformado un EAT Región</v>
      </c>
      <c r="AB284" s="568" t="str">
        <f>IF($E284="","",INDEX(Esquemas_NORM!$H$2:$K$126,MATCH($E284,Esquemas_NORM!$A$2:$A$126,0),MATCH(AB$4,Esquemas_NORM!$H$1:$K$1,0)))</f>
        <v>A la fecha no ha conformado un EAT Área Metropolitana</v>
      </c>
      <c r="AC284" s="568" t="str">
        <f>IF($E284="","",INDEX(Esquemas_NORM!$H$2:$K$126,MATCH($E284,Esquemas_NORM!$A$2:$A$126,0),MATCH(AC$4,Esquemas_NORM!$H$1:$K$1,0)))</f>
        <v>A la fecha no ha conformado un EAT asociación - unión</v>
      </c>
      <c r="AD284" s="645"/>
    </row>
    <row r="285" spans="1:30" hidden="1" x14ac:dyDescent="0.3">
      <c r="A285" s="6">
        <v>2017</v>
      </c>
      <c r="B285" s="4" t="s">
        <v>556</v>
      </c>
      <c r="C285" s="4" t="s">
        <v>211</v>
      </c>
      <c r="D285" s="4" t="s">
        <v>563</v>
      </c>
      <c r="E285" s="4" t="s">
        <v>225</v>
      </c>
      <c r="F285" s="4" t="s">
        <v>214</v>
      </c>
      <c r="G285" s="4" t="s">
        <v>226</v>
      </c>
      <c r="H285" s="9">
        <v>58.78902687385829</v>
      </c>
      <c r="I285" s="9">
        <v>1.1845921790542604E-2</v>
      </c>
      <c r="J285" s="287">
        <v>58.800872795648836</v>
      </c>
      <c r="K285" s="9">
        <v>7.4028631429604221</v>
      </c>
      <c r="L285" s="9">
        <v>7.5775272936320066</v>
      </c>
      <c r="M285" s="287">
        <v>14.98039043659243</v>
      </c>
      <c r="N285" s="9">
        <v>4.8365314578844965</v>
      </c>
      <c r="O285" s="9">
        <v>20.729025962036967</v>
      </c>
      <c r="P285" s="9">
        <v>3.2869875056009685</v>
      </c>
      <c r="Q285" s="9">
        <v>2.53135448310152</v>
      </c>
      <c r="R285" s="9">
        <v>9.3274517961117187</v>
      </c>
      <c r="S285" s="9">
        <v>10.389628581938132</v>
      </c>
      <c r="T285" s="9">
        <v>17.555296264775468</v>
      </c>
      <c r="U285" s="9">
        <v>3.4400201345612742</v>
      </c>
      <c r="V285" s="287">
        <v>72.096296186010548</v>
      </c>
      <c r="W285" s="287">
        <v>149.32603834353338</v>
      </c>
      <c r="X285" s="9">
        <v>14.552113453572311</v>
      </c>
      <c r="Y285" s="284">
        <v>163.88174865663464</v>
      </c>
      <c r="Z285" s="568" t="str">
        <f>SUBSTITUTE(SUBSTITUTE(SUBSTITUTE(SUBSTITUTE(IF(E285="","",VLOOKUP(E285,Esquemas_NORM!$A$2:$H$126,8,FALSE)),"PROVINCIA ADMINISTRATIVA Y DE PLANIFICACIÓN","PAT"),"PROVINCIA ADMINISTRATIVA Y DE PLANIFICACION","PAT"),"PROVINCIA ADMINISTRATIVA DE PLANIFICACION","PAT"),"PROVINCIA ADMINISTRATIVA Y PLANIFICACION","PAT")</f>
        <v>A la fecha no ha conformado un EAT Provincia</v>
      </c>
      <c r="AA285" s="568" t="str">
        <f>IF($E285="","",INDEX(Esquemas_NORM!$H$2:$K$126,MATCH($E285,Esquemas_NORM!$A$2:$A$126,0),MATCH(AA$4,Esquemas_NORM!$H$1:$K$1,0)))</f>
        <v>A la fecha no ha conformado un EAT Región</v>
      </c>
      <c r="AB285" s="568" t="str">
        <f>IF($E285="","",INDEX(Esquemas_NORM!$H$2:$K$126,MATCH($E285,Esquemas_NORM!$A$2:$A$126,0),MATCH(AB$4,Esquemas_NORM!$H$1:$K$1,0)))</f>
        <v>A la fecha no ha conformado un EAT Área Metropolitana</v>
      </c>
      <c r="AC285" s="568" t="str">
        <f>IF($E285="","",INDEX(Esquemas_NORM!$H$2:$K$126,MATCH($E285,Esquemas_NORM!$A$2:$A$126,0),MATCH(AC$4,Esquemas_NORM!$H$1:$K$1,0)))</f>
        <v>A la fecha no ha conformado un EAT asociación - unión</v>
      </c>
      <c r="AD285" s="645"/>
    </row>
    <row r="286" spans="1:30" hidden="1" x14ac:dyDescent="0.3">
      <c r="A286" s="6">
        <v>2017</v>
      </c>
      <c r="B286" s="4" t="s">
        <v>556</v>
      </c>
      <c r="C286" s="4" t="s">
        <v>211</v>
      </c>
      <c r="D286" s="4" t="s">
        <v>567</v>
      </c>
      <c r="E286" s="4" t="s">
        <v>227</v>
      </c>
      <c r="F286" s="4" t="s">
        <v>214</v>
      </c>
      <c r="G286" s="4" t="s">
        <v>228</v>
      </c>
      <c r="H286" s="9">
        <v>12.137206731284126</v>
      </c>
      <c r="I286" s="9">
        <v>219.54299562606536</v>
      </c>
      <c r="J286" s="287">
        <v>231.68020235734949</v>
      </c>
      <c r="K286" s="9">
        <v>25.739625214322906</v>
      </c>
      <c r="L286" s="9">
        <v>3.8086124372083572</v>
      </c>
      <c r="M286" s="287">
        <v>29.548237651531263</v>
      </c>
      <c r="N286" s="9">
        <v>22.010223579539975</v>
      </c>
      <c r="O286" s="9">
        <v>81.403183221887687</v>
      </c>
      <c r="P286" s="9">
        <v>8.9331085192720732</v>
      </c>
      <c r="Q286" s="9">
        <v>8.3962974483038799</v>
      </c>
      <c r="R286" s="9">
        <v>35.706527462224358</v>
      </c>
      <c r="S286" s="9">
        <v>48.817808055431314</v>
      </c>
      <c r="T286" s="9">
        <v>47.755637187427688</v>
      </c>
      <c r="U286" s="9">
        <v>9.8371829268732345</v>
      </c>
      <c r="V286" s="287">
        <v>262.85996840096021</v>
      </c>
      <c r="W286" s="287">
        <v>533.83202787074561</v>
      </c>
      <c r="X286" s="9">
        <v>52.022971484982349</v>
      </c>
      <c r="Y286" s="284">
        <v>585.86785792237447</v>
      </c>
      <c r="Z286" s="568" t="str">
        <f>SUBSTITUTE(SUBSTITUTE(SUBSTITUTE(SUBSTITUTE(IF(E286="","",VLOOKUP(E286,Esquemas_NORM!$A$2:$H$126,8,FALSE)),"PROVINCIA ADMINISTRATIVA Y DE PLANIFICACIÓN","PAT"),"PROVINCIA ADMINISTRATIVA Y DE PLANIFICACION","PAT"),"PROVINCIA ADMINISTRATIVA DE PLANIFICACION","PAT"),"PROVINCIA ADMINISTRATIVA Y PLANIFICACION","PAT")</f>
        <v>PAT MINERO AGROECOLOGICA</v>
      </c>
      <c r="AA286" s="568" t="str">
        <f>IF($E286="","",INDEX(Esquemas_NORM!$H$2:$K$126,MATCH($E286,Esquemas_NORM!$A$2:$A$126,0),MATCH(AA$4,Esquemas_NORM!$H$1:$K$1,0)))</f>
        <v>A la fecha no ha conformado un EAT Región</v>
      </c>
      <c r="AB286" s="568" t="str">
        <f>IF($E286="","",INDEX(Esquemas_NORM!$H$2:$K$126,MATCH($E286,Esquemas_NORM!$A$2:$A$126,0),MATCH(AB$4,Esquemas_NORM!$H$1:$K$1,0)))</f>
        <v>A la fecha no ha conformado un EAT Área Metropolitana</v>
      </c>
      <c r="AC286" s="568" t="str">
        <f>IF($E286="","",INDEX(Esquemas_NORM!$H$2:$K$126,MATCH($E286,Esquemas_NORM!$A$2:$A$126,0),MATCH(AC$4,Esquemas_NORM!$H$1:$K$1,0)))</f>
        <v>A la fecha no ha conformado un EAT asociación - unión</v>
      </c>
      <c r="AD286" s="645"/>
    </row>
    <row r="287" spans="1:30" hidden="1" x14ac:dyDescent="0.3">
      <c r="A287" s="6">
        <v>2017</v>
      </c>
      <c r="B287" s="4" t="s">
        <v>556</v>
      </c>
      <c r="C287" s="4" t="s">
        <v>211</v>
      </c>
      <c r="D287" s="4" t="s">
        <v>565</v>
      </c>
      <c r="E287" s="4" t="s">
        <v>229</v>
      </c>
      <c r="F287" s="4" t="s">
        <v>214</v>
      </c>
      <c r="G287" s="4" t="s">
        <v>230</v>
      </c>
      <c r="H287" s="9">
        <v>14.647065631080563</v>
      </c>
      <c r="I287" s="9">
        <v>5.3807535724450464</v>
      </c>
      <c r="J287" s="287">
        <v>20.02781920352561</v>
      </c>
      <c r="K287" s="9">
        <v>1.0633903256122237</v>
      </c>
      <c r="L287" s="9">
        <v>9.660206327806808</v>
      </c>
      <c r="M287" s="287">
        <v>10.723596653419031</v>
      </c>
      <c r="N287" s="9">
        <v>2.8193588211400855</v>
      </c>
      <c r="O287" s="9">
        <v>23.402557975155915</v>
      </c>
      <c r="P287" s="9">
        <v>9.7158473405850874</v>
      </c>
      <c r="Q287" s="9">
        <v>3.4269981139072634</v>
      </c>
      <c r="R287" s="9">
        <v>6.5951153734817343</v>
      </c>
      <c r="S287" s="9">
        <v>10.545089385339717</v>
      </c>
      <c r="T287" s="9">
        <v>21.163854772047973</v>
      </c>
      <c r="U287" s="9">
        <v>2.9090581031964682</v>
      </c>
      <c r="V287" s="287">
        <v>80.577879884854241</v>
      </c>
      <c r="W287" s="287">
        <v>113.6359775923941</v>
      </c>
      <c r="X287" s="9">
        <v>11.074047478090288</v>
      </c>
      <c r="Y287" s="284">
        <v>124.71276225318445</v>
      </c>
      <c r="Z287" s="568" t="str">
        <f>SUBSTITUTE(SUBSTITUTE(SUBSTITUTE(SUBSTITUTE(IF(E287="","",VLOOKUP(E287,Esquemas_NORM!$A$2:$H$126,8,FALSE)),"PROVINCIA ADMINISTRATIVA Y DE PLANIFICACIÓN","PAT"),"PROVINCIA ADMINISTRATIVA Y DE PLANIFICACION","PAT"),"PROVINCIA ADMINISTRATIVA DE PLANIFICACION","PAT"),"PROVINCIA ADMINISTRATIVA Y PLANIFICACION","PAT")</f>
        <v>PAT MINERO AGROECOLOGICA</v>
      </c>
      <c r="AA287" s="568" t="str">
        <f>IF($E287="","",INDEX(Esquemas_NORM!$H$2:$K$126,MATCH($E287,Esquemas_NORM!$A$2:$A$126,0),MATCH(AA$4,Esquemas_NORM!$H$1:$K$1,0)))</f>
        <v>A la fecha no ha conformado un EAT Región</v>
      </c>
      <c r="AB287" s="568" t="str">
        <f>IF($E287="","",INDEX(Esquemas_NORM!$H$2:$K$126,MATCH($E287,Esquemas_NORM!$A$2:$A$126,0),MATCH(AB$4,Esquemas_NORM!$H$1:$K$1,0)))</f>
        <v>A la fecha no ha conformado un EAT Área Metropolitana</v>
      </c>
      <c r="AC287" s="568" t="str">
        <f>IF($E287="","",INDEX(Esquemas_NORM!$H$2:$K$126,MATCH($E287,Esquemas_NORM!$A$2:$A$126,0),MATCH(AC$4,Esquemas_NORM!$H$1:$K$1,0)))</f>
        <v>A la fecha no ha conformado un EAT asociación - unión</v>
      </c>
      <c r="AD287" s="645"/>
    </row>
    <row r="288" spans="1:30" hidden="1" x14ac:dyDescent="0.3">
      <c r="A288" s="6">
        <v>2017</v>
      </c>
      <c r="B288" s="4" t="s">
        <v>556</v>
      </c>
      <c r="C288" s="4" t="s">
        <v>211</v>
      </c>
      <c r="D288" s="4" t="s">
        <v>565</v>
      </c>
      <c r="E288" s="4" t="s">
        <v>231</v>
      </c>
      <c r="F288" s="4" t="s">
        <v>214</v>
      </c>
      <c r="G288" s="4" t="s">
        <v>232</v>
      </c>
      <c r="H288" s="9">
        <v>8.8879856003655195</v>
      </c>
      <c r="I288" s="9">
        <v>0.58948996555957622</v>
      </c>
      <c r="J288" s="287">
        <v>9.4774755659250953</v>
      </c>
      <c r="K288" s="9">
        <v>2.3382289438652686</v>
      </c>
      <c r="L288" s="9">
        <v>2.9725052352723975</v>
      </c>
      <c r="M288" s="287">
        <v>5.3107341791376665</v>
      </c>
      <c r="N288" s="9">
        <v>1.7462519646199508</v>
      </c>
      <c r="O288" s="9">
        <v>12.038711419582716</v>
      </c>
      <c r="P288" s="9">
        <v>4.4701669442758689</v>
      </c>
      <c r="Q288" s="9">
        <v>1.549647437823352</v>
      </c>
      <c r="R288" s="9">
        <v>4.0316051777499222</v>
      </c>
      <c r="S288" s="9">
        <v>5.8123894134213092</v>
      </c>
      <c r="T288" s="9">
        <v>11.276565703549252</v>
      </c>
      <c r="U288" s="9">
        <v>2.2593289410238686</v>
      </c>
      <c r="V288" s="287">
        <v>43.18466700204624</v>
      </c>
      <c r="W288" s="287">
        <v>59.223772885501745</v>
      </c>
      <c r="X288" s="9">
        <v>5.7714720871071412</v>
      </c>
      <c r="Y288" s="284">
        <v>64.996671512776956</v>
      </c>
      <c r="Z288" s="568" t="str">
        <f>SUBSTITUTE(SUBSTITUTE(SUBSTITUTE(SUBSTITUTE(IF(E288="","",VLOOKUP(E288,Esquemas_NORM!$A$2:$H$126,8,FALSE)),"PROVINCIA ADMINISTRATIVA Y DE PLANIFICACIÓN","PAT"),"PROVINCIA ADMINISTRATIVA Y DE PLANIFICACION","PAT"),"PROVINCIA ADMINISTRATIVA DE PLANIFICACION","PAT"),"PROVINCIA ADMINISTRATIVA Y PLANIFICACION","PAT")</f>
        <v>PAT MINERO AGROECOLOGICA</v>
      </c>
      <c r="AA288" s="568" t="str">
        <f>IF($E288="","",INDEX(Esquemas_NORM!$H$2:$K$126,MATCH($E288,Esquemas_NORM!$A$2:$A$126,0),MATCH(AA$4,Esquemas_NORM!$H$1:$K$1,0)))</f>
        <v>A la fecha no ha conformado un EAT Región</v>
      </c>
      <c r="AB288" s="568" t="str">
        <f>IF($E288="","",INDEX(Esquemas_NORM!$H$2:$K$126,MATCH($E288,Esquemas_NORM!$A$2:$A$126,0),MATCH(AB$4,Esquemas_NORM!$H$1:$K$1,0)))</f>
        <v>A la fecha no ha conformado un EAT Área Metropolitana</v>
      </c>
      <c r="AC288" s="568" t="str">
        <f>IF($E288="","",INDEX(Esquemas_NORM!$H$2:$K$126,MATCH($E288,Esquemas_NORM!$A$2:$A$126,0),MATCH(AC$4,Esquemas_NORM!$H$1:$K$1,0)))</f>
        <v>A la fecha no ha conformado un EAT asociación - unión</v>
      </c>
      <c r="AD288" s="645"/>
    </row>
    <row r="289" spans="1:30" hidden="1" x14ac:dyDescent="0.3">
      <c r="A289" s="6">
        <v>2017</v>
      </c>
      <c r="B289" s="4" t="s">
        <v>556</v>
      </c>
      <c r="C289" s="4" t="s">
        <v>211</v>
      </c>
      <c r="D289" s="4" t="s">
        <v>565</v>
      </c>
      <c r="E289" s="4" t="s">
        <v>233</v>
      </c>
      <c r="F289" s="4" t="s">
        <v>214</v>
      </c>
      <c r="G289" s="4" t="s">
        <v>234</v>
      </c>
      <c r="H289" s="9">
        <v>36.086181640460673</v>
      </c>
      <c r="I289" s="9">
        <v>0</v>
      </c>
      <c r="J289" s="287">
        <v>36.086181640460673</v>
      </c>
      <c r="K289" s="9">
        <v>5.085334087449807</v>
      </c>
      <c r="L289" s="9">
        <v>17.084720416760259</v>
      </c>
      <c r="M289" s="287">
        <v>22.170054504210064</v>
      </c>
      <c r="N289" s="9">
        <v>2.9972967533195698</v>
      </c>
      <c r="O289" s="9">
        <v>38.299277189294415</v>
      </c>
      <c r="P289" s="9">
        <v>4.7925242961050643</v>
      </c>
      <c r="Q289" s="9">
        <v>4.0283109452119206</v>
      </c>
      <c r="R289" s="9">
        <v>10.064097826864396</v>
      </c>
      <c r="S289" s="9">
        <v>16.281917425045531</v>
      </c>
      <c r="T289" s="9">
        <v>41.810392248450832</v>
      </c>
      <c r="U289" s="9">
        <v>4.0719218319323591</v>
      </c>
      <c r="V289" s="287">
        <v>122.34573851622407</v>
      </c>
      <c r="W289" s="287">
        <v>184.25973205802862</v>
      </c>
      <c r="X289" s="9">
        <v>17.956469987262953</v>
      </c>
      <c r="Y289" s="284">
        <v>202.22064036281739</v>
      </c>
      <c r="Z289" s="568" t="str">
        <f>SUBSTITUTE(SUBSTITUTE(SUBSTITUTE(SUBSTITUTE(IF(E289="","",VLOOKUP(E289,Esquemas_NORM!$A$2:$H$126,8,FALSE)),"PROVINCIA ADMINISTRATIVA Y DE PLANIFICACIÓN","PAT"),"PROVINCIA ADMINISTRATIVA Y DE PLANIFICACION","PAT"),"PROVINCIA ADMINISTRATIVA DE PLANIFICACION","PAT"),"PROVINCIA ADMINISTRATIVA Y PLANIFICACION","PAT")</f>
        <v>PAT MINERO AGROECOLOGICA</v>
      </c>
      <c r="AA289" s="568" t="str">
        <f>IF($E289="","",INDEX(Esquemas_NORM!$H$2:$K$126,MATCH($E289,Esquemas_NORM!$A$2:$A$126,0),MATCH(AA$4,Esquemas_NORM!$H$1:$K$1,0)))</f>
        <v>A la fecha no ha conformado un EAT Región</v>
      </c>
      <c r="AB289" s="568" t="str">
        <f>IF($E289="","",INDEX(Esquemas_NORM!$H$2:$K$126,MATCH($E289,Esquemas_NORM!$A$2:$A$126,0),MATCH(AB$4,Esquemas_NORM!$H$1:$K$1,0)))</f>
        <v>A la fecha no ha conformado un EAT Área Metropolitana</v>
      </c>
      <c r="AC289" s="568" t="str">
        <f>IF($E289="","",INDEX(Esquemas_NORM!$H$2:$K$126,MATCH($E289,Esquemas_NORM!$A$2:$A$126,0),MATCH(AC$4,Esquemas_NORM!$H$1:$K$1,0)))</f>
        <v>A la fecha no ha conformado un EAT asociación - unión</v>
      </c>
      <c r="AD289" s="645"/>
    </row>
    <row r="290" spans="1:30" hidden="1" x14ac:dyDescent="0.3">
      <c r="A290" s="6">
        <v>2017</v>
      </c>
      <c r="B290" s="4" t="s">
        <v>556</v>
      </c>
      <c r="C290" s="4" t="s">
        <v>235</v>
      </c>
      <c r="D290" s="4" t="s">
        <v>568</v>
      </c>
      <c r="E290" s="4" t="s">
        <v>237</v>
      </c>
      <c r="F290" s="4" t="s">
        <v>238</v>
      </c>
      <c r="G290" s="4" t="s">
        <v>239</v>
      </c>
      <c r="H290" s="9">
        <v>31.037839759992117</v>
      </c>
      <c r="I290" s="9">
        <v>0</v>
      </c>
      <c r="J290" s="287">
        <v>31.037839759992117</v>
      </c>
      <c r="K290" s="9">
        <v>4.8603659796147305</v>
      </c>
      <c r="L290" s="9">
        <v>13.312465702454602</v>
      </c>
      <c r="M290" s="287">
        <v>18.172831682069333</v>
      </c>
      <c r="N290" s="9">
        <v>2.6645022657765796</v>
      </c>
      <c r="O290" s="9">
        <v>17.840209278253759</v>
      </c>
      <c r="P290" s="9">
        <v>3.9018849683011401</v>
      </c>
      <c r="Q290" s="9">
        <v>3.0201164852248796</v>
      </c>
      <c r="R290" s="9">
        <v>7.289706265798543</v>
      </c>
      <c r="S290" s="9">
        <v>9.3386247807569696</v>
      </c>
      <c r="T290" s="9">
        <v>21.987162620229952</v>
      </c>
      <c r="U290" s="9">
        <v>3.1356027067670142</v>
      </c>
      <c r="V290" s="287">
        <v>69.177809371108836</v>
      </c>
      <c r="W290" s="287">
        <v>120.28341231189053</v>
      </c>
      <c r="X290" s="9">
        <v>11.721852946491426</v>
      </c>
      <c r="Y290" s="284">
        <v>132.00816255976719</v>
      </c>
      <c r="Z290" s="568" t="str">
        <f>SUBSTITUTE(SUBSTITUTE(SUBSTITUTE(SUBSTITUTE(IF(E290="","",VLOOKUP(E290,Esquemas_NORM!$A$2:$H$126,8,FALSE)),"PROVINCIA ADMINISTRATIVA Y DE PLANIFICACIÓN","PAT"),"PROVINCIA ADMINISTRATIVA Y DE PLANIFICACION","PAT"),"PROVINCIA ADMINISTRATIVA DE PLANIFICACION","PAT"),"PROVINCIA ADMINISTRATIVA Y PLANIFICACION","PAT")</f>
        <v>PAT BIOENERGÉTICA DEL NORTE DE ANTIOQUIA</v>
      </c>
      <c r="AA290" s="568" t="str">
        <f>IF($E290="","",INDEX(Esquemas_NORM!$H$2:$K$126,MATCH($E290,Esquemas_NORM!$A$2:$A$126,0),MATCH(AA$4,Esquemas_NORM!$H$1:$K$1,0)))</f>
        <v>A la fecha no ha conformado un EAT Región</v>
      </c>
      <c r="AB290" s="568" t="str">
        <f>IF($E290="","",INDEX(Esquemas_NORM!$H$2:$K$126,MATCH($E290,Esquemas_NORM!$A$2:$A$126,0),MATCH(AB$4,Esquemas_NORM!$H$1:$K$1,0)))</f>
        <v>A la fecha no ha conformado un EAT Área Metropolitana</v>
      </c>
      <c r="AC290" s="568" t="str">
        <f>IF($E290="","",INDEX(Esquemas_NORM!$H$2:$K$126,MATCH($E290,Esquemas_NORM!$A$2:$A$126,0),MATCH(AC$4,Esquemas_NORM!$H$1:$K$1,0)))</f>
        <v>ASOCIACION DE MUNICIPIOS DEL NORTE ANTIOQUEÑO - AMUNORTE</v>
      </c>
      <c r="AD290" s="645"/>
    </row>
    <row r="291" spans="1:30" hidden="1" x14ac:dyDescent="0.3">
      <c r="A291" s="6">
        <v>2017</v>
      </c>
      <c r="B291" s="4" t="s">
        <v>556</v>
      </c>
      <c r="C291" s="4" t="s">
        <v>235</v>
      </c>
      <c r="D291" s="4" t="s">
        <v>569</v>
      </c>
      <c r="E291" s="4" t="s">
        <v>240</v>
      </c>
      <c r="F291" s="4" t="s">
        <v>238</v>
      </c>
      <c r="G291" s="4" t="s">
        <v>241</v>
      </c>
      <c r="H291" s="9">
        <v>13.388276913424404</v>
      </c>
      <c r="I291" s="9">
        <v>0</v>
      </c>
      <c r="J291" s="287">
        <v>13.388276913424404</v>
      </c>
      <c r="K291" s="9">
        <v>4.2085854172148771</v>
      </c>
      <c r="L291" s="9">
        <v>1.5678245093760761</v>
      </c>
      <c r="M291" s="287">
        <v>5.7764099265909534</v>
      </c>
      <c r="N291" s="9">
        <v>2.4715553423978829</v>
      </c>
      <c r="O291" s="9">
        <v>12.551266262931652</v>
      </c>
      <c r="P291" s="9">
        <v>2.571709216125877</v>
      </c>
      <c r="Q291" s="9">
        <v>1.1891147965418474</v>
      </c>
      <c r="R291" s="9">
        <v>6.4186844868123103</v>
      </c>
      <c r="S291" s="9">
        <v>5.4673746297370514</v>
      </c>
      <c r="T291" s="9">
        <v>10.092042392443581</v>
      </c>
      <c r="U291" s="9">
        <v>1.7074612841641537</v>
      </c>
      <c r="V291" s="287">
        <v>42.469208411154355</v>
      </c>
      <c r="W291" s="287">
        <v>63.017232938157562</v>
      </c>
      <c r="X291" s="9">
        <v>6.1411521621992113</v>
      </c>
      <c r="Y291" s="284">
        <v>69.159903014695715</v>
      </c>
      <c r="Z291" s="568" t="str">
        <f>SUBSTITUTE(SUBSTITUTE(SUBSTITUTE(SUBSTITUTE(IF(E291="","",VLOOKUP(E291,Esquemas_NORM!$A$2:$H$126,8,FALSE)),"PROVINCIA ADMINISTRATIVA Y DE PLANIFICACIÓN","PAT"),"PROVINCIA ADMINISTRATIVA Y DE PLANIFICACION","PAT"),"PROVINCIA ADMINISTRATIVA DE PLANIFICACION","PAT"),"PROVINCIA ADMINISTRATIVA Y PLANIFICACION","PAT")</f>
        <v>PAT DEL RIO GRANDE</v>
      </c>
      <c r="AA291" s="568" t="str">
        <f>IF($E291="","",INDEX(Esquemas_NORM!$H$2:$K$126,MATCH($E291,Esquemas_NORM!$A$2:$A$126,0),MATCH(AA$4,Esquemas_NORM!$H$1:$K$1,0)))</f>
        <v>A la fecha no ha conformado un EAT Región</v>
      </c>
      <c r="AB291" s="568" t="str">
        <f>IF($E291="","",INDEX(Esquemas_NORM!$H$2:$K$126,MATCH($E291,Esquemas_NORM!$A$2:$A$126,0),MATCH(AB$4,Esquemas_NORM!$H$1:$K$1,0)))</f>
        <v>A la fecha no ha conformado un EAT Área Metropolitana</v>
      </c>
      <c r="AC291" s="568" t="str">
        <f>IF($E291="","",INDEX(Esquemas_NORM!$H$2:$K$126,MATCH($E291,Esquemas_NORM!$A$2:$A$126,0),MATCH(AC$4,Esquemas_NORM!$H$1:$K$1,0)))</f>
        <v>A la fecha no ha conformado un EAT asociación - unión</v>
      </c>
      <c r="AD291" s="645"/>
    </row>
    <row r="292" spans="1:30" hidden="1" x14ac:dyDescent="0.3">
      <c r="A292" s="6">
        <v>2017</v>
      </c>
      <c r="B292" s="4" t="s">
        <v>556</v>
      </c>
      <c r="C292" s="4" t="s">
        <v>235</v>
      </c>
      <c r="D292" s="4" t="s">
        <v>568</v>
      </c>
      <c r="E292" s="4" t="s">
        <v>242</v>
      </c>
      <c r="F292" s="4" t="s">
        <v>238</v>
      </c>
      <c r="G292" s="4" t="s">
        <v>243</v>
      </c>
      <c r="H292" s="9">
        <v>10.51168351460916</v>
      </c>
      <c r="I292" s="9">
        <v>6.9493838562282075</v>
      </c>
      <c r="J292" s="287">
        <v>17.46106737083737</v>
      </c>
      <c r="K292" s="9">
        <v>0.36379563132515186</v>
      </c>
      <c r="L292" s="9">
        <v>4.9599325429810213</v>
      </c>
      <c r="M292" s="287">
        <v>5.3237281743061731</v>
      </c>
      <c r="N292" s="9">
        <v>1.7807414793325262</v>
      </c>
      <c r="O292" s="9">
        <v>5.8541201481159959</v>
      </c>
      <c r="P292" s="9">
        <v>2.6934698514696365</v>
      </c>
      <c r="Q292" s="9">
        <v>1.886458643752388</v>
      </c>
      <c r="R292" s="9">
        <v>4.1030096024732439</v>
      </c>
      <c r="S292" s="9">
        <v>6.8912063320443435</v>
      </c>
      <c r="T292" s="9">
        <v>16.820949315318227</v>
      </c>
      <c r="U292" s="9">
        <v>2.4637360016913865</v>
      </c>
      <c r="V292" s="287">
        <v>42.493691374197752</v>
      </c>
      <c r="W292" s="287">
        <v>66.430465643471777</v>
      </c>
      <c r="X292" s="9">
        <v>6.4737783412751799</v>
      </c>
      <c r="Y292" s="284">
        <v>72.905844114610474</v>
      </c>
      <c r="Z292" s="568" t="str">
        <f>SUBSTITUTE(SUBSTITUTE(SUBSTITUTE(SUBSTITUTE(IF(E292="","",VLOOKUP(E292,Esquemas_NORM!$A$2:$H$126,8,FALSE)),"PROVINCIA ADMINISTRATIVA Y DE PLANIFICACIÓN","PAT"),"PROVINCIA ADMINISTRATIVA Y DE PLANIFICACION","PAT"),"PROVINCIA ADMINISTRATIVA DE PLANIFICACION","PAT"),"PROVINCIA ADMINISTRATIVA Y PLANIFICACION","PAT")</f>
        <v>PAT BIOENERGÉTICA DEL NORTE DE ANTIOQUIA</v>
      </c>
      <c r="AA292" s="568" t="str">
        <f>IF($E292="","",INDEX(Esquemas_NORM!$H$2:$K$126,MATCH($E292,Esquemas_NORM!$A$2:$A$126,0),MATCH(AA$4,Esquemas_NORM!$H$1:$K$1,0)))</f>
        <v>A la fecha no ha conformado un EAT Región</v>
      </c>
      <c r="AB292" s="568" t="str">
        <f>IF($E292="","",INDEX(Esquemas_NORM!$H$2:$K$126,MATCH($E292,Esquemas_NORM!$A$2:$A$126,0),MATCH(AB$4,Esquemas_NORM!$H$1:$K$1,0)))</f>
        <v>A la fecha no ha conformado un EAT Área Metropolitana</v>
      </c>
      <c r="AC292" s="568" t="str">
        <f>IF($E292="","",INDEX(Esquemas_NORM!$H$2:$K$126,MATCH($E292,Esquemas_NORM!$A$2:$A$126,0),MATCH(AC$4,Esquemas_NORM!$H$1:$K$1,0)))</f>
        <v>ASOCIACION DE MUNICIPIOS DEL NORTE ANTIOQUEÑO - AMUNORTE</v>
      </c>
      <c r="AD292" s="645"/>
    </row>
    <row r="293" spans="1:30" hidden="1" x14ac:dyDescent="0.3">
      <c r="A293" s="6">
        <v>2017</v>
      </c>
      <c r="B293" s="4" t="s">
        <v>556</v>
      </c>
      <c r="C293" s="4" t="s">
        <v>235</v>
      </c>
      <c r="D293" s="4" t="s">
        <v>568</v>
      </c>
      <c r="E293" s="4" t="s">
        <v>244</v>
      </c>
      <c r="F293" s="4" t="s">
        <v>238</v>
      </c>
      <c r="G293" s="4" t="s">
        <v>245</v>
      </c>
      <c r="H293" s="9">
        <v>5.7604756878050329</v>
      </c>
      <c r="I293" s="9">
        <v>0</v>
      </c>
      <c r="J293" s="287">
        <v>5.7604756878050329</v>
      </c>
      <c r="K293" s="9">
        <v>3.8350884635876192</v>
      </c>
      <c r="L293" s="9">
        <v>2.0669555396625112</v>
      </c>
      <c r="M293" s="287">
        <v>5.9020440032501309</v>
      </c>
      <c r="N293" s="9">
        <v>3.0006369849657895</v>
      </c>
      <c r="O293" s="9">
        <v>9.8343812430946631</v>
      </c>
      <c r="P293" s="9">
        <v>2.7030973036057855</v>
      </c>
      <c r="Q293" s="9">
        <v>2.1419925278225636</v>
      </c>
      <c r="R293" s="9">
        <v>4.3276918023649253</v>
      </c>
      <c r="S293" s="9">
        <v>6.5967875464767829</v>
      </c>
      <c r="T293" s="9">
        <v>15.942977959956028</v>
      </c>
      <c r="U293" s="9">
        <v>2.0071090886970118</v>
      </c>
      <c r="V293" s="287">
        <v>46.554674456983555</v>
      </c>
      <c r="W293" s="287">
        <v>59.274249955071582</v>
      </c>
      <c r="X293" s="9">
        <v>5.776391175909307</v>
      </c>
      <c r="Y293" s="284">
        <v>65.052068887004737</v>
      </c>
      <c r="Z293" s="568" t="str">
        <f>SUBSTITUTE(SUBSTITUTE(SUBSTITUTE(SUBSTITUTE(IF(E293="","",VLOOKUP(E293,Esquemas_NORM!$A$2:$H$126,8,FALSE)),"PROVINCIA ADMINISTRATIVA Y DE PLANIFICACIÓN","PAT"),"PROVINCIA ADMINISTRATIVA Y DE PLANIFICACION","PAT"),"PROVINCIA ADMINISTRATIVA DE PLANIFICACION","PAT"),"PROVINCIA ADMINISTRATIVA Y PLANIFICACION","PAT")</f>
        <v>PAT BIOENERGÉTICA DEL NORTE DE ANTIOQUIA</v>
      </c>
      <c r="AA293" s="568" t="str">
        <f>IF($E293="","",INDEX(Esquemas_NORM!$H$2:$K$126,MATCH($E293,Esquemas_NORM!$A$2:$A$126,0),MATCH(AA$4,Esquemas_NORM!$H$1:$K$1,0)))</f>
        <v>A la fecha no ha conformado un EAT Región</v>
      </c>
      <c r="AB293" s="568" t="str">
        <f>IF($E293="","",INDEX(Esquemas_NORM!$H$2:$K$126,MATCH($E293,Esquemas_NORM!$A$2:$A$126,0),MATCH(AB$4,Esquemas_NORM!$H$1:$K$1,0)))</f>
        <v>A la fecha no ha conformado un EAT Área Metropolitana</v>
      </c>
      <c r="AC293" s="568" t="str">
        <f>IF($E293="","",INDEX(Esquemas_NORM!$H$2:$K$126,MATCH($E293,Esquemas_NORM!$A$2:$A$126,0),MATCH(AC$4,Esquemas_NORM!$H$1:$K$1,0)))</f>
        <v>ASOCIACION DE MUNICIPIOS DEL NORTE ANTIOQUEÑO - AMUNORTE</v>
      </c>
      <c r="AD293" s="645"/>
    </row>
    <row r="294" spans="1:30" hidden="1" x14ac:dyDescent="0.3">
      <c r="A294" s="6">
        <v>2017</v>
      </c>
      <c r="B294" s="4" t="s">
        <v>556</v>
      </c>
      <c r="C294" s="4" t="s">
        <v>235</v>
      </c>
      <c r="D294" s="4" t="s">
        <v>566</v>
      </c>
      <c r="E294" s="4" t="s">
        <v>246</v>
      </c>
      <c r="F294" s="4" t="s">
        <v>238</v>
      </c>
      <c r="G294" s="4" t="s">
        <v>247</v>
      </c>
      <c r="H294" s="9">
        <v>4.8629508452154946</v>
      </c>
      <c r="I294" s="9">
        <v>0</v>
      </c>
      <c r="J294" s="287">
        <v>4.8629508452154946</v>
      </c>
      <c r="K294" s="9">
        <v>0.37431730674385888</v>
      </c>
      <c r="L294" s="9">
        <v>2.9472291239337594</v>
      </c>
      <c r="M294" s="287">
        <v>3.3215464306776181</v>
      </c>
      <c r="N294" s="9">
        <v>20.118468611096223</v>
      </c>
      <c r="O294" s="9">
        <v>1.1736275229273603</v>
      </c>
      <c r="P294" s="9">
        <v>0.30818450685642818</v>
      </c>
      <c r="Q294" s="9">
        <v>0.1422520662857919</v>
      </c>
      <c r="R294" s="9">
        <v>0.84222923656069915</v>
      </c>
      <c r="S294" s="9">
        <v>1.9149559934395015</v>
      </c>
      <c r="T294" s="9">
        <v>2.076318004327685</v>
      </c>
      <c r="U294" s="9">
        <v>0.39239500463731708</v>
      </c>
      <c r="V294" s="287">
        <v>26.968430946131008</v>
      </c>
      <c r="W294" s="287">
        <v>36.119871749101264</v>
      </c>
      <c r="X294" s="9">
        <v>3.5199518948736523</v>
      </c>
      <c r="Y294" s="284">
        <v>39.640693673785691</v>
      </c>
      <c r="Z294" s="568" t="str">
        <f>SUBSTITUTE(SUBSTITUTE(SUBSTITUTE(SUBSTITUTE(IF(E294="","",VLOOKUP(E294,Esquemas_NORM!$A$2:$H$126,8,FALSE)),"PROVINCIA ADMINISTRATIVA Y DE PLANIFICACIÓN","PAT"),"PROVINCIA ADMINISTRATIVA Y DE PLANIFICACION","PAT"),"PROVINCIA ADMINISTRATIVA DE PLANIFICACION","PAT"),"PROVINCIA ADMINISTRATIVA Y PLANIFICACION","PAT")</f>
        <v>PAT BIOENERGÉTICA DEL NORTE DE ANTIOQUIA</v>
      </c>
      <c r="AA294" s="568" t="str">
        <f>IF($E294="","",INDEX(Esquemas_NORM!$H$2:$K$126,MATCH($E294,Esquemas_NORM!$A$2:$A$126,0),MATCH(AA$4,Esquemas_NORM!$H$1:$K$1,0)))</f>
        <v>A la fecha no ha conformado un EAT Región</v>
      </c>
      <c r="AB294" s="568" t="str">
        <f>IF($E294="","",INDEX(Esquemas_NORM!$H$2:$K$126,MATCH($E294,Esquemas_NORM!$A$2:$A$126,0),MATCH(AB$4,Esquemas_NORM!$H$1:$K$1,0)))</f>
        <v>A la fecha no ha conformado un EAT Área Metropolitana</v>
      </c>
      <c r="AC294" s="568" t="str">
        <f>IF($E294="","",INDEX(Esquemas_NORM!$H$2:$K$126,MATCH($E294,Esquemas_NORM!$A$2:$A$126,0),MATCH(AC$4,Esquemas_NORM!$H$1:$K$1,0)))</f>
        <v>A la fecha no ha conformado un EAT asociación - unión</v>
      </c>
      <c r="AD294" s="645"/>
    </row>
    <row r="295" spans="1:30" hidden="1" x14ac:dyDescent="0.3">
      <c r="A295" s="6">
        <v>2017</v>
      </c>
      <c r="B295" s="4" t="s">
        <v>556</v>
      </c>
      <c r="C295" s="4" t="s">
        <v>235</v>
      </c>
      <c r="D295" s="4" t="s">
        <v>569</v>
      </c>
      <c r="E295" s="4" t="s">
        <v>248</v>
      </c>
      <c r="F295" s="4" t="s">
        <v>238</v>
      </c>
      <c r="G295" s="4" t="s">
        <v>249</v>
      </c>
      <c r="H295" s="9">
        <v>135.55800380980065</v>
      </c>
      <c r="I295" s="9">
        <v>2.8256936640316641E-3</v>
      </c>
      <c r="J295" s="287">
        <v>135.56082950346467</v>
      </c>
      <c r="K295" s="9">
        <v>38.037770388946839</v>
      </c>
      <c r="L295" s="9">
        <v>6.7125779750984069</v>
      </c>
      <c r="M295" s="287">
        <v>44.750348364045244</v>
      </c>
      <c r="N295" s="9">
        <v>25.803510617083919</v>
      </c>
      <c r="O295" s="9">
        <v>47.163953982546289</v>
      </c>
      <c r="P295" s="9">
        <v>5.5241457139525059</v>
      </c>
      <c r="Q295" s="9">
        <v>10.422006278487988</v>
      </c>
      <c r="R295" s="9">
        <v>20.350827043874485</v>
      </c>
      <c r="S295" s="9">
        <v>24.877421999804305</v>
      </c>
      <c r="T295" s="9">
        <v>24.683989329340839</v>
      </c>
      <c r="U295" s="9">
        <v>7.4042219513414969</v>
      </c>
      <c r="V295" s="287">
        <v>166.23007691643184</v>
      </c>
      <c r="W295" s="287">
        <v>353.73177865344849</v>
      </c>
      <c r="X295" s="9">
        <v>34.471851206929472</v>
      </c>
      <c r="Y295" s="284">
        <v>388.21215030016754</v>
      </c>
      <c r="Z295" s="568" t="str">
        <f>SUBSTITUTE(SUBSTITUTE(SUBSTITUTE(SUBSTITUTE(IF(E295="","",VLOOKUP(E295,Esquemas_NORM!$A$2:$H$126,8,FALSE)),"PROVINCIA ADMINISTRATIVA Y DE PLANIFICACIÓN","PAT"),"PROVINCIA ADMINISTRATIVA Y DE PLANIFICACION","PAT"),"PROVINCIA ADMINISTRATIVA DE PLANIFICACION","PAT"),"PROVINCIA ADMINISTRATIVA Y PLANIFICACION","PAT")</f>
        <v>PAT DEL RIO GRANDE</v>
      </c>
      <c r="AA295" s="568" t="str">
        <f>IF($E295="","",INDEX(Esquemas_NORM!$H$2:$K$126,MATCH($E295,Esquemas_NORM!$A$2:$A$126,0),MATCH(AA$4,Esquemas_NORM!$H$1:$K$1,0)))</f>
        <v>A la fecha no ha conformado un EAT Región</v>
      </c>
      <c r="AB295" s="568" t="str">
        <f>IF($E295="","",INDEX(Esquemas_NORM!$H$2:$K$126,MATCH($E295,Esquemas_NORM!$A$2:$A$126,0),MATCH(AB$4,Esquemas_NORM!$H$1:$K$1,0)))</f>
        <v>A la fecha no ha conformado un EAT Área Metropolitana</v>
      </c>
      <c r="AC295" s="568" t="str">
        <f>IF($E295="","",INDEX(Esquemas_NORM!$H$2:$K$126,MATCH($E295,Esquemas_NORM!$A$2:$A$126,0),MATCH(AC$4,Esquemas_NORM!$H$1:$K$1,0)))</f>
        <v>ASOCIACION DE MUNICIPIOS DEL NORTE ANTIOQUEÑO - AMUNORTE</v>
      </c>
      <c r="AD295" s="645"/>
    </row>
    <row r="296" spans="1:30" hidden="1" x14ac:dyDescent="0.3">
      <c r="A296" s="6">
        <v>2017</v>
      </c>
      <c r="B296" s="4" t="s">
        <v>556</v>
      </c>
      <c r="C296" s="4" t="s">
        <v>235</v>
      </c>
      <c r="D296" s="4" t="s">
        <v>569</v>
      </c>
      <c r="E296" s="4" t="s">
        <v>250</v>
      </c>
      <c r="F296" s="4" t="s">
        <v>238</v>
      </c>
      <c r="G296" s="4" t="s">
        <v>251</v>
      </c>
      <c r="H296" s="9">
        <v>40.944077124749079</v>
      </c>
      <c r="I296" s="9">
        <v>0</v>
      </c>
      <c r="J296" s="287">
        <v>40.944077124749079</v>
      </c>
      <c r="K296" s="9">
        <v>126.29453117331286</v>
      </c>
      <c r="L296" s="9">
        <v>53.078864297501134</v>
      </c>
      <c r="M296" s="287">
        <v>179.37339547081399</v>
      </c>
      <c r="N296" s="9">
        <v>5.8401916566377912</v>
      </c>
      <c r="O296" s="9">
        <v>31.119788089028777</v>
      </c>
      <c r="P296" s="9">
        <v>2.7743755034518287</v>
      </c>
      <c r="Q296" s="9">
        <v>4.1944308813308115</v>
      </c>
      <c r="R296" s="9">
        <v>9.9204571945493161</v>
      </c>
      <c r="S296" s="9">
        <v>18.270478281022612</v>
      </c>
      <c r="T296" s="9">
        <v>11.271517537488165</v>
      </c>
      <c r="U296" s="9">
        <v>4.5132031480902954</v>
      </c>
      <c r="V296" s="287">
        <v>87.904442291599594</v>
      </c>
      <c r="W296" s="287">
        <v>300.32978803429751</v>
      </c>
      <c r="X296" s="9">
        <v>29.267723147563437</v>
      </c>
      <c r="Y296" s="284">
        <v>329.60474531243767</v>
      </c>
      <c r="Z296" s="568" t="str">
        <f>SUBSTITUTE(SUBSTITUTE(SUBSTITUTE(SUBSTITUTE(IF(E296="","",VLOOKUP(E296,Esquemas_NORM!$A$2:$H$126,8,FALSE)),"PROVINCIA ADMINISTRATIVA Y DE PLANIFICACIÓN","PAT"),"PROVINCIA ADMINISTRATIVA Y DE PLANIFICACION","PAT"),"PROVINCIA ADMINISTRATIVA DE PLANIFICACION","PAT"),"PROVINCIA ADMINISTRATIVA Y PLANIFICACION","PAT")</f>
        <v>PAT DEL RIO GRANDE</v>
      </c>
      <c r="AA296" s="568" t="str">
        <f>IF($E296="","",INDEX(Esquemas_NORM!$H$2:$K$126,MATCH($E296,Esquemas_NORM!$A$2:$A$126,0),MATCH(AA$4,Esquemas_NORM!$H$1:$K$1,0)))</f>
        <v>A la fecha no ha conformado un EAT Región</v>
      </c>
      <c r="AB296" s="568" t="str">
        <f>IF($E296="","",INDEX(Esquemas_NORM!$H$2:$K$126,MATCH($E296,Esquemas_NORM!$A$2:$A$126,0),MATCH(AB$4,Esquemas_NORM!$H$1:$K$1,0)))</f>
        <v>A la fecha no ha conformado un EAT Área Metropolitana</v>
      </c>
      <c r="AC296" s="568" t="str">
        <f>IF($E296="","",INDEX(Esquemas_NORM!$H$2:$K$126,MATCH($E296,Esquemas_NORM!$A$2:$A$126,0),MATCH(AC$4,Esquemas_NORM!$H$1:$K$1,0)))</f>
        <v>A la fecha no ha conformado un EAT asociación - unión</v>
      </c>
      <c r="AD296" s="645"/>
    </row>
    <row r="297" spans="1:30" hidden="1" x14ac:dyDescent="0.3">
      <c r="A297" s="6">
        <v>2017</v>
      </c>
      <c r="B297" s="4" t="s">
        <v>556</v>
      </c>
      <c r="C297" s="4" t="s">
        <v>235</v>
      </c>
      <c r="D297" s="4" t="s">
        <v>566</v>
      </c>
      <c r="E297" s="4" t="s">
        <v>252</v>
      </c>
      <c r="F297" s="4" t="s">
        <v>238</v>
      </c>
      <c r="G297" s="4" t="s">
        <v>253</v>
      </c>
      <c r="H297" s="9">
        <v>17.833197856018334</v>
      </c>
      <c r="I297" s="9">
        <v>5.9959797044128446E-2</v>
      </c>
      <c r="J297" s="287">
        <v>17.893157653062463</v>
      </c>
      <c r="K297" s="9">
        <v>13.483620274946604</v>
      </c>
      <c r="L297" s="9">
        <v>11.202325696327296</v>
      </c>
      <c r="M297" s="287">
        <v>24.685945971273902</v>
      </c>
      <c r="N297" s="9">
        <v>17.557395347927148</v>
      </c>
      <c r="O297" s="9">
        <v>52.723616502930547</v>
      </c>
      <c r="P297" s="9">
        <v>24.961457962101701</v>
      </c>
      <c r="Q297" s="9">
        <v>5.9770097814567587</v>
      </c>
      <c r="R297" s="9">
        <v>24.955967247914966</v>
      </c>
      <c r="S297" s="9">
        <v>34.554939785021105</v>
      </c>
      <c r="T297" s="9">
        <v>43.183146871357458</v>
      </c>
      <c r="U297" s="9">
        <v>10.823994187377371</v>
      </c>
      <c r="V297" s="287">
        <v>214.73752768608705</v>
      </c>
      <c r="W297" s="287">
        <v>262.35815818408395</v>
      </c>
      <c r="X297" s="9">
        <v>25.567313816898388</v>
      </c>
      <c r="Y297" s="284">
        <v>287.93179149791467</v>
      </c>
      <c r="Z297" s="568" t="str">
        <f>SUBSTITUTE(SUBSTITUTE(SUBSTITUTE(SUBSTITUTE(IF(E297="","",VLOOKUP(E297,Esquemas_NORM!$A$2:$H$126,8,FALSE)),"PROVINCIA ADMINISTRATIVA Y DE PLANIFICACIÓN","PAT"),"PROVINCIA ADMINISTRATIVA Y DE PLANIFICACION","PAT"),"PROVINCIA ADMINISTRATIVA DE PLANIFICACION","PAT"),"PROVINCIA ADMINISTRATIVA Y PLANIFICACION","PAT")</f>
        <v>PAT BIOENERGÉTICA DEL NORTE DE ANTIOQUIA</v>
      </c>
      <c r="AA297" s="568" t="str">
        <f>IF($E297="","",INDEX(Esquemas_NORM!$H$2:$K$126,MATCH($E297,Esquemas_NORM!$A$2:$A$126,0),MATCH(AA$4,Esquemas_NORM!$H$1:$K$1,0)))</f>
        <v>A la fecha no ha conformado un EAT Región</v>
      </c>
      <c r="AB297" s="568" t="str">
        <f>IF($E297="","",INDEX(Esquemas_NORM!$H$2:$K$126,MATCH($E297,Esquemas_NORM!$A$2:$A$126,0),MATCH(AB$4,Esquemas_NORM!$H$1:$K$1,0)))</f>
        <v>A la fecha no ha conformado un EAT Área Metropolitana</v>
      </c>
      <c r="AC297" s="568" t="str">
        <f>IF($E297="","",INDEX(Esquemas_NORM!$H$2:$K$126,MATCH($E297,Esquemas_NORM!$A$2:$A$126,0),MATCH(AC$4,Esquemas_NORM!$H$1:$K$1,0)))</f>
        <v>ASOCIACION DE MUNICIPIOS DEL NORTE ANTIOQUEÑO - AMUNORTE</v>
      </c>
      <c r="AD297" s="645"/>
    </row>
    <row r="298" spans="1:30" hidden="1" x14ac:dyDescent="0.3">
      <c r="A298" s="6">
        <v>2017</v>
      </c>
      <c r="B298" s="4" t="s">
        <v>556</v>
      </c>
      <c r="C298" s="4" t="s">
        <v>235</v>
      </c>
      <c r="D298" s="4" t="s">
        <v>566</v>
      </c>
      <c r="E298" s="4" t="s">
        <v>254</v>
      </c>
      <c r="F298" s="4" t="s">
        <v>238</v>
      </c>
      <c r="G298" s="4" t="s">
        <v>255</v>
      </c>
      <c r="H298" s="9">
        <v>6.3813605859917795</v>
      </c>
      <c r="I298" s="9">
        <v>0</v>
      </c>
      <c r="J298" s="287">
        <v>6.3813605859917795</v>
      </c>
      <c r="K298" s="9">
        <v>1.2100280861427499</v>
      </c>
      <c r="L298" s="9">
        <v>4.122462193086295</v>
      </c>
      <c r="M298" s="287">
        <v>5.3324902792290452</v>
      </c>
      <c r="N298" s="9">
        <v>26.159143645042857</v>
      </c>
      <c r="O298" s="9">
        <v>2.4677786554068613</v>
      </c>
      <c r="P298" s="9">
        <v>0.76580138560325683</v>
      </c>
      <c r="Q298" s="9">
        <v>0.63566488118164688</v>
      </c>
      <c r="R298" s="9">
        <v>1.3041297350765999</v>
      </c>
      <c r="S298" s="9">
        <v>3.0308357360254452</v>
      </c>
      <c r="T298" s="9">
        <v>4.0129033466124593</v>
      </c>
      <c r="U298" s="9">
        <v>0.86150954495086096</v>
      </c>
      <c r="V298" s="287">
        <v>39.23776692989999</v>
      </c>
      <c r="W298" s="287">
        <v>52.231182677099767</v>
      </c>
      <c r="X298" s="9">
        <v>5.0900305436509603</v>
      </c>
      <c r="Y298" s="284">
        <v>57.322471328373467</v>
      </c>
      <c r="Z298" s="568" t="str">
        <f>SUBSTITUTE(SUBSTITUTE(SUBSTITUTE(SUBSTITUTE(IF(E298="","",VLOOKUP(E298,Esquemas_NORM!$A$2:$H$126,8,FALSE)),"PROVINCIA ADMINISTRATIVA Y DE PLANIFICACIÓN","PAT"),"PROVINCIA ADMINISTRATIVA Y DE PLANIFICACION","PAT"),"PROVINCIA ADMINISTRATIVA DE PLANIFICACION","PAT"),"PROVINCIA ADMINISTRATIVA Y PLANIFICACION","PAT")</f>
        <v>PAT BIOENERGÉTICA DEL NORTE DE ANTIOQUIA</v>
      </c>
      <c r="AA298" s="568" t="str">
        <f>IF($E298="","",INDEX(Esquemas_NORM!$H$2:$K$126,MATCH($E298,Esquemas_NORM!$A$2:$A$126,0),MATCH(AA$4,Esquemas_NORM!$H$1:$K$1,0)))</f>
        <v>A la fecha no ha conformado un EAT Región</v>
      </c>
      <c r="AB298" s="568" t="str">
        <f>IF($E298="","",INDEX(Esquemas_NORM!$H$2:$K$126,MATCH($E298,Esquemas_NORM!$A$2:$A$126,0),MATCH(AB$4,Esquemas_NORM!$H$1:$K$1,0)))</f>
        <v>A la fecha no ha conformado un EAT Área Metropolitana</v>
      </c>
      <c r="AC298" s="568" t="str">
        <f>IF($E298="","",INDEX(Esquemas_NORM!$H$2:$K$126,MATCH($E298,Esquemas_NORM!$A$2:$A$126,0),MATCH(AC$4,Esquemas_NORM!$H$1:$K$1,0)))</f>
        <v>A la fecha no ha conformado un EAT asociación - unión</v>
      </c>
      <c r="AD298" s="645"/>
    </row>
    <row r="299" spans="1:30" hidden="1" x14ac:dyDescent="0.3">
      <c r="A299" s="6">
        <v>2017</v>
      </c>
      <c r="B299" s="4" t="s">
        <v>556</v>
      </c>
      <c r="C299" s="4" t="s">
        <v>235</v>
      </c>
      <c r="D299" s="4" t="s">
        <v>570</v>
      </c>
      <c r="E299" s="4" t="s">
        <v>256</v>
      </c>
      <c r="F299" s="4" t="s">
        <v>238</v>
      </c>
      <c r="G299" s="4" t="s">
        <v>257</v>
      </c>
      <c r="H299" s="9">
        <v>36.565691446650298</v>
      </c>
      <c r="I299" s="9">
        <v>6.7898817797114788</v>
      </c>
      <c r="J299" s="287">
        <v>43.355573226361777</v>
      </c>
      <c r="K299" s="9">
        <v>8.5896350509668178</v>
      </c>
      <c r="L299" s="9">
        <v>10.235601052565459</v>
      </c>
      <c r="M299" s="287">
        <v>18.825236103532276</v>
      </c>
      <c r="N299" s="9">
        <v>9.8757199743317727</v>
      </c>
      <c r="O299" s="9">
        <v>23.412618126493722</v>
      </c>
      <c r="P299" s="9">
        <v>13.148066390223974</v>
      </c>
      <c r="Q299" s="9">
        <v>7.5768344887668739</v>
      </c>
      <c r="R299" s="9">
        <v>17.646058771375714</v>
      </c>
      <c r="S299" s="9">
        <v>19.265667036804192</v>
      </c>
      <c r="T299" s="9">
        <v>42.117905661159192</v>
      </c>
      <c r="U299" s="9">
        <v>5.5401927180364696</v>
      </c>
      <c r="V299" s="287">
        <v>138.58306316719194</v>
      </c>
      <c r="W299" s="287">
        <v>204.38141703506889</v>
      </c>
      <c r="X299" s="9">
        <v>19.917367402813969</v>
      </c>
      <c r="Y299" s="284">
        <v>224.30370743226169</v>
      </c>
      <c r="Z299" s="568" t="str">
        <f>SUBSTITUTE(SUBSTITUTE(SUBSTITUTE(SUBSTITUTE(IF(E299="","",VLOOKUP(E299,Esquemas_NORM!$A$2:$H$126,8,FALSE)),"PROVINCIA ADMINISTRATIVA Y DE PLANIFICACIÓN","PAT"),"PROVINCIA ADMINISTRATIVA Y DE PLANIFICACION","PAT"),"PROVINCIA ADMINISTRATIVA DE PLANIFICACION","PAT"),"PROVINCIA ADMINISTRATIVA Y PLANIFICACION","PAT")</f>
        <v>PAT BIOENERGÉTICA DEL NORTE DE ANTIOQUIA</v>
      </c>
      <c r="AA299" s="568" t="str">
        <f>IF($E299="","",INDEX(Esquemas_NORM!$H$2:$K$126,MATCH($E299,Esquemas_NORM!$A$2:$A$126,0),MATCH(AA$4,Esquemas_NORM!$H$1:$K$1,0)))</f>
        <v>A la fecha no ha conformado un EAT Región</v>
      </c>
      <c r="AB299" s="568" t="str">
        <f>IF($E299="","",INDEX(Esquemas_NORM!$H$2:$K$126,MATCH($E299,Esquemas_NORM!$A$2:$A$126,0),MATCH(AB$4,Esquemas_NORM!$H$1:$K$1,0)))</f>
        <v>A la fecha no ha conformado un EAT Área Metropolitana</v>
      </c>
      <c r="AC299" s="568" t="str">
        <f>IF($E299="","",INDEX(Esquemas_NORM!$H$2:$K$126,MATCH($E299,Esquemas_NORM!$A$2:$A$126,0),MATCH(AC$4,Esquemas_NORM!$H$1:$K$1,0)))</f>
        <v>ASOCIACION DE MUNICIPIOS DEL NORTE ANTIOQUEÑO - AMUNORTE</v>
      </c>
      <c r="AD299" s="645"/>
    </row>
    <row r="300" spans="1:30" hidden="1" x14ac:dyDescent="0.3">
      <c r="A300" s="6">
        <v>2017</v>
      </c>
      <c r="B300" s="4" t="s">
        <v>556</v>
      </c>
      <c r="C300" s="4" t="s">
        <v>235</v>
      </c>
      <c r="D300" s="4" t="s">
        <v>570</v>
      </c>
      <c r="E300" s="4" t="s">
        <v>258</v>
      </c>
      <c r="F300" s="4" t="s">
        <v>238</v>
      </c>
      <c r="G300" s="4" t="s">
        <v>259</v>
      </c>
      <c r="H300" s="9">
        <v>2.1899078632656637</v>
      </c>
      <c r="I300" s="9">
        <v>0</v>
      </c>
      <c r="J300" s="287">
        <v>2.1899078632656637</v>
      </c>
      <c r="K300" s="9">
        <v>0.67655300855387057</v>
      </c>
      <c r="L300" s="9">
        <v>3.7418450605013653</v>
      </c>
      <c r="M300" s="287">
        <v>4.418398069055236</v>
      </c>
      <c r="N300" s="9">
        <v>1.4457190638584201</v>
      </c>
      <c r="O300" s="9">
        <v>6.0268789568420909</v>
      </c>
      <c r="P300" s="9">
        <v>3.5969762789229178</v>
      </c>
      <c r="Q300" s="9">
        <v>1.4241258226107907</v>
      </c>
      <c r="R300" s="9">
        <v>7.6856031414838402</v>
      </c>
      <c r="S300" s="9">
        <v>5.0206778731450958</v>
      </c>
      <c r="T300" s="9">
        <v>12.738831395424933</v>
      </c>
      <c r="U300" s="9">
        <v>2.8082664937614714</v>
      </c>
      <c r="V300" s="287">
        <v>40.747079026049562</v>
      </c>
      <c r="W300" s="287">
        <v>48.012205743928121</v>
      </c>
      <c r="X300" s="9">
        <v>4.6788830192781941</v>
      </c>
      <c r="Y300" s="284">
        <v>52.692245247109916</v>
      </c>
      <c r="Z300" s="568" t="str">
        <f>SUBSTITUTE(SUBSTITUTE(SUBSTITUTE(SUBSTITUTE(IF(E300="","",VLOOKUP(E300,Esquemas_NORM!$A$2:$H$126,8,FALSE)),"PROVINCIA ADMINISTRATIVA Y DE PLANIFICACIÓN","PAT"),"PROVINCIA ADMINISTRATIVA Y DE PLANIFICACION","PAT"),"PROVINCIA ADMINISTRATIVA DE PLANIFICACION","PAT"),"PROVINCIA ADMINISTRATIVA Y PLANIFICACION","PAT")</f>
        <v>PAT BIOENERGÉTICA DEL NORTE DE ANTIOQUIA</v>
      </c>
      <c r="AA300" s="568" t="str">
        <f>IF($E300="","",INDEX(Esquemas_NORM!$H$2:$K$126,MATCH($E300,Esquemas_NORM!$A$2:$A$126,0),MATCH(AA$4,Esquemas_NORM!$H$1:$K$1,0)))</f>
        <v>A la fecha no ha conformado un EAT Región</v>
      </c>
      <c r="AB300" s="568" t="str">
        <f>IF($E300="","",INDEX(Esquemas_NORM!$H$2:$K$126,MATCH($E300,Esquemas_NORM!$A$2:$A$126,0),MATCH(AB$4,Esquemas_NORM!$H$1:$K$1,0)))</f>
        <v>A la fecha no ha conformado un EAT Área Metropolitana</v>
      </c>
      <c r="AC300" s="568" t="str">
        <f>IF($E300="","",INDEX(Esquemas_NORM!$H$2:$K$126,MATCH($E300,Esquemas_NORM!$A$2:$A$126,0),MATCH(AC$4,Esquemas_NORM!$H$1:$K$1,0)))</f>
        <v>ASOCIACION DE MUNICIPIOS DEL NORTE ANTIOQUEÑO - AMUNORTE</v>
      </c>
      <c r="AD300" s="645"/>
    </row>
    <row r="301" spans="1:30" hidden="1" x14ac:dyDescent="0.3">
      <c r="A301" s="6">
        <v>2017</v>
      </c>
      <c r="B301" s="4" t="s">
        <v>556</v>
      </c>
      <c r="C301" s="4" t="s">
        <v>235</v>
      </c>
      <c r="D301" s="4" t="s">
        <v>569</v>
      </c>
      <c r="E301" s="4" t="s">
        <v>260</v>
      </c>
      <c r="F301" s="4" t="s">
        <v>238</v>
      </c>
      <c r="G301" s="4" t="s">
        <v>261</v>
      </c>
      <c r="H301" s="9">
        <v>4.2661491237173035</v>
      </c>
      <c r="I301" s="9">
        <v>0</v>
      </c>
      <c r="J301" s="287">
        <v>4.2661491237173035</v>
      </c>
      <c r="K301" s="9">
        <v>1.6197181748650846</v>
      </c>
      <c r="L301" s="9">
        <v>1.4046532781302588</v>
      </c>
      <c r="M301" s="287">
        <v>3.0243714529953434</v>
      </c>
      <c r="N301" s="9">
        <v>2.0002420709037931</v>
      </c>
      <c r="O301" s="9">
        <v>5.7866173505751295</v>
      </c>
      <c r="P301" s="9">
        <v>1.2808563510499746</v>
      </c>
      <c r="Q301" s="9">
        <v>0.94700523677310422</v>
      </c>
      <c r="R301" s="9">
        <v>2.8679149544771163</v>
      </c>
      <c r="S301" s="9">
        <v>2.9388849534019328</v>
      </c>
      <c r="T301" s="9">
        <v>6.1810334725009923</v>
      </c>
      <c r="U301" s="9">
        <v>1.1725468434497384</v>
      </c>
      <c r="V301" s="287">
        <v>23.175101233131784</v>
      </c>
      <c r="W301" s="287">
        <v>31.063574742634525</v>
      </c>
      <c r="X301" s="9">
        <v>3.0272058975289706</v>
      </c>
      <c r="Y301" s="284">
        <v>34.091528877484016</v>
      </c>
      <c r="Z301" s="568" t="str">
        <f>SUBSTITUTE(SUBSTITUTE(SUBSTITUTE(SUBSTITUTE(IF(E301="","",VLOOKUP(E301,Esquemas_NORM!$A$2:$H$126,8,FALSE)),"PROVINCIA ADMINISTRATIVA Y DE PLANIFICACIÓN","PAT"),"PROVINCIA ADMINISTRATIVA Y DE PLANIFICACION","PAT"),"PROVINCIA ADMINISTRATIVA DE PLANIFICACION","PAT"),"PROVINCIA ADMINISTRATIVA Y PLANIFICACION","PAT")</f>
        <v>PAT BIOENERGÉTICA DEL NORTE DE ANTIOQUIA</v>
      </c>
      <c r="AA301" s="568" t="str">
        <f>IF($E301="","",INDEX(Esquemas_NORM!$H$2:$K$126,MATCH($E301,Esquemas_NORM!$A$2:$A$126,0),MATCH(AA$4,Esquemas_NORM!$H$1:$K$1,0)))</f>
        <v>A la fecha no ha conformado un EAT Región</v>
      </c>
      <c r="AB301" s="568" t="str">
        <f>IF($E301="","",INDEX(Esquemas_NORM!$H$2:$K$126,MATCH($E301,Esquemas_NORM!$A$2:$A$126,0),MATCH(AB$4,Esquemas_NORM!$H$1:$K$1,0)))</f>
        <v>A la fecha no ha conformado un EAT Área Metropolitana</v>
      </c>
      <c r="AC301" s="568" t="str">
        <f>IF($E301="","",INDEX(Esquemas_NORM!$H$2:$K$126,MATCH($E301,Esquemas_NORM!$A$2:$A$126,0),MATCH(AC$4,Esquemas_NORM!$H$1:$K$1,0)))</f>
        <v>ASOCIACION DE MUNICIPIOS DEL NORTE ANTIOQUEÑO - AMUNORTE</v>
      </c>
      <c r="AD301" s="645"/>
    </row>
    <row r="302" spans="1:30" hidden="1" x14ac:dyDescent="0.3">
      <c r="A302" s="6">
        <v>2017</v>
      </c>
      <c r="B302" s="4" t="s">
        <v>556</v>
      </c>
      <c r="C302" s="4" t="s">
        <v>235</v>
      </c>
      <c r="D302" s="4" t="s">
        <v>569</v>
      </c>
      <c r="E302" s="4" t="s">
        <v>262</v>
      </c>
      <c r="F302" s="4" t="s">
        <v>238</v>
      </c>
      <c r="G302" s="4" t="s">
        <v>263</v>
      </c>
      <c r="H302" s="9">
        <v>49.410329027038223</v>
      </c>
      <c r="I302" s="9">
        <v>2.0211201986021785E-3</v>
      </c>
      <c r="J302" s="287">
        <v>49.412350147236822</v>
      </c>
      <c r="K302" s="9">
        <v>378.53199080264318</v>
      </c>
      <c r="L302" s="9">
        <v>72.402679067847004</v>
      </c>
      <c r="M302" s="287">
        <v>450.93466987049021</v>
      </c>
      <c r="N302" s="9">
        <v>15.191283106264938</v>
      </c>
      <c r="O302" s="9">
        <v>59.560459487697798</v>
      </c>
      <c r="P302" s="9">
        <v>8.0178546655931431</v>
      </c>
      <c r="Q302" s="9">
        <v>9.6765155958182039</v>
      </c>
      <c r="R302" s="9">
        <v>23.382598731839447</v>
      </c>
      <c r="S302" s="9">
        <v>44.609885536293447</v>
      </c>
      <c r="T302" s="9">
        <v>28.430514341364649</v>
      </c>
      <c r="U302" s="9">
        <v>6.0993480001835305</v>
      </c>
      <c r="V302" s="287">
        <v>194.96845946505516</v>
      </c>
      <c r="W302" s="287">
        <v>672.60769344947971</v>
      </c>
      <c r="X302" s="9">
        <v>65.546930551391398</v>
      </c>
      <c r="Y302" s="284">
        <v>738.17082529716345</v>
      </c>
      <c r="Z302" s="568" t="str">
        <f>SUBSTITUTE(SUBSTITUTE(SUBSTITUTE(SUBSTITUTE(IF(E302="","",VLOOKUP(E302,Esquemas_NORM!$A$2:$H$126,8,FALSE)),"PROVINCIA ADMINISTRATIVA Y DE PLANIFICACIÓN","PAT"),"PROVINCIA ADMINISTRATIVA Y DE PLANIFICACION","PAT"),"PROVINCIA ADMINISTRATIVA DE PLANIFICACION","PAT"),"PROVINCIA ADMINISTRATIVA Y PLANIFICACION","PAT")</f>
        <v>PAT DEL RIO GRANDE</v>
      </c>
      <c r="AA302" s="568" t="str">
        <f>IF($E302="","",INDEX(Esquemas_NORM!$H$2:$K$126,MATCH($E302,Esquemas_NORM!$A$2:$A$126,0),MATCH(AA$4,Esquemas_NORM!$H$1:$K$1,0)))</f>
        <v>A la fecha no ha conformado un EAT Región</v>
      </c>
      <c r="AB302" s="568" t="str">
        <f>IF($E302="","",INDEX(Esquemas_NORM!$H$2:$K$126,MATCH($E302,Esquemas_NORM!$A$2:$A$126,0),MATCH(AB$4,Esquemas_NORM!$H$1:$K$1,0)))</f>
        <v>A la fecha no ha conformado un EAT Área Metropolitana</v>
      </c>
      <c r="AC302" s="568" t="str">
        <f>IF($E302="","",INDEX(Esquemas_NORM!$H$2:$K$126,MATCH($E302,Esquemas_NORM!$A$2:$A$126,0),MATCH(AC$4,Esquemas_NORM!$H$1:$K$1,0)))</f>
        <v>A la fecha no ha conformado un EAT asociación - unión</v>
      </c>
      <c r="AD302" s="645"/>
    </row>
    <row r="303" spans="1:30" hidden="1" x14ac:dyDescent="0.3">
      <c r="A303" s="6">
        <v>2017</v>
      </c>
      <c r="B303" s="4" t="s">
        <v>556</v>
      </c>
      <c r="C303" s="4" t="s">
        <v>235</v>
      </c>
      <c r="D303" s="4" t="s">
        <v>569</v>
      </c>
      <c r="E303" s="4" t="s">
        <v>264</v>
      </c>
      <c r="F303" s="4" t="s">
        <v>238</v>
      </c>
      <c r="G303" s="4" t="s">
        <v>265</v>
      </c>
      <c r="H303" s="9">
        <v>285.17919546770111</v>
      </c>
      <c r="I303" s="9">
        <v>11.269027574002958</v>
      </c>
      <c r="J303" s="287">
        <v>296.44822304170407</v>
      </c>
      <c r="K303" s="9">
        <v>215.30820640362791</v>
      </c>
      <c r="L303" s="9">
        <v>44.727167474963238</v>
      </c>
      <c r="M303" s="287">
        <v>260.03537387859114</v>
      </c>
      <c r="N303" s="9">
        <v>31.504981897347541</v>
      </c>
      <c r="O303" s="9">
        <v>90.807031946507038</v>
      </c>
      <c r="P303" s="9">
        <v>12.156267506661553</v>
      </c>
      <c r="Q303" s="9">
        <v>12.30436159109686</v>
      </c>
      <c r="R303" s="9">
        <v>28.120930872705337</v>
      </c>
      <c r="S303" s="9">
        <v>58.030993422885942</v>
      </c>
      <c r="T303" s="9">
        <v>86.503348141485546</v>
      </c>
      <c r="U303" s="9">
        <v>10.127080605085888</v>
      </c>
      <c r="V303" s="287">
        <v>329.55499598377571</v>
      </c>
      <c r="W303" s="287">
        <v>890.42066531394971</v>
      </c>
      <c r="X303" s="9">
        <v>86.773229148702654</v>
      </c>
      <c r="Y303" s="284">
        <v>977.21534228307462</v>
      </c>
      <c r="Z303" s="568" t="str">
        <f>SUBSTITUTE(SUBSTITUTE(SUBSTITUTE(SUBSTITUTE(IF(E303="","",VLOOKUP(E303,Esquemas_NORM!$A$2:$H$126,8,FALSE)),"PROVINCIA ADMINISTRATIVA Y DE PLANIFICACIÓN","PAT"),"PROVINCIA ADMINISTRATIVA Y DE PLANIFICACION","PAT"),"PROVINCIA ADMINISTRATIVA DE PLANIFICACION","PAT"),"PROVINCIA ADMINISTRATIVA Y PLANIFICACION","PAT")</f>
        <v>PAT DEL RIO GRANDE</v>
      </c>
      <c r="AA303" s="568" t="str">
        <f>IF($E303="","",INDEX(Esquemas_NORM!$H$2:$K$126,MATCH($E303,Esquemas_NORM!$A$2:$A$126,0),MATCH(AA$4,Esquemas_NORM!$H$1:$K$1,0)))</f>
        <v>A la fecha no ha conformado un EAT Región</v>
      </c>
      <c r="AB303" s="568" t="str">
        <f>IF($E303="","",INDEX(Esquemas_NORM!$H$2:$K$126,MATCH($E303,Esquemas_NORM!$A$2:$A$126,0),MATCH(AB$4,Esquemas_NORM!$H$1:$K$1,0)))</f>
        <v>A la fecha no ha conformado un EAT Área Metropolitana</v>
      </c>
      <c r="AC303" s="568" t="str">
        <f>IF($E303="","",INDEX(Esquemas_NORM!$H$2:$K$126,MATCH($E303,Esquemas_NORM!$A$2:$A$126,0),MATCH(AC$4,Esquemas_NORM!$H$1:$K$1,0)))</f>
        <v>A la fecha no ha conformado un EAT asociación - unión</v>
      </c>
      <c r="AD303" s="645"/>
    </row>
    <row r="304" spans="1:30" hidden="1" x14ac:dyDescent="0.3">
      <c r="A304" s="6">
        <v>2017</v>
      </c>
      <c r="B304" s="4" t="s">
        <v>556</v>
      </c>
      <c r="C304" s="4" t="s">
        <v>235</v>
      </c>
      <c r="D304" s="4" t="s">
        <v>570</v>
      </c>
      <c r="E304" s="4" t="s">
        <v>266</v>
      </c>
      <c r="F304" s="4" t="s">
        <v>238</v>
      </c>
      <c r="G304" s="4" t="s">
        <v>267</v>
      </c>
      <c r="H304" s="9">
        <v>8.3717570950255329</v>
      </c>
      <c r="I304" s="9">
        <v>0</v>
      </c>
      <c r="J304" s="287">
        <v>8.3717570950255329</v>
      </c>
      <c r="K304" s="9">
        <v>5.4158649748443954</v>
      </c>
      <c r="L304" s="9">
        <v>0.20346824726778887</v>
      </c>
      <c r="M304" s="287">
        <v>5.6193332221121839</v>
      </c>
      <c r="N304" s="9">
        <v>10.534616232657276</v>
      </c>
      <c r="O304" s="9">
        <v>10.355117361654797</v>
      </c>
      <c r="P304" s="9">
        <v>2.7084637557477369</v>
      </c>
      <c r="Q304" s="9">
        <v>1.367306950432442</v>
      </c>
      <c r="R304" s="9">
        <v>3.6549758044121026</v>
      </c>
      <c r="S304" s="9">
        <v>5.5804394438083742</v>
      </c>
      <c r="T304" s="9">
        <v>8.8415123553565529</v>
      </c>
      <c r="U304" s="9">
        <v>1.9256590925552128</v>
      </c>
      <c r="V304" s="287">
        <v>44.968090996624504</v>
      </c>
      <c r="W304" s="287">
        <v>60.324496442830842</v>
      </c>
      <c r="X304" s="9">
        <v>5.8787397429361423</v>
      </c>
      <c r="Y304" s="284">
        <v>66.204689239382148</v>
      </c>
      <c r="Z304" s="568" t="str">
        <f>SUBSTITUTE(SUBSTITUTE(SUBSTITUTE(SUBSTITUTE(IF(E304="","",VLOOKUP(E304,Esquemas_NORM!$A$2:$H$126,8,FALSE)),"PROVINCIA ADMINISTRATIVA Y DE PLANIFICACIÓN","PAT"),"PROVINCIA ADMINISTRATIVA Y DE PLANIFICACION","PAT"),"PROVINCIA ADMINISTRATIVA DE PLANIFICACION","PAT"),"PROVINCIA ADMINISTRATIVA Y PLANIFICACION","PAT")</f>
        <v>PAT BIOENERGÉTICA DEL NORTE DE ANTIOQUIA</v>
      </c>
      <c r="AA304" s="568" t="str">
        <f>IF($E304="","",INDEX(Esquemas_NORM!$H$2:$K$126,MATCH($E304,Esquemas_NORM!$A$2:$A$126,0),MATCH(AA$4,Esquemas_NORM!$H$1:$K$1,0)))</f>
        <v>A la fecha no ha conformado un EAT Región</v>
      </c>
      <c r="AB304" s="568" t="str">
        <f>IF($E304="","",INDEX(Esquemas_NORM!$H$2:$K$126,MATCH($E304,Esquemas_NORM!$A$2:$A$126,0),MATCH(AB$4,Esquemas_NORM!$H$1:$K$1,0)))</f>
        <v>A la fecha no ha conformado un EAT Área Metropolitana</v>
      </c>
      <c r="AC304" s="568" t="str">
        <f>IF($E304="","",INDEX(Esquemas_NORM!$H$2:$K$126,MATCH($E304,Esquemas_NORM!$A$2:$A$126,0),MATCH(AC$4,Esquemas_NORM!$H$1:$K$1,0)))</f>
        <v>ASOCIACION DE MUNICIPIOS DEL NORTE ANTIOQUEÑO - AMUNORTE</v>
      </c>
      <c r="AD304" s="645"/>
    </row>
    <row r="305" spans="1:30" hidden="1" x14ac:dyDescent="0.3">
      <c r="A305" s="6">
        <v>2017</v>
      </c>
      <c r="B305" s="4" t="s">
        <v>556</v>
      </c>
      <c r="C305" s="4" t="s">
        <v>235</v>
      </c>
      <c r="D305" s="4" t="s">
        <v>568</v>
      </c>
      <c r="E305" s="4" t="s">
        <v>268</v>
      </c>
      <c r="F305" s="4" t="s">
        <v>238</v>
      </c>
      <c r="G305" s="4" t="s">
        <v>269</v>
      </c>
      <c r="H305" s="9">
        <v>13.928702701769675</v>
      </c>
      <c r="I305" s="9">
        <v>1.8963273679152968</v>
      </c>
      <c r="J305" s="287">
        <v>15.825030069684971</v>
      </c>
      <c r="K305" s="9">
        <v>3.6805269271676977</v>
      </c>
      <c r="L305" s="9">
        <v>6.5380099419684861</v>
      </c>
      <c r="M305" s="287">
        <v>10.218536869136184</v>
      </c>
      <c r="N305" s="9">
        <v>3.7933545820845875</v>
      </c>
      <c r="O305" s="9">
        <v>35.292416829822734</v>
      </c>
      <c r="P305" s="9">
        <v>3.3274037742043805</v>
      </c>
      <c r="Q305" s="9">
        <v>2.9147161888883408</v>
      </c>
      <c r="R305" s="9">
        <v>6.6062381589183783</v>
      </c>
      <c r="S305" s="9">
        <v>10.750788378224696</v>
      </c>
      <c r="T305" s="9">
        <v>19.846260032346365</v>
      </c>
      <c r="U305" s="9">
        <v>3.0294851971927961</v>
      </c>
      <c r="V305" s="287">
        <v>85.560663141682284</v>
      </c>
      <c r="W305" s="287">
        <v>114.38267825277714</v>
      </c>
      <c r="X305" s="9">
        <v>11.146814912667226</v>
      </c>
      <c r="Y305" s="284">
        <v>125.53224833413947</v>
      </c>
      <c r="Z305" s="568" t="str">
        <f>SUBSTITUTE(SUBSTITUTE(SUBSTITUTE(SUBSTITUTE(IF(E305="","",VLOOKUP(E305,Esquemas_NORM!$A$2:$H$126,8,FALSE)),"PROVINCIA ADMINISTRATIVA Y DE PLANIFICACIÓN","PAT"),"PROVINCIA ADMINISTRATIVA Y DE PLANIFICACION","PAT"),"PROVINCIA ADMINISTRATIVA DE PLANIFICACION","PAT"),"PROVINCIA ADMINISTRATIVA Y PLANIFICACION","PAT")</f>
        <v>PAT BIOENERGÉTICA DEL NORTE DE ANTIOQUIA</v>
      </c>
      <c r="AA305" s="568" t="str">
        <f>IF($E305="","",INDEX(Esquemas_NORM!$H$2:$K$126,MATCH($E305,Esquemas_NORM!$A$2:$A$126,0),MATCH(AA$4,Esquemas_NORM!$H$1:$K$1,0)))</f>
        <v>A la fecha no ha conformado un EAT Región</v>
      </c>
      <c r="AB305" s="568" t="str">
        <f>IF($E305="","",INDEX(Esquemas_NORM!$H$2:$K$126,MATCH($E305,Esquemas_NORM!$A$2:$A$126,0),MATCH(AB$4,Esquemas_NORM!$H$1:$K$1,0)))</f>
        <v>A la fecha no ha conformado un EAT Área Metropolitana</v>
      </c>
      <c r="AC305" s="568" t="str">
        <f>IF($E305="","",INDEX(Esquemas_NORM!$H$2:$K$126,MATCH($E305,Esquemas_NORM!$A$2:$A$126,0),MATCH(AC$4,Esquemas_NORM!$H$1:$K$1,0)))</f>
        <v>A la fecha no ha conformado un EAT asociación - unión</v>
      </c>
      <c r="AD305" s="645"/>
    </row>
    <row r="306" spans="1:30" hidden="1" x14ac:dyDescent="0.3">
      <c r="A306" s="6">
        <v>2017</v>
      </c>
      <c r="B306" s="4" t="s">
        <v>556</v>
      </c>
      <c r="C306" s="4" t="s">
        <v>235</v>
      </c>
      <c r="D306" s="4" t="s">
        <v>568</v>
      </c>
      <c r="E306" s="4" t="s">
        <v>270</v>
      </c>
      <c r="F306" s="4" t="s">
        <v>238</v>
      </c>
      <c r="G306" s="4" t="s">
        <v>271</v>
      </c>
      <c r="H306" s="9">
        <v>40.605784977610568</v>
      </c>
      <c r="I306" s="9">
        <v>0.35744189244852798</v>
      </c>
      <c r="J306" s="287">
        <v>40.963226870059096</v>
      </c>
      <c r="K306" s="9">
        <v>87.539839669700015</v>
      </c>
      <c r="L306" s="9">
        <v>33.666832714622799</v>
      </c>
      <c r="M306" s="287">
        <v>121.20667238432281</v>
      </c>
      <c r="N306" s="9">
        <v>20.356391646986587</v>
      </c>
      <c r="O306" s="9">
        <v>108.0435000214397</v>
      </c>
      <c r="P306" s="9">
        <v>9.134911683423379</v>
      </c>
      <c r="Q306" s="9">
        <v>15.697708397483067</v>
      </c>
      <c r="R306" s="9">
        <v>31.354400377556775</v>
      </c>
      <c r="S306" s="9">
        <v>44.943505687422714</v>
      </c>
      <c r="T306" s="9">
        <v>73.943874688323518</v>
      </c>
      <c r="U306" s="9">
        <v>12.134141867409811</v>
      </c>
      <c r="V306" s="287">
        <v>315.60843437004559</v>
      </c>
      <c r="W306" s="287">
        <v>480.63969314517738</v>
      </c>
      <c r="X306" s="9">
        <v>46.839274801122947</v>
      </c>
      <c r="Y306" s="284">
        <v>527.49054525377733</v>
      </c>
      <c r="Z306" s="568" t="str">
        <f>SUBSTITUTE(SUBSTITUTE(SUBSTITUTE(SUBSTITUTE(IF(E306="","",VLOOKUP(E306,Esquemas_NORM!$A$2:$H$126,8,FALSE)),"PROVINCIA ADMINISTRATIVA Y DE PLANIFICACIÓN","PAT"),"PROVINCIA ADMINISTRATIVA Y DE PLANIFICACION","PAT"),"PROVINCIA ADMINISTRATIVA DE PLANIFICACION","PAT"),"PROVINCIA ADMINISTRATIVA Y PLANIFICACION","PAT")</f>
        <v>PAT BIOENERGÉTICA DEL NORTE DE ANTIOQUIA</v>
      </c>
      <c r="AA306" s="568" t="str">
        <f>IF($E306="","",INDEX(Esquemas_NORM!$H$2:$K$126,MATCH($E306,Esquemas_NORM!$A$2:$A$126,0),MATCH(AA$4,Esquemas_NORM!$H$1:$K$1,0)))</f>
        <v>A la fecha no ha conformado un EAT Región</v>
      </c>
      <c r="AB306" s="568" t="str">
        <f>IF($E306="","",INDEX(Esquemas_NORM!$H$2:$K$126,MATCH($E306,Esquemas_NORM!$A$2:$A$126,0),MATCH(AB$4,Esquemas_NORM!$H$1:$K$1,0)))</f>
        <v>A la fecha no ha conformado un EAT Área Metropolitana</v>
      </c>
      <c r="AC306" s="568" t="str">
        <f>IF($E306="","",INDEX(Esquemas_NORM!$H$2:$K$126,MATCH($E306,Esquemas_NORM!$A$2:$A$126,0),MATCH(AC$4,Esquemas_NORM!$H$1:$K$1,0)))</f>
        <v>A la fecha no ha conformado un EAT asociación - unión</v>
      </c>
      <c r="AD306" s="645"/>
    </row>
    <row r="307" spans="1:30" hidden="1" x14ac:dyDescent="0.3">
      <c r="A307" s="6">
        <v>2017</v>
      </c>
      <c r="B307" s="4" t="s">
        <v>556</v>
      </c>
      <c r="C307" s="4" t="s">
        <v>272</v>
      </c>
      <c r="D307" s="4" t="s">
        <v>571</v>
      </c>
      <c r="E307" s="4" t="s">
        <v>274</v>
      </c>
      <c r="F307" s="4" t="s">
        <v>275</v>
      </c>
      <c r="G307" s="4" t="s">
        <v>277</v>
      </c>
      <c r="H307" s="9">
        <v>4.1554995676433126</v>
      </c>
      <c r="I307" s="9">
        <v>7.5813294482511895E-2</v>
      </c>
      <c r="J307" s="287">
        <v>4.2313128621258249</v>
      </c>
      <c r="K307" s="9">
        <v>0.58784740260411095</v>
      </c>
      <c r="L307" s="9">
        <v>1.2848380656321319</v>
      </c>
      <c r="M307" s="287">
        <v>1.8726854682362428</v>
      </c>
      <c r="N307" s="9">
        <v>2.8020181251289111</v>
      </c>
      <c r="O307" s="9">
        <v>1.6450742595184018</v>
      </c>
      <c r="P307" s="9">
        <v>0.48052476906256181</v>
      </c>
      <c r="Q307" s="9">
        <v>0.31721795857560686</v>
      </c>
      <c r="R307" s="9">
        <v>0.97084014134582164</v>
      </c>
      <c r="S307" s="9">
        <v>1.6250370590718679</v>
      </c>
      <c r="T307" s="9">
        <v>5.0563743960083407</v>
      </c>
      <c r="U307" s="9">
        <v>0.40931526453574063</v>
      </c>
      <c r="V307" s="287">
        <v>13.306401973247253</v>
      </c>
      <c r="W307" s="287">
        <v>19.832769025868149</v>
      </c>
      <c r="X307" s="9">
        <v>1.9327419930529941</v>
      </c>
      <c r="Y307" s="284">
        <v>21.76598873657203</v>
      </c>
      <c r="Z307" s="568" t="str">
        <f>SUBSTITUTE(SUBSTITUTE(SUBSTITUTE(SUBSTITUTE(IF(E307="","",VLOOKUP(E307,Esquemas_NORM!$A$2:$H$126,8,FALSE)),"PROVINCIA ADMINISTRATIVA Y DE PLANIFICACIÓN","PAT"),"PROVINCIA ADMINISTRATIVA Y DE PLANIFICACION","PAT"),"PROVINCIA ADMINISTRATIVA DE PLANIFICACION","PAT"),"PROVINCIA ADMINISTRATIVA Y PLANIFICACION","PAT")</f>
        <v>PAT AGROINDUSTRIAL DEL OCCIDENTE ANTIOQUEÑO</v>
      </c>
      <c r="AA307" s="568" t="str">
        <f>IF($E307="","",INDEX(Esquemas_NORM!$H$2:$K$126,MATCH($E307,Esquemas_NORM!$A$2:$A$126,0),MATCH(AA$4,Esquemas_NORM!$H$1:$K$1,0)))</f>
        <v>Región de Planeación y Gestión de Occidente</v>
      </c>
      <c r="AB307" s="568" t="str">
        <f>IF($E307="","",INDEX(Esquemas_NORM!$H$2:$K$126,MATCH($E307,Esquemas_NORM!$A$2:$A$126,0),MATCH(AB$4,Esquemas_NORM!$H$1:$K$1,0)))</f>
        <v>A la fecha no ha conformado un EAT Área Metropolitana</v>
      </c>
      <c r="AC307" s="568" t="str">
        <f>IF($E307="","",INDEX(Esquemas_NORM!$H$2:$K$126,MATCH($E307,Esquemas_NORM!$A$2:$A$126,0),MATCH(AC$4,Esquemas_NORM!$H$1:$K$1,0)))</f>
        <v>ASOCIACION DE MUNICIPIOS DEL NORTE ANTIOQUEÑO - AMUNORTE</v>
      </c>
      <c r="AD307" s="645"/>
    </row>
    <row r="308" spans="1:30" hidden="1" x14ac:dyDescent="0.3">
      <c r="A308" s="6">
        <v>2017</v>
      </c>
      <c r="B308" s="4" t="s">
        <v>556</v>
      </c>
      <c r="C308" s="4" t="s">
        <v>272</v>
      </c>
      <c r="D308" s="4" t="s">
        <v>572</v>
      </c>
      <c r="E308" s="4" t="s">
        <v>278</v>
      </c>
      <c r="F308" s="4" t="s">
        <v>275</v>
      </c>
      <c r="G308" s="4" t="s">
        <v>280</v>
      </c>
      <c r="H308" s="9">
        <v>36.629863281429991</v>
      </c>
      <c r="I308" s="9">
        <v>0</v>
      </c>
      <c r="J308" s="287">
        <v>36.629863281429991</v>
      </c>
      <c r="K308" s="9">
        <v>1.2013013285005036</v>
      </c>
      <c r="L308" s="9">
        <v>6.9615518357629309</v>
      </c>
      <c r="M308" s="287">
        <v>8.162853164263435</v>
      </c>
      <c r="N308" s="9">
        <v>1.3587015801898827</v>
      </c>
      <c r="O308" s="9">
        <v>5.9409471498570436</v>
      </c>
      <c r="P308" s="9">
        <v>2.8440523291701663</v>
      </c>
      <c r="Q308" s="9">
        <v>1.9581301477623505</v>
      </c>
      <c r="R308" s="9">
        <v>4.7202650279018323</v>
      </c>
      <c r="S308" s="9">
        <v>6.9136025518106878</v>
      </c>
      <c r="T308" s="9">
        <v>12.228812103416429</v>
      </c>
      <c r="U308" s="9">
        <v>1.799602108753062</v>
      </c>
      <c r="V308" s="287">
        <v>37.764112998861457</v>
      </c>
      <c r="W308" s="287">
        <v>84.346592326412789</v>
      </c>
      <c r="X308" s="9">
        <v>8.2197398027284052</v>
      </c>
      <c r="Y308" s="284">
        <v>92.5683638099365</v>
      </c>
      <c r="Z308" s="568" t="str">
        <f>SUBSTITUTE(SUBSTITUTE(SUBSTITUTE(SUBSTITUTE(IF(E308="","",VLOOKUP(E308,Esquemas_NORM!$A$2:$H$126,8,FALSE)),"PROVINCIA ADMINISTRATIVA Y DE PLANIFICACIÓN","PAT"),"PROVINCIA ADMINISTRATIVA Y DE PLANIFICACION","PAT"),"PROVINCIA ADMINISTRATIVA DE PLANIFICACION","PAT"),"PROVINCIA ADMINISTRATIVA Y PLANIFICACION","PAT")</f>
        <v>PAT DE PENDERISCO Y SINIFANÁ</v>
      </c>
      <c r="AA308" s="568" t="str">
        <f>IF($E308="","",INDEX(Esquemas_NORM!$H$2:$K$126,MATCH($E308,Esquemas_NORM!$A$2:$A$126,0),MATCH(AA$4,Esquemas_NORM!$H$1:$K$1,0)))</f>
        <v>A la fecha no ha conformado un EAT Región</v>
      </c>
      <c r="AB308" s="568" t="str">
        <f>IF($E308="","",INDEX(Esquemas_NORM!$H$2:$K$126,MATCH($E308,Esquemas_NORM!$A$2:$A$126,0),MATCH(AB$4,Esquemas_NORM!$H$1:$K$1,0)))</f>
        <v>A la fecha no ha conformado un EAT Área Metropolitana</v>
      </c>
      <c r="AC308" s="568" t="str">
        <f>IF($E308="","",INDEX(Esquemas_NORM!$H$2:$K$126,MATCH($E308,Esquemas_NORM!$A$2:$A$126,0),MATCH(AC$4,Esquemas_NORM!$H$1:$K$1,0)))</f>
        <v>ASOCIACION DE MUNICIPIOS DEL OCCIDENTE ANTIOQUEÑO - AMOCCIDENTE</v>
      </c>
      <c r="AD308" s="645"/>
    </row>
    <row r="309" spans="1:30" hidden="1" x14ac:dyDescent="0.3">
      <c r="A309" s="6">
        <v>2017</v>
      </c>
      <c r="B309" s="4" t="s">
        <v>556</v>
      </c>
      <c r="C309" s="4" t="s">
        <v>272</v>
      </c>
      <c r="D309" s="4" t="s">
        <v>572</v>
      </c>
      <c r="E309" s="4" t="s">
        <v>281</v>
      </c>
      <c r="F309" s="4" t="s">
        <v>275</v>
      </c>
      <c r="G309" s="4" t="s">
        <v>282</v>
      </c>
      <c r="H309" s="9">
        <v>10.840860872601196</v>
      </c>
      <c r="I309" s="9">
        <v>0</v>
      </c>
      <c r="J309" s="287">
        <v>10.840860872601196</v>
      </c>
      <c r="K309" s="9">
        <v>0.87487492566437841</v>
      </c>
      <c r="L309" s="9">
        <v>3.3833155508924113</v>
      </c>
      <c r="M309" s="287">
        <v>4.2581904765567895</v>
      </c>
      <c r="N309" s="9">
        <v>0.68227564453476386</v>
      </c>
      <c r="O309" s="9">
        <v>4.150982855699703</v>
      </c>
      <c r="P309" s="9">
        <v>2.0843397574568976</v>
      </c>
      <c r="Q309" s="9">
        <v>1.0843723949040505</v>
      </c>
      <c r="R309" s="9">
        <v>3.2753353516153756</v>
      </c>
      <c r="S309" s="9">
        <v>4.6757557977717541</v>
      </c>
      <c r="T309" s="9">
        <v>13.445197833455657</v>
      </c>
      <c r="U309" s="9">
        <v>1.645283342501243</v>
      </c>
      <c r="V309" s="287">
        <v>31.043542977939445</v>
      </c>
      <c r="W309" s="287">
        <v>47.02174571267583</v>
      </c>
      <c r="X309" s="9">
        <v>4.5823607589554314</v>
      </c>
      <c r="Y309" s="284">
        <v>51.605239098037259</v>
      </c>
      <c r="Z309" s="568" t="str">
        <f>SUBSTITUTE(SUBSTITUTE(SUBSTITUTE(SUBSTITUTE(IF(E309="","",VLOOKUP(E309,Esquemas_NORM!$A$2:$H$126,8,FALSE)),"PROVINCIA ADMINISTRATIVA Y DE PLANIFICACIÓN","PAT"),"PROVINCIA ADMINISTRATIVA Y DE PLANIFICACION","PAT"),"PROVINCIA ADMINISTRATIVA DE PLANIFICACION","PAT"),"PROVINCIA ADMINISTRATIVA Y PLANIFICACION","PAT")</f>
        <v>A la fecha no ha conformado un EAT Provincia</v>
      </c>
      <c r="AA309" s="568" t="str">
        <f>IF($E309="","",INDEX(Esquemas_NORM!$H$2:$K$126,MATCH($E309,Esquemas_NORM!$A$2:$A$126,0),MATCH(AA$4,Esquemas_NORM!$H$1:$K$1,0)))</f>
        <v>Región de Planeación y Gestión de Occidente</v>
      </c>
      <c r="AB309" s="568" t="str">
        <f>IF($E309="","",INDEX(Esquemas_NORM!$H$2:$K$126,MATCH($E309,Esquemas_NORM!$A$2:$A$126,0),MATCH(AB$4,Esquemas_NORM!$H$1:$K$1,0)))</f>
        <v>A la fecha no ha conformado un EAT Área Metropolitana</v>
      </c>
      <c r="AC309" s="568" t="str">
        <f>IF($E309="","",INDEX(Esquemas_NORM!$H$2:$K$126,MATCH($E309,Esquemas_NORM!$A$2:$A$126,0),MATCH(AC$4,Esquemas_NORM!$H$1:$K$1,0)))</f>
        <v>ASOCIACION DE MUNICIPIOS DEL OCCIDENTE ANTIOQUEÑO - AMOCCIDENTE</v>
      </c>
      <c r="AD309" s="645"/>
    </row>
    <row r="310" spans="1:30" hidden="1" x14ac:dyDescent="0.3">
      <c r="A310" s="6">
        <v>2017</v>
      </c>
      <c r="B310" s="4" t="s">
        <v>556</v>
      </c>
      <c r="C310" s="4" t="s">
        <v>272</v>
      </c>
      <c r="D310" s="4" t="s">
        <v>572</v>
      </c>
      <c r="E310" s="4" t="s">
        <v>283</v>
      </c>
      <c r="F310" s="4" t="s">
        <v>275</v>
      </c>
      <c r="G310" s="4" t="s">
        <v>284</v>
      </c>
      <c r="H310" s="9">
        <v>5.9852625579588441</v>
      </c>
      <c r="I310" s="9">
        <v>18.051032699982958</v>
      </c>
      <c r="J310" s="287">
        <v>24.036295257941802</v>
      </c>
      <c r="K310" s="9">
        <v>3.2871052916714381</v>
      </c>
      <c r="L310" s="9">
        <v>2.3373520003497035</v>
      </c>
      <c r="M310" s="287">
        <v>5.6244572920211411</v>
      </c>
      <c r="N310" s="9">
        <v>3.6155031917234997</v>
      </c>
      <c r="O310" s="9">
        <v>6.5215977249530344</v>
      </c>
      <c r="P310" s="9">
        <v>4.1775506418737889</v>
      </c>
      <c r="Q310" s="9">
        <v>2.0378226865325049</v>
      </c>
      <c r="R310" s="9">
        <v>9.1454843021815293</v>
      </c>
      <c r="S310" s="9">
        <v>7.3105757499326964</v>
      </c>
      <c r="T310" s="9">
        <v>11.109387974473558</v>
      </c>
      <c r="U310" s="9">
        <v>3.0758296314611613</v>
      </c>
      <c r="V310" s="287">
        <v>46.993751903131773</v>
      </c>
      <c r="W310" s="287">
        <v>77.794720684714321</v>
      </c>
      <c r="X310" s="9">
        <v>7.5812471424923</v>
      </c>
      <c r="Y310" s="284">
        <v>85.377841691172208</v>
      </c>
      <c r="Z310" s="568" t="str">
        <f>SUBSTITUTE(SUBSTITUTE(SUBSTITUTE(SUBSTITUTE(IF(E310="","",VLOOKUP(E310,Esquemas_NORM!$A$2:$H$126,8,FALSE)),"PROVINCIA ADMINISTRATIVA Y DE PLANIFICACIÓN","PAT"),"PROVINCIA ADMINISTRATIVA Y DE PLANIFICACION","PAT"),"PROVINCIA ADMINISTRATIVA DE PLANIFICACION","PAT"),"PROVINCIA ADMINISTRATIVA Y PLANIFICACION","PAT")</f>
        <v>PAT TURÍSTICA Y AGROECOLÓGICA DEL OCCIDENTE ANTIOQUEÑO</v>
      </c>
      <c r="AA310" s="568" t="str">
        <f>IF($E310="","",INDEX(Esquemas_NORM!$H$2:$K$126,MATCH($E310,Esquemas_NORM!$A$2:$A$126,0),MATCH(AA$4,Esquemas_NORM!$H$1:$K$1,0)))</f>
        <v>Región de Planeación y Gestión de Occidente</v>
      </c>
      <c r="AB310" s="568" t="str">
        <f>IF($E310="","",INDEX(Esquemas_NORM!$H$2:$K$126,MATCH($E310,Esquemas_NORM!$A$2:$A$126,0),MATCH(AB$4,Esquemas_NORM!$H$1:$K$1,0)))</f>
        <v>A la fecha no ha conformado un EAT Área Metropolitana</v>
      </c>
      <c r="AC310" s="568" t="str">
        <f>IF($E310="","",INDEX(Esquemas_NORM!$H$2:$K$126,MATCH($E310,Esquemas_NORM!$A$2:$A$126,0),MATCH(AC$4,Esquemas_NORM!$H$1:$K$1,0)))</f>
        <v>ASOCIACION DE MUNICIPIOS DEL OCCIDENTE ANTIOQUEÑO - AMOCCIDENTE</v>
      </c>
      <c r="AD310" s="645"/>
    </row>
    <row r="311" spans="1:30" hidden="1" x14ac:dyDescent="0.3">
      <c r="A311" s="6">
        <v>2017</v>
      </c>
      <c r="B311" s="4" t="s">
        <v>556</v>
      </c>
      <c r="C311" s="4" t="s">
        <v>272</v>
      </c>
      <c r="D311" s="4" t="s">
        <v>572</v>
      </c>
      <c r="E311" s="4" t="s">
        <v>285</v>
      </c>
      <c r="F311" s="4" t="s">
        <v>275</v>
      </c>
      <c r="G311" s="4" t="s">
        <v>286</v>
      </c>
      <c r="H311" s="9">
        <v>33.288421097366296</v>
      </c>
      <c r="I311" s="9">
        <v>5.622763608955561E-2</v>
      </c>
      <c r="J311" s="287">
        <v>33.344648733455848</v>
      </c>
      <c r="K311" s="9">
        <v>2.9116562881439214</v>
      </c>
      <c r="L311" s="9">
        <v>5.8402852687493141</v>
      </c>
      <c r="M311" s="287">
        <v>8.7519415568932359</v>
      </c>
      <c r="N311" s="9">
        <v>0.96500790006172399</v>
      </c>
      <c r="O311" s="9">
        <v>10.553932813863058</v>
      </c>
      <c r="P311" s="9">
        <v>2.924426389125641</v>
      </c>
      <c r="Q311" s="9">
        <v>2.8054699633183273</v>
      </c>
      <c r="R311" s="9">
        <v>6.3949635150654975</v>
      </c>
      <c r="S311" s="9">
        <v>8.2609169758535899</v>
      </c>
      <c r="T311" s="9">
        <v>17.847621758305987</v>
      </c>
      <c r="U311" s="9">
        <v>2.486219351043446</v>
      </c>
      <c r="V311" s="287">
        <v>52.238558666637275</v>
      </c>
      <c r="W311" s="287">
        <v>96.341233448740013</v>
      </c>
      <c r="X311" s="9">
        <v>9.3886409560912547</v>
      </c>
      <c r="Y311" s="284">
        <v>105.73219500402081</v>
      </c>
      <c r="Z311" s="568" t="str">
        <f>SUBSTITUTE(SUBSTITUTE(SUBSTITUTE(SUBSTITUTE(IF(E311="","",VLOOKUP(E311,Esquemas_NORM!$A$2:$H$126,8,FALSE)),"PROVINCIA ADMINISTRATIVA Y DE PLANIFICACIÓN","PAT"),"PROVINCIA ADMINISTRATIVA Y DE PLANIFICACION","PAT"),"PROVINCIA ADMINISTRATIVA DE PLANIFICACION","PAT"),"PROVINCIA ADMINISTRATIVA Y PLANIFICACION","PAT")</f>
        <v>PAT DE PENDERISCO Y SINIFANÁ</v>
      </c>
      <c r="AA311" s="568" t="str">
        <f>IF($E311="","",INDEX(Esquemas_NORM!$H$2:$K$126,MATCH($E311,Esquemas_NORM!$A$2:$A$126,0),MATCH(AA$4,Esquemas_NORM!$H$1:$K$1,0)))</f>
        <v>A la fecha no ha conformado un EAT Región</v>
      </c>
      <c r="AB311" s="568" t="str">
        <f>IF($E311="","",INDEX(Esquemas_NORM!$H$2:$K$126,MATCH($E311,Esquemas_NORM!$A$2:$A$126,0),MATCH(AB$4,Esquemas_NORM!$H$1:$K$1,0)))</f>
        <v>A la fecha no ha conformado un EAT Área Metropolitana</v>
      </c>
      <c r="AC311" s="568" t="str">
        <f>IF($E311="","",INDEX(Esquemas_NORM!$H$2:$K$126,MATCH($E311,Esquemas_NORM!$A$2:$A$126,0),MATCH(AC$4,Esquemas_NORM!$H$1:$K$1,0)))</f>
        <v>ASOCIACION DE MUNICIPIOS DEL OCCIDENTE ANTIOQUEÑO - AMOCCIDENTE</v>
      </c>
      <c r="AD311" s="645"/>
    </row>
    <row r="312" spans="1:30" hidden="1" x14ac:dyDescent="0.3">
      <c r="A312" s="6">
        <v>2017</v>
      </c>
      <c r="B312" s="4" t="s">
        <v>556</v>
      </c>
      <c r="C312" s="4" t="s">
        <v>272</v>
      </c>
      <c r="D312" s="4" t="s">
        <v>571</v>
      </c>
      <c r="E312" s="4" t="s">
        <v>287</v>
      </c>
      <c r="F312" s="4" t="s">
        <v>275</v>
      </c>
      <c r="G312" s="4" t="s">
        <v>288</v>
      </c>
      <c r="H312" s="9">
        <v>31.587068123652365</v>
      </c>
      <c r="I312" s="9">
        <v>0</v>
      </c>
      <c r="J312" s="287">
        <v>31.587068123652365</v>
      </c>
      <c r="K312" s="9">
        <v>1.4475428850493859</v>
      </c>
      <c r="L312" s="9">
        <v>11.016899030884638</v>
      </c>
      <c r="M312" s="287">
        <v>12.464441915934023</v>
      </c>
      <c r="N312" s="9">
        <v>9.1625647292690839</v>
      </c>
      <c r="O312" s="9">
        <v>24.308500015594326</v>
      </c>
      <c r="P312" s="9">
        <v>3.8872128297495814</v>
      </c>
      <c r="Q312" s="9">
        <v>3.3965935464371446</v>
      </c>
      <c r="R312" s="9">
        <v>10.886083740635284</v>
      </c>
      <c r="S312" s="9">
        <v>10.768639332714795</v>
      </c>
      <c r="T312" s="9">
        <v>22.928919743581762</v>
      </c>
      <c r="U312" s="9">
        <v>3.3855221676087024</v>
      </c>
      <c r="V312" s="287">
        <v>88.72403610559067</v>
      </c>
      <c r="W312" s="287">
        <v>135.7537758460829</v>
      </c>
      <c r="X312" s="9">
        <v>13.229470022621889</v>
      </c>
      <c r="Y312" s="284">
        <v>148.98651580921651</v>
      </c>
      <c r="Z312" s="568" t="str">
        <f>SUBSTITUTE(SUBSTITUTE(SUBSTITUTE(SUBSTITUTE(IF(E312="","",VLOOKUP(E312,Esquemas_NORM!$A$2:$H$126,8,FALSE)),"PROVINCIA ADMINISTRATIVA Y DE PLANIFICACIÓN","PAT"),"PROVINCIA ADMINISTRATIVA Y DE PLANIFICACION","PAT"),"PROVINCIA ADMINISTRATIVA DE PLANIFICACION","PAT"),"PROVINCIA ADMINISTRATIVA Y PLANIFICACION","PAT")</f>
        <v>PAT AGROINDUSTRIAL DEL OCCIDENTE ANTIOQUEÑO</v>
      </c>
      <c r="AA312" s="568" t="str">
        <f>IF($E312="","",INDEX(Esquemas_NORM!$H$2:$K$126,MATCH($E312,Esquemas_NORM!$A$2:$A$126,0),MATCH(AA$4,Esquemas_NORM!$H$1:$K$1,0)))</f>
        <v>Región de Planeación y Gestión de Occidente</v>
      </c>
      <c r="AB312" s="568" t="str">
        <f>IF($E312="","",INDEX(Esquemas_NORM!$H$2:$K$126,MATCH($E312,Esquemas_NORM!$A$2:$A$126,0),MATCH(AB$4,Esquemas_NORM!$H$1:$K$1,0)))</f>
        <v>A la fecha no ha conformado un EAT Área Metropolitana</v>
      </c>
      <c r="AC312" s="568" t="str">
        <f>IF($E312="","",INDEX(Esquemas_NORM!$H$2:$K$126,MATCH($E312,Esquemas_NORM!$A$2:$A$126,0),MATCH(AC$4,Esquemas_NORM!$H$1:$K$1,0)))</f>
        <v>ASOCIACION DE MUNICIPIOS DEL OCCIDENTE ANTIOQUEÑO - AMOCCIDENTE</v>
      </c>
      <c r="AD312" s="645"/>
    </row>
    <row r="313" spans="1:30" hidden="1" x14ac:dyDescent="0.3">
      <c r="A313" s="6">
        <v>2017</v>
      </c>
      <c r="B313" s="4" t="s">
        <v>556</v>
      </c>
      <c r="C313" s="4" t="s">
        <v>272</v>
      </c>
      <c r="D313" s="4" t="s">
        <v>571</v>
      </c>
      <c r="E313" s="4" t="s">
        <v>289</v>
      </c>
      <c r="F313" s="4" t="s">
        <v>275</v>
      </c>
      <c r="G313" s="4" t="s">
        <v>290</v>
      </c>
      <c r="H313" s="9">
        <v>64.834014444374688</v>
      </c>
      <c r="I313" s="9">
        <v>0</v>
      </c>
      <c r="J313" s="287">
        <v>64.834014444374688</v>
      </c>
      <c r="K313" s="9">
        <v>4.366992742666242</v>
      </c>
      <c r="L313" s="9">
        <v>15.97895069667751</v>
      </c>
      <c r="M313" s="287">
        <v>20.345943439343753</v>
      </c>
      <c r="N313" s="9">
        <v>4.4557855118442848</v>
      </c>
      <c r="O313" s="9">
        <v>37.772298329906981</v>
      </c>
      <c r="P313" s="9">
        <v>6.9041756873844635</v>
      </c>
      <c r="Q313" s="9">
        <v>6.7812829067358429</v>
      </c>
      <c r="R313" s="9">
        <v>14.238703643875278</v>
      </c>
      <c r="S313" s="9">
        <v>18.792889553583851</v>
      </c>
      <c r="T313" s="9">
        <v>35.014738792772896</v>
      </c>
      <c r="U313" s="9">
        <v>6.2147456265098038</v>
      </c>
      <c r="V313" s="287">
        <v>130.17462005261339</v>
      </c>
      <c r="W313" s="287">
        <v>220.13764107160515</v>
      </c>
      <c r="X313" s="9">
        <v>21.452842142008254</v>
      </c>
      <c r="Y313" s="284">
        <v>241.59578573272361</v>
      </c>
      <c r="Z313" s="568" t="str">
        <f>SUBSTITUTE(SUBSTITUTE(SUBSTITUTE(SUBSTITUTE(IF(E313="","",VLOOKUP(E313,Esquemas_NORM!$A$2:$H$126,8,FALSE)),"PROVINCIA ADMINISTRATIVA Y DE PLANIFICACIÓN","PAT"),"PROVINCIA ADMINISTRATIVA Y DE PLANIFICACION","PAT"),"PROVINCIA ADMINISTRATIVA DE PLANIFICACION","PAT"),"PROVINCIA ADMINISTRATIVA Y PLANIFICACION","PAT")</f>
        <v>PAT AGROINDUSTRIAL DEL OCCIDENTE ANTIOQUEÑO</v>
      </c>
      <c r="AA313" s="568" t="str">
        <f>IF($E313="","",INDEX(Esquemas_NORM!$H$2:$K$126,MATCH($E313,Esquemas_NORM!$A$2:$A$126,0),MATCH(AA$4,Esquemas_NORM!$H$1:$K$1,0)))</f>
        <v>Región de Planeación y Gestión de Occidente</v>
      </c>
      <c r="AB313" s="568" t="str">
        <f>IF($E313="","",INDEX(Esquemas_NORM!$H$2:$K$126,MATCH($E313,Esquemas_NORM!$A$2:$A$126,0),MATCH(AB$4,Esquemas_NORM!$H$1:$K$1,0)))</f>
        <v>A la fecha no ha conformado un EAT Área Metropolitana</v>
      </c>
      <c r="AC313" s="568" t="str">
        <f>IF($E313="","",INDEX(Esquemas_NORM!$H$2:$K$126,MATCH($E313,Esquemas_NORM!$A$2:$A$126,0),MATCH(AC$4,Esquemas_NORM!$H$1:$K$1,0)))</f>
        <v>ASOCIACION DE MUNICIPIOS DEL OCCIDENTE ANTIOQUEÑO - AMOCCIDENTE</v>
      </c>
      <c r="AD313" s="645"/>
    </row>
    <row r="314" spans="1:30" hidden="1" x14ac:dyDescent="0.3">
      <c r="A314" s="6">
        <v>2017</v>
      </c>
      <c r="B314" s="4" t="s">
        <v>556</v>
      </c>
      <c r="C314" s="4" t="s">
        <v>272</v>
      </c>
      <c r="D314" s="4" t="s">
        <v>572</v>
      </c>
      <c r="E314" s="4" t="s">
        <v>291</v>
      </c>
      <c r="F314" s="4" t="s">
        <v>275</v>
      </c>
      <c r="G314" s="4" t="s">
        <v>292</v>
      </c>
      <c r="H314" s="9">
        <v>88.086130240524213</v>
      </c>
      <c r="I314" s="9">
        <v>0</v>
      </c>
      <c r="J314" s="287">
        <v>88.086130240524213</v>
      </c>
      <c r="K314" s="9">
        <v>8.4382047292092395</v>
      </c>
      <c r="L314" s="9">
        <v>9.2486580373905838</v>
      </c>
      <c r="M314" s="287">
        <v>17.686862766599823</v>
      </c>
      <c r="N314" s="9">
        <v>3.4001842050276201</v>
      </c>
      <c r="O314" s="9">
        <v>14.297995904238366</v>
      </c>
      <c r="P314" s="9">
        <v>4.5096537029575128</v>
      </c>
      <c r="Q314" s="9">
        <v>3.168085543082531</v>
      </c>
      <c r="R314" s="9">
        <v>10.882281080657998</v>
      </c>
      <c r="S314" s="9">
        <v>11.640180084689435</v>
      </c>
      <c r="T314" s="9">
        <v>20.505119513011788</v>
      </c>
      <c r="U314" s="9">
        <v>5.2754548233230265</v>
      </c>
      <c r="V314" s="287">
        <v>73.678954856988284</v>
      </c>
      <c r="W314" s="287">
        <v>183.60946491265358</v>
      </c>
      <c r="X314" s="9">
        <v>17.893100186664306</v>
      </c>
      <c r="Y314" s="284">
        <v>201.50698775367073</v>
      </c>
      <c r="Z314" s="568" t="str">
        <f>SUBSTITUTE(SUBSTITUTE(SUBSTITUTE(SUBSTITUTE(IF(E314="","",VLOOKUP(E314,Esquemas_NORM!$A$2:$H$126,8,FALSE)),"PROVINCIA ADMINISTRATIVA Y DE PLANIFICACIÓN","PAT"),"PROVINCIA ADMINISTRATIVA Y DE PLANIFICACION","PAT"),"PROVINCIA ADMINISTRATIVA DE PLANIFICACION","PAT"),"PROVINCIA ADMINISTRATIVA Y PLANIFICACION","PAT")</f>
        <v>PAT TURÍSTICA Y AGROECOLÓGICA DEL OCCIDENTE ANTIOQUEÑO</v>
      </c>
      <c r="AA314" s="568" t="str">
        <f>IF($E314="","",INDEX(Esquemas_NORM!$H$2:$K$126,MATCH($E314,Esquemas_NORM!$A$2:$A$126,0),MATCH(AA$4,Esquemas_NORM!$H$1:$K$1,0)))</f>
        <v>A la fecha no ha conformado un EAT Región</v>
      </c>
      <c r="AB314" s="568" t="str">
        <f>IF($E314="","",INDEX(Esquemas_NORM!$H$2:$K$126,MATCH($E314,Esquemas_NORM!$A$2:$A$126,0),MATCH(AB$4,Esquemas_NORM!$H$1:$K$1,0)))</f>
        <v>A la fecha no ha conformado un EAT Área Metropolitana</v>
      </c>
      <c r="AC314" s="568" t="str">
        <f>IF($E314="","",INDEX(Esquemas_NORM!$H$2:$K$126,MATCH($E314,Esquemas_NORM!$A$2:$A$126,0),MATCH(AC$4,Esquemas_NORM!$H$1:$K$1,0)))</f>
        <v>ASOCIACION DE MUNICIPIOS DEL OCCIDENTE ANTIOQUEÑO - AMOCCIDENTE</v>
      </c>
      <c r="AD314" s="645"/>
    </row>
    <row r="315" spans="1:30" hidden="1" x14ac:dyDescent="0.3">
      <c r="A315" s="6">
        <v>2017</v>
      </c>
      <c r="B315" s="4" t="s">
        <v>556</v>
      </c>
      <c r="C315" s="4" t="s">
        <v>272</v>
      </c>
      <c r="D315" s="4" t="s">
        <v>571</v>
      </c>
      <c r="E315" s="4" t="s">
        <v>293</v>
      </c>
      <c r="F315" s="4" t="s">
        <v>275</v>
      </c>
      <c r="G315" s="4" t="s">
        <v>294</v>
      </c>
      <c r="H315" s="9">
        <v>24.914762842706221</v>
      </c>
      <c r="I315" s="9">
        <v>0.10815067392523872</v>
      </c>
      <c r="J315" s="287">
        <v>25.022913516631458</v>
      </c>
      <c r="K315" s="9">
        <v>1.2318750674908463</v>
      </c>
      <c r="L315" s="9">
        <v>16.157495534977464</v>
      </c>
      <c r="M315" s="287">
        <v>17.389370602468311</v>
      </c>
      <c r="N315" s="9">
        <v>15.44012166213818</v>
      </c>
      <c r="O315" s="9">
        <v>24.355399698033132</v>
      </c>
      <c r="P315" s="9">
        <v>5.7196630465639355</v>
      </c>
      <c r="Q315" s="9">
        <v>6.4489598110439381</v>
      </c>
      <c r="R315" s="9">
        <v>10.872881325649347</v>
      </c>
      <c r="S315" s="9">
        <v>14.861045297168177</v>
      </c>
      <c r="T315" s="9">
        <v>32.620469457611819</v>
      </c>
      <c r="U315" s="9">
        <v>6.1308852942043712</v>
      </c>
      <c r="V315" s="287">
        <v>116.44942559241291</v>
      </c>
      <c r="W315" s="287">
        <v>161.70840117346114</v>
      </c>
      <c r="X315" s="9">
        <v>15.758798842953963</v>
      </c>
      <c r="Y315" s="284">
        <v>177.47109513350324</v>
      </c>
      <c r="Z315" s="568" t="str">
        <f>SUBSTITUTE(SUBSTITUTE(SUBSTITUTE(SUBSTITUTE(IF(E315="","",VLOOKUP(E315,Esquemas_NORM!$A$2:$H$126,8,FALSE)),"PROVINCIA ADMINISTRATIVA Y DE PLANIFICACIÓN","PAT"),"PROVINCIA ADMINISTRATIVA Y DE PLANIFICACION","PAT"),"PROVINCIA ADMINISTRATIVA DE PLANIFICACION","PAT"),"PROVINCIA ADMINISTRATIVA Y PLANIFICACION","PAT")</f>
        <v>PAT AGROINDUSTRIAL DEL OCCIDENTE ANTIOQUEÑO</v>
      </c>
      <c r="AA315" s="568" t="str">
        <f>IF($E315="","",INDEX(Esquemas_NORM!$H$2:$K$126,MATCH($E315,Esquemas_NORM!$A$2:$A$126,0),MATCH(AA$4,Esquemas_NORM!$H$1:$K$1,0)))</f>
        <v>Región de Planeación y Gestión de Occidente</v>
      </c>
      <c r="AB315" s="568" t="str">
        <f>IF($E315="","",INDEX(Esquemas_NORM!$H$2:$K$126,MATCH($E315,Esquemas_NORM!$A$2:$A$126,0),MATCH(AB$4,Esquemas_NORM!$H$1:$K$1,0)))</f>
        <v>A la fecha no ha conformado un EAT Área Metropolitana</v>
      </c>
      <c r="AC315" s="568" t="str">
        <f>IF($E315="","",INDEX(Esquemas_NORM!$H$2:$K$126,MATCH($E315,Esquemas_NORM!$A$2:$A$126,0),MATCH(AC$4,Esquemas_NORM!$H$1:$K$1,0)))</f>
        <v>ASOCIACION DE MUNICIPIOS DEL OCCIDENTE ANTIOQUEÑO - AMOCCIDENTE</v>
      </c>
      <c r="AD315" s="645"/>
    </row>
    <row r="316" spans="1:30" hidden="1" x14ac:dyDescent="0.3">
      <c r="A316" s="6">
        <v>2017</v>
      </c>
      <c r="B316" s="4" t="s">
        <v>556</v>
      </c>
      <c r="C316" s="4" t="s">
        <v>272</v>
      </c>
      <c r="D316" s="4" t="s">
        <v>572</v>
      </c>
      <c r="E316" s="4" t="s">
        <v>295</v>
      </c>
      <c r="F316" s="4" t="s">
        <v>275</v>
      </c>
      <c r="G316" s="4" t="s">
        <v>296</v>
      </c>
      <c r="H316" s="9">
        <v>10.386566947822239</v>
      </c>
      <c r="I316" s="9">
        <v>0</v>
      </c>
      <c r="J316" s="287">
        <v>10.386566947822239</v>
      </c>
      <c r="K316" s="9">
        <v>0.92343795086228542</v>
      </c>
      <c r="L316" s="9">
        <v>3.139515505778169</v>
      </c>
      <c r="M316" s="287">
        <v>4.0629534566404546</v>
      </c>
      <c r="N316" s="9">
        <v>0.94314552840004617</v>
      </c>
      <c r="O316" s="9">
        <v>7.3812079932623123</v>
      </c>
      <c r="P316" s="9">
        <v>1.5004315639930514</v>
      </c>
      <c r="Q316" s="9">
        <v>0.96657328252908359</v>
      </c>
      <c r="R316" s="9">
        <v>3.9912816100950979</v>
      </c>
      <c r="S316" s="9">
        <v>4.5001198534320359</v>
      </c>
      <c r="T316" s="9">
        <v>9.4316401074769427</v>
      </c>
      <c r="U316" s="9">
        <v>1.3061214796188385</v>
      </c>
      <c r="V316" s="287">
        <v>30.020521418807405</v>
      </c>
      <c r="W316" s="287">
        <v>45.412961815423991</v>
      </c>
      <c r="X316" s="9">
        <v>4.425581632859112</v>
      </c>
      <c r="Y316" s="284">
        <v>49.839637323445501</v>
      </c>
      <c r="Z316" s="568" t="str">
        <f>SUBSTITUTE(SUBSTITUTE(SUBSTITUTE(SUBSTITUTE(IF(E316="","",VLOOKUP(E316,Esquemas_NORM!$A$2:$H$126,8,FALSE)),"PROVINCIA ADMINISTRATIVA Y DE PLANIFICACIÓN","PAT"),"PROVINCIA ADMINISTRATIVA Y DE PLANIFICACION","PAT"),"PROVINCIA ADMINISTRATIVA DE PLANIFICACION","PAT"),"PROVINCIA ADMINISTRATIVA Y PLANIFICACION","PAT")</f>
        <v>PAT TURÍSTICA Y AGROECOLÓGICA DEL OCCIDENTE ANTIOQUEÑO</v>
      </c>
      <c r="AA316" s="568" t="str">
        <f>IF($E316="","",INDEX(Esquemas_NORM!$H$2:$K$126,MATCH($E316,Esquemas_NORM!$A$2:$A$126,0),MATCH(AA$4,Esquemas_NORM!$H$1:$K$1,0)))</f>
        <v>A la fecha no ha conformado un EAT Región</v>
      </c>
      <c r="AB316" s="568" t="str">
        <f>IF($E316="","",INDEX(Esquemas_NORM!$H$2:$K$126,MATCH($E316,Esquemas_NORM!$A$2:$A$126,0),MATCH(AB$4,Esquemas_NORM!$H$1:$K$1,0)))</f>
        <v>A la fecha no ha conformado un EAT Área Metropolitana</v>
      </c>
      <c r="AC316" s="568" t="str">
        <f>IF($E316="","",INDEX(Esquemas_NORM!$H$2:$K$126,MATCH($E316,Esquemas_NORM!$A$2:$A$126,0),MATCH(AC$4,Esquemas_NORM!$H$1:$K$1,0)))</f>
        <v>ASOCIACION DE MUNICIPIOS DEL OCCIDENTE ANTIOQUEÑO - AMOCCIDENTE</v>
      </c>
      <c r="AD316" s="645"/>
    </row>
    <row r="317" spans="1:30" hidden="1" x14ac:dyDescent="0.3">
      <c r="A317" s="6">
        <v>2017</v>
      </c>
      <c r="B317" s="4" t="s">
        <v>556</v>
      </c>
      <c r="C317" s="4" t="s">
        <v>272</v>
      </c>
      <c r="D317" s="4" t="s">
        <v>572</v>
      </c>
      <c r="E317" s="4" t="s">
        <v>297</v>
      </c>
      <c r="F317" s="4" t="s">
        <v>275</v>
      </c>
      <c r="G317" s="4" t="s">
        <v>298</v>
      </c>
      <c r="H317" s="9">
        <v>16.32936451842053</v>
      </c>
      <c r="I317" s="9">
        <v>6.3745804050895805E-2</v>
      </c>
      <c r="J317" s="287">
        <v>16.393110322471426</v>
      </c>
      <c r="K317" s="9">
        <v>1.3756500091891293</v>
      </c>
      <c r="L317" s="9">
        <v>3.7266992994891099</v>
      </c>
      <c r="M317" s="287">
        <v>5.1023493086782388</v>
      </c>
      <c r="N317" s="9">
        <v>1.6305354547943722</v>
      </c>
      <c r="O317" s="9">
        <v>4.8351841524103358</v>
      </c>
      <c r="P317" s="9">
        <v>2.6995147864097873</v>
      </c>
      <c r="Q317" s="9">
        <v>1.6350190412876091</v>
      </c>
      <c r="R317" s="9">
        <v>4.9176174195710356</v>
      </c>
      <c r="S317" s="9">
        <v>4.8498835916632901</v>
      </c>
      <c r="T317" s="9">
        <v>10.693272932605646</v>
      </c>
      <c r="U317" s="9">
        <v>2.1360143598716355</v>
      </c>
      <c r="V317" s="287">
        <v>33.397041738613716</v>
      </c>
      <c r="W317" s="287">
        <v>55.939095157182606</v>
      </c>
      <c r="X317" s="9">
        <v>5.45137384107481</v>
      </c>
      <c r="Y317" s="284">
        <v>61.391816419441852</v>
      </c>
      <c r="Z317" s="568" t="str">
        <f>SUBSTITUTE(SUBSTITUTE(SUBSTITUTE(SUBSTITUTE(IF(E317="","",VLOOKUP(E317,Esquemas_NORM!$A$2:$H$126,8,FALSE)),"PROVINCIA ADMINISTRATIVA Y DE PLANIFICACIÓN","PAT"),"PROVINCIA ADMINISTRATIVA Y DE PLANIFICACION","PAT"),"PROVINCIA ADMINISTRATIVA DE PLANIFICACION","PAT"),"PROVINCIA ADMINISTRATIVA Y PLANIFICACION","PAT")</f>
        <v>PAT TURÍSTICA Y AGROECOLÓGICA DEL OCCIDENTE ANTIOQUEÑO</v>
      </c>
      <c r="AA317" s="568" t="str">
        <f>IF($E317="","",INDEX(Esquemas_NORM!$H$2:$K$126,MATCH($E317,Esquemas_NORM!$A$2:$A$126,0),MATCH(AA$4,Esquemas_NORM!$H$1:$K$1,0)))</f>
        <v>Región de Planeación y Gestión de Occidente</v>
      </c>
      <c r="AB317" s="568" t="str">
        <f>IF($E317="","",INDEX(Esquemas_NORM!$H$2:$K$126,MATCH($E317,Esquemas_NORM!$A$2:$A$126,0),MATCH(AB$4,Esquemas_NORM!$H$1:$K$1,0)))</f>
        <v>A la fecha no ha conformado un EAT Área Metropolitana</v>
      </c>
      <c r="AC317" s="568" t="str">
        <f>IF($E317="","",INDEX(Esquemas_NORM!$H$2:$K$126,MATCH($E317,Esquemas_NORM!$A$2:$A$126,0),MATCH(AC$4,Esquemas_NORM!$H$1:$K$1,0)))</f>
        <v>ASOCIACION DE MUNICIPIOS DEL OCCIDENTE ANTIOQUEÑO - AMOCCIDENTE</v>
      </c>
      <c r="AD317" s="645"/>
    </row>
    <row r="318" spans="1:30" hidden="1" x14ac:dyDescent="0.3">
      <c r="A318" s="6">
        <v>2017</v>
      </c>
      <c r="B318" s="4" t="s">
        <v>556</v>
      </c>
      <c r="C318" s="4" t="s">
        <v>272</v>
      </c>
      <c r="D318" s="4" t="s">
        <v>572</v>
      </c>
      <c r="E318" s="4" t="s">
        <v>299</v>
      </c>
      <c r="F318" s="4" t="s">
        <v>275</v>
      </c>
      <c r="G318" s="4" t="s">
        <v>300</v>
      </c>
      <c r="H318" s="9">
        <v>22.993783468896705</v>
      </c>
      <c r="I318" s="9">
        <v>1.1252469409252595E-2</v>
      </c>
      <c r="J318" s="287">
        <v>23.005035938305959</v>
      </c>
      <c r="K318" s="9">
        <v>1.0570964031174497</v>
      </c>
      <c r="L318" s="9">
        <v>7.1922404840381633</v>
      </c>
      <c r="M318" s="287">
        <v>8.2493368871556125</v>
      </c>
      <c r="N318" s="9">
        <v>2.303678010040779</v>
      </c>
      <c r="O318" s="9">
        <v>9.130985751868284</v>
      </c>
      <c r="P318" s="9">
        <v>3.2307742337380758</v>
      </c>
      <c r="Q318" s="9">
        <v>3.1010665728302578</v>
      </c>
      <c r="R318" s="9">
        <v>5.8200742507098955</v>
      </c>
      <c r="S318" s="9">
        <v>9.1254000160752256</v>
      </c>
      <c r="T318" s="9">
        <v>20.144639934184195</v>
      </c>
      <c r="U318" s="9">
        <v>3.021641679777602</v>
      </c>
      <c r="V318" s="287">
        <v>55.878260449224314</v>
      </c>
      <c r="W318" s="287">
        <v>88.777047889857911</v>
      </c>
      <c r="X318" s="9">
        <v>8.6514963317650047</v>
      </c>
      <c r="Y318" s="284">
        <v>97.430682620084369</v>
      </c>
      <c r="Z318" s="568" t="str">
        <f>SUBSTITUTE(SUBSTITUTE(SUBSTITUTE(SUBSTITUTE(IF(E318="","",VLOOKUP(E318,Esquemas_NORM!$A$2:$H$126,8,FALSE)),"PROVINCIA ADMINISTRATIVA Y DE PLANIFICACIÓN","PAT"),"PROVINCIA ADMINISTRATIVA Y DE PLANIFICACION","PAT"),"PROVINCIA ADMINISTRATIVA DE PLANIFICACION","PAT"),"PROVINCIA ADMINISTRATIVA Y PLANIFICACION","PAT")</f>
        <v>A la fecha no ha conformado un EAT Provincia</v>
      </c>
      <c r="AA318" s="568" t="str">
        <f>IF($E318="","",INDEX(Esquemas_NORM!$H$2:$K$126,MATCH($E318,Esquemas_NORM!$A$2:$A$126,0),MATCH(AA$4,Esquemas_NORM!$H$1:$K$1,0)))</f>
        <v>Región de Planeación y Gestión de Occidente</v>
      </c>
      <c r="AB318" s="568" t="str">
        <f>IF($E318="","",INDEX(Esquemas_NORM!$H$2:$K$126,MATCH($E318,Esquemas_NORM!$A$2:$A$126,0),MATCH(AB$4,Esquemas_NORM!$H$1:$K$1,0)))</f>
        <v>A la fecha no ha conformado un EAT Área Metropolitana</v>
      </c>
      <c r="AC318" s="568" t="str">
        <f>IF($E318="","",INDEX(Esquemas_NORM!$H$2:$K$126,MATCH($E318,Esquemas_NORM!$A$2:$A$126,0),MATCH(AC$4,Esquemas_NORM!$H$1:$K$1,0)))</f>
        <v>ASOCIACION DE MUNICIPIOS DEL OCCIDENTE ANTIOQUEÑO - AMOCCIDENTE</v>
      </c>
      <c r="AD318" s="645"/>
    </row>
    <row r="319" spans="1:30" hidden="1" x14ac:dyDescent="0.3">
      <c r="A319" s="6">
        <v>2017</v>
      </c>
      <c r="B319" s="4" t="s">
        <v>556</v>
      </c>
      <c r="C319" s="4" t="s">
        <v>272</v>
      </c>
      <c r="D319" s="4" t="s">
        <v>572</v>
      </c>
      <c r="E319" s="4" t="s">
        <v>301</v>
      </c>
      <c r="F319" s="4" t="s">
        <v>275</v>
      </c>
      <c r="G319" s="4" t="s">
        <v>302</v>
      </c>
      <c r="H319" s="9">
        <v>5.4156139251171771</v>
      </c>
      <c r="I319" s="9">
        <v>1.5386625571843188E-2</v>
      </c>
      <c r="J319" s="287">
        <v>5.4310005506890207</v>
      </c>
      <c r="K319" s="9">
        <v>0.55977724294059994</v>
      </c>
      <c r="L319" s="9">
        <v>2.3154964522348616</v>
      </c>
      <c r="M319" s="287">
        <v>2.8752736951754616</v>
      </c>
      <c r="N319" s="9">
        <v>1.958318475590664</v>
      </c>
      <c r="O319" s="9">
        <v>6.6935945853697962</v>
      </c>
      <c r="P319" s="9">
        <v>1.2403423678737662</v>
      </c>
      <c r="Q319" s="9">
        <v>0.59515424290511665</v>
      </c>
      <c r="R319" s="9">
        <v>2.8613580477323124</v>
      </c>
      <c r="S319" s="9">
        <v>3.0982381306193738</v>
      </c>
      <c r="T319" s="9">
        <v>5.29736148675536</v>
      </c>
      <c r="U319" s="9">
        <v>0.86438207652643551</v>
      </c>
      <c r="V319" s="287">
        <v>22.608749413372827</v>
      </c>
      <c r="W319" s="287">
        <v>31.610592027558884</v>
      </c>
      <c r="X319" s="9">
        <v>3.0805137980117658</v>
      </c>
      <c r="Y319" s="284">
        <v>34.691867239054936</v>
      </c>
      <c r="Z319" s="568" t="str">
        <f>SUBSTITUTE(SUBSTITUTE(SUBSTITUTE(SUBSTITUTE(IF(E319="","",VLOOKUP(E319,Esquemas_NORM!$A$2:$H$126,8,FALSE)),"PROVINCIA ADMINISTRATIVA Y DE PLANIFICACIÓN","PAT"),"PROVINCIA ADMINISTRATIVA Y DE PLANIFICACION","PAT"),"PROVINCIA ADMINISTRATIVA DE PLANIFICACION","PAT"),"PROVINCIA ADMINISTRATIVA Y PLANIFICACION","PAT")</f>
        <v>PAT TURÍSTICA Y AGROECOLÓGICA DEL OCCIDENTE ANTIOQUEÑO</v>
      </c>
      <c r="AA319" s="568" t="str">
        <f>IF($E319="","",INDEX(Esquemas_NORM!$H$2:$K$126,MATCH($E319,Esquemas_NORM!$A$2:$A$126,0),MATCH(AA$4,Esquemas_NORM!$H$1:$K$1,0)))</f>
        <v>Región de Planeación y Gestión de Occidente</v>
      </c>
      <c r="AB319" s="568" t="str">
        <f>IF($E319="","",INDEX(Esquemas_NORM!$H$2:$K$126,MATCH($E319,Esquemas_NORM!$A$2:$A$126,0),MATCH(AB$4,Esquemas_NORM!$H$1:$K$1,0)))</f>
        <v>A la fecha no ha conformado un EAT Área Metropolitana</v>
      </c>
      <c r="AC319" s="568" t="str">
        <f>IF($E319="","",INDEX(Esquemas_NORM!$H$2:$K$126,MATCH($E319,Esquemas_NORM!$A$2:$A$126,0),MATCH(AC$4,Esquemas_NORM!$H$1:$K$1,0)))</f>
        <v>ASOCIACION DE MUNICIPIOS DEL OCCIDENTE ANTIOQUEÑO - AMOCCIDENTE</v>
      </c>
      <c r="AD319" s="645"/>
    </row>
    <row r="320" spans="1:30" hidden="1" x14ac:dyDescent="0.3">
      <c r="A320" s="6">
        <v>2017</v>
      </c>
      <c r="B320" s="4" t="s">
        <v>556</v>
      </c>
      <c r="C320" s="4" t="s">
        <v>272</v>
      </c>
      <c r="D320" s="4" t="s">
        <v>571</v>
      </c>
      <c r="E320" s="4" t="s">
        <v>303</v>
      </c>
      <c r="F320" s="4" t="s">
        <v>275</v>
      </c>
      <c r="G320" s="4" t="s">
        <v>304</v>
      </c>
      <c r="H320" s="9">
        <v>17.046197231704507</v>
      </c>
      <c r="I320" s="9">
        <v>0</v>
      </c>
      <c r="J320" s="287">
        <v>17.046197231704507</v>
      </c>
      <c r="K320" s="9">
        <v>2.7879935578056716</v>
      </c>
      <c r="L320" s="9">
        <v>3.5059138842170521</v>
      </c>
      <c r="M320" s="287">
        <v>6.2939074420227232</v>
      </c>
      <c r="N320" s="9">
        <v>0.87706340539997352</v>
      </c>
      <c r="O320" s="9">
        <v>8.1410457498716333</v>
      </c>
      <c r="P320" s="9">
        <v>2.8849036709825384</v>
      </c>
      <c r="Q320" s="9">
        <v>2.1444676465391828</v>
      </c>
      <c r="R320" s="9">
        <v>5.0943324444350369</v>
      </c>
      <c r="S320" s="9">
        <v>6.5842198375832179</v>
      </c>
      <c r="T320" s="9">
        <v>17.161519271577756</v>
      </c>
      <c r="U320" s="9">
        <v>1.7876785741929659</v>
      </c>
      <c r="V320" s="287">
        <v>44.67523060058231</v>
      </c>
      <c r="W320" s="287">
        <v>69.363901407855366</v>
      </c>
      <c r="X320" s="9">
        <v>6.7596473734006155</v>
      </c>
      <c r="Y320" s="284">
        <v>76.125219569636272</v>
      </c>
      <c r="Z320" s="568" t="str">
        <f>SUBSTITUTE(SUBSTITUTE(SUBSTITUTE(SUBSTITUTE(IF(E320="","",VLOOKUP(E320,Esquemas_NORM!$A$2:$H$126,8,FALSE)),"PROVINCIA ADMINISTRATIVA Y DE PLANIFICACIÓN","PAT"),"PROVINCIA ADMINISTRATIVA Y DE PLANIFICACION","PAT"),"PROVINCIA ADMINISTRATIVA DE PLANIFICACION","PAT"),"PROVINCIA ADMINISTRATIVA Y PLANIFICACION","PAT")</f>
        <v>PAT AGROINDUSTRIAL DEL OCCIDENTE ANTIOQUEÑO</v>
      </c>
      <c r="AA320" s="568" t="str">
        <f>IF($E320="","",INDEX(Esquemas_NORM!$H$2:$K$126,MATCH($E320,Esquemas_NORM!$A$2:$A$126,0),MATCH(AA$4,Esquemas_NORM!$H$1:$K$1,0)))</f>
        <v>Región de Planeación y Gestión de Occidente</v>
      </c>
      <c r="AB320" s="568" t="str">
        <f>IF($E320="","",INDEX(Esquemas_NORM!$H$2:$K$126,MATCH($E320,Esquemas_NORM!$A$2:$A$126,0),MATCH(AB$4,Esquemas_NORM!$H$1:$K$1,0)))</f>
        <v>A la fecha no ha conformado un EAT Área Metropolitana</v>
      </c>
      <c r="AC320" s="568" t="str">
        <f>IF($E320="","",INDEX(Esquemas_NORM!$H$2:$K$126,MATCH($E320,Esquemas_NORM!$A$2:$A$126,0),MATCH(AC$4,Esquemas_NORM!$H$1:$K$1,0)))</f>
        <v>ASOCIACION DE MUNICIPIOS DEL OCCIDENTE ANTIOQUEÑO - AMOCCIDENTE</v>
      </c>
      <c r="AD320" s="645"/>
    </row>
    <row r="321" spans="1:30" hidden="1" x14ac:dyDescent="0.3">
      <c r="A321" s="6">
        <v>2017</v>
      </c>
      <c r="B321" s="4" t="s">
        <v>556</v>
      </c>
      <c r="C321" s="4" t="s">
        <v>272</v>
      </c>
      <c r="D321" s="4" t="s">
        <v>572</v>
      </c>
      <c r="E321" s="4" t="s">
        <v>305</v>
      </c>
      <c r="F321" s="4" t="s">
        <v>275</v>
      </c>
      <c r="G321" s="4" t="s">
        <v>306</v>
      </c>
      <c r="H321" s="9">
        <v>23.637624759841046</v>
      </c>
      <c r="I321" s="9">
        <v>0.57529173756696683</v>
      </c>
      <c r="J321" s="287">
        <v>24.212916497408013</v>
      </c>
      <c r="K321" s="9">
        <v>5.020369668434693</v>
      </c>
      <c r="L321" s="9">
        <v>2.5471355238326616</v>
      </c>
      <c r="M321" s="287">
        <v>7.5675051922673546</v>
      </c>
      <c r="N321" s="9">
        <v>1.8546176739650315</v>
      </c>
      <c r="O321" s="9">
        <v>6.1401555285467753</v>
      </c>
      <c r="P321" s="9">
        <v>3.1010952997925845</v>
      </c>
      <c r="Q321" s="9">
        <v>2.6219628034416123</v>
      </c>
      <c r="R321" s="9">
        <v>6.9311509993004474</v>
      </c>
      <c r="S321" s="9">
        <v>7.1695540906728024</v>
      </c>
      <c r="T321" s="9">
        <v>18.741850138478444</v>
      </c>
      <c r="U321" s="9">
        <v>2.2871628413891809</v>
      </c>
      <c r="V321" s="287">
        <v>48.847549375586887</v>
      </c>
      <c r="W321" s="287">
        <v>82.142788054426518</v>
      </c>
      <c r="X321" s="9">
        <v>8.0049747814928409</v>
      </c>
      <c r="Y321" s="284">
        <v>90.149741433042934</v>
      </c>
      <c r="Z321" s="568" t="str">
        <f>SUBSTITUTE(SUBSTITUTE(SUBSTITUTE(SUBSTITUTE(IF(E321="","",VLOOKUP(E321,Esquemas_NORM!$A$2:$H$126,8,FALSE)),"PROVINCIA ADMINISTRATIVA Y DE PLANIFICACIÓN","PAT"),"PROVINCIA ADMINISTRATIVA Y DE PLANIFICACION","PAT"),"PROVINCIA ADMINISTRATIVA DE PLANIFICACION","PAT"),"PROVINCIA ADMINISTRATIVA Y PLANIFICACION","PAT")</f>
        <v>PAT TURÍSTICA Y AGROECOLÓGICA DEL OCCIDENTE ANTIOQUEÑO</v>
      </c>
      <c r="AA321" s="568" t="str">
        <f>IF($E321="","",INDEX(Esquemas_NORM!$H$2:$K$126,MATCH($E321,Esquemas_NORM!$A$2:$A$126,0),MATCH(AA$4,Esquemas_NORM!$H$1:$K$1,0)))</f>
        <v>A la fecha no ha conformado un EAT Región</v>
      </c>
      <c r="AB321" s="568" t="str">
        <f>IF($E321="","",INDEX(Esquemas_NORM!$H$2:$K$126,MATCH($E321,Esquemas_NORM!$A$2:$A$126,0),MATCH(AB$4,Esquemas_NORM!$H$1:$K$1,0)))</f>
        <v>A la fecha no ha conformado un EAT Área Metropolitana</v>
      </c>
      <c r="AC321" s="568" t="str">
        <f>IF($E321="","",INDEX(Esquemas_NORM!$H$2:$K$126,MATCH($E321,Esquemas_NORM!$A$2:$A$126,0),MATCH(AC$4,Esquemas_NORM!$H$1:$K$1,0)))</f>
        <v>ASOCIACION DE MUNICIPIOS DEL OCCIDENTE ANTIOQUEÑO - AMOCCIDENTE</v>
      </c>
      <c r="AD321" s="645"/>
    </row>
    <row r="322" spans="1:30" hidden="1" x14ac:dyDescent="0.3">
      <c r="A322" s="6">
        <v>2017</v>
      </c>
      <c r="B322" s="4" t="s">
        <v>556</v>
      </c>
      <c r="C322" s="4" t="s">
        <v>272</v>
      </c>
      <c r="D322" s="4" t="s">
        <v>572</v>
      </c>
      <c r="E322" s="4" t="s">
        <v>307</v>
      </c>
      <c r="F322" s="4" t="s">
        <v>275</v>
      </c>
      <c r="G322" s="4" t="s">
        <v>308</v>
      </c>
      <c r="H322" s="9">
        <v>14.320472844713356</v>
      </c>
      <c r="I322" s="9">
        <v>0</v>
      </c>
      <c r="J322" s="287">
        <v>14.320472844713356</v>
      </c>
      <c r="K322" s="9">
        <v>2.238624765114559</v>
      </c>
      <c r="L322" s="9">
        <v>11.9586539276288</v>
      </c>
      <c r="M322" s="287">
        <v>14.19727869274336</v>
      </c>
      <c r="N322" s="9">
        <v>8.9284867360761098</v>
      </c>
      <c r="O322" s="9">
        <v>44.381702303651338</v>
      </c>
      <c r="P322" s="9">
        <v>3.9841034083232136</v>
      </c>
      <c r="Q322" s="9">
        <v>3.6975360351871402</v>
      </c>
      <c r="R322" s="9">
        <v>25.918990657001743</v>
      </c>
      <c r="S322" s="9">
        <v>15.005132197286702</v>
      </c>
      <c r="T322" s="9">
        <v>17.797451945355423</v>
      </c>
      <c r="U322" s="9">
        <v>3.7435133804551692</v>
      </c>
      <c r="V322" s="287">
        <v>123.45691666333683</v>
      </c>
      <c r="W322" s="287">
        <v>155.15346039711636</v>
      </c>
      <c r="X322" s="9">
        <v>15.120007089573384</v>
      </c>
      <c r="Y322" s="284">
        <v>170.27720471302115</v>
      </c>
      <c r="Z322" s="568" t="str">
        <f>SUBSTITUTE(SUBSTITUTE(SUBSTITUTE(SUBSTITUTE(IF(E322="","",VLOOKUP(E322,Esquemas_NORM!$A$2:$H$126,8,FALSE)),"PROVINCIA ADMINISTRATIVA Y DE PLANIFICACIÓN","PAT"),"PROVINCIA ADMINISTRATIVA Y DE PLANIFICACION","PAT"),"PROVINCIA ADMINISTRATIVA DE PLANIFICACION","PAT"),"PROVINCIA ADMINISTRATIVA Y PLANIFICACION","PAT")</f>
        <v>PAT TURÍSTICA Y AGROECOLÓGICA DEL OCCIDENTE ANTIOQUEÑO</v>
      </c>
      <c r="AA322" s="568" t="str">
        <f>IF($E322="","",INDEX(Esquemas_NORM!$H$2:$K$126,MATCH($E322,Esquemas_NORM!$A$2:$A$126,0),MATCH(AA$4,Esquemas_NORM!$H$1:$K$1,0)))</f>
        <v>Región de Planeación y Gestión de Occidente</v>
      </c>
      <c r="AB322" s="568" t="str">
        <f>IF($E322="","",INDEX(Esquemas_NORM!$H$2:$K$126,MATCH($E322,Esquemas_NORM!$A$2:$A$126,0),MATCH(AB$4,Esquemas_NORM!$H$1:$K$1,0)))</f>
        <v>A la fecha no ha conformado un EAT Área Metropolitana</v>
      </c>
      <c r="AC322" s="568" t="str">
        <f>IF($E322="","",INDEX(Esquemas_NORM!$H$2:$K$126,MATCH($E322,Esquemas_NORM!$A$2:$A$126,0),MATCH(AC$4,Esquemas_NORM!$H$1:$K$1,0)))</f>
        <v>ASOCIACION DE MUNICIPIOS DEL OCCIDENTE ANTIOQUEÑO - AMOCCIDENTE</v>
      </c>
      <c r="AD322" s="645"/>
    </row>
    <row r="323" spans="1:30" hidden="1" x14ac:dyDescent="0.3">
      <c r="A323" s="6">
        <v>2017</v>
      </c>
      <c r="B323" s="4" t="s">
        <v>556</v>
      </c>
      <c r="C323" s="4" t="s">
        <v>272</v>
      </c>
      <c r="D323" s="4" t="s">
        <v>572</v>
      </c>
      <c r="E323" s="4" t="s">
        <v>309</v>
      </c>
      <c r="F323" s="4" t="s">
        <v>275</v>
      </c>
      <c r="G323" s="4" t="s">
        <v>310</v>
      </c>
      <c r="H323" s="9">
        <v>22.889957475755502</v>
      </c>
      <c r="I323" s="9">
        <v>1.2354538433799667</v>
      </c>
      <c r="J323" s="287">
        <v>24.12541131913547</v>
      </c>
      <c r="K323" s="9">
        <v>6.5061452284160772</v>
      </c>
      <c r="L323" s="9">
        <v>18.192207435089735</v>
      </c>
      <c r="M323" s="287">
        <v>24.698352663505812</v>
      </c>
      <c r="N323" s="9">
        <v>14.205210806628219</v>
      </c>
      <c r="O323" s="9">
        <v>79.364804360813167</v>
      </c>
      <c r="P323" s="9">
        <v>6.8613213230291636</v>
      </c>
      <c r="Q323" s="9">
        <v>5.3253652139866521</v>
      </c>
      <c r="R323" s="9">
        <v>25.197126276077871</v>
      </c>
      <c r="S323" s="9">
        <v>27.275861040669941</v>
      </c>
      <c r="T323" s="9">
        <v>54.260686626616049</v>
      </c>
      <c r="U323" s="9">
        <v>8.5175913391329399</v>
      </c>
      <c r="V323" s="287">
        <v>221.00796698695399</v>
      </c>
      <c r="W323" s="287">
        <v>276.12461675922719</v>
      </c>
      <c r="X323" s="9">
        <v>26.908882034079927</v>
      </c>
      <c r="Y323" s="284">
        <v>303.04014988691387</v>
      </c>
      <c r="Z323" s="568" t="str">
        <f>SUBSTITUTE(SUBSTITUTE(SUBSTITUTE(SUBSTITUTE(IF(E323="","",VLOOKUP(E323,Esquemas_NORM!$A$2:$H$126,8,FALSE)),"PROVINCIA ADMINISTRATIVA Y DE PLANIFICACIÓN","PAT"),"PROVINCIA ADMINISTRATIVA Y DE PLANIFICACION","PAT"),"PROVINCIA ADMINISTRATIVA DE PLANIFICACION","PAT"),"PROVINCIA ADMINISTRATIVA Y PLANIFICACION","PAT")</f>
        <v>PAT TURÍSTICA Y AGROECOLÓGICA DEL OCCIDENTE ANTIOQUEÑO</v>
      </c>
      <c r="AA323" s="568" t="str">
        <f>IF($E323="","",INDEX(Esquemas_NORM!$H$2:$K$126,MATCH($E323,Esquemas_NORM!$A$2:$A$126,0),MATCH(AA$4,Esquemas_NORM!$H$1:$K$1,0)))</f>
        <v>A la fecha no ha conformado un EAT Región</v>
      </c>
      <c r="AB323" s="568" t="str">
        <f>IF($E323="","",INDEX(Esquemas_NORM!$H$2:$K$126,MATCH($E323,Esquemas_NORM!$A$2:$A$126,0),MATCH(AB$4,Esquemas_NORM!$H$1:$K$1,0)))</f>
        <v>A la fecha no ha conformado un EAT Área Metropolitana</v>
      </c>
      <c r="AC323" s="568" t="str">
        <f>IF($E323="","",INDEX(Esquemas_NORM!$H$2:$K$126,MATCH($E323,Esquemas_NORM!$A$2:$A$126,0),MATCH(AC$4,Esquemas_NORM!$H$1:$K$1,0)))</f>
        <v>ASOCIACION DE MUNICIPIOS DEL OCCIDENTE ANTIOQUEÑO - AMOCCIDENTE</v>
      </c>
      <c r="AD323" s="645"/>
    </row>
    <row r="324" spans="1:30" hidden="1" x14ac:dyDescent="0.3">
      <c r="A324" s="6">
        <v>2017</v>
      </c>
      <c r="B324" s="4" t="s">
        <v>556</v>
      </c>
      <c r="C324" s="4" t="s">
        <v>272</v>
      </c>
      <c r="D324" s="4" t="s">
        <v>572</v>
      </c>
      <c r="E324" s="4" t="s">
        <v>311</v>
      </c>
      <c r="F324" s="4" t="s">
        <v>275</v>
      </c>
      <c r="G324" s="4" t="s">
        <v>312</v>
      </c>
      <c r="H324" s="9">
        <v>16.352725005367049</v>
      </c>
      <c r="I324" s="9">
        <v>0.90810953558097229</v>
      </c>
      <c r="J324" s="287">
        <v>17.260834540948021</v>
      </c>
      <c r="K324" s="9">
        <v>3.7692757288230925</v>
      </c>
      <c r="L324" s="9">
        <v>8.8147719855927011</v>
      </c>
      <c r="M324" s="287">
        <v>12.584047714415794</v>
      </c>
      <c r="N324" s="9">
        <v>6.3702952977995446</v>
      </c>
      <c r="O324" s="9">
        <v>31.758897199058282</v>
      </c>
      <c r="P324" s="9">
        <v>7.7265268598963415</v>
      </c>
      <c r="Q324" s="9">
        <v>3.4378407283597232</v>
      </c>
      <c r="R324" s="9">
        <v>15.791836375596089</v>
      </c>
      <c r="S324" s="9">
        <v>13.062246765604906</v>
      </c>
      <c r="T324" s="9">
        <v>20.586285655900525</v>
      </c>
      <c r="U324" s="9">
        <v>3.8184445410549044</v>
      </c>
      <c r="V324" s="287">
        <v>102.55237342327031</v>
      </c>
      <c r="W324" s="287">
        <v>135.15840794149725</v>
      </c>
      <c r="X324" s="9">
        <v>13.171450260023164</v>
      </c>
      <c r="Y324" s="284">
        <v>148.333113801233</v>
      </c>
      <c r="Z324" s="568" t="str">
        <f>SUBSTITUTE(SUBSTITUTE(SUBSTITUTE(SUBSTITUTE(IF(E324="","",VLOOKUP(E324,Esquemas_NORM!$A$2:$H$126,8,FALSE)),"PROVINCIA ADMINISTRATIVA Y DE PLANIFICACIÓN","PAT"),"PROVINCIA ADMINISTRATIVA Y DE PLANIFICACION","PAT"),"PROVINCIA ADMINISTRATIVA DE PLANIFICACION","PAT"),"PROVINCIA ADMINISTRATIVA Y PLANIFICACION","PAT")</f>
        <v>A la fecha no ha conformado un EAT Provincia</v>
      </c>
      <c r="AA324" s="568" t="str">
        <f>IF($E324="","",INDEX(Esquemas_NORM!$H$2:$K$126,MATCH($E324,Esquemas_NORM!$A$2:$A$126,0),MATCH(AA$4,Esquemas_NORM!$H$1:$K$1,0)))</f>
        <v>A la fecha no ha conformado un EAT Región</v>
      </c>
      <c r="AB324" s="568" t="str">
        <f>IF($E324="","",INDEX(Esquemas_NORM!$H$2:$K$126,MATCH($E324,Esquemas_NORM!$A$2:$A$126,0),MATCH(AB$4,Esquemas_NORM!$H$1:$K$1,0)))</f>
        <v>A la fecha no ha conformado un EAT Área Metropolitana</v>
      </c>
      <c r="AC324" s="568" t="str">
        <f>IF($E324="","",INDEX(Esquemas_NORM!$H$2:$K$126,MATCH($E324,Esquemas_NORM!$A$2:$A$126,0),MATCH(AC$4,Esquemas_NORM!$H$1:$K$1,0)))</f>
        <v>ASOCIACION DE MUNICIPIOS DEL OCCIDENTE ANTIOQUEÑO - AMOCCIDENTE</v>
      </c>
      <c r="AD324" s="645"/>
    </row>
    <row r="325" spans="1:30" hidden="1" x14ac:dyDescent="0.3">
      <c r="A325" s="6">
        <v>2017</v>
      </c>
      <c r="B325" s="4" t="s">
        <v>556</v>
      </c>
      <c r="C325" s="4" t="s">
        <v>272</v>
      </c>
      <c r="D325" s="4" t="s">
        <v>571</v>
      </c>
      <c r="E325" s="4" t="s">
        <v>313</v>
      </c>
      <c r="F325" s="4" t="s">
        <v>275</v>
      </c>
      <c r="G325" s="4" t="s">
        <v>314</v>
      </c>
      <c r="H325" s="9">
        <v>14.73275791409926</v>
      </c>
      <c r="I325" s="9">
        <v>0</v>
      </c>
      <c r="J325" s="287">
        <v>14.73275791409926</v>
      </c>
      <c r="K325" s="9">
        <v>1.5414400871705791</v>
      </c>
      <c r="L325" s="9">
        <v>4.0360406822795225</v>
      </c>
      <c r="M325" s="287">
        <v>5.5774807694501014</v>
      </c>
      <c r="N325" s="9">
        <v>2.165924921476813</v>
      </c>
      <c r="O325" s="9">
        <v>7.3499481308713746</v>
      </c>
      <c r="P325" s="9">
        <v>3.5438912704649663</v>
      </c>
      <c r="Q325" s="9">
        <v>1.4311630912901598</v>
      </c>
      <c r="R325" s="9">
        <v>3.8757379277701269</v>
      </c>
      <c r="S325" s="9">
        <v>5.0663407346031626</v>
      </c>
      <c r="T325" s="9">
        <v>10.782829355263612</v>
      </c>
      <c r="U325" s="9">
        <v>1.5123356006349455</v>
      </c>
      <c r="V325" s="287">
        <v>35.728171032375165</v>
      </c>
      <c r="W325" s="287">
        <v>57.198747798550627</v>
      </c>
      <c r="X325" s="9">
        <v>5.57412944587524</v>
      </c>
      <c r="Y325" s="284">
        <v>62.774255007228277</v>
      </c>
      <c r="Z325" s="568" t="str">
        <f>SUBSTITUTE(SUBSTITUTE(SUBSTITUTE(SUBSTITUTE(IF(E325="","",VLOOKUP(E325,Esquemas_NORM!$A$2:$H$126,8,FALSE)),"PROVINCIA ADMINISTRATIVA Y DE PLANIFICACIÓN","PAT"),"PROVINCIA ADMINISTRATIVA Y DE PLANIFICACION","PAT"),"PROVINCIA ADMINISTRATIVA DE PLANIFICACION","PAT"),"PROVINCIA ADMINISTRATIVA Y PLANIFICACION","PAT")</f>
        <v>PAT AGROINDUSTRIAL DEL OCCIDENTE ANTIOQUEÑO</v>
      </c>
      <c r="AA325" s="568" t="str">
        <f>IF($E325="","",INDEX(Esquemas_NORM!$H$2:$K$126,MATCH($E325,Esquemas_NORM!$A$2:$A$126,0),MATCH(AA$4,Esquemas_NORM!$H$1:$K$1,0)))</f>
        <v>Región de Planeación y Gestión de Occidente</v>
      </c>
      <c r="AB325" s="568" t="str">
        <f>IF($E325="","",INDEX(Esquemas_NORM!$H$2:$K$126,MATCH($E325,Esquemas_NORM!$A$2:$A$126,0),MATCH(AB$4,Esquemas_NORM!$H$1:$K$1,0)))</f>
        <v>A la fecha no ha conformado un EAT Área Metropolitana</v>
      </c>
      <c r="AC325" s="568" t="str">
        <f>IF($E325="","",INDEX(Esquemas_NORM!$H$2:$K$126,MATCH($E325,Esquemas_NORM!$A$2:$A$126,0),MATCH(AC$4,Esquemas_NORM!$H$1:$K$1,0)))</f>
        <v>ASOCIACION DE MUNICIPIOS DEL OCCIDENTE ANTIOQUEÑO - AMOCCIDENTE</v>
      </c>
      <c r="AD325" s="645"/>
    </row>
    <row r="326" spans="1:30" hidden="1" x14ac:dyDescent="0.3">
      <c r="A326" s="6">
        <v>2017</v>
      </c>
      <c r="B326" s="4" t="s">
        <v>556</v>
      </c>
      <c r="C326" s="4" t="s">
        <v>315</v>
      </c>
      <c r="D326" s="4" t="s">
        <v>573</v>
      </c>
      <c r="E326" s="4" t="s">
        <v>317</v>
      </c>
      <c r="F326" s="4" t="s">
        <v>318</v>
      </c>
      <c r="G326" s="4" t="s">
        <v>319</v>
      </c>
      <c r="H326" s="9">
        <v>75.819436758301364</v>
      </c>
      <c r="I326" s="9">
        <v>2.0266529932749759</v>
      </c>
      <c r="J326" s="287">
        <v>77.846089751576343</v>
      </c>
      <c r="K326" s="9">
        <v>3.5162510336380017</v>
      </c>
      <c r="L326" s="9">
        <v>16.281541851908589</v>
      </c>
      <c r="M326" s="287">
        <v>19.797792885546592</v>
      </c>
      <c r="N326" s="9">
        <v>3.7941757306377846</v>
      </c>
      <c r="O326" s="9">
        <v>18.502261529558385</v>
      </c>
      <c r="P326" s="9">
        <v>7.281904681233474</v>
      </c>
      <c r="Q326" s="9">
        <v>6.0802919405920166</v>
      </c>
      <c r="R326" s="9">
        <v>22.435742539617095</v>
      </c>
      <c r="S326" s="9">
        <v>15.550399982711586</v>
      </c>
      <c r="T326" s="9">
        <v>34.198661080377832</v>
      </c>
      <c r="U326" s="9">
        <v>5.2487615804364491</v>
      </c>
      <c r="V326" s="287">
        <v>113.09219906516462</v>
      </c>
      <c r="W326" s="287">
        <v>214.87774077059893</v>
      </c>
      <c r="X326" s="9">
        <v>20.940254606814165</v>
      </c>
      <c r="Y326" s="284">
        <v>235.82317119978146</v>
      </c>
      <c r="Z326" s="568" t="str">
        <f>SUBSTITUTE(SUBSTITUTE(SUBSTITUTE(SUBSTITUTE(IF(E326="","",VLOOKUP(E326,Esquemas_NORM!$A$2:$H$126,8,FALSE)),"PROVINCIA ADMINISTRATIVA Y DE PLANIFICACIÓN","PAT"),"PROVINCIA ADMINISTRATIVA Y DE PLANIFICACION","PAT"),"PROVINCIA ADMINISTRATIVA DE PLANIFICACION","PAT"),"PROVINCIA ADMINISTRATIVA Y PLANIFICACION","PAT")</f>
        <v>PAT DE LA PAZ</v>
      </c>
      <c r="AA326" s="568" t="str">
        <f>IF($E326="","",INDEX(Esquemas_NORM!$H$2:$K$126,MATCH($E326,Esquemas_NORM!$A$2:$A$126,0),MATCH(AA$4,Esquemas_NORM!$H$1:$K$1,0)))</f>
        <v>A la fecha no ha conformado un EAT Región</v>
      </c>
      <c r="AB326" s="568" t="str">
        <f>IF($E326="","",INDEX(Esquemas_NORM!$H$2:$K$126,MATCH($E326,Esquemas_NORM!$A$2:$A$126,0),MATCH(AB$4,Esquemas_NORM!$H$1:$K$1,0)))</f>
        <v>A la fecha no ha conformado un EAT Área Metropolitana</v>
      </c>
      <c r="AC326" s="568" t="str">
        <f>IF($E326="","",INDEX(Esquemas_NORM!$H$2:$K$126,MATCH($E326,Esquemas_NORM!$A$2:$A$126,0),MATCH(AC$4,Esquemas_NORM!$H$1:$K$1,0)))</f>
        <v>MUNICIPIOS UNIDOS DEL SUR DE ANTIOQUIA - MUSA</v>
      </c>
      <c r="AD326" s="645"/>
    </row>
    <row r="327" spans="1:30" hidden="1" x14ac:dyDescent="0.3">
      <c r="A327" s="6">
        <v>2017</v>
      </c>
      <c r="B327" s="4" t="s">
        <v>556</v>
      </c>
      <c r="C327" s="4" t="s">
        <v>315</v>
      </c>
      <c r="D327" s="4" t="s">
        <v>574</v>
      </c>
      <c r="E327" s="4" t="s">
        <v>320</v>
      </c>
      <c r="F327" s="4" t="s">
        <v>318</v>
      </c>
      <c r="G327" s="4" t="s">
        <v>322</v>
      </c>
      <c r="H327" s="9">
        <v>7.2397075037457492</v>
      </c>
      <c r="I327" s="9">
        <v>0</v>
      </c>
      <c r="J327" s="287">
        <v>7.2397075037457492</v>
      </c>
      <c r="K327" s="9">
        <v>0.6882765915625435</v>
      </c>
      <c r="L327" s="9">
        <v>3.8282568285221887</v>
      </c>
      <c r="M327" s="287">
        <v>4.5165334200847322</v>
      </c>
      <c r="N327" s="9">
        <v>7.3087359791719795</v>
      </c>
      <c r="O327" s="9">
        <v>4.3899936029724183</v>
      </c>
      <c r="P327" s="9">
        <v>1.5565921753547649</v>
      </c>
      <c r="Q327" s="9">
        <v>1.2012464159369667</v>
      </c>
      <c r="R327" s="9">
        <v>5.8717745946927948</v>
      </c>
      <c r="S327" s="9">
        <v>4.1864270904590661</v>
      </c>
      <c r="T327" s="9">
        <v>8.6056141452881931</v>
      </c>
      <c r="U327" s="9">
        <v>1.2075537864300772</v>
      </c>
      <c r="V327" s="287">
        <v>34.327937790306258</v>
      </c>
      <c r="W327" s="287">
        <v>46.916230185297444</v>
      </c>
      <c r="X327" s="9">
        <v>4.5720780651767967</v>
      </c>
      <c r="Y327" s="284">
        <v>51.48943833529718</v>
      </c>
      <c r="Z327" s="568" t="str">
        <f>SUBSTITUTE(SUBSTITUTE(SUBSTITUTE(SUBSTITUTE(IF(E327="","",VLOOKUP(E327,Esquemas_NORM!$A$2:$H$126,8,FALSE)),"PROVINCIA ADMINISTRATIVA Y DE PLANIFICACIÓN","PAT"),"PROVINCIA ADMINISTRATIVA Y DE PLANIFICACION","PAT"),"PROVINCIA ADMINISTRATIVA DE PLANIFICACION","PAT"),"PROVINCIA ADMINISTRATIVA Y PLANIFICACION","PAT")</f>
        <v>PAT DEL AGUA, BOSQUES Y EL TURISMO</v>
      </c>
      <c r="AA327" s="568" t="str">
        <f>IF($E327="","",INDEX(Esquemas_NORM!$H$2:$K$126,MATCH($E327,Esquemas_NORM!$A$2:$A$126,0),MATCH(AA$4,Esquemas_NORM!$H$1:$K$1,0)))</f>
        <v>A la fecha no ha conformado un EAT Región</v>
      </c>
      <c r="AB327" s="568" t="str">
        <f>IF($E327="","",INDEX(Esquemas_NORM!$H$2:$K$126,MATCH($E327,Esquemas_NORM!$A$2:$A$126,0),MATCH(AB$4,Esquemas_NORM!$H$1:$K$1,0)))</f>
        <v>A la fecha no ha conformado un EAT Área Metropolitana</v>
      </c>
      <c r="AC327" s="568" t="str">
        <f>IF($E327="","",INDEX(Esquemas_NORM!$H$2:$K$126,MATCH($E327,Esquemas_NORM!$A$2:$A$126,0),MATCH(AC$4,Esquemas_NORM!$H$1:$K$1,0)))</f>
        <v>A la fecha no ha conformado un EAT asociación - unión</v>
      </c>
      <c r="AD327" s="645"/>
    </row>
    <row r="328" spans="1:30" hidden="1" x14ac:dyDescent="0.3">
      <c r="A328" s="6">
        <v>2017</v>
      </c>
      <c r="B328" s="4" t="s">
        <v>556</v>
      </c>
      <c r="C328" s="4" t="s">
        <v>315</v>
      </c>
      <c r="D328" s="4" t="s">
        <v>573</v>
      </c>
      <c r="E328" s="4" t="s">
        <v>323</v>
      </c>
      <c r="F328" s="4" t="s">
        <v>318</v>
      </c>
      <c r="G328" s="4" t="s">
        <v>325</v>
      </c>
      <c r="H328" s="9">
        <v>19.637125242820737</v>
      </c>
      <c r="I328" s="9">
        <v>0</v>
      </c>
      <c r="J328" s="287">
        <v>19.637125242820737</v>
      </c>
      <c r="K328" s="9">
        <v>1.403645151274258</v>
      </c>
      <c r="L328" s="9">
        <v>4.7298438713326778</v>
      </c>
      <c r="M328" s="287">
        <v>6.1334890226069358</v>
      </c>
      <c r="N328" s="9">
        <v>1.3171585427038428</v>
      </c>
      <c r="O328" s="9">
        <v>3.9671855752401997</v>
      </c>
      <c r="P328" s="9">
        <v>2.5125561752531405</v>
      </c>
      <c r="Q328" s="9">
        <v>2.1376773342146644</v>
      </c>
      <c r="R328" s="9">
        <v>8.6161111640166723</v>
      </c>
      <c r="S328" s="9">
        <v>5.3004662148901112</v>
      </c>
      <c r="T328" s="9">
        <v>13.919028911656541</v>
      </c>
      <c r="U328" s="9">
        <v>1.8737394229526063</v>
      </c>
      <c r="V328" s="287">
        <v>39.643923340927778</v>
      </c>
      <c r="W328" s="287">
        <v>66.52639685878718</v>
      </c>
      <c r="X328" s="9">
        <v>6.4831270251658983</v>
      </c>
      <c r="Y328" s="284">
        <v>73.011126324539561</v>
      </c>
      <c r="Z328" s="568" t="str">
        <f>SUBSTITUTE(SUBSTITUTE(SUBSTITUTE(SUBSTITUTE(IF(E328="","",VLOOKUP(E328,Esquemas_NORM!$A$2:$H$126,8,FALSE)),"PROVINCIA ADMINISTRATIVA Y DE PLANIFICACIÓN","PAT"),"PROVINCIA ADMINISTRATIVA Y DE PLANIFICACION","PAT"),"PROVINCIA ADMINISTRATIVA DE PLANIFICACION","PAT"),"PROVINCIA ADMINISTRATIVA Y PLANIFICACION","PAT")</f>
        <v>PAT DE LA PAZ</v>
      </c>
      <c r="AA328" s="568" t="str">
        <f>IF($E328="","",INDEX(Esquemas_NORM!$H$2:$K$126,MATCH($E328,Esquemas_NORM!$A$2:$A$126,0),MATCH(AA$4,Esquemas_NORM!$H$1:$K$1,0)))</f>
        <v>A la fecha no ha conformado un EAT Región</v>
      </c>
      <c r="AB328" s="568" t="str">
        <f>IF($E328="","",INDEX(Esquemas_NORM!$H$2:$K$126,MATCH($E328,Esquemas_NORM!$A$2:$A$126,0),MATCH(AB$4,Esquemas_NORM!$H$1:$K$1,0)))</f>
        <v>A la fecha no ha conformado un EAT Área Metropolitana</v>
      </c>
      <c r="AC328" s="568" t="str">
        <f>IF($E328="","",INDEX(Esquemas_NORM!$H$2:$K$126,MATCH($E328,Esquemas_NORM!$A$2:$A$126,0),MATCH(AC$4,Esquemas_NORM!$H$1:$K$1,0)))</f>
        <v>MUNICIPIOS UNIDOS DEL SUR DE ANTIOQUIA - MUSA</v>
      </c>
      <c r="AD328" s="645"/>
    </row>
    <row r="329" spans="1:30" hidden="1" x14ac:dyDescent="0.3">
      <c r="A329" s="6">
        <v>2017</v>
      </c>
      <c r="B329" s="4" t="s">
        <v>556</v>
      </c>
      <c r="C329" s="4" t="s">
        <v>315</v>
      </c>
      <c r="D329" s="4" t="s">
        <v>575</v>
      </c>
      <c r="E329" s="4" t="s">
        <v>326</v>
      </c>
      <c r="F329" s="4" t="s">
        <v>318</v>
      </c>
      <c r="G329" s="4" t="s">
        <v>327</v>
      </c>
      <c r="H329" s="9">
        <v>11.441872860682427</v>
      </c>
      <c r="I329" s="9">
        <v>0</v>
      </c>
      <c r="J329" s="287">
        <v>11.441872860682427</v>
      </c>
      <c r="K329" s="9">
        <v>6.1518845896175867</v>
      </c>
      <c r="L329" s="9">
        <v>10.269689281259403</v>
      </c>
      <c r="M329" s="287">
        <v>16.42157387087699</v>
      </c>
      <c r="N329" s="9">
        <v>41.175057326622536</v>
      </c>
      <c r="O329" s="9">
        <v>14.107434593211835</v>
      </c>
      <c r="P329" s="9">
        <v>4.3456182784120241</v>
      </c>
      <c r="Q329" s="9">
        <v>2.3133449337912322</v>
      </c>
      <c r="R329" s="9">
        <v>12.399053576409566</v>
      </c>
      <c r="S329" s="9">
        <v>8.4507747582147719</v>
      </c>
      <c r="T329" s="9">
        <v>14.407633697166769</v>
      </c>
      <c r="U329" s="9">
        <v>2.4557351606177127</v>
      </c>
      <c r="V329" s="287">
        <v>99.654652324446459</v>
      </c>
      <c r="W329" s="287">
        <v>129.94421945091497</v>
      </c>
      <c r="X329" s="9">
        <v>12.663317429839511</v>
      </c>
      <c r="Y329" s="284">
        <v>142.61066688479886</v>
      </c>
      <c r="Z329" s="568" t="str">
        <f>SUBSTITUTE(SUBSTITUTE(SUBSTITUTE(SUBSTITUTE(IF(E329="","",VLOOKUP(E329,Esquemas_NORM!$A$2:$H$126,8,FALSE)),"PROVINCIA ADMINISTRATIVA Y DE PLANIFICACIÓN","PAT"),"PROVINCIA ADMINISTRATIVA Y DE PLANIFICACION","PAT"),"PROVINCIA ADMINISTRATIVA DE PLANIFICACION","PAT"),"PROVINCIA ADMINISTRATIVA Y PLANIFICACION","PAT")</f>
        <v>PAT DEL AGUA, BOSQUES Y EL TURISMO</v>
      </c>
      <c r="AA329" s="568" t="str">
        <f>IF($E329="","",INDEX(Esquemas_NORM!$H$2:$K$126,MATCH($E329,Esquemas_NORM!$A$2:$A$126,0),MATCH(AA$4,Esquemas_NORM!$H$1:$K$1,0)))</f>
        <v>A la fecha no ha conformado un EAT Región</v>
      </c>
      <c r="AB329" s="568" t="str">
        <f>IF($E329="","",INDEX(Esquemas_NORM!$H$2:$K$126,MATCH($E329,Esquemas_NORM!$A$2:$A$126,0),MATCH(AB$4,Esquemas_NORM!$H$1:$K$1,0)))</f>
        <v>A la fecha no ha conformado un EAT Área Metropolitana</v>
      </c>
      <c r="AC329" s="568" t="str">
        <f>IF($E329="","",INDEX(Esquemas_NORM!$H$2:$K$126,MATCH($E329,Esquemas_NORM!$A$2:$A$126,0),MATCH(AC$4,Esquemas_NORM!$H$1:$K$1,0)))</f>
        <v>A la fecha no ha conformado un EAT asociación - unión</v>
      </c>
      <c r="AD329" s="645"/>
    </row>
    <row r="330" spans="1:30" hidden="1" x14ac:dyDescent="0.3">
      <c r="A330" s="6">
        <v>2017</v>
      </c>
      <c r="B330" s="4" t="s">
        <v>556</v>
      </c>
      <c r="C330" s="4" t="s">
        <v>315</v>
      </c>
      <c r="D330" s="4" t="s">
        <v>574</v>
      </c>
      <c r="E330" s="4" t="s">
        <v>328</v>
      </c>
      <c r="F330" s="4" t="s">
        <v>318</v>
      </c>
      <c r="G330" s="4" t="s">
        <v>329</v>
      </c>
      <c r="H330" s="9">
        <v>15.19002197962234</v>
      </c>
      <c r="I330" s="9">
        <v>0</v>
      </c>
      <c r="J330" s="287">
        <v>15.19002197962234</v>
      </c>
      <c r="K330" s="9">
        <v>1.1733512900732805</v>
      </c>
      <c r="L330" s="9">
        <v>3.8056634265550588</v>
      </c>
      <c r="M330" s="287">
        <v>4.9790147166283392</v>
      </c>
      <c r="N330" s="9">
        <v>1.0626433135516025</v>
      </c>
      <c r="O330" s="9">
        <v>3.2780264862755701</v>
      </c>
      <c r="P330" s="9">
        <v>1.3540791185690135</v>
      </c>
      <c r="Q330" s="9">
        <v>1.0060963995793244</v>
      </c>
      <c r="R330" s="9">
        <v>6.6554440236498085</v>
      </c>
      <c r="S330" s="9">
        <v>6.0559732804622204</v>
      </c>
      <c r="T330" s="9">
        <v>6.5128750397742667</v>
      </c>
      <c r="U330" s="9">
        <v>1.070532444102555</v>
      </c>
      <c r="V330" s="287">
        <v>26.995670105964358</v>
      </c>
      <c r="W330" s="287">
        <v>47.940790791282147</v>
      </c>
      <c r="X330" s="9">
        <v>4.671923492963904</v>
      </c>
      <c r="Y330" s="284">
        <v>52.613869047956996</v>
      </c>
      <c r="Z330" s="568" t="str">
        <f>SUBSTITUTE(SUBSTITUTE(SUBSTITUTE(SUBSTITUTE(IF(E330="","",VLOOKUP(E330,Esquemas_NORM!$A$2:$H$126,8,FALSE)),"PROVINCIA ADMINISTRATIVA Y DE PLANIFICACIÓN","PAT"),"PROVINCIA ADMINISTRATIVA Y DE PLANIFICACION","PAT"),"PROVINCIA ADMINISTRATIVA DE PLANIFICACION","PAT"),"PROVINCIA ADMINISTRATIVA Y PLANIFICACION","PAT")</f>
        <v>PAT DEL AGUA, BOSQUES Y EL TURISMO</v>
      </c>
      <c r="AA330" s="568" t="str">
        <f>IF($E330="","",INDEX(Esquemas_NORM!$H$2:$K$126,MATCH($E330,Esquemas_NORM!$A$2:$A$126,0),MATCH(AA$4,Esquemas_NORM!$H$1:$K$1,0)))</f>
        <v>A la fecha no ha conformado un EAT Región</v>
      </c>
      <c r="AB330" s="568" t="str">
        <f>IF($E330="","",INDEX(Esquemas_NORM!$H$2:$K$126,MATCH($E330,Esquemas_NORM!$A$2:$A$126,0),MATCH(AB$4,Esquemas_NORM!$H$1:$K$1,0)))</f>
        <v>A la fecha no ha conformado un EAT Área Metropolitana</v>
      </c>
      <c r="AC330" s="568" t="str">
        <f>IF($E330="","",INDEX(Esquemas_NORM!$H$2:$K$126,MATCH($E330,Esquemas_NORM!$A$2:$A$126,0),MATCH(AC$4,Esquemas_NORM!$H$1:$K$1,0)))</f>
        <v>A la fecha no ha conformado un EAT asociación - unión</v>
      </c>
      <c r="AD330" s="645"/>
    </row>
    <row r="331" spans="1:30" hidden="1" x14ac:dyDescent="0.3">
      <c r="A331" s="6">
        <v>2017</v>
      </c>
      <c r="B331" s="4" t="s">
        <v>556</v>
      </c>
      <c r="C331" s="4" t="s">
        <v>315</v>
      </c>
      <c r="D331" s="4" t="s">
        <v>576</v>
      </c>
      <c r="E331" s="4" t="s">
        <v>330</v>
      </c>
      <c r="F331" s="4" t="s">
        <v>318</v>
      </c>
      <c r="G331" s="4" t="s">
        <v>331</v>
      </c>
      <c r="H331" s="9">
        <v>41.973024180797374</v>
      </c>
      <c r="I331" s="9">
        <v>0</v>
      </c>
      <c r="J331" s="287">
        <v>41.973024180797374</v>
      </c>
      <c r="K331" s="9">
        <v>25.348886713853041</v>
      </c>
      <c r="L331" s="9">
        <v>25.953933759505585</v>
      </c>
      <c r="M331" s="287">
        <v>51.302820473358622</v>
      </c>
      <c r="N331" s="9">
        <v>21.652932687882362</v>
      </c>
      <c r="O331" s="9">
        <v>119.53371820154698</v>
      </c>
      <c r="P331" s="9">
        <v>15.125054382520638</v>
      </c>
      <c r="Q331" s="9">
        <v>20.900500825864405</v>
      </c>
      <c r="R331" s="9">
        <v>79.138318821652263</v>
      </c>
      <c r="S331" s="9">
        <v>49.506135018155511</v>
      </c>
      <c r="T331" s="9">
        <v>72.800312919208167</v>
      </c>
      <c r="U331" s="9">
        <v>21.215065907155779</v>
      </c>
      <c r="V331" s="287">
        <v>399.87203876398615</v>
      </c>
      <c r="W331" s="287">
        <v>501.32807401432734</v>
      </c>
      <c r="X331" s="9">
        <v>48.855397835780067</v>
      </c>
      <c r="Y331" s="284">
        <v>550.19554748460564</v>
      </c>
      <c r="Z331" s="568" t="str">
        <f>SUBSTITUTE(SUBSTITUTE(SUBSTITUTE(SUBSTITUTE(IF(E331="","",VLOOKUP(E331,Esquemas_NORM!$A$2:$H$126,8,FALSE)),"PROVINCIA ADMINISTRATIVA Y DE PLANIFICACIÓN","PAT"),"PROVINCIA ADMINISTRATIVA Y DE PLANIFICACION","PAT"),"PROVINCIA ADMINISTRATIVA DE PLANIFICACION","PAT"),"PROVINCIA ADMINISTRATIVA Y PLANIFICACION","PAT")</f>
        <v>A la fecha no ha conformado un EAT Provincia</v>
      </c>
      <c r="AA331" s="568" t="str">
        <f>IF($E331="","",INDEX(Esquemas_NORM!$H$2:$K$126,MATCH($E331,Esquemas_NORM!$A$2:$A$126,0),MATCH(AA$4,Esquemas_NORM!$H$1:$K$1,0)))</f>
        <v>A la fecha no ha conformado un EAT Región</v>
      </c>
      <c r="AB331" s="568" t="str">
        <f>IF($E331="","",INDEX(Esquemas_NORM!$H$2:$K$126,MATCH($E331,Esquemas_NORM!$A$2:$A$126,0),MATCH(AB$4,Esquemas_NORM!$H$1:$K$1,0)))</f>
        <v>A la fecha no ha conformado un EAT Área Metropolitana</v>
      </c>
      <c r="AC331" s="568" t="str">
        <f>IF($E331="","",INDEX(Esquemas_NORM!$H$2:$K$126,MATCH($E331,Esquemas_NORM!$A$2:$A$126,0),MATCH(AC$4,Esquemas_NORM!$H$1:$K$1,0)))</f>
        <v>MUNICIPIOS ASOCIADOS DEL ALTIPLANO DEL ORIENTE ANTIOQUEÑO - MASORA</v>
      </c>
      <c r="AD331" s="645"/>
    </row>
    <row r="332" spans="1:30" hidden="1" x14ac:dyDescent="0.3">
      <c r="A332" s="6">
        <v>2017</v>
      </c>
      <c r="B332" s="4" t="s">
        <v>556</v>
      </c>
      <c r="C332" s="4" t="s">
        <v>315</v>
      </c>
      <c r="D332" s="4" t="s">
        <v>574</v>
      </c>
      <c r="E332" s="4" t="s">
        <v>332</v>
      </c>
      <c r="F332" s="4" t="s">
        <v>318</v>
      </c>
      <c r="G332" s="4" t="s">
        <v>333</v>
      </c>
      <c r="H332" s="9">
        <v>171.50473818215039</v>
      </c>
      <c r="I332" s="9">
        <v>0</v>
      </c>
      <c r="J332" s="287">
        <v>171.50473818215039</v>
      </c>
      <c r="K332" s="9">
        <v>3.8101574654854926</v>
      </c>
      <c r="L332" s="9">
        <v>27.823703500798793</v>
      </c>
      <c r="M332" s="287">
        <v>31.633860966284285</v>
      </c>
      <c r="N332" s="9">
        <v>5.0024763772138403</v>
      </c>
      <c r="O332" s="9">
        <v>27.284029210335941</v>
      </c>
      <c r="P332" s="9">
        <v>6.5290900345165053</v>
      </c>
      <c r="Q332" s="9">
        <v>2.7383749376639508</v>
      </c>
      <c r="R332" s="9">
        <v>26.730099353302148</v>
      </c>
      <c r="S332" s="9">
        <v>16.105022158216673</v>
      </c>
      <c r="T332" s="9">
        <v>25.701249978358216</v>
      </c>
      <c r="U332" s="9">
        <v>8.8636300733683644</v>
      </c>
      <c r="V332" s="287">
        <v>118.95397212297564</v>
      </c>
      <c r="W332" s="287">
        <v>329.81483305543713</v>
      </c>
      <c r="X332" s="9">
        <v>32.14109824739699</v>
      </c>
      <c r="Y332" s="284">
        <v>361.96387564822908</v>
      </c>
      <c r="Z332" s="568" t="str">
        <f>SUBSTITUTE(SUBSTITUTE(SUBSTITUTE(SUBSTITUTE(IF(E332="","",VLOOKUP(E332,Esquemas_NORM!$A$2:$H$126,8,FALSE)),"PROVINCIA ADMINISTRATIVA Y DE PLANIFICACIÓN","PAT"),"PROVINCIA ADMINISTRATIVA Y DE PLANIFICACION","PAT"),"PROVINCIA ADMINISTRATIVA DE PLANIFICACION","PAT"),"PROVINCIA ADMINISTRATIVA Y PLANIFICACION","PAT")</f>
        <v>PAT DEL AGUA, BOSQUES Y EL TURISMO</v>
      </c>
      <c r="AA332" s="568" t="str">
        <f>IF($E332="","",INDEX(Esquemas_NORM!$H$2:$K$126,MATCH($E332,Esquemas_NORM!$A$2:$A$126,0),MATCH(AA$4,Esquemas_NORM!$H$1:$K$1,0)))</f>
        <v>A la fecha no ha conformado un EAT Región</v>
      </c>
      <c r="AB332" s="568" t="str">
        <f>IF($E332="","",INDEX(Esquemas_NORM!$H$2:$K$126,MATCH($E332,Esquemas_NORM!$A$2:$A$126,0),MATCH(AB$4,Esquemas_NORM!$H$1:$K$1,0)))</f>
        <v>A la fecha no ha conformado un EAT Área Metropolitana</v>
      </c>
      <c r="AC332" s="568" t="str">
        <f>IF($E332="","",INDEX(Esquemas_NORM!$H$2:$K$126,MATCH($E332,Esquemas_NORM!$A$2:$A$126,0),MATCH(AC$4,Esquemas_NORM!$H$1:$K$1,0)))</f>
        <v>A la fecha no ha conformado un EAT asociación - unión</v>
      </c>
      <c r="AD332" s="645"/>
    </row>
    <row r="333" spans="1:30" hidden="1" x14ac:dyDescent="0.3">
      <c r="A333" s="6">
        <v>2017</v>
      </c>
      <c r="B333" s="4" t="s">
        <v>556</v>
      </c>
      <c r="C333" s="4" t="s">
        <v>315</v>
      </c>
      <c r="D333" s="4" t="s">
        <v>576</v>
      </c>
      <c r="E333" s="4" t="s">
        <v>334</v>
      </c>
      <c r="F333" s="4" t="s">
        <v>318</v>
      </c>
      <c r="G333" s="4" t="s">
        <v>335</v>
      </c>
      <c r="H333" s="9">
        <v>39.231720382910105</v>
      </c>
      <c r="I333" s="9">
        <v>5.6648859644609596E-3</v>
      </c>
      <c r="J333" s="287">
        <v>39.237385268874569</v>
      </c>
      <c r="K333" s="9">
        <v>24.158645010627477</v>
      </c>
      <c r="L333" s="9">
        <v>23.093639503001263</v>
      </c>
      <c r="M333" s="287">
        <v>47.252284513628737</v>
      </c>
      <c r="N333" s="9">
        <v>22.386170953415672</v>
      </c>
      <c r="O333" s="9">
        <v>80.25267094907673</v>
      </c>
      <c r="P333" s="9">
        <v>11.241821558486603</v>
      </c>
      <c r="Q333" s="9">
        <v>4.3631969779135584</v>
      </c>
      <c r="R333" s="9">
        <v>72.03518640221732</v>
      </c>
      <c r="S333" s="9">
        <v>42.647803232603437</v>
      </c>
      <c r="T333" s="9">
        <v>48.105815109356676</v>
      </c>
      <c r="U333" s="9">
        <v>13.553415789439489</v>
      </c>
      <c r="V333" s="287">
        <v>294.58608097250954</v>
      </c>
      <c r="W333" s="287">
        <v>387.0927544550575</v>
      </c>
      <c r="X333" s="9">
        <v>37.722943314979211</v>
      </c>
      <c r="Y333" s="284">
        <v>424.82502178531132</v>
      </c>
      <c r="Z333" s="568" t="str">
        <f>SUBSTITUTE(SUBSTITUTE(SUBSTITUTE(SUBSTITUTE(IF(E333="","",VLOOKUP(E333,Esquemas_NORM!$A$2:$H$126,8,FALSE)),"PROVINCIA ADMINISTRATIVA Y DE PLANIFICACIÓN","PAT"),"PROVINCIA ADMINISTRATIVA Y DE PLANIFICACION","PAT"),"PROVINCIA ADMINISTRATIVA DE PLANIFICACION","PAT"),"PROVINCIA ADMINISTRATIVA Y PLANIFICACION","PAT")</f>
        <v>A la fecha no ha conformado un EAT Provincia</v>
      </c>
      <c r="AA333" s="568" t="str">
        <f>IF($E333="","",INDEX(Esquemas_NORM!$H$2:$K$126,MATCH($E333,Esquemas_NORM!$A$2:$A$126,0),MATCH(AA$4,Esquemas_NORM!$H$1:$K$1,0)))</f>
        <v>A la fecha no ha conformado un EAT Región</v>
      </c>
      <c r="AB333" s="568" t="str">
        <f>IF($E333="","",INDEX(Esquemas_NORM!$H$2:$K$126,MATCH($E333,Esquemas_NORM!$A$2:$A$126,0),MATCH(AB$4,Esquemas_NORM!$H$1:$K$1,0)))</f>
        <v>A la fecha no ha conformado un EAT Área Metropolitana</v>
      </c>
      <c r="AC333" s="568" t="str">
        <f>IF($E333="","",INDEX(Esquemas_NORM!$H$2:$K$126,MATCH($E333,Esquemas_NORM!$A$2:$A$126,0),MATCH(AC$4,Esquemas_NORM!$H$1:$K$1,0)))</f>
        <v>MUNICIPIOS ASOCIADOS DEL ALTIPLANO DEL ORIENTE ANTIOQUEÑO - MASORA</v>
      </c>
      <c r="AD333" s="645"/>
    </row>
    <row r="334" spans="1:30" hidden="1" x14ac:dyDescent="0.3">
      <c r="A334" s="6">
        <v>2017</v>
      </c>
      <c r="B334" s="4" t="s">
        <v>556</v>
      </c>
      <c r="C334" s="4" t="s">
        <v>315</v>
      </c>
      <c r="D334" s="4" t="s">
        <v>576</v>
      </c>
      <c r="E334" s="4" t="s">
        <v>336</v>
      </c>
      <c r="F334" s="4" t="s">
        <v>318</v>
      </c>
      <c r="G334" s="4" t="s">
        <v>338</v>
      </c>
      <c r="H334" s="9">
        <v>89.766352151409791</v>
      </c>
      <c r="I334" s="9">
        <v>0</v>
      </c>
      <c r="J334" s="287">
        <v>89.766352151409791</v>
      </c>
      <c r="K334" s="9">
        <v>22.770561135440115</v>
      </c>
      <c r="L334" s="9">
        <v>19.095252755645962</v>
      </c>
      <c r="M334" s="287">
        <v>41.865813891086077</v>
      </c>
      <c r="N334" s="9">
        <v>7.9517767108254045</v>
      </c>
      <c r="O334" s="9">
        <v>72.500247144279712</v>
      </c>
      <c r="P334" s="9">
        <v>7.4335217629808135</v>
      </c>
      <c r="Q334" s="9">
        <v>11.694250256052493</v>
      </c>
      <c r="R334" s="9">
        <v>40.541177932838174</v>
      </c>
      <c r="S334" s="9">
        <v>24.244523780869557</v>
      </c>
      <c r="T334" s="9">
        <v>31.528038049228471</v>
      </c>
      <c r="U334" s="9">
        <v>8.7641792112075745</v>
      </c>
      <c r="V334" s="287">
        <v>204.65771484828221</v>
      </c>
      <c r="W334" s="287">
        <v>342.5711808431596</v>
      </c>
      <c r="X334" s="9">
        <v>33.384229199761343</v>
      </c>
      <c r="Y334" s="284">
        <v>375.96366165415901</v>
      </c>
      <c r="Z334" s="568" t="str">
        <f>SUBSTITUTE(SUBSTITUTE(SUBSTITUTE(SUBSTITUTE(IF(E334="","",VLOOKUP(E334,Esquemas_NORM!$A$2:$H$126,8,FALSE)),"PROVINCIA ADMINISTRATIVA Y DE PLANIFICACIÓN","PAT"),"PROVINCIA ADMINISTRATIVA Y DE PLANIFICACION","PAT"),"PROVINCIA ADMINISTRATIVA DE PLANIFICACION","PAT"),"PROVINCIA ADMINISTRATIVA Y PLANIFICACION","PAT")</f>
        <v>A la fecha no ha conformado un EAT Provincia</v>
      </c>
      <c r="AA334" s="568" t="str">
        <f>IF($E334="","",INDEX(Esquemas_NORM!$H$2:$K$126,MATCH($E334,Esquemas_NORM!$A$2:$A$126,0),MATCH(AA$4,Esquemas_NORM!$H$1:$K$1,0)))</f>
        <v>Región de Planeación y Gestión Aeroportuaria de Oriente</v>
      </c>
      <c r="AB334" s="568" t="str">
        <f>IF($E334="","",INDEX(Esquemas_NORM!$H$2:$K$126,MATCH($E334,Esquemas_NORM!$A$2:$A$126,0),MATCH(AB$4,Esquemas_NORM!$H$1:$K$1,0)))</f>
        <v>A la fecha no ha conformado un EAT Área Metropolitana</v>
      </c>
      <c r="AC334" s="568" t="str">
        <f>IF($E334="","",INDEX(Esquemas_NORM!$H$2:$K$126,MATCH($E334,Esquemas_NORM!$A$2:$A$126,0),MATCH(AC$4,Esquemas_NORM!$H$1:$K$1,0)))</f>
        <v>MUNICIPIOS ASOCIADOS DEL ALTIPLANO DEL ORIENTE ANTIOQUEÑO - MASORA</v>
      </c>
      <c r="AD334" s="645"/>
    </row>
    <row r="335" spans="1:30" x14ac:dyDescent="0.3">
      <c r="A335" s="6">
        <v>2017</v>
      </c>
      <c r="B335" s="4" t="s">
        <v>556</v>
      </c>
      <c r="C335" s="4" t="s">
        <v>315</v>
      </c>
      <c r="D335" s="4" t="s">
        <v>574</v>
      </c>
      <c r="E335" s="4" t="s">
        <v>339</v>
      </c>
      <c r="F335" s="4" t="s">
        <v>318</v>
      </c>
      <c r="G335" s="4" t="s">
        <v>340</v>
      </c>
      <c r="H335" s="9">
        <v>7.8130223005384689</v>
      </c>
      <c r="I335" s="9">
        <v>0</v>
      </c>
      <c r="J335" s="287">
        <v>7.8130223005384689</v>
      </c>
      <c r="K335" s="9">
        <v>1.6301910373802873</v>
      </c>
      <c r="L335" s="9">
        <v>4.4909584895618524</v>
      </c>
      <c r="M335" s="287">
        <v>6.1211495269421397</v>
      </c>
      <c r="N335" s="9">
        <v>3.7138414311889223</v>
      </c>
      <c r="O335" s="9">
        <v>6.671726280218226</v>
      </c>
      <c r="P335" s="9">
        <v>2.7754722712990878</v>
      </c>
      <c r="Q335" s="9">
        <v>2.2267312574487246</v>
      </c>
      <c r="R335" s="9">
        <v>14.620147588572749</v>
      </c>
      <c r="S335" s="9">
        <v>7.7824044063446252</v>
      </c>
      <c r="T335" s="9">
        <v>12.344026912905097</v>
      </c>
      <c r="U335" s="9">
        <v>1.8328028243903831</v>
      </c>
      <c r="V335" s="287">
        <v>51.967152972367813</v>
      </c>
      <c r="W335" s="287">
        <v>66.766310918012181</v>
      </c>
      <c r="X335" s="9">
        <v>6.5065071178000489</v>
      </c>
      <c r="Y335" s="284">
        <v>73.274426255278144</v>
      </c>
      <c r="Z335" s="568" t="str">
        <f>SUBSTITUTE(SUBSTITUTE(SUBSTITUTE(SUBSTITUTE(IF(E335="","",VLOOKUP(E335,Esquemas_NORM!$A$2:$H$126,8,FALSE)),"PROVINCIA ADMINISTRATIVA Y DE PLANIFICACIÓN","PAT"),"PROVINCIA ADMINISTRATIVA Y DE PLANIFICACION","PAT"),"PROVINCIA ADMINISTRATIVA DE PLANIFICACION","PAT"),"PROVINCIA ADMINISTRATIVA Y PLANIFICACION","PAT")</f>
        <v>PAT DEL AGUA, BOSQUES Y EL TURISMO</v>
      </c>
      <c r="AA335" s="568" t="str">
        <f>IF($E335="","",INDEX(Esquemas_NORM!$H$2:$K$126,MATCH($E335,Esquemas_NORM!$A$2:$A$126,0),MATCH(AA$4,Esquemas_NORM!$H$1:$K$1,0)))</f>
        <v>A la fecha no ha conformado un EAT Región</v>
      </c>
      <c r="AB335" s="568" t="str">
        <f>IF($E335="","",INDEX(Esquemas_NORM!$H$2:$K$126,MATCH($E335,Esquemas_NORM!$A$2:$A$126,0),MATCH(AB$4,Esquemas_NORM!$H$1:$K$1,0)))</f>
        <v>A la fecha no ha conformado un EAT Área Metropolitana</v>
      </c>
      <c r="AC335" s="568" t="str">
        <f>IF($E335="","",INDEX(Esquemas_NORM!$H$2:$K$126,MATCH($E335,Esquemas_NORM!$A$2:$A$126,0),MATCH(AC$4,Esquemas_NORM!$H$1:$K$1,0)))</f>
        <v>A la fecha no ha conformado un EAT asociación - unión</v>
      </c>
      <c r="AD335" s="645"/>
    </row>
    <row r="336" spans="1:30" hidden="1" x14ac:dyDescent="0.3">
      <c r="A336" s="6">
        <v>2017</v>
      </c>
      <c r="B336" s="4" t="s">
        <v>556</v>
      </c>
      <c r="C336" s="4" t="s">
        <v>315</v>
      </c>
      <c r="D336" s="4" t="s">
        <v>576</v>
      </c>
      <c r="E336" s="4" t="s">
        <v>341</v>
      </c>
      <c r="F336" s="4" t="s">
        <v>318</v>
      </c>
      <c r="G336" s="4" t="s">
        <v>342</v>
      </c>
      <c r="H336" s="9">
        <v>59.779904204272995</v>
      </c>
      <c r="I336" s="9">
        <v>0</v>
      </c>
      <c r="J336" s="287">
        <v>59.779904204272995</v>
      </c>
      <c r="K336" s="9">
        <v>543.49679237010832</v>
      </c>
      <c r="L336" s="9">
        <v>156.21145165432159</v>
      </c>
      <c r="M336" s="287">
        <v>699.70824402442986</v>
      </c>
      <c r="N336" s="9">
        <v>28.936250552810051</v>
      </c>
      <c r="O336" s="9">
        <v>130.43353044942543</v>
      </c>
      <c r="P336" s="9">
        <v>12.218708285502732</v>
      </c>
      <c r="Q336" s="9">
        <v>15.534456551093585</v>
      </c>
      <c r="R336" s="9">
        <v>81.450863598823645</v>
      </c>
      <c r="S336" s="9">
        <v>72.167581269571201</v>
      </c>
      <c r="T336" s="9">
        <v>42.089753462938518</v>
      </c>
      <c r="U336" s="9">
        <v>15.01582316435516</v>
      </c>
      <c r="V336" s="287">
        <v>397.84696733452029</v>
      </c>
      <c r="W336" s="287">
        <v>1123.4684366651318</v>
      </c>
      <c r="X336" s="9">
        <v>109.48418864658778</v>
      </c>
      <c r="Y336" s="284">
        <v>1232.9796866212982</v>
      </c>
      <c r="Z336" s="568" t="str">
        <f>SUBSTITUTE(SUBSTITUTE(SUBSTITUTE(SUBSTITUTE(IF(E336="","",VLOOKUP(E336,Esquemas_NORM!$A$2:$H$126,8,FALSE)),"PROVINCIA ADMINISTRATIVA Y DE PLANIFICACIÓN","PAT"),"PROVINCIA ADMINISTRATIVA Y DE PLANIFICACION","PAT"),"PROVINCIA ADMINISTRATIVA DE PLANIFICACION","PAT"),"PROVINCIA ADMINISTRATIVA Y PLANIFICACION","PAT")</f>
        <v>A la fecha no ha conformado un EAT Provincia</v>
      </c>
      <c r="AA336" s="568" t="str">
        <f>IF($E336="","",INDEX(Esquemas_NORM!$H$2:$K$126,MATCH($E336,Esquemas_NORM!$A$2:$A$126,0),MATCH(AA$4,Esquemas_NORM!$H$1:$K$1,0)))</f>
        <v>A la fecha no ha conformado un EAT Región</v>
      </c>
      <c r="AB336" s="568" t="str">
        <f>IF($E336="","",INDEX(Esquemas_NORM!$H$2:$K$126,MATCH($E336,Esquemas_NORM!$A$2:$A$126,0),MATCH(AB$4,Esquemas_NORM!$H$1:$K$1,0)))</f>
        <v>A la fecha no ha conformado un EAT Área Metropolitana</v>
      </c>
      <c r="AC336" s="568" t="str">
        <f>IF($E336="","",INDEX(Esquemas_NORM!$H$2:$K$126,MATCH($E336,Esquemas_NORM!$A$2:$A$126,0),MATCH(AC$4,Esquemas_NORM!$H$1:$K$1,0)))</f>
        <v>MUNICIPIOS ASOCIADOS DEL ALTIPLANO DEL ORIENTE ANTIOQUEÑO - MASORA</v>
      </c>
      <c r="AD336" s="645"/>
    </row>
    <row r="337" spans="1:30" hidden="1" x14ac:dyDescent="0.3">
      <c r="A337" s="6">
        <v>2017</v>
      </c>
      <c r="B337" s="4" t="s">
        <v>556</v>
      </c>
      <c r="C337" s="4" t="s">
        <v>315</v>
      </c>
      <c r="D337" s="4" t="s">
        <v>574</v>
      </c>
      <c r="E337" s="4" t="s">
        <v>343</v>
      </c>
      <c r="F337" s="4" t="s">
        <v>318</v>
      </c>
      <c r="G337" s="4" t="s">
        <v>344</v>
      </c>
      <c r="H337" s="9">
        <v>5.1388048967393569</v>
      </c>
      <c r="I337" s="9">
        <v>0</v>
      </c>
      <c r="J337" s="287">
        <v>5.1388048967393569</v>
      </c>
      <c r="K337" s="9">
        <v>2.3200958529754763</v>
      </c>
      <c r="L337" s="9">
        <v>23.537863329029111</v>
      </c>
      <c r="M337" s="287">
        <v>25.857959182004588</v>
      </c>
      <c r="N337" s="9">
        <v>11.017139632146744</v>
      </c>
      <c r="O337" s="9">
        <v>80.703526288275597</v>
      </c>
      <c r="P337" s="9">
        <v>9.4092651606171209</v>
      </c>
      <c r="Q337" s="9">
        <v>5.9959803641754537</v>
      </c>
      <c r="R337" s="9">
        <v>52.560247378039399</v>
      </c>
      <c r="S337" s="9">
        <v>44.763283433008581</v>
      </c>
      <c r="T337" s="9">
        <v>34.606541521371497</v>
      </c>
      <c r="U337" s="9">
        <v>9.81705516202328</v>
      </c>
      <c r="V337" s="287">
        <v>248.87303893965768</v>
      </c>
      <c r="W337" s="287">
        <v>284.93628821583633</v>
      </c>
      <c r="X337" s="9">
        <v>27.767596590323389</v>
      </c>
      <c r="Y337" s="284">
        <v>312.71074814904853</v>
      </c>
      <c r="Z337" s="568" t="str">
        <f>SUBSTITUTE(SUBSTITUTE(SUBSTITUTE(SUBSTITUTE(IF(E337="","",VLOOKUP(E337,Esquemas_NORM!$A$2:$H$126,8,FALSE)),"PROVINCIA ADMINISTRATIVA Y DE PLANIFICACIÓN","PAT"),"PROVINCIA ADMINISTRATIVA Y DE PLANIFICACION","PAT"),"PROVINCIA ADMINISTRATIVA DE PLANIFICACION","PAT"),"PROVINCIA ADMINISTRATIVA Y PLANIFICACION","PAT")</f>
        <v>PAT DEL AGUA, BOSQUES Y EL TURISMO</v>
      </c>
      <c r="AA337" s="568" t="str">
        <f>IF($E337="","",INDEX(Esquemas_NORM!$H$2:$K$126,MATCH($E337,Esquemas_NORM!$A$2:$A$126,0),MATCH(AA$4,Esquemas_NORM!$H$1:$K$1,0)))</f>
        <v>A la fecha no ha conformado un EAT Región</v>
      </c>
      <c r="AB337" s="568" t="str">
        <f>IF($E337="","",INDEX(Esquemas_NORM!$H$2:$K$126,MATCH($E337,Esquemas_NORM!$A$2:$A$126,0),MATCH(AB$4,Esquemas_NORM!$H$1:$K$1,0)))</f>
        <v>A la fecha no ha conformado un EAT Área Metropolitana</v>
      </c>
      <c r="AC337" s="568" t="str">
        <f>IF($E337="","",INDEX(Esquemas_NORM!$H$2:$K$126,MATCH($E337,Esquemas_NORM!$A$2:$A$126,0),MATCH(AC$4,Esquemas_NORM!$H$1:$K$1,0)))</f>
        <v>A la fecha no ha conformado un EAT asociación - unión</v>
      </c>
      <c r="AD337" s="645"/>
    </row>
    <row r="338" spans="1:30" hidden="1" x14ac:dyDescent="0.3">
      <c r="A338" s="6">
        <v>2017</v>
      </c>
      <c r="B338" s="4" t="s">
        <v>556</v>
      </c>
      <c r="C338" s="4" t="s">
        <v>315</v>
      </c>
      <c r="D338" s="4" t="s">
        <v>576</v>
      </c>
      <c r="E338" s="4" t="s">
        <v>345</v>
      </c>
      <c r="F338" s="4" t="s">
        <v>318</v>
      </c>
      <c r="G338" s="4" t="s">
        <v>346</v>
      </c>
      <c r="H338" s="9">
        <v>35.411626715765756</v>
      </c>
      <c r="I338" s="9">
        <v>0</v>
      </c>
      <c r="J338" s="287">
        <v>35.411626715765756</v>
      </c>
      <c r="K338" s="9">
        <v>51.559719644425691</v>
      </c>
      <c r="L338" s="9">
        <v>39.082569509829355</v>
      </c>
      <c r="M338" s="287">
        <v>90.642289154255053</v>
      </c>
      <c r="N338" s="9">
        <v>34.125355265045968</v>
      </c>
      <c r="O338" s="9">
        <v>175.31304014369297</v>
      </c>
      <c r="P338" s="9">
        <v>18.007036968885355</v>
      </c>
      <c r="Q338" s="9">
        <v>26.993396658481942</v>
      </c>
      <c r="R338" s="9">
        <v>124.45183565733005</v>
      </c>
      <c r="S338" s="9">
        <v>64.471742933160442</v>
      </c>
      <c r="T338" s="9">
        <v>70.760442022970352</v>
      </c>
      <c r="U338" s="9">
        <v>24.141769853292669</v>
      </c>
      <c r="V338" s="287">
        <v>538.26461950285977</v>
      </c>
      <c r="W338" s="287">
        <v>673.22238401112793</v>
      </c>
      <c r="X338" s="9">
        <v>65.606833344574198</v>
      </c>
      <c r="Y338" s="284">
        <v>738.84543345822397</v>
      </c>
      <c r="Z338" s="568" t="str">
        <f>SUBSTITUTE(SUBSTITUTE(SUBSTITUTE(SUBSTITUTE(IF(E338="","",VLOOKUP(E338,Esquemas_NORM!$A$2:$H$126,8,FALSE)),"PROVINCIA ADMINISTRATIVA Y DE PLANIFICACIÓN","PAT"),"PROVINCIA ADMINISTRATIVA Y DE PLANIFICACION","PAT"),"PROVINCIA ADMINISTRATIVA DE PLANIFICACION","PAT"),"PROVINCIA ADMINISTRATIVA Y PLANIFICACION","PAT")</f>
        <v>A la fecha no ha conformado un EAT Provincia</v>
      </c>
      <c r="AA338" s="568" t="str">
        <f>IF($E338="","",INDEX(Esquemas_NORM!$H$2:$K$126,MATCH($E338,Esquemas_NORM!$A$2:$A$126,0),MATCH(AA$4,Esquemas_NORM!$H$1:$K$1,0)))</f>
        <v>Región de Planeación y Gestión Aeroportuaria de Oriente</v>
      </c>
      <c r="AB338" s="568" t="str">
        <f>IF($E338="","",INDEX(Esquemas_NORM!$H$2:$K$126,MATCH($E338,Esquemas_NORM!$A$2:$A$126,0),MATCH(AB$4,Esquemas_NORM!$H$1:$K$1,0)))</f>
        <v>A la fecha no ha conformado un EAT Área Metropolitana</v>
      </c>
      <c r="AC338" s="568" t="str">
        <f>IF($E338="","",INDEX(Esquemas_NORM!$H$2:$K$126,MATCH($E338,Esquemas_NORM!$A$2:$A$126,0),MATCH(AC$4,Esquemas_NORM!$H$1:$K$1,0)))</f>
        <v>MUNICIPIOS ASOCIADOS DEL ALTIPLANO DEL ORIENTE ANTIOQUEÑO - MASORA</v>
      </c>
      <c r="AD338" s="645"/>
    </row>
    <row r="339" spans="1:30" hidden="1" x14ac:dyDescent="0.3">
      <c r="A339" s="6">
        <v>2017</v>
      </c>
      <c r="B339" s="4" t="s">
        <v>556</v>
      </c>
      <c r="C339" s="4" t="s">
        <v>315</v>
      </c>
      <c r="D339" s="4" t="s">
        <v>576</v>
      </c>
      <c r="E339" s="4" t="s">
        <v>347</v>
      </c>
      <c r="F339" s="4" t="s">
        <v>318</v>
      </c>
      <c r="G339" s="4" t="s">
        <v>349</v>
      </c>
      <c r="H339" s="9">
        <v>18.037688197029052</v>
      </c>
      <c r="I339" s="9">
        <v>0.16537721685593523</v>
      </c>
      <c r="J339" s="287">
        <v>18.203065413884985</v>
      </c>
      <c r="K339" s="9">
        <v>22.112075002875308</v>
      </c>
      <c r="L339" s="9">
        <v>7.5673879250005811</v>
      </c>
      <c r="M339" s="287">
        <v>29.679462927875889</v>
      </c>
      <c r="N339" s="9">
        <v>8.8826696131179652</v>
      </c>
      <c r="O339" s="9">
        <v>51.646378275164558</v>
      </c>
      <c r="P339" s="9">
        <v>6.469827753853802</v>
      </c>
      <c r="Q339" s="9">
        <v>9.4486159096633351</v>
      </c>
      <c r="R339" s="9">
        <v>24.623359291182886</v>
      </c>
      <c r="S339" s="9">
        <v>19.16880920229157</v>
      </c>
      <c r="T339" s="9">
        <v>25.558357934151783</v>
      </c>
      <c r="U339" s="9">
        <v>8.3883586449897116</v>
      </c>
      <c r="V339" s="287">
        <v>154.1863766244156</v>
      </c>
      <c r="W339" s="287">
        <v>204.89848164620005</v>
      </c>
      <c r="X339" s="9">
        <v>19.967756356861777</v>
      </c>
      <c r="Y339" s="284">
        <v>224.8711734521257</v>
      </c>
      <c r="Z339" s="568" t="str">
        <f>SUBSTITUTE(SUBSTITUTE(SUBSTITUTE(SUBSTITUTE(IF(E339="","",VLOOKUP(E339,Esquemas_NORM!$A$2:$H$126,8,FALSE)),"PROVINCIA ADMINISTRATIVA Y DE PLANIFICACIÓN","PAT"),"PROVINCIA ADMINISTRATIVA Y DE PLANIFICACION","PAT"),"PROVINCIA ADMINISTRATIVA DE PLANIFICACION","PAT"),"PROVINCIA ADMINISTRATIVA Y PLANIFICACION","PAT")</f>
        <v>PAT DE LA PAZ</v>
      </c>
      <c r="AA339" s="568" t="str">
        <f>IF($E339="","",INDEX(Esquemas_NORM!$H$2:$K$126,MATCH($E339,Esquemas_NORM!$A$2:$A$126,0),MATCH(AA$4,Esquemas_NORM!$H$1:$K$1,0)))</f>
        <v>Región de Planeación y Gestión Aeroportuaria de Oriente</v>
      </c>
      <c r="AB339" s="568" t="str">
        <f>IF($E339="","",INDEX(Esquemas_NORM!$H$2:$K$126,MATCH($E339,Esquemas_NORM!$A$2:$A$126,0),MATCH(AB$4,Esquemas_NORM!$H$1:$K$1,0)))</f>
        <v>A la fecha no ha conformado un EAT Área Metropolitana</v>
      </c>
      <c r="AC339" s="568" t="str">
        <f>IF($E339="","",INDEX(Esquemas_NORM!$H$2:$K$126,MATCH($E339,Esquemas_NORM!$A$2:$A$126,0),MATCH(AC$4,Esquemas_NORM!$H$1:$K$1,0)))</f>
        <v>MUNICIPIOS ASOCIADOS DEL ALTIPLANO DEL ORIENTE ANTIOQUEÑO - MASORA</v>
      </c>
      <c r="AD339" s="645"/>
    </row>
    <row r="340" spans="1:30" hidden="1" x14ac:dyDescent="0.3">
      <c r="A340" s="6">
        <v>2017</v>
      </c>
      <c r="B340" s="4" t="s">
        <v>556</v>
      </c>
      <c r="C340" s="4" t="s">
        <v>315</v>
      </c>
      <c r="D340" s="4" t="s">
        <v>576</v>
      </c>
      <c r="E340" s="4" t="s">
        <v>350</v>
      </c>
      <c r="F340" s="4" t="s">
        <v>318</v>
      </c>
      <c r="G340" s="4" t="s">
        <v>351</v>
      </c>
      <c r="H340" s="9">
        <v>131.72117159236902</v>
      </c>
      <c r="I340" s="9">
        <v>0</v>
      </c>
      <c r="J340" s="287">
        <v>131.72117159236902</v>
      </c>
      <c r="K340" s="9">
        <v>209.88046609675939</v>
      </c>
      <c r="L340" s="9">
        <v>60.480782887048619</v>
      </c>
      <c r="M340" s="287">
        <v>270.36124898380803</v>
      </c>
      <c r="N340" s="9">
        <v>27.508950481333432</v>
      </c>
      <c r="O340" s="9">
        <v>141.65551279568754</v>
      </c>
      <c r="P340" s="9">
        <v>21.927747297804405</v>
      </c>
      <c r="Q340" s="9">
        <v>27.986341708464575</v>
      </c>
      <c r="R340" s="9">
        <v>85.841025990079984</v>
      </c>
      <c r="S340" s="9">
        <v>62.413691833345013</v>
      </c>
      <c r="T340" s="9">
        <v>57.074430892838734</v>
      </c>
      <c r="U340" s="9">
        <v>19.208503649101303</v>
      </c>
      <c r="V340" s="287">
        <v>443.61620464865501</v>
      </c>
      <c r="W340" s="287">
        <v>844.18064227181912</v>
      </c>
      <c r="X340" s="9">
        <v>82.267048787455977</v>
      </c>
      <c r="Y340" s="284">
        <v>926.46802508287169</v>
      </c>
      <c r="Z340" s="568" t="str">
        <f>SUBSTITUTE(SUBSTITUTE(SUBSTITUTE(SUBSTITUTE(IF(E340="","",VLOOKUP(E340,Esquemas_NORM!$A$2:$H$126,8,FALSE)),"PROVINCIA ADMINISTRATIVA Y DE PLANIFICACIÓN","PAT"),"PROVINCIA ADMINISTRATIVA Y DE PLANIFICACION","PAT"),"PROVINCIA ADMINISTRATIVA DE PLANIFICACION","PAT"),"PROVINCIA ADMINISTRATIVA Y PLANIFICACION","PAT")</f>
        <v>PAT DEL AGUA, BOSQUES Y EL TURISMO</v>
      </c>
      <c r="AA340" s="568" t="str">
        <f>IF($E340="","",INDEX(Esquemas_NORM!$H$2:$K$126,MATCH($E340,Esquemas_NORM!$A$2:$A$126,0),MATCH(AA$4,Esquemas_NORM!$H$1:$K$1,0)))</f>
        <v>A la fecha no ha conformado un EAT Región</v>
      </c>
      <c r="AB340" s="568" t="str">
        <f>IF($E340="","",INDEX(Esquemas_NORM!$H$2:$K$126,MATCH($E340,Esquemas_NORM!$A$2:$A$126,0),MATCH(AB$4,Esquemas_NORM!$H$1:$K$1,0)))</f>
        <v>A la fecha no ha conformado un EAT Área Metropolitana</v>
      </c>
      <c r="AC340" s="568" t="str">
        <f>IF($E340="","",INDEX(Esquemas_NORM!$H$2:$K$126,MATCH($E340,Esquemas_NORM!$A$2:$A$126,0),MATCH(AC$4,Esquemas_NORM!$H$1:$K$1,0)))</f>
        <v>MUNICIPIOS ASOCIADOS DEL ALTIPLANO DEL ORIENTE ANTIOQUEÑO - MASORA</v>
      </c>
      <c r="AD340" s="645"/>
    </row>
    <row r="341" spans="1:30" hidden="1" x14ac:dyDescent="0.3">
      <c r="A341" s="6">
        <v>2017</v>
      </c>
      <c r="B341" s="4" t="s">
        <v>556</v>
      </c>
      <c r="C341" s="4" t="s">
        <v>315</v>
      </c>
      <c r="D341" s="4" t="s">
        <v>573</v>
      </c>
      <c r="E341" s="4" t="s">
        <v>352</v>
      </c>
      <c r="F341" s="4" t="s">
        <v>318</v>
      </c>
      <c r="G341" s="4" t="s">
        <v>353</v>
      </c>
      <c r="H341" s="9">
        <v>19.962591815476529</v>
      </c>
      <c r="I341" s="9">
        <v>0</v>
      </c>
      <c r="J341" s="287">
        <v>19.962591815476529</v>
      </c>
      <c r="K341" s="9">
        <v>0.76313467783932931</v>
      </c>
      <c r="L341" s="9">
        <v>11.907789404306239</v>
      </c>
      <c r="M341" s="287">
        <v>12.670924082145568</v>
      </c>
      <c r="N341" s="9">
        <v>0.84870500776426616</v>
      </c>
      <c r="O341" s="9">
        <v>9.8508582487742196</v>
      </c>
      <c r="P341" s="9">
        <v>7.6905583955613324</v>
      </c>
      <c r="Q341" s="9">
        <v>1.7749704086705544</v>
      </c>
      <c r="R341" s="9">
        <v>7.0210864738290191</v>
      </c>
      <c r="S341" s="9">
        <v>13.397201028937568</v>
      </c>
      <c r="T341" s="9">
        <v>15.102329845791283</v>
      </c>
      <c r="U341" s="9">
        <v>1.6258492864186385</v>
      </c>
      <c r="V341" s="287">
        <v>57.311558695746875</v>
      </c>
      <c r="W341" s="287">
        <v>91.255502964047466</v>
      </c>
      <c r="X341" s="9">
        <v>8.8930266089303434</v>
      </c>
      <c r="Y341" s="284">
        <v>100.15072767070436</v>
      </c>
      <c r="Z341" s="568" t="str">
        <f>SUBSTITUTE(SUBSTITUTE(SUBSTITUTE(SUBSTITUTE(IF(E341="","",VLOOKUP(E341,Esquemas_NORM!$A$2:$H$126,8,FALSE)),"PROVINCIA ADMINISTRATIVA Y DE PLANIFICACIÓN","PAT"),"PROVINCIA ADMINISTRATIVA Y DE PLANIFICACION","PAT"),"PROVINCIA ADMINISTRATIVA DE PLANIFICACION","PAT"),"PROVINCIA ADMINISTRATIVA Y PLANIFICACION","PAT")</f>
        <v>PAT DE LA PAZ</v>
      </c>
      <c r="AA341" s="568" t="str">
        <f>IF($E341="","",INDEX(Esquemas_NORM!$H$2:$K$126,MATCH($E341,Esquemas_NORM!$A$2:$A$126,0),MATCH(AA$4,Esquemas_NORM!$H$1:$K$1,0)))</f>
        <v>A la fecha no ha conformado un EAT Región</v>
      </c>
      <c r="AB341" s="568" t="str">
        <f>IF($E341="","",INDEX(Esquemas_NORM!$H$2:$K$126,MATCH($E341,Esquemas_NORM!$A$2:$A$126,0),MATCH(AB$4,Esquemas_NORM!$H$1:$K$1,0)))</f>
        <v>A la fecha no ha conformado un EAT Área Metropolitana</v>
      </c>
      <c r="AC341" s="568" t="str">
        <f>IF($E341="","",INDEX(Esquemas_NORM!$H$2:$K$126,MATCH($E341,Esquemas_NORM!$A$2:$A$126,0),MATCH(AC$4,Esquemas_NORM!$H$1:$K$1,0)))</f>
        <v>MUNICIPIOS UNIDOS DEL SUR DE ANTIOQUIA - MUSA</v>
      </c>
      <c r="AD341" s="645"/>
    </row>
    <row r="342" spans="1:30" hidden="1" x14ac:dyDescent="0.3">
      <c r="A342" s="6">
        <v>2017</v>
      </c>
      <c r="B342" s="4" t="s">
        <v>556</v>
      </c>
      <c r="C342" s="4" t="s">
        <v>315</v>
      </c>
      <c r="D342" s="4" t="s">
        <v>576</v>
      </c>
      <c r="E342" s="4" t="s">
        <v>354</v>
      </c>
      <c r="F342" s="4" t="s">
        <v>318</v>
      </c>
      <c r="G342" s="4" t="s">
        <v>355</v>
      </c>
      <c r="H342" s="9">
        <v>45.374101413941055</v>
      </c>
      <c r="I342" s="9">
        <v>0.16392377526610485</v>
      </c>
      <c r="J342" s="287">
        <v>45.538025189207161</v>
      </c>
      <c r="K342" s="9">
        <v>1387.5797408935789</v>
      </c>
      <c r="L342" s="9">
        <v>221.38964598885408</v>
      </c>
      <c r="M342" s="287">
        <v>1608.9693868824329</v>
      </c>
      <c r="N342" s="9">
        <v>86.093408027493481</v>
      </c>
      <c r="O342" s="9">
        <v>447.23027502034068</v>
      </c>
      <c r="P342" s="9">
        <v>25.287029927356379</v>
      </c>
      <c r="Q342" s="9">
        <v>67.486556260925695</v>
      </c>
      <c r="R342" s="9">
        <v>205.99810636874221</v>
      </c>
      <c r="S342" s="9">
        <v>227.06415566051911</v>
      </c>
      <c r="T342" s="9">
        <v>225.10360736687957</v>
      </c>
      <c r="U342" s="9">
        <v>38.385451095754497</v>
      </c>
      <c r="V342" s="287">
        <v>1322.6485897280115</v>
      </c>
      <c r="W342" s="287">
        <v>2908.4017623796362</v>
      </c>
      <c r="X342" s="9">
        <v>283.42941983989442</v>
      </c>
      <c r="Y342" s="284">
        <v>3191.9012377350236</v>
      </c>
      <c r="Z342" s="568" t="str">
        <f>SUBSTITUTE(SUBSTITUTE(SUBSTITUTE(SUBSTITUTE(IF(E342="","",VLOOKUP(E342,Esquemas_NORM!$A$2:$H$126,8,FALSE)),"PROVINCIA ADMINISTRATIVA Y DE PLANIFICACIÓN","PAT"),"PROVINCIA ADMINISTRATIVA Y DE PLANIFICACION","PAT"),"PROVINCIA ADMINISTRATIVA DE PLANIFICACION","PAT"),"PROVINCIA ADMINISTRATIVA Y PLANIFICACION","PAT")</f>
        <v>A la fecha no ha conformado un EAT Provincia</v>
      </c>
      <c r="AA342" s="568" t="str">
        <f>IF($E342="","",INDEX(Esquemas_NORM!$H$2:$K$126,MATCH($E342,Esquemas_NORM!$A$2:$A$126,0),MATCH(AA$4,Esquemas_NORM!$H$1:$K$1,0)))</f>
        <v>Región de Planeación y Gestión Aeroportuaria de Oriente</v>
      </c>
      <c r="AB342" s="568" t="str">
        <f>IF($E342="","",INDEX(Esquemas_NORM!$H$2:$K$126,MATCH($E342,Esquemas_NORM!$A$2:$A$126,0),MATCH(AB$4,Esquemas_NORM!$H$1:$K$1,0)))</f>
        <v>A la fecha no ha conformado un EAT Área Metropolitana</v>
      </c>
      <c r="AC342" s="568" t="str">
        <f>IF($E342="","",INDEX(Esquemas_NORM!$H$2:$K$126,MATCH($E342,Esquemas_NORM!$A$2:$A$126,0),MATCH(AC$4,Esquemas_NORM!$H$1:$K$1,0)))</f>
        <v>MUNICIPIOS ASOCIADOS DEL ALTIPLANO DEL ORIENTE ANTIOQUEÑO - MASORA</v>
      </c>
      <c r="AD342" s="645"/>
    </row>
    <row r="343" spans="1:30" x14ac:dyDescent="0.3">
      <c r="A343" s="6">
        <v>2017</v>
      </c>
      <c r="B343" s="4" t="s">
        <v>556</v>
      </c>
      <c r="C343" s="4" t="s">
        <v>315</v>
      </c>
      <c r="D343" s="4" t="s">
        <v>574</v>
      </c>
      <c r="E343" s="4" t="s">
        <v>356</v>
      </c>
      <c r="F343" s="4" t="s">
        <v>318</v>
      </c>
      <c r="G343" s="4" t="s">
        <v>357</v>
      </c>
      <c r="H343" s="9">
        <v>16.204975340507399</v>
      </c>
      <c r="I343" s="9">
        <v>0.3927443627364301</v>
      </c>
      <c r="J343" s="287">
        <v>16.597719703243829</v>
      </c>
      <c r="K343" s="9">
        <v>26.160630025540222</v>
      </c>
      <c r="L343" s="9">
        <v>30.709354937396764</v>
      </c>
      <c r="M343" s="287">
        <v>56.869984962936982</v>
      </c>
      <c r="N343" s="9">
        <v>467.14806015705221</v>
      </c>
      <c r="O343" s="9">
        <v>16.009335483103914</v>
      </c>
      <c r="P343" s="9">
        <v>9.1647168046254226</v>
      </c>
      <c r="Q343" s="9">
        <v>2.420756866372562</v>
      </c>
      <c r="R343" s="9">
        <v>11.984755625069146</v>
      </c>
      <c r="S343" s="9">
        <v>13.484782329878783</v>
      </c>
      <c r="T343" s="9">
        <v>15.130549937358676</v>
      </c>
      <c r="U343" s="9">
        <v>2.6192329559735259</v>
      </c>
      <c r="V343" s="287">
        <v>537.96219015943427</v>
      </c>
      <c r="W343" s="287">
        <v>629.51337891716355</v>
      </c>
      <c r="X343" s="9">
        <v>61.34730561501015</v>
      </c>
      <c r="Y343" s="284">
        <v>690.87584780323209</v>
      </c>
      <c r="Z343" s="568" t="str">
        <f>SUBSTITUTE(SUBSTITUTE(SUBSTITUTE(SUBSTITUTE(IF(E343="","",VLOOKUP(E343,Esquemas_NORM!$A$2:$H$126,8,FALSE)),"PROVINCIA ADMINISTRATIVA Y DE PLANIFICACIÓN","PAT"),"PROVINCIA ADMINISTRATIVA Y DE PLANIFICACION","PAT"),"PROVINCIA ADMINISTRATIVA DE PLANIFICACION","PAT"),"PROVINCIA ADMINISTRATIVA Y PLANIFICACION","PAT")</f>
        <v>PAT DEL AGUA, BOSQUES Y EL TURISMO</v>
      </c>
      <c r="AA343" s="568" t="str">
        <f>IF($E343="","",INDEX(Esquemas_NORM!$H$2:$K$126,MATCH($E343,Esquemas_NORM!$A$2:$A$126,0),MATCH(AA$4,Esquemas_NORM!$H$1:$K$1,0)))</f>
        <v>A la fecha no ha conformado un EAT Región</v>
      </c>
      <c r="AB343" s="568" t="str">
        <f>IF($E343="","",INDEX(Esquemas_NORM!$H$2:$K$126,MATCH($E343,Esquemas_NORM!$A$2:$A$126,0),MATCH(AB$4,Esquemas_NORM!$H$1:$K$1,0)))</f>
        <v>A la fecha no ha conformado un EAT Área Metropolitana</v>
      </c>
      <c r="AC343" s="568" t="str">
        <f>IF($E343="","",INDEX(Esquemas_NORM!$H$2:$K$126,MATCH($E343,Esquemas_NORM!$A$2:$A$126,0),MATCH(AC$4,Esquemas_NORM!$H$1:$K$1,0)))</f>
        <v>A la fecha no ha conformado un EAT asociación - unión</v>
      </c>
      <c r="AD343" s="645"/>
    </row>
    <row r="344" spans="1:30" hidden="1" x14ac:dyDescent="0.3">
      <c r="A344" s="6">
        <v>2017</v>
      </c>
      <c r="B344" s="4" t="s">
        <v>556</v>
      </c>
      <c r="C344" s="4" t="s">
        <v>315</v>
      </c>
      <c r="D344" s="4" t="s">
        <v>575</v>
      </c>
      <c r="E344" s="4" t="s">
        <v>358</v>
      </c>
      <c r="F344" s="4" t="s">
        <v>318</v>
      </c>
      <c r="G344" s="4" t="s">
        <v>359</v>
      </c>
      <c r="H344" s="9">
        <v>4.4118292513415858</v>
      </c>
      <c r="I344" s="9">
        <v>9.3618099238862523E-2</v>
      </c>
      <c r="J344" s="287">
        <v>4.5054473505804484</v>
      </c>
      <c r="K344" s="9">
        <v>1.1628846022009536</v>
      </c>
      <c r="L344" s="9">
        <v>4.7411614632157244</v>
      </c>
      <c r="M344" s="287">
        <v>5.9040460654166775</v>
      </c>
      <c r="N344" s="9">
        <v>0.77235368805804849</v>
      </c>
      <c r="O344" s="9">
        <v>5.7700552499093938</v>
      </c>
      <c r="P344" s="9">
        <v>21.137149693264927</v>
      </c>
      <c r="Q344" s="9">
        <v>1.3052030207720846</v>
      </c>
      <c r="R344" s="9">
        <v>6.3066803733046237</v>
      </c>
      <c r="S344" s="9">
        <v>4.9246828687097528</v>
      </c>
      <c r="T344" s="9">
        <v>11.225680755648039</v>
      </c>
      <c r="U344" s="9">
        <v>1.3845858821151722</v>
      </c>
      <c r="V344" s="287">
        <v>52.826391531782036</v>
      </c>
      <c r="W344" s="287">
        <v>64.390945230214385</v>
      </c>
      <c r="X344" s="9">
        <v>6.2750231022454228</v>
      </c>
      <c r="Y344" s="284">
        <v>70.667519335804514</v>
      </c>
      <c r="Z344" s="568" t="str">
        <f>SUBSTITUTE(SUBSTITUTE(SUBSTITUTE(SUBSTITUTE(IF(E344="","",VLOOKUP(E344,Esquemas_NORM!$A$2:$H$126,8,FALSE)),"PROVINCIA ADMINISTRATIVA Y DE PLANIFICACIÓN","PAT"),"PROVINCIA ADMINISTRATIVA Y DE PLANIFICACION","PAT"),"PROVINCIA ADMINISTRATIVA DE PLANIFICACION","PAT"),"PROVINCIA ADMINISTRATIVA Y PLANIFICACION","PAT")</f>
        <v>PAT DEL AGUA, BOSQUES Y EL TURISMO</v>
      </c>
      <c r="AA344" s="568" t="str">
        <f>IF($E344="","",INDEX(Esquemas_NORM!$H$2:$K$126,MATCH($E344,Esquemas_NORM!$A$2:$A$126,0),MATCH(AA$4,Esquemas_NORM!$H$1:$K$1,0)))</f>
        <v>A la fecha no ha conformado un EAT Región</v>
      </c>
      <c r="AB344" s="568" t="str">
        <f>IF($E344="","",INDEX(Esquemas_NORM!$H$2:$K$126,MATCH($E344,Esquemas_NORM!$A$2:$A$126,0),MATCH(AB$4,Esquemas_NORM!$H$1:$K$1,0)))</f>
        <v>A la fecha no ha conformado un EAT Área Metropolitana</v>
      </c>
      <c r="AC344" s="568" t="str">
        <f>IF($E344="","",INDEX(Esquemas_NORM!$H$2:$K$126,MATCH($E344,Esquemas_NORM!$A$2:$A$126,0),MATCH(AC$4,Esquemas_NORM!$H$1:$K$1,0)))</f>
        <v>A la fecha no ha conformado un EAT asociación - unión</v>
      </c>
      <c r="AD344" s="645"/>
    </row>
    <row r="345" spans="1:30" x14ac:dyDescent="0.3">
      <c r="A345" s="6">
        <v>2017</v>
      </c>
      <c r="B345" s="4" t="s">
        <v>556</v>
      </c>
      <c r="C345" s="4" t="s">
        <v>315</v>
      </c>
      <c r="D345" s="4" t="s">
        <v>575</v>
      </c>
      <c r="E345" s="4" t="s">
        <v>360</v>
      </c>
      <c r="F345" s="4" t="s">
        <v>318</v>
      </c>
      <c r="G345" s="4" t="s">
        <v>361</v>
      </c>
      <c r="H345" s="9">
        <v>6.2208808781086784</v>
      </c>
      <c r="I345" s="9">
        <v>0.68270665607724546</v>
      </c>
      <c r="J345" s="287">
        <v>6.9035875341859239</v>
      </c>
      <c r="K345" s="9">
        <v>2.548846721429765</v>
      </c>
      <c r="L345" s="9">
        <v>8.1005480348435697</v>
      </c>
      <c r="M345" s="287">
        <v>10.649394756273335</v>
      </c>
      <c r="N345" s="9">
        <v>2.6905369416723937</v>
      </c>
      <c r="O345" s="9">
        <v>16.089083687228023</v>
      </c>
      <c r="P345" s="9">
        <v>5.5207805183588654</v>
      </c>
      <c r="Q345" s="9">
        <v>2.8006312417920691</v>
      </c>
      <c r="R345" s="9">
        <v>9.371199345498102</v>
      </c>
      <c r="S345" s="9">
        <v>23.95689351584026</v>
      </c>
      <c r="T345" s="9">
        <v>17.735780247793247</v>
      </c>
      <c r="U345" s="9">
        <v>3.3111817023964321</v>
      </c>
      <c r="V345" s="287">
        <v>81.4760872005794</v>
      </c>
      <c r="W345" s="287">
        <v>100.4573820887442</v>
      </c>
      <c r="X345" s="9">
        <v>9.7897676628932793</v>
      </c>
      <c r="Y345" s="284">
        <v>110.24956949769124</v>
      </c>
      <c r="Z345" s="568" t="str">
        <f>SUBSTITUTE(SUBSTITUTE(SUBSTITUTE(SUBSTITUTE(IF(E345="","",VLOOKUP(E345,Esquemas_NORM!$A$2:$H$126,8,FALSE)),"PROVINCIA ADMINISTRATIVA Y DE PLANIFICACIÓN","PAT"),"PROVINCIA ADMINISTRATIVA Y DE PLANIFICACION","PAT"),"PROVINCIA ADMINISTRATIVA DE PLANIFICACION","PAT"),"PROVINCIA ADMINISTRATIVA Y PLANIFICACION","PAT")</f>
        <v>PAT DEL AGUA, BOSQUES Y EL TURISMO</v>
      </c>
      <c r="AA345" s="568" t="str">
        <f>IF($E345="","",INDEX(Esquemas_NORM!$H$2:$K$126,MATCH($E345,Esquemas_NORM!$A$2:$A$126,0),MATCH(AA$4,Esquemas_NORM!$H$1:$K$1,0)))</f>
        <v>A la fecha no ha conformado un EAT Región</v>
      </c>
      <c r="AB345" s="568" t="str">
        <f>IF($E345="","",INDEX(Esquemas_NORM!$H$2:$K$126,MATCH($E345,Esquemas_NORM!$A$2:$A$126,0),MATCH(AB$4,Esquemas_NORM!$H$1:$K$1,0)))</f>
        <v>A la fecha no ha conformado un EAT Área Metropolitana</v>
      </c>
      <c r="AC345" s="568" t="str">
        <f>IF($E345="","",INDEX(Esquemas_NORM!$H$2:$K$126,MATCH($E345,Esquemas_NORM!$A$2:$A$126,0),MATCH(AC$4,Esquemas_NORM!$H$1:$K$1,0)))</f>
        <v>A la fecha no ha conformado un EAT asociación - unión</v>
      </c>
      <c r="AD345" s="645"/>
    </row>
    <row r="346" spans="1:30" hidden="1" x14ac:dyDescent="0.3">
      <c r="A346" s="6">
        <v>2017</v>
      </c>
      <c r="B346" s="4" t="s">
        <v>556</v>
      </c>
      <c r="C346" s="4" t="s">
        <v>315</v>
      </c>
      <c r="D346" s="4" t="s">
        <v>574</v>
      </c>
      <c r="E346" s="4" t="s">
        <v>362</v>
      </c>
      <c r="F346" s="4" t="s">
        <v>318</v>
      </c>
      <c r="G346" s="4" t="s">
        <v>363</v>
      </c>
      <c r="H346" s="9">
        <v>7.4473097680907676</v>
      </c>
      <c r="I346" s="9">
        <v>0</v>
      </c>
      <c r="J346" s="287">
        <v>7.4473097680907676</v>
      </c>
      <c r="K346" s="9">
        <v>1.2772644497931103</v>
      </c>
      <c r="L346" s="9">
        <v>15.539961353670423</v>
      </c>
      <c r="M346" s="287">
        <v>16.817225803463533</v>
      </c>
      <c r="N346" s="9">
        <v>111.13363529374658</v>
      </c>
      <c r="O346" s="9">
        <v>6.4425692900404306</v>
      </c>
      <c r="P346" s="9">
        <v>4.8217580611075768</v>
      </c>
      <c r="Q346" s="9">
        <v>1.1670889264267617</v>
      </c>
      <c r="R346" s="9">
        <v>6.222879993818097</v>
      </c>
      <c r="S346" s="9">
        <v>3.6425607644863258</v>
      </c>
      <c r="T346" s="9">
        <v>6.3553763779722212</v>
      </c>
      <c r="U346" s="9">
        <v>1.2119693975461885</v>
      </c>
      <c r="V346" s="287">
        <v>140.99783810514418</v>
      </c>
      <c r="W346" s="287">
        <v>169.74098354947935</v>
      </c>
      <c r="X346" s="9">
        <v>16.541589649952385</v>
      </c>
      <c r="Y346" s="284">
        <v>186.28666179965774</v>
      </c>
      <c r="Z346" s="568" t="str">
        <f>SUBSTITUTE(SUBSTITUTE(SUBSTITUTE(SUBSTITUTE(IF(E346="","",VLOOKUP(E346,Esquemas_NORM!$A$2:$H$126,8,FALSE)),"PROVINCIA ADMINISTRATIVA Y DE PLANIFICACIÓN","PAT"),"PROVINCIA ADMINISTRATIVA Y DE PLANIFICACION","PAT"),"PROVINCIA ADMINISTRATIVA DE PLANIFICACION","PAT"),"PROVINCIA ADMINISTRATIVA Y PLANIFICACION","PAT")</f>
        <v>PAT DEL AGUA, BOSQUES Y EL TURISMO</v>
      </c>
      <c r="AA346" s="568" t="str">
        <f>IF($E346="","",INDEX(Esquemas_NORM!$H$2:$K$126,MATCH($E346,Esquemas_NORM!$A$2:$A$126,0),MATCH(AA$4,Esquemas_NORM!$H$1:$K$1,0)))</f>
        <v>A la fecha no ha conformado un EAT Región</v>
      </c>
      <c r="AB346" s="568" t="str">
        <f>IF($E346="","",INDEX(Esquemas_NORM!$H$2:$K$126,MATCH($E346,Esquemas_NORM!$A$2:$A$126,0),MATCH(AB$4,Esquemas_NORM!$H$1:$K$1,0)))</f>
        <v>A la fecha no ha conformado un EAT Área Metropolitana</v>
      </c>
      <c r="AC346" s="568" t="str">
        <f>IF($E346="","",INDEX(Esquemas_NORM!$H$2:$K$126,MATCH($E346,Esquemas_NORM!$A$2:$A$126,0),MATCH(AC$4,Esquemas_NORM!$H$1:$K$1,0)))</f>
        <v>A la fecha no ha conformado un EAT asociación - unión</v>
      </c>
      <c r="AD346" s="645"/>
    </row>
    <row r="347" spans="1:30" hidden="1" x14ac:dyDescent="0.3">
      <c r="A347" s="6">
        <v>2017</v>
      </c>
      <c r="B347" s="4" t="s">
        <v>556</v>
      </c>
      <c r="C347" s="4" t="s">
        <v>315</v>
      </c>
      <c r="D347" s="4" t="s">
        <v>576</v>
      </c>
      <c r="E347" s="4" t="s">
        <v>364</v>
      </c>
      <c r="F347" s="4" t="s">
        <v>318</v>
      </c>
      <c r="G347" s="4" t="s">
        <v>365</v>
      </c>
      <c r="H347" s="9">
        <v>59.319917250800863</v>
      </c>
      <c r="I347" s="9">
        <v>0</v>
      </c>
      <c r="J347" s="287">
        <v>59.319917250800863</v>
      </c>
      <c r="K347" s="9">
        <v>4.1977025739879892</v>
      </c>
      <c r="L347" s="9">
        <v>13.843520740908803</v>
      </c>
      <c r="M347" s="287">
        <v>18.04122331489679</v>
      </c>
      <c r="N347" s="9">
        <v>2.5371679533016067</v>
      </c>
      <c r="O347" s="9">
        <v>16.584278300464437</v>
      </c>
      <c r="P347" s="9">
        <v>39.457441837107858</v>
      </c>
      <c r="Q347" s="9">
        <v>1.8075634142687091</v>
      </c>
      <c r="R347" s="9">
        <v>20.351800283854114</v>
      </c>
      <c r="S347" s="9">
        <v>10.621175746451742</v>
      </c>
      <c r="T347" s="9">
        <v>20.567703305976853</v>
      </c>
      <c r="U347" s="9">
        <v>5.4855185021514075</v>
      </c>
      <c r="V347" s="287">
        <v>117.41264934357672</v>
      </c>
      <c r="W347" s="287">
        <v>198.98438408481812</v>
      </c>
      <c r="X347" s="9">
        <v>19.391416023702874</v>
      </c>
      <c r="Y347" s="284">
        <v>218.38059310300429</v>
      </c>
      <c r="Z347" s="568" t="str">
        <f>SUBSTITUTE(SUBSTITUTE(SUBSTITUTE(SUBSTITUTE(IF(E347="","",VLOOKUP(E347,Esquemas_NORM!$A$2:$H$126,8,FALSE)),"PROVINCIA ADMINISTRATIVA Y DE PLANIFICACIÓN","PAT"),"PROVINCIA ADMINISTRATIVA Y DE PLANIFICACION","PAT"),"PROVINCIA ADMINISTRATIVA DE PLANIFICACION","PAT"),"PROVINCIA ADMINISTRATIVA Y PLANIFICACION","PAT")</f>
        <v>PAT DEL AGUA, BOSQUES Y EL TURISMO</v>
      </c>
      <c r="AA347" s="568" t="str">
        <f>IF($E347="","",INDEX(Esquemas_NORM!$H$2:$K$126,MATCH($E347,Esquemas_NORM!$A$2:$A$126,0),MATCH(AA$4,Esquemas_NORM!$H$1:$K$1,0)))</f>
        <v>A la fecha no ha conformado un EAT Región</v>
      </c>
      <c r="AB347" s="568" t="str">
        <f>IF($E347="","",INDEX(Esquemas_NORM!$H$2:$K$126,MATCH($E347,Esquemas_NORM!$A$2:$A$126,0),MATCH(AB$4,Esquemas_NORM!$H$1:$K$1,0)))</f>
        <v>A la fecha no ha conformado un EAT Área Metropolitana</v>
      </c>
      <c r="AC347" s="568" t="str">
        <f>IF($E347="","",INDEX(Esquemas_NORM!$H$2:$K$126,MATCH($E347,Esquemas_NORM!$A$2:$A$126,0),MATCH(AC$4,Esquemas_NORM!$H$1:$K$1,0)))</f>
        <v>MUNICIPIOS ASOCIADOS DEL ALTIPLANO DEL ORIENTE ANTIOQUEÑO - MASORA</v>
      </c>
      <c r="AD347" s="645"/>
    </row>
    <row r="348" spans="1:30" hidden="1" x14ac:dyDescent="0.3">
      <c r="A348" s="6">
        <v>2017</v>
      </c>
      <c r="B348" s="4" t="s">
        <v>556</v>
      </c>
      <c r="C348" s="4" t="s">
        <v>315</v>
      </c>
      <c r="D348" s="4" t="s">
        <v>573</v>
      </c>
      <c r="E348" s="4" t="s">
        <v>366</v>
      </c>
      <c r="F348" s="4" t="s">
        <v>318</v>
      </c>
      <c r="G348" s="4" t="s">
        <v>367</v>
      </c>
      <c r="H348" s="9">
        <v>127.05872611644044</v>
      </c>
      <c r="I348" s="9">
        <v>8.7504705230071522</v>
      </c>
      <c r="J348" s="287">
        <v>135.80919663944758</v>
      </c>
      <c r="K348" s="9">
        <v>287.81093692699136</v>
      </c>
      <c r="L348" s="9">
        <v>13.176970656111726</v>
      </c>
      <c r="M348" s="287">
        <v>300.98790758310309</v>
      </c>
      <c r="N348" s="9">
        <v>28.23222576425086</v>
      </c>
      <c r="O348" s="9">
        <v>52.309524625567192</v>
      </c>
      <c r="P348" s="9">
        <v>9.1274622203154241</v>
      </c>
      <c r="Q348" s="9">
        <v>10.603980587821555</v>
      </c>
      <c r="R348" s="9">
        <v>36.156277761237966</v>
      </c>
      <c r="S348" s="9">
        <v>49.36819209208813</v>
      </c>
      <c r="T348" s="9">
        <v>56.11361858556932</v>
      </c>
      <c r="U348" s="9">
        <v>7.8061748343155735</v>
      </c>
      <c r="V348" s="287">
        <v>249.71745647116603</v>
      </c>
      <c r="W348" s="287">
        <v>678.35650447931971</v>
      </c>
      <c r="X348" s="9">
        <v>66.107163389940069</v>
      </c>
      <c r="Y348" s="284">
        <v>744.48000763882817</v>
      </c>
      <c r="Z348" s="568" t="str">
        <f>SUBSTITUTE(SUBSTITUTE(SUBSTITUTE(SUBSTITUTE(IF(E348="","",VLOOKUP(E348,Esquemas_NORM!$A$2:$H$126,8,FALSE)),"PROVINCIA ADMINISTRATIVA Y DE PLANIFICACIÓN","PAT"),"PROVINCIA ADMINISTRATIVA Y DE PLANIFICACION","PAT"),"PROVINCIA ADMINISTRATIVA DE PLANIFICACION","PAT"),"PROVINCIA ADMINISTRATIVA Y PLANIFICACION","PAT")</f>
        <v>PAT DE LA PAZ</v>
      </c>
      <c r="AA348" s="568" t="str">
        <f>IF($E348="","",INDEX(Esquemas_NORM!$H$2:$K$126,MATCH($E348,Esquemas_NORM!$A$2:$A$126,0),MATCH(AA$4,Esquemas_NORM!$H$1:$K$1,0)))</f>
        <v>A la fecha no ha conformado un EAT Región</v>
      </c>
      <c r="AB348" s="568" t="str">
        <f>IF($E348="","",INDEX(Esquemas_NORM!$H$2:$K$126,MATCH($E348,Esquemas_NORM!$A$2:$A$126,0),MATCH(AB$4,Esquemas_NORM!$H$1:$K$1,0)))</f>
        <v>A la fecha no ha conformado un EAT Área Metropolitana</v>
      </c>
      <c r="AC348" s="568" t="str">
        <f>IF($E348="","",INDEX(Esquemas_NORM!$H$2:$K$126,MATCH($E348,Esquemas_NORM!$A$2:$A$126,0),MATCH(AC$4,Esquemas_NORM!$H$1:$K$1,0)))</f>
        <v>A la fecha no ha conformado un EAT asociación - unión</v>
      </c>
      <c r="AD348" s="645"/>
    </row>
    <row r="349" spans="1:30" hidden="1" x14ac:dyDescent="0.3">
      <c r="A349" s="6">
        <v>2017</v>
      </c>
      <c r="B349" s="4" t="s">
        <v>556</v>
      </c>
      <c r="C349" s="4" t="s">
        <v>368</v>
      </c>
      <c r="D349" s="4" t="s">
        <v>577</v>
      </c>
      <c r="E349" s="4" t="s">
        <v>370</v>
      </c>
      <c r="F349" s="4" t="s">
        <v>371</v>
      </c>
      <c r="G349" s="4" t="s">
        <v>372</v>
      </c>
      <c r="H349" s="9">
        <v>43.866669619681197</v>
      </c>
      <c r="I349" s="9">
        <v>0.659820453139768</v>
      </c>
      <c r="J349" s="287">
        <v>44.526490072820962</v>
      </c>
      <c r="K349" s="9">
        <v>141.66580654193396</v>
      </c>
      <c r="L349" s="9">
        <v>46.372047668482423</v>
      </c>
      <c r="M349" s="287">
        <v>188.03785421041638</v>
      </c>
      <c r="N349" s="9">
        <v>20.09256565850211</v>
      </c>
      <c r="O349" s="9">
        <v>47.387542619044126</v>
      </c>
      <c r="P349" s="9">
        <v>11.335498150540527</v>
      </c>
      <c r="Q349" s="9">
        <v>9.4379510487204623</v>
      </c>
      <c r="R349" s="9">
        <v>29.77156483466532</v>
      </c>
      <c r="S349" s="9">
        <v>34.310567553479345</v>
      </c>
      <c r="T349" s="9">
        <v>39.813007882994178</v>
      </c>
      <c r="U349" s="9">
        <v>9.739713421027961</v>
      </c>
      <c r="V349" s="287">
        <v>201.88841116897407</v>
      </c>
      <c r="W349" s="287">
        <v>428.73296936679913</v>
      </c>
      <c r="X349" s="9">
        <v>41.780863409482407</v>
      </c>
      <c r="Y349" s="284">
        <v>470.52415979147133</v>
      </c>
      <c r="Z349" s="568" t="str">
        <f>SUBSTITUTE(SUBSTITUTE(SUBSTITUTE(SUBSTITUTE(IF(E349="","",VLOOKUP(E349,Esquemas_NORM!$A$2:$H$126,8,FALSE)),"PROVINCIA ADMINISTRATIVA Y DE PLANIFICACIÓN","PAT"),"PROVINCIA ADMINISTRATIVA Y DE PLANIFICACION","PAT"),"PROVINCIA ADMINISTRATIVA DE PLANIFICACION","PAT"),"PROVINCIA ADMINISTRATIVA Y PLANIFICACION","PAT")</f>
        <v>PAT DE PENDERISCO Y SINIFANÁ</v>
      </c>
      <c r="AA349" s="568" t="str">
        <f>IF($E349="","",INDEX(Esquemas_NORM!$H$2:$K$126,MATCH($E349,Esquemas_NORM!$A$2:$A$126,0),MATCH(AA$4,Esquemas_NORM!$H$1:$K$1,0)))</f>
        <v>A la fecha no ha conformado un EAT Región</v>
      </c>
      <c r="AB349" s="568" t="str">
        <f>IF($E349="","",INDEX(Esquemas_NORM!$H$2:$K$126,MATCH($E349,Esquemas_NORM!$A$2:$A$126,0),MATCH(AB$4,Esquemas_NORM!$H$1:$K$1,0)))</f>
        <v>A la fecha no ha conformado un EAT Área Metropolitana</v>
      </c>
      <c r="AC349" s="568" t="str">
        <f>IF($E349="","",INDEX(Esquemas_NORM!$H$2:$K$126,MATCH($E349,Esquemas_NORM!$A$2:$A$126,0),MATCH(AC$4,Esquemas_NORM!$H$1:$K$1,0)))</f>
        <v>A la fecha no ha conformado un EAT asociación - unión</v>
      </c>
      <c r="AD349" s="645"/>
    </row>
    <row r="350" spans="1:30" hidden="1" x14ac:dyDescent="0.3">
      <c r="A350" s="6">
        <v>2017</v>
      </c>
      <c r="B350" s="4" t="s">
        <v>556</v>
      </c>
      <c r="C350" s="4" t="s">
        <v>368</v>
      </c>
      <c r="D350" s="4" t="s">
        <v>578</v>
      </c>
      <c r="E350" s="4" t="s">
        <v>373</v>
      </c>
      <c r="F350" s="4" t="s">
        <v>371</v>
      </c>
      <c r="G350" s="4" t="s">
        <v>375</v>
      </c>
      <c r="H350" s="9">
        <v>133.66776359423932</v>
      </c>
      <c r="I350" s="9">
        <v>0.11999506874078732</v>
      </c>
      <c r="J350" s="287">
        <v>133.78775866298011</v>
      </c>
      <c r="K350" s="9">
        <v>84.998962913082792</v>
      </c>
      <c r="L350" s="9">
        <v>120.55984691757351</v>
      </c>
      <c r="M350" s="287">
        <v>205.55880983065629</v>
      </c>
      <c r="N350" s="9">
        <v>10.388874456142252</v>
      </c>
      <c r="O350" s="9">
        <v>94.114702957289111</v>
      </c>
      <c r="P350" s="9">
        <v>9.6465927911854976</v>
      </c>
      <c r="Q350" s="9">
        <v>20.782561262153664</v>
      </c>
      <c r="R350" s="9">
        <v>28.365189957813978</v>
      </c>
      <c r="S350" s="9">
        <v>43.806915300930491</v>
      </c>
      <c r="T350" s="9">
        <v>63.266012418982186</v>
      </c>
      <c r="U350" s="9">
        <v>11.174338015343631</v>
      </c>
      <c r="V350" s="287">
        <v>281.54518715984079</v>
      </c>
      <c r="W350" s="287">
        <v>619.81937749573456</v>
      </c>
      <c r="X350" s="9">
        <v>60.402606284159873</v>
      </c>
      <c r="Y350" s="284">
        <v>680.23691354873347</v>
      </c>
      <c r="Z350" s="568" t="str">
        <f>SUBSTITUTE(SUBSTITUTE(SUBSTITUTE(SUBSTITUTE(IF(E350="","",VLOOKUP(E350,Esquemas_NORM!$A$2:$H$126,8,FALSE)),"PROVINCIA ADMINISTRATIVA Y DE PLANIFICACIÓN","PAT"),"PROVINCIA ADMINISTRATIVA Y DE PLANIFICACION","PAT"),"PROVINCIA ADMINISTRATIVA DE PLANIFICACION","PAT"),"PROVINCIA ADMINISTRATIVA Y PLANIFICACION","PAT")</f>
        <v>PAT SAN JUAN</v>
      </c>
      <c r="AA350" s="568" t="str">
        <f>IF($E350="","",INDEX(Esquemas_NORM!$H$2:$K$126,MATCH($E350,Esquemas_NORM!$A$2:$A$126,0),MATCH(AA$4,Esquemas_NORM!$H$1:$K$1,0)))</f>
        <v>A la fecha no ha conformado un EAT Región</v>
      </c>
      <c r="AB350" s="568" t="str">
        <f>IF($E350="","",INDEX(Esquemas_NORM!$H$2:$K$126,MATCH($E350,Esquemas_NORM!$A$2:$A$126,0),MATCH(AB$4,Esquemas_NORM!$H$1:$K$1,0)))</f>
        <v>A la fecha no ha conformado un EAT Área Metropolitana</v>
      </c>
      <c r="AC350" s="568" t="str">
        <f>IF($E350="","",INDEX(Esquemas_NORM!$H$2:$K$126,MATCH($E350,Esquemas_NORM!$A$2:$A$126,0),MATCH(AC$4,Esquemas_NORM!$H$1:$K$1,0)))</f>
        <v>A la fecha no ha conformado un EAT asociación - unión</v>
      </c>
      <c r="AD350" s="645"/>
    </row>
    <row r="351" spans="1:30" hidden="1" x14ac:dyDescent="0.3">
      <c r="A351" s="6">
        <v>2017</v>
      </c>
      <c r="B351" s="4" t="s">
        <v>556</v>
      </c>
      <c r="C351" s="4" t="s">
        <v>368</v>
      </c>
      <c r="D351" s="4" t="s">
        <v>577</v>
      </c>
      <c r="E351" s="4" t="s">
        <v>376</v>
      </c>
      <c r="F351" s="4" t="s">
        <v>371</v>
      </c>
      <c r="G351" s="4" t="s">
        <v>377</v>
      </c>
      <c r="H351" s="9">
        <v>27.947934721420634</v>
      </c>
      <c r="I351" s="9">
        <v>0.68627709522466396</v>
      </c>
      <c r="J351" s="287">
        <v>28.634211816645298</v>
      </c>
      <c r="K351" s="9">
        <v>5.5274984644636147</v>
      </c>
      <c r="L351" s="9">
        <v>1.3700627691955645</v>
      </c>
      <c r="M351" s="287">
        <v>6.8975612336591787</v>
      </c>
      <c r="N351" s="9">
        <v>2.4625202787813509</v>
      </c>
      <c r="O351" s="9">
        <v>10.243001506537919</v>
      </c>
      <c r="P351" s="9">
        <v>3.2813268004504632</v>
      </c>
      <c r="Q351" s="9">
        <v>1.0874070381508127</v>
      </c>
      <c r="R351" s="9">
        <v>3.3396733405736319</v>
      </c>
      <c r="S351" s="9">
        <v>5.2705646421406769</v>
      </c>
      <c r="T351" s="9">
        <v>9.6054126883259734</v>
      </c>
      <c r="U351" s="9">
        <v>1.6540688188785684</v>
      </c>
      <c r="V351" s="287">
        <v>36.9439751138394</v>
      </c>
      <c r="W351" s="287">
        <v>74.28792806315947</v>
      </c>
      <c r="X351" s="9">
        <v>7.2395033672471758</v>
      </c>
      <c r="Y351" s="284">
        <v>81.52922082524293</v>
      </c>
      <c r="Z351" s="568" t="str">
        <f>SUBSTITUTE(SUBSTITUTE(SUBSTITUTE(SUBSTITUTE(IF(E351="","",VLOOKUP(E351,Esquemas_NORM!$A$2:$H$126,8,FALSE)),"PROVINCIA ADMINISTRATIVA Y DE PLANIFICACIÓN","PAT"),"PROVINCIA ADMINISTRATIVA Y DE PLANIFICACION","PAT"),"PROVINCIA ADMINISTRATIVA DE PLANIFICACION","PAT"),"PROVINCIA ADMINISTRATIVA Y PLANIFICACION","PAT")</f>
        <v>PAT DE PENDERISCO Y SINIFANÁ</v>
      </c>
      <c r="AA351" s="568" t="str">
        <f>IF($E351="","",INDEX(Esquemas_NORM!$H$2:$K$126,MATCH($E351,Esquemas_NORM!$A$2:$A$126,0),MATCH(AA$4,Esquemas_NORM!$H$1:$K$1,0)))</f>
        <v>A la fecha no ha conformado un EAT Región</v>
      </c>
      <c r="AB351" s="568" t="str">
        <f>IF($E351="","",INDEX(Esquemas_NORM!$H$2:$K$126,MATCH($E351,Esquemas_NORM!$A$2:$A$126,0),MATCH(AB$4,Esquemas_NORM!$H$1:$K$1,0)))</f>
        <v>A la fecha no ha conformado un EAT Área Metropolitana</v>
      </c>
      <c r="AC351" s="568" t="str">
        <f>IF($E351="","",INDEX(Esquemas_NORM!$H$2:$K$126,MATCH($E351,Esquemas_NORM!$A$2:$A$126,0),MATCH(AC$4,Esquemas_NORM!$H$1:$K$1,0)))</f>
        <v>A la fecha no ha conformado un EAT asociación - unión</v>
      </c>
      <c r="AD351" s="645"/>
    </row>
    <row r="352" spans="1:30" hidden="1" x14ac:dyDescent="0.3">
      <c r="A352" s="6">
        <v>2017</v>
      </c>
      <c r="B352" s="4" t="s">
        <v>556</v>
      </c>
      <c r="C352" s="4" t="s">
        <v>368</v>
      </c>
      <c r="D352" s="4" t="s">
        <v>578</v>
      </c>
      <c r="E352" s="4" t="s">
        <v>378</v>
      </c>
      <c r="F352" s="4" t="s">
        <v>371</v>
      </c>
      <c r="G352" s="4" t="s">
        <v>379</v>
      </c>
      <c r="H352" s="9">
        <v>64.880682947276171</v>
      </c>
      <c r="I352" s="9">
        <v>0</v>
      </c>
      <c r="J352" s="287">
        <v>64.880682947276171</v>
      </c>
      <c r="K352" s="9">
        <v>5.6315556247122904</v>
      </c>
      <c r="L352" s="9">
        <v>7.8712929905809874</v>
      </c>
      <c r="M352" s="287">
        <v>13.502848615293278</v>
      </c>
      <c r="N352" s="9">
        <v>2.1459542745133153</v>
      </c>
      <c r="O352" s="9">
        <v>16.829440532190311</v>
      </c>
      <c r="P352" s="9">
        <v>5.1885146122905796</v>
      </c>
      <c r="Q352" s="9">
        <v>3.1216128203436946</v>
      </c>
      <c r="R352" s="9">
        <v>8.0228464106352479</v>
      </c>
      <c r="S352" s="9">
        <v>9.559301353811712</v>
      </c>
      <c r="T352" s="9">
        <v>16.308648667884096</v>
      </c>
      <c r="U352" s="9">
        <v>3.1209500367372645</v>
      </c>
      <c r="V352" s="287">
        <v>64.297268708406222</v>
      </c>
      <c r="W352" s="287">
        <v>146.1292512432087</v>
      </c>
      <c r="X352" s="9">
        <v>14.240580320523888</v>
      </c>
      <c r="Y352" s="284">
        <v>160.37335142132488</v>
      </c>
      <c r="Z352" s="568" t="str">
        <f>SUBSTITUTE(SUBSTITUTE(SUBSTITUTE(SUBSTITUTE(IF(E352="","",VLOOKUP(E352,Esquemas_NORM!$A$2:$H$126,8,FALSE)),"PROVINCIA ADMINISTRATIVA Y DE PLANIFICACIÓN","PAT"),"PROVINCIA ADMINISTRATIVA Y DE PLANIFICACION","PAT"),"PROVINCIA ADMINISTRATIVA DE PLANIFICACION","PAT"),"PROVINCIA ADMINISTRATIVA Y PLANIFICACION","PAT")</f>
        <v>PAT SAN JUAN</v>
      </c>
      <c r="AA352" s="568" t="str">
        <f>IF($E352="","",INDEX(Esquemas_NORM!$H$2:$K$126,MATCH($E352,Esquemas_NORM!$A$2:$A$126,0),MATCH(AA$4,Esquemas_NORM!$H$1:$K$1,0)))</f>
        <v>A la fecha no ha conformado un EAT Región</v>
      </c>
      <c r="AB352" s="568" t="str">
        <f>IF($E352="","",INDEX(Esquemas_NORM!$H$2:$K$126,MATCH($E352,Esquemas_NORM!$A$2:$A$126,0),MATCH(AB$4,Esquemas_NORM!$H$1:$K$1,0)))</f>
        <v>A la fecha no ha conformado un EAT Área Metropolitana</v>
      </c>
      <c r="AC352" s="568" t="str">
        <f>IF($E352="","",INDEX(Esquemas_NORM!$H$2:$K$126,MATCH($E352,Esquemas_NORM!$A$2:$A$126,0),MATCH(AC$4,Esquemas_NORM!$H$1:$K$1,0)))</f>
        <v>A la fecha no ha conformado un EAT asociación - unión</v>
      </c>
      <c r="AD352" s="645"/>
    </row>
    <row r="353" spans="1:30" hidden="1" x14ac:dyDescent="0.3">
      <c r="A353" s="6">
        <v>2017</v>
      </c>
      <c r="B353" s="4" t="s">
        <v>556</v>
      </c>
      <c r="C353" s="4" t="s">
        <v>368</v>
      </c>
      <c r="D353" s="4" t="s">
        <v>579</v>
      </c>
      <c r="E353" s="4" t="s">
        <v>380</v>
      </c>
      <c r="F353" s="4" t="s">
        <v>371</v>
      </c>
      <c r="G353" s="4" t="s">
        <v>381</v>
      </c>
      <c r="H353" s="9">
        <v>86.972955979068118</v>
      </c>
      <c r="I353" s="9">
        <v>0</v>
      </c>
      <c r="J353" s="287">
        <v>86.972955979068118</v>
      </c>
      <c r="K353" s="9">
        <v>8.0298344290738761</v>
      </c>
      <c r="L353" s="9">
        <v>10.317428233146224</v>
      </c>
      <c r="M353" s="287">
        <v>18.3472626622201</v>
      </c>
      <c r="N353" s="9">
        <v>3.9924420921158403</v>
      </c>
      <c r="O353" s="9">
        <v>16.299862888813333</v>
      </c>
      <c r="P353" s="9">
        <v>5.5683682085263584</v>
      </c>
      <c r="Q353" s="9">
        <v>5.0884463018468473</v>
      </c>
      <c r="R353" s="9">
        <v>13.222558295984925</v>
      </c>
      <c r="S353" s="9">
        <v>13.348844287182178</v>
      </c>
      <c r="T353" s="9">
        <v>29.70787020017822</v>
      </c>
      <c r="U353" s="9">
        <v>4.6005287506049095</v>
      </c>
      <c r="V353" s="287">
        <v>91.828921025252612</v>
      </c>
      <c r="W353" s="287">
        <v>201.57731611262417</v>
      </c>
      <c r="X353" s="9">
        <v>19.644102303103573</v>
      </c>
      <c r="Y353" s="284">
        <v>221.22627386691576</v>
      </c>
      <c r="Z353" s="568" t="str">
        <f>SUBSTITUTE(SUBSTITUTE(SUBSTITUTE(SUBSTITUTE(IF(E353="","",VLOOKUP(E353,Esquemas_NORM!$A$2:$H$126,8,FALSE)),"PROVINCIA ADMINISTRATIVA Y DE PLANIFICACIÓN","PAT"),"PROVINCIA ADMINISTRATIVA Y DE PLANIFICACION","PAT"),"PROVINCIA ADMINISTRATIVA DE PLANIFICACION","PAT"),"PROVINCIA ADMINISTRATIVA Y PLANIFICACION","PAT")</f>
        <v>PAT DE PENDERISCO Y SINIFANÁ</v>
      </c>
      <c r="AA353" s="568" t="str">
        <f>IF($E353="","",INDEX(Esquemas_NORM!$H$2:$K$126,MATCH($E353,Esquemas_NORM!$A$2:$A$126,0),MATCH(AA$4,Esquemas_NORM!$H$1:$K$1,0)))</f>
        <v>A la fecha no ha conformado un EAT Región</v>
      </c>
      <c r="AB353" s="568" t="str">
        <f>IF($E353="","",INDEX(Esquemas_NORM!$H$2:$K$126,MATCH($E353,Esquemas_NORM!$A$2:$A$126,0),MATCH(AB$4,Esquemas_NORM!$H$1:$K$1,0)))</f>
        <v>A la fecha no ha conformado un EAT Área Metropolitana</v>
      </c>
      <c r="AC353" s="568" t="str">
        <f>IF($E353="","",INDEX(Esquemas_NORM!$H$2:$K$126,MATCH($E353,Esquemas_NORM!$A$2:$A$126,0),MATCH(AC$4,Esquemas_NORM!$H$1:$K$1,0)))</f>
        <v>A la fecha no ha conformado un EAT asociación - unión</v>
      </c>
      <c r="AD353" s="645"/>
    </row>
    <row r="354" spans="1:30" hidden="1" x14ac:dyDescent="0.3">
      <c r="A354" s="6">
        <v>2017</v>
      </c>
      <c r="B354" s="4" t="s">
        <v>556</v>
      </c>
      <c r="C354" s="4" t="s">
        <v>368</v>
      </c>
      <c r="D354" s="4" t="s">
        <v>580</v>
      </c>
      <c r="E354" s="4" t="s">
        <v>382</v>
      </c>
      <c r="F354" s="4" t="s">
        <v>371</v>
      </c>
      <c r="G354" s="4" t="s">
        <v>384</v>
      </c>
      <c r="H354" s="9">
        <v>15.745409069126461</v>
      </c>
      <c r="I354" s="9">
        <v>0</v>
      </c>
      <c r="J354" s="287">
        <v>15.745409069126461</v>
      </c>
      <c r="K354" s="9">
        <v>0.56854049001576412</v>
      </c>
      <c r="L354" s="9">
        <v>4.8380608159504916</v>
      </c>
      <c r="M354" s="287">
        <v>5.4066013059662561</v>
      </c>
      <c r="N354" s="9">
        <v>1.4859711391385566</v>
      </c>
      <c r="O354" s="9">
        <v>6.1058224332233753</v>
      </c>
      <c r="P354" s="9">
        <v>5.6228503108376007</v>
      </c>
      <c r="Q354" s="9">
        <v>1.4764581354959687</v>
      </c>
      <c r="R354" s="9">
        <v>3.1606462326267457</v>
      </c>
      <c r="S354" s="9">
        <v>4.950141254991598</v>
      </c>
      <c r="T354" s="9">
        <v>9.8509451713835183</v>
      </c>
      <c r="U354" s="9">
        <v>1.2063911349909893</v>
      </c>
      <c r="V354" s="287">
        <v>33.859225812688344</v>
      </c>
      <c r="W354" s="287">
        <v>56.159866244827242</v>
      </c>
      <c r="X354" s="9">
        <v>5.4728884138206144</v>
      </c>
      <c r="Y354" s="284">
        <v>61.634107397609434</v>
      </c>
      <c r="Z354" s="568" t="str">
        <f>SUBSTITUTE(SUBSTITUTE(SUBSTITUTE(SUBSTITUTE(IF(E354="","",VLOOKUP(E354,Esquemas_NORM!$A$2:$H$126,8,FALSE)),"PROVINCIA ADMINISTRATIVA Y DE PLANIFICACIÓN","PAT"),"PROVINCIA ADMINISTRATIVA Y DE PLANIFICACION","PAT"),"PROVINCIA ADMINISTRATIVA DE PLANIFICACION","PAT"),"PROVINCIA ADMINISTRATIVA Y PLANIFICACION","PAT")</f>
        <v>PAT CARTAMA</v>
      </c>
      <c r="AA354" s="568" t="str">
        <f>IF($E354="","",INDEX(Esquemas_NORM!$H$2:$K$126,MATCH($E354,Esquemas_NORM!$A$2:$A$126,0),MATCH(AA$4,Esquemas_NORM!$H$1:$K$1,0)))</f>
        <v>A la fecha no ha conformado un EAT Región</v>
      </c>
      <c r="AB354" s="568" t="str">
        <f>IF($E354="","",INDEX(Esquemas_NORM!$H$2:$K$126,MATCH($E354,Esquemas_NORM!$A$2:$A$126,0),MATCH(AB$4,Esquemas_NORM!$H$1:$K$1,0)))</f>
        <v>A la fecha no ha conformado un EAT Área Metropolitana</v>
      </c>
      <c r="AC354" s="568" t="str">
        <f>IF($E354="","",INDEX(Esquemas_NORM!$H$2:$K$126,MATCH($E354,Esquemas_NORM!$A$2:$A$126,0),MATCH(AC$4,Esquemas_NORM!$H$1:$K$1,0)))</f>
        <v>A la fecha no ha conformado un EAT asociación - unión</v>
      </c>
      <c r="AD354" s="645"/>
    </row>
    <row r="355" spans="1:30" hidden="1" x14ac:dyDescent="0.3">
      <c r="A355" s="6">
        <v>2017</v>
      </c>
      <c r="B355" s="4" t="s">
        <v>556</v>
      </c>
      <c r="C355" s="4" t="s">
        <v>368</v>
      </c>
      <c r="D355" s="4" t="s">
        <v>578</v>
      </c>
      <c r="E355" s="4" t="s">
        <v>385</v>
      </c>
      <c r="F355" s="4" t="s">
        <v>371</v>
      </c>
      <c r="G355" s="4" t="s">
        <v>386</v>
      </c>
      <c r="H355" s="9">
        <v>92.293932397415105</v>
      </c>
      <c r="I355" s="9">
        <v>0</v>
      </c>
      <c r="J355" s="287">
        <v>92.293932397415105</v>
      </c>
      <c r="K355" s="9">
        <v>10.118862736282296</v>
      </c>
      <c r="L355" s="9">
        <v>17.810181780686936</v>
      </c>
      <c r="M355" s="287">
        <v>27.929044516969231</v>
      </c>
      <c r="N355" s="9">
        <v>7.3839529606747609</v>
      </c>
      <c r="O355" s="9">
        <v>56.888185252013571</v>
      </c>
      <c r="P355" s="9">
        <v>6.4848201017464211</v>
      </c>
      <c r="Q355" s="9">
        <v>11.496519911509132</v>
      </c>
      <c r="R355" s="9">
        <v>21.121404568688675</v>
      </c>
      <c r="S355" s="9">
        <v>23.015843039197918</v>
      </c>
      <c r="T355" s="9">
        <v>48.147281140675716</v>
      </c>
      <c r="U355" s="9">
        <v>6.7162985706566252</v>
      </c>
      <c r="V355" s="287">
        <v>181.25430554516282</v>
      </c>
      <c r="W355" s="287">
        <v>308.31218876500702</v>
      </c>
      <c r="X355" s="9">
        <v>30.0456236554346</v>
      </c>
      <c r="Y355" s="284">
        <v>338.36523882541655</v>
      </c>
      <c r="Z355" s="568" t="str">
        <f>SUBSTITUTE(SUBSTITUTE(SUBSTITUTE(SUBSTITUTE(IF(E355="","",VLOOKUP(E355,Esquemas_NORM!$A$2:$H$126,8,FALSE)),"PROVINCIA ADMINISTRATIVA Y DE PLANIFICACIÓN","PAT"),"PROVINCIA ADMINISTRATIVA Y DE PLANIFICACION","PAT"),"PROVINCIA ADMINISTRATIVA DE PLANIFICACION","PAT"),"PROVINCIA ADMINISTRATIVA Y PLANIFICACION","PAT")</f>
        <v>PAT SAN JUAN</v>
      </c>
      <c r="AA355" s="568" t="str">
        <f>IF($E355="","",INDEX(Esquemas_NORM!$H$2:$K$126,MATCH($E355,Esquemas_NORM!$A$2:$A$126,0),MATCH(AA$4,Esquemas_NORM!$H$1:$K$1,0)))</f>
        <v>A la fecha no ha conformado un EAT Región</v>
      </c>
      <c r="AB355" s="568" t="str">
        <f>IF($E355="","",INDEX(Esquemas_NORM!$H$2:$K$126,MATCH($E355,Esquemas_NORM!$A$2:$A$126,0),MATCH(AB$4,Esquemas_NORM!$H$1:$K$1,0)))</f>
        <v>A la fecha no ha conformado un EAT Área Metropolitana</v>
      </c>
      <c r="AC355" s="568" t="str">
        <f>IF($E355="","",INDEX(Esquemas_NORM!$H$2:$K$126,MATCH($E355,Esquemas_NORM!$A$2:$A$126,0),MATCH(AC$4,Esquemas_NORM!$H$1:$K$1,0)))</f>
        <v>A la fecha no ha conformado un EAT asociación - unión</v>
      </c>
      <c r="AD355" s="645"/>
    </row>
    <row r="356" spans="1:30" hidden="1" x14ac:dyDescent="0.3">
      <c r="A356" s="6">
        <v>2017</v>
      </c>
      <c r="B356" s="4" t="s">
        <v>556</v>
      </c>
      <c r="C356" s="4" t="s">
        <v>368</v>
      </c>
      <c r="D356" s="4" t="s">
        <v>579</v>
      </c>
      <c r="E356" s="4" t="s">
        <v>387</v>
      </c>
      <c r="F356" s="4" t="s">
        <v>371</v>
      </c>
      <c r="G356" s="4" t="s">
        <v>388</v>
      </c>
      <c r="H356" s="9">
        <v>108.12496026552142</v>
      </c>
      <c r="I356" s="9">
        <v>0</v>
      </c>
      <c r="J356" s="287">
        <v>108.12496026552142</v>
      </c>
      <c r="K356" s="9">
        <v>10.491058682394154</v>
      </c>
      <c r="L356" s="9">
        <v>13.126583372798894</v>
      </c>
      <c r="M356" s="287">
        <v>23.617642055193048</v>
      </c>
      <c r="N356" s="9">
        <v>7.676029875407429</v>
      </c>
      <c r="O356" s="9">
        <v>25.375333191131663</v>
      </c>
      <c r="P356" s="9">
        <v>9.4351110897330646</v>
      </c>
      <c r="Q356" s="9">
        <v>6.5366620330246041</v>
      </c>
      <c r="R356" s="9">
        <v>14.307631646579155</v>
      </c>
      <c r="S356" s="9">
        <v>15.829585308378446</v>
      </c>
      <c r="T356" s="9">
        <v>28.527371921355183</v>
      </c>
      <c r="U356" s="9">
        <v>5.9887600058028676</v>
      </c>
      <c r="V356" s="287">
        <v>113.67648507141242</v>
      </c>
      <c r="W356" s="287">
        <v>251.10400609825103</v>
      </c>
      <c r="X356" s="9">
        <v>24.470574763268065</v>
      </c>
      <c r="Y356" s="284">
        <v>275.58062927643124</v>
      </c>
      <c r="Z356" s="568" t="str">
        <f>SUBSTITUTE(SUBSTITUTE(SUBSTITUTE(SUBSTITUTE(IF(E356="","",VLOOKUP(E356,Esquemas_NORM!$A$2:$H$126,8,FALSE)),"PROVINCIA ADMINISTRATIVA Y DE PLANIFICACIÓN","PAT"),"PROVINCIA ADMINISTRATIVA Y DE PLANIFICACION","PAT"),"PROVINCIA ADMINISTRATIVA DE PLANIFICACION","PAT"),"PROVINCIA ADMINISTRATIVA Y PLANIFICACION","PAT")</f>
        <v>PAT DE PENDERISCO Y SINIFANÁ</v>
      </c>
      <c r="AA356" s="568" t="str">
        <f>IF($E356="","",INDEX(Esquemas_NORM!$H$2:$K$126,MATCH($E356,Esquemas_NORM!$A$2:$A$126,0),MATCH(AA$4,Esquemas_NORM!$H$1:$K$1,0)))</f>
        <v>A la fecha no ha conformado un EAT Región</v>
      </c>
      <c r="AB356" s="568" t="str">
        <f>IF($E356="","",INDEX(Esquemas_NORM!$H$2:$K$126,MATCH($E356,Esquemas_NORM!$A$2:$A$126,0),MATCH(AB$4,Esquemas_NORM!$H$1:$K$1,0)))</f>
        <v>A la fecha no ha conformado un EAT Área Metropolitana</v>
      </c>
      <c r="AC356" s="568" t="str">
        <f>IF($E356="","",INDEX(Esquemas_NORM!$H$2:$K$126,MATCH($E356,Esquemas_NORM!$A$2:$A$126,0),MATCH(AC$4,Esquemas_NORM!$H$1:$K$1,0)))</f>
        <v>A la fecha no ha conformado un EAT asociación - unión</v>
      </c>
      <c r="AD356" s="645"/>
    </row>
    <row r="357" spans="1:30" hidden="1" x14ac:dyDescent="0.3">
      <c r="A357" s="6">
        <v>2017</v>
      </c>
      <c r="B357" s="4" t="s">
        <v>556</v>
      </c>
      <c r="C357" s="4" t="s">
        <v>368</v>
      </c>
      <c r="D357" s="4" t="s">
        <v>577</v>
      </c>
      <c r="E357" s="4" t="s">
        <v>389</v>
      </c>
      <c r="F357" s="4" t="s">
        <v>371</v>
      </c>
      <c r="G357" s="4" t="s">
        <v>390</v>
      </c>
      <c r="H357" s="9">
        <v>100.92164366490826</v>
      </c>
      <c r="I357" s="9">
        <v>0.64727508155275149</v>
      </c>
      <c r="J357" s="287">
        <v>101.56891874646101</v>
      </c>
      <c r="K357" s="9">
        <v>8.8752554294857262</v>
      </c>
      <c r="L357" s="9">
        <v>19.457169802381159</v>
      </c>
      <c r="M357" s="287">
        <v>28.332425231866885</v>
      </c>
      <c r="N357" s="9">
        <v>7.2711092751199917</v>
      </c>
      <c r="O357" s="9">
        <v>40.00354708512932</v>
      </c>
      <c r="P357" s="9">
        <v>6.9512287191038471</v>
      </c>
      <c r="Q357" s="9">
        <v>8.3157121152826434</v>
      </c>
      <c r="R357" s="9">
        <v>21.759961740377467</v>
      </c>
      <c r="S357" s="9">
        <v>22.153585684664527</v>
      </c>
      <c r="T357" s="9">
        <v>33.850475523214804</v>
      </c>
      <c r="U357" s="9">
        <v>8.8347518155214182</v>
      </c>
      <c r="V357" s="287">
        <v>149.14037195841402</v>
      </c>
      <c r="W357" s="287">
        <v>284.97428588065486</v>
      </c>
      <c r="X357" s="9">
        <v>27.771299536823943</v>
      </c>
      <c r="Y357" s="284">
        <v>312.7524496756285</v>
      </c>
      <c r="Z357" s="568" t="str">
        <f>SUBSTITUTE(SUBSTITUTE(SUBSTITUTE(SUBSTITUTE(IF(E357="","",VLOOKUP(E357,Esquemas_NORM!$A$2:$H$126,8,FALSE)),"PROVINCIA ADMINISTRATIVA Y DE PLANIFICACIÓN","PAT"),"PROVINCIA ADMINISTRATIVA Y DE PLANIFICACION","PAT"),"PROVINCIA ADMINISTRATIVA DE PLANIFICACION","PAT"),"PROVINCIA ADMINISTRATIVA Y PLANIFICACION","PAT")</f>
        <v>PAT CARTAMA</v>
      </c>
      <c r="AA357" s="568" t="str">
        <f>IF($E357="","",INDEX(Esquemas_NORM!$H$2:$K$126,MATCH($E357,Esquemas_NORM!$A$2:$A$126,0),MATCH(AA$4,Esquemas_NORM!$H$1:$K$1,0)))</f>
        <v>A la fecha no ha conformado un EAT Región</v>
      </c>
      <c r="AB357" s="568" t="str">
        <f>IF($E357="","",INDEX(Esquemas_NORM!$H$2:$K$126,MATCH($E357,Esquemas_NORM!$A$2:$A$126,0),MATCH(AB$4,Esquemas_NORM!$H$1:$K$1,0)))</f>
        <v>A la fecha no ha conformado un EAT Área Metropolitana</v>
      </c>
      <c r="AC357" s="568" t="str">
        <f>IF($E357="","",INDEX(Esquemas_NORM!$H$2:$K$126,MATCH($E357,Esquemas_NORM!$A$2:$A$126,0),MATCH(AC$4,Esquemas_NORM!$H$1:$K$1,0)))</f>
        <v>A la fecha no ha conformado un EAT asociación - unión</v>
      </c>
      <c r="AD357" s="645"/>
    </row>
    <row r="358" spans="1:30" hidden="1" x14ac:dyDescent="0.3">
      <c r="A358" s="6">
        <v>2017</v>
      </c>
      <c r="B358" s="4" t="s">
        <v>556</v>
      </c>
      <c r="C358" s="4" t="s">
        <v>368</v>
      </c>
      <c r="D358" s="4" t="s">
        <v>578</v>
      </c>
      <c r="E358" s="4" t="s">
        <v>391</v>
      </c>
      <c r="F358" s="4" t="s">
        <v>371</v>
      </c>
      <c r="G358" s="4" t="s">
        <v>392</v>
      </c>
      <c r="H358" s="9">
        <v>14.899882799029093</v>
      </c>
      <c r="I358" s="9">
        <v>0</v>
      </c>
      <c r="J358" s="287">
        <v>14.899882799029093</v>
      </c>
      <c r="K358" s="9">
        <v>2.3691247325987028</v>
      </c>
      <c r="L358" s="9">
        <v>3.1374310227960103</v>
      </c>
      <c r="M358" s="287">
        <v>5.5065557553947126</v>
      </c>
      <c r="N358" s="9">
        <v>1.7160806310614323</v>
      </c>
      <c r="O358" s="9">
        <v>9.7414825603627406</v>
      </c>
      <c r="P358" s="9">
        <v>2.8105459479839712</v>
      </c>
      <c r="Q358" s="9">
        <v>1.16653393090636</v>
      </c>
      <c r="R358" s="9">
        <v>4.8826763265314614</v>
      </c>
      <c r="S358" s="9">
        <v>4.6496260685079553</v>
      </c>
      <c r="T358" s="9">
        <v>8.5899879454740429</v>
      </c>
      <c r="U358" s="9">
        <v>1.480349716262471</v>
      </c>
      <c r="V358" s="287">
        <v>35.03728312709044</v>
      </c>
      <c r="W358" s="287">
        <v>56.660949493413185</v>
      </c>
      <c r="X358" s="9">
        <v>5.5217199529410852</v>
      </c>
      <c r="Y358" s="284">
        <v>62.184034255053149</v>
      </c>
      <c r="Z358" s="568" t="str">
        <f>SUBSTITUTE(SUBSTITUTE(SUBSTITUTE(SUBSTITUTE(IF(E358="","",VLOOKUP(E358,Esquemas_NORM!$A$2:$H$126,8,FALSE)),"PROVINCIA ADMINISTRATIVA Y DE PLANIFICACIÓN","PAT"),"PROVINCIA ADMINISTRATIVA Y DE PLANIFICACION","PAT"),"PROVINCIA ADMINISTRATIVA DE PLANIFICACION","PAT"),"PROVINCIA ADMINISTRATIVA Y PLANIFICACION","PAT")</f>
        <v>PAT SAN JUAN</v>
      </c>
      <c r="AA358" s="568" t="str">
        <f>IF($E358="","",INDEX(Esquemas_NORM!$H$2:$K$126,MATCH($E358,Esquemas_NORM!$A$2:$A$126,0),MATCH(AA$4,Esquemas_NORM!$H$1:$K$1,0)))</f>
        <v>A la fecha no ha conformado un EAT Región</v>
      </c>
      <c r="AB358" s="568" t="str">
        <f>IF($E358="","",INDEX(Esquemas_NORM!$H$2:$K$126,MATCH($E358,Esquemas_NORM!$A$2:$A$126,0),MATCH(AB$4,Esquemas_NORM!$H$1:$K$1,0)))</f>
        <v>A la fecha no ha conformado un EAT Área Metropolitana</v>
      </c>
      <c r="AC358" s="568" t="str">
        <f>IF($E358="","",INDEX(Esquemas_NORM!$H$2:$K$126,MATCH($E358,Esquemas_NORM!$A$2:$A$126,0),MATCH(AC$4,Esquemas_NORM!$H$1:$K$1,0)))</f>
        <v>A la fecha no ha conformado un EAT asociación - unión</v>
      </c>
      <c r="AD358" s="645"/>
    </row>
    <row r="359" spans="1:30" hidden="1" x14ac:dyDescent="0.3">
      <c r="A359" s="6">
        <v>2017</v>
      </c>
      <c r="B359" s="4" t="s">
        <v>556</v>
      </c>
      <c r="C359" s="4" t="s">
        <v>368</v>
      </c>
      <c r="D359" s="4" t="s">
        <v>578</v>
      </c>
      <c r="E359" s="4" t="s">
        <v>393</v>
      </c>
      <c r="F359" s="4" t="s">
        <v>371</v>
      </c>
      <c r="G359" s="4" t="s">
        <v>394</v>
      </c>
      <c r="H359" s="9">
        <v>41.746980180639561</v>
      </c>
      <c r="I359" s="9">
        <v>0.12068853614848901</v>
      </c>
      <c r="J359" s="287">
        <v>41.867668716788053</v>
      </c>
      <c r="K359" s="9">
        <v>5.9887187479618751</v>
      </c>
      <c r="L359" s="9">
        <v>10.217460561544458</v>
      </c>
      <c r="M359" s="287">
        <v>16.206179309506332</v>
      </c>
      <c r="N359" s="9">
        <v>4.1699388369023014</v>
      </c>
      <c r="O359" s="9">
        <v>29.802998945172479</v>
      </c>
      <c r="P359" s="9">
        <v>4.7108771931192708</v>
      </c>
      <c r="Q359" s="9">
        <v>5.4745244430410747</v>
      </c>
      <c r="R359" s="9">
        <v>16.844109982363534</v>
      </c>
      <c r="S359" s="9">
        <v>14.15810393491989</v>
      </c>
      <c r="T359" s="9">
        <v>26.818666711387436</v>
      </c>
      <c r="U359" s="9">
        <v>4.102355674037991</v>
      </c>
      <c r="V359" s="287">
        <v>106.08157572094399</v>
      </c>
      <c r="W359" s="287">
        <v>167.50434080830556</v>
      </c>
      <c r="X359" s="9">
        <v>16.32362445590487</v>
      </c>
      <c r="Y359" s="284">
        <v>183.83199998977503</v>
      </c>
      <c r="Z359" s="568" t="str">
        <f>SUBSTITUTE(SUBSTITUTE(SUBSTITUTE(SUBSTITUTE(IF(E359="","",VLOOKUP(E359,Esquemas_NORM!$A$2:$H$126,8,FALSE)),"PROVINCIA ADMINISTRATIVA Y DE PLANIFICACIÓN","PAT"),"PROVINCIA ADMINISTRATIVA Y DE PLANIFICACION","PAT"),"PROVINCIA ADMINISTRATIVA DE PLANIFICACION","PAT"),"PROVINCIA ADMINISTRATIVA Y PLANIFICACION","PAT")</f>
        <v>PAT SAN JUAN</v>
      </c>
      <c r="AA359" s="568" t="str">
        <f>IF($E359="","",INDEX(Esquemas_NORM!$H$2:$K$126,MATCH($E359,Esquemas_NORM!$A$2:$A$126,0),MATCH(AA$4,Esquemas_NORM!$H$1:$K$1,0)))</f>
        <v>A la fecha no ha conformado un EAT Región</v>
      </c>
      <c r="AB359" s="568" t="str">
        <f>IF($E359="","",INDEX(Esquemas_NORM!$H$2:$K$126,MATCH($E359,Esquemas_NORM!$A$2:$A$126,0),MATCH(AB$4,Esquemas_NORM!$H$1:$K$1,0)))</f>
        <v>A la fecha no ha conformado un EAT Área Metropolitana</v>
      </c>
      <c r="AC359" s="568" t="str">
        <f>IF($E359="","",INDEX(Esquemas_NORM!$H$2:$K$126,MATCH($E359,Esquemas_NORM!$A$2:$A$126,0),MATCH(AC$4,Esquemas_NORM!$H$1:$K$1,0)))</f>
        <v>A la fecha no ha conformado un EAT asociación - unión</v>
      </c>
      <c r="AD359" s="645"/>
    </row>
    <row r="360" spans="1:30" hidden="1" x14ac:dyDescent="0.3">
      <c r="A360" s="6">
        <v>2017</v>
      </c>
      <c r="B360" s="4" t="s">
        <v>556</v>
      </c>
      <c r="C360" s="4" t="s">
        <v>368</v>
      </c>
      <c r="D360" s="4" t="s">
        <v>580</v>
      </c>
      <c r="E360" s="4" t="s">
        <v>395</v>
      </c>
      <c r="F360" s="4" t="s">
        <v>371</v>
      </c>
      <c r="G360" s="4" t="s">
        <v>396</v>
      </c>
      <c r="H360" s="9">
        <v>51.935207138321111</v>
      </c>
      <c r="I360" s="9">
        <v>0</v>
      </c>
      <c r="J360" s="287">
        <v>51.935207138321111</v>
      </c>
      <c r="K360" s="9">
        <v>1.8056912772426901</v>
      </c>
      <c r="L360" s="9">
        <v>13.64939295921549</v>
      </c>
      <c r="M360" s="287">
        <v>15.45508423645818</v>
      </c>
      <c r="N360" s="9">
        <v>20.847423651555825</v>
      </c>
      <c r="O360" s="9">
        <v>21.311166250083655</v>
      </c>
      <c r="P360" s="9">
        <v>3.9528637160839515</v>
      </c>
      <c r="Q360" s="9">
        <v>3.7144421884255387</v>
      </c>
      <c r="R360" s="9">
        <v>11.635387367979085</v>
      </c>
      <c r="S360" s="9">
        <v>10.897324546188768</v>
      </c>
      <c r="T360" s="9">
        <v>16.530195400606441</v>
      </c>
      <c r="U360" s="9">
        <v>3.0706270888921821</v>
      </c>
      <c r="V360" s="287">
        <v>91.959430209815451</v>
      </c>
      <c r="W360" s="287">
        <v>163.09027485503566</v>
      </c>
      <c r="X360" s="9">
        <v>15.893465126317984</v>
      </c>
      <c r="Y360" s="284">
        <v>178.98766838403336</v>
      </c>
      <c r="Z360" s="568" t="str">
        <f>SUBSTITUTE(SUBSTITUTE(SUBSTITUTE(SUBSTITUTE(IF(E360="","",VLOOKUP(E360,Esquemas_NORM!$A$2:$H$126,8,FALSE)),"PROVINCIA ADMINISTRATIVA Y DE PLANIFICACIÓN","PAT"),"PROVINCIA ADMINISTRATIVA Y DE PLANIFICACION","PAT"),"PROVINCIA ADMINISTRATIVA DE PLANIFICACION","PAT"),"PROVINCIA ADMINISTRATIVA Y PLANIFICACION","PAT")</f>
        <v>PAT CARTAMA</v>
      </c>
      <c r="AA360" s="568" t="str">
        <f>IF($E360="","",INDEX(Esquemas_NORM!$H$2:$K$126,MATCH($E360,Esquemas_NORM!$A$2:$A$126,0),MATCH(AA$4,Esquemas_NORM!$H$1:$K$1,0)))</f>
        <v>A la fecha no ha conformado un EAT Región</v>
      </c>
      <c r="AB360" s="568" t="str">
        <f>IF($E360="","",INDEX(Esquemas_NORM!$H$2:$K$126,MATCH($E360,Esquemas_NORM!$A$2:$A$126,0),MATCH(AB$4,Esquemas_NORM!$H$1:$K$1,0)))</f>
        <v>A la fecha no ha conformado un EAT Área Metropolitana</v>
      </c>
      <c r="AC360" s="568" t="str">
        <f>IF($E360="","",INDEX(Esquemas_NORM!$H$2:$K$126,MATCH($E360,Esquemas_NORM!$A$2:$A$126,0),MATCH(AC$4,Esquemas_NORM!$H$1:$K$1,0)))</f>
        <v>A la fecha no ha conformado un EAT asociación - unión</v>
      </c>
      <c r="AD360" s="645"/>
    </row>
    <row r="361" spans="1:30" hidden="1" x14ac:dyDescent="0.3">
      <c r="A361" s="6">
        <v>2017</v>
      </c>
      <c r="B361" s="4" t="s">
        <v>556</v>
      </c>
      <c r="C361" s="4" t="s">
        <v>368</v>
      </c>
      <c r="D361" s="4" t="s">
        <v>580</v>
      </c>
      <c r="E361" s="4" t="s">
        <v>397</v>
      </c>
      <c r="F361" s="4" t="s">
        <v>371</v>
      </c>
      <c r="G361" s="4" t="s">
        <v>398</v>
      </c>
      <c r="H361" s="9">
        <v>3.6705705593038651</v>
      </c>
      <c r="I361" s="9">
        <v>0.73435131013461119</v>
      </c>
      <c r="J361" s="287">
        <v>4.4049218694384766</v>
      </c>
      <c r="K361" s="9">
        <v>8.4770955367357477</v>
      </c>
      <c r="L361" s="9">
        <v>40.139064233238443</v>
      </c>
      <c r="M361" s="287">
        <v>48.616159769974189</v>
      </c>
      <c r="N361" s="9">
        <v>5.9566201119039732</v>
      </c>
      <c r="O361" s="9">
        <v>42.496818170996342</v>
      </c>
      <c r="P361" s="9">
        <v>3.2654595107398028</v>
      </c>
      <c r="Q361" s="9">
        <v>2.2077215387621472</v>
      </c>
      <c r="R361" s="9">
        <v>7.667720905386906</v>
      </c>
      <c r="S361" s="9">
        <v>12.241172889461973</v>
      </c>
      <c r="T361" s="9">
        <v>16.76620736966159</v>
      </c>
      <c r="U361" s="9">
        <v>2.6638099008648894</v>
      </c>
      <c r="V361" s="287">
        <v>93.265530397777624</v>
      </c>
      <c r="W361" s="287">
        <v>146.37167000258563</v>
      </c>
      <c r="X361" s="9">
        <v>14.264204501060284</v>
      </c>
      <c r="Y361" s="284">
        <v>160.63940020044899</v>
      </c>
      <c r="Z361" s="568" t="str">
        <f>SUBSTITUTE(SUBSTITUTE(SUBSTITUTE(SUBSTITUTE(IF(E361="","",VLOOKUP(E361,Esquemas_NORM!$A$2:$H$126,8,FALSE)),"PROVINCIA ADMINISTRATIVA Y DE PLANIFICACIÓN","PAT"),"PROVINCIA ADMINISTRATIVA Y DE PLANIFICACION","PAT"),"PROVINCIA ADMINISTRATIVA DE PLANIFICACION","PAT"),"PROVINCIA ADMINISTRATIVA Y PLANIFICACION","PAT")</f>
        <v>PAT CARTAMA</v>
      </c>
      <c r="AA361" s="568" t="str">
        <f>IF($E361="","",INDEX(Esquemas_NORM!$H$2:$K$126,MATCH($E361,Esquemas_NORM!$A$2:$A$126,0),MATCH(AA$4,Esquemas_NORM!$H$1:$K$1,0)))</f>
        <v>A la fecha no ha conformado un EAT Región</v>
      </c>
      <c r="AB361" s="568" t="str">
        <f>IF($E361="","",INDEX(Esquemas_NORM!$H$2:$K$126,MATCH($E361,Esquemas_NORM!$A$2:$A$126,0),MATCH(AB$4,Esquemas_NORM!$H$1:$K$1,0)))</f>
        <v>A la fecha no ha conformado un EAT Área Metropolitana</v>
      </c>
      <c r="AC361" s="568" t="str">
        <f>IF($E361="","",INDEX(Esquemas_NORM!$H$2:$K$126,MATCH($E361,Esquemas_NORM!$A$2:$A$126,0),MATCH(AC$4,Esquemas_NORM!$H$1:$K$1,0)))</f>
        <v>A la fecha no ha conformado un EAT asociación - unión</v>
      </c>
      <c r="AD361" s="645"/>
    </row>
    <row r="362" spans="1:30" hidden="1" x14ac:dyDescent="0.3">
      <c r="A362" s="6">
        <v>2017</v>
      </c>
      <c r="B362" s="4" t="s">
        <v>556</v>
      </c>
      <c r="C362" s="4" t="s">
        <v>368</v>
      </c>
      <c r="D362" s="4" t="s">
        <v>580</v>
      </c>
      <c r="E362" s="4" t="s">
        <v>399</v>
      </c>
      <c r="F362" s="4" t="s">
        <v>371</v>
      </c>
      <c r="G362" s="4" t="s">
        <v>400</v>
      </c>
      <c r="H362" s="9">
        <v>13.471247788849913</v>
      </c>
      <c r="I362" s="9">
        <v>0</v>
      </c>
      <c r="J362" s="287">
        <v>13.471247788849913</v>
      </c>
      <c r="K362" s="9">
        <v>12.906607797686283</v>
      </c>
      <c r="L362" s="9">
        <v>27.321743215561334</v>
      </c>
      <c r="M362" s="287">
        <v>40.228351013247618</v>
      </c>
      <c r="N362" s="9">
        <v>1.0205059468868225</v>
      </c>
      <c r="O362" s="9">
        <v>7.7304001207460855</v>
      </c>
      <c r="P362" s="9">
        <v>4.0481415001261327</v>
      </c>
      <c r="Q362" s="9">
        <v>1.6607003767392008</v>
      </c>
      <c r="R362" s="9">
        <v>5.6772007121163179</v>
      </c>
      <c r="S362" s="9">
        <v>6.3946328109719772</v>
      </c>
      <c r="T362" s="9">
        <v>12.111773061264515</v>
      </c>
      <c r="U362" s="9">
        <v>2.0346902768194242</v>
      </c>
      <c r="V362" s="287">
        <v>40.678044805670474</v>
      </c>
      <c r="W362" s="287">
        <v>93.10539794470975</v>
      </c>
      <c r="X362" s="9">
        <v>9.0733024799989366</v>
      </c>
      <c r="Y362" s="284">
        <v>102.18094308139132</v>
      </c>
      <c r="Z362" s="568" t="str">
        <f>SUBSTITUTE(SUBSTITUTE(SUBSTITUTE(SUBSTITUTE(IF(E362="","",VLOOKUP(E362,Esquemas_NORM!$A$2:$H$126,8,FALSE)),"PROVINCIA ADMINISTRATIVA Y DE PLANIFICACIÓN","PAT"),"PROVINCIA ADMINISTRATIVA Y DE PLANIFICACION","PAT"),"PROVINCIA ADMINISTRATIVA DE PLANIFICACION","PAT"),"PROVINCIA ADMINISTRATIVA Y PLANIFICACION","PAT")</f>
        <v>PAT CARTAMA</v>
      </c>
      <c r="AA362" s="568" t="str">
        <f>IF($E362="","",INDEX(Esquemas_NORM!$H$2:$K$126,MATCH($E362,Esquemas_NORM!$A$2:$A$126,0),MATCH(AA$4,Esquemas_NORM!$H$1:$K$1,0)))</f>
        <v>A la fecha no ha conformado un EAT Región</v>
      </c>
      <c r="AB362" s="568" t="str">
        <f>IF($E362="","",INDEX(Esquemas_NORM!$H$2:$K$126,MATCH($E362,Esquemas_NORM!$A$2:$A$126,0),MATCH(AB$4,Esquemas_NORM!$H$1:$K$1,0)))</f>
        <v>A la fecha no ha conformado un EAT Área Metropolitana</v>
      </c>
      <c r="AC362" s="568" t="str">
        <f>IF($E362="","",INDEX(Esquemas_NORM!$H$2:$K$126,MATCH($E362,Esquemas_NORM!$A$2:$A$126,0),MATCH(AC$4,Esquemas_NORM!$H$1:$K$1,0)))</f>
        <v>A la fecha no ha conformado un EAT asociación - unión</v>
      </c>
      <c r="AD362" s="645"/>
    </row>
    <row r="363" spans="1:30" hidden="1" x14ac:dyDescent="0.3">
      <c r="A363" s="6">
        <v>2017</v>
      </c>
      <c r="B363" s="4" t="s">
        <v>556</v>
      </c>
      <c r="C363" s="4" t="s">
        <v>368</v>
      </c>
      <c r="D363" s="4" t="s">
        <v>580</v>
      </c>
      <c r="E363" s="4" t="s">
        <v>401</v>
      </c>
      <c r="F363" s="4" t="s">
        <v>371</v>
      </c>
      <c r="G363" s="4" t="s">
        <v>402</v>
      </c>
      <c r="H363" s="9">
        <v>17.030982915219592</v>
      </c>
      <c r="I363" s="9">
        <v>0</v>
      </c>
      <c r="J363" s="287">
        <v>17.030982915219592</v>
      </c>
      <c r="K363" s="9">
        <v>1.3027765079419213</v>
      </c>
      <c r="L363" s="9">
        <v>6.75106013789099</v>
      </c>
      <c r="M363" s="287">
        <v>8.0538366458329111</v>
      </c>
      <c r="N363" s="9">
        <v>2.2043634280830311</v>
      </c>
      <c r="O363" s="9">
        <v>8.7550786170442443</v>
      </c>
      <c r="P363" s="9">
        <v>3.2853203985702732</v>
      </c>
      <c r="Q363" s="9">
        <v>2.6711282082530658</v>
      </c>
      <c r="R363" s="9">
        <v>6.9487207328900018</v>
      </c>
      <c r="S363" s="9">
        <v>6.8648103475783442</v>
      </c>
      <c r="T363" s="9">
        <v>16.330475647817927</v>
      </c>
      <c r="U363" s="9">
        <v>1.9257002360733668</v>
      </c>
      <c r="V363" s="287">
        <v>48.985597616310258</v>
      </c>
      <c r="W363" s="287">
        <v>75.340637899829844</v>
      </c>
      <c r="X363" s="9">
        <v>7.3420919924246633</v>
      </c>
      <c r="Y363" s="284">
        <v>82.684544644017492</v>
      </c>
      <c r="Z363" s="568" t="str">
        <f>SUBSTITUTE(SUBSTITUTE(SUBSTITUTE(SUBSTITUTE(IF(E363="","",VLOOKUP(E363,Esquemas_NORM!$A$2:$H$126,8,FALSE)),"PROVINCIA ADMINISTRATIVA Y DE PLANIFICACIÓN","PAT"),"PROVINCIA ADMINISTRATIVA Y DE PLANIFICACION","PAT"),"PROVINCIA ADMINISTRATIVA DE PLANIFICACION","PAT"),"PROVINCIA ADMINISTRATIVA Y PLANIFICACION","PAT")</f>
        <v>PAT CARTAMA</v>
      </c>
      <c r="AA363" s="568" t="str">
        <f>IF($E363="","",INDEX(Esquemas_NORM!$H$2:$K$126,MATCH($E363,Esquemas_NORM!$A$2:$A$126,0),MATCH(AA$4,Esquemas_NORM!$H$1:$K$1,0)))</f>
        <v>A la fecha no ha conformado un EAT Región</v>
      </c>
      <c r="AB363" s="568" t="str">
        <f>IF($E363="","",INDEX(Esquemas_NORM!$H$2:$K$126,MATCH($E363,Esquemas_NORM!$A$2:$A$126,0),MATCH(AB$4,Esquemas_NORM!$H$1:$K$1,0)))</f>
        <v>A la fecha no ha conformado un EAT Área Metropolitana</v>
      </c>
      <c r="AC363" s="568" t="str">
        <f>IF($E363="","",INDEX(Esquemas_NORM!$H$2:$K$126,MATCH($E363,Esquemas_NORM!$A$2:$A$126,0),MATCH(AC$4,Esquemas_NORM!$H$1:$K$1,0)))</f>
        <v>A la fecha no ha conformado un EAT asociación - unión</v>
      </c>
      <c r="AD363" s="645"/>
    </row>
    <row r="364" spans="1:30" hidden="1" x14ac:dyDescent="0.3">
      <c r="A364" s="6">
        <v>2017</v>
      </c>
      <c r="B364" s="4" t="s">
        <v>556</v>
      </c>
      <c r="C364" s="4" t="s">
        <v>368</v>
      </c>
      <c r="D364" s="4" t="s">
        <v>579</v>
      </c>
      <c r="E364" s="4" t="s">
        <v>403</v>
      </c>
      <c r="F364" s="4" t="s">
        <v>371</v>
      </c>
      <c r="G364" s="4" t="s">
        <v>404</v>
      </c>
      <c r="H364" s="9">
        <v>94.507180117908561</v>
      </c>
      <c r="I364" s="9">
        <v>7.2833270773577487E-3</v>
      </c>
      <c r="J364" s="287">
        <v>94.514463444985921</v>
      </c>
      <c r="K364" s="9">
        <v>3.7604497780916546</v>
      </c>
      <c r="L364" s="9">
        <v>17.000705058349379</v>
      </c>
      <c r="M364" s="287">
        <v>20.761154836441033</v>
      </c>
      <c r="N364" s="9">
        <v>17.997807422903879</v>
      </c>
      <c r="O364" s="9">
        <v>28.379917557475906</v>
      </c>
      <c r="P364" s="9">
        <v>5.602108537915492</v>
      </c>
      <c r="Q364" s="9">
        <v>4.5554332211151181</v>
      </c>
      <c r="R364" s="9">
        <v>10.054152611664625</v>
      </c>
      <c r="S364" s="9">
        <v>13.474756358891627</v>
      </c>
      <c r="T364" s="9">
        <v>21.477968148577119</v>
      </c>
      <c r="U364" s="9">
        <v>4.797257738941533</v>
      </c>
      <c r="V364" s="287">
        <v>106.33940159748529</v>
      </c>
      <c r="W364" s="287">
        <v>227.24656137365088</v>
      </c>
      <c r="X364" s="9">
        <v>22.145620279802952</v>
      </c>
      <c r="Y364" s="284">
        <v>249.39765540718602</v>
      </c>
      <c r="Z364" s="568" t="str">
        <f>SUBSTITUTE(SUBSTITUTE(SUBSTITUTE(SUBSTITUTE(IF(E364="","",VLOOKUP(E364,Esquemas_NORM!$A$2:$H$126,8,FALSE)),"PROVINCIA ADMINISTRATIVA Y DE PLANIFICACIÓN","PAT"),"PROVINCIA ADMINISTRATIVA Y DE PLANIFICACION","PAT"),"PROVINCIA ADMINISTRATIVA DE PLANIFICACION","PAT"),"PROVINCIA ADMINISTRATIVA Y PLANIFICACION","PAT")</f>
        <v>PAT SAN JUAN</v>
      </c>
      <c r="AA364" s="568" t="str">
        <f>IF($E364="","",INDEX(Esquemas_NORM!$H$2:$K$126,MATCH($E364,Esquemas_NORM!$A$2:$A$126,0),MATCH(AA$4,Esquemas_NORM!$H$1:$K$1,0)))</f>
        <v>A la fecha no ha conformado un EAT Región</v>
      </c>
      <c r="AB364" s="568" t="str">
        <f>IF($E364="","",INDEX(Esquemas_NORM!$H$2:$K$126,MATCH($E364,Esquemas_NORM!$A$2:$A$126,0),MATCH(AB$4,Esquemas_NORM!$H$1:$K$1,0)))</f>
        <v>A la fecha no ha conformado un EAT Área Metropolitana</v>
      </c>
      <c r="AC364" s="568" t="str">
        <f>IF($E364="","",INDEX(Esquemas_NORM!$H$2:$K$126,MATCH($E364,Esquemas_NORM!$A$2:$A$126,0),MATCH(AC$4,Esquemas_NORM!$H$1:$K$1,0)))</f>
        <v>A la fecha no ha conformado un EAT asociación - unión</v>
      </c>
      <c r="AD364" s="645"/>
    </row>
    <row r="365" spans="1:30" hidden="1" x14ac:dyDescent="0.3">
      <c r="A365" s="6">
        <v>2017</v>
      </c>
      <c r="B365" s="4" t="s">
        <v>556</v>
      </c>
      <c r="C365" s="4" t="s">
        <v>368</v>
      </c>
      <c r="D365" s="4" t="s">
        <v>580</v>
      </c>
      <c r="E365" s="4" t="s">
        <v>405</v>
      </c>
      <c r="F365" s="4" t="s">
        <v>371</v>
      </c>
      <c r="G365" s="4" t="s">
        <v>406</v>
      </c>
      <c r="H365" s="9">
        <v>66.74093484673773</v>
      </c>
      <c r="I365" s="9">
        <v>9.3520591351840423</v>
      </c>
      <c r="J365" s="287">
        <v>76.092993981921779</v>
      </c>
      <c r="K365" s="9">
        <v>10.56789550120858</v>
      </c>
      <c r="L365" s="9">
        <v>12.881365874790767</v>
      </c>
      <c r="M365" s="287">
        <v>23.449261375999349</v>
      </c>
      <c r="N365" s="9">
        <v>6.7992678927510433</v>
      </c>
      <c r="O365" s="9">
        <v>37.391572629654853</v>
      </c>
      <c r="P365" s="9">
        <v>7.6317903496534303</v>
      </c>
      <c r="Q365" s="9">
        <v>8.424607755315682</v>
      </c>
      <c r="R365" s="9">
        <v>27.483858206801177</v>
      </c>
      <c r="S365" s="9">
        <v>21.321473237634464</v>
      </c>
      <c r="T365" s="9">
        <v>36.557034209456283</v>
      </c>
      <c r="U365" s="9">
        <v>8.3654965348503065</v>
      </c>
      <c r="V365" s="287">
        <v>153.97510081611725</v>
      </c>
      <c r="W365" s="287">
        <v>258.43366694674751</v>
      </c>
      <c r="X365" s="9">
        <v>25.184864497501163</v>
      </c>
      <c r="Y365" s="284">
        <v>283.62475641082415</v>
      </c>
      <c r="Z365" s="568" t="str">
        <f>SUBSTITUTE(SUBSTITUTE(SUBSTITUTE(SUBSTITUTE(IF(E365="","",VLOOKUP(E365,Esquemas_NORM!$A$2:$H$126,8,FALSE)),"PROVINCIA ADMINISTRATIVA Y DE PLANIFICACIÓN","PAT"),"PROVINCIA ADMINISTRATIVA Y DE PLANIFICACION","PAT"),"PROVINCIA ADMINISTRATIVA DE PLANIFICACION","PAT"),"PROVINCIA ADMINISTRATIVA Y PLANIFICACION","PAT")</f>
        <v>PAT CARTAMA</v>
      </c>
      <c r="AA365" s="568" t="str">
        <f>IF($E365="","",INDEX(Esquemas_NORM!$H$2:$K$126,MATCH($E365,Esquemas_NORM!$A$2:$A$126,0),MATCH(AA$4,Esquemas_NORM!$H$1:$K$1,0)))</f>
        <v>A la fecha no ha conformado un EAT Región</v>
      </c>
      <c r="AB365" s="568" t="str">
        <f>IF($E365="","",INDEX(Esquemas_NORM!$H$2:$K$126,MATCH($E365,Esquemas_NORM!$A$2:$A$126,0),MATCH(AB$4,Esquemas_NORM!$H$1:$K$1,0)))</f>
        <v>A la fecha no ha conformado un EAT Área Metropolitana</v>
      </c>
      <c r="AC365" s="568" t="str">
        <f>IF($E365="","",INDEX(Esquemas_NORM!$H$2:$K$126,MATCH($E365,Esquemas_NORM!$A$2:$A$126,0),MATCH(AC$4,Esquemas_NORM!$H$1:$K$1,0)))</f>
        <v>A la fecha no ha conformado un EAT asociación - unión</v>
      </c>
      <c r="AD365" s="645"/>
    </row>
    <row r="366" spans="1:30" hidden="1" x14ac:dyDescent="0.3">
      <c r="A366" s="6">
        <v>2017</v>
      </c>
      <c r="B366" s="4" t="s">
        <v>556</v>
      </c>
      <c r="C366" s="4" t="s">
        <v>368</v>
      </c>
      <c r="D366" s="4" t="s">
        <v>580</v>
      </c>
      <c r="E366" s="4" t="s">
        <v>407</v>
      </c>
      <c r="F366" s="4" t="s">
        <v>371</v>
      </c>
      <c r="G366" s="4" t="s">
        <v>408</v>
      </c>
      <c r="H366" s="9">
        <v>61.226690414138204</v>
      </c>
      <c r="I366" s="9">
        <v>0</v>
      </c>
      <c r="J366" s="287">
        <v>61.226690414138204</v>
      </c>
      <c r="K366" s="9">
        <v>5.8247806929596866</v>
      </c>
      <c r="L366" s="9">
        <v>12.211894492302022</v>
      </c>
      <c r="M366" s="287">
        <v>18.036675185261707</v>
      </c>
      <c r="N366" s="9">
        <v>5.2654537830864152</v>
      </c>
      <c r="O366" s="9">
        <v>23.710131253967067</v>
      </c>
      <c r="P366" s="9">
        <v>4.8688235253851442</v>
      </c>
      <c r="Q366" s="9">
        <v>5.784339501480277</v>
      </c>
      <c r="R366" s="9">
        <v>15.756138127085968</v>
      </c>
      <c r="S366" s="9">
        <v>15.267880565976116</v>
      </c>
      <c r="T366" s="9">
        <v>30.623996642788157</v>
      </c>
      <c r="U366" s="9">
        <v>5.2677027297259702</v>
      </c>
      <c r="V366" s="287">
        <v>106.54446612949511</v>
      </c>
      <c r="W366" s="287">
        <v>189.64142098159536</v>
      </c>
      <c r="X366" s="9">
        <v>18.480926061078943</v>
      </c>
      <c r="Y366" s="284">
        <v>208.12691499049978</v>
      </c>
      <c r="Z366" s="568" t="str">
        <f>SUBSTITUTE(SUBSTITUTE(SUBSTITUTE(SUBSTITUTE(IF(E366="","",VLOOKUP(E366,Esquemas_NORM!$A$2:$H$126,8,FALSE)),"PROVINCIA ADMINISTRATIVA Y DE PLANIFICACIÓN","PAT"),"PROVINCIA ADMINISTRATIVA Y DE PLANIFICACION","PAT"),"PROVINCIA ADMINISTRATIVA DE PLANIFICACION","PAT"),"PROVINCIA ADMINISTRATIVA Y PLANIFICACION","PAT")</f>
        <v>PAT CARTAMA</v>
      </c>
      <c r="AA366" s="568" t="str">
        <f>IF($E366="","",INDEX(Esquemas_NORM!$H$2:$K$126,MATCH($E366,Esquemas_NORM!$A$2:$A$126,0),MATCH(AA$4,Esquemas_NORM!$H$1:$K$1,0)))</f>
        <v>A la fecha no ha conformado un EAT Región</v>
      </c>
      <c r="AB366" s="568" t="str">
        <f>IF($E366="","",INDEX(Esquemas_NORM!$H$2:$K$126,MATCH($E366,Esquemas_NORM!$A$2:$A$126,0),MATCH(AB$4,Esquemas_NORM!$H$1:$K$1,0)))</f>
        <v>A la fecha no ha conformado un EAT Área Metropolitana</v>
      </c>
      <c r="AC366" s="568" t="str">
        <f>IF($E366="","",INDEX(Esquemas_NORM!$H$2:$K$126,MATCH($E366,Esquemas_NORM!$A$2:$A$126,0),MATCH(AC$4,Esquemas_NORM!$H$1:$K$1,0)))</f>
        <v>A la fecha no ha conformado un EAT asociación - unión</v>
      </c>
      <c r="AD366" s="645"/>
    </row>
    <row r="367" spans="1:30" hidden="1" x14ac:dyDescent="0.3">
      <c r="A367" s="6">
        <v>2017</v>
      </c>
      <c r="B367" s="4" t="s">
        <v>556</v>
      </c>
      <c r="C367" s="4" t="s">
        <v>368</v>
      </c>
      <c r="D367" s="4" t="s">
        <v>580</v>
      </c>
      <c r="E367" s="4" t="s">
        <v>409</v>
      </c>
      <c r="F367" s="4" t="s">
        <v>371</v>
      </c>
      <c r="G367" s="4" t="s">
        <v>410</v>
      </c>
      <c r="H367" s="9">
        <v>34.962302892793645</v>
      </c>
      <c r="I367" s="9">
        <v>0</v>
      </c>
      <c r="J367" s="287">
        <v>34.962302892793645</v>
      </c>
      <c r="K367" s="9">
        <v>1.1968078669622213</v>
      </c>
      <c r="L367" s="9">
        <v>7.9893146703553866</v>
      </c>
      <c r="M367" s="287">
        <v>9.1861225373176083</v>
      </c>
      <c r="N367" s="9">
        <v>2.8396544100827743</v>
      </c>
      <c r="O367" s="9">
        <v>14.217042753869821</v>
      </c>
      <c r="P367" s="9">
        <v>2.693146510584004</v>
      </c>
      <c r="Q367" s="9">
        <v>2.4196442691752211</v>
      </c>
      <c r="R367" s="9">
        <v>6.2191938883139022</v>
      </c>
      <c r="S367" s="9">
        <v>8.4659376290821893</v>
      </c>
      <c r="T367" s="9">
        <v>14.976045459021206</v>
      </c>
      <c r="U367" s="9">
        <v>2.1246035459436015</v>
      </c>
      <c r="V367" s="287">
        <v>53.955268466072724</v>
      </c>
      <c r="W367" s="287">
        <v>100.36258703955333</v>
      </c>
      <c r="X367" s="9">
        <v>9.7805297006111314</v>
      </c>
      <c r="Y367" s="284">
        <v>110.14553420286249</v>
      </c>
      <c r="Z367" s="568" t="str">
        <f>SUBSTITUTE(SUBSTITUTE(SUBSTITUTE(SUBSTITUTE(IF(E367="","",VLOOKUP(E367,Esquemas_NORM!$A$2:$H$126,8,FALSE)),"PROVINCIA ADMINISTRATIVA Y DE PLANIFICACIÓN","PAT"),"PROVINCIA ADMINISTRATIVA Y DE PLANIFICACION","PAT"),"PROVINCIA ADMINISTRATIVA DE PLANIFICACION","PAT"),"PROVINCIA ADMINISTRATIVA Y PLANIFICACION","PAT")</f>
        <v>PAT CARTAMA</v>
      </c>
      <c r="AA367" s="568" t="str">
        <f>IF($E367="","",INDEX(Esquemas_NORM!$H$2:$K$126,MATCH($E367,Esquemas_NORM!$A$2:$A$126,0),MATCH(AA$4,Esquemas_NORM!$H$1:$K$1,0)))</f>
        <v>A la fecha no ha conformado un EAT Región</v>
      </c>
      <c r="AB367" s="568" t="str">
        <f>IF($E367="","",INDEX(Esquemas_NORM!$H$2:$K$126,MATCH($E367,Esquemas_NORM!$A$2:$A$126,0),MATCH(AB$4,Esquemas_NORM!$H$1:$K$1,0)))</f>
        <v>A la fecha no ha conformado un EAT Área Metropolitana</v>
      </c>
      <c r="AC367" s="568" t="str">
        <f>IF($E367="","",INDEX(Esquemas_NORM!$H$2:$K$126,MATCH($E367,Esquemas_NORM!$A$2:$A$126,0),MATCH(AC$4,Esquemas_NORM!$H$1:$K$1,0)))</f>
        <v>A la fecha no ha conformado un EAT asociación - unión</v>
      </c>
      <c r="AD367" s="645"/>
    </row>
    <row r="368" spans="1:30" hidden="1" x14ac:dyDescent="0.3">
      <c r="A368" s="6">
        <v>2017</v>
      </c>
      <c r="B368" s="4" t="s">
        <v>556</v>
      </c>
      <c r="C368" s="4" t="s">
        <v>368</v>
      </c>
      <c r="D368" s="4" t="s">
        <v>577</v>
      </c>
      <c r="E368" s="4" t="s">
        <v>411</v>
      </c>
      <c r="F368" s="4" t="s">
        <v>371</v>
      </c>
      <c r="G368" s="4" t="s">
        <v>412</v>
      </c>
      <c r="H368" s="9">
        <v>28.916376716416075</v>
      </c>
      <c r="I368" s="9">
        <v>1.3242756253383667</v>
      </c>
      <c r="J368" s="287">
        <v>30.240652341754441</v>
      </c>
      <c r="K368" s="9">
        <v>3.9974682482401134</v>
      </c>
      <c r="L368" s="9">
        <v>5.4251291714463115</v>
      </c>
      <c r="M368" s="287">
        <v>9.4225974196864257</v>
      </c>
      <c r="N368" s="9">
        <v>3.2250251378431427</v>
      </c>
      <c r="O368" s="9">
        <v>20.373619755135937</v>
      </c>
      <c r="P368" s="9">
        <v>5.0878958280309918</v>
      </c>
      <c r="Q368" s="9">
        <v>2.2115013058684858</v>
      </c>
      <c r="R368" s="9">
        <v>8.2330226939515381</v>
      </c>
      <c r="S368" s="9">
        <v>9.9617305386548995</v>
      </c>
      <c r="T368" s="9">
        <v>19.082142762696854</v>
      </c>
      <c r="U368" s="9">
        <v>3.2955021319503812</v>
      </c>
      <c r="V368" s="287">
        <v>71.470440154132234</v>
      </c>
      <c r="W368" s="287">
        <v>113.75755540958117</v>
      </c>
      <c r="X368" s="9">
        <v>11.085895473316151</v>
      </c>
      <c r="Y368" s="284">
        <v>124.84619099407749</v>
      </c>
      <c r="Z368" s="568" t="str">
        <f>SUBSTITUTE(SUBSTITUTE(SUBSTITUTE(SUBSTITUTE(IF(E368="","",VLOOKUP(E368,Esquemas_NORM!$A$2:$H$126,8,FALSE)),"PROVINCIA ADMINISTRATIVA Y DE PLANIFICACIÓN","PAT"),"PROVINCIA ADMINISTRATIVA Y DE PLANIFICACION","PAT"),"PROVINCIA ADMINISTRATIVA DE PLANIFICACION","PAT"),"PROVINCIA ADMINISTRATIVA Y PLANIFICACION","PAT")</f>
        <v>PAT DE PENDERISCO Y SINIFANÁ</v>
      </c>
      <c r="AA368" s="568" t="str">
        <f>IF($E368="","",INDEX(Esquemas_NORM!$H$2:$K$126,MATCH($E368,Esquemas_NORM!$A$2:$A$126,0),MATCH(AA$4,Esquemas_NORM!$H$1:$K$1,0)))</f>
        <v>A la fecha no ha conformado un EAT Región</v>
      </c>
      <c r="AB368" s="568" t="str">
        <f>IF($E368="","",INDEX(Esquemas_NORM!$H$2:$K$126,MATCH($E368,Esquemas_NORM!$A$2:$A$126,0),MATCH(AB$4,Esquemas_NORM!$H$1:$K$1,0)))</f>
        <v>A la fecha no ha conformado un EAT Área Metropolitana</v>
      </c>
      <c r="AC368" s="568" t="str">
        <f>IF($E368="","",INDEX(Esquemas_NORM!$H$2:$K$126,MATCH($E368,Esquemas_NORM!$A$2:$A$126,0),MATCH(AC$4,Esquemas_NORM!$H$1:$K$1,0)))</f>
        <v>A la fecha no ha conformado un EAT asociación - unión</v>
      </c>
      <c r="AD368" s="645"/>
    </row>
    <row r="369" spans="1:30" hidden="1" x14ac:dyDescent="0.3">
      <c r="A369" s="6">
        <v>2017</v>
      </c>
      <c r="B369" s="4" t="s">
        <v>556</v>
      </c>
      <c r="C369" s="4" t="s">
        <v>368</v>
      </c>
      <c r="D369" s="4" t="s">
        <v>579</v>
      </c>
      <c r="E369" s="4" t="s">
        <v>413</v>
      </c>
      <c r="F369" s="4" t="s">
        <v>371</v>
      </c>
      <c r="G369" s="4" t="s">
        <v>414</v>
      </c>
      <c r="H369" s="9">
        <v>199.50244279956172</v>
      </c>
      <c r="I369" s="9">
        <v>0.36473482395851781</v>
      </c>
      <c r="J369" s="287">
        <v>199.86717762352023</v>
      </c>
      <c r="K369" s="9">
        <v>27.283589056929337</v>
      </c>
      <c r="L369" s="9">
        <v>20.443446150605045</v>
      </c>
      <c r="M369" s="287">
        <v>47.727035207534385</v>
      </c>
      <c r="N369" s="9">
        <v>10.764586035603017</v>
      </c>
      <c r="O369" s="9">
        <v>42.77499324629332</v>
      </c>
      <c r="P369" s="9">
        <v>10.119203015518391</v>
      </c>
      <c r="Q369" s="9">
        <v>11.021207733470538</v>
      </c>
      <c r="R369" s="9">
        <v>21.6243599584154</v>
      </c>
      <c r="S369" s="9">
        <v>29.483107584682152</v>
      </c>
      <c r="T369" s="9">
        <v>56.698952724850507</v>
      </c>
      <c r="U369" s="9">
        <v>9.5268151148687412</v>
      </c>
      <c r="V369" s="287">
        <v>192.01322541370206</v>
      </c>
      <c r="W369" s="287">
        <v>449.41115315099768</v>
      </c>
      <c r="X369" s="9">
        <v>43.795992718353318</v>
      </c>
      <c r="Y369" s="284">
        <v>493.21797096594202</v>
      </c>
      <c r="Z369" s="568" t="str">
        <f>SUBSTITUTE(SUBSTITUTE(SUBSTITUTE(SUBSTITUTE(IF(E369="","",VLOOKUP(E369,Esquemas_NORM!$A$2:$H$126,8,FALSE)),"PROVINCIA ADMINISTRATIVA Y DE PLANIFICACIÓN","PAT"),"PROVINCIA ADMINISTRATIVA Y DE PLANIFICACION","PAT"),"PROVINCIA ADMINISTRATIVA DE PLANIFICACION","PAT"),"PROVINCIA ADMINISTRATIVA Y PLANIFICACION","PAT")</f>
        <v>PAT DE PENDERISCO Y SINIFANÁ</v>
      </c>
      <c r="AA369" s="568" t="str">
        <f>IF($E369="","",INDEX(Esquemas_NORM!$H$2:$K$126,MATCH($E369,Esquemas_NORM!$A$2:$A$126,0),MATCH(AA$4,Esquemas_NORM!$H$1:$K$1,0)))</f>
        <v>A la fecha no ha conformado un EAT Región</v>
      </c>
      <c r="AB369" s="568" t="str">
        <f>IF($E369="","",INDEX(Esquemas_NORM!$H$2:$K$126,MATCH($E369,Esquemas_NORM!$A$2:$A$126,0),MATCH(AB$4,Esquemas_NORM!$H$1:$K$1,0)))</f>
        <v>A la fecha no ha conformado un EAT Área Metropolitana</v>
      </c>
      <c r="AC369" s="568" t="str">
        <f>IF($E369="","",INDEX(Esquemas_NORM!$H$2:$K$126,MATCH($E369,Esquemas_NORM!$A$2:$A$126,0),MATCH(AC$4,Esquemas_NORM!$H$1:$K$1,0)))</f>
        <v>A la fecha no ha conformado un EAT asociación - unión</v>
      </c>
      <c r="AD369" s="645"/>
    </row>
    <row r="370" spans="1:30" hidden="1" x14ac:dyDescent="0.3">
      <c r="A370" s="6">
        <v>2017</v>
      </c>
      <c r="B370" s="4" t="s">
        <v>556</v>
      </c>
      <c r="C370" s="4" t="s">
        <v>368</v>
      </c>
      <c r="D370" s="4" t="s">
        <v>580</v>
      </c>
      <c r="E370" s="4" t="s">
        <v>415</v>
      </c>
      <c r="F370" s="4" t="s">
        <v>371</v>
      </c>
      <c r="G370" s="4" t="s">
        <v>416</v>
      </c>
      <c r="H370" s="9">
        <v>42.266798753255728</v>
      </c>
      <c r="I370" s="9">
        <v>2.1223799452059571</v>
      </c>
      <c r="J370" s="287">
        <v>44.389178698461684</v>
      </c>
      <c r="K370" s="9">
        <v>1.981094613211942</v>
      </c>
      <c r="L370" s="9">
        <v>7.6547825401561633</v>
      </c>
      <c r="M370" s="287">
        <v>9.6358771533681047</v>
      </c>
      <c r="N370" s="9">
        <v>1.9980688616335498</v>
      </c>
      <c r="O370" s="9">
        <v>9.7970071443977531</v>
      </c>
      <c r="P370" s="9">
        <v>2.769191624516937</v>
      </c>
      <c r="Q370" s="9">
        <v>2.0987080649570293</v>
      </c>
      <c r="R370" s="9">
        <v>8.2357815674414585</v>
      </c>
      <c r="S370" s="9">
        <v>7.9097790815762066</v>
      </c>
      <c r="T370" s="9">
        <v>13.840333645954347</v>
      </c>
      <c r="U370" s="9">
        <v>2.7063986395956325</v>
      </c>
      <c r="V370" s="287">
        <v>49.355268630072914</v>
      </c>
      <c r="W370" s="287">
        <v>105.63672508546372</v>
      </c>
      <c r="X370" s="9">
        <v>10.294504731791275</v>
      </c>
      <c r="Y370" s="284">
        <v>115.93377431964346</v>
      </c>
      <c r="Z370" s="568" t="str">
        <f>SUBSTITUTE(SUBSTITUTE(SUBSTITUTE(SUBSTITUTE(IF(E370="","",VLOOKUP(E370,Esquemas_NORM!$A$2:$H$126,8,FALSE)),"PROVINCIA ADMINISTRATIVA Y DE PLANIFICACIÓN","PAT"),"PROVINCIA ADMINISTRATIVA Y DE PLANIFICACION","PAT"),"PROVINCIA ADMINISTRATIVA DE PLANIFICACION","PAT"),"PROVINCIA ADMINISTRATIVA Y PLANIFICACION","PAT")</f>
        <v>PAT CARTAMA</v>
      </c>
      <c r="AA370" s="568" t="str">
        <f>IF($E370="","",INDEX(Esquemas_NORM!$H$2:$K$126,MATCH($E370,Esquemas_NORM!$A$2:$A$126,0),MATCH(AA$4,Esquemas_NORM!$H$1:$K$1,0)))</f>
        <v>A la fecha no ha conformado un EAT Región</v>
      </c>
      <c r="AB370" s="568" t="str">
        <f>IF($E370="","",INDEX(Esquemas_NORM!$H$2:$K$126,MATCH($E370,Esquemas_NORM!$A$2:$A$126,0),MATCH(AB$4,Esquemas_NORM!$H$1:$K$1,0)))</f>
        <v>A la fecha no ha conformado un EAT Área Metropolitana</v>
      </c>
      <c r="AC370" s="568" t="str">
        <f>IF($E370="","",INDEX(Esquemas_NORM!$H$2:$K$126,MATCH($E370,Esquemas_NORM!$A$2:$A$126,0),MATCH(AC$4,Esquemas_NORM!$H$1:$K$1,0)))</f>
        <v>A la fecha no ha conformado un EAT asociación - unión</v>
      </c>
      <c r="AD370" s="645"/>
    </row>
    <row r="371" spans="1:30" hidden="1" x14ac:dyDescent="0.3">
      <c r="A371" s="6">
        <v>2017</v>
      </c>
      <c r="B371" s="4" t="s">
        <v>556</v>
      </c>
      <c r="C371" s="4" t="s">
        <v>368</v>
      </c>
      <c r="D371" s="4" t="s">
        <v>577</v>
      </c>
      <c r="E371" s="4" t="s">
        <v>417</v>
      </c>
      <c r="F371" s="4" t="s">
        <v>371</v>
      </c>
      <c r="G371" s="4" t="s">
        <v>418</v>
      </c>
      <c r="H371" s="9">
        <v>41.457700074539652</v>
      </c>
      <c r="I371" s="9">
        <v>1.2991729464339767</v>
      </c>
      <c r="J371" s="287">
        <v>42.756873020973629</v>
      </c>
      <c r="K371" s="9">
        <v>5.457842250243564</v>
      </c>
      <c r="L371" s="9">
        <v>9.5342362841671893</v>
      </c>
      <c r="M371" s="287">
        <v>14.992078534410753</v>
      </c>
      <c r="N371" s="9">
        <v>5.8639425643370853</v>
      </c>
      <c r="O371" s="9">
        <v>25.777743474900248</v>
      </c>
      <c r="P371" s="9">
        <v>3.8651311411942921</v>
      </c>
      <c r="Q371" s="9">
        <v>3.960103116824317</v>
      </c>
      <c r="R371" s="9">
        <v>14.586250741439342</v>
      </c>
      <c r="S371" s="9">
        <v>14.052309813146005</v>
      </c>
      <c r="T371" s="9">
        <v>23.744838438812671</v>
      </c>
      <c r="U371" s="9">
        <v>4.290548745310935</v>
      </c>
      <c r="V371" s="287">
        <v>96.1408680359649</v>
      </c>
      <c r="W371" s="287">
        <v>157.12632146016779</v>
      </c>
      <c r="X371" s="9">
        <v>15.312266245020094</v>
      </c>
      <c r="Y371" s="284">
        <v>172.44237245239506</v>
      </c>
      <c r="Z371" s="568" t="str">
        <f>SUBSTITUTE(SUBSTITUTE(SUBSTITUTE(SUBSTITUTE(IF(E371="","",VLOOKUP(E371,Esquemas_NORM!$A$2:$H$126,8,FALSE)),"PROVINCIA ADMINISTRATIVA Y DE PLANIFICACIÓN","PAT"),"PROVINCIA ADMINISTRATIVA Y DE PLANIFICACION","PAT"),"PROVINCIA ADMINISTRATIVA DE PLANIFICACION","PAT"),"PROVINCIA ADMINISTRATIVA Y PLANIFICACION","PAT")</f>
        <v>PAT CARTAMA</v>
      </c>
      <c r="AA371" s="568" t="str">
        <f>IF($E371="","",INDEX(Esquemas_NORM!$H$2:$K$126,MATCH($E371,Esquemas_NORM!$A$2:$A$126,0),MATCH(AA$4,Esquemas_NORM!$H$1:$K$1,0)))</f>
        <v>A la fecha no ha conformado un EAT Región</v>
      </c>
      <c r="AB371" s="568" t="str">
        <f>IF($E371="","",INDEX(Esquemas_NORM!$H$2:$K$126,MATCH($E371,Esquemas_NORM!$A$2:$A$126,0),MATCH(AB$4,Esquemas_NORM!$H$1:$K$1,0)))</f>
        <v>A la fecha no ha conformado un EAT Área Metropolitana</v>
      </c>
      <c r="AC371" s="568" t="str">
        <f>IF($E371="","",INDEX(Esquemas_NORM!$H$2:$K$126,MATCH($E371,Esquemas_NORM!$A$2:$A$126,0),MATCH(AC$4,Esquemas_NORM!$H$1:$K$1,0)))</f>
        <v>A la fecha no ha conformado un EAT asociación - unión</v>
      </c>
      <c r="AD371" s="645"/>
    </row>
    <row r="372" spans="1:30" hidden="1" x14ac:dyDescent="0.3">
      <c r="A372" s="6">
        <v>2017</v>
      </c>
      <c r="B372" s="4" t="s">
        <v>556</v>
      </c>
      <c r="C372" s="4" t="s">
        <v>419</v>
      </c>
      <c r="D372" s="4" t="s">
        <v>581</v>
      </c>
      <c r="E372" s="4" t="s">
        <v>421</v>
      </c>
      <c r="F372" s="4" t="s">
        <v>422</v>
      </c>
      <c r="G372" s="4" t="s">
        <v>424</v>
      </c>
      <c r="H372" s="9">
        <v>491.23169026865179</v>
      </c>
      <c r="I372" s="9">
        <v>0.8906325741969302</v>
      </c>
      <c r="J372" s="287">
        <v>492.12232284284875</v>
      </c>
      <c r="K372" s="9">
        <v>80.297547975576137</v>
      </c>
      <c r="L372" s="9">
        <v>172.00312219086189</v>
      </c>
      <c r="M372" s="287">
        <v>252.30067016643801</v>
      </c>
      <c r="N372" s="9">
        <v>64.863765527989358</v>
      </c>
      <c r="O372" s="9">
        <v>485.48296565618256</v>
      </c>
      <c r="P372" s="9">
        <v>51.78992835383832</v>
      </c>
      <c r="Q372" s="9">
        <v>62.010770386086591</v>
      </c>
      <c r="R372" s="9">
        <v>112.72390190527426</v>
      </c>
      <c r="S372" s="9">
        <v>168.37436237120968</v>
      </c>
      <c r="T372" s="9">
        <v>250.83222655281057</v>
      </c>
      <c r="U372" s="9">
        <v>34.751322750526938</v>
      </c>
      <c r="V372" s="287">
        <v>1230.8292435039184</v>
      </c>
      <c r="W372" s="287">
        <v>2017.0673802988715</v>
      </c>
      <c r="X372" s="9">
        <v>196.56714721162331</v>
      </c>
      <c r="Y372" s="284">
        <v>2213.6831131966064</v>
      </c>
      <c r="Z372" s="568" t="str">
        <f>SUBSTITUTE(SUBSTITUTE(SUBSTITUTE(SUBSTITUTE(IF(E372="","",VLOOKUP(E372,Esquemas_NORM!$A$2:$H$126,8,FALSE)),"PROVINCIA ADMINISTRATIVA Y DE PLANIFICACIÓN","PAT"),"PROVINCIA ADMINISTRATIVA Y DE PLANIFICACION","PAT"),"PROVINCIA ADMINISTRATIVA DE PLANIFICACION","PAT"),"PROVINCIA ADMINISTRATIVA Y PLANIFICACION","PAT")</f>
        <v>A la fecha no ha conformado un EAT Provincia</v>
      </c>
      <c r="AA372" s="568" t="str">
        <f>IF($E372="","",INDEX(Esquemas_NORM!$H$2:$K$126,MATCH($E372,Esquemas_NORM!$A$2:$A$126,0),MATCH(AA$4,Esquemas_NORM!$H$1:$K$1,0)))</f>
        <v>Región de Planeación y Gestión de Urabá - RPG (Acuerdo de Voluntades)</v>
      </c>
      <c r="AB372" s="568" t="str">
        <f>IF($E372="","",INDEX(Esquemas_NORM!$H$2:$K$126,MATCH($E372,Esquemas_NORM!$A$2:$A$126,0),MATCH(AB$4,Esquemas_NORM!$H$1:$K$1,0)))</f>
        <v>A la fecha no ha conformado un EAT Área Metropolitana</v>
      </c>
      <c r="AC372" s="568" t="str">
        <f>IF($E372="","",INDEX(Esquemas_NORM!$H$2:$K$126,MATCH($E372,Esquemas_NORM!$A$2:$A$126,0),MATCH(AC$4,Esquemas_NORM!$H$1:$K$1,0)))</f>
        <v>ASOCIACIÓN DE MUNICIPIOS DEL URABÁ ANTIOQUEÑO - ASOMURA</v>
      </c>
      <c r="AD372" s="645"/>
    </row>
    <row r="373" spans="1:30" hidden="1" x14ac:dyDescent="0.3">
      <c r="A373" s="6">
        <v>2017</v>
      </c>
      <c r="B373" s="4" t="s">
        <v>556</v>
      </c>
      <c r="C373" s="4" t="s">
        <v>419</v>
      </c>
      <c r="D373" s="4" t="s">
        <v>582</v>
      </c>
      <c r="E373" s="4" t="s">
        <v>425</v>
      </c>
      <c r="F373" s="4" t="s">
        <v>422</v>
      </c>
      <c r="G373" s="4" t="s">
        <v>426</v>
      </c>
      <c r="H373" s="9">
        <v>46.867766152554815</v>
      </c>
      <c r="I373" s="9">
        <v>0</v>
      </c>
      <c r="J373" s="287">
        <v>46.867766152554815</v>
      </c>
      <c r="K373" s="9">
        <v>1.4482737253721456</v>
      </c>
      <c r="L373" s="9">
        <v>22.090567018781762</v>
      </c>
      <c r="M373" s="287">
        <v>23.538840744153909</v>
      </c>
      <c r="N373" s="9">
        <v>7.9934533849447238</v>
      </c>
      <c r="O373" s="9">
        <v>25.802086118470569</v>
      </c>
      <c r="P373" s="9">
        <v>16.081443849454629</v>
      </c>
      <c r="Q373" s="9">
        <v>8.6823929783015483</v>
      </c>
      <c r="R373" s="9">
        <v>15.858910176533513</v>
      </c>
      <c r="S373" s="9">
        <v>24.642238933932479</v>
      </c>
      <c r="T373" s="9">
        <v>69.73429636378485</v>
      </c>
      <c r="U373" s="9">
        <v>9.4301175190964273</v>
      </c>
      <c r="V373" s="287">
        <v>178.22493932451874</v>
      </c>
      <c r="W373" s="287">
        <v>253.13996323018128</v>
      </c>
      <c r="X373" s="9">
        <v>24.668982753582572</v>
      </c>
      <c r="Y373" s="284">
        <v>277.8150434393649</v>
      </c>
      <c r="Z373" s="568" t="str">
        <f>SUBSTITUTE(SUBSTITUTE(SUBSTITUTE(SUBSTITUTE(IF(E373="","",VLOOKUP(E373,Esquemas_NORM!$A$2:$H$126,8,FALSE)),"PROVINCIA ADMINISTRATIVA Y DE PLANIFICACIÓN","PAT"),"PROVINCIA ADMINISTRATIVA Y DE PLANIFICACION","PAT"),"PROVINCIA ADMINISTRATIVA DE PLANIFICACION","PAT"),"PROVINCIA ADMINISTRATIVA Y PLANIFICACION","PAT")</f>
        <v>A la fecha no ha conformado un EAT Provincia</v>
      </c>
      <c r="AA373" s="568" t="str">
        <f>IF($E373="","",INDEX(Esquemas_NORM!$H$2:$K$126,MATCH($E373,Esquemas_NORM!$A$2:$A$126,0),MATCH(AA$4,Esquemas_NORM!$H$1:$K$1,0)))</f>
        <v>Región de Planeación y Gestión de Urabá - RPG (Acuerdo de Voluntades)</v>
      </c>
      <c r="AB373" s="568" t="str">
        <f>IF($E373="","",INDEX(Esquemas_NORM!$H$2:$K$126,MATCH($E373,Esquemas_NORM!$A$2:$A$126,0),MATCH(AB$4,Esquemas_NORM!$H$1:$K$1,0)))</f>
        <v>A la fecha no ha conformado un EAT Área Metropolitana</v>
      </c>
      <c r="AC373" s="568" t="str">
        <f>IF($E373="","",INDEX(Esquemas_NORM!$H$2:$K$126,MATCH($E373,Esquemas_NORM!$A$2:$A$126,0),MATCH(AC$4,Esquemas_NORM!$H$1:$K$1,0)))</f>
        <v>ASOCIACIÓN DE MUNICIPIOS DEL URABÁ ANTIOQUEÑO - ASOMURA /ASOCIACIÓN DE MUNICIPIOS DEL URABÁ NORTE-ASOURANOR</v>
      </c>
      <c r="AD373" s="645"/>
    </row>
    <row r="374" spans="1:30" hidden="1" x14ac:dyDescent="0.3">
      <c r="A374" s="6">
        <v>2017</v>
      </c>
      <c r="B374" s="4" t="s">
        <v>556</v>
      </c>
      <c r="C374" s="4" t="s">
        <v>419</v>
      </c>
      <c r="D374" s="4" t="s">
        <v>581</v>
      </c>
      <c r="E374" s="4" t="s">
        <v>427</v>
      </c>
      <c r="F374" s="4" t="s">
        <v>422</v>
      </c>
      <c r="G374" s="4" t="s">
        <v>428</v>
      </c>
      <c r="H374" s="9">
        <v>487.55037451922595</v>
      </c>
      <c r="I374" s="9">
        <v>0.41383500347937746</v>
      </c>
      <c r="J374" s="287">
        <v>487.96420952270535</v>
      </c>
      <c r="K374" s="9">
        <v>22.507799872113701</v>
      </c>
      <c r="L374" s="9">
        <v>61.514670742135706</v>
      </c>
      <c r="M374" s="287">
        <v>84.022470614249414</v>
      </c>
      <c r="N374" s="9">
        <v>18.722374099289951</v>
      </c>
      <c r="O374" s="9">
        <v>121.73885414450038</v>
      </c>
      <c r="P374" s="9">
        <v>16.75523441785214</v>
      </c>
      <c r="Q374" s="9">
        <v>12.31948947612608</v>
      </c>
      <c r="R374" s="9">
        <v>26.050337218749274</v>
      </c>
      <c r="S374" s="9">
        <v>48.553066440702672</v>
      </c>
      <c r="T374" s="9">
        <v>66.758960102747665</v>
      </c>
      <c r="U374" s="9">
        <v>12.217157663527171</v>
      </c>
      <c r="V374" s="287">
        <v>323.11547356349536</v>
      </c>
      <c r="W374" s="287">
        <v>919.9528926326725</v>
      </c>
      <c r="X374" s="9">
        <v>89.651202255401031</v>
      </c>
      <c r="Y374" s="284">
        <v>1009.6262540598078</v>
      </c>
      <c r="Z374" s="568" t="str">
        <f>SUBSTITUTE(SUBSTITUTE(SUBSTITUTE(SUBSTITUTE(IF(E374="","",VLOOKUP(E374,Esquemas_NORM!$A$2:$H$126,8,FALSE)),"PROVINCIA ADMINISTRATIVA Y DE PLANIFICACIÓN","PAT"),"PROVINCIA ADMINISTRATIVA Y DE PLANIFICACION","PAT"),"PROVINCIA ADMINISTRATIVA DE PLANIFICACION","PAT"),"PROVINCIA ADMINISTRATIVA Y PLANIFICACION","PAT")</f>
        <v>A la fecha no ha conformado un EAT Provincia</v>
      </c>
      <c r="AA374" s="568" t="str">
        <f>IF($E374="","",INDEX(Esquemas_NORM!$H$2:$K$126,MATCH($E374,Esquemas_NORM!$A$2:$A$126,0),MATCH(AA$4,Esquemas_NORM!$H$1:$K$1,0)))</f>
        <v>Región de Planeación y Gestión de Urabá - RPG (Acuerdo de Voluntades)</v>
      </c>
      <c r="AB374" s="568" t="str">
        <f>IF($E374="","",INDEX(Esquemas_NORM!$H$2:$K$126,MATCH($E374,Esquemas_NORM!$A$2:$A$126,0),MATCH(AB$4,Esquemas_NORM!$H$1:$K$1,0)))</f>
        <v>A la fecha no ha conformado un EAT Área Metropolitana</v>
      </c>
      <c r="AC374" s="568" t="str">
        <f>IF($E374="","",INDEX(Esquemas_NORM!$H$2:$K$126,MATCH($E374,Esquemas_NORM!$A$2:$A$126,0),MATCH(AC$4,Esquemas_NORM!$H$1:$K$1,0)))</f>
        <v>ASOCIACIÓN DE MUNICIPIOS DEL URABÁ ANTIOQUEÑO - ASOMURA / ASOCIACIÓN DE MUNICIPIOS DEL CHOCÓ Y URABÁ - ASUMUCUR</v>
      </c>
      <c r="AD374" s="645"/>
    </row>
    <row r="375" spans="1:30" hidden="1" x14ac:dyDescent="0.3">
      <c r="A375" s="6">
        <v>2017</v>
      </c>
      <c r="B375" s="4" t="s">
        <v>556</v>
      </c>
      <c r="C375" s="4" t="s">
        <v>419</v>
      </c>
      <c r="D375" s="4" t="s">
        <v>581</v>
      </c>
      <c r="E375" s="4" t="s">
        <v>429</v>
      </c>
      <c r="F375" s="4" t="s">
        <v>422</v>
      </c>
      <c r="G375" s="4" t="s">
        <v>430</v>
      </c>
      <c r="H375" s="9">
        <v>259.3329390900189</v>
      </c>
      <c r="I375" s="9">
        <v>0.64549904299133121</v>
      </c>
      <c r="J375" s="287">
        <v>259.97843813301023</v>
      </c>
      <c r="K375" s="9">
        <v>25.384348472843154</v>
      </c>
      <c r="L375" s="9">
        <v>44.547946541309585</v>
      </c>
      <c r="M375" s="287">
        <v>69.932295014152743</v>
      </c>
      <c r="N375" s="9">
        <v>22.978273130145443</v>
      </c>
      <c r="O375" s="9">
        <v>149.34608553936462</v>
      </c>
      <c r="P375" s="9">
        <v>15.598803594497342</v>
      </c>
      <c r="Q375" s="9">
        <v>21.297278463628775</v>
      </c>
      <c r="R375" s="9">
        <v>35.462722975472204</v>
      </c>
      <c r="S375" s="9">
        <v>55.562427773136434</v>
      </c>
      <c r="T375" s="9">
        <v>88.11404606583578</v>
      </c>
      <c r="U375" s="9">
        <v>14.303738783045542</v>
      </c>
      <c r="V375" s="287">
        <v>402.66337632512619</v>
      </c>
      <c r="W375" s="287">
        <v>750.88690804344003</v>
      </c>
      <c r="X375" s="9">
        <v>73.175392569583636</v>
      </c>
      <c r="Y375" s="284">
        <v>824.08038744342696</v>
      </c>
      <c r="Z375" s="568" t="str">
        <f>SUBSTITUTE(SUBSTITUTE(SUBSTITUTE(SUBSTITUTE(IF(E375="","",VLOOKUP(E375,Esquemas_NORM!$A$2:$H$126,8,FALSE)),"PROVINCIA ADMINISTRATIVA Y DE PLANIFICACIÓN","PAT"),"PROVINCIA ADMINISTRATIVA Y DE PLANIFICACION","PAT"),"PROVINCIA ADMINISTRATIVA DE PLANIFICACION","PAT"),"PROVINCIA ADMINISTRATIVA Y PLANIFICACION","PAT")</f>
        <v>A la fecha no ha conformado un EAT Provincia</v>
      </c>
      <c r="AA375" s="568" t="str">
        <f>IF($E375="","",INDEX(Esquemas_NORM!$H$2:$K$126,MATCH($E375,Esquemas_NORM!$A$2:$A$126,0),MATCH(AA$4,Esquemas_NORM!$H$1:$K$1,0)))</f>
        <v>Región de Planeación y Gestión de Urabá - RPG (Acuerdo de Voluntades)</v>
      </c>
      <c r="AB375" s="568" t="str">
        <f>IF($E375="","",INDEX(Esquemas_NORM!$H$2:$K$126,MATCH($E375,Esquemas_NORM!$A$2:$A$126,0),MATCH(AB$4,Esquemas_NORM!$H$1:$K$1,0)))</f>
        <v>A la fecha no ha conformado un EAT Área Metropolitana</v>
      </c>
      <c r="AC375" s="568" t="str">
        <f>IF($E375="","",INDEX(Esquemas_NORM!$H$2:$K$126,MATCH($E375,Esquemas_NORM!$A$2:$A$126,0),MATCH(AC$4,Esquemas_NORM!$H$1:$K$1,0)))</f>
        <v>ASOCIACIÓN DE MUNICIPIOS DEL URABÁ ANTIOQUEÑO - ASOMURA</v>
      </c>
      <c r="AD375" s="645"/>
    </row>
    <row r="376" spans="1:30" hidden="1" x14ac:dyDescent="0.3">
      <c r="A376" s="6">
        <v>2017</v>
      </c>
      <c r="B376" s="4" t="s">
        <v>556</v>
      </c>
      <c r="C376" s="4" t="s">
        <v>419</v>
      </c>
      <c r="D376" s="4" t="s">
        <v>583</v>
      </c>
      <c r="E376" s="4" t="s">
        <v>431</v>
      </c>
      <c r="F376" s="4" t="s">
        <v>422</v>
      </c>
      <c r="G376" s="4" t="s">
        <v>432</v>
      </c>
      <c r="H376" s="9">
        <v>0.76919540492020611</v>
      </c>
      <c r="I376" s="9">
        <v>0</v>
      </c>
      <c r="J376" s="287">
        <v>0.76919540492020611</v>
      </c>
      <c r="K376" s="9">
        <v>0.35417700209846492</v>
      </c>
      <c r="L376" s="9">
        <v>2.7819900716529684</v>
      </c>
      <c r="M376" s="287">
        <v>3.1361670737514333</v>
      </c>
      <c r="N376" s="9">
        <v>0.52527406097011042</v>
      </c>
      <c r="O376" s="9">
        <v>1.8828041930534842</v>
      </c>
      <c r="P376" s="9">
        <v>13.342689613869027</v>
      </c>
      <c r="Q376" s="9">
        <v>0.57777317337309375</v>
      </c>
      <c r="R376" s="9">
        <v>1.584919621904338</v>
      </c>
      <c r="S376" s="9">
        <v>2.925238644629145</v>
      </c>
      <c r="T376" s="9">
        <v>9.0410161394268354</v>
      </c>
      <c r="U376" s="9">
        <v>0.59240304773898811</v>
      </c>
      <c r="V376" s="287">
        <v>30.47211849496502</v>
      </c>
      <c r="W376" s="287">
        <v>35.028641414333848</v>
      </c>
      <c r="X376" s="9">
        <v>3.4136093720826217</v>
      </c>
      <c r="Y376" s="284">
        <v>38.443094531446135</v>
      </c>
      <c r="Z376" s="568" t="str">
        <f>SUBSTITUTE(SUBSTITUTE(SUBSTITUTE(SUBSTITUTE(IF(E376="","",VLOOKUP(E376,Esquemas_NORM!$A$2:$H$126,8,FALSE)),"PROVINCIA ADMINISTRATIVA Y DE PLANIFICACIÓN","PAT"),"PROVINCIA ADMINISTRATIVA Y DE PLANIFICACION","PAT"),"PROVINCIA ADMINISTRATIVA DE PLANIFICACION","PAT"),"PROVINCIA ADMINISTRATIVA Y PLANIFICACION","PAT")</f>
        <v>A la fecha no ha conformado un EAT Provincia</v>
      </c>
      <c r="AA376" s="568" t="str">
        <f>IF($E376="","",INDEX(Esquemas_NORM!$H$2:$K$126,MATCH($E376,Esquemas_NORM!$A$2:$A$126,0),MATCH(AA$4,Esquemas_NORM!$H$1:$K$1,0)))</f>
        <v>Región de Planeación y Gestión de Urabá - RPG (Acuerdo de Voluntades)</v>
      </c>
      <c r="AB376" s="568" t="str">
        <f>IF($E376="","",INDEX(Esquemas_NORM!$H$2:$K$126,MATCH($E376,Esquemas_NORM!$A$2:$A$126,0),MATCH(AB$4,Esquemas_NORM!$H$1:$K$1,0)))</f>
        <v>A la fecha no ha conformado un EAT Área Metropolitana</v>
      </c>
      <c r="AC376" s="568" t="str">
        <f>IF($E376="","",INDEX(Esquemas_NORM!$H$2:$K$126,MATCH($E376,Esquemas_NORM!$A$2:$A$126,0),MATCH(AC$4,Esquemas_NORM!$H$1:$K$1,0)))</f>
        <v>ASOCIACION DE MUNICIPIOS DE LA CUENCA DEL ATRATO Y DARIEN ASOATRATO / ASOCIACIÓN DE MUNICIPIOS DEL CHOCÓ Y URABÁ - ASUMUCUR</v>
      </c>
      <c r="AD376" s="645"/>
    </row>
    <row r="377" spans="1:30" hidden="1" x14ac:dyDescent="0.3">
      <c r="A377" s="6">
        <v>2017</v>
      </c>
      <c r="B377" s="4" t="s">
        <v>556</v>
      </c>
      <c r="C377" s="4" t="s">
        <v>419</v>
      </c>
      <c r="D377" s="4" t="s">
        <v>581</v>
      </c>
      <c r="E377" s="4" t="s">
        <v>433</v>
      </c>
      <c r="F377" s="4" t="s">
        <v>422</v>
      </c>
      <c r="G377" s="4" t="s">
        <v>434</v>
      </c>
      <c r="H377" s="9">
        <v>19.877096475153369</v>
      </c>
      <c r="I377" s="9">
        <v>24.2473373905244</v>
      </c>
      <c r="J377" s="287">
        <v>44.124433865677773</v>
      </c>
      <c r="K377" s="9">
        <v>1.4999011494925043</v>
      </c>
      <c r="L377" s="9">
        <v>11.279604022641797</v>
      </c>
      <c r="M377" s="287">
        <v>12.779505172134302</v>
      </c>
      <c r="N377" s="9">
        <v>7.1612244653081056</v>
      </c>
      <c r="O377" s="9">
        <v>19.945839252636066</v>
      </c>
      <c r="P377" s="9">
        <v>5.0643914616892758</v>
      </c>
      <c r="Q377" s="9">
        <v>4.1241402222922403</v>
      </c>
      <c r="R377" s="9">
        <v>8.2623948823926234</v>
      </c>
      <c r="S377" s="9">
        <v>14.477504175608445</v>
      </c>
      <c r="T377" s="9">
        <v>32.705908250119435</v>
      </c>
      <c r="U377" s="9">
        <v>2.7526846608244444</v>
      </c>
      <c r="V377" s="287">
        <v>94.494087370870631</v>
      </c>
      <c r="W377" s="287">
        <v>154.27052901615343</v>
      </c>
      <c r="X377" s="9">
        <v>15.033963705775372</v>
      </c>
      <c r="Y377" s="284">
        <v>169.30820868083629</v>
      </c>
      <c r="Z377" s="568" t="str">
        <f>SUBSTITUTE(SUBSTITUTE(SUBSTITUTE(SUBSTITUTE(IF(E377="","",VLOOKUP(E377,Esquemas_NORM!$A$2:$H$126,8,FALSE)),"PROVINCIA ADMINISTRATIVA Y DE PLANIFICACIÓN","PAT"),"PROVINCIA ADMINISTRATIVA Y DE PLANIFICACION","PAT"),"PROVINCIA ADMINISTRATIVA DE PLANIFICACION","PAT"),"PROVINCIA ADMINISTRATIVA Y PLANIFICACION","PAT")</f>
        <v>A la fecha no ha conformado un EAT Provincia</v>
      </c>
      <c r="AA377" s="568" t="str">
        <f>IF($E377="","",INDEX(Esquemas_NORM!$H$2:$K$126,MATCH($E377,Esquemas_NORM!$A$2:$A$126,0),MATCH(AA$4,Esquemas_NORM!$H$1:$K$1,0)))</f>
        <v>Región de Planeación y Gestión de Urabá - RPG (Acuerdo de Voluntades)</v>
      </c>
      <c r="AB377" s="568" t="str">
        <f>IF($E377="","",INDEX(Esquemas_NORM!$H$2:$K$126,MATCH($E377,Esquemas_NORM!$A$2:$A$126,0),MATCH(AB$4,Esquemas_NORM!$H$1:$K$1,0)))</f>
        <v>A la fecha no ha conformado un EAT Área Metropolitana</v>
      </c>
      <c r="AC377" s="568" t="str">
        <f>IF($E377="","",INDEX(Esquemas_NORM!$H$2:$K$126,MATCH($E377,Esquemas_NORM!$A$2:$A$126,0),MATCH(AC$4,Esquemas_NORM!$H$1:$K$1,0)))</f>
        <v>ASOCIACIÓN DE MUNICIPIOS DEL URABÁ ANTIOQUEÑO - ASOMURA / ASOCIACIÓN DE MUNICIPIOS DEL CHOCÓ Y URABÁ - ASUMUCUR</v>
      </c>
      <c r="AD377" s="645"/>
    </row>
    <row r="378" spans="1:30" hidden="1" x14ac:dyDescent="0.3">
      <c r="A378" s="6">
        <v>2017</v>
      </c>
      <c r="B378" s="4" t="s">
        <v>556</v>
      </c>
      <c r="C378" s="4" t="s">
        <v>419</v>
      </c>
      <c r="D378" s="4" t="s">
        <v>582</v>
      </c>
      <c r="E378" s="4" t="s">
        <v>435</v>
      </c>
      <c r="F378" s="4" t="s">
        <v>422</v>
      </c>
      <c r="G378" s="4" t="s">
        <v>436</v>
      </c>
      <c r="H378" s="9">
        <v>84.772791168419801</v>
      </c>
      <c r="I378" s="9">
        <v>0.52244122723911512</v>
      </c>
      <c r="J378" s="287">
        <v>85.295232395658914</v>
      </c>
      <c r="K378" s="9">
        <v>2.2649241068982704</v>
      </c>
      <c r="L378" s="9">
        <v>36.486947106413275</v>
      </c>
      <c r="M378" s="287">
        <v>38.751871213311546</v>
      </c>
      <c r="N378" s="9">
        <v>24.748994647305715</v>
      </c>
      <c r="O378" s="9">
        <v>76.678612560083934</v>
      </c>
      <c r="P378" s="9">
        <v>12.249367359749757</v>
      </c>
      <c r="Q378" s="9">
        <v>11.221849587906989</v>
      </c>
      <c r="R378" s="9">
        <v>22.023544949506878</v>
      </c>
      <c r="S378" s="9">
        <v>37.566548169022063</v>
      </c>
      <c r="T378" s="9">
        <v>87.960193085130982</v>
      </c>
      <c r="U378" s="9">
        <v>10.696728925749998</v>
      </c>
      <c r="V378" s="287">
        <v>283.14583928445631</v>
      </c>
      <c r="W378" s="287">
        <v>416.30404186410522</v>
      </c>
      <c r="X378" s="9">
        <v>40.569640201987433</v>
      </c>
      <c r="Y378" s="284">
        <v>456.88370970210639</v>
      </c>
      <c r="Z378" s="568" t="str">
        <f>SUBSTITUTE(SUBSTITUTE(SUBSTITUTE(SUBSTITUTE(IF(E378="","",VLOOKUP(E378,Esquemas_NORM!$A$2:$H$126,8,FALSE)),"PROVINCIA ADMINISTRATIVA Y DE PLANIFICACIÓN","PAT"),"PROVINCIA ADMINISTRATIVA Y DE PLANIFICACION","PAT"),"PROVINCIA ADMINISTRATIVA DE PLANIFICACION","PAT"),"PROVINCIA ADMINISTRATIVA Y PLANIFICACION","PAT")</f>
        <v>A la fecha no ha conformado un EAT Provincia</v>
      </c>
      <c r="AA378" s="568" t="str">
        <f>IF($E378="","",INDEX(Esquemas_NORM!$H$2:$K$126,MATCH($E378,Esquemas_NORM!$A$2:$A$126,0),MATCH(AA$4,Esquemas_NORM!$H$1:$K$1,0)))</f>
        <v>Región de Planeación y Gestión de Urabá - RPG (Acuerdo de Voluntades)</v>
      </c>
      <c r="AB378" s="568" t="str">
        <f>IF($E378="","",INDEX(Esquemas_NORM!$H$2:$K$126,MATCH($E378,Esquemas_NORM!$A$2:$A$126,0),MATCH(AB$4,Esquemas_NORM!$H$1:$K$1,0)))</f>
        <v>A la fecha no ha conformado un EAT Área Metropolitana</v>
      </c>
      <c r="AC378" s="568" t="str">
        <f>IF($E378="","",INDEX(Esquemas_NORM!$H$2:$K$126,MATCH($E378,Esquemas_NORM!$A$2:$A$126,0),MATCH(AC$4,Esquemas_NORM!$H$1:$K$1,0)))</f>
        <v>ASOCIACIÓN DE MUNICIPIOS DEL URABÁ NORTE-ASOURANOR</v>
      </c>
      <c r="AD378" s="645"/>
    </row>
    <row r="379" spans="1:30" hidden="1" x14ac:dyDescent="0.3">
      <c r="A379" s="6">
        <v>2017</v>
      </c>
      <c r="B379" s="4" t="s">
        <v>556</v>
      </c>
      <c r="C379" s="4" t="s">
        <v>419</v>
      </c>
      <c r="D379" s="4" t="s">
        <v>582</v>
      </c>
      <c r="E379" s="4" t="s">
        <v>437</v>
      </c>
      <c r="F379" s="4" t="s">
        <v>422</v>
      </c>
      <c r="G379" s="4" t="s">
        <v>438</v>
      </c>
      <c r="H379" s="9">
        <v>44.311842916471775</v>
      </c>
      <c r="I379" s="9">
        <v>4.5544048731675198E-3</v>
      </c>
      <c r="J379" s="287">
        <v>44.316397321344944</v>
      </c>
      <c r="K379" s="9">
        <v>1.3130575637574722</v>
      </c>
      <c r="L379" s="9">
        <v>14.372589980738494</v>
      </c>
      <c r="M379" s="287">
        <v>15.685647544495966</v>
      </c>
      <c r="N379" s="9">
        <v>9.3485100126812508</v>
      </c>
      <c r="O379" s="9">
        <v>23.125860312310621</v>
      </c>
      <c r="P379" s="9">
        <v>6.5195479750352963</v>
      </c>
      <c r="Q379" s="9">
        <v>5.2322730254357088</v>
      </c>
      <c r="R379" s="9">
        <v>6.1435626806416836</v>
      </c>
      <c r="S379" s="9">
        <v>15.448591441605382</v>
      </c>
      <c r="T379" s="9">
        <v>38.646498089451164</v>
      </c>
      <c r="U379" s="9">
        <v>3.9413960739108846</v>
      </c>
      <c r="V379" s="287">
        <v>108.40623961107198</v>
      </c>
      <c r="W379" s="287">
        <v>172.13701373104806</v>
      </c>
      <c r="X379" s="9">
        <v>16.775087460701471</v>
      </c>
      <c r="Y379" s="284">
        <v>188.91624750584842</v>
      </c>
      <c r="Z379" s="568" t="str">
        <f>SUBSTITUTE(SUBSTITUTE(SUBSTITUTE(SUBSTITUTE(IF(E379="","",VLOOKUP(E379,Esquemas_NORM!$A$2:$H$126,8,FALSE)),"PROVINCIA ADMINISTRATIVA Y DE PLANIFICACIÓN","PAT"),"PROVINCIA ADMINISTRATIVA Y DE PLANIFICACION","PAT"),"PROVINCIA ADMINISTRATIVA DE PLANIFICACION","PAT"),"PROVINCIA ADMINISTRATIVA Y PLANIFICACION","PAT")</f>
        <v>A la fecha no ha conformado un EAT Provincia</v>
      </c>
      <c r="AA379" s="568" t="str">
        <f>IF($E379="","",INDEX(Esquemas_NORM!$H$2:$K$126,MATCH($E379,Esquemas_NORM!$A$2:$A$126,0),MATCH(AA$4,Esquemas_NORM!$H$1:$K$1,0)))</f>
        <v>Región de Planeación y Gestión de Urabá - RPG (Acuerdo de Voluntades)</v>
      </c>
      <c r="AB379" s="568" t="str">
        <f>IF($E379="","",INDEX(Esquemas_NORM!$H$2:$K$126,MATCH($E379,Esquemas_NORM!$A$2:$A$126,0),MATCH(AB$4,Esquemas_NORM!$H$1:$K$1,0)))</f>
        <v>A la fecha no ha conformado un EAT Área Metropolitana</v>
      </c>
      <c r="AC379" s="568" t="str">
        <f>IF($E379="","",INDEX(Esquemas_NORM!$H$2:$K$126,MATCH($E379,Esquemas_NORM!$A$2:$A$126,0),MATCH(AC$4,Esquemas_NORM!$H$1:$K$1,0)))</f>
        <v>ASOCIACIÓN DE MUNICIPIOS DEL URABÁ ANTIOQUEÑO - ASOMURA / ASOCIACIÓN DE MUNICIPIOS DEL CHOCÓ Y URABÁ - ASUMUCUR</v>
      </c>
      <c r="AD379" s="645"/>
    </row>
    <row r="380" spans="1:30" hidden="1" x14ac:dyDescent="0.3">
      <c r="A380" s="6">
        <v>2017</v>
      </c>
      <c r="B380" s="4" t="s">
        <v>556</v>
      </c>
      <c r="C380" s="4" t="s">
        <v>419</v>
      </c>
      <c r="D380" s="4" t="s">
        <v>582</v>
      </c>
      <c r="E380" s="4" t="s">
        <v>439</v>
      </c>
      <c r="F380" s="4" t="s">
        <v>422</v>
      </c>
      <c r="G380" s="4" t="s">
        <v>440</v>
      </c>
      <c r="H380" s="9">
        <v>49.301684719303282</v>
      </c>
      <c r="I380" s="9">
        <v>0</v>
      </c>
      <c r="J380" s="287">
        <v>49.301684719303282</v>
      </c>
      <c r="K380" s="9">
        <v>1.7118279351583658</v>
      </c>
      <c r="L380" s="9">
        <v>20.539629112687692</v>
      </c>
      <c r="M380" s="287">
        <v>22.251457047846056</v>
      </c>
      <c r="N380" s="9">
        <v>9.9290082111873321</v>
      </c>
      <c r="O380" s="9">
        <v>34.490829650746647</v>
      </c>
      <c r="P380" s="9">
        <v>10.182982782231006</v>
      </c>
      <c r="Q380" s="9">
        <v>8.4562030568235844</v>
      </c>
      <c r="R380" s="9">
        <v>12.927509325561273</v>
      </c>
      <c r="S380" s="9">
        <v>22.954552049540009</v>
      </c>
      <c r="T380" s="9">
        <v>63.84087202674359</v>
      </c>
      <c r="U380" s="9">
        <v>5.837999958372003</v>
      </c>
      <c r="V380" s="287">
        <v>168.61995706120544</v>
      </c>
      <c r="W380" s="287">
        <v>245.099283205386</v>
      </c>
      <c r="X380" s="9">
        <v>23.885402814929556</v>
      </c>
      <c r="Y380" s="284">
        <v>268.99058979772838</v>
      </c>
      <c r="Z380" s="568" t="str">
        <f>SUBSTITUTE(SUBSTITUTE(SUBSTITUTE(SUBSTITUTE(IF(E380="","",VLOOKUP(E380,Esquemas_NORM!$A$2:$H$126,8,FALSE)),"PROVINCIA ADMINISTRATIVA Y DE PLANIFICACIÓN","PAT"),"PROVINCIA ADMINISTRATIVA Y DE PLANIFICACION","PAT"),"PROVINCIA ADMINISTRATIVA DE PLANIFICACION","PAT"),"PROVINCIA ADMINISTRATIVA Y PLANIFICACION","PAT")</f>
        <v>A la fecha no ha conformado un EAT Provincia</v>
      </c>
      <c r="AA380" s="568" t="str">
        <f>IF($E380="","",INDEX(Esquemas_NORM!$H$2:$K$126,MATCH($E380,Esquemas_NORM!$A$2:$A$126,0),MATCH(AA$4,Esquemas_NORM!$H$1:$K$1,0)))</f>
        <v>Región de Planeación y Gestión de Urabá - RPG (Acuerdo de Voluntades)</v>
      </c>
      <c r="AB380" s="568" t="str">
        <f>IF($E380="","",INDEX(Esquemas_NORM!$H$2:$K$126,MATCH($E380,Esquemas_NORM!$A$2:$A$126,0),MATCH(AB$4,Esquemas_NORM!$H$1:$K$1,0)))</f>
        <v>A la fecha no ha conformado un EAT Área Metropolitana</v>
      </c>
      <c r="AC380" s="568" t="str">
        <f>IF($E380="","",INDEX(Esquemas_NORM!$H$2:$K$126,MATCH($E380,Esquemas_NORM!$A$2:$A$126,0),MATCH(AC$4,Esquemas_NORM!$H$1:$K$1,0)))</f>
        <v>ASOCIACIÓN DE MUNICIPIOS DEL URABÁ NORTE-ASOURANOR</v>
      </c>
      <c r="AD380" s="645"/>
    </row>
    <row r="381" spans="1:30" hidden="1" x14ac:dyDescent="0.3">
      <c r="A381" s="6">
        <v>2017</v>
      </c>
      <c r="B381" s="4" t="s">
        <v>556</v>
      </c>
      <c r="C381" s="4" t="s">
        <v>419</v>
      </c>
      <c r="D381" s="4" t="s">
        <v>581</v>
      </c>
      <c r="E381" s="4" t="s">
        <v>441</v>
      </c>
      <c r="F381" s="4" t="s">
        <v>422</v>
      </c>
      <c r="G381" s="4" t="s">
        <v>584</v>
      </c>
      <c r="H381" s="9">
        <v>633.2227965203956</v>
      </c>
      <c r="I381" s="9">
        <v>0.74621687272784987</v>
      </c>
      <c r="J381" s="287">
        <v>633.96901339312342</v>
      </c>
      <c r="K381" s="9">
        <v>24.714978686684429</v>
      </c>
      <c r="L381" s="9">
        <v>150.55239366336693</v>
      </c>
      <c r="M381" s="287">
        <v>175.26737235005135</v>
      </c>
      <c r="N381" s="9">
        <v>50.006269285365228</v>
      </c>
      <c r="O381" s="9">
        <v>239.44600474573875</v>
      </c>
      <c r="P381" s="9">
        <v>36.304309349632497</v>
      </c>
      <c r="Q381" s="9">
        <v>45.673185810520074</v>
      </c>
      <c r="R381" s="9">
        <v>77.647697523655992</v>
      </c>
      <c r="S381" s="9">
        <v>158.42957010155843</v>
      </c>
      <c r="T381" s="9">
        <v>401.92399066211033</v>
      </c>
      <c r="U381" s="9">
        <v>35.556983281318765</v>
      </c>
      <c r="V381" s="287">
        <v>1044.9880107599001</v>
      </c>
      <c r="W381" s="287">
        <v>1896.7466523995072</v>
      </c>
      <c r="X381" s="9">
        <v>184.84165778842709</v>
      </c>
      <c r="Y381" s="284">
        <v>2081.6339976738291</v>
      </c>
      <c r="Z381" s="568" t="str">
        <f>SUBSTITUTE(SUBSTITUTE(SUBSTITUTE(SUBSTITUTE(IF(E381="","",VLOOKUP(E381,Esquemas_NORM!$A$2:$H$126,8,FALSE)),"PROVINCIA ADMINISTRATIVA Y DE PLANIFICACIÓN","PAT"),"PROVINCIA ADMINISTRATIVA Y DE PLANIFICACION","PAT"),"PROVINCIA ADMINISTRATIVA DE PLANIFICACION","PAT"),"PROVINCIA ADMINISTRATIVA Y PLANIFICACION","PAT")</f>
        <v>A la fecha no ha conformado un EAT Provincia</v>
      </c>
      <c r="AA381" s="568" t="str">
        <f>IF($E381="","",INDEX(Esquemas_NORM!$H$2:$K$126,MATCH($E381,Esquemas_NORM!$A$2:$A$126,0),MATCH(AA$4,Esquemas_NORM!$H$1:$K$1,0)))</f>
        <v>Región de Planeación y Gestión de Urabá - RPG (Acuerdo de Voluntades)</v>
      </c>
      <c r="AB381" s="568" t="str">
        <f>IF($E381="","",INDEX(Esquemas_NORM!$H$2:$K$126,MATCH($E381,Esquemas_NORM!$A$2:$A$126,0),MATCH(AB$4,Esquemas_NORM!$H$1:$K$1,0)))</f>
        <v>A la fecha no ha conformado un EAT Área Metropolitana</v>
      </c>
      <c r="AC381" s="568" t="str">
        <f>IF($E381="","",INDEX(Esquemas_NORM!$H$2:$K$126,MATCH($E381,Esquemas_NORM!$A$2:$A$126,0),MATCH(AC$4,Esquemas_NORM!$H$1:$K$1,0)))</f>
        <v>ASOCIACIÓN DE MUNICIPIOS DEL URABÁ ANTIOQUEÑO - ASOMURA</v>
      </c>
      <c r="AD381" s="645"/>
    </row>
    <row r="382" spans="1:30" ht="15" hidden="1" thickBot="1" x14ac:dyDescent="0.35">
      <c r="A382" s="10">
        <v>2017</v>
      </c>
      <c r="B382" s="5" t="s">
        <v>556</v>
      </c>
      <c r="C382" s="5" t="s">
        <v>419</v>
      </c>
      <c r="D382" s="5" t="s">
        <v>583</v>
      </c>
      <c r="E382" s="5" t="s">
        <v>443</v>
      </c>
      <c r="F382" s="5" t="s">
        <v>422</v>
      </c>
      <c r="G382" s="5" t="s">
        <v>444</v>
      </c>
      <c r="H382" s="11">
        <v>9.5447002068434763</v>
      </c>
      <c r="I382" s="11">
        <v>0</v>
      </c>
      <c r="J382" s="289">
        <v>9.5447002068434763</v>
      </c>
      <c r="K382" s="11">
        <v>0</v>
      </c>
      <c r="L382" s="11">
        <v>5.0493038958812866</v>
      </c>
      <c r="M382" s="289">
        <v>5.0493038958812866</v>
      </c>
      <c r="N382" s="11">
        <v>2.1586102361177768</v>
      </c>
      <c r="O382" s="11">
        <v>5.5155231678520789</v>
      </c>
      <c r="P382" s="11">
        <v>2.6054472455351387</v>
      </c>
      <c r="Q382" s="11">
        <v>1.7310776234837264</v>
      </c>
      <c r="R382" s="11">
        <v>4.0322960148820881</v>
      </c>
      <c r="S382" s="11">
        <v>5.6069230764939366</v>
      </c>
      <c r="T382" s="11">
        <v>17.171639914520473</v>
      </c>
      <c r="U382" s="11">
        <v>1.9340487830117365</v>
      </c>
      <c r="V382" s="289">
        <v>40.755566061896964</v>
      </c>
      <c r="W382" s="289">
        <v>56.356679875952956</v>
      </c>
      <c r="X382" s="11">
        <v>5.4920682857366563</v>
      </c>
      <c r="Y382" s="285">
        <v>61.850105641358105</v>
      </c>
      <c r="Z382" s="568" t="str">
        <f>SUBSTITUTE(SUBSTITUTE(SUBSTITUTE(SUBSTITUTE(IF(E382="","",VLOOKUP(E382,Esquemas_NORM!$A$2:$H$126,8,FALSE)),"PROVINCIA ADMINISTRATIVA Y DE PLANIFICACIÓN","PAT"),"PROVINCIA ADMINISTRATIVA Y DE PLANIFICACION","PAT"),"PROVINCIA ADMINISTRATIVA DE PLANIFICACION","PAT"),"PROVINCIA ADMINISTRATIVA Y PLANIFICACION","PAT")</f>
        <v>A la fecha no ha conformado un EAT Provincia</v>
      </c>
      <c r="AA382" s="568" t="str">
        <f>IF($E382="","",INDEX(Esquemas_NORM!$H$2:$K$126,MATCH($E382,Esquemas_NORM!$A$2:$A$126,0),MATCH(AA$4,Esquemas_NORM!$H$1:$K$1,0)))</f>
        <v>Región de Planeación y Gestión de Urabá - RPG (Acuerdo de Voluntades)</v>
      </c>
      <c r="AB382" s="568" t="str">
        <f>IF($E382="","",INDEX(Esquemas_NORM!$H$2:$K$126,MATCH($E382,Esquemas_NORM!$A$2:$A$126,0),MATCH(AB$4,Esquemas_NORM!$H$1:$K$1,0)))</f>
        <v>A la fecha no ha conformado un EAT Área Metropolitana</v>
      </c>
      <c r="AC382" s="568" t="str">
        <f>IF($E382="","",INDEX(Esquemas_NORM!$H$2:$K$126,MATCH($E382,Esquemas_NORM!$A$2:$A$126,0),MATCH(AC$4,Esquemas_NORM!$H$1:$K$1,0)))</f>
        <v>ASOCIACION DE MUNICIPIOS DE LA CUENCA DEL ATRATO Y DARIEN ASOATRATO</v>
      </c>
      <c r="AD382" s="645"/>
    </row>
    <row r="383" spans="1:30" ht="15" hidden="1" thickBot="1" x14ac:dyDescent="0.35">
      <c r="A383" s="293">
        <v>2018</v>
      </c>
      <c r="B383" s="294" t="s">
        <v>556</v>
      </c>
      <c r="C383" s="294"/>
      <c r="D383" s="294"/>
      <c r="E383" s="294"/>
      <c r="F383" s="294"/>
      <c r="G383" s="294" t="s">
        <v>557</v>
      </c>
      <c r="H383" s="295">
        <v>6677.5499606925805</v>
      </c>
      <c r="I383" s="295">
        <v>2200.3353050305591</v>
      </c>
      <c r="J383" s="295">
        <v>8877.88526572314</v>
      </c>
      <c r="K383" s="295">
        <v>20196.507781624732</v>
      </c>
      <c r="L383" s="295">
        <v>10345.762322145165</v>
      </c>
      <c r="M383" s="295">
        <v>30542.270103769897</v>
      </c>
      <c r="N383" s="295">
        <v>5288.6990083806932</v>
      </c>
      <c r="O383" s="295">
        <v>20217.535150336647</v>
      </c>
      <c r="P383" s="295">
        <v>3582.1951711465549</v>
      </c>
      <c r="Q383" s="295">
        <v>6236.5780433599721</v>
      </c>
      <c r="R383" s="295">
        <v>11097.039185516975</v>
      </c>
      <c r="S383" s="295">
        <v>11079.518612117246</v>
      </c>
      <c r="T383" s="295">
        <v>14161.509251665897</v>
      </c>
      <c r="U383" s="295">
        <v>2979.5082244406121</v>
      </c>
      <c r="V383" s="295">
        <v>74642.582646964584</v>
      </c>
      <c r="W383" s="295">
        <v>114055.84117985076</v>
      </c>
      <c r="X383" s="295">
        <v>11114.375749816085</v>
      </c>
      <c r="Y383" s="296">
        <v>125172.9567513896</v>
      </c>
      <c r="Z383" s="568" t="str">
        <f>SUBSTITUTE(SUBSTITUTE(SUBSTITUTE(SUBSTITUTE(IF(E383="","",VLOOKUP(E383,Esquemas_NORM!$A$2:$H$126,8,FALSE)),"PROVINCIA ADMINISTRATIVA Y DE PLANIFICACIÓN","PAT"),"PROVINCIA ADMINISTRATIVA Y DE PLANIFICACION","PAT"),"PROVINCIA ADMINISTRATIVA DE PLANIFICACION","PAT"),"PROVINCIA ADMINISTRATIVA Y PLANIFICACION","PAT")</f>
        <v/>
      </c>
      <c r="AA383" s="568" t="str">
        <f>IF($E383="","",INDEX(Esquemas_NORM!$H$2:$K$126,MATCH($E383,Esquemas_NORM!$A$2:$A$126,0),MATCH(AA$4,Esquemas_NORM!$H$1:$K$1,0)))</f>
        <v/>
      </c>
      <c r="AB383" s="568" t="str">
        <f>IF($E383="","",INDEX(Esquemas_NORM!$H$2:$K$126,MATCH($E383,Esquemas_NORM!$A$2:$A$126,0),MATCH(AB$4,Esquemas_NORM!$H$1:$K$1,0)))</f>
        <v/>
      </c>
      <c r="AC383" s="568" t="str">
        <f>IF($E383="","",INDEX(Esquemas_NORM!$H$2:$K$126,MATCH($E383,Esquemas_NORM!$A$2:$A$126,0),MATCH(AC$4,Esquemas_NORM!$H$1:$K$1,0)))</f>
        <v/>
      </c>
      <c r="AD383" s="645"/>
    </row>
    <row r="384" spans="1:30" hidden="1" x14ac:dyDescent="0.3">
      <c r="A384" s="7">
        <v>2018</v>
      </c>
      <c r="B384" s="3" t="s">
        <v>556</v>
      </c>
      <c r="C384" s="3" t="s">
        <v>144</v>
      </c>
      <c r="D384" s="3" t="s">
        <v>558</v>
      </c>
      <c r="E384" s="3" t="s">
        <v>147</v>
      </c>
      <c r="F384" s="3" t="s">
        <v>148</v>
      </c>
      <c r="G384" s="3" t="s">
        <v>559</v>
      </c>
      <c r="H384" s="8">
        <v>134.11879615843648</v>
      </c>
      <c r="I384" s="8">
        <v>1.9560286172608747</v>
      </c>
      <c r="J384" s="286">
        <v>136.07482477569735</v>
      </c>
      <c r="K384" s="8">
        <v>7212.5148873092212</v>
      </c>
      <c r="L384" s="8">
        <v>5003.8960669015014</v>
      </c>
      <c r="M384" s="286">
        <v>12216.410954210722</v>
      </c>
      <c r="N384" s="8">
        <v>1688.3988143354291</v>
      </c>
      <c r="O384" s="8">
        <v>9649.2975438551694</v>
      </c>
      <c r="P384" s="8">
        <v>1614.1200694792633</v>
      </c>
      <c r="Q384" s="8">
        <v>4596.8866190358431</v>
      </c>
      <c r="R384" s="8">
        <v>5585.6332503139683</v>
      </c>
      <c r="S384" s="8">
        <v>5282.2140147902492</v>
      </c>
      <c r="T384" s="8">
        <v>6791.3256213871</v>
      </c>
      <c r="U384" s="8">
        <v>1362.6794691892135</v>
      </c>
      <c r="V384" s="286">
        <v>36570.555402386235</v>
      </c>
      <c r="W384" s="286">
        <v>48735.089267098811</v>
      </c>
      <c r="X384" s="8">
        <v>4749.078071865184</v>
      </c>
      <c r="Y384" s="283">
        <v>53485.338041444942</v>
      </c>
      <c r="Z384" s="568" t="str">
        <f>SUBSTITUTE(SUBSTITUTE(SUBSTITUTE(SUBSTITUTE(IF(E384="","",VLOOKUP(E384,Esquemas_NORM!$A$2:$H$126,8,FALSE)),"PROVINCIA ADMINISTRATIVA Y DE PLANIFICACIÓN","PAT"),"PROVINCIA ADMINISTRATIVA Y DE PLANIFICACION","PAT"),"PROVINCIA ADMINISTRATIVA DE PLANIFICACION","PAT"),"PROVINCIA ADMINISTRATIVA Y PLANIFICACION","PAT")</f>
        <v>A la fecha no ha conformado un EAT Provincia</v>
      </c>
      <c r="AA384" s="568" t="str">
        <f>IF($E384="","",INDEX(Esquemas_NORM!$H$2:$K$126,MATCH($E384,Esquemas_NORM!$A$2:$A$126,0),MATCH(AA$4,Esquemas_NORM!$H$1:$K$1,0)))</f>
        <v>A la fecha no ha conformado un EAT Región</v>
      </c>
      <c r="AB384" s="568" t="str">
        <f>IF($E384="","",INDEX(Esquemas_NORM!$H$2:$K$126,MATCH($E384,Esquemas_NORM!$A$2:$A$126,0),MATCH(AB$4,Esquemas_NORM!$H$1:$K$1,0)))</f>
        <v>Área Metropolitana del Valle de Aburrá</v>
      </c>
      <c r="AC384" s="568" t="str">
        <f>IF($E384="","",INDEX(Esquemas_NORM!$H$2:$K$126,MATCH($E384,Esquemas_NORM!$A$2:$A$126,0),MATCH(AC$4,Esquemas_NORM!$H$1:$K$1,0)))</f>
        <v>A la fecha no ha conformado un EAT asociación - unión</v>
      </c>
      <c r="AD384" s="645"/>
    </row>
    <row r="385" spans="1:30" hidden="1" x14ac:dyDescent="0.3">
      <c r="A385" s="6">
        <v>2018</v>
      </c>
      <c r="B385" s="4" t="s">
        <v>556</v>
      </c>
      <c r="C385" s="4" t="s">
        <v>144</v>
      </c>
      <c r="D385" s="4" t="s">
        <v>560</v>
      </c>
      <c r="E385" s="4" t="s">
        <v>152</v>
      </c>
      <c r="F385" s="4" t="s">
        <v>148</v>
      </c>
      <c r="G385" s="4" t="s">
        <v>153</v>
      </c>
      <c r="H385" s="9">
        <v>82.961266677833947</v>
      </c>
      <c r="I385" s="9">
        <v>2.4499428643456667</v>
      </c>
      <c r="J385" s="287">
        <v>85.41120954217962</v>
      </c>
      <c r="K385" s="9">
        <v>336.26819061636365</v>
      </c>
      <c r="L385" s="9">
        <v>79.392409434256066</v>
      </c>
      <c r="M385" s="287">
        <v>415.66060005061973</v>
      </c>
      <c r="N385" s="9">
        <v>128.97421558070874</v>
      </c>
      <c r="O385" s="9">
        <v>70.132067934962947</v>
      </c>
      <c r="P385" s="9">
        <v>13.480680403087185</v>
      </c>
      <c r="Q385" s="9">
        <v>7.1914848409562575</v>
      </c>
      <c r="R385" s="9">
        <v>41.626805675974168</v>
      </c>
      <c r="S385" s="9">
        <v>47.107704138836631</v>
      </c>
      <c r="T385" s="9">
        <v>37.417685626092975</v>
      </c>
      <c r="U385" s="9">
        <v>13.691279187814667</v>
      </c>
      <c r="V385" s="287">
        <v>359.62192338843357</v>
      </c>
      <c r="W385" s="287">
        <v>847.30363036860524</v>
      </c>
      <c r="X385" s="9">
        <v>82.567020020053917</v>
      </c>
      <c r="Y385" s="284">
        <v>929.89100411073321</v>
      </c>
      <c r="Z385" s="568" t="str">
        <f>SUBSTITUTE(SUBSTITUTE(SUBSTITUTE(SUBSTITUTE(IF(E385="","",VLOOKUP(E385,Esquemas_NORM!$A$2:$H$126,8,FALSE)),"PROVINCIA ADMINISTRATIVA Y DE PLANIFICACIÓN","PAT"),"PROVINCIA ADMINISTRATIVA Y DE PLANIFICACION","PAT"),"PROVINCIA ADMINISTRATIVA DE PLANIFICACION","PAT"),"PROVINCIA ADMINISTRATIVA Y PLANIFICACION","PAT")</f>
        <v>A la fecha no ha conformado un EAT Provincia</v>
      </c>
      <c r="AA385" s="568" t="str">
        <f>IF($E385="","",INDEX(Esquemas_NORM!$H$2:$K$126,MATCH($E385,Esquemas_NORM!$A$2:$A$126,0),MATCH(AA$4,Esquemas_NORM!$H$1:$K$1,0)))</f>
        <v>A la fecha no ha conformado un EAT Región</v>
      </c>
      <c r="AB385" s="568" t="str">
        <f>IF($E385="","",INDEX(Esquemas_NORM!$H$2:$K$126,MATCH($E385,Esquemas_NORM!$A$2:$A$126,0),MATCH(AB$4,Esquemas_NORM!$H$1:$K$1,0)))</f>
        <v>Área Metropolitana del Valle de Aburrá</v>
      </c>
      <c r="AC385" s="568" t="str">
        <f>IF($E385="","",INDEX(Esquemas_NORM!$H$2:$K$126,MATCH($E385,Esquemas_NORM!$A$2:$A$126,0),MATCH(AC$4,Esquemas_NORM!$H$1:$K$1,0)))</f>
        <v>A la fecha no ha conformado un EAT asociación - unión</v>
      </c>
      <c r="AD385" s="645"/>
    </row>
    <row r="386" spans="1:30" hidden="1" x14ac:dyDescent="0.3">
      <c r="A386" s="6">
        <v>2018</v>
      </c>
      <c r="B386" s="4" t="s">
        <v>556</v>
      </c>
      <c r="C386" s="4" t="s">
        <v>144</v>
      </c>
      <c r="D386" s="4" t="s">
        <v>560</v>
      </c>
      <c r="E386" s="4" t="s">
        <v>155</v>
      </c>
      <c r="F386" s="4" t="s">
        <v>148</v>
      </c>
      <c r="G386" s="4" t="s">
        <v>156</v>
      </c>
      <c r="H386" s="9">
        <v>26.811405292216421</v>
      </c>
      <c r="I386" s="9">
        <v>0.60874949783782484</v>
      </c>
      <c r="J386" s="287">
        <v>27.420154790054244</v>
      </c>
      <c r="K386" s="9">
        <v>510.01784636846497</v>
      </c>
      <c r="L386" s="9">
        <v>550.08833033013264</v>
      </c>
      <c r="M386" s="287">
        <v>1060.1061766985977</v>
      </c>
      <c r="N386" s="9">
        <v>187.72365844830446</v>
      </c>
      <c r="O386" s="9">
        <v>1232.5267037381454</v>
      </c>
      <c r="P386" s="9">
        <v>250.3210691379582</v>
      </c>
      <c r="Q386" s="9">
        <v>174.39474381883392</v>
      </c>
      <c r="R386" s="9">
        <v>626.99112688566402</v>
      </c>
      <c r="S386" s="9">
        <v>523.37387258461865</v>
      </c>
      <c r="T386" s="9">
        <v>680.69268125593692</v>
      </c>
      <c r="U386" s="9">
        <v>229.08390685306694</v>
      </c>
      <c r="V386" s="287">
        <v>3905.1077627225282</v>
      </c>
      <c r="W386" s="287">
        <v>5014.3894994249449</v>
      </c>
      <c r="X386" s="9">
        <v>488.63616695141212</v>
      </c>
      <c r="Y386" s="284">
        <v>5503.1461208233623</v>
      </c>
      <c r="Z386" s="568" t="str">
        <f>SUBSTITUTE(SUBSTITUTE(SUBSTITUTE(SUBSTITUTE(IF(E386="","",VLOOKUP(E386,Esquemas_NORM!$A$2:$H$126,8,FALSE)),"PROVINCIA ADMINISTRATIVA Y DE PLANIFICACIÓN","PAT"),"PROVINCIA ADMINISTRATIVA Y DE PLANIFICACION","PAT"),"PROVINCIA ADMINISTRATIVA DE PLANIFICACION","PAT"),"PROVINCIA ADMINISTRATIVA Y PLANIFICACION","PAT")</f>
        <v>A la fecha no ha conformado un EAT Provincia</v>
      </c>
      <c r="AA386" s="568" t="str">
        <f>IF($E386="","",INDEX(Esquemas_NORM!$H$2:$K$126,MATCH($E386,Esquemas_NORM!$A$2:$A$126,0),MATCH(AA$4,Esquemas_NORM!$H$1:$K$1,0)))</f>
        <v>A la fecha no ha conformado un EAT Región</v>
      </c>
      <c r="AB386" s="568" t="str">
        <f>IF($E386="","",INDEX(Esquemas_NORM!$H$2:$K$126,MATCH($E386,Esquemas_NORM!$A$2:$A$126,0),MATCH(AB$4,Esquemas_NORM!$H$1:$K$1,0)))</f>
        <v>Área Metropolitana del Valle de Aburrá</v>
      </c>
      <c r="AC386" s="568" t="str">
        <f>IF($E386="","",INDEX(Esquemas_NORM!$H$2:$K$126,MATCH($E386,Esquemas_NORM!$A$2:$A$126,0),MATCH(AC$4,Esquemas_NORM!$H$1:$K$1,0)))</f>
        <v>A la fecha no ha conformado un EAT asociación - unión</v>
      </c>
      <c r="AD386" s="645"/>
    </row>
    <row r="387" spans="1:30" hidden="1" x14ac:dyDescent="0.3">
      <c r="A387" s="6">
        <v>2018</v>
      </c>
      <c r="B387" s="4" t="s">
        <v>556</v>
      </c>
      <c r="C387" s="4" t="s">
        <v>144</v>
      </c>
      <c r="D387" s="4" t="s">
        <v>561</v>
      </c>
      <c r="E387" s="4" t="s">
        <v>158</v>
      </c>
      <c r="F387" s="4" t="s">
        <v>148</v>
      </c>
      <c r="G387" s="4" t="s">
        <v>159</v>
      </c>
      <c r="H387" s="9">
        <v>50.029770960821445</v>
      </c>
      <c r="I387" s="9">
        <v>0</v>
      </c>
      <c r="J387" s="287">
        <v>50.029770960821445</v>
      </c>
      <c r="K387" s="9">
        <v>239.16224695969964</v>
      </c>
      <c r="L387" s="9">
        <v>69.106298165163778</v>
      </c>
      <c r="M387" s="287">
        <v>308.26854512486341</v>
      </c>
      <c r="N387" s="9">
        <v>24.696349478357739</v>
      </c>
      <c r="O387" s="9">
        <v>239.66471834014595</v>
      </c>
      <c r="P387" s="9">
        <v>33.657029798634781</v>
      </c>
      <c r="Q387" s="9">
        <v>25.790465291662407</v>
      </c>
      <c r="R387" s="9">
        <v>89.047157469858377</v>
      </c>
      <c r="S387" s="9">
        <v>80.258828747778949</v>
      </c>
      <c r="T387" s="9">
        <v>92.266783252889965</v>
      </c>
      <c r="U387" s="9">
        <v>22.729240013285917</v>
      </c>
      <c r="V387" s="287">
        <v>608.11057239261402</v>
      </c>
      <c r="W387" s="287">
        <v>963.48540440402451</v>
      </c>
      <c r="X387" s="9">
        <v>93.888561105122278</v>
      </c>
      <c r="Y387" s="284">
        <v>1057.3971101215864</v>
      </c>
      <c r="Z387" s="568" t="str">
        <f>SUBSTITUTE(SUBSTITUTE(SUBSTITUTE(SUBSTITUTE(IF(E387="","",VLOOKUP(E387,Esquemas_NORM!$A$2:$H$126,8,FALSE)),"PROVINCIA ADMINISTRATIVA Y DE PLANIFICACIÓN","PAT"),"PROVINCIA ADMINISTRATIVA Y DE PLANIFICACION","PAT"),"PROVINCIA ADMINISTRATIVA DE PLANIFICACION","PAT"),"PROVINCIA ADMINISTRATIVA Y PLANIFICACION","PAT")</f>
        <v>A la fecha no ha conformado un EAT Provincia</v>
      </c>
      <c r="AA387" s="568" t="str">
        <f>IF($E387="","",INDEX(Esquemas_NORM!$H$2:$K$126,MATCH($E387,Esquemas_NORM!$A$2:$A$126,0),MATCH(AA$4,Esquemas_NORM!$H$1:$K$1,0)))</f>
        <v>A la fecha no ha conformado un EAT Región</v>
      </c>
      <c r="AB387" s="568" t="str">
        <f>IF($E387="","",INDEX(Esquemas_NORM!$H$2:$K$126,MATCH($E387,Esquemas_NORM!$A$2:$A$126,0),MATCH(AB$4,Esquemas_NORM!$H$1:$K$1,0)))</f>
        <v>Área Metropolitana del Valle de Aburrá</v>
      </c>
      <c r="AC387" s="568" t="str">
        <f>IF($E387="","",INDEX(Esquemas_NORM!$H$2:$K$126,MATCH($E387,Esquemas_NORM!$A$2:$A$126,0),MATCH(AC$4,Esquemas_NORM!$H$1:$K$1,0)))</f>
        <v>A la fecha no ha conformado un EAT asociación - unión</v>
      </c>
      <c r="AD387" s="645"/>
    </row>
    <row r="388" spans="1:30" hidden="1" x14ac:dyDescent="0.3">
      <c r="A388" s="6">
        <v>2018</v>
      </c>
      <c r="B388" s="4" t="s">
        <v>556</v>
      </c>
      <c r="C388" s="4" t="s">
        <v>144</v>
      </c>
      <c r="D388" s="4" t="s">
        <v>560</v>
      </c>
      <c r="E388" s="4" t="s">
        <v>160</v>
      </c>
      <c r="F388" s="4" t="s">
        <v>148</v>
      </c>
      <c r="G388" s="4" t="s">
        <v>161</v>
      </c>
      <c r="H388" s="9">
        <v>8.5349493543306387</v>
      </c>
      <c r="I388" s="9">
        <v>1.7298229848520977E-3</v>
      </c>
      <c r="J388" s="287">
        <v>8.5366791773154915</v>
      </c>
      <c r="K388" s="9">
        <v>338.72206891387566</v>
      </c>
      <c r="L388" s="9">
        <v>146.27139304124171</v>
      </c>
      <c r="M388" s="287">
        <v>484.99346195511737</v>
      </c>
      <c r="N388" s="9">
        <v>39.566208095814595</v>
      </c>
      <c r="O388" s="9">
        <v>188.21957185324982</v>
      </c>
      <c r="P388" s="9">
        <v>42.938552705535891</v>
      </c>
      <c r="Q388" s="9">
        <v>24.228893697805002</v>
      </c>
      <c r="R388" s="9">
        <v>123.74603963674949</v>
      </c>
      <c r="S388" s="9">
        <v>92.730578095059741</v>
      </c>
      <c r="T388" s="9">
        <v>78.743386501940492</v>
      </c>
      <c r="U388" s="9">
        <v>31.223301770070105</v>
      </c>
      <c r="V388" s="287">
        <v>621.39653235622507</v>
      </c>
      <c r="W388" s="287">
        <v>1092.7785868651408</v>
      </c>
      <c r="X388" s="9">
        <v>106.48776687044473</v>
      </c>
      <c r="Y388" s="284">
        <v>1199.2926041974604</v>
      </c>
      <c r="Z388" s="568" t="str">
        <f>SUBSTITUTE(SUBSTITUTE(SUBSTITUTE(SUBSTITUTE(IF(E388="","",VLOOKUP(E388,Esquemas_NORM!$A$2:$H$126,8,FALSE)),"PROVINCIA ADMINISTRATIVA Y DE PLANIFICACIÓN","PAT"),"PROVINCIA ADMINISTRATIVA Y DE PLANIFICACION","PAT"),"PROVINCIA ADMINISTRATIVA DE PLANIFICACION","PAT"),"PROVINCIA ADMINISTRATIVA Y PLANIFICACION","PAT")</f>
        <v>A la fecha no ha conformado un EAT Provincia</v>
      </c>
      <c r="AA388" s="568" t="str">
        <f>IF($E388="","",INDEX(Esquemas_NORM!$H$2:$K$126,MATCH($E388,Esquemas_NORM!$A$2:$A$126,0),MATCH(AA$4,Esquemas_NORM!$H$1:$K$1,0)))</f>
        <v>A la fecha no ha conformado un EAT Región</v>
      </c>
      <c r="AB388" s="568" t="str">
        <f>IF($E388="","",INDEX(Esquemas_NORM!$H$2:$K$126,MATCH($E388,Esquemas_NORM!$A$2:$A$126,0),MATCH(AB$4,Esquemas_NORM!$H$1:$K$1,0)))</f>
        <v>Área Metropolitana del Valle de Aburrá</v>
      </c>
      <c r="AC388" s="568" t="str">
        <f>IF($E388="","",INDEX(Esquemas_NORM!$H$2:$K$126,MATCH($E388,Esquemas_NORM!$A$2:$A$126,0),MATCH(AC$4,Esquemas_NORM!$H$1:$K$1,0)))</f>
        <v>A la fecha no ha conformado un EAT asociación - unión</v>
      </c>
      <c r="AD388" s="645"/>
    </row>
    <row r="389" spans="1:30" hidden="1" x14ac:dyDescent="0.3">
      <c r="A389" s="6">
        <v>2018</v>
      </c>
      <c r="B389" s="4" t="s">
        <v>556</v>
      </c>
      <c r="C389" s="4" t="s">
        <v>144</v>
      </c>
      <c r="D389" s="4" t="s">
        <v>561</v>
      </c>
      <c r="E389" s="4" t="s">
        <v>163</v>
      </c>
      <c r="F389" s="4" t="s">
        <v>148</v>
      </c>
      <c r="G389" s="4" t="s">
        <v>164</v>
      </c>
      <c r="H389" s="9">
        <v>15.473265248046152</v>
      </c>
      <c r="I389" s="9">
        <v>0</v>
      </c>
      <c r="J389" s="287">
        <v>15.473265248046152</v>
      </c>
      <c r="K389" s="9">
        <v>2054.6464272851808</v>
      </c>
      <c r="L389" s="9">
        <v>511.94803902444983</v>
      </c>
      <c r="M389" s="287">
        <v>2566.5944663096307</v>
      </c>
      <c r="N389" s="9">
        <v>291.64415110183342</v>
      </c>
      <c r="O389" s="9">
        <v>1536.1498230852608</v>
      </c>
      <c r="P389" s="9">
        <v>253.28746921649204</v>
      </c>
      <c r="Q389" s="9">
        <v>341.60731779001964</v>
      </c>
      <c r="R389" s="9">
        <v>1069.3706000962516</v>
      </c>
      <c r="S389" s="9">
        <v>859.66987104464442</v>
      </c>
      <c r="T389" s="9">
        <v>849.48964526988254</v>
      </c>
      <c r="U389" s="9">
        <v>235.04832041239681</v>
      </c>
      <c r="V389" s="287">
        <v>5436.2671980167806</v>
      </c>
      <c r="W389" s="287">
        <v>7947.9154302076258</v>
      </c>
      <c r="X389" s="9">
        <v>774.49885604539099</v>
      </c>
      <c r="Y389" s="284">
        <v>8722.6052091476395</v>
      </c>
      <c r="Z389" s="568" t="str">
        <f>SUBSTITUTE(SUBSTITUTE(SUBSTITUTE(SUBSTITUTE(IF(E389="","",VLOOKUP(E389,Esquemas_NORM!$A$2:$H$126,8,FALSE)),"PROVINCIA ADMINISTRATIVA Y DE PLANIFICACIÓN","PAT"),"PROVINCIA ADMINISTRATIVA Y DE PLANIFICACION","PAT"),"PROVINCIA ADMINISTRATIVA DE PLANIFICACION","PAT"),"PROVINCIA ADMINISTRATIVA Y PLANIFICACION","PAT")</f>
        <v>A la fecha no ha conformado un EAT Provincia</v>
      </c>
      <c r="AA389" s="568" t="str">
        <f>IF($E389="","",INDEX(Esquemas_NORM!$H$2:$K$126,MATCH($E389,Esquemas_NORM!$A$2:$A$126,0),MATCH(AA$4,Esquemas_NORM!$H$1:$K$1,0)))</f>
        <v>A la fecha no ha conformado un EAT Región</v>
      </c>
      <c r="AB389" s="568" t="str">
        <f>IF($E389="","",INDEX(Esquemas_NORM!$H$2:$K$126,MATCH($E389,Esquemas_NORM!$A$2:$A$126,0),MATCH(AB$4,Esquemas_NORM!$H$1:$K$1,0)))</f>
        <v>Área Metropolitana del Valle de Aburrá</v>
      </c>
      <c r="AC389" s="568" t="str">
        <f>IF($E389="","",INDEX(Esquemas_NORM!$H$2:$K$126,MATCH($E389,Esquemas_NORM!$A$2:$A$126,0),MATCH(AC$4,Esquemas_NORM!$H$1:$K$1,0)))</f>
        <v>A la fecha no ha conformado un EAT asociación - unión</v>
      </c>
      <c r="AD389" s="645"/>
    </row>
    <row r="390" spans="1:30" hidden="1" x14ac:dyDescent="0.3">
      <c r="A390" s="6">
        <v>2018</v>
      </c>
      <c r="B390" s="4" t="s">
        <v>556</v>
      </c>
      <c r="C390" s="4" t="s">
        <v>144</v>
      </c>
      <c r="D390" s="4" t="s">
        <v>560</v>
      </c>
      <c r="E390" s="4" t="s">
        <v>166</v>
      </c>
      <c r="F390" s="4" t="s">
        <v>148</v>
      </c>
      <c r="G390" s="4" t="s">
        <v>167</v>
      </c>
      <c r="H390" s="9">
        <v>35.062367490620652</v>
      </c>
      <c r="I390" s="9">
        <v>15.078204661616256</v>
      </c>
      <c r="J390" s="287">
        <v>50.140572152236906</v>
      </c>
      <c r="K390" s="9">
        <v>1126.7079867482207</v>
      </c>
      <c r="L390" s="9">
        <v>136.89135942820783</v>
      </c>
      <c r="M390" s="287">
        <v>1263.5993461764285</v>
      </c>
      <c r="N390" s="9">
        <v>41.203079801240143</v>
      </c>
      <c r="O390" s="9">
        <v>224.90560511693229</v>
      </c>
      <c r="P390" s="9">
        <v>21.721191134541101</v>
      </c>
      <c r="Q390" s="9">
        <v>13.075290730072762</v>
      </c>
      <c r="R390" s="9">
        <v>61.500027810725101</v>
      </c>
      <c r="S390" s="9">
        <v>116.73266815876093</v>
      </c>
      <c r="T390" s="9">
        <v>61.934907953803403</v>
      </c>
      <c r="U390" s="9">
        <v>16.431066656021407</v>
      </c>
      <c r="V390" s="287">
        <v>557.5038373620971</v>
      </c>
      <c r="W390" s="287">
        <v>1793.2357732819082</v>
      </c>
      <c r="X390" s="9">
        <v>174.74507211637854</v>
      </c>
      <c r="Y390" s="284">
        <v>1968.0239220726144</v>
      </c>
      <c r="Z390" s="568" t="str">
        <f>SUBSTITUTE(SUBSTITUTE(SUBSTITUTE(SUBSTITUTE(IF(E390="","",VLOOKUP(E390,Esquemas_NORM!$A$2:$H$126,8,FALSE)),"PROVINCIA ADMINISTRATIVA Y DE PLANIFICACIÓN","PAT"),"PROVINCIA ADMINISTRATIVA Y DE PLANIFICACION","PAT"),"PROVINCIA ADMINISTRATIVA DE PLANIFICACION","PAT"),"PROVINCIA ADMINISTRATIVA Y PLANIFICACION","PAT")</f>
        <v>A la fecha no ha conformado un EAT Provincia</v>
      </c>
      <c r="AA390" s="568" t="str">
        <f>IF($E390="","",INDEX(Esquemas_NORM!$H$2:$K$126,MATCH($E390,Esquemas_NORM!$A$2:$A$126,0),MATCH(AA$4,Esquemas_NORM!$H$1:$K$1,0)))</f>
        <v>A la fecha no ha conformado un EAT Región</v>
      </c>
      <c r="AB390" s="568" t="str">
        <f>IF($E390="","",INDEX(Esquemas_NORM!$H$2:$K$126,MATCH($E390,Esquemas_NORM!$A$2:$A$126,0),MATCH(AB$4,Esquemas_NORM!$H$1:$K$1,0)))</f>
        <v>Área Metropolitana del Valle de Aburrá</v>
      </c>
      <c r="AC390" s="568" t="str">
        <f>IF($E390="","",INDEX(Esquemas_NORM!$H$2:$K$126,MATCH($E390,Esquemas_NORM!$A$2:$A$126,0),MATCH(AC$4,Esquemas_NORM!$H$1:$K$1,0)))</f>
        <v>A la fecha no ha conformado un EAT asociación - unión</v>
      </c>
      <c r="AD390" s="645"/>
    </row>
    <row r="391" spans="1:30" hidden="1" x14ac:dyDescent="0.3">
      <c r="A391" s="6">
        <v>2018</v>
      </c>
      <c r="B391" s="4" t="s">
        <v>556</v>
      </c>
      <c r="C391" s="4" t="s">
        <v>144</v>
      </c>
      <c r="D391" s="4" t="s">
        <v>561</v>
      </c>
      <c r="E391" s="4" t="s">
        <v>169</v>
      </c>
      <c r="F391" s="4" t="s">
        <v>148</v>
      </c>
      <c r="G391" s="4" t="s">
        <v>170</v>
      </c>
      <c r="H391" s="9">
        <v>0.12911223574411121</v>
      </c>
      <c r="I391" s="9">
        <v>0.11755409656849886</v>
      </c>
      <c r="J391" s="287">
        <v>0.24666633231261006</v>
      </c>
      <c r="K391" s="9">
        <v>2313.3009647538161</v>
      </c>
      <c r="L391" s="9">
        <v>534.49848421485899</v>
      </c>
      <c r="M391" s="287">
        <v>2847.7994489686753</v>
      </c>
      <c r="N391" s="9">
        <v>275.24336413749342</v>
      </c>
      <c r="O391" s="9">
        <v>1163.2013503985472</v>
      </c>
      <c r="P391" s="9">
        <v>229.22424127624998</v>
      </c>
      <c r="Q391" s="9">
        <v>231.44177960603716</v>
      </c>
      <c r="R391" s="9">
        <v>648.7000782308553</v>
      </c>
      <c r="S391" s="9">
        <v>668.45305376375461</v>
      </c>
      <c r="T391" s="9">
        <v>570.89722326865149</v>
      </c>
      <c r="U391" s="9">
        <v>186.96748061251068</v>
      </c>
      <c r="V391" s="287">
        <v>3974.1285712941003</v>
      </c>
      <c r="W391" s="287">
        <v>6700.4630536080995</v>
      </c>
      <c r="X391" s="9">
        <v>652.93862467008069</v>
      </c>
      <c r="Y391" s="284">
        <v>7353.5626351747069</v>
      </c>
      <c r="Z391" s="568" t="str">
        <f>SUBSTITUTE(SUBSTITUTE(SUBSTITUTE(SUBSTITUTE(IF(E391="","",VLOOKUP(E391,Esquemas_NORM!$A$2:$H$126,8,FALSE)),"PROVINCIA ADMINISTRATIVA Y DE PLANIFICACIÓN","PAT"),"PROVINCIA ADMINISTRATIVA Y DE PLANIFICACION","PAT"),"PROVINCIA ADMINISTRATIVA DE PLANIFICACION","PAT"),"PROVINCIA ADMINISTRATIVA Y PLANIFICACION","PAT")</f>
        <v>A la fecha no ha conformado un EAT Provincia</v>
      </c>
      <c r="AA391" s="568" t="str">
        <f>IF($E391="","",INDEX(Esquemas_NORM!$H$2:$K$126,MATCH($E391,Esquemas_NORM!$A$2:$A$126,0),MATCH(AA$4,Esquemas_NORM!$H$1:$K$1,0)))</f>
        <v>A la fecha no ha conformado un EAT Región</v>
      </c>
      <c r="AB391" s="568" t="str">
        <f>IF($E391="","",INDEX(Esquemas_NORM!$H$2:$K$126,MATCH($E391,Esquemas_NORM!$A$2:$A$126,0),MATCH(AB$4,Esquemas_NORM!$H$1:$K$1,0)))</f>
        <v>Área Metropolitana del Valle de Aburrá</v>
      </c>
      <c r="AC391" s="568" t="str">
        <f>IF($E391="","",INDEX(Esquemas_NORM!$H$2:$K$126,MATCH($E391,Esquemas_NORM!$A$2:$A$126,0),MATCH(AC$4,Esquemas_NORM!$H$1:$K$1,0)))</f>
        <v>A la fecha no ha conformado un EAT asociación - unión</v>
      </c>
      <c r="AD391" s="645"/>
    </row>
    <row r="392" spans="1:30" hidden="1" x14ac:dyDescent="0.3">
      <c r="A392" s="6">
        <v>2018</v>
      </c>
      <c r="B392" s="4" t="s">
        <v>556</v>
      </c>
      <c r="C392" s="4" t="s">
        <v>144</v>
      </c>
      <c r="D392" s="4" t="s">
        <v>561</v>
      </c>
      <c r="E392" s="4" t="s">
        <v>172</v>
      </c>
      <c r="F392" s="4" t="s">
        <v>148</v>
      </c>
      <c r="G392" s="4" t="s">
        <v>173</v>
      </c>
      <c r="H392" s="9">
        <v>5.310368511029</v>
      </c>
      <c r="I392" s="9">
        <v>0</v>
      </c>
      <c r="J392" s="287">
        <v>5.310368511029</v>
      </c>
      <c r="K392" s="9">
        <v>810.63501790003841</v>
      </c>
      <c r="L392" s="9">
        <v>144.53477956239314</v>
      </c>
      <c r="M392" s="287">
        <v>955.16979746243157</v>
      </c>
      <c r="N392" s="9">
        <v>58.377927846874492</v>
      </c>
      <c r="O392" s="9">
        <v>248.49705385241057</v>
      </c>
      <c r="P392" s="9">
        <v>43.373518984176812</v>
      </c>
      <c r="Q392" s="9">
        <v>21.955333286066523</v>
      </c>
      <c r="R392" s="9">
        <v>121.82228479905714</v>
      </c>
      <c r="S392" s="9">
        <v>130.68973715865374</v>
      </c>
      <c r="T392" s="9">
        <v>80.628794342555622</v>
      </c>
      <c r="U392" s="9">
        <v>27.65540413119848</v>
      </c>
      <c r="V392" s="287">
        <v>733.00005440099335</v>
      </c>
      <c r="W392" s="287">
        <v>1639.9238410685966</v>
      </c>
      <c r="X392" s="9">
        <v>159.80531625712356</v>
      </c>
      <c r="Y392" s="284">
        <v>1799.7685511780385</v>
      </c>
      <c r="Z392" s="568" t="str">
        <f>SUBSTITUTE(SUBSTITUTE(SUBSTITUTE(SUBSTITUTE(IF(E392="","",VLOOKUP(E392,Esquemas_NORM!$A$2:$H$126,8,FALSE)),"PROVINCIA ADMINISTRATIVA Y DE PLANIFICACIÓN","PAT"),"PROVINCIA ADMINISTRATIVA Y DE PLANIFICACION","PAT"),"PROVINCIA ADMINISTRATIVA DE PLANIFICACION","PAT"),"PROVINCIA ADMINISTRATIVA Y PLANIFICACION","PAT")</f>
        <v>A la fecha no ha conformado un EAT Provincia</v>
      </c>
      <c r="AA392" s="568" t="str">
        <f>IF($E392="","",INDEX(Esquemas_NORM!$H$2:$K$126,MATCH($E392,Esquemas_NORM!$A$2:$A$126,0),MATCH(AA$4,Esquemas_NORM!$H$1:$K$1,0)))</f>
        <v>A la fecha no ha conformado un EAT Región</v>
      </c>
      <c r="AB392" s="568" t="str">
        <f>IF($E392="","",INDEX(Esquemas_NORM!$H$2:$K$126,MATCH($E392,Esquemas_NORM!$A$2:$A$126,0),MATCH(AB$4,Esquemas_NORM!$H$1:$K$1,0)))</f>
        <v>Área Metropolitana del Valle de Aburrá</v>
      </c>
      <c r="AC392" s="568" t="str">
        <f>IF($E392="","",INDEX(Esquemas_NORM!$H$2:$K$126,MATCH($E392,Esquemas_NORM!$A$2:$A$126,0),MATCH(AC$4,Esquemas_NORM!$H$1:$K$1,0)))</f>
        <v>A la fecha no ha conformado un EAT asociación - unión</v>
      </c>
      <c r="AD392" s="645"/>
    </row>
    <row r="393" spans="1:30" hidden="1" x14ac:dyDescent="0.3">
      <c r="A393" s="6">
        <v>2018</v>
      </c>
      <c r="B393" s="4" t="s">
        <v>556</v>
      </c>
      <c r="C393" s="4" t="s">
        <v>144</v>
      </c>
      <c r="D393" s="4" t="s">
        <v>561</v>
      </c>
      <c r="E393" s="4" t="s">
        <v>174</v>
      </c>
      <c r="F393" s="4" t="s">
        <v>148</v>
      </c>
      <c r="G393" s="4" t="s">
        <v>175</v>
      </c>
      <c r="H393" s="9">
        <v>6.9037957356470532</v>
      </c>
      <c r="I393" s="9">
        <v>0</v>
      </c>
      <c r="J393" s="287">
        <v>6.9037957356470532</v>
      </c>
      <c r="K393" s="9">
        <v>1051.3275564997391</v>
      </c>
      <c r="L393" s="9">
        <v>173.30126906257919</v>
      </c>
      <c r="M393" s="287">
        <v>1224.6288255623183</v>
      </c>
      <c r="N393" s="9">
        <v>102.54568116388089</v>
      </c>
      <c r="O393" s="9">
        <v>427.21796756963334</v>
      </c>
      <c r="P393" s="9">
        <v>77.199057660753368</v>
      </c>
      <c r="Q393" s="9">
        <v>66.781855644847099</v>
      </c>
      <c r="R393" s="9">
        <v>327.63644225698727</v>
      </c>
      <c r="S393" s="9">
        <v>283.25978913620361</v>
      </c>
      <c r="T393" s="9">
        <v>336.53343922031604</v>
      </c>
      <c r="U393" s="9">
        <v>61.560148542651369</v>
      </c>
      <c r="V393" s="287">
        <v>1682.734381195273</v>
      </c>
      <c r="W393" s="287">
        <v>2861.0040096029134</v>
      </c>
      <c r="X393" s="9">
        <v>278.79566057748815</v>
      </c>
      <c r="Y393" s="284">
        <v>3139.8683965240361</v>
      </c>
      <c r="Z393" s="568" t="str">
        <f>SUBSTITUTE(SUBSTITUTE(SUBSTITUTE(SUBSTITUTE(IF(E393="","",VLOOKUP(E393,Esquemas_NORM!$A$2:$H$126,8,FALSE)),"PROVINCIA ADMINISTRATIVA Y DE PLANIFICACIÓN","PAT"),"PROVINCIA ADMINISTRATIVA Y DE PLANIFICACION","PAT"),"PROVINCIA ADMINISTRATIVA DE PLANIFICACION","PAT"),"PROVINCIA ADMINISTRATIVA Y PLANIFICACION","PAT")</f>
        <v>A la fecha no ha conformado un EAT Provincia</v>
      </c>
      <c r="AA393" s="568" t="str">
        <f>IF($E393="","",INDEX(Esquemas_NORM!$H$2:$K$126,MATCH($E393,Esquemas_NORM!$A$2:$A$126,0),MATCH(AA$4,Esquemas_NORM!$H$1:$K$1,0)))</f>
        <v>A la fecha no ha conformado un EAT Región</v>
      </c>
      <c r="AB393" s="568" t="str">
        <f>IF($E393="","",INDEX(Esquemas_NORM!$H$2:$K$126,MATCH($E393,Esquemas_NORM!$A$2:$A$126,0),MATCH(AB$4,Esquemas_NORM!$H$1:$K$1,0)))</f>
        <v>Área Metropolitana del Valle de Aburrá</v>
      </c>
      <c r="AC393" s="568" t="str">
        <f>IF($E393="","",INDEX(Esquemas_NORM!$H$2:$K$126,MATCH($E393,Esquemas_NORM!$A$2:$A$126,0),MATCH(AC$4,Esquemas_NORM!$H$1:$K$1,0)))</f>
        <v>A la fecha no ha conformado un EAT asociación - unión</v>
      </c>
      <c r="AD393" s="645"/>
    </row>
    <row r="394" spans="1:30" hidden="1" x14ac:dyDescent="0.3">
      <c r="A394" s="6">
        <v>2018</v>
      </c>
      <c r="B394" s="4" t="s">
        <v>556</v>
      </c>
      <c r="C394" s="4" t="s">
        <v>176</v>
      </c>
      <c r="D394" s="4" t="s">
        <v>562</v>
      </c>
      <c r="E394" s="4" t="s">
        <v>179</v>
      </c>
      <c r="F394" s="4" t="s">
        <v>180</v>
      </c>
      <c r="G394" s="4" t="s">
        <v>182</v>
      </c>
      <c r="H394" s="9">
        <v>43.56139675411066</v>
      </c>
      <c r="I394" s="9">
        <v>59.09777926546716</v>
      </c>
      <c r="J394" s="287">
        <v>102.65917601957781</v>
      </c>
      <c r="K394" s="9">
        <v>2.6038473136173019</v>
      </c>
      <c r="L394" s="9">
        <v>25.554653429674648</v>
      </c>
      <c r="M394" s="287">
        <v>28.158500743291949</v>
      </c>
      <c r="N394" s="9">
        <v>23.176992954601271</v>
      </c>
      <c r="O394" s="9">
        <v>61.430992746331896</v>
      </c>
      <c r="P394" s="9">
        <v>12.984823091378027</v>
      </c>
      <c r="Q394" s="9">
        <v>4.2827589002012854</v>
      </c>
      <c r="R394" s="9">
        <v>13.282332140245401</v>
      </c>
      <c r="S394" s="9">
        <v>37.19942212517563</v>
      </c>
      <c r="T394" s="9">
        <v>65.378054550567114</v>
      </c>
      <c r="U394" s="9">
        <v>6.8617652517596861</v>
      </c>
      <c r="V394" s="287">
        <v>224.59714176026031</v>
      </c>
      <c r="W394" s="287">
        <v>367.8707218260792</v>
      </c>
      <c r="X394" s="9">
        <v>35.847821448108803</v>
      </c>
      <c r="Y394" s="284">
        <v>403.72738017534431</v>
      </c>
      <c r="Z394" s="568" t="str">
        <f>SUBSTITUTE(SUBSTITUTE(SUBSTITUTE(SUBSTITUTE(IF(E394="","",VLOOKUP(E394,Esquemas_NORM!$A$2:$H$126,8,FALSE)),"PROVINCIA ADMINISTRATIVA Y DE PLANIFICACIÓN","PAT"),"PROVINCIA ADMINISTRATIVA Y DE PLANIFICACION","PAT"),"PROVINCIA ADMINISTRATIVA DE PLANIFICACION","PAT"),"PROVINCIA ADMINISTRATIVA Y PLANIFICACION","PAT")</f>
        <v>A la fecha no ha conformado un EAT Provincia</v>
      </c>
      <c r="AA394" s="568" t="str">
        <f>IF($E394="","",INDEX(Esquemas_NORM!$H$2:$K$126,MATCH($E394,Esquemas_NORM!$A$2:$A$126,0),MATCH(AA$4,Esquemas_NORM!$H$1:$K$1,0)))</f>
        <v>Región de Planeación y Gestión del Bajo Cauca</v>
      </c>
      <c r="AB394" s="568" t="str">
        <f>IF($E394="","",INDEX(Esquemas_NORM!$H$2:$K$126,MATCH($E394,Esquemas_NORM!$A$2:$A$126,0),MATCH(AB$4,Esquemas_NORM!$H$1:$K$1,0)))</f>
        <v>A la fecha no ha conformado un EAT Área Metropolitana</v>
      </c>
      <c r="AC394" s="568" t="str">
        <f>IF($E394="","",INDEX(Esquemas_NORM!$H$2:$K$126,MATCH($E394,Esquemas_NORM!$A$2:$A$126,0),MATCH(AC$4,Esquemas_NORM!$H$1:$K$1,0)))</f>
        <v>A la fecha no ha conformado un EAT asociación - unión</v>
      </c>
      <c r="AD394" s="645"/>
    </row>
    <row r="395" spans="1:30" hidden="1" x14ac:dyDescent="0.3">
      <c r="A395" s="6">
        <v>2018</v>
      </c>
      <c r="B395" s="4" t="s">
        <v>556</v>
      </c>
      <c r="C395" s="4" t="s">
        <v>176</v>
      </c>
      <c r="D395" s="4" t="s">
        <v>562</v>
      </c>
      <c r="E395" s="4" t="s">
        <v>184</v>
      </c>
      <c r="F395" s="4" t="s">
        <v>180</v>
      </c>
      <c r="G395" s="4" t="s">
        <v>185</v>
      </c>
      <c r="H395" s="9">
        <v>66.649962916737152</v>
      </c>
      <c r="I395" s="9">
        <v>158.77377358981485</v>
      </c>
      <c r="J395" s="287">
        <v>225.42373650655202</v>
      </c>
      <c r="K395" s="9">
        <v>19.049129414592532</v>
      </c>
      <c r="L395" s="9">
        <v>61.98596622385071</v>
      </c>
      <c r="M395" s="287">
        <v>81.035095638443238</v>
      </c>
      <c r="N395" s="9">
        <v>39.197667661137523</v>
      </c>
      <c r="O395" s="9">
        <v>292.90039126301525</v>
      </c>
      <c r="P395" s="9">
        <v>26.738848828155096</v>
      </c>
      <c r="Q395" s="9">
        <v>25.529697717269951</v>
      </c>
      <c r="R395" s="9">
        <v>52.266633351757598</v>
      </c>
      <c r="S395" s="9">
        <v>97.934011085981467</v>
      </c>
      <c r="T395" s="9">
        <v>150.64458179300451</v>
      </c>
      <c r="U395" s="9">
        <v>17.067288819085118</v>
      </c>
      <c r="V395" s="287">
        <v>702.27912051940643</v>
      </c>
      <c r="W395" s="287">
        <v>1043.4287160323727</v>
      </c>
      <c r="X395" s="9">
        <v>101.67878030761442</v>
      </c>
      <c r="Y395" s="284">
        <v>1145.1325613312467</v>
      </c>
      <c r="Z395" s="568" t="str">
        <f>SUBSTITUTE(SUBSTITUTE(SUBSTITUTE(SUBSTITUTE(IF(E395="","",VLOOKUP(E395,Esquemas_NORM!$A$2:$H$126,8,FALSE)),"PROVINCIA ADMINISTRATIVA Y DE PLANIFICACIÓN","PAT"),"PROVINCIA ADMINISTRATIVA Y DE PLANIFICACION","PAT"),"PROVINCIA ADMINISTRATIVA DE PLANIFICACION","PAT"),"PROVINCIA ADMINISTRATIVA Y PLANIFICACION","PAT")</f>
        <v>A la fecha no ha conformado un EAT Provincia</v>
      </c>
      <c r="AA395" s="568" t="str">
        <f>IF($E395="","",INDEX(Esquemas_NORM!$H$2:$K$126,MATCH($E395,Esquemas_NORM!$A$2:$A$126,0),MATCH(AA$4,Esquemas_NORM!$H$1:$K$1,0)))</f>
        <v>Región de Planeación y Gestión del Bajo Cauca</v>
      </c>
      <c r="AB395" s="568" t="str">
        <f>IF($E395="","",INDEX(Esquemas_NORM!$H$2:$K$126,MATCH($E395,Esquemas_NORM!$A$2:$A$126,0),MATCH(AB$4,Esquemas_NORM!$H$1:$K$1,0)))</f>
        <v>A la fecha no ha conformado un EAT Área Metropolitana</v>
      </c>
      <c r="AC395" s="568" t="str">
        <f>IF($E395="","",INDEX(Esquemas_NORM!$H$2:$K$126,MATCH($E395,Esquemas_NORM!$A$2:$A$126,0),MATCH(AC$4,Esquemas_NORM!$H$1:$K$1,0)))</f>
        <v>A la fecha no ha conformado un EAT asociación - unión</v>
      </c>
      <c r="AD395" s="645"/>
    </row>
    <row r="396" spans="1:30" hidden="1" x14ac:dyDescent="0.3">
      <c r="A396" s="6">
        <v>2018</v>
      </c>
      <c r="B396" s="4" t="s">
        <v>556</v>
      </c>
      <c r="C396" s="4" t="s">
        <v>176</v>
      </c>
      <c r="D396" s="4" t="s">
        <v>562</v>
      </c>
      <c r="E396" s="4" t="s">
        <v>187</v>
      </c>
      <c r="F396" s="4" t="s">
        <v>180</v>
      </c>
      <c r="G396" s="4" t="s">
        <v>188</v>
      </c>
      <c r="H396" s="9">
        <v>20.824702863431927</v>
      </c>
      <c r="I396" s="9">
        <v>318.19072564349506</v>
      </c>
      <c r="J396" s="287">
        <v>339.01542850692698</v>
      </c>
      <c r="K396" s="9">
        <v>2.5474140762347983</v>
      </c>
      <c r="L396" s="9">
        <v>37.504053432763811</v>
      </c>
      <c r="M396" s="287">
        <v>40.051467508998613</v>
      </c>
      <c r="N396" s="9">
        <v>27.982216049865361</v>
      </c>
      <c r="O396" s="9">
        <v>104.26414825150148</v>
      </c>
      <c r="P396" s="9">
        <v>18.120247909722465</v>
      </c>
      <c r="Q396" s="9">
        <v>11.44806322248624</v>
      </c>
      <c r="R396" s="9">
        <v>23.395023083098803</v>
      </c>
      <c r="S396" s="9">
        <v>67.725716499333444</v>
      </c>
      <c r="T396" s="9">
        <v>75.959616650201497</v>
      </c>
      <c r="U396" s="9">
        <v>9.9846084904558392</v>
      </c>
      <c r="V396" s="287">
        <v>338.87964015666518</v>
      </c>
      <c r="W396" s="287">
        <v>751.09030736063733</v>
      </c>
      <c r="X396" s="9">
        <v>73.191340414337262</v>
      </c>
      <c r="Y396" s="284">
        <v>824.29969028396306</v>
      </c>
      <c r="Z396" s="568" t="str">
        <f>SUBSTITUTE(SUBSTITUTE(SUBSTITUTE(SUBSTITUTE(IF(E396="","",VLOOKUP(E396,Esquemas_NORM!$A$2:$H$126,8,FALSE)),"PROVINCIA ADMINISTRATIVA Y DE PLANIFICACIÓN","PAT"),"PROVINCIA ADMINISTRATIVA Y DE PLANIFICACION","PAT"),"PROVINCIA ADMINISTRATIVA DE PLANIFICACION","PAT"),"PROVINCIA ADMINISTRATIVA Y PLANIFICACION","PAT")</f>
        <v>A la fecha no ha conformado un EAT Provincia</v>
      </c>
      <c r="AA396" s="568" t="str">
        <f>IF($E396="","",INDEX(Esquemas_NORM!$H$2:$K$126,MATCH($E396,Esquemas_NORM!$A$2:$A$126,0),MATCH(AA$4,Esquemas_NORM!$H$1:$K$1,0)))</f>
        <v>Región de Planeación y Gestión del Bajo Cauca</v>
      </c>
      <c r="AB396" s="568" t="str">
        <f>IF($E396="","",INDEX(Esquemas_NORM!$H$2:$K$126,MATCH($E396,Esquemas_NORM!$A$2:$A$126,0),MATCH(AB$4,Esquemas_NORM!$H$1:$K$1,0)))</f>
        <v>A la fecha no ha conformado un EAT Área Metropolitana</v>
      </c>
      <c r="AC396" s="568" t="str">
        <f>IF($E396="","",INDEX(Esquemas_NORM!$H$2:$K$126,MATCH($E396,Esquemas_NORM!$A$2:$A$126,0),MATCH(AC$4,Esquemas_NORM!$H$1:$K$1,0)))</f>
        <v>A la fecha no ha conformado un EAT asociación - unión</v>
      </c>
      <c r="AD396" s="645"/>
    </row>
    <row r="397" spans="1:30" hidden="1" x14ac:dyDescent="0.3">
      <c r="A397" s="6">
        <v>2018</v>
      </c>
      <c r="B397" s="4" t="s">
        <v>556</v>
      </c>
      <c r="C397" s="4" t="s">
        <v>176</v>
      </c>
      <c r="D397" s="4" t="s">
        <v>562</v>
      </c>
      <c r="E397" s="4" t="s">
        <v>189</v>
      </c>
      <c r="F397" s="4" t="s">
        <v>180</v>
      </c>
      <c r="G397" s="4" t="s">
        <v>190</v>
      </c>
      <c r="H397" s="9">
        <v>18.655155916944786</v>
      </c>
      <c r="I397" s="9">
        <v>34.365390966924849</v>
      </c>
      <c r="J397" s="287">
        <v>53.020546883869635</v>
      </c>
      <c r="K397" s="9">
        <v>9.7041859244366115</v>
      </c>
      <c r="L397" s="9">
        <v>9.9556839463418392</v>
      </c>
      <c r="M397" s="287">
        <v>19.659869870778451</v>
      </c>
      <c r="N397" s="9">
        <v>18.041667715376349</v>
      </c>
      <c r="O397" s="9">
        <v>40.196373706492579</v>
      </c>
      <c r="P397" s="9">
        <v>8.7403465580881328</v>
      </c>
      <c r="Q397" s="9">
        <v>4.4909583593424856</v>
      </c>
      <c r="R397" s="9">
        <v>11.926579709855714</v>
      </c>
      <c r="S397" s="9">
        <v>21.941857596373083</v>
      </c>
      <c r="T397" s="9">
        <v>38.55436516960782</v>
      </c>
      <c r="U397" s="9">
        <v>5.0990094479712837</v>
      </c>
      <c r="V397" s="287">
        <v>148.99115826310748</v>
      </c>
      <c r="W397" s="287">
        <v>228.85776632820671</v>
      </c>
      <c r="X397" s="9">
        <v>22.301454988379987</v>
      </c>
      <c r="Y397" s="284">
        <v>251.16471888228</v>
      </c>
      <c r="Z397" s="568" t="str">
        <f>SUBSTITUTE(SUBSTITUTE(SUBSTITUTE(SUBSTITUTE(IF(E397="","",VLOOKUP(E397,Esquemas_NORM!$A$2:$H$126,8,FALSE)),"PROVINCIA ADMINISTRATIVA Y DE PLANIFICACIÓN","PAT"),"PROVINCIA ADMINISTRATIVA Y DE PLANIFICACION","PAT"),"PROVINCIA ADMINISTRATIVA DE PLANIFICACION","PAT"),"PROVINCIA ADMINISTRATIVA Y PLANIFICACION","PAT")</f>
        <v>A la fecha no ha conformado un EAT Provincia</v>
      </c>
      <c r="AA397" s="568" t="str">
        <f>IF($E397="","",INDEX(Esquemas_NORM!$H$2:$K$126,MATCH($E397,Esquemas_NORM!$A$2:$A$126,0),MATCH(AA$4,Esquemas_NORM!$H$1:$K$1,0)))</f>
        <v>Región de Planeación y Gestión del Bajo Cauca</v>
      </c>
      <c r="AB397" s="568" t="str">
        <f>IF($E397="","",INDEX(Esquemas_NORM!$H$2:$K$126,MATCH($E397,Esquemas_NORM!$A$2:$A$126,0),MATCH(AB$4,Esquemas_NORM!$H$1:$K$1,0)))</f>
        <v>A la fecha no ha conformado un EAT Área Metropolitana</v>
      </c>
      <c r="AC397" s="568" t="str">
        <f>IF($E397="","",INDEX(Esquemas_NORM!$H$2:$K$126,MATCH($E397,Esquemas_NORM!$A$2:$A$126,0),MATCH(AC$4,Esquemas_NORM!$H$1:$K$1,0)))</f>
        <v>A la fecha no ha conformado un EAT asociación - unión</v>
      </c>
      <c r="AD397" s="645"/>
    </row>
    <row r="398" spans="1:30" hidden="1" x14ac:dyDescent="0.3">
      <c r="A398" s="6">
        <v>2018</v>
      </c>
      <c r="B398" s="4" t="s">
        <v>556</v>
      </c>
      <c r="C398" s="4" t="s">
        <v>176</v>
      </c>
      <c r="D398" s="4" t="s">
        <v>562</v>
      </c>
      <c r="E398" s="4" t="s">
        <v>191</v>
      </c>
      <c r="F398" s="4" t="s">
        <v>180</v>
      </c>
      <c r="G398" s="4" t="s">
        <v>192</v>
      </c>
      <c r="H398" s="9">
        <v>17.1477036147439</v>
      </c>
      <c r="I398" s="9">
        <v>31.127499400696195</v>
      </c>
      <c r="J398" s="287">
        <v>48.275203015440098</v>
      </c>
      <c r="K398" s="9">
        <v>3.3011038238081665</v>
      </c>
      <c r="L398" s="9">
        <v>18.128526397155028</v>
      </c>
      <c r="M398" s="287">
        <v>21.429630220963194</v>
      </c>
      <c r="N398" s="9">
        <v>7.98647816448445</v>
      </c>
      <c r="O398" s="9">
        <v>40.061455603597331</v>
      </c>
      <c r="P398" s="9">
        <v>11.166791966584471</v>
      </c>
      <c r="Q398" s="9">
        <v>6.3924270540352737</v>
      </c>
      <c r="R398" s="9">
        <v>15.534130240933379</v>
      </c>
      <c r="S398" s="9">
        <v>28.421560755080179</v>
      </c>
      <c r="T398" s="9">
        <v>63.590552787451308</v>
      </c>
      <c r="U398" s="9">
        <v>6.9346347714715382</v>
      </c>
      <c r="V398" s="287">
        <v>180.08803134363794</v>
      </c>
      <c r="W398" s="287">
        <v>256.54070490056108</v>
      </c>
      <c r="X398" s="9">
        <v>24.999068525480343</v>
      </c>
      <c r="Y398" s="284">
        <v>281.54593598456341</v>
      </c>
      <c r="Z398" s="568" t="str">
        <f>SUBSTITUTE(SUBSTITUTE(SUBSTITUTE(SUBSTITUTE(IF(E398="","",VLOOKUP(E398,Esquemas_NORM!$A$2:$H$126,8,FALSE)),"PROVINCIA ADMINISTRATIVA Y DE PLANIFICACIÓN","PAT"),"PROVINCIA ADMINISTRATIVA Y DE PLANIFICACION","PAT"),"PROVINCIA ADMINISTRATIVA DE PLANIFICACION","PAT"),"PROVINCIA ADMINISTRATIVA Y PLANIFICACION","PAT")</f>
        <v>A la fecha no ha conformado un EAT Provincia</v>
      </c>
      <c r="AA398" s="568" t="str">
        <f>IF($E398="","",INDEX(Esquemas_NORM!$H$2:$K$126,MATCH($E398,Esquemas_NORM!$A$2:$A$126,0),MATCH(AA$4,Esquemas_NORM!$H$1:$K$1,0)))</f>
        <v>Región de Planeación y Gestión del Bajo Cauca</v>
      </c>
      <c r="AB398" s="568" t="str">
        <f>IF($E398="","",INDEX(Esquemas_NORM!$H$2:$K$126,MATCH($E398,Esquemas_NORM!$A$2:$A$126,0),MATCH(AB$4,Esquemas_NORM!$H$1:$K$1,0)))</f>
        <v>A la fecha no ha conformado un EAT Área Metropolitana</v>
      </c>
      <c r="AC398" s="568" t="str">
        <f>IF($E398="","",INDEX(Esquemas_NORM!$H$2:$K$126,MATCH($E398,Esquemas_NORM!$A$2:$A$126,0),MATCH(AC$4,Esquemas_NORM!$H$1:$K$1,0)))</f>
        <v>A la fecha no ha conformado un EAT asociación - unión</v>
      </c>
      <c r="AD398" s="645"/>
    </row>
    <row r="399" spans="1:30" hidden="1" x14ac:dyDescent="0.3">
      <c r="A399" s="6">
        <v>2018</v>
      </c>
      <c r="B399" s="4" t="s">
        <v>556</v>
      </c>
      <c r="C399" s="4" t="s">
        <v>176</v>
      </c>
      <c r="D399" s="4" t="s">
        <v>562</v>
      </c>
      <c r="E399" s="4" t="s">
        <v>193</v>
      </c>
      <c r="F399" s="4" t="s">
        <v>180</v>
      </c>
      <c r="G399" s="4" t="s">
        <v>194</v>
      </c>
      <c r="H399" s="9">
        <v>21.051954393604248</v>
      </c>
      <c r="I399" s="9">
        <v>133.91545209394343</v>
      </c>
      <c r="J399" s="287">
        <v>154.96740648754769</v>
      </c>
      <c r="K399" s="9">
        <v>7.5327047210686651</v>
      </c>
      <c r="L399" s="9">
        <v>12.0764663865277</v>
      </c>
      <c r="M399" s="287">
        <v>19.609171107596367</v>
      </c>
      <c r="N399" s="9">
        <v>22.113786860673333</v>
      </c>
      <c r="O399" s="9">
        <v>38.125513909462526</v>
      </c>
      <c r="P399" s="9">
        <v>6.6803388982774985</v>
      </c>
      <c r="Q399" s="9">
        <v>3.1955251617298743</v>
      </c>
      <c r="R399" s="9">
        <v>11.063142857357798</v>
      </c>
      <c r="S399" s="9">
        <v>27.70088547002473</v>
      </c>
      <c r="T399" s="9">
        <v>41.053257396099305</v>
      </c>
      <c r="U399" s="9">
        <v>4.0725312599463797</v>
      </c>
      <c r="V399" s="287">
        <v>154.00498181357145</v>
      </c>
      <c r="W399" s="287">
        <v>343.7730619051282</v>
      </c>
      <c r="X399" s="9">
        <v>33.499581811405633</v>
      </c>
      <c r="Y399" s="284">
        <v>377.28090174955429</v>
      </c>
      <c r="Z399" s="568" t="str">
        <f>SUBSTITUTE(SUBSTITUTE(SUBSTITUTE(SUBSTITUTE(IF(E399="","",VLOOKUP(E399,Esquemas_NORM!$A$2:$H$126,8,FALSE)),"PROVINCIA ADMINISTRATIVA Y DE PLANIFICACIÓN","PAT"),"PROVINCIA ADMINISTRATIVA Y DE PLANIFICACION","PAT"),"PROVINCIA ADMINISTRATIVA DE PLANIFICACION","PAT"),"PROVINCIA ADMINISTRATIVA Y PLANIFICACION","PAT")</f>
        <v>A la fecha no ha conformado un EAT Provincia</v>
      </c>
      <c r="AA399" s="568" t="str">
        <f>IF($E399="","",INDEX(Esquemas_NORM!$H$2:$K$126,MATCH($E399,Esquemas_NORM!$A$2:$A$126,0),MATCH(AA$4,Esquemas_NORM!$H$1:$K$1,0)))</f>
        <v>Región de Planeación y Gestión del Bajo Cauca</v>
      </c>
      <c r="AB399" s="568" t="str">
        <f>IF($E399="","",INDEX(Esquemas_NORM!$H$2:$K$126,MATCH($E399,Esquemas_NORM!$A$2:$A$126,0),MATCH(AB$4,Esquemas_NORM!$H$1:$K$1,0)))</f>
        <v>A la fecha no ha conformado un EAT Área Metropolitana</v>
      </c>
      <c r="AC399" s="568" t="str">
        <f>IF($E399="","",INDEX(Esquemas_NORM!$H$2:$K$126,MATCH($E399,Esquemas_NORM!$A$2:$A$126,0),MATCH(AC$4,Esquemas_NORM!$H$1:$K$1,0)))</f>
        <v>A la fecha no ha conformado un EAT asociación - unión</v>
      </c>
      <c r="AD399" s="645"/>
    </row>
    <row r="400" spans="1:30" hidden="1" x14ac:dyDescent="0.3">
      <c r="A400" s="6">
        <v>2018</v>
      </c>
      <c r="B400" s="4" t="s">
        <v>556</v>
      </c>
      <c r="C400" s="4" t="s">
        <v>195</v>
      </c>
      <c r="D400" s="4" t="s">
        <v>563</v>
      </c>
      <c r="E400" s="4" t="s">
        <v>197</v>
      </c>
      <c r="F400" s="4" t="s">
        <v>198</v>
      </c>
      <c r="G400" s="4" t="s">
        <v>200</v>
      </c>
      <c r="H400" s="9">
        <v>5.9530297013909861</v>
      </c>
      <c r="I400" s="9">
        <v>0</v>
      </c>
      <c r="J400" s="287">
        <v>5.9530297013909861</v>
      </c>
      <c r="K400" s="9">
        <v>0.74539611574331788</v>
      </c>
      <c r="L400" s="9">
        <v>3.6197756849411902</v>
      </c>
      <c r="M400" s="287">
        <v>4.3651718006845082</v>
      </c>
      <c r="N400" s="9">
        <v>2.9667358566575204</v>
      </c>
      <c r="O400" s="9">
        <v>6.0837883976254723</v>
      </c>
      <c r="P400" s="9">
        <v>1.7042121505639585</v>
      </c>
      <c r="Q400" s="9">
        <v>1.0756570208378766</v>
      </c>
      <c r="R400" s="9">
        <v>3.5091300485781982</v>
      </c>
      <c r="S400" s="9">
        <v>5.1562564818288319</v>
      </c>
      <c r="T400" s="9">
        <v>10.780863029451167</v>
      </c>
      <c r="U400" s="9">
        <v>1.4231412604188383</v>
      </c>
      <c r="V400" s="287">
        <v>32.699784245961865</v>
      </c>
      <c r="W400" s="287">
        <v>43.936031704869059</v>
      </c>
      <c r="X400" s="9">
        <v>4.2814253112541714</v>
      </c>
      <c r="Y400" s="284">
        <v>48.218512436808687</v>
      </c>
      <c r="Z400" s="568" t="str">
        <f>SUBSTITUTE(SUBSTITUTE(SUBSTITUTE(SUBSTITUTE(IF(E400="","",VLOOKUP(E400,Esquemas_NORM!$A$2:$H$126,8,FALSE)),"PROVINCIA ADMINISTRATIVA Y DE PLANIFICACIÓN","PAT"),"PROVINCIA ADMINISTRATIVA Y DE PLANIFICACION","PAT"),"PROVINCIA ADMINISTRATIVA DE PLANIFICACION","PAT"),"PROVINCIA ADMINISTRATIVA Y PLANIFICACION","PAT")</f>
        <v>A la fecha no ha conformado un EAT Provincia</v>
      </c>
      <c r="AA400" s="568" t="str">
        <f>IF($E400="","",INDEX(Esquemas_NORM!$H$2:$K$126,MATCH($E400,Esquemas_NORM!$A$2:$A$126,0),MATCH(AA$4,Esquemas_NORM!$H$1:$K$1,0)))</f>
        <v>A la fecha no ha conformado un EAT Región</v>
      </c>
      <c r="AB400" s="568" t="str">
        <f>IF($E400="","",INDEX(Esquemas_NORM!$H$2:$K$126,MATCH($E400,Esquemas_NORM!$A$2:$A$126,0),MATCH(AB$4,Esquemas_NORM!$H$1:$K$1,0)))</f>
        <v>A la fecha no ha conformado un EAT Área Metropolitana</v>
      </c>
      <c r="AC400" s="568" t="str">
        <f>IF($E400="","",INDEX(Esquemas_NORM!$H$2:$K$126,MATCH($E400,Esquemas_NORM!$A$2:$A$126,0),MATCH(AC$4,Esquemas_NORM!$H$1:$K$1,0)))</f>
        <v>ASOCIACIÓN DE MUNICIPIOS DEL MAGDALENA MEDIO ANTIOQUEÑO - AMMA</v>
      </c>
      <c r="AD400" s="645"/>
    </row>
    <row r="401" spans="1:30" hidden="1" x14ac:dyDescent="0.3">
      <c r="A401" s="6">
        <v>2018</v>
      </c>
      <c r="B401" s="4" t="s">
        <v>556</v>
      </c>
      <c r="C401" s="4" t="s">
        <v>195</v>
      </c>
      <c r="D401" s="4" t="s">
        <v>563</v>
      </c>
      <c r="E401" s="4" t="s">
        <v>201</v>
      </c>
      <c r="F401" s="4" t="s">
        <v>198</v>
      </c>
      <c r="G401" s="4" t="s">
        <v>202</v>
      </c>
      <c r="H401" s="9">
        <v>19.108508852767059</v>
      </c>
      <c r="I401" s="9">
        <v>8.1938753233221692E-3</v>
      </c>
      <c r="J401" s="287">
        <v>19.116702728090381</v>
      </c>
      <c r="K401" s="9">
        <v>1.1210538139673423</v>
      </c>
      <c r="L401" s="9">
        <v>7.5556276987475801</v>
      </c>
      <c r="M401" s="287">
        <v>8.6766815127149215</v>
      </c>
      <c r="N401" s="9">
        <v>2.1851935746139697</v>
      </c>
      <c r="O401" s="9">
        <v>16.201176328437644</v>
      </c>
      <c r="P401" s="9">
        <v>2.8636779885828991</v>
      </c>
      <c r="Q401" s="9">
        <v>1.6101334523872057</v>
      </c>
      <c r="R401" s="9">
        <v>6.8380545106101875</v>
      </c>
      <c r="S401" s="9">
        <v>8.2266818181823673</v>
      </c>
      <c r="T401" s="9">
        <v>16.359986290442716</v>
      </c>
      <c r="U401" s="9">
        <v>3.0403133810916323</v>
      </c>
      <c r="V401" s="287">
        <v>57.32521734434863</v>
      </c>
      <c r="W401" s="287">
        <v>87.115589525133188</v>
      </c>
      <c r="X401" s="9">
        <v>8.4891346697660897</v>
      </c>
      <c r="Y401" s="284">
        <v>95.60681686443823</v>
      </c>
      <c r="Z401" s="568" t="str">
        <f>SUBSTITUTE(SUBSTITUTE(SUBSTITUTE(SUBSTITUTE(IF(E401="","",VLOOKUP(E401,Esquemas_NORM!$A$2:$H$126,8,FALSE)),"PROVINCIA ADMINISTRATIVA Y DE PLANIFICACIÓN","PAT"),"PROVINCIA ADMINISTRATIVA Y DE PLANIFICACION","PAT"),"PROVINCIA ADMINISTRATIVA DE PLANIFICACION","PAT"),"PROVINCIA ADMINISTRATIVA Y PLANIFICACION","PAT")</f>
        <v>A la fecha no ha conformado un EAT Provincia</v>
      </c>
      <c r="AA401" s="568" t="str">
        <f>IF($E401="","",INDEX(Esquemas_NORM!$H$2:$K$126,MATCH($E401,Esquemas_NORM!$A$2:$A$126,0),MATCH(AA$4,Esquemas_NORM!$H$1:$K$1,0)))</f>
        <v>A la fecha no ha conformado un EAT Región</v>
      </c>
      <c r="AB401" s="568" t="str">
        <f>IF($E401="","",INDEX(Esquemas_NORM!$H$2:$K$126,MATCH($E401,Esquemas_NORM!$A$2:$A$126,0),MATCH(AB$4,Esquemas_NORM!$H$1:$K$1,0)))</f>
        <v>A la fecha no ha conformado un EAT Área Metropolitana</v>
      </c>
      <c r="AC401" s="568" t="str">
        <f>IF($E401="","",INDEX(Esquemas_NORM!$H$2:$K$126,MATCH($E401,Esquemas_NORM!$A$2:$A$126,0),MATCH(AC$4,Esquemas_NORM!$H$1:$K$1,0)))</f>
        <v>ASOCIACIÓN DE MUNICIPIOS DEL MAGDALENA MEDIO ANTIOQUEÑO - AMMA</v>
      </c>
      <c r="AD401" s="645"/>
    </row>
    <row r="402" spans="1:30" hidden="1" x14ac:dyDescent="0.3">
      <c r="A402" s="6">
        <v>2018</v>
      </c>
      <c r="B402" s="4" t="s">
        <v>556</v>
      </c>
      <c r="C402" s="4" t="s">
        <v>195</v>
      </c>
      <c r="D402" s="4" t="s">
        <v>564</v>
      </c>
      <c r="E402" s="4" t="s">
        <v>203</v>
      </c>
      <c r="F402" s="4" t="s">
        <v>198</v>
      </c>
      <c r="G402" s="4" t="s">
        <v>204</v>
      </c>
      <c r="H402" s="9">
        <v>21.981213160830038</v>
      </c>
      <c r="I402" s="9">
        <v>42.167520134472475</v>
      </c>
      <c r="J402" s="287">
        <v>64.14873329530252</v>
      </c>
      <c r="K402" s="9">
        <v>44.216591995540895</v>
      </c>
      <c r="L402" s="9">
        <v>12.152457572574106</v>
      </c>
      <c r="M402" s="287">
        <v>56.369049568115003</v>
      </c>
      <c r="N402" s="9">
        <v>36.366316493489343</v>
      </c>
      <c r="O402" s="9">
        <v>138.39820296090102</v>
      </c>
      <c r="P402" s="9">
        <v>16.623356915597657</v>
      </c>
      <c r="Q402" s="9">
        <v>18.390929642349978</v>
      </c>
      <c r="R402" s="9">
        <v>41.458328336418056</v>
      </c>
      <c r="S402" s="9">
        <v>55.238522870882484</v>
      </c>
      <c r="T402" s="9">
        <v>65.790356843495132</v>
      </c>
      <c r="U402" s="9">
        <v>15.320248749578694</v>
      </c>
      <c r="V402" s="287">
        <v>387.58626281271239</v>
      </c>
      <c r="W402" s="287">
        <v>521.03645030851237</v>
      </c>
      <c r="X402" s="9">
        <v>50.773330222921096</v>
      </c>
      <c r="Y402" s="284">
        <v>571.82229674252915</v>
      </c>
      <c r="Z402" s="568" t="str">
        <f>SUBSTITUTE(SUBSTITUTE(SUBSTITUTE(SUBSTITUTE(IF(E402="","",VLOOKUP(E402,Esquemas_NORM!$A$2:$H$126,8,FALSE)),"PROVINCIA ADMINISTRATIVA Y DE PLANIFICACIÓN","PAT"),"PROVINCIA ADMINISTRATIVA Y DE PLANIFICACION","PAT"),"PROVINCIA ADMINISTRATIVA DE PLANIFICACION","PAT"),"PROVINCIA ADMINISTRATIVA Y PLANIFICACION","PAT")</f>
        <v>A la fecha no ha conformado un EAT Provincia</v>
      </c>
      <c r="AA402" s="568" t="str">
        <f>IF($E402="","",INDEX(Esquemas_NORM!$H$2:$K$126,MATCH($E402,Esquemas_NORM!$A$2:$A$126,0),MATCH(AA$4,Esquemas_NORM!$H$1:$K$1,0)))</f>
        <v>A la fecha no ha conformado un EAT Región</v>
      </c>
      <c r="AB402" s="568" t="str">
        <f>IF($E402="","",INDEX(Esquemas_NORM!$H$2:$K$126,MATCH($E402,Esquemas_NORM!$A$2:$A$126,0),MATCH(AB$4,Esquemas_NORM!$H$1:$K$1,0)))</f>
        <v>A la fecha no ha conformado un EAT Área Metropolitana</v>
      </c>
      <c r="AC402" s="568" t="str">
        <f>IF($E402="","",INDEX(Esquemas_NORM!$H$2:$K$126,MATCH($E402,Esquemas_NORM!$A$2:$A$126,0),MATCH(AC$4,Esquemas_NORM!$H$1:$K$1,0)))</f>
        <v>ASOCIACIÓN DE MUNICIPIOS DEL MAGDALENA MEDIO ANTIOQUEÑO - AMMA</v>
      </c>
      <c r="AD402" s="645"/>
    </row>
    <row r="403" spans="1:30" hidden="1" x14ac:dyDescent="0.3">
      <c r="A403" s="6">
        <v>2018</v>
      </c>
      <c r="B403" s="4" t="s">
        <v>556</v>
      </c>
      <c r="C403" s="4" t="s">
        <v>195</v>
      </c>
      <c r="D403" s="4" t="s">
        <v>564</v>
      </c>
      <c r="E403" s="4" t="s">
        <v>205</v>
      </c>
      <c r="F403" s="4" t="s">
        <v>198</v>
      </c>
      <c r="G403" s="4" t="s">
        <v>206</v>
      </c>
      <c r="H403" s="9">
        <v>9.5414015818633935</v>
      </c>
      <c r="I403" s="9">
        <v>98.589180291106842</v>
      </c>
      <c r="J403" s="287">
        <v>108.13058187297024</v>
      </c>
      <c r="K403" s="9">
        <v>46.932923882033613</v>
      </c>
      <c r="L403" s="9">
        <v>4.4972606751005424</v>
      </c>
      <c r="M403" s="287">
        <v>51.430184557134154</v>
      </c>
      <c r="N403" s="9">
        <v>105.27416681216567</v>
      </c>
      <c r="O403" s="9">
        <v>20.592620055301612</v>
      </c>
      <c r="P403" s="9">
        <v>5.5979095473874443</v>
      </c>
      <c r="Q403" s="9">
        <v>2.3405251642231564</v>
      </c>
      <c r="R403" s="9">
        <v>11.558971515926135</v>
      </c>
      <c r="S403" s="9">
        <v>32.747233898439767</v>
      </c>
      <c r="T403" s="9">
        <v>34.840547077382297</v>
      </c>
      <c r="U403" s="9">
        <v>8.4399681205724821</v>
      </c>
      <c r="V403" s="287">
        <v>221.39194219139856</v>
      </c>
      <c r="W403" s="287">
        <v>395.33782642443498</v>
      </c>
      <c r="X403" s="9">
        <v>38.524402656975553</v>
      </c>
      <c r="Y403" s="284">
        <v>433.87172579068391</v>
      </c>
      <c r="Z403" s="568" t="str">
        <f>SUBSTITUTE(SUBSTITUTE(SUBSTITUTE(SUBSTITUTE(IF(E403="","",VLOOKUP(E403,Esquemas_NORM!$A$2:$H$126,8,FALSE)),"PROVINCIA ADMINISTRATIVA Y DE PLANIFICACIÓN","PAT"),"PROVINCIA ADMINISTRATIVA Y DE PLANIFICACION","PAT"),"PROVINCIA ADMINISTRATIVA DE PLANIFICACION","PAT"),"PROVINCIA ADMINISTRATIVA Y PLANIFICACION","PAT")</f>
        <v>A la fecha no ha conformado un EAT Provincia</v>
      </c>
      <c r="AA403" s="568" t="str">
        <f>IF($E403="","",INDEX(Esquemas_NORM!$H$2:$K$126,MATCH($E403,Esquemas_NORM!$A$2:$A$126,0),MATCH(AA$4,Esquemas_NORM!$H$1:$K$1,0)))</f>
        <v>A la fecha no ha conformado un EAT Región</v>
      </c>
      <c r="AB403" s="568" t="str">
        <f>IF($E403="","",INDEX(Esquemas_NORM!$H$2:$K$126,MATCH($E403,Esquemas_NORM!$A$2:$A$126,0),MATCH(AB$4,Esquemas_NORM!$H$1:$K$1,0)))</f>
        <v>A la fecha no ha conformado un EAT Área Metropolitana</v>
      </c>
      <c r="AC403" s="568" t="str">
        <f>IF($E403="","",INDEX(Esquemas_NORM!$H$2:$K$126,MATCH($E403,Esquemas_NORM!$A$2:$A$126,0),MATCH(AC$4,Esquemas_NORM!$H$1:$K$1,0)))</f>
        <v>ASOCIACIÓN DE MUNICIPIOS DEL MAGDALENA MEDIO ANTIOQUEÑO - AMMA</v>
      </c>
      <c r="AD403" s="645"/>
    </row>
    <row r="404" spans="1:30" hidden="1" x14ac:dyDescent="0.3">
      <c r="A404" s="6">
        <v>2018</v>
      </c>
      <c r="B404" s="4" t="s">
        <v>556</v>
      </c>
      <c r="C404" s="4" t="s">
        <v>195</v>
      </c>
      <c r="D404" s="4" t="s">
        <v>564</v>
      </c>
      <c r="E404" s="4" t="s">
        <v>207</v>
      </c>
      <c r="F404" s="4" t="s">
        <v>198</v>
      </c>
      <c r="G404" s="4" t="s">
        <v>208</v>
      </c>
      <c r="H404" s="9">
        <v>8.5209876296129696</v>
      </c>
      <c r="I404" s="9">
        <v>12.460749291344353</v>
      </c>
      <c r="J404" s="287">
        <v>20.981736920957324</v>
      </c>
      <c r="K404" s="9">
        <v>24.099481736662284</v>
      </c>
      <c r="L404" s="9">
        <v>7.6888431383726905</v>
      </c>
      <c r="M404" s="287">
        <v>31.788324875034974</v>
      </c>
      <c r="N404" s="9">
        <v>11.00425526465696</v>
      </c>
      <c r="O404" s="9">
        <v>48.135947265043484</v>
      </c>
      <c r="P404" s="9">
        <v>4.3343969773245439</v>
      </c>
      <c r="Q404" s="9">
        <v>1.5142141167092191</v>
      </c>
      <c r="R404" s="9">
        <v>12.240985187627224</v>
      </c>
      <c r="S404" s="9">
        <v>15.077922387725573</v>
      </c>
      <c r="T404" s="9">
        <v>19.484779094636064</v>
      </c>
      <c r="U404" s="9">
        <v>3.7576874184569151</v>
      </c>
      <c r="V404" s="287">
        <v>115.55018771217999</v>
      </c>
      <c r="W404" s="287">
        <v>171.62383930977234</v>
      </c>
      <c r="X404" s="9">
        <v>16.724192448034586</v>
      </c>
      <c r="Y404" s="284">
        <v>188.35215446400252</v>
      </c>
      <c r="Z404" s="568" t="str">
        <f>SUBSTITUTE(SUBSTITUTE(SUBSTITUTE(SUBSTITUTE(IF(E404="","",VLOOKUP(E404,Esquemas_NORM!$A$2:$H$126,8,FALSE)),"PROVINCIA ADMINISTRATIVA Y DE PLANIFICACIÓN","PAT"),"PROVINCIA ADMINISTRATIVA Y DE PLANIFICACION","PAT"),"PROVINCIA ADMINISTRATIVA DE PLANIFICACION","PAT"),"PROVINCIA ADMINISTRATIVA Y PLANIFICACION","PAT")</f>
        <v>A la fecha no ha conformado un EAT Provincia</v>
      </c>
      <c r="AA404" s="568" t="str">
        <f>IF($E404="","",INDEX(Esquemas_NORM!$H$2:$K$126,MATCH($E404,Esquemas_NORM!$A$2:$A$126,0),MATCH(AA$4,Esquemas_NORM!$H$1:$K$1,0)))</f>
        <v>A la fecha no ha conformado un EAT Región</v>
      </c>
      <c r="AB404" s="568" t="str">
        <f>IF($E404="","",INDEX(Esquemas_NORM!$H$2:$K$126,MATCH($E404,Esquemas_NORM!$A$2:$A$126,0),MATCH(AB$4,Esquemas_NORM!$H$1:$K$1,0)))</f>
        <v>A la fecha no ha conformado un EAT Área Metropolitana</v>
      </c>
      <c r="AC404" s="568" t="str">
        <f>IF($E404="","",INDEX(Esquemas_NORM!$H$2:$K$126,MATCH($E404,Esquemas_NORM!$A$2:$A$126,0),MATCH(AC$4,Esquemas_NORM!$H$1:$K$1,0)))</f>
        <v>ASOCIACIÓN DE MUNICIPIOS DEL MAGDALENA MEDIO ANTIOQUEÑO - AMMA</v>
      </c>
      <c r="AD404" s="645"/>
    </row>
    <row r="405" spans="1:30" hidden="1" x14ac:dyDescent="0.3">
      <c r="A405" s="6">
        <v>2018</v>
      </c>
      <c r="B405" s="4" t="s">
        <v>556</v>
      </c>
      <c r="C405" s="4" t="s">
        <v>195</v>
      </c>
      <c r="D405" s="4" t="s">
        <v>564</v>
      </c>
      <c r="E405" s="4" t="s">
        <v>209</v>
      </c>
      <c r="F405" s="4" t="s">
        <v>198</v>
      </c>
      <c r="G405" s="4" t="s">
        <v>210</v>
      </c>
      <c r="H405" s="9">
        <v>47.379907229339629</v>
      </c>
      <c r="I405" s="9">
        <v>606.2888194514104</v>
      </c>
      <c r="J405" s="287">
        <v>653.66872668075007</v>
      </c>
      <c r="K405" s="9">
        <v>2.9058010886682282</v>
      </c>
      <c r="L405" s="9">
        <v>20.685205762184154</v>
      </c>
      <c r="M405" s="287">
        <v>23.591006850852381</v>
      </c>
      <c r="N405" s="9">
        <v>12.156260923371008</v>
      </c>
      <c r="O405" s="9">
        <v>17.100207538682998</v>
      </c>
      <c r="P405" s="9">
        <v>4.5362772943938001</v>
      </c>
      <c r="Q405" s="9">
        <v>1.73665310597875</v>
      </c>
      <c r="R405" s="9">
        <v>9.9516603965291619</v>
      </c>
      <c r="S405" s="9">
        <v>51.345509463869412</v>
      </c>
      <c r="T405" s="9">
        <v>22.050789955645634</v>
      </c>
      <c r="U405" s="9">
        <v>5.7446159418673277</v>
      </c>
      <c r="V405" s="287">
        <v>124.62197462033808</v>
      </c>
      <c r="W405" s="287">
        <v>851.39877094750329</v>
      </c>
      <c r="X405" s="9">
        <v>82.966078329087864</v>
      </c>
      <c r="Y405" s="284">
        <v>934.38530137113446</v>
      </c>
      <c r="Z405" s="568" t="str">
        <f>SUBSTITUTE(SUBSTITUTE(SUBSTITUTE(SUBSTITUTE(IF(E405="","",VLOOKUP(E405,Esquemas_NORM!$A$2:$H$126,8,FALSE)),"PROVINCIA ADMINISTRATIVA Y DE PLANIFICACIÓN","PAT"),"PROVINCIA ADMINISTRATIVA Y DE PLANIFICACION","PAT"),"PROVINCIA ADMINISTRATIVA DE PLANIFICACION","PAT"),"PROVINCIA ADMINISTRATIVA Y PLANIFICACION","PAT")</f>
        <v>A la fecha no ha conformado un EAT Provincia</v>
      </c>
      <c r="AA405" s="568" t="str">
        <f>IF($E405="","",INDEX(Esquemas_NORM!$H$2:$K$126,MATCH($E405,Esquemas_NORM!$A$2:$A$126,0),MATCH(AA$4,Esquemas_NORM!$H$1:$K$1,0)))</f>
        <v>A la fecha no ha conformado un EAT Región</v>
      </c>
      <c r="AB405" s="568" t="str">
        <f>IF($E405="","",INDEX(Esquemas_NORM!$H$2:$K$126,MATCH($E405,Esquemas_NORM!$A$2:$A$126,0),MATCH(AB$4,Esquemas_NORM!$H$1:$K$1,0)))</f>
        <v>A la fecha no ha conformado un EAT Área Metropolitana</v>
      </c>
      <c r="AC405" s="568" t="str">
        <f>IF($E405="","",INDEX(Esquemas_NORM!$H$2:$K$126,MATCH($E405,Esquemas_NORM!$A$2:$A$126,0),MATCH(AC$4,Esquemas_NORM!$H$1:$K$1,0)))</f>
        <v>ASOCIACIÓN DE MUNICIPIOS DEL MAGDALENA MEDIO ANTIOQUEÑO - AMMA</v>
      </c>
      <c r="AD405" s="645"/>
    </row>
    <row r="406" spans="1:30" hidden="1" x14ac:dyDescent="0.3">
      <c r="A406" s="6">
        <v>2018</v>
      </c>
      <c r="B406" s="4" t="s">
        <v>556</v>
      </c>
      <c r="C406" s="4" t="s">
        <v>211</v>
      </c>
      <c r="D406" s="4" t="s">
        <v>565</v>
      </c>
      <c r="E406" s="4" t="s">
        <v>213</v>
      </c>
      <c r="F406" s="4" t="s">
        <v>214</v>
      </c>
      <c r="G406" s="4" t="s">
        <v>215</v>
      </c>
      <c r="H406" s="9">
        <v>27.083993950149488</v>
      </c>
      <c r="I406" s="9">
        <v>27.462176239711837</v>
      </c>
      <c r="J406" s="287">
        <v>54.546170189861328</v>
      </c>
      <c r="K406" s="9">
        <v>11.221195732916508</v>
      </c>
      <c r="L406" s="9">
        <v>48.251409492821622</v>
      </c>
      <c r="M406" s="287">
        <v>59.472605225738128</v>
      </c>
      <c r="N406" s="9">
        <v>364.35783827433471</v>
      </c>
      <c r="O406" s="9">
        <v>29.518230426144417</v>
      </c>
      <c r="P406" s="9">
        <v>6.9769288495806379</v>
      </c>
      <c r="Q406" s="9">
        <v>8.4418846254649154</v>
      </c>
      <c r="R406" s="9">
        <v>15.024559752433188</v>
      </c>
      <c r="S406" s="9">
        <v>40.812884768575231</v>
      </c>
      <c r="T406" s="9">
        <v>41.740807003124871</v>
      </c>
      <c r="U406" s="9">
        <v>7.1292338995810782</v>
      </c>
      <c r="V406" s="287">
        <v>514.00236759923905</v>
      </c>
      <c r="W406" s="287">
        <v>657.16545722791204</v>
      </c>
      <c r="X406" s="9">
        <v>64.038665147469658</v>
      </c>
      <c r="Y406" s="284">
        <v>721.21990864442785</v>
      </c>
      <c r="Z406" s="568" t="str">
        <f>SUBSTITUTE(SUBSTITUTE(SUBSTITUTE(SUBSTITUTE(IF(E406="","",VLOOKUP(E406,Esquemas_NORM!$A$2:$H$126,8,FALSE)),"PROVINCIA ADMINISTRATIVA Y DE PLANIFICACIÓN","PAT"),"PROVINCIA ADMINISTRATIVA Y DE PLANIFICACION","PAT"),"PROVINCIA ADMINISTRATIVA DE PLANIFICACION","PAT"),"PROVINCIA ADMINISTRATIVA Y PLANIFICACION","PAT")</f>
        <v>PAT MINERO AGROECOLOGICA</v>
      </c>
      <c r="AA406" s="568" t="str">
        <f>IF($E406="","",INDEX(Esquemas_NORM!$H$2:$K$126,MATCH($E406,Esquemas_NORM!$A$2:$A$126,0),MATCH(AA$4,Esquemas_NORM!$H$1:$K$1,0)))</f>
        <v>A la fecha no ha conformado un EAT Región</v>
      </c>
      <c r="AB406" s="568" t="str">
        <f>IF($E406="","",INDEX(Esquemas_NORM!$H$2:$K$126,MATCH($E406,Esquemas_NORM!$A$2:$A$126,0),MATCH(AB$4,Esquemas_NORM!$H$1:$K$1,0)))</f>
        <v>A la fecha no ha conformado un EAT Área Metropolitana</v>
      </c>
      <c r="AC406" s="568" t="str">
        <f>IF($E406="","",INDEX(Esquemas_NORM!$H$2:$K$126,MATCH($E406,Esquemas_NORM!$A$2:$A$126,0),MATCH(AC$4,Esquemas_NORM!$H$1:$K$1,0)))</f>
        <v>A la fecha no ha conformado un EAT asociación - unión</v>
      </c>
      <c r="AD406" s="645"/>
    </row>
    <row r="407" spans="1:30" hidden="1" x14ac:dyDescent="0.3">
      <c r="A407" s="6">
        <v>2018</v>
      </c>
      <c r="B407" s="4" t="s">
        <v>556</v>
      </c>
      <c r="C407" s="4" t="s">
        <v>211</v>
      </c>
      <c r="D407" s="4" t="s">
        <v>566</v>
      </c>
      <c r="E407" s="4" t="s">
        <v>216</v>
      </c>
      <c r="F407" s="4" t="s">
        <v>214</v>
      </c>
      <c r="G407" s="4" t="s">
        <v>217</v>
      </c>
      <c r="H407" s="9">
        <v>11.888794851349356</v>
      </c>
      <c r="I407" s="9">
        <v>2.9255171072680013</v>
      </c>
      <c r="J407" s="287">
        <v>14.814311958617358</v>
      </c>
      <c r="K407" s="9">
        <v>1.4730170197404706</v>
      </c>
      <c r="L407" s="9">
        <v>11.356398790418567</v>
      </c>
      <c r="M407" s="287">
        <v>12.829415810159038</v>
      </c>
      <c r="N407" s="9">
        <v>73.885936838895901</v>
      </c>
      <c r="O407" s="9">
        <v>7.1448148730592731</v>
      </c>
      <c r="P407" s="9">
        <v>1.7394446167244511</v>
      </c>
      <c r="Q407" s="9">
        <v>0.8474595825379817</v>
      </c>
      <c r="R407" s="9">
        <v>3.038604811560194</v>
      </c>
      <c r="S407" s="9">
        <v>8.382780888053091</v>
      </c>
      <c r="T407" s="9">
        <v>10.54783920668854</v>
      </c>
      <c r="U407" s="9">
        <v>1.6686576941618205</v>
      </c>
      <c r="V407" s="287">
        <v>107.25553851168125</v>
      </c>
      <c r="W407" s="287">
        <v>141.06346727522526</v>
      </c>
      <c r="X407" s="9">
        <v>13.746182252923514</v>
      </c>
      <c r="Y407" s="284">
        <v>154.81303812050785</v>
      </c>
      <c r="Z407" s="568" t="str">
        <f>SUBSTITUTE(SUBSTITUTE(SUBSTITUTE(SUBSTITUTE(IF(E407="","",VLOOKUP(E407,Esquemas_NORM!$A$2:$H$126,8,FALSE)),"PROVINCIA ADMINISTRATIVA Y DE PLANIFICACIÓN","PAT"),"PROVINCIA ADMINISTRATIVA Y DE PLANIFICACION","PAT"),"PROVINCIA ADMINISTRATIVA DE PLANIFICACION","PAT"),"PROVINCIA ADMINISTRATIVA Y PLANIFICACION","PAT")</f>
        <v>PAT BIOENERGÉTICA DEL NORTE DE ANTIOQUIA</v>
      </c>
      <c r="AA407" s="568" t="str">
        <f>IF($E407="","",INDEX(Esquemas_NORM!$H$2:$K$126,MATCH($E407,Esquemas_NORM!$A$2:$A$126,0),MATCH(AA$4,Esquemas_NORM!$H$1:$K$1,0)))</f>
        <v>A la fecha no ha conformado un EAT Región</v>
      </c>
      <c r="AB407" s="568" t="str">
        <f>IF($E407="","",INDEX(Esquemas_NORM!$H$2:$K$126,MATCH($E407,Esquemas_NORM!$A$2:$A$126,0),MATCH(AB$4,Esquemas_NORM!$H$1:$K$1,0)))</f>
        <v>A la fecha no ha conformado un EAT Área Metropolitana</v>
      </c>
      <c r="AC407" s="568" t="str">
        <f>IF($E407="","",INDEX(Esquemas_NORM!$H$2:$K$126,MATCH($E407,Esquemas_NORM!$A$2:$A$126,0),MATCH(AC$4,Esquemas_NORM!$H$1:$K$1,0)))</f>
        <v>A la fecha no ha conformado un EAT asociación - unión</v>
      </c>
      <c r="AD407" s="645"/>
    </row>
    <row r="408" spans="1:30" hidden="1" x14ac:dyDescent="0.3">
      <c r="A408" s="6">
        <v>2018</v>
      </c>
      <c r="B408" s="4" t="s">
        <v>556</v>
      </c>
      <c r="C408" s="4" t="s">
        <v>211</v>
      </c>
      <c r="D408" s="4" t="s">
        <v>563</v>
      </c>
      <c r="E408" s="4" t="s">
        <v>218</v>
      </c>
      <c r="F408" s="4" t="s">
        <v>214</v>
      </c>
      <c r="G408" s="4" t="s">
        <v>219</v>
      </c>
      <c r="H408" s="9">
        <v>3.5590936165122953</v>
      </c>
      <c r="I408" s="9">
        <v>0</v>
      </c>
      <c r="J408" s="287">
        <v>3.5590936165122953</v>
      </c>
      <c r="K408" s="9">
        <v>7.8182290127513419</v>
      </c>
      <c r="L408" s="9">
        <v>4.3722231953398607</v>
      </c>
      <c r="M408" s="287">
        <v>12.190452208091202</v>
      </c>
      <c r="N408" s="9">
        <v>11.198480714963942</v>
      </c>
      <c r="O408" s="9">
        <v>24.707450924598806</v>
      </c>
      <c r="P408" s="9">
        <v>4.8242939280322323</v>
      </c>
      <c r="Q408" s="9">
        <v>3.5283411265270144</v>
      </c>
      <c r="R408" s="9">
        <v>12.794151479418055</v>
      </c>
      <c r="S408" s="9">
        <v>13.022225865793413</v>
      </c>
      <c r="T408" s="9">
        <v>21.132614282282393</v>
      </c>
      <c r="U408" s="9">
        <v>5.1541294208576103</v>
      </c>
      <c r="V408" s="287">
        <v>96.361687742473478</v>
      </c>
      <c r="W408" s="287">
        <v>114.29934126557505</v>
      </c>
      <c r="X408" s="9">
        <v>11.138104051846796</v>
      </c>
      <c r="Y408" s="284">
        <v>125.44019098844458</v>
      </c>
      <c r="Z408" s="568" t="str">
        <f>SUBSTITUTE(SUBSTITUTE(SUBSTITUTE(SUBSTITUTE(IF(E408="","",VLOOKUP(E408,Esquemas_NORM!$A$2:$H$126,8,FALSE)),"PROVINCIA ADMINISTRATIVA Y DE PLANIFICACIÓN","PAT"),"PROVINCIA ADMINISTRATIVA Y DE PLANIFICACION","PAT"),"PROVINCIA ADMINISTRATIVA DE PLANIFICACION","PAT"),"PROVINCIA ADMINISTRATIVA Y PLANIFICACION","PAT")</f>
        <v>A la fecha no ha conformado un EAT Provincia</v>
      </c>
      <c r="AA408" s="568" t="str">
        <f>IF($E408="","",INDEX(Esquemas_NORM!$H$2:$K$126,MATCH($E408,Esquemas_NORM!$A$2:$A$126,0),MATCH(AA$4,Esquemas_NORM!$H$1:$K$1,0)))</f>
        <v>A la fecha no ha conformado un EAT Región</v>
      </c>
      <c r="AB408" s="568" t="str">
        <f>IF($E408="","",INDEX(Esquemas_NORM!$H$2:$K$126,MATCH($E408,Esquemas_NORM!$A$2:$A$126,0),MATCH(AB$4,Esquemas_NORM!$H$1:$K$1,0)))</f>
        <v>A la fecha no ha conformado un EAT Área Metropolitana</v>
      </c>
      <c r="AC408" s="568" t="str">
        <f>IF($E408="","",INDEX(Esquemas_NORM!$H$2:$K$126,MATCH($E408,Esquemas_NORM!$A$2:$A$126,0),MATCH(AC$4,Esquemas_NORM!$H$1:$K$1,0)))</f>
        <v>A la fecha no ha conformado un EAT asociación - unión</v>
      </c>
      <c r="AD408" s="645"/>
    </row>
    <row r="409" spans="1:30" hidden="1" x14ac:dyDescent="0.3">
      <c r="A409" s="6">
        <v>2018</v>
      </c>
      <c r="B409" s="4" t="s">
        <v>556</v>
      </c>
      <c r="C409" s="4" t="s">
        <v>211</v>
      </c>
      <c r="D409" s="4" t="s">
        <v>567</v>
      </c>
      <c r="E409" s="4" t="s">
        <v>220</v>
      </c>
      <c r="F409" s="4" t="s">
        <v>214</v>
      </c>
      <c r="G409" s="4" t="s">
        <v>222</v>
      </c>
      <c r="H409" s="9">
        <v>60.801106571264839</v>
      </c>
      <c r="I409" s="9">
        <v>229.82951209733099</v>
      </c>
      <c r="J409" s="287">
        <v>290.63061866859584</v>
      </c>
      <c r="K409" s="9">
        <v>12.612635588708095</v>
      </c>
      <c r="L409" s="9">
        <v>8.9695833770609088</v>
      </c>
      <c r="M409" s="287">
        <v>21.582218965769002</v>
      </c>
      <c r="N409" s="9">
        <v>10.612878523176963</v>
      </c>
      <c r="O409" s="9">
        <v>50.613997322853848</v>
      </c>
      <c r="P409" s="9">
        <v>7.8626411414864208</v>
      </c>
      <c r="Q409" s="9">
        <v>3.6741475015750837</v>
      </c>
      <c r="R409" s="9">
        <v>17.691099716974776</v>
      </c>
      <c r="S409" s="9">
        <v>34.348488767365936</v>
      </c>
      <c r="T409" s="9">
        <v>33.482914899405699</v>
      </c>
      <c r="U409" s="9">
        <v>9.6977027905099114</v>
      </c>
      <c r="V409" s="287">
        <v>167.98387066334863</v>
      </c>
      <c r="W409" s="287">
        <v>504.22049900221441</v>
      </c>
      <c r="X409" s="9">
        <v>49.134669725724308</v>
      </c>
      <c r="Y409" s="284">
        <v>553.36728099033428</v>
      </c>
      <c r="Z409" s="568" t="str">
        <f>SUBSTITUTE(SUBSTITUTE(SUBSTITUTE(SUBSTITUTE(IF(E409="","",VLOOKUP(E409,Esquemas_NORM!$A$2:$H$126,8,FALSE)),"PROVINCIA ADMINISTRATIVA Y DE PLANIFICACIÓN","PAT"),"PROVINCIA ADMINISTRATIVA Y DE PLANIFICACION","PAT"),"PROVINCIA ADMINISTRATIVA DE PLANIFICACION","PAT"),"PROVINCIA ADMINISTRATIVA Y PLANIFICACION","PAT")</f>
        <v>PAT MINERO AGROECOLOGICA</v>
      </c>
      <c r="AA409" s="568" t="str">
        <f>IF($E409="","",INDEX(Esquemas_NORM!$H$2:$K$126,MATCH($E409,Esquemas_NORM!$A$2:$A$126,0),MATCH(AA$4,Esquemas_NORM!$H$1:$K$1,0)))</f>
        <v>A la fecha no ha conformado un EAT Región</v>
      </c>
      <c r="AB409" s="568" t="str">
        <f>IF($E409="","",INDEX(Esquemas_NORM!$H$2:$K$126,MATCH($E409,Esquemas_NORM!$A$2:$A$126,0),MATCH(AB$4,Esquemas_NORM!$H$1:$K$1,0)))</f>
        <v>A la fecha no ha conformado un EAT Área Metropolitana</v>
      </c>
      <c r="AC409" s="568" t="str">
        <f>IF($E409="","",INDEX(Esquemas_NORM!$H$2:$K$126,MATCH($E409,Esquemas_NORM!$A$2:$A$126,0),MATCH(AC$4,Esquemas_NORM!$H$1:$K$1,0)))</f>
        <v>A la fecha no ha conformado un EAT asociación - unión</v>
      </c>
      <c r="AD409" s="645"/>
    </row>
    <row r="410" spans="1:30" hidden="1" x14ac:dyDescent="0.3">
      <c r="A410" s="6">
        <v>2018</v>
      </c>
      <c r="B410" s="4" t="s">
        <v>556</v>
      </c>
      <c r="C410" s="4" t="s">
        <v>211</v>
      </c>
      <c r="D410" s="4" t="s">
        <v>563</v>
      </c>
      <c r="E410" s="4" t="s">
        <v>223</v>
      </c>
      <c r="F410" s="4" t="s">
        <v>214</v>
      </c>
      <c r="G410" s="4" t="s">
        <v>224</v>
      </c>
      <c r="H410" s="9">
        <v>25.787970490092921</v>
      </c>
      <c r="I410" s="9">
        <v>3.9892815235541641</v>
      </c>
      <c r="J410" s="287">
        <v>29.777252013647086</v>
      </c>
      <c r="K410" s="9">
        <v>3.4130145152698779</v>
      </c>
      <c r="L410" s="9">
        <v>16.403668101791713</v>
      </c>
      <c r="M410" s="287">
        <v>19.816682617061591</v>
      </c>
      <c r="N410" s="9">
        <v>6.4803241275526648</v>
      </c>
      <c r="O410" s="9">
        <v>25.51971910667422</v>
      </c>
      <c r="P410" s="9">
        <v>8.5278402817974097</v>
      </c>
      <c r="Q410" s="9">
        <v>3.6890892512384577</v>
      </c>
      <c r="R410" s="9">
        <v>13.898192879185819</v>
      </c>
      <c r="S410" s="9">
        <v>19.389662124541264</v>
      </c>
      <c r="T410" s="9">
        <v>37.857893056837952</v>
      </c>
      <c r="U410" s="9">
        <v>6.9602734756071625</v>
      </c>
      <c r="V410" s="287">
        <v>122.32299430343495</v>
      </c>
      <c r="W410" s="287">
        <v>175.30139624272101</v>
      </c>
      <c r="X410" s="9">
        <v>17.082558570911182</v>
      </c>
      <c r="Y410" s="284">
        <v>192.38816586120765</v>
      </c>
      <c r="Z410" s="568" t="str">
        <f>SUBSTITUTE(SUBSTITUTE(SUBSTITUTE(SUBSTITUTE(IF(E410="","",VLOOKUP(E410,Esquemas_NORM!$A$2:$H$126,8,FALSE)),"PROVINCIA ADMINISTRATIVA Y DE PLANIFICACIÓN","PAT"),"PROVINCIA ADMINISTRATIVA Y DE PLANIFICACION","PAT"),"PROVINCIA ADMINISTRATIVA DE PLANIFICACION","PAT"),"PROVINCIA ADMINISTRATIVA Y PLANIFICACION","PAT")</f>
        <v>A la fecha no ha conformado un EAT Provincia</v>
      </c>
      <c r="AA410" s="568" t="str">
        <f>IF($E410="","",INDEX(Esquemas_NORM!$H$2:$K$126,MATCH($E410,Esquemas_NORM!$A$2:$A$126,0),MATCH(AA$4,Esquemas_NORM!$H$1:$K$1,0)))</f>
        <v>A la fecha no ha conformado un EAT Región</v>
      </c>
      <c r="AB410" s="568" t="str">
        <f>IF($E410="","",INDEX(Esquemas_NORM!$H$2:$K$126,MATCH($E410,Esquemas_NORM!$A$2:$A$126,0),MATCH(AB$4,Esquemas_NORM!$H$1:$K$1,0)))</f>
        <v>A la fecha no ha conformado un EAT Área Metropolitana</v>
      </c>
      <c r="AC410" s="568" t="str">
        <f>IF($E410="","",INDEX(Esquemas_NORM!$H$2:$K$126,MATCH($E410,Esquemas_NORM!$A$2:$A$126,0),MATCH(AC$4,Esquemas_NORM!$H$1:$K$1,0)))</f>
        <v>A la fecha no ha conformado un EAT asociación - unión</v>
      </c>
      <c r="AD410" s="645"/>
    </row>
    <row r="411" spans="1:30" hidden="1" x14ac:dyDescent="0.3">
      <c r="A411" s="6">
        <v>2018</v>
      </c>
      <c r="B411" s="4" t="s">
        <v>556</v>
      </c>
      <c r="C411" s="4" t="s">
        <v>211</v>
      </c>
      <c r="D411" s="4" t="s">
        <v>563</v>
      </c>
      <c r="E411" s="4" t="s">
        <v>225</v>
      </c>
      <c r="F411" s="4" t="s">
        <v>214</v>
      </c>
      <c r="G411" s="4" t="s">
        <v>226</v>
      </c>
      <c r="H411" s="9">
        <v>61.109557485735863</v>
      </c>
      <c r="I411" s="9">
        <v>1.4736396271135246</v>
      </c>
      <c r="J411" s="287">
        <v>62.58319711284939</v>
      </c>
      <c r="K411" s="9">
        <v>5.5039988840649645</v>
      </c>
      <c r="L411" s="9">
        <v>11.070965374063212</v>
      </c>
      <c r="M411" s="287">
        <v>16.574964258128176</v>
      </c>
      <c r="N411" s="9">
        <v>18.305602170685134</v>
      </c>
      <c r="O411" s="9">
        <v>13.558838439053103</v>
      </c>
      <c r="P411" s="9">
        <v>3.1385748561342135</v>
      </c>
      <c r="Q411" s="9">
        <v>1.1014344311603133</v>
      </c>
      <c r="R411" s="9">
        <v>6.5617083984690767</v>
      </c>
      <c r="S411" s="9">
        <v>10.360413222608232</v>
      </c>
      <c r="T411" s="9">
        <v>17.717844670417982</v>
      </c>
      <c r="U411" s="9">
        <v>3.0570666095464567</v>
      </c>
      <c r="V411" s="287">
        <v>73.801482798074503</v>
      </c>
      <c r="W411" s="287">
        <v>157.86349470207514</v>
      </c>
      <c r="X411" s="9">
        <v>15.383291019107363</v>
      </c>
      <c r="Y411" s="284">
        <v>173.25057787972128</v>
      </c>
      <c r="Z411" s="568" t="str">
        <f>SUBSTITUTE(SUBSTITUTE(SUBSTITUTE(SUBSTITUTE(IF(E411="","",VLOOKUP(E411,Esquemas_NORM!$A$2:$H$126,8,FALSE)),"PROVINCIA ADMINISTRATIVA Y DE PLANIFICACIÓN","PAT"),"PROVINCIA ADMINISTRATIVA Y DE PLANIFICACION","PAT"),"PROVINCIA ADMINISTRATIVA DE PLANIFICACION","PAT"),"PROVINCIA ADMINISTRATIVA Y PLANIFICACION","PAT")</f>
        <v>A la fecha no ha conformado un EAT Provincia</v>
      </c>
      <c r="AA411" s="568" t="str">
        <f>IF($E411="","",INDEX(Esquemas_NORM!$H$2:$K$126,MATCH($E411,Esquemas_NORM!$A$2:$A$126,0),MATCH(AA$4,Esquemas_NORM!$H$1:$K$1,0)))</f>
        <v>A la fecha no ha conformado un EAT Región</v>
      </c>
      <c r="AB411" s="568" t="str">
        <f>IF($E411="","",INDEX(Esquemas_NORM!$H$2:$K$126,MATCH($E411,Esquemas_NORM!$A$2:$A$126,0),MATCH(AB$4,Esquemas_NORM!$H$1:$K$1,0)))</f>
        <v>A la fecha no ha conformado un EAT Área Metropolitana</v>
      </c>
      <c r="AC411" s="568" t="str">
        <f>IF($E411="","",INDEX(Esquemas_NORM!$H$2:$K$126,MATCH($E411,Esquemas_NORM!$A$2:$A$126,0),MATCH(AC$4,Esquemas_NORM!$H$1:$K$1,0)))</f>
        <v>A la fecha no ha conformado un EAT asociación - unión</v>
      </c>
      <c r="AD411" s="645"/>
    </row>
    <row r="412" spans="1:30" hidden="1" x14ac:dyDescent="0.3">
      <c r="A412" s="6">
        <v>2018</v>
      </c>
      <c r="B412" s="4" t="s">
        <v>556</v>
      </c>
      <c r="C412" s="4" t="s">
        <v>211</v>
      </c>
      <c r="D412" s="4" t="s">
        <v>567</v>
      </c>
      <c r="E412" s="4" t="s">
        <v>227</v>
      </c>
      <c r="F412" s="4" t="s">
        <v>214</v>
      </c>
      <c r="G412" s="4" t="s">
        <v>228</v>
      </c>
      <c r="H412" s="9">
        <v>19.493961928919738</v>
      </c>
      <c r="I412" s="9">
        <v>323.45014191359792</v>
      </c>
      <c r="J412" s="287">
        <v>342.94410384251768</v>
      </c>
      <c r="K412" s="9">
        <v>26.244776847013004</v>
      </c>
      <c r="L412" s="9">
        <v>5.858254815208694</v>
      </c>
      <c r="M412" s="287">
        <v>32.103031662221696</v>
      </c>
      <c r="N412" s="9">
        <v>18.737459090694248</v>
      </c>
      <c r="O412" s="9">
        <v>80.925777947189076</v>
      </c>
      <c r="P412" s="9">
        <v>12.053837184719502</v>
      </c>
      <c r="Q412" s="9">
        <v>7.7869054899785244</v>
      </c>
      <c r="R412" s="9">
        <v>39.785101311862391</v>
      </c>
      <c r="S412" s="9">
        <v>55.535348279744362</v>
      </c>
      <c r="T412" s="9">
        <v>46.52052019591553</v>
      </c>
      <c r="U412" s="9">
        <v>15.572296843696188</v>
      </c>
      <c r="V412" s="287">
        <v>276.91724634379977</v>
      </c>
      <c r="W412" s="287">
        <v>682.7970546651004</v>
      </c>
      <c r="X412" s="9">
        <v>66.536382073022267</v>
      </c>
      <c r="Y412" s="284">
        <v>749.3498387231773</v>
      </c>
      <c r="Z412" s="568" t="str">
        <f>SUBSTITUTE(SUBSTITUTE(SUBSTITUTE(SUBSTITUTE(IF(E412="","",VLOOKUP(E412,Esquemas_NORM!$A$2:$H$126,8,FALSE)),"PROVINCIA ADMINISTRATIVA Y DE PLANIFICACIÓN","PAT"),"PROVINCIA ADMINISTRATIVA Y DE PLANIFICACION","PAT"),"PROVINCIA ADMINISTRATIVA DE PLANIFICACION","PAT"),"PROVINCIA ADMINISTRATIVA Y PLANIFICACION","PAT")</f>
        <v>PAT MINERO AGROECOLOGICA</v>
      </c>
      <c r="AA412" s="568" t="str">
        <f>IF($E412="","",INDEX(Esquemas_NORM!$H$2:$K$126,MATCH($E412,Esquemas_NORM!$A$2:$A$126,0),MATCH(AA$4,Esquemas_NORM!$H$1:$K$1,0)))</f>
        <v>A la fecha no ha conformado un EAT Región</v>
      </c>
      <c r="AB412" s="568" t="str">
        <f>IF($E412="","",INDEX(Esquemas_NORM!$H$2:$K$126,MATCH($E412,Esquemas_NORM!$A$2:$A$126,0),MATCH(AB$4,Esquemas_NORM!$H$1:$K$1,0)))</f>
        <v>A la fecha no ha conformado un EAT Área Metropolitana</v>
      </c>
      <c r="AC412" s="568" t="str">
        <f>IF($E412="","",INDEX(Esquemas_NORM!$H$2:$K$126,MATCH($E412,Esquemas_NORM!$A$2:$A$126,0),MATCH(AC$4,Esquemas_NORM!$H$1:$K$1,0)))</f>
        <v>A la fecha no ha conformado un EAT asociación - unión</v>
      </c>
      <c r="AD412" s="645"/>
    </row>
    <row r="413" spans="1:30" hidden="1" x14ac:dyDescent="0.3">
      <c r="A413" s="6">
        <v>2018</v>
      </c>
      <c r="B413" s="4" t="s">
        <v>556</v>
      </c>
      <c r="C413" s="4" t="s">
        <v>211</v>
      </c>
      <c r="D413" s="4" t="s">
        <v>565</v>
      </c>
      <c r="E413" s="4" t="s">
        <v>229</v>
      </c>
      <c r="F413" s="4" t="s">
        <v>214</v>
      </c>
      <c r="G413" s="4" t="s">
        <v>230</v>
      </c>
      <c r="H413" s="9">
        <v>14.230215728295573</v>
      </c>
      <c r="I413" s="9">
        <v>3.5575797844404287</v>
      </c>
      <c r="J413" s="287">
        <v>17.787795512736</v>
      </c>
      <c r="K413" s="9">
        <v>0.39343949389419913</v>
      </c>
      <c r="L413" s="9">
        <v>11.699540879795231</v>
      </c>
      <c r="M413" s="287">
        <v>12.09298037368943</v>
      </c>
      <c r="N413" s="9">
        <v>3.4698534437385913</v>
      </c>
      <c r="O413" s="9">
        <v>23.807570302314616</v>
      </c>
      <c r="P413" s="9">
        <v>5.5265195854373017</v>
      </c>
      <c r="Q413" s="9">
        <v>3.5801196103541697</v>
      </c>
      <c r="R413" s="9">
        <v>8.1411413811407272</v>
      </c>
      <c r="S413" s="9">
        <v>11.504400731582505</v>
      </c>
      <c r="T413" s="9">
        <v>20.695199994166561</v>
      </c>
      <c r="U413" s="9">
        <v>5.8337408410093632</v>
      </c>
      <c r="V413" s="287">
        <v>82.558545889743826</v>
      </c>
      <c r="W413" s="287">
        <v>114.79506971751309</v>
      </c>
      <c r="X413" s="9">
        <v>11.186411198834872</v>
      </c>
      <c r="Y413" s="284">
        <v>125.98423849563919</v>
      </c>
      <c r="Z413" s="568" t="str">
        <f>SUBSTITUTE(SUBSTITUTE(SUBSTITUTE(SUBSTITUTE(IF(E413="","",VLOOKUP(E413,Esquemas_NORM!$A$2:$H$126,8,FALSE)),"PROVINCIA ADMINISTRATIVA Y DE PLANIFICACIÓN","PAT"),"PROVINCIA ADMINISTRATIVA Y DE PLANIFICACION","PAT"),"PROVINCIA ADMINISTRATIVA DE PLANIFICACION","PAT"),"PROVINCIA ADMINISTRATIVA Y PLANIFICACION","PAT")</f>
        <v>PAT MINERO AGROECOLOGICA</v>
      </c>
      <c r="AA413" s="568" t="str">
        <f>IF($E413="","",INDEX(Esquemas_NORM!$H$2:$K$126,MATCH($E413,Esquemas_NORM!$A$2:$A$126,0),MATCH(AA$4,Esquemas_NORM!$H$1:$K$1,0)))</f>
        <v>A la fecha no ha conformado un EAT Región</v>
      </c>
      <c r="AB413" s="568" t="str">
        <f>IF($E413="","",INDEX(Esquemas_NORM!$H$2:$K$126,MATCH($E413,Esquemas_NORM!$A$2:$A$126,0),MATCH(AB$4,Esquemas_NORM!$H$1:$K$1,0)))</f>
        <v>A la fecha no ha conformado un EAT Área Metropolitana</v>
      </c>
      <c r="AC413" s="568" t="str">
        <f>IF($E413="","",INDEX(Esquemas_NORM!$H$2:$K$126,MATCH($E413,Esquemas_NORM!$A$2:$A$126,0),MATCH(AC$4,Esquemas_NORM!$H$1:$K$1,0)))</f>
        <v>A la fecha no ha conformado un EAT asociación - unión</v>
      </c>
      <c r="AD413" s="645"/>
    </row>
    <row r="414" spans="1:30" hidden="1" x14ac:dyDescent="0.3">
      <c r="A414" s="6">
        <v>2018</v>
      </c>
      <c r="B414" s="4" t="s">
        <v>556</v>
      </c>
      <c r="C414" s="4" t="s">
        <v>211</v>
      </c>
      <c r="D414" s="4" t="s">
        <v>565</v>
      </c>
      <c r="E414" s="4" t="s">
        <v>231</v>
      </c>
      <c r="F414" s="4" t="s">
        <v>214</v>
      </c>
      <c r="G414" s="4" t="s">
        <v>232</v>
      </c>
      <c r="H414" s="9">
        <v>11.072913225528996</v>
      </c>
      <c r="I414" s="9">
        <v>1.2996290436582436</v>
      </c>
      <c r="J414" s="287">
        <v>12.372542269187239</v>
      </c>
      <c r="K414" s="9">
        <v>1.6657238265864833</v>
      </c>
      <c r="L414" s="9">
        <v>4.228910248340199</v>
      </c>
      <c r="M414" s="287">
        <v>5.8946340749266826</v>
      </c>
      <c r="N414" s="9">
        <v>1.8945100153736625</v>
      </c>
      <c r="O414" s="9">
        <v>11.278954394873377</v>
      </c>
      <c r="P414" s="9">
        <v>3.1648010789777588</v>
      </c>
      <c r="Q414" s="9">
        <v>1.2637451375728193</v>
      </c>
      <c r="R414" s="9">
        <v>4.639516530884654</v>
      </c>
      <c r="S414" s="9">
        <v>6.983755101297775</v>
      </c>
      <c r="T414" s="9">
        <v>12.729281407510427</v>
      </c>
      <c r="U414" s="9">
        <v>3.3688398831519795</v>
      </c>
      <c r="V414" s="287">
        <v>45.32340354964245</v>
      </c>
      <c r="W414" s="287">
        <v>65.057014435096733</v>
      </c>
      <c r="X414" s="9">
        <v>6.3395973070135803</v>
      </c>
      <c r="Y414" s="284">
        <v>71.398174525914513</v>
      </c>
      <c r="Z414" s="568" t="str">
        <f>SUBSTITUTE(SUBSTITUTE(SUBSTITUTE(SUBSTITUTE(IF(E414="","",VLOOKUP(E414,Esquemas_NORM!$A$2:$H$126,8,FALSE)),"PROVINCIA ADMINISTRATIVA Y DE PLANIFICACIÓN","PAT"),"PROVINCIA ADMINISTRATIVA Y DE PLANIFICACION","PAT"),"PROVINCIA ADMINISTRATIVA DE PLANIFICACION","PAT"),"PROVINCIA ADMINISTRATIVA Y PLANIFICACION","PAT")</f>
        <v>PAT MINERO AGROECOLOGICA</v>
      </c>
      <c r="AA414" s="568" t="str">
        <f>IF($E414="","",INDEX(Esquemas_NORM!$H$2:$K$126,MATCH($E414,Esquemas_NORM!$A$2:$A$126,0),MATCH(AA$4,Esquemas_NORM!$H$1:$K$1,0)))</f>
        <v>A la fecha no ha conformado un EAT Región</v>
      </c>
      <c r="AB414" s="568" t="str">
        <f>IF($E414="","",INDEX(Esquemas_NORM!$H$2:$K$126,MATCH($E414,Esquemas_NORM!$A$2:$A$126,0),MATCH(AB$4,Esquemas_NORM!$H$1:$K$1,0)))</f>
        <v>A la fecha no ha conformado un EAT Área Metropolitana</v>
      </c>
      <c r="AC414" s="568" t="str">
        <f>IF($E414="","",INDEX(Esquemas_NORM!$H$2:$K$126,MATCH($E414,Esquemas_NORM!$A$2:$A$126,0),MATCH(AC$4,Esquemas_NORM!$H$1:$K$1,0)))</f>
        <v>A la fecha no ha conformado un EAT asociación - unión</v>
      </c>
      <c r="AD414" s="645"/>
    </row>
    <row r="415" spans="1:30" hidden="1" x14ac:dyDescent="0.3">
      <c r="A415" s="6">
        <v>2018</v>
      </c>
      <c r="B415" s="4" t="s">
        <v>556</v>
      </c>
      <c r="C415" s="4" t="s">
        <v>211</v>
      </c>
      <c r="D415" s="4" t="s">
        <v>565</v>
      </c>
      <c r="E415" s="4" t="s">
        <v>233</v>
      </c>
      <c r="F415" s="4" t="s">
        <v>214</v>
      </c>
      <c r="G415" s="4" t="s">
        <v>234</v>
      </c>
      <c r="H415" s="9">
        <v>43.855328619421378</v>
      </c>
      <c r="I415" s="9">
        <v>0.63953974548816817</v>
      </c>
      <c r="J415" s="287">
        <v>44.49486836490955</v>
      </c>
      <c r="K415" s="9">
        <v>3.3373839071490261</v>
      </c>
      <c r="L415" s="9">
        <v>20.26486147633257</v>
      </c>
      <c r="M415" s="287">
        <v>23.602245383481595</v>
      </c>
      <c r="N415" s="9">
        <v>3.3268506960812188</v>
      </c>
      <c r="O415" s="9">
        <v>31.228690327252156</v>
      </c>
      <c r="P415" s="9">
        <v>6.7725885350991799</v>
      </c>
      <c r="Q415" s="9">
        <v>3.1103490477510842</v>
      </c>
      <c r="R415" s="9">
        <v>10.699177379249864</v>
      </c>
      <c r="S415" s="9">
        <v>17.690283799395655</v>
      </c>
      <c r="T415" s="9">
        <v>44.304525981113834</v>
      </c>
      <c r="U415" s="9">
        <v>9.737023166170891</v>
      </c>
      <c r="V415" s="287">
        <v>126.8694889321139</v>
      </c>
      <c r="W415" s="287">
        <v>199.01260543088091</v>
      </c>
      <c r="X415" s="9">
        <v>19.393139823689992</v>
      </c>
      <c r="Y415" s="284">
        <v>218.41052588705617</v>
      </c>
      <c r="Z415" s="568" t="str">
        <f>SUBSTITUTE(SUBSTITUTE(SUBSTITUTE(SUBSTITUTE(IF(E415="","",VLOOKUP(E415,Esquemas_NORM!$A$2:$H$126,8,FALSE)),"PROVINCIA ADMINISTRATIVA Y DE PLANIFICACIÓN","PAT"),"PROVINCIA ADMINISTRATIVA Y DE PLANIFICACION","PAT"),"PROVINCIA ADMINISTRATIVA DE PLANIFICACION","PAT"),"PROVINCIA ADMINISTRATIVA Y PLANIFICACION","PAT")</f>
        <v>PAT MINERO AGROECOLOGICA</v>
      </c>
      <c r="AA415" s="568" t="str">
        <f>IF($E415="","",INDEX(Esquemas_NORM!$H$2:$K$126,MATCH($E415,Esquemas_NORM!$A$2:$A$126,0),MATCH(AA$4,Esquemas_NORM!$H$1:$K$1,0)))</f>
        <v>A la fecha no ha conformado un EAT Región</v>
      </c>
      <c r="AB415" s="568" t="str">
        <f>IF($E415="","",INDEX(Esquemas_NORM!$H$2:$K$126,MATCH($E415,Esquemas_NORM!$A$2:$A$126,0),MATCH(AB$4,Esquemas_NORM!$H$1:$K$1,0)))</f>
        <v>A la fecha no ha conformado un EAT Área Metropolitana</v>
      </c>
      <c r="AC415" s="568" t="str">
        <f>IF($E415="","",INDEX(Esquemas_NORM!$H$2:$K$126,MATCH($E415,Esquemas_NORM!$A$2:$A$126,0),MATCH(AC$4,Esquemas_NORM!$H$1:$K$1,0)))</f>
        <v>A la fecha no ha conformado un EAT asociación - unión</v>
      </c>
      <c r="AD415" s="645"/>
    </row>
    <row r="416" spans="1:30" hidden="1" x14ac:dyDescent="0.3">
      <c r="A416" s="6">
        <v>2018</v>
      </c>
      <c r="B416" s="4" t="s">
        <v>556</v>
      </c>
      <c r="C416" s="4" t="s">
        <v>235</v>
      </c>
      <c r="D416" s="4" t="s">
        <v>568</v>
      </c>
      <c r="E416" s="4" t="s">
        <v>237</v>
      </c>
      <c r="F416" s="4" t="s">
        <v>238</v>
      </c>
      <c r="G416" s="4" t="s">
        <v>239</v>
      </c>
      <c r="H416" s="9">
        <v>27.562583088924246</v>
      </c>
      <c r="I416" s="9">
        <v>0</v>
      </c>
      <c r="J416" s="287">
        <v>27.562583088924246</v>
      </c>
      <c r="K416" s="9">
        <v>1.2670259644465842</v>
      </c>
      <c r="L416" s="9">
        <v>18.65764629866726</v>
      </c>
      <c r="M416" s="287">
        <v>19.924672263113845</v>
      </c>
      <c r="N416" s="9">
        <v>3.5228180554189938</v>
      </c>
      <c r="O416" s="9">
        <v>15.715112472903593</v>
      </c>
      <c r="P416" s="9">
        <v>4.4955972506546917</v>
      </c>
      <c r="Q416" s="9">
        <v>1.974236841134992</v>
      </c>
      <c r="R416" s="9">
        <v>7.2016560445610454</v>
      </c>
      <c r="S416" s="9">
        <v>9.0763220885358464</v>
      </c>
      <c r="T416" s="9">
        <v>24.086979350295973</v>
      </c>
      <c r="U416" s="9">
        <v>2.6863965895047501</v>
      </c>
      <c r="V416" s="287">
        <v>68.759118693009881</v>
      </c>
      <c r="W416" s="287">
        <v>118.10826701858954</v>
      </c>
      <c r="X416" s="9">
        <v>11.509271644708138</v>
      </c>
      <c r="Y416" s="284">
        <v>129.62037583141006</v>
      </c>
      <c r="Z416" s="568" t="str">
        <f>SUBSTITUTE(SUBSTITUTE(SUBSTITUTE(SUBSTITUTE(IF(E416="","",VLOOKUP(E416,Esquemas_NORM!$A$2:$H$126,8,FALSE)),"PROVINCIA ADMINISTRATIVA Y DE PLANIFICACIÓN","PAT"),"PROVINCIA ADMINISTRATIVA Y DE PLANIFICACION","PAT"),"PROVINCIA ADMINISTRATIVA DE PLANIFICACION","PAT"),"PROVINCIA ADMINISTRATIVA Y PLANIFICACION","PAT")</f>
        <v>PAT BIOENERGÉTICA DEL NORTE DE ANTIOQUIA</v>
      </c>
      <c r="AA416" s="568" t="str">
        <f>IF($E416="","",INDEX(Esquemas_NORM!$H$2:$K$126,MATCH($E416,Esquemas_NORM!$A$2:$A$126,0),MATCH(AA$4,Esquemas_NORM!$H$1:$K$1,0)))</f>
        <v>A la fecha no ha conformado un EAT Región</v>
      </c>
      <c r="AB416" s="568" t="str">
        <f>IF($E416="","",INDEX(Esquemas_NORM!$H$2:$K$126,MATCH($E416,Esquemas_NORM!$A$2:$A$126,0),MATCH(AB$4,Esquemas_NORM!$H$1:$K$1,0)))</f>
        <v>A la fecha no ha conformado un EAT Área Metropolitana</v>
      </c>
      <c r="AC416" s="568" t="str">
        <f>IF($E416="","",INDEX(Esquemas_NORM!$H$2:$K$126,MATCH($E416,Esquemas_NORM!$A$2:$A$126,0),MATCH(AC$4,Esquemas_NORM!$H$1:$K$1,0)))</f>
        <v>ASOCIACION DE MUNICIPIOS DEL NORTE ANTIOQUEÑO - AMUNORTE</v>
      </c>
      <c r="AD416" s="645"/>
    </row>
    <row r="417" spans="1:30" hidden="1" x14ac:dyDescent="0.3">
      <c r="A417" s="6">
        <v>2018</v>
      </c>
      <c r="B417" s="4" t="s">
        <v>556</v>
      </c>
      <c r="C417" s="4" t="s">
        <v>235</v>
      </c>
      <c r="D417" s="4" t="s">
        <v>569</v>
      </c>
      <c r="E417" s="4" t="s">
        <v>240</v>
      </c>
      <c r="F417" s="4" t="s">
        <v>238</v>
      </c>
      <c r="G417" s="4" t="s">
        <v>241</v>
      </c>
      <c r="H417" s="9">
        <v>14.946768577094769</v>
      </c>
      <c r="I417" s="9">
        <v>0</v>
      </c>
      <c r="J417" s="287">
        <v>14.946768577094769</v>
      </c>
      <c r="K417" s="9">
        <v>2.1241658987587946</v>
      </c>
      <c r="L417" s="9">
        <v>3.7176944510182541</v>
      </c>
      <c r="M417" s="287">
        <v>5.8418603497770487</v>
      </c>
      <c r="N417" s="9">
        <v>1.4623105467088497</v>
      </c>
      <c r="O417" s="9">
        <v>4.4586195669337449</v>
      </c>
      <c r="P417" s="9">
        <v>1.3897190263336248</v>
      </c>
      <c r="Q417" s="9">
        <v>0.42768796330888043</v>
      </c>
      <c r="R417" s="9">
        <v>3.986393196488895</v>
      </c>
      <c r="S417" s="9">
        <v>4.9222955097942611</v>
      </c>
      <c r="T417" s="9">
        <v>21.337237473701752</v>
      </c>
      <c r="U417" s="9">
        <v>1.2991712380101137</v>
      </c>
      <c r="V417" s="287">
        <v>39.283434521280121</v>
      </c>
      <c r="W417" s="287">
        <v>61.526620648989308</v>
      </c>
      <c r="X417" s="9">
        <v>5.9955717606002814</v>
      </c>
      <c r="Y417" s="284">
        <v>67.523670387131489</v>
      </c>
      <c r="Z417" s="568" t="str">
        <f>SUBSTITUTE(SUBSTITUTE(SUBSTITUTE(SUBSTITUTE(IF(E417="","",VLOOKUP(E417,Esquemas_NORM!$A$2:$H$126,8,FALSE)),"PROVINCIA ADMINISTRATIVA Y DE PLANIFICACIÓN","PAT"),"PROVINCIA ADMINISTRATIVA Y DE PLANIFICACION","PAT"),"PROVINCIA ADMINISTRATIVA DE PLANIFICACION","PAT"),"PROVINCIA ADMINISTRATIVA Y PLANIFICACION","PAT")</f>
        <v>PAT DEL RIO GRANDE</v>
      </c>
      <c r="AA417" s="568" t="str">
        <f>IF($E417="","",INDEX(Esquemas_NORM!$H$2:$K$126,MATCH($E417,Esquemas_NORM!$A$2:$A$126,0),MATCH(AA$4,Esquemas_NORM!$H$1:$K$1,0)))</f>
        <v>A la fecha no ha conformado un EAT Región</v>
      </c>
      <c r="AB417" s="568" t="str">
        <f>IF($E417="","",INDEX(Esquemas_NORM!$H$2:$K$126,MATCH($E417,Esquemas_NORM!$A$2:$A$126,0),MATCH(AB$4,Esquemas_NORM!$H$1:$K$1,0)))</f>
        <v>A la fecha no ha conformado un EAT Área Metropolitana</v>
      </c>
      <c r="AC417" s="568" t="str">
        <f>IF($E417="","",INDEX(Esquemas_NORM!$H$2:$K$126,MATCH($E417,Esquemas_NORM!$A$2:$A$126,0),MATCH(AC$4,Esquemas_NORM!$H$1:$K$1,0)))</f>
        <v>A la fecha no ha conformado un EAT asociación - unión</v>
      </c>
      <c r="AD417" s="645"/>
    </row>
    <row r="418" spans="1:30" hidden="1" x14ac:dyDescent="0.3">
      <c r="A418" s="6">
        <v>2018</v>
      </c>
      <c r="B418" s="4" t="s">
        <v>556</v>
      </c>
      <c r="C418" s="4" t="s">
        <v>235</v>
      </c>
      <c r="D418" s="4" t="s">
        <v>568</v>
      </c>
      <c r="E418" s="4" t="s">
        <v>242</v>
      </c>
      <c r="F418" s="4" t="s">
        <v>238</v>
      </c>
      <c r="G418" s="4" t="s">
        <v>243</v>
      </c>
      <c r="H418" s="9">
        <v>12.846756657811095</v>
      </c>
      <c r="I418" s="9">
        <v>4.9475416477241509</v>
      </c>
      <c r="J418" s="287">
        <v>17.794298305535246</v>
      </c>
      <c r="K418" s="9">
        <v>0.46449864251738732</v>
      </c>
      <c r="L418" s="9">
        <v>5.3459854799440549</v>
      </c>
      <c r="M418" s="287">
        <v>5.8104841224614425</v>
      </c>
      <c r="N418" s="9">
        <v>1.4463852991135744</v>
      </c>
      <c r="O418" s="9">
        <v>5.3783964787325669</v>
      </c>
      <c r="P418" s="9">
        <v>2.8263805089968099</v>
      </c>
      <c r="Q418" s="9">
        <v>1.2029778215265348</v>
      </c>
      <c r="R418" s="9">
        <v>4.0951692188831608</v>
      </c>
      <c r="S418" s="9">
        <v>8.3883227313598834</v>
      </c>
      <c r="T418" s="9">
        <v>20.101079635960271</v>
      </c>
      <c r="U418" s="9">
        <v>2.0888124654298226</v>
      </c>
      <c r="V418" s="287">
        <v>45.527524160002628</v>
      </c>
      <c r="W418" s="287">
        <v>70.875544537548933</v>
      </c>
      <c r="X418" s="9">
        <v>6.90659439546807</v>
      </c>
      <c r="Y418" s="284">
        <v>77.783841488138506</v>
      </c>
      <c r="Z418" s="568" t="str">
        <f>SUBSTITUTE(SUBSTITUTE(SUBSTITUTE(SUBSTITUTE(IF(E418="","",VLOOKUP(E418,Esquemas_NORM!$A$2:$H$126,8,FALSE)),"PROVINCIA ADMINISTRATIVA Y DE PLANIFICACIÓN","PAT"),"PROVINCIA ADMINISTRATIVA Y DE PLANIFICACION","PAT"),"PROVINCIA ADMINISTRATIVA DE PLANIFICACION","PAT"),"PROVINCIA ADMINISTRATIVA Y PLANIFICACION","PAT")</f>
        <v>PAT BIOENERGÉTICA DEL NORTE DE ANTIOQUIA</v>
      </c>
      <c r="AA418" s="568" t="str">
        <f>IF($E418="","",INDEX(Esquemas_NORM!$H$2:$K$126,MATCH($E418,Esquemas_NORM!$A$2:$A$126,0),MATCH(AA$4,Esquemas_NORM!$H$1:$K$1,0)))</f>
        <v>A la fecha no ha conformado un EAT Región</v>
      </c>
      <c r="AB418" s="568" t="str">
        <f>IF($E418="","",INDEX(Esquemas_NORM!$H$2:$K$126,MATCH($E418,Esquemas_NORM!$A$2:$A$126,0),MATCH(AB$4,Esquemas_NORM!$H$1:$K$1,0)))</f>
        <v>A la fecha no ha conformado un EAT Área Metropolitana</v>
      </c>
      <c r="AC418" s="568" t="str">
        <f>IF($E418="","",INDEX(Esquemas_NORM!$H$2:$K$126,MATCH($E418,Esquemas_NORM!$A$2:$A$126,0),MATCH(AC$4,Esquemas_NORM!$H$1:$K$1,0)))</f>
        <v>ASOCIACION DE MUNICIPIOS DEL NORTE ANTIOQUEÑO - AMUNORTE</v>
      </c>
      <c r="AD418" s="645"/>
    </row>
    <row r="419" spans="1:30" hidden="1" x14ac:dyDescent="0.3">
      <c r="A419" s="6">
        <v>2018</v>
      </c>
      <c r="B419" s="4" t="s">
        <v>556</v>
      </c>
      <c r="C419" s="4" t="s">
        <v>235</v>
      </c>
      <c r="D419" s="4" t="s">
        <v>568</v>
      </c>
      <c r="E419" s="4" t="s">
        <v>244</v>
      </c>
      <c r="F419" s="4" t="s">
        <v>238</v>
      </c>
      <c r="G419" s="4" t="s">
        <v>245</v>
      </c>
      <c r="H419" s="9">
        <v>6.1659319461248057</v>
      </c>
      <c r="I419" s="9">
        <v>7.6046013928227985E-3</v>
      </c>
      <c r="J419" s="287">
        <v>6.173536547517628</v>
      </c>
      <c r="K419" s="9">
        <v>1.4370684482206288</v>
      </c>
      <c r="L419" s="9">
        <v>5.0975212245097907</v>
      </c>
      <c r="M419" s="287">
        <v>6.5345896727304194</v>
      </c>
      <c r="N419" s="9">
        <v>2.2646857713278652</v>
      </c>
      <c r="O419" s="9">
        <v>9.5348406014255112</v>
      </c>
      <c r="P419" s="9">
        <v>3.5679184705415774</v>
      </c>
      <c r="Q419" s="9">
        <v>1.6119374007133123</v>
      </c>
      <c r="R419" s="9">
        <v>4.7880158028799134</v>
      </c>
      <c r="S419" s="9">
        <v>7.5782962663901401</v>
      </c>
      <c r="T419" s="9">
        <v>16.910936470508197</v>
      </c>
      <c r="U419" s="9">
        <v>2.3625190373278868</v>
      </c>
      <c r="V419" s="287">
        <v>48.619149821114405</v>
      </c>
      <c r="W419" s="287">
        <v>62.460173035161844</v>
      </c>
      <c r="X419" s="9">
        <v>6.0865434451238603</v>
      </c>
      <c r="Y419" s="284">
        <v>68.548216883396321</v>
      </c>
      <c r="Z419" s="568" t="str">
        <f>SUBSTITUTE(SUBSTITUTE(SUBSTITUTE(SUBSTITUTE(IF(E419="","",VLOOKUP(E419,Esquemas_NORM!$A$2:$H$126,8,FALSE)),"PROVINCIA ADMINISTRATIVA Y DE PLANIFICACIÓN","PAT"),"PROVINCIA ADMINISTRATIVA Y DE PLANIFICACION","PAT"),"PROVINCIA ADMINISTRATIVA DE PLANIFICACION","PAT"),"PROVINCIA ADMINISTRATIVA Y PLANIFICACION","PAT")</f>
        <v>PAT BIOENERGÉTICA DEL NORTE DE ANTIOQUIA</v>
      </c>
      <c r="AA419" s="568" t="str">
        <f>IF($E419="","",INDEX(Esquemas_NORM!$H$2:$K$126,MATCH($E419,Esquemas_NORM!$A$2:$A$126,0),MATCH(AA$4,Esquemas_NORM!$H$1:$K$1,0)))</f>
        <v>A la fecha no ha conformado un EAT Región</v>
      </c>
      <c r="AB419" s="568" t="str">
        <f>IF($E419="","",INDEX(Esquemas_NORM!$H$2:$K$126,MATCH($E419,Esquemas_NORM!$A$2:$A$126,0),MATCH(AB$4,Esquemas_NORM!$H$1:$K$1,0)))</f>
        <v>A la fecha no ha conformado un EAT Área Metropolitana</v>
      </c>
      <c r="AC419" s="568" t="str">
        <f>IF($E419="","",INDEX(Esquemas_NORM!$H$2:$K$126,MATCH($E419,Esquemas_NORM!$A$2:$A$126,0),MATCH(AC$4,Esquemas_NORM!$H$1:$K$1,0)))</f>
        <v>ASOCIACION DE MUNICIPIOS DEL NORTE ANTIOQUEÑO - AMUNORTE</v>
      </c>
      <c r="AD419" s="645"/>
    </row>
    <row r="420" spans="1:30" hidden="1" x14ac:dyDescent="0.3">
      <c r="A420" s="6">
        <v>2018</v>
      </c>
      <c r="B420" s="4" t="s">
        <v>556</v>
      </c>
      <c r="C420" s="4" t="s">
        <v>235</v>
      </c>
      <c r="D420" s="4" t="s">
        <v>566</v>
      </c>
      <c r="E420" s="4" t="s">
        <v>246</v>
      </c>
      <c r="F420" s="4" t="s">
        <v>238</v>
      </c>
      <c r="G420" s="4" t="s">
        <v>247</v>
      </c>
      <c r="H420" s="9">
        <v>6.3641687280643211</v>
      </c>
      <c r="I420" s="9">
        <v>0</v>
      </c>
      <c r="J420" s="287">
        <v>6.3641687280643211</v>
      </c>
      <c r="K420" s="9">
        <v>0.5594559879531078</v>
      </c>
      <c r="L420" s="9">
        <v>3.1750231278456851</v>
      </c>
      <c r="M420" s="287">
        <v>3.7344791157987931</v>
      </c>
      <c r="N420" s="9">
        <v>20.152043873924608</v>
      </c>
      <c r="O420" s="9">
        <v>1.0962734747916301</v>
      </c>
      <c r="P420" s="9">
        <v>0.39109234914371871</v>
      </c>
      <c r="Q420" s="9">
        <v>0.22421036482690451</v>
      </c>
      <c r="R420" s="9">
        <v>0.79939444878385091</v>
      </c>
      <c r="S420" s="9">
        <v>2.0604750240729102</v>
      </c>
      <c r="T420" s="9">
        <v>2.3482851667001423</v>
      </c>
      <c r="U420" s="9">
        <v>0.29412526141077616</v>
      </c>
      <c r="V420" s="287">
        <v>27.365899963654542</v>
      </c>
      <c r="W420" s="287">
        <v>39.166931972295345</v>
      </c>
      <c r="X420" s="9">
        <v>3.816691845016035</v>
      </c>
      <c r="Y420" s="284">
        <v>42.98456467584105</v>
      </c>
      <c r="Z420" s="568" t="str">
        <f>SUBSTITUTE(SUBSTITUTE(SUBSTITUTE(SUBSTITUTE(IF(E420="","",VLOOKUP(E420,Esquemas_NORM!$A$2:$H$126,8,FALSE)),"PROVINCIA ADMINISTRATIVA Y DE PLANIFICACIÓN","PAT"),"PROVINCIA ADMINISTRATIVA Y DE PLANIFICACION","PAT"),"PROVINCIA ADMINISTRATIVA DE PLANIFICACION","PAT"),"PROVINCIA ADMINISTRATIVA Y PLANIFICACION","PAT")</f>
        <v>PAT BIOENERGÉTICA DEL NORTE DE ANTIOQUIA</v>
      </c>
      <c r="AA420" s="568" t="str">
        <f>IF($E420="","",INDEX(Esquemas_NORM!$H$2:$K$126,MATCH($E420,Esquemas_NORM!$A$2:$A$126,0),MATCH(AA$4,Esquemas_NORM!$H$1:$K$1,0)))</f>
        <v>A la fecha no ha conformado un EAT Región</v>
      </c>
      <c r="AB420" s="568" t="str">
        <f>IF($E420="","",INDEX(Esquemas_NORM!$H$2:$K$126,MATCH($E420,Esquemas_NORM!$A$2:$A$126,0),MATCH(AB$4,Esquemas_NORM!$H$1:$K$1,0)))</f>
        <v>A la fecha no ha conformado un EAT Área Metropolitana</v>
      </c>
      <c r="AC420" s="568" t="str">
        <f>IF($E420="","",INDEX(Esquemas_NORM!$H$2:$K$126,MATCH($E420,Esquemas_NORM!$A$2:$A$126,0),MATCH(AC$4,Esquemas_NORM!$H$1:$K$1,0)))</f>
        <v>A la fecha no ha conformado un EAT asociación - unión</v>
      </c>
      <c r="AD420" s="645"/>
    </row>
    <row r="421" spans="1:30" hidden="1" x14ac:dyDescent="0.3">
      <c r="A421" s="6">
        <v>2018</v>
      </c>
      <c r="B421" s="4" t="s">
        <v>556</v>
      </c>
      <c r="C421" s="4" t="s">
        <v>235</v>
      </c>
      <c r="D421" s="4" t="s">
        <v>569</v>
      </c>
      <c r="E421" s="4" t="s">
        <v>248</v>
      </c>
      <c r="F421" s="4" t="s">
        <v>238</v>
      </c>
      <c r="G421" s="4" t="s">
        <v>249</v>
      </c>
      <c r="H421" s="9">
        <v>136.49920127108064</v>
      </c>
      <c r="I421" s="9">
        <v>0</v>
      </c>
      <c r="J421" s="287">
        <v>136.49920127108064</v>
      </c>
      <c r="K421" s="9">
        <v>26.032750798975147</v>
      </c>
      <c r="L421" s="9">
        <v>20.276809949973039</v>
      </c>
      <c r="M421" s="287">
        <v>46.309560748948186</v>
      </c>
      <c r="N421" s="9">
        <v>25.199839923556457</v>
      </c>
      <c r="O421" s="9">
        <v>49.559085785818183</v>
      </c>
      <c r="P421" s="9">
        <v>8.7378656146213896</v>
      </c>
      <c r="Q421" s="9">
        <v>9.5708780658562933</v>
      </c>
      <c r="R421" s="9">
        <v>19.606644091272432</v>
      </c>
      <c r="S421" s="9">
        <v>23.629950645200942</v>
      </c>
      <c r="T421" s="9">
        <v>23.961761159212095</v>
      </c>
      <c r="U421" s="9">
        <v>7.5302958039711294</v>
      </c>
      <c r="V421" s="287">
        <v>167.79632108950892</v>
      </c>
      <c r="W421" s="287">
        <v>359.79639385981329</v>
      </c>
      <c r="X421" s="9">
        <v>35.061004096081597</v>
      </c>
      <c r="Y421" s="284">
        <v>394.86604089750585</v>
      </c>
      <c r="Z421" s="568" t="str">
        <f>SUBSTITUTE(SUBSTITUTE(SUBSTITUTE(SUBSTITUTE(IF(E421="","",VLOOKUP(E421,Esquemas_NORM!$A$2:$H$126,8,FALSE)),"PROVINCIA ADMINISTRATIVA Y DE PLANIFICACIÓN","PAT"),"PROVINCIA ADMINISTRATIVA Y DE PLANIFICACION","PAT"),"PROVINCIA ADMINISTRATIVA DE PLANIFICACION","PAT"),"PROVINCIA ADMINISTRATIVA Y PLANIFICACION","PAT")</f>
        <v>PAT DEL RIO GRANDE</v>
      </c>
      <c r="AA421" s="568" t="str">
        <f>IF($E421="","",INDEX(Esquemas_NORM!$H$2:$K$126,MATCH($E421,Esquemas_NORM!$A$2:$A$126,0),MATCH(AA$4,Esquemas_NORM!$H$1:$K$1,0)))</f>
        <v>A la fecha no ha conformado un EAT Región</v>
      </c>
      <c r="AB421" s="568" t="str">
        <f>IF($E421="","",INDEX(Esquemas_NORM!$H$2:$K$126,MATCH($E421,Esquemas_NORM!$A$2:$A$126,0),MATCH(AB$4,Esquemas_NORM!$H$1:$K$1,0)))</f>
        <v>A la fecha no ha conformado un EAT Área Metropolitana</v>
      </c>
      <c r="AC421" s="568" t="str">
        <f>IF($E421="","",INDEX(Esquemas_NORM!$H$2:$K$126,MATCH($E421,Esquemas_NORM!$A$2:$A$126,0),MATCH(AC$4,Esquemas_NORM!$H$1:$K$1,0)))</f>
        <v>ASOCIACION DE MUNICIPIOS DEL NORTE ANTIOQUEÑO - AMUNORTE</v>
      </c>
      <c r="AD421" s="645"/>
    </row>
    <row r="422" spans="1:30" hidden="1" x14ac:dyDescent="0.3">
      <c r="A422" s="6">
        <v>2018</v>
      </c>
      <c r="B422" s="4" t="s">
        <v>556</v>
      </c>
      <c r="C422" s="4" t="s">
        <v>235</v>
      </c>
      <c r="D422" s="4" t="s">
        <v>569</v>
      </c>
      <c r="E422" s="4" t="s">
        <v>250</v>
      </c>
      <c r="F422" s="4" t="s">
        <v>238</v>
      </c>
      <c r="G422" s="4" t="s">
        <v>251</v>
      </c>
      <c r="H422" s="9">
        <v>53.425503217814025</v>
      </c>
      <c r="I422" s="9">
        <v>0</v>
      </c>
      <c r="J422" s="287">
        <v>53.425503217814025</v>
      </c>
      <c r="K422" s="9">
        <v>134.84811818967052</v>
      </c>
      <c r="L422" s="9">
        <v>47.06277631891831</v>
      </c>
      <c r="M422" s="287">
        <v>181.91089450858883</v>
      </c>
      <c r="N422" s="9">
        <v>8.6297885882317313</v>
      </c>
      <c r="O422" s="9">
        <v>26.954790031224501</v>
      </c>
      <c r="P422" s="9">
        <v>4.1037261332063677</v>
      </c>
      <c r="Q422" s="9">
        <v>3.7694783751357619</v>
      </c>
      <c r="R422" s="9">
        <v>11.097403416506937</v>
      </c>
      <c r="S422" s="9">
        <v>18.676613285172753</v>
      </c>
      <c r="T422" s="9">
        <v>13.090292221617029</v>
      </c>
      <c r="U422" s="9">
        <v>4.449788257853772</v>
      </c>
      <c r="V422" s="287">
        <v>90.771880308948852</v>
      </c>
      <c r="W422" s="287">
        <v>317.0894434502772</v>
      </c>
      <c r="X422" s="9">
        <v>30.899348813269956</v>
      </c>
      <c r="Y422" s="284">
        <v>347.99640930916496</v>
      </c>
      <c r="Z422" s="568" t="str">
        <f>SUBSTITUTE(SUBSTITUTE(SUBSTITUTE(SUBSTITUTE(IF(E422="","",VLOOKUP(E422,Esquemas_NORM!$A$2:$H$126,8,FALSE)),"PROVINCIA ADMINISTRATIVA Y DE PLANIFICACIÓN","PAT"),"PROVINCIA ADMINISTRATIVA Y DE PLANIFICACION","PAT"),"PROVINCIA ADMINISTRATIVA DE PLANIFICACION","PAT"),"PROVINCIA ADMINISTRATIVA Y PLANIFICACION","PAT")</f>
        <v>PAT DEL RIO GRANDE</v>
      </c>
      <c r="AA422" s="568" t="str">
        <f>IF($E422="","",INDEX(Esquemas_NORM!$H$2:$K$126,MATCH($E422,Esquemas_NORM!$A$2:$A$126,0),MATCH(AA$4,Esquemas_NORM!$H$1:$K$1,0)))</f>
        <v>A la fecha no ha conformado un EAT Región</v>
      </c>
      <c r="AB422" s="568" t="str">
        <f>IF($E422="","",INDEX(Esquemas_NORM!$H$2:$K$126,MATCH($E422,Esquemas_NORM!$A$2:$A$126,0),MATCH(AB$4,Esquemas_NORM!$H$1:$K$1,0)))</f>
        <v>A la fecha no ha conformado un EAT Área Metropolitana</v>
      </c>
      <c r="AC422" s="568" t="str">
        <f>IF($E422="","",INDEX(Esquemas_NORM!$H$2:$K$126,MATCH($E422,Esquemas_NORM!$A$2:$A$126,0),MATCH(AC$4,Esquemas_NORM!$H$1:$K$1,0)))</f>
        <v>A la fecha no ha conformado un EAT asociación - unión</v>
      </c>
      <c r="AD422" s="645"/>
    </row>
    <row r="423" spans="1:30" hidden="1" x14ac:dyDescent="0.3">
      <c r="A423" s="6">
        <v>2018</v>
      </c>
      <c r="B423" s="4" t="s">
        <v>556</v>
      </c>
      <c r="C423" s="4" t="s">
        <v>235</v>
      </c>
      <c r="D423" s="4" t="s">
        <v>566</v>
      </c>
      <c r="E423" s="4" t="s">
        <v>252</v>
      </c>
      <c r="F423" s="4" t="s">
        <v>238</v>
      </c>
      <c r="G423" s="4" t="s">
        <v>253</v>
      </c>
      <c r="H423" s="9">
        <v>19.831263327431429</v>
      </c>
      <c r="I423" s="9">
        <v>7.7685076610894592E-3</v>
      </c>
      <c r="J423" s="287">
        <v>19.83903183509252</v>
      </c>
      <c r="K423" s="9">
        <v>13.449678617124816</v>
      </c>
      <c r="L423" s="9">
        <v>13.873752275342532</v>
      </c>
      <c r="M423" s="287">
        <v>27.32343089246735</v>
      </c>
      <c r="N423" s="9">
        <v>22.349378701274112</v>
      </c>
      <c r="O423" s="9">
        <v>50.568870068108467</v>
      </c>
      <c r="P423" s="9">
        <v>12.791427852027731</v>
      </c>
      <c r="Q423" s="9">
        <v>5.3347682080823429</v>
      </c>
      <c r="R423" s="9">
        <v>29.331933830447838</v>
      </c>
      <c r="S423" s="9">
        <v>35.672529321276471</v>
      </c>
      <c r="T423" s="9">
        <v>61.014795271865914</v>
      </c>
      <c r="U423" s="9">
        <v>12.99820191462199</v>
      </c>
      <c r="V423" s="287">
        <v>230.06190516770491</v>
      </c>
      <c r="W423" s="287">
        <v>282.89768751579129</v>
      </c>
      <c r="X423" s="9">
        <v>27.567471909191667</v>
      </c>
      <c r="Y423" s="284">
        <v>310.47195512454169</v>
      </c>
      <c r="Z423" s="568" t="str">
        <f>SUBSTITUTE(SUBSTITUTE(SUBSTITUTE(SUBSTITUTE(IF(E423="","",VLOOKUP(E423,Esquemas_NORM!$A$2:$H$126,8,FALSE)),"PROVINCIA ADMINISTRATIVA Y DE PLANIFICACIÓN","PAT"),"PROVINCIA ADMINISTRATIVA Y DE PLANIFICACION","PAT"),"PROVINCIA ADMINISTRATIVA DE PLANIFICACION","PAT"),"PROVINCIA ADMINISTRATIVA Y PLANIFICACION","PAT")</f>
        <v>PAT BIOENERGÉTICA DEL NORTE DE ANTIOQUIA</v>
      </c>
      <c r="AA423" s="568" t="str">
        <f>IF($E423="","",INDEX(Esquemas_NORM!$H$2:$K$126,MATCH($E423,Esquemas_NORM!$A$2:$A$126,0),MATCH(AA$4,Esquemas_NORM!$H$1:$K$1,0)))</f>
        <v>A la fecha no ha conformado un EAT Región</v>
      </c>
      <c r="AB423" s="568" t="str">
        <f>IF($E423="","",INDEX(Esquemas_NORM!$H$2:$K$126,MATCH($E423,Esquemas_NORM!$A$2:$A$126,0),MATCH(AB$4,Esquemas_NORM!$H$1:$K$1,0)))</f>
        <v>A la fecha no ha conformado un EAT Área Metropolitana</v>
      </c>
      <c r="AC423" s="568" t="str">
        <f>IF($E423="","",INDEX(Esquemas_NORM!$H$2:$K$126,MATCH($E423,Esquemas_NORM!$A$2:$A$126,0),MATCH(AC$4,Esquemas_NORM!$H$1:$K$1,0)))</f>
        <v>ASOCIACION DE MUNICIPIOS DEL NORTE ANTIOQUEÑO - AMUNORTE</v>
      </c>
      <c r="AD423" s="645"/>
    </row>
    <row r="424" spans="1:30" hidden="1" x14ac:dyDescent="0.3">
      <c r="A424" s="6">
        <v>2018</v>
      </c>
      <c r="B424" s="4" t="s">
        <v>556</v>
      </c>
      <c r="C424" s="4" t="s">
        <v>235</v>
      </c>
      <c r="D424" s="4" t="s">
        <v>566</v>
      </c>
      <c r="E424" s="4" t="s">
        <v>254</v>
      </c>
      <c r="F424" s="4" t="s">
        <v>238</v>
      </c>
      <c r="G424" s="4" t="s">
        <v>255</v>
      </c>
      <c r="H424" s="9">
        <v>6.6374624531991033</v>
      </c>
      <c r="I424" s="9">
        <v>0</v>
      </c>
      <c r="J424" s="287">
        <v>6.6374624531991033</v>
      </c>
      <c r="K424" s="9">
        <v>0.1592999366213419</v>
      </c>
      <c r="L424" s="9">
        <v>5.7565592738640117</v>
      </c>
      <c r="M424" s="287">
        <v>5.9158592104853538</v>
      </c>
      <c r="N424" s="9">
        <v>26.328989588963783</v>
      </c>
      <c r="O424" s="9">
        <v>2.3907133610738081</v>
      </c>
      <c r="P424" s="9">
        <v>0.93524545284086325</v>
      </c>
      <c r="Q424" s="9">
        <v>0.47198324680099418</v>
      </c>
      <c r="R424" s="9">
        <v>1.2651324888070248</v>
      </c>
      <c r="S424" s="9">
        <v>3.5480466923006677</v>
      </c>
      <c r="T424" s="9">
        <v>5.2526854586983704</v>
      </c>
      <c r="U424" s="9">
        <v>0.84332932681030703</v>
      </c>
      <c r="V424" s="287">
        <v>41.03612561629582</v>
      </c>
      <c r="W424" s="287">
        <v>55.76239480380346</v>
      </c>
      <c r="X424" s="9">
        <v>5.4338664477671426</v>
      </c>
      <c r="Y424" s="284">
        <v>61.197600762278839</v>
      </c>
      <c r="Z424" s="568" t="str">
        <f>SUBSTITUTE(SUBSTITUTE(SUBSTITUTE(SUBSTITUTE(IF(E424="","",VLOOKUP(E424,Esquemas_NORM!$A$2:$H$126,8,FALSE)),"PROVINCIA ADMINISTRATIVA Y DE PLANIFICACIÓN","PAT"),"PROVINCIA ADMINISTRATIVA Y DE PLANIFICACION","PAT"),"PROVINCIA ADMINISTRATIVA DE PLANIFICACION","PAT"),"PROVINCIA ADMINISTRATIVA Y PLANIFICACION","PAT")</f>
        <v>PAT BIOENERGÉTICA DEL NORTE DE ANTIOQUIA</v>
      </c>
      <c r="AA424" s="568" t="str">
        <f>IF($E424="","",INDEX(Esquemas_NORM!$H$2:$K$126,MATCH($E424,Esquemas_NORM!$A$2:$A$126,0),MATCH(AA$4,Esquemas_NORM!$H$1:$K$1,0)))</f>
        <v>A la fecha no ha conformado un EAT Región</v>
      </c>
      <c r="AB424" s="568" t="str">
        <f>IF($E424="","",INDEX(Esquemas_NORM!$H$2:$K$126,MATCH($E424,Esquemas_NORM!$A$2:$A$126,0),MATCH(AB$4,Esquemas_NORM!$H$1:$K$1,0)))</f>
        <v>A la fecha no ha conformado un EAT Área Metropolitana</v>
      </c>
      <c r="AC424" s="568" t="str">
        <f>IF($E424="","",INDEX(Esquemas_NORM!$H$2:$K$126,MATCH($E424,Esquemas_NORM!$A$2:$A$126,0),MATCH(AC$4,Esquemas_NORM!$H$1:$K$1,0)))</f>
        <v>A la fecha no ha conformado un EAT asociación - unión</v>
      </c>
      <c r="AD424" s="645"/>
    </row>
    <row r="425" spans="1:30" hidden="1" x14ac:dyDescent="0.3">
      <c r="A425" s="6">
        <v>2018</v>
      </c>
      <c r="B425" s="4" t="s">
        <v>556</v>
      </c>
      <c r="C425" s="4" t="s">
        <v>235</v>
      </c>
      <c r="D425" s="4" t="s">
        <v>570</v>
      </c>
      <c r="E425" s="4" t="s">
        <v>256</v>
      </c>
      <c r="F425" s="4" t="s">
        <v>238</v>
      </c>
      <c r="G425" s="4" t="s">
        <v>257</v>
      </c>
      <c r="H425" s="9">
        <v>38.728229076225269</v>
      </c>
      <c r="I425" s="9">
        <v>0</v>
      </c>
      <c r="J425" s="287">
        <v>38.728229076225269</v>
      </c>
      <c r="K425" s="9">
        <v>6.5481785458893365</v>
      </c>
      <c r="L425" s="9">
        <v>13.211634174229051</v>
      </c>
      <c r="M425" s="287">
        <v>19.759812720118386</v>
      </c>
      <c r="N425" s="9">
        <v>11.387072354649941</v>
      </c>
      <c r="O425" s="9">
        <v>21.62733468175535</v>
      </c>
      <c r="P425" s="9">
        <v>10.324889713991007</v>
      </c>
      <c r="Q425" s="9">
        <v>4.3108782722476207</v>
      </c>
      <c r="R425" s="9">
        <v>14.600239208773143</v>
      </c>
      <c r="S425" s="9">
        <v>22.652947762637002</v>
      </c>
      <c r="T425" s="9">
        <v>53.732836658912234</v>
      </c>
      <c r="U425" s="9">
        <v>5.7891297421988863</v>
      </c>
      <c r="V425" s="287">
        <v>144.4253283951652</v>
      </c>
      <c r="W425" s="287">
        <v>207.48074206797071</v>
      </c>
      <c r="X425" s="9">
        <v>20.218332567100965</v>
      </c>
      <c r="Y425" s="284">
        <v>227.70405868707903</v>
      </c>
      <c r="Z425" s="568" t="str">
        <f>SUBSTITUTE(SUBSTITUTE(SUBSTITUTE(SUBSTITUTE(IF(E425="","",VLOOKUP(E425,Esquemas_NORM!$A$2:$H$126,8,FALSE)),"PROVINCIA ADMINISTRATIVA Y DE PLANIFICACIÓN","PAT"),"PROVINCIA ADMINISTRATIVA Y DE PLANIFICACION","PAT"),"PROVINCIA ADMINISTRATIVA DE PLANIFICACION","PAT"),"PROVINCIA ADMINISTRATIVA Y PLANIFICACION","PAT")</f>
        <v>PAT BIOENERGÉTICA DEL NORTE DE ANTIOQUIA</v>
      </c>
      <c r="AA425" s="568" t="str">
        <f>IF($E425="","",INDEX(Esquemas_NORM!$H$2:$K$126,MATCH($E425,Esquemas_NORM!$A$2:$A$126,0),MATCH(AA$4,Esquemas_NORM!$H$1:$K$1,0)))</f>
        <v>A la fecha no ha conformado un EAT Región</v>
      </c>
      <c r="AB425" s="568" t="str">
        <f>IF($E425="","",INDEX(Esquemas_NORM!$H$2:$K$126,MATCH($E425,Esquemas_NORM!$A$2:$A$126,0),MATCH(AB$4,Esquemas_NORM!$H$1:$K$1,0)))</f>
        <v>A la fecha no ha conformado un EAT Área Metropolitana</v>
      </c>
      <c r="AC425" s="568" t="str">
        <f>IF($E425="","",INDEX(Esquemas_NORM!$H$2:$K$126,MATCH($E425,Esquemas_NORM!$A$2:$A$126,0),MATCH(AC$4,Esquemas_NORM!$H$1:$K$1,0)))</f>
        <v>ASOCIACION DE MUNICIPIOS DEL NORTE ANTIOQUEÑO - AMUNORTE</v>
      </c>
      <c r="AD425" s="645"/>
    </row>
    <row r="426" spans="1:30" hidden="1" x14ac:dyDescent="0.3">
      <c r="A426" s="6">
        <v>2018</v>
      </c>
      <c r="B426" s="4" t="s">
        <v>556</v>
      </c>
      <c r="C426" s="4" t="s">
        <v>235</v>
      </c>
      <c r="D426" s="4" t="s">
        <v>570</v>
      </c>
      <c r="E426" s="4" t="s">
        <v>258</v>
      </c>
      <c r="F426" s="4" t="s">
        <v>238</v>
      </c>
      <c r="G426" s="4" t="s">
        <v>259</v>
      </c>
      <c r="H426" s="9">
        <v>2.1589210249156872</v>
      </c>
      <c r="I426" s="9">
        <v>0</v>
      </c>
      <c r="J426" s="287">
        <v>2.1589210249156872</v>
      </c>
      <c r="K426" s="9">
        <v>0.3530291048614092</v>
      </c>
      <c r="L426" s="9">
        <v>4.4343802955478235</v>
      </c>
      <c r="M426" s="287">
        <v>4.7874094004092331</v>
      </c>
      <c r="N426" s="9">
        <v>1.2773509368041431</v>
      </c>
      <c r="O426" s="9">
        <v>4.9034596138341868</v>
      </c>
      <c r="P426" s="9">
        <v>2.6577782732873225</v>
      </c>
      <c r="Q426" s="9">
        <v>1.9647188013745152</v>
      </c>
      <c r="R426" s="9">
        <v>7.1457015751660053</v>
      </c>
      <c r="S426" s="9">
        <v>6.4505926867404595</v>
      </c>
      <c r="T426" s="9">
        <v>15.567314006275723</v>
      </c>
      <c r="U426" s="9">
        <v>2.3900091796720107</v>
      </c>
      <c r="V426" s="287">
        <v>42.356925073154365</v>
      </c>
      <c r="W426" s="287">
        <v>49.896065905797009</v>
      </c>
      <c r="X426" s="9">
        <v>4.8622115200604421</v>
      </c>
      <c r="Y426" s="284">
        <v>54.759476017037343</v>
      </c>
      <c r="Z426" s="568" t="str">
        <f>SUBSTITUTE(SUBSTITUTE(SUBSTITUTE(SUBSTITUTE(IF(E426="","",VLOOKUP(E426,Esquemas_NORM!$A$2:$H$126,8,FALSE)),"PROVINCIA ADMINISTRATIVA Y DE PLANIFICACIÓN","PAT"),"PROVINCIA ADMINISTRATIVA Y DE PLANIFICACION","PAT"),"PROVINCIA ADMINISTRATIVA DE PLANIFICACION","PAT"),"PROVINCIA ADMINISTRATIVA Y PLANIFICACION","PAT")</f>
        <v>PAT BIOENERGÉTICA DEL NORTE DE ANTIOQUIA</v>
      </c>
      <c r="AA426" s="568" t="str">
        <f>IF($E426="","",INDEX(Esquemas_NORM!$H$2:$K$126,MATCH($E426,Esquemas_NORM!$A$2:$A$126,0),MATCH(AA$4,Esquemas_NORM!$H$1:$K$1,0)))</f>
        <v>A la fecha no ha conformado un EAT Región</v>
      </c>
      <c r="AB426" s="568" t="str">
        <f>IF($E426="","",INDEX(Esquemas_NORM!$H$2:$K$126,MATCH($E426,Esquemas_NORM!$A$2:$A$126,0),MATCH(AB$4,Esquemas_NORM!$H$1:$K$1,0)))</f>
        <v>A la fecha no ha conformado un EAT Área Metropolitana</v>
      </c>
      <c r="AC426" s="568" t="str">
        <f>IF($E426="","",INDEX(Esquemas_NORM!$H$2:$K$126,MATCH($E426,Esquemas_NORM!$A$2:$A$126,0),MATCH(AC$4,Esquemas_NORM!$H$1:$K$1,0)))</f>
        <v>ASOCIACION DE MUNICIPIOS DEL NORTE ANTIOQUEÑO - AMUNORTE</v>
      </c>
      <c r="AD426" s="645"/>
    </row>
    <row r="427" spans="1:30" hidden="1" x14ac:dyDescent="0.3">
      <c r="A427" s="6">
        <v>2018</v>
      </c>
      <c r="B427" s="4" t="s">
        <v>556</v>
      </c>
      <c r="C427" s="4" t="s">
        <v>235</v>
      </c>
      <c r="D427" s="4" t="s">
        <v>569</v>
      </c>
      <c r="E427" s="4" t="s">
        <v>260</v>
      </c>
      <c r="F427" s="4" t="s">
        <v>238</v>
      </c>
      <c r="G427" s="4" t="s">
        <v>261</v>
      </c>
      <c r="H427" s="9">
        <v>3.7878868525834157</v>
      </c>
      <c r="I427" s="9">
        <v>0</v>
      </c>
      <c r="J427" s="287">
        <v>3.7878868525834157</v>
      </c>
      <c r="K427" s="9">
        <v>1.1983193307128972</v>
      </c>
      <c r="L427" s="9">
        <v>2.0568345300867286</v>
      </c>
      <c r="M427" s="287">
        <v>3.2551538607996258</v>
      </c>
      <c r="N427" s="9">
        <v>2.2685048496399922</v>
      </c>
      <c r="O427" s="9">
        <v>4.8027485164206913</v>
      </c>
      <c r="P427" s="9">
        <v>1.2979893768998936</v>
      </c>
      <c r="Q427" s="9">
        <v>0.81856215611430727</v>
      </c>
      <c r="R427" s="9">
        <v>2.7989117375466517</v>
      </c>
      <c r="S427" s="9">
        <v>3.6500992807096972</v>
      </c>
      <c r="T427" s="9">
        <v>7.4529300226333417</v>
      </c>
      <c r="U427" s="9">
        <v>1.59787129311015</v>
      </c>
      <c r="V427" s="287">
        <v>24.687617233074725</v>
      </c>
      <c r="W427" s="287">
        <v>32.368938338319943</v>
      </c>
      <c r="X427" s="9">
        <v>3.1542491782384765</v>
      </c>
      <c r="Y427" s="284">
        <v>35.52396507533566</v>
      </c>
      <c r="Z427" s="568" t="str">
        <f>SUBSTITUTE(SUBSTITUTE(SUBSTITUTE(SUBSTITUTE(IF(E427="","",VLOOKUP(E427,Esquemas_NORM!$A$2:$H$126,8,FALSE)),"PROVINCIA ADMINISTRATIVA Y DE PLANIFICACIÓN","PAT"),"PROVINCIA ADMINISTRATIVA Y DE PLANIFICACION","PAT"),"PROVINCIA ADMINISTRATIVA DE PLANIFICACION","PAT"),"PROVINCIA ADMINISTRATIVA Y PLANIFICACION","PAT")</f>
        <v>PAT BIOENERGÉTICA DEL NORTE DE ANTIOQUIA</v>
      </c>
      <c r="AA427" s="568" t="str">
        <f>IF($E427="","",INDEX(Esquemas_NORM!$H$2:$K$126,MATCH($E427,Esquemas_NORM!$A$2:$A$126,0),MATCH(AA$4,Esquemas_NORM!$H$1:$K$1,0)))</f>
        <v>A la fecha no ha conformado un EAT Región</v>
      </c>
      <c r="AB427" s="568" t="str">
        <f>IF($E427="","",INDEX(Esquemas_NORM!$H$2:$K$126,MATCH($E427,Esquemas_NORM!$A$2:$A$126,0),MATCH(AB$4,Esquemas_NORM!$H$1:$K$1,0)))</f>
        <v>A la fecha no ha conformado un EAT Área Metropolitana</v>
      </c>
      <c r="AC427" s="568" t="str">
        <f>IF($E427="","",INDEX(Esquemas_NORM!$H$2:$K$126,MATCH($E427,Esquemas_NORM!$A$2:$A$126,0),MATCH(AC$4,Esquemas_NORM!$H$1:$K$1,0)))</f>
        <v>ASOCIACION DE MUNICIPIOS DEL NORTE ANTIOQUEÑO - AMUNORTE</v>
      </c>
      <c r="AD427" s="645"/>
    </row>
    <row r="428" spans="1:30" hidden="1" x14ac:dyDescent="0.3">
      <c r="A428" s="6">
        <v>2018</v>
      </c>
      <c r="B428" s="4" t="s">
        <v>556</v>
      </c>
      <c r="C428" s="4" t="s">
        <v>235</v>
      </c>
      <c r="D428" s="4" t="s">
        <v>569</v>
      </c>
      <c r="E428" s="4" t="s">
        <v>262</v>
      </c>
      <c r="F428" s="4" t="s">
        <v>238</v>
      </c>
      <c r="G428" s="4" t="s">
        <v>263</v>
      </c>
      <c r="H428" s="9">
        <v>48.323374794545799</v>
      </c>
      <c r="I428" s="9">
        <v>0</v>
      </c>
      <c r="J428" s="287">
        <v>48.323374794545799</v>
      </c>
      <c r="K428" s="9">
        <v>378.73362954228452</v>
      </c>
      <c r="L428" s="9">
        <v>59.572191872065403</v>
      </c>
      <c r="M428" s="287">
        <v>438.30582141434991</v>
      </c>
      <c r="N428" s="9">
        <v>16.384558376076392</v>
      </c>
      <c r="O428" s="9">
        <v>55.8514600249258</v>
      </c>
      <c r="P428" s="9">
        <v>8.6875026507213953</v>
      </c>
      <c r="Q428" s="9">
        <v>9.6842134509581452</v>
      </c>
      <c r="R428" s="9">
        <v>26.033535665859937</v>
      </c>
      <c r="S428" s="9">
        <v>43.990679986487045</v>
      </c>
      <c r="T428" s="9">
        <v>28.559463004951137</v>
      </c>
      <c r="U428" s="9">
        <v>7.9963598398070586</v>
      </c>
      <c r="V428" s="287">
        <v>197.18777299978692</v>
      </c>
      <c r="W428" s="287">
        <v>657.10447527919189</v>
      </c>
      <c r="X428" s="9">
        <v>64.032722652257263</v>
      </c>
      <c r="Y428" s="284">
        <v>721.152982735602</v>
      </c>
      <c r="Z428" s="568" t="str">
        <f>SUBSTITUTE(SUBSTITUTE(SUBSTITUTE(SUBSTITUTE(IF(E428="","",VLOOKUP(E428,Esquemas_NORM!$A$2:$H$126,8,FALSE)),"PROVINCIA ADMINISTRATIVA Y DE PLANIFICACIÓN","PAT"),"PROVINCIA ADMINISTRATIVA Y DE PLANIFICACION","PAT"),"PROVINCIA ADMINISTRATIVA DE PLANIFICACION","PAT"),"PROVINCIA ADMINISTRATIVA Y PLANIFICACION","PAT")</f>
        <v>PAT DEL RIO GRANDE</v>
      </c>
      <c r="AA428" s="568" t="str">
        <f>IF($E428="","",INDEX(Esquemas_NORM!$H$2:$K$126,MATCH($E428,Esquemas_NORM!$A$2:$A$126,0),MATCH(AA$4,Esquemas_NORM!$H$1:$K$1,0)))</f>
        <v>A la fecha no ha conformado un EAT Región</v>
      </c>
      <c r="AB428" s="568" t="str">
        <f>IF($E428="","",INDEX(Esquemas_NORM!$H$2:$K$126,MATCH($E428,Esquemas_NORM!$A$2:$A$126,0),MATCH(AB$4,Esquemas_NORM!$H$1:$K$1,0)))</f>
        <v>A la fecha no ha conformado un EAT Área Metropolitana</v>
      </c>
      <c r="AC428" s="568" t="str">
        <f>IF($E428="","",INDEX(Esquemas_NORM!$H$2:$K$126,MATCH($E428,Esquemas_NORM!$A$2:$A$126,0),MATCH(AC$4,Esquemas_NORM!$H$1:$K$1,0)))</f>
        <v>A la fecha no ha conformado un EAT asociación - unión</v>
      </c>
      <c r="AD428" s="645"/>
    </row>
    <row r="429" spans="1:30" hidden="1" x14ac:dyDescent="0.3">
      <c r="A429" s="6">
        <v>2018</v>
      </c>
      <c r="B429" s="4" t="s">
        <v>556</v>
      </c>
      <c r="C429" s="4" t="s">
        <v>235</v>
      </c>
      <c r="D429" s="4" t="s">
        <v>569</v>
      </c>
      <c r="E429" s="4" t="s">
        <v>264</v>
      </c>
      <c r="F429" s="4" t="s">
        <v>238</v>
      </c>
      <c r="G429" s="4" t="s">
        <v>265</v>
      </c>
      <c r="H429" s="9">
        <v>244.04217380730162</v>
      </c>
      <c r="I429" s="9">
        <v>18.000780127137162</v>
      </c>
      <c r="J429" s="287">
        <v>262.0429539344388</v>
      </c>
      <c r="K429" s="9">
        <v>179.32547904829076</v>
      </c>
      <c r="L429" s="9">
        <v>90.715916191402115</v>
      </c>
      <c r="M429" s="287">
        <v>270.04139523969286</v>
      </c>
      <c r="N429" s="9">
        <v>42.295355518889579</v>
      </c>
      <c r="O429" s="9">
        <v>88.413999604461395</v>
      </c>
      <c r="P429" s="9">
        <v>14.247735826211999</v>
      </c>
      <c r="Q429" s="9">
        <v>13.007365533978318</v>
      </c>
      <c r="R429" s="9">
        <v>32.356822286514728</v>
      </c>
      <c r="S429" s="9">
        <v>58.590586698478134</v>
      </c>
      <c r="T429" s="9">
        <v>89.162243136226877</v>
      </c>
      <c r="U429" s="9">
        <v>11.305779626826823</v>
      </c>
      <c r="V429" s="287">
        <v>349.37988823158787</v>
      </c>
      <c r="W429" s="287">
        <v>885.87142567208389</v>
      </c>
      <c r="X429" s="9">
        <v>86.325327919169766</v>
      </c>
      <c r="Y429" s="284">
        <v>972.21803377954188</v>
      </c>
      <c r="Z429" s="568" t="str">
        <f>SUBSTITUTE(SUBSTITUTE(SUBSTITUTE(SUBSTITUTE(IF(E429="","",VLOOKUP(E429,Esquemas_NORM!$A$2:$H$126,8,FALSE)),"PROVINCIA ADMINISTRATIVA Y DE PLANIFICACIÓN","PAT"),"PROVINCIA ADMINISTRATIVA Y DE PLANIFICACION","PAT"),"PROVINCIA ADMINISTRATIVA DE PLANIFICACION","PAT"),"PROVINCIA ADMINISTRATIVA Y PLANIFICACION","PAT")</f>
        <v>PAT DEL RIO GRANDE</v>
      </c>
      <c r="AA429" s="568" t="str">
        <f>IF($E429="","",INDEX(Esquemas_NORM!$H$2:$K$126,MATCH($E429,Esquemas_NORM!$A$2:$A$126,0),MATCH(AA$4,Esquemas_NORM!$H$1:$K$1,0)))</f>
        <v>A la fecha no ha conformado un EAT Región</v>
      </c>
      <c r="AB429" s="568" t="str">
        <f>IF($E429="","",INDEX(Esquemas_NORM!$H$2:$K$126,MATCH($E429,Esquemas_NORM!$A$2:$A$126,0),MATCH(AB$4,Esquemas_NORM!$H$1:$K$1,0)))</f>
        <v>A la fecha no ha conformado un EAT Área Metropolitana</v>
      </c>
      <c r="AC429" s="568" t="str">
        <f>IF($E429="","",INDEX(Esquemas_NORM!$H$2:$K$126,MATCH($E429,Esquemas_NORM!$A$2:$A$126,0),MATCH(AC$4,Esquemas_NORM!$H$1:$K$1,0)))</f>
        <v>A la fecha no ha conformado un EAT asociación - unión</v>
      </c>
      <c r="AD429" s="645"/>
    </row>
    <row r="430" spans="1:30" hidden="1" x14ac:dyDescent="0.3">
      <c r="A430" s="6">
        <v>2018</v>
      </c>
      <c r="B430" s="4" t="s">
        <v>556</v>
      </c>
      <c r="C430" s="4" t="s">
        <v>235</v>
      </c>
      <c r="D430" s="4" t="s">
        <v>570</v>
      </c>
      <c r="E430" s="4" t="s">
        <v>266</v>
      </c>
      <c r="F430" s="4" t="s">
        <v>238</v>
      </c>
      <c r="G430" s="4" t="s">
        <v>267</v>
      </c>
      <c r="H430" s="9">
        <v>9.8668878085187615</v>
      </c>
      <c r="I430" s="9">
        <v>0</v>
      </c>
      <c r="J430" s="287">
        <v>9.8668878085187615</v>
      </c>
      <c r="K430" s="9">
        <v>5.737960599400191</v>
      </c>
      <c r="L430" s="9">
        <v>0.51085168814106974</v>
      </c>
      <c r="M430" s="287">
        <v>6.2488122875412611</v>
      </c>
      <c r="N430" s="9">
        <v>8.8537785008360466</v>
      </c>
      <c r="O430" s="9">
        <v>11.033408844539002</v>
      </c>
      <c r="P430" s="9">
        <v>2.035574897802694</v>
      </c>
      <c r="Q430" s="9">
        <v>1.1737136008685403</v>
      </c>
      <c r="R430" s="9">
        <v>4.2998347608665455</v>
      </c>
      <c r="S430" s="9">
        <v>6.6624884859699591</v>
      </c>
      <c r="T430" s="9">
        <v>11.711167977015167</v>
      </c>
      <c r="U430" s="9">
        <v>1.6428059416183569</v>
      </c>
      <c r="V430" s="287">
        <v>47.412773009516307</v>
      </c>
      <c r="W430" s="287">
        <v>65.31904254268548</v>
      </c>
      <c r="X430" s="9">
        <v>6.3651311053231288</v>
      </c>
      <c r="Y430" s="284">
        <v>71.685742726188366</v>
      </c>
      <c r="Z430" s="568" t="str">
        <f>SUBSTITUTE(SUBSTITUTE(SUBSTITUTE(SUBSTITUTE(IF(E430="","",VLOOKUP(E430,Esquemas_NORM!$A$2:$H$126,8,FALSE)),"PROVINCIA ADMINISTRATIVA Y DE PLANIFICACIÓN","PAT"),"PROVINCIA ADMINISTRATIVA Y DE PLANIFICACION","PAT"),"PROVINCIA ADMINISTRATIVA DE PLANIFICACION","PAT"),"PROVINCIA ADMINISTRATIVA Y PLANIFICACION","PAT")</f>
        <v>PAT BIOENERGÉTICA DEL NORTE DE ANTIOQUIA</v>
      </c>
      <c r="AA430" s="568" t="str">
        <f>IF($E430="","",INDEX(Esquemas_NORM!$H$2:$K$126,MATCH($E430,Esquemas_NORM!$A$2:$A$126,0),MATCH(AA$4,Esquemas_NORM!$H$1:$K$1,0)))</f>
        <v>A la fecha no ha conformado un EAT Región</v>
      </c>
      <c r="AB430" s="568" t="str">
        <f>IF($E430="","",INDEX(Esquemas_NORM!$H$2:$K$126,MATCH($E430,Esquemas_NORM!$A$2:$A$126,0),MATCH(AB$4,Esquemas_NORM!$H$1:$K$1,0)))</f>
        <v>A la fecha no ha conformado un EAT Área Metropolitana</v>
      </c>
      <c r="AC430" s="568" t="str">
        <f>IF($E430="","",INDEX(Esquemas_NORM!$H$2:$K$126,MATCH($E430,Esquemas_NORM!$A$2:$A$126,0),MATCH(AC$4,Esquemas_NORM!$H$1:$K$1,0)))</f>
        <v>ASOCIACION DE MUNICIPIOS DEL NORTE ANTIOQUEÑO - AMUNORTE</v>
      </c>
      <c r="AD430" s="645"/>
    </row>
    <row r="431" spans="1:30" hidden="1" x14ac:dyDescent="0.3">
      <c r="A431" s="6">
        <v>2018</v>
      </c>
      <c r="B431" s="4" t="s">
        <v>556</v>
      </c>
      <c r="C431" s="4" t="s">
        <v>235</v>
      </c>
      <c r="D431" s="4" t="s">
        <v>568</v>
      </c>
      <c r="E431" s="4" t="s">
        <v>268</v>
      </c>
      <c r="F431" s="4" t="s">
        <v>238</v>
      </c>
      <c r="G431" s="4" t="s">
        <v>269</v>
      </c>
      <c r="H431" s="9">
        <v>16.151266423160457</v>
      </c>
      <c r="I431" s="9">
        <v>1.6600705693250544</v>
      </c>
      <c r="J431" s="287">
        <v>17.811336992485511</v>
      </c>
      <c r="K431" s="9">
        <v>0.72400958814444349</v>
      </c>
      <c r="L431" s="9">
        <v>10.133308947007334</v>
      </c>
      <c r="M431" s="287">
        <v>10.857318535151778</v>
      </c>
      <c r="N431" s="9">
        <v>3.850813715087233</v>
      </c>
      <c r="O431" s="9">
        <v>26.26621952429262</v>
      </c>
      <c r="P431" s="9">
        <v>4.3079303565929665</v>
      </c>
      <c r="Q431" s="9">
        <v>2.0338651465549162</v>
      </c>
      <c r="R431" s="9">
        <v>7.0173076844928373</v>
      </c>
      <c r="S431" s="9">
        <v>11.89405315195307</v>
      </c>
      <c r="T431" s="9">
        <v>27.494248227421551</v>
      </c>
      <c r="U431" s="9">
        <v>3.1987676037984016</v>
      </c>
      <c r="V431" s="287">
        <v>86.063205410193589</v>
      </c>
      <c r="W431" s="287">
        <v>117.67027498454524</v>
      </c>
      <c r="X431" s="9">
        <v>11.466590726382233</v>
      </c>
      <c r="Y431" s="284">
        <v>129.13969235770151</v>
      </c>
      <c r="Z431" s="568" t="str">
        <f>SUBSTITUTE(SUBSTITUTE(SUBSTITUTE(SUBSTITUTE(IF(E431="","",VLOOKUP(E431,Esquemas_NORM!$A$2:$H$126,8,FALSE)),"PROVINCIA ADMINISTRATIVA Y DE PLANIFICACIÓN","PAT"),"PROVINCIA ADMINISTRATIVA Y DE PLANIFICACION","PAT"),"PROVINCIA ADMINISTRATIVA DE PLANIFICACION","PAT"),"PROVINCIA ADMINISTRATIVA Y PLANIFICACION","PAT")</f>
        <v>PAT BIOENERGÉTICA DEL NORTE DE ANTIOQUIA</v>
      </c>
      <c r="AA431" s="568" t="str">
        <f>IF($E431="","",INDEX(Esquemas_NORM!$H$2:$K$126,MATCH($E431,Esquemas_NORM!$A$2:$A$126,0),MATCH(AA$4,Esquemas_NORM!$H$1:$K$1,0)))</f>
        <v>A la fecha no ha conformado un EAT Región</v>
      </c>
      <c r="AB431" s="568" t="str">
        <f>IF($E431="","",INDEX(Esquemas_NORM!$H$2:$K$126,MATCH($E431,Esquemas_NORM!$A$2:$A$126,0),MATCH(AB$4,Esquemas_NORM!$H$1:$K$1,0)))</f>
        <v>A la fecha no ha conformado un EAT Área Metropolitana</v>
      </c>
      <c r="AC431" s="568" t="str">
        <f>IF($E431="","",INDEX(Esquemas_NORM!$H$2:$K$126,MATCH($E431,Esquemas_NORM!$A$2:$A$126,0),MATCH(AC$4,Esquemas_NORM!$H$1:$K$1,0)))</f>
        <v>A la fecha no ha conformado un EAT asociación - unión</v>
      </c>
      <c r="AD431" s="645"/>
    </row>
    <row r="432" spans="1:30" hidden="1" x14ac:dyDescent="0.3">
      <c r="A432" s="6">
        <v>2018</v>
      </c>
      <c r="B432" s="4" t="s">
        <v>556</v>
      </c>
      <c r="C432" s="4" t="s">
        <v>235</v>
      </c>
      <c r="D432" s="4" t="s">
        <v>568</v>
      </c>
      <c r="E432" s="4" t="s">
        <v>270</v>
      </c>
      <c r="F432" s="4" t="s">
        <v>238</v>
      </c>
      <c r="G432" s="4" t="s">
        <v>271</v>
      </c>
      <c r="H432" s="9">
        <v>43.395962682219746</v>
      </c>
      <c r="I432" s="9">
        <v>0.68391545053480429</v>
      </c>
      <c r="J432" s="287">
        <v>44.079878132754551</v>
      </c>
      <c r="K432" s="9">
        <v>74.226756747968395</v>
      </c>
      <c r="L432" s="9">
        <v>50.636184848098793</v>
      </c>
      <c r="M432" s="287">
        <v>124.86294159606719</v>
      </c>
      <c r="N432" s="9">
        <v>22.124386523302093</v>
      </c>
      <c r="O432" s="9">
        <v>106.13793595669468</v>
      </c>
      <c r="P432" s="9">
        <v>17.032638243173661</v>
      </c>
      <c r="Q432" s="9">
        <v>16.302511403736922</v>
      </c>
      <c r="R432" s="9">
        <v>36.135449837593335</v>
      </c>
      <c r="S432" s="9">
        <v>46.922742769193647</v>
      </c>
      <c r="T432" s="9">
        <v>76.634120639513114</v>
      </c>
      <c r="U432" s="9">
        <v>13.06512475337208</v>
      </c>
      <c r="V432" s="287">
        <v>334.35491012657957</v>
      </c>
      <c r="W432" s="287">
        <v>506.01212632681688</v>
      </c>
      <c r="X432" s="9">
        <v>49.309258059758662</v>
      </c>
      <c r="Y432" s="284">
        <v>555.33353968700874</v>
      </c>
      <c r="Z432" s="568" t="str">
        <f>SUBSTITUTE(SUBSTITUTE(SUBSTITUTE(SUBSTITUTE(IF(E432="","",VLOOKUP(E432,Esquemas_NORM!$A$2:$H$126,8,FALSE)),"PROVINCIA ADMINISTRATIVA Y DE PLANIFICACIÓN","PAT"),"PROVINCIA ADMINISTRATIVA Y DE PLANIFICACION","PAT"),"PROVINCIA ADMINISTRATIVA DE PLANIFICACION","PAT"),"PROVINCIA ADMINISTRATIVA Y PLANIFICACION","PAT")</f>
        <v>PAT BIOENERGÉTICA DEL NORTE DE ANTIOQUIA</v>
      </c>
      <c r="AA432" s="568" t="str">
        <f>IF($E432="","",INDEX(Esquemas_NORM!$H$2:$K$126,MATCH($E432,Esquemas_NORM!$A$2:$A$126,0),MATCH(AA$4,Esquemas_NORM!$H$1:$K$1,0)))</f>
        <v>A la fecha no ha conformado un EAT Región</v>
      </c>
      <c r="AB432" s="568" t="str">
        <f>IF($E432="","",INDEX(Esquemas_NORM!$H$2:$K$126,MATCH($E432,Esquemas_NORM!$A$2:$A$126,0),MATCH(AB$4,Esquemas_NORM!$H$1:$K$1,0)))</f>
        <v>A la fecha no ha conformado un EAT Área Metropolitana</v>
      </c>
      <c r="AC432" s="568" t="str">
        <f>IF($E432="","",INDEX(Esquemas_NORM!$H$2:$K$126,MATCH($E432,Esquemas_NORM!$A$2:$A$126,0),MATCH(AC$4,Esquemas_NORM!$H$1:$K$1,0)))</f>
        <v>A la fecha no ha conformado un EAT asociación - unión</v>
      </c>
      <c r="AD432" s="645"/>
    </row>
    <row r="433" spans="1:30" hidden="1" x14ac:dyDescent="0.3">
      <c r="A433" s="6">
        <v>2018</v>
      </c>
      <c r="B433" s="4" t="s">
        <v>556</v>
      </c>
      <c r="C433" s="4" t="s">
        <v>272</v>
      </c>
      <c r="D433" s="4" t="s">
        <v>571</v>
      </c>
      <c r="E433" s="4" t="s">
        <v>274</v>
      </c>
      <c r="F433" s="4" t="s">
        <v>275</v>
      </c>
      <c r="G433" s="4" t="s">
        <v>277</v>
      </c>
      <c r="H433" s="9">
        <v>6.1958450878111684</v>
      </c>
      <c r="I433" s="9">
        <v>0.88771217150954618</v>
      </c>
      <c r="J433" s="287">
        <v>7.083557259320715</v>
      </c>
      <c r="K433" s="9">
        <v>0.54300900988544198</v>
      </c>
      <c r="L433" s="9">
        <v>1.8833483487924427</v>
      </c>
      <c r="M433" s="287">
        <v>2.4263573586778846</v>
      </c>
      <c r="N433" s="9">
        <v>2.586046517021551</v>
      </c>
      <c r="O433" s="9">
        <v>1.4949901708088202</v>
      </c>
      <c r="P433" s="9">
        <v>0.67060274216097593</v>
      </c>
      <c r="Q433" s="9">
        <v>0.20566171999682412</v>
      </c>
      <c r="R433" s="9">
        <v>1.0695197203885622</v>
      </c>
      <c r="S433" s="9">
        <v>2.1948918153478627</v>
      </c>
      <c r="T433" s="9">
        <v>6.2458473597633413</v>
      </c>
      <c r="U433" s="9">
        <v>0.58213405433891996</v>
      </c>
      <c r="V433" s="287">
        <v>15.049694099826855</v>
      </c>
      <c r="W433" s="287">
        <v>25.271346212094905</v>
      </c>
      <c r="X433" s="9">
        <v>2.462611599716479</v>
      </c>
      <c r="Y433" s="284">
        <v>27.734564873953925</v>
      </c>
      <c r="Z433" s="568" t="str">
        <f>SUBSTITUTE(SUBSTITUTE(SUBSTITUTE(SUBSTITUTE(IF(E433="","",VLOOKUP(E433,Esquemas_NORM!$A$2:$H$126,8,FALSE)),"PROVINCIA ADMINISTRATIVA Y DE PLANIFICACIÓN","PAT"),"PROVINCIA ADMINISTRATIVA Y DE PLANIFICACION","PAT"),"PROVINCIA ADMINISTRATIVA DE PLANIFICACION","PAT"),"PROVINCIA ADMINISTRATIVA Y PLANIFICACION","PAT")</f>
        <v>PAT AGROINDUSTRIAL DEL OCCIDENTE ANTIOQUEÑO</v>
      </c>
      <c r="AA433" s="568" t="str">
        <f>IF($E433="","",INDEX(Esquemas_NORM!$H$2:$K$126,MATCH($E433,Esquemas_NORM!$A$2:$A$126,0),MATCH(AA$4,Esquemas_NORM!$H$1:$K$1,0)))</f>
        <v>Región de Planeación y Gestión de Occidente</v>
      </c>
      <c r="AB433" s="568" t="str">
        <f>IF($E433="","",INDEX(Esquemas_NORM!$H$2:$K$126,MATCH($E433,Esquemas_NORM!$A$2:$A$126,0),MATCH(AB$4,Esquemas_NORM!$H$1:$K$1,0)))</f>
        <v>A la fecha no ha conformado un EAT Área Metropolitana</v>
      </c>
      <c r="AC433" s="568" t="str">
        <f>IF($E433="","",INDEX(Esquemas_NORM!$H$2:$K$126,MATCH($E433,Esquemas_NORM!$A$2:$A$126,0),MATCH(AC$4,Esquemas_NORM!$H$1:$K$1,0)))</f>
        <v>ASOCIACION DE MUNICIPIOS DEL NORTE ANTIOQUEÑO - AMUNORTE</v>
      </c>
      <c r="AD433" s="645"/>
    </row>
    <row r="434" spans="1:30" hidden="1" x14ac:dyDescent="0.3">
      <c r="A434" s="6">
        <v>2018</v>
      </c>
      <c r="B434" s="4" t="s">
        <v>556</v>
      </c>
      <c r="C434" s="4" t="s">
        <v>272</v>
      </c>
      <c r="D434" s="4" t="s">
        <v>572</v>
      </c>
      <c r="E434" s="4" t="s">
        <v>278</v>
      </c>
      <c r="F434" s="4" t="s">
        <v>275</v>
      </c>
      <c r="G434" s="4" t="s">
        <v>280</v>
      </c>
      <c r="H434" s="9">
        <v>45.532237011201161</v>
      </c>
      <c r="I434" s="9">
        <v>0</v>
      </c>
      <c r="J434" s="287">
        <v>45.532237011201161</v>
      </c>
      <c r="K434" s="9">
        <v>0.60503556030247896</v>
      </c>
      <c r="L434" s="9">
        <v>9.0595608200527344</v>
      </c>
      <c r="M434" s="287">
        <v>9.6645963803552135</v>
      </c>
      <c r="N434" s="9">
        <v>1.1814207772005654</v>
      </c>
      <c r="O434" s="9">
        <v>5.9328789606787113</v>
      </c>
      <c r="P434" s="9">
        <v>2.7053754336383879</v>
      </c>
      <c r="Q434" s="9">
        <v>1.3903582136753694</v>
      </c>
      <c r="R434" s="9">
        <v>4.8762788751744965</v>
      </c>
      <c r="S434" s="9">
        <v>7.8137592396117199</v>
      </c>
      <c r="T434" s="9">
        <v>13.08257287326323</v>
      </c>
      <c r="U434" s="9">
        <v>2.3468410742457211</v>
      </c>
      <c r="V434" s="287">
        <v>39.329485447488203</v>
      </c>
      <c r="W434" s="287">
        <v>97.098637131423644</v>
      </c>
      <c r="X434" s="9">
        <v>9.4619506262072957</v>
      </c>
      <c r="Y434" s="284">
        <v>106.56292023751556</v>
      </c>
      <c r="Z434" s="568" t="str">
        <f>SUBSTITUTE(SUBSTITUTE(SUBSTITUTE(SUBSTITUTE(IF(E434="","",VLOOKUP(E434,Esquemas_NORM!$A$2:$H$126,8,FALSE)),"PROVINCIA ADMINISTRATIVA Y DE PLANIFICACIÓN","PAT"),"PROVINCIA ADMINISTRATIVA Y DE PLANIFICACION","PAT"),"PROVINCIA ADMINISTRATIVA DE PLANIFICACION","PAT"),"PROVINCIA ADMINISTRATIVA Y PLANIFICACION","PAT")</f>
        <v>PAT DE PENDERISCO Y SINIFANÁ</v>
      </c>
      <c r="AA434" s="568" t="str">
        <f>IF($E434="","",INDEX(Esquemas_NORM!$H$2:$K$126,MATCH($E434,Esquemas_NORM!$A$2:$A$126,0),MATCH(AA$4,Esquemas_NORM!$H$1:$K$1,0)))</f>
        <v>A la fecha no ha conformado un EAT Región</v>
      </c>
      <c r="AB434" s="568" t="str">
        <f>IF($E434="","",INDEX(Esquemas_NORM!$H$2:$K$126,MATCH($E434,Esquemas_NORM!$A$2:$A$126,0),MATCH(AB$4,Esquemas_NORM!$H$1:$K$1,0)))</f>
        <v>A la fecha no ha conformado un EAT Área Metropolitana</v>
      </c>
      <c r="AC434" s="568" t="str">
        <f>IF($E434="","",INDEX(Esquemas_NORM!$H$2:$K$126,MATCH($E434,Esquemas_NORM!$A$2:$A$126,0),MATCH(AC$4,Esquemas_NORM!$H$1:$K$1,0)))</f>
        <v>ASOCIACION DE MUNICIPIOS DEL OCCIDENTE ANTIOQUEÑO - AMOCCIDENTE</v>
      </c>
      <c r="AD434" s="645"/>
    </row>
    <row r="435" spans="1:30" hidden="1" x14ac:dyDescent="0.3">
      <c r="A435" s="6">
        <v>2018</v>
      </c>
      <c r="B435" s="4" t="s">
        <v>556</v>
      </c>
      <c r="C435" s="4" t="s">
        <v>272</v>
      </c>
      <c r="D435" s="4" t="s">
        <v>572</v>
      </c>
      <c r="E435" s="4" t="s">
        <v>281</v>
      </c>
      <c r="F435" s="4" t="s">
        <v>275</v>
      </c>
      <c r="G435" s="4" t="s">
        <v>282</v>
      </c>
      <c r="H435" s="9">
        <v>10.773130740841422</v>
      </c>
      <c r="I435" s="9">
        <v>0</v>
      </c>
      <c r="J435" s="287">
        <v>10.773130740841422</v>
      </c>
      <c r="K435" s="9">
        <v>1.0989396547696484</v>
      </c>
      <c r="L435" s="9">
        <v>3.1875952613785565</v>
      </c>
      <c r="M435" s="287">
        <v>4.2865349161482049</v>
      </c>
      <c r="N435" s="9">
        <v>0.80048347904049322</v>
      </c>
      <c r="O435" s="9">
        <v>4.7766657039935092</v>
      </c>
      <c r="P435" s="9">
        <v>1.8709049410005927</v>
      </c>
      <c r="Q435" s="9">
        <v>0.86680451585062046</v>
      </c>
      <c r="R435" s="9">
        <v>3.8567385476163945</v>
      </c>
      <c r="S435" s="9">
        <v>4.7060482330232087</v>
      </c>
      <c r="T435" s="9">
        <v>10.730172365350167</v>
      </c>
      <c r="U435" s="9">
        <v>1.9653301939360606</v>
      </c>
      <c r="V435" s="287">
        <v>29.573147979811051</v>
      </c>
      <c r="W435" s="287">
        <v>45.571189667140032</v>
      </c>
      <c r="X435" s="9">
        <v>4.4407662079157291</v>
      </c>
      <c r="Y435" s="284">
        <v>50.013050575108764</v>
      </c>
      <c r="Z435" s="568" t="str">
        <f>SUBSTITUTE(SUBSTITUTE(SUBSTITUTE(SUBSTITUTE(IF(E435="","",VLOOKUP(E435,Esquemas_NORM!$A$2:$H$126,8,FALSE)),"PROVINCIA ADMINISTRATIVA Y DE PLANIFICACIÓN","PAT"),"PROVINCIA ADMINISTRATIVA Y DE PLANIFICACION","PAT"),"PROVINCIA ADMINISTRATIVA DE PLANIFICACION","PAT"),"PROVINCIA ADMINISTRATIVA Y PLANIFICACION","PAT")</f>
        <v>A la fecha no ha conformado un EAT Provincia</v>
      </c>
      <c r="AA435" s="568" t="str">
        <f>IF($E435="","",INDEX(Esquemas_NORM!$H$2:$K$126,MATCH($E435,Esquemas_NORM!$A$2:$A$126,0),MATCH(AA$4,Esquemas_NORM!$H$1:$K$1,0)))</f>
        <v>Región de Planeación y Gestión de Occidente</v>
      </c>
      <c r="AB435" s="568" t="str">
        <f>IF($E435="","",INDEX(Esquemas_NORM!$H$2:$K$126,MATCH($E435,Esquemas_NORM!$A$2:$A$126,0),MATCH(AB$4,Esquemas_NORM!$H$1:$K$1,0)))</f>
        <v>A la fecha no ha conformado un EAT Área Metropolitana</v>
      </c>
      <c r="AC435" s="568" t="str">
        <f>IF($E435="","",INDEX(Esquemas_NORM!$H$2:$K$126,MATCH($E435,Esquemas_NORM!$A$2:$A$126,0),MATCH(AC$4,Esquemas_NORM!$H$1:$K$1,0)))</f>
        <v>ASOCIACION DE MUNICIPIOS DEL OCCIDENTE ANTIOQUEÑO - AMOCCIDENTE</v>
      </c>
      <c r="AD435" s="645"/>
    </row>
    <row r="436" spans="1:30" hidden="1" x14ac:dyDescent="0.3">
      <c r="A436" s="6">
        <v>2018</v>
      </c>
      <c r="B436" s="4" t="s">
        <v>556</v>
      </c>
      <c r="C436" s="4" t="s">
        <v>272</v>
      </c>
      <c r="D436" s="4" t="s">
        <v>572</v>
      </c>
      <c r="E436" s="4" t="s">
        <v>283</v>
      </c>
      <c r="F436" s="4" t="s">
        <v>275</v>
      </c>
      <c r="G436" s="4" t="s">
        <v>284</v>
      </c>
      <c r="H436" s="9">
        <v>4.698433102226522</v>
      </c>
      <c r="I436" s="9">
        <v>13.893623018661467</v>
      </c>
      <c r="J436" s="287">
        <v>18.592056120887989</v>
      </c>
      <c r="K436" s="9">
        <v>4.1277930686042597</v>
      </c>
      <c r="L436" s="9">
        <v>1.9005978112489321</v>
      </c>
      <c r="M436" s="287">
        <v>6.028390879853192</v>
      </c>
      <c r="N436" s="9">
        <v>4.6514593483298041</v>
      </c>
      <c r="O436" s="9">
        <v>6.5286048069568823</v>
      </c>
      <c r="P436" s="9">
        <v>3.2116035951900681</v>
      </c>
      <c r="Q436" s="9">
        <v>1.1061900170458585</v>
      </c>
      <c r="R436" s="9">
        <v>8.2537975839299129</v>
      </c>
      <c r="S436" s="9">
        <v>7.9584673288624321</v>
      </c>
      <c r="T436" s="9">
        <v>14.474244430304315</v>
      </c>
      <c r="U436" s="9">
        <v>3.133930932461074</v>
      </c>
      <c r="V436" s="287">
        <v>49.318298043080354</v>
      </c>
      <c r="W436" s="287">
        <v>75.991514043956812</v>
      </c>
      <c r="X436" s="9">
        <v>7.4051292081533315</v>
      </c>
      <c r="Y436" s="284">
        <v>83.398468701808824</v>
      </c>
      <c r="Z436" s="568" t="str">
        <f>SUBSTITUTE(SUBSTITUTE(SUBSTITUTE(SUBSTITUTE(IF(E436="","",VLOOKUP(E436,Esquemas_NORM!$A$2:$H$126,8,FALSE)),"PROVINCIA ADMINISTRATIVA Y DE PLANIFICACIÓN","PAT"),"PROVINCIA ADMINISTRATIVA Y DE PLANIFICACION","PAT"),"PROVINCIA ADMINISTRATIVA DE PLANIFICACION","PAT"),"PROVINCIA ADMINISTRATIVA Y PLANIFICACION","PAT")</f>
        <v>PAT TURÍSTICA Y AGROECOLÓGICA DEL OCCIDENTE ANTIOQUEÑO</v>
      </c>
      <c r="AA436" s="568" t="str">
        <f>IF($E436="","",INDEX(Esquemas_NORM!$H$2:$K$126,MATCH($E436,Esquemas_NORM!$A$2:$A$126,0),MATCH(AA$4,Esquemas_NORM!$H$1:$K$1,0)))</f>
        <v>Región de Planeación y Gestión de Occidente</v>
      </c>
      <c r="AB436" s="568" t="str">
        <f>IF($E436="","",INDEX(Esquemas_NORM!$H$2:$K$126,MATCH($E436,Esquemas_NORM!$A$2:$A$126,0),MATCH(AB$4,Esquemas_NORM!$H$1:$K$1,0)))</f>
        <v>A la fecha no ha conformado un EAT Área Metropolitana</v>
      </c>
      <c r="AC436" s="568" t="str">
        <f>IF($E436="","",INDEX(Esquemas_NORM!$H$2:$K$126,MATCH($E436,Esquemas_NORM!$A$2:$A$126,0),MATCH(AC$4,Esquemas_NORM!$H$1:$K$1,0)))</f>
        <v>ASOCIACION DE MUNICIPIOS DEL OCCIDENTE ANTIOQUEÑO - AMOCCIDENTE</v>
      </c>
      <c r="AD436" s="645"/>
    </row>
    <row r="437" spans="1:30" hidden="1" x14ac:dyDescent="0.3">
      <c r="A437" s="6">
        <v>2018</v>
      </c>
      <c r="B437" s="4" t="s">
        <v>556</v>
      </c>
      <c r="C437" s="4" t="s">
        <v>272</v>
      </c>
      <c r="D437" s="4" t="s">
        <v>572</v>
      </c>
      <c r="E437" s="4" t="s">
        <v>285</v>
      </c>
      <c r="F437" s="4" t="s">
        <v>275</v>
      </c>
      <c r="G437" s="4" t="s">
        <v>286</v>
      </c>
      <c r="H437" s="9">
        <v>26.915806746656788</v>
      </c>
      <c r="I437" s="9">
        <v>0</v>
      </c>
      <c r="J437" s="287">
        <v>26.915806746656788</v>
      </c>
      <c r="K437" s="9">
        <v>2.2219124374595358</v>
      </c>
      <c r="L437" s="9">
        <v>6.3727544262708387</v>
      </c>
      <c r="M437" s="287">
        <v>8.5946668637303745</v>
      </c>
      <c r="N437" s="9">
        <v>0.98356860002348412</v>
      </c>
      <c r="O437" s="9">
        <v>9.6517706937910646</v>
      </c>
      <c r="P437" s="9">
        <v>3.7974101107633458</v>
      </c>
      <c r="Q437" s="9">
        <v>2.0155007498377739</v>
      </c>
      <c r="R437" s="9">
        <v>6.6030440073304879</v>
      </c>
      <c r="S437" s="9">
        <v>8.7188501084774188</v>
      </c>
      <c r="T437" s="9">
        <v>19.073119501845294</v>
      </c>
      <c r="U437" s="9">
        <v>3.0419549739381111</v>
      </c>
      <c r="V437" s="287">
        <v>53.885218746006977</v>
      </c>
      <c r="W437" s="287">
        <v>91.451656262638608</v>
      </c>
      <c r="X437" s="9">
        <v>8.9116704601175041</v>
      </c>
      <c r="Y437" s="284">
        <v>100.36552355223741</v>
      </c>
      <c r="Z437" s="568" t="str">
        <f>SUBSTITUTE(SUBSTITUTE(SUBSTITUTE(SUBSTITUTE(IF(E437="","",VLOOKUP(E437,Esquemas_NORM!$A$2:$H$126,8,FALSE)),"PROVINCIA ADMINISTRATIVA Y DE PLANIFICACIÓN","PAT"),"PROVINCIA ADMINISTRATIVA Y DE PLANIFICACION","PAT"),"PROVINCIA ADMINISTRATIVA DE PLANIFICACION","PAT"),"PROVINCIA ADMINISTRATIVA Y PLANIFICACION","PAT")</f>
        <v>PAT DE PENDERISCO Y SINIFANÁ</v>
      </c>
      <c r="AA437" s="568" t="str">
        <f>IF($E437="","",INDEX(Esquemas_NORM!$H$2:$K$126,MATCH($E437,Esquemas_NORM!$A$2:$A$126,0),MATCH(AA$4,Esquemas_NORM!$H$1:$K$1,0)))</f>
        <v>A la fecha no ha conformado un EAT Región</v>
      </c>
      <c r="AB437" s="568" t="str">
        <f>IF($E437="","",INDEX(Esquemas_NORM!$H$2:$K$126,MATCH($E437,Esquemas_NORM!$A$2:$A$126,0),MATCH(AB$4,Esquemas_NORM!$H$1:$K$1,0)))</f>
        <v>A la fecha no ha conformado un EAT Área Metropolitana</v>
      </c>
      <c r="AC437" s="568" t="str">
        <f>IF($E437="","",INDEX(Esquemas_NORM!$H$2:$K$126,MATCH($E437,Esquemas_NORM!$A$2:$A$126,0),MATCH(AC$4,Esquemas_NORM!$H$1:$K$1,0)))</f>
        <v>ASOCIACION DE MUNICIPIOS DEL OCCIDENTE ANTIOQUEÑO - AMOCCIDENTE</v>
      </c>
      <c r="AD437" s="645"/>
    </row>
    <row r="438" spans="1:30" hidden="1" x14ac:dyDescent="0.3">
      <c r="A438" s="6">
        <v>2018</v>
      </c>
      <c r="B438" s="4" t="s">
        <v>556</v>
      </c>
      <c r="C438" s="4" t="s">
        <v>272</v>
      </c>
      <c r="D438" s="4" t="s">
        <v>571</v>
      </c>
      <c r="E438" s="4" t="s">
        <v>287</v>
      </c>
      <c r="F438" s="4" t="s">
        <v>275</v>
      </c>
      <c r="G438" s="4" t="s">
        <v>288</v>
      </c>
      <c r="H438" s="9">
        <v>23.979020938720112</v>
      </c>
      <c r="I438" s="9">
        <v>0</v>
      </c>
      <c r="J438" s="287">
        <v>23.979020938720112</v>
      </c>
      <c r="K438" s="9">
        <v>0.60177407911222214</v>
      </c>
      <c r="L438" s="9">
        <v>12.059209597051485</v>
      </c>
      <c r="M438" s="287">
        <v>12.660983676163706</v>
      </c>
      <c r="N438" s="9">
        <v>6.9668186573739153</v>
      </c>
      <c r="O438" s="9">
        <v>19.818849218646353</v>
      </c>
      <c r="P438" s="9">
        <v>4.8352190553799854</v>
      </c>
      <c r="Q438" s="9">
        <v>2.1828391636078042</v>
      </c>
      <c r="R438" s="9">
        <v>9.6967392535327122</v>
      </c>
      <c r="S438" s="9">
        <v>13.527837058576706</v>
      </c>
      <c r="T438" s="9">
        <v>30.656041843985374</v>
      </c>
      <c r="U438" s="9">
        <v>4.129484280624518</v>
      </c>
      <c r="V438" s="287">
        <v>91.813828531727381</v>
      </c>
      <c r="W438" s="287">
        <v>131.47715769996685</v>
      </c>
      <c r="X438" s="9">
        <v>12.81202714459198</v>
      </c>
      <c r="Y438" s="284">
        <v>144.29234315691701</v>
      </c>
      <c r="Z438" s="568" t="str">
        <f>SUBSTITUTE(SUBSTITUTE(SUBSTITUTE(SUBSTITUTE(IF(E438="","",VLOOKUP(E438,Esquemas_NORM!$A$2:$H$126,8,FALSE)),"PROVINCIA ADMINISTRATIVA Y DE PLANIFICACIÓN","PAT"),"PROVINCIA ADMINISTRATIVA Y DE PLANIFICACION","PAT"),"PROVINCIA ADMINISTRATIVA DE PLANIFICACION","PAT"),"PROVINCIA ADMINISTRATIVA Y PLANIFICACION","PAT")</f>
        <v>PAT AGROINDUSTRIAL DEL OCCIDENTE ANTIOQUEÑO</v>
      </c>
      <c r="AA438" s="568" t="str">
        <f>IF($E438="","",INDEX(Esquemas_NORM!$H$2:$K$126,MATCH($E438,Esquemas_NORM!$A$2:$A$126,0),MATCH(AA$4,Esquemas_NORM!$H$1:$K$1,0)))</f>
        <v>Región de Planeación y Gestión de Occidente</v>
      </c>
      <c r="AB438" s="568" t="str">
        <f>IF($E438="","",INDEX(Esquemas_NORM!$H$2:$K$126,MATCH($E438,Esquemas_NORM!$A$2:$A$126,0),MATCH(AB$4,Esquemas_NORM!$H$1:$K$1,0)))</f>
        <v>A la fecha no ha conformado un EAT Área Metropolitana</v>
      </c>
      <c r="AC438" s="568" t="str">
        <f>IF($E438="","",INDEX(Esquemas_NORM!$H$2:$K$126,MATCH($E438,Esquemas_NORM!$A$2:$A$126,0),MATCH(AC$4,Esquemas_NORM!$H$1:$K$1,0)))</f>
        <v>ASOCIACION DE MUNICIPIOS DEL OCCIDENTE ANTIOQUEÑO - AMOCCIDENTE</v>
      </c>
      <c r="AD438" s="645"/>
    </row>
    <row r="439" spans="1:30" hidden="1" x14ac:dyDescent="0.3">
      <c r="A439" s="6">
        <v>2018</v>
      </c>
      <c r="B439" s="4" t="s">
        <v>556</v>
      </c>
      <c r="C439" s="4" t="s">
        <v>272</v>
      </c>
      <c r="D439" s="4" t="s">
        <v>571</v>
      </c>
      <c r="E439" s="4" t="s">
        <v>289</v>
      </c>
      <c r="F439" s="4" t="s">
        <v>275</v>
      </c>
      <c r="G439" s="4" t="s">
        <v>290</v>
      </c>
      <c r="H439" s="9">
        <v>53.868277022391879</v>
      </c>
      <c r="I439" s="9">
        <v>4.021183529252915</v>
      </c>
      <c r="J439" s="287">
        <v>57.889460551644795</v>
      </c>
      <c r="K439" s="9">
        <v>1.749145701169436</v>
      </c>
      <c r="L439" s="9">
        <v>18.91945440861365</v>
      </c>
      <c r="M439" s="287">
        <v>20.668600109783085</v>
      </c>
      <c r="N439" s="9">
        <v>4.0344360380398827</v>
      </c>
      <c r="O439" s="9">
        <v>35.836901802376069</v>
      </c>
      <c r="P439" s="9">
        <v>9.021278800205307</v>
      </c>
      <c r="Q439" s="9">
        <v>4.8645722452554043</v>
      </c>
      <c r="R439" s="9">
        <v>14.455274980583646</v>
      </c>
      <c r="S439" s="9">
        <v>21.778728752234599</v>
      </c>
      <c r="T439" s="9">
        <v>40.941117212135701</v>
      </c>
      <c r="U439" s="9">
        <v>5.2290992554796452</v>
      </c>
      <c r="V439" s="287">
        <v>136.16140908631024</v>
      </c>
      <c r="W439" s="287">
        <v>220.13250072075169</v>
      </c>
      <c r="X439" s="9">
        <v>21.451205851872832</v>
      </c>
      <c r="Y439" s="284">
        <v>241.58899454210624</v>
      </c>
      <c r="Z439" s="568" t="str">
        <f>SUBSTITUTE(SUBSTITUTE(SUBSTITUTE(SUBSTITUTE(IF(E439="","",VLOOKUP(E439,Esquemas_NORM!$A$2:$H$126,8,FALSE)),"PROVINCIA ADMINISTRATIVA Y DE PLANIFICACIÓN","PAT"),"PROVINCIA ADMINISTRATIVA Y DE PLANIFICACION","PAT"),"PROVINCIA ADMINISTRATIVA DE PLANIFICACION","PAT"),"PROVINCIA ADMINISTRATIVA Y PLANIFICACION","PAT")</f>
        <v>PAT AGROINDUSTRIAL DEL OCCIDENTE ANTIOQUEÑO</v>
      </c>
      <c r="AA439" s="568" t="str">
        <f>IF($E439="","",INDEX(Esquemas_NORM!$H$2:$K$126,MATCH($E439,Esquemas_NORM!$A$2:$A$126,0),MATCH(AA$4,Esquemas_NORM!$H$1:$K$1,0)))</f>
        <v>Región de Planeación y Gestión de Occidente</v>
      </c>
      <c r="AB439" s="568" t="str">
        <f>IF($E439="","",INDEX(Esquemas_NORM!$H$2:$K$126,MATCH($E439,Esquemas_NORM!$A$2:$A$126,0),MATCH(AB$4,Esquemas_NORM!$H$1:$K$1,0)))</f>
        <v>A la fecha no ha conformado un EAT Área Metropolitana</v>
      </c>
      <c r="AC439" s="568" t="str">
        <f>IF($E439="","",INDEX(Esquemas_NORM!$H$2:$K$126,MATCH($E439,Esquemas_NORM!$A$2:$A$126,0),MATCH(AC$4,Esquemas_NORM!$H$1:$K$1,0)))</f>
        <v>ASOCIACION DE MUNICIPIOS DEL OCCIDENTE ANTIOQUEÑO - AMOCCIDENTE</v>
      </c>
      <c r="AD439" s="645"/>
    </row>
    <row r="440" spans="1:30" hidden="1" x14ac:dyDescent="0.3">
      <c r="A440" s="6">
        <v>2018</v>
      </c>
      <c r="B440" s="4" t="s">
        <v>556</v>
      </c>
      <c r="C440" s="4" t="s">
        <v>272</v>
      </c>
      <c r="D440" s="4" t="s">
        <v>572</v>
      </c>
      <c r="E440" s="4" t="s">
        <v>291</v>
      </c>
      <c r="F440" s="4" t="s">
        <v>275</v>
      </c>
      <c r="G440" s="4" t="s">
        <v>292</v>
      </c>
      <c r="H440" s="9">
        <v>90.477248100736716</v>
      </c>
      <c r="I440" s="9">
        <v>0</v>
      </c>
      <c r="J440" s="287">
        <v>90.477248100736716</v>
      </c>
      <c r="K440" s="9">
        <v>7.1123828444481578</v>
      </c>
      <c r="L440" s="9">
        <v>12.034859673683627</v>
      </c>
      <c r="M440" s="287">
        <v>19.147242518131783</v>
      </c>
      <c r="N440" s="9">
        <v>3.1517341149704405</v>
      </c>
      <c r="O440" s="9">
        <v>15.623766219632348</v>
      </c>
      <c r="P440" s="9">
        <v>6.0671721301437849</v>
      </c>
      <c r="Q440" s="9">
        <v>2.0159633384122038</v>
      </c>
      <c r="R440" s="9">
        <v>11.575220688323723</v>
      </c>
      <c r="S440" s="9">
        <v>12.511269975446798</v>
      </c>
      <c r="T440" s="9">
        <v>20.775566028480764</v>
      </c>
      <c r="U440" s="9">
        <v>4.8105585828790192</v>
      </c>
      <c r="V440" s="287">
        <v>76.531251078289088</v>
      </c>
      <c r="W440" s="287">
        <v>191.41541771194318</v>
      </c>
      <c r="X440" s="9">
        <v>18.652818257726089</v>
      </c>
      <c r="Y440" s="284">
        <v>210.07283410435593</v>
      </c>
      <c r="Z440" s="568" t="str">
        <f>SUBSTITUTE(SUBSTITUTE(SUBSTITUTE(SUBSTITUTE(IF(E440="","",VLOOKUP(E440,Esquemas_NORM!$A$2:$H$126,8,FALSE)),"PROVINCIA ADMINISTRATIVA Y DE PLANIFICACIÓN","PAT"),"PROVINCIA ADMINISTRATIVA Y DE PLANIFICACION","PAT"),"PROVINCIA ADMINISTRATIVA DE PLANIFICACION","PAT"),"PROVINCIA ADMINISTRATIVA Y PLANIFICACION","PAT")</f>
        <v>PAT TURÍSTICA Y AGROECOLÓGICA DEL OCCIDENTE ANTIOQUEÑO</v>
      </c>
      <c r="AA440" s="568" t="str">
        <f>IF($E440="","",INDEX(Esquemas_NORM!$H$2:$K$126,MATCH($E440,Esquemas_NORM!$A$2:$A$126,0),MATCH(AA$4,Esquemas_NORM!$H$1:$K$1,0)))</f>
        <v>A la fecha no ha conformado un EAT Región</v>
      </c>
      <c r="AB440" s="568" t="str">
        <f>IF($E440="","",INDEX(Esquemas_NORM!$H$2:$K$126,MATCH($E440,Esquemas_NORM!$A$2:$A$126,0),MATCH(AB$4,Esquemas_NORM!$H$1:$K$1,0)))</f>
        <v>A la fecha no ha conformado un EAT Área Metropolitana</v>
      </c>
      <c r="AC440" s="568" t="str">
        <f>IF($E440="","",INDEX(Esquemas_NORM!$H$2:$K$126,MATCH($E440,Esquemas_NORM!$A$2:$A$126,0),MATCH(AC$4,Esquemas_NORM!$H$1:$K$1,0)))</f>
        <v>ASOCIACION DE MUNICIPIOS DEL OCCIDENTE ANTIOQUEÑO - AMOCCIDENTE</v>
      </c>
      <c r="AD440" s="645"/>
    </row>
    <row r="441" spans="1:30" hidden="1" x14ac:dyDescent="0.3">
      <c r="A441" s="6">
        <v>2018</v>
      </c>
      <c r="B441" s="4" t="s">
        <v>556</v>
      </c>
      <c r="C441" s="4" t="s">
        <v>272</v>
      </c>
      <c r="D441" s="4" t="s">
        <v>571</v>
      </c>
      <c r="E441" s="4" t="s">
        <v>293</v>
      </c>
      <c r="F441" s="4" t="s">
        <v>275</v>
      </c>
      <c r="G441" s="4" t="s">
        <v>294</v>
      </c>
      <c r="H441" s="9">
        <v>24.165514104937575</v>
      </c>
      <c r="I441" s="9">
        <v>1.0712893079519417</v>
      </c>
      <c r="J441" s="287">
        <v>25.236803412889518</v>
      </c>
      <c r="K441" s="9">
        <v>2.3102608194462149</v>
      </c>
      <c r="L441" s="9">
        <v>17.463546948670462</v>
      </c>
      <c r="M441" s="287">
        <v>19.773807768116676</v>
      </c>
      <c r="N441" s="9">
        <v>13.066365416841354</v>
      </c>
      <c r="O441" s="9">
        <v>28.524686760569491</v>
      </c>
      <c r="P441" s="9">
        <v>8.4792875449044445</v>
      </c>
      <c r="Q441" s="9">
        <v>5.1091516982430889</v>
      </c>
      <c r="R441" s="9">
        <v>10.828079378496341</v>
      </c>
      <c r="S441" s="9">
        <v>17.045302462750641</v>
      </c>
      <c r="T441" s="9">
        <v>34.904130971656862</v>
      </c>
      <c r="U441" s="9">
        <v>4.7843275780287771</v>
      </c>
      <c r="V441" s="287">
        <v>122.74133181149099</v>
      </c>
      <c r="W441" s="287">
        <v>171.38408007971478</v>
      </c>
      <c r="X441" s="9">
        <v>16.700828680392561</v>
      </c>
      <c r="Y441" s="284">
        <v>188.08902570686507</v>
      </c>
      <c r="Z441" s="568" t="str">
        <f>SUBSTITUTE(SUBSTITUTE(SUBSTITUTE(SUBSTITUTE(IF(E441="","",VLOOKUP(E441,Esquemas_NORM!$A$2:$H$126,8,FALSE)),"PROVINCIA ADMINISTRATIVA Y DE PLANIFICACIÓN","PAT"),"PROVINCIA ADMINISTRATIVA Y DE PLANIFICACION","PAT"),"PROVINCIA ADMINISTRATIVA DE PLANIFICACION","PAT"),"PROVINCIA ADMINISTRATIVA Y PLANIFICACION","PAT")</f>
        <v>PAT AGROINDUSTRIAL DEL OCCIDENTE ANTIOQUEÑO</v>
      </c>
      <c r="AA441" s="568" t="str">
        <f>IF($E441="","",INDEX(Esquemas_NORM!$H$2:$K$126,MATCH($E441,Esquemas_NORM!$A$2:$A$126,0),MATCH(AA$4,Esquemas_NORM!$H$1:$K$1,0)))</f>
        <v>Región de Planeación y Gestión de Occidente</v>
      </c>
      <c r="AB441" s="568" t="str">
        <f>IF($E441="","",INDEX(Esquemas_NORM!$H$2:$K$126,MATCH($E441,Esquemas_NORM!$A$2:$A$126,0),MATCH(AB$4,Esquemas_NORM!$H$1:$K$1,0)))</f>
        <v>A la fecha no ha conformado un EAT Área Metropolitana</v>
      </c>
      <c r="AC441" s="568" t="str">
        <f>IF($E441="","",INDEX(Esquemas_NORM!$H$2:$K$126,MATCH($E441,Esquemas_NORM!$A$2:$A$126,0),MATCH(AC$4,Esquemas_NORM!$H$1:$K$1,0)))</f>
        <v>ASOCIACION DE MUNICIPIOS DEL OCCIDENTE ANTIOQUEÑO - AMOCCIDENTE</v>
      </c>
      <c r="AD441" s="645"/>
    </row>
    <row r="442" spans="1:30" hidden="1" x14ac:dyDescent="0.3">
      <c r="A442" s="6">
        <v>2018</v>
      </c>
      <c r="B442" s="4" t="s">
        <v>556</v>
      </c>
      <c r="C442" s="4" t="s">
        <v>272</v>
      </c>
      <c r="D442" s="4" t="s">
        <v>572</v>
      </c>
      <c r="E442" s="4" t="s">
        <v>295</v>
      </c>
      <c r="F442" s="4" t="s">
        <v>275</v>
      </c>
      <c r="G442" s="4" t="s">
        <v>296</v>
      </c>
      <c r="H442" s="9">
        <v>10.15643519566731</v>
      </c>
      <c r="I442" s="9">
        <v>0</v>
      </c>
      <c r="J442" s="287">
        <v>10.15643519566731</v>
      </c>
      <c r="K442" s="9">
        <v>0.56752862405514415</v>
      </c>
      <c r="L442" s="9">
        <v>3.8567572466998681</v>
      </c>
      <c r="M442" s="287">
        <v>4.4242858707550123</v>
      </c>
      <c r="N442" s="9">
        <v>0.94855891706785822</v>
      </c>
      <c r="O442" s="9">
        <v>7.1256968051662088</v>
      </c>
      <c r="P442" s="9">
        <v>1.7025444802767835</v>
      </c>
      <c r="Q442" s="9">
        <v>0.63442100414016311</v>
      </c>
      <c r="R442" s="9">
        <v>3.9024900173254333</v>
      </c>
      <c r="S442" s="9">
        <v>5.2262276507695109</v>
      </c>
      <c r="T442" s="9">
        <v>10.345766942076436</v>
      </c>
      <c r="U442" s="9">
        <v>2.3119843026267359</v>
      </c>
      <c r="V442" s="287">
        <v>32.197690119449128</v>
      </c>
      <c r="W442" s="287">
        <v>47.811445438428358</v>
      </c>
      <c r="X442" s="9">
        <v>4.6590719444762279</v>
      </c>
      <c r="Y442" s="284">
        <v>52.471665897837774</v>
      </c>
      <c r="Z442" s="568" t="str">
        <f>SUBSTITUTE(SUBSTITUTE(SUBSTITUTE(SUBSTITUTE(IF(E442="","",VLOOKUP(E442,Esquemas_NORM!$A$2:$H$126,8,FALSE)),"PROVINCIA ADMINISTRATIVA Y DE PLANIFICACIÓN","PAT"),"PROVINCIA ADMINISTRATIVA Y DE PLANIFICACION","PAT"),"PROVINCIA ADMINISTRATIVA DE PLANIFICACION","PAT"),"PROVINCIA ADMINISTRATIVA Y PLANIFICACION","PAT")</f>
        <v>PAT TURÍSTICA Y AGROECOLÓGICA DEL OCCIDENTE ANTIOQUEÑO</v>
      </c>
      <c r="AA442" s="568" t="str">
        <f>IF($E442="","",INDEX(Esquemas_NORM!$H$2:$K$126,MATCH($E442,Esquemas_NORM!$A$2:$A$126,0),MATCH(AA$4,Esquemas_NORM!$H$1:$K$1,0)))</f>
        <v>A la fecha no ha conformado un EAT Región</v>
      </c>
      <c r="AB442" s="568" t="str">
        <f>IF($E442="","",INDEX(Esquemas_NORM!$H$2:$K$126,MATCH($E442,Esquemas_NORM!$A$2:$A$126,0),MATCH(AB$4,Esquemas_NORM!$H$1:$K$1,0)))</f>
        <v>A la fecha no ha conformado un EAT Área Metropolitana</v>
      </c>
      <c r="AC442" s="568" t="str">
        <f>IF($E442="","",INDEX(Esquemas_NORM!$H$2:$K$126,MATCH($E442,Esquemas_NORM!$A$2:$A$126,0),MATCH(AC$4,Esquemas_NORM!$H$1:$K$1,0)))</f>
        <v>ASOCIACION DE MUNICIPIOS DEL OCCIDENTE ANTIOQUEÑO - AMOCCIDENTE</v>
      </c>
      <c r="AD442" s="645"/>
    </row>
    <row r="443" spans="1:30" hidden="1" x14ac:dyDescent="0.3">
      <c r="A443" s="6">
        <v>2018</v>
      </c>
      <c r="B443" s="4" t="s">
        <v>556</v>
      </c>
      <c r="C443" s="4" t="s">
        <v>272</v>
      </c>
      <c r="D443" s="4" t="s">
        <v>572</v>
      </c>
      <c r="E443" s="4" t="s">
        <v>297</v>
      </c>
      <c r="F443" s="4" t="s">
        <v>275</v>
      </c>
      <c r="G443" s="4" t="s">
        <v>298</v>
      </c>
      <c r="H443" s="9">
        <v>11.858869344951568</v>
      </c>
      <c r="I443" s="9">
        <v>0</v>
      </c>
      <c r="J443" s="287">
        <v>11.858869344951568</v>
      </c>
      <c r="K443" s="9">
        <v>0.88055410269736878</v>
      </c>
      <c r="L443" s="9">
        <v>3.8490302151916729</v>
      </c>
      <c r="M443" s="287">
        <v>4.7295843178890413</v>
      </c>
      <c r="N443" s="9">
        <v>1.381221344188432</v>
      </c>
      <c r="O443" s="9">
        <v>5.0386999976882381</v>
      </c>
      <c r="P443" s="9">
        <v>2.129576013697978</v>
      </c>
      <c r="Q443" s="9">
        <v>1.0996317299066014</v>
      </c>
      <c r="R443" s="9">
        <v>4.2669038909339143</v>
      </c>
      <c r="S443" s="9">
        <v>5.1802361498755216</v>
      </c>
      <c r="T443" s="9">
        <v>11.328632442284636</v>
      </c>
      <c r="U443" s="9">
        <v>1.6878643532974731</v>
      </c>
      <c r="V443" s="287">
        <v>32.112765921872793</v>
      </c>
      <c r="W443" s="287">
        <v>49.745025725495239</v>
      </c>
      <c r="X443" s="9">
        <v>4.8474931391338432</v>
      </c>
      <c r="Y443" s="284">
        <v>54.593713827558418</v>
      </c>
      <c r="Z443" s="568" t="str">
        <f>SUBSTITUTE(SUBSTITUTE(SUBSTITUTE(SUBSTITUTE(IF(E443="","",VLOOKUP(E443,Esquemas_NORM!$A$2:$H$126,8,FALSE)),"PROVINCIA ADMINISTRATIVA Y DE PLANIFICACIÓN","PAT"),"PROVINCIA ADMINISTRATIVA Y DE PLANIFICACION","PAT"),"PROVINCIA ADMINISTRATIVA DE PLANIFICACION","PAT"),"PROVINCIA ADMINISTRATIVA Y PLANIFICACION","PAT")</f>
        <v>PAT TURÍSTICA Y AGROECOLÓGICA DEL OCCIDENTE ANTIOQUEÑO</v>
      </c>
      <c r="AA443" s="568" t="str">
        <f>IF($E443="","",INDEX(Esquemas_NORM!$H$2:$K$126,MATCH($E443,Esquemas_NORM!$A$2:$A$126,0),MATCH(AA$4,Esquemas_NORM!$H$1:$K$1,0)))</f>
        <v>Región de Planeación y Gestión de Occidente</v>
      </c>
      <c r="AB443" s="568" t="str">
        <f>IF($E443="","",INDEX(Esquemas_NORM!$H$2:$K$126,MATCH($E443,Esquemas_NORM!$A$2:$A$126,0),MATCH(AB$4,Esquemas_NORM!$H$1:$K$1,0)))</f>
        <v>A la fecha no ha conformado un EAT Área Metropolitana</v>
      </c>
      <c r="AC443" s="568" t="str">
        <f>IF($E443="","",INDEX(Esquemas_NORM!$H$2:$K$126,MATCH($E443,Esquemas_NORM!$A$2:$A$126,0),MATCH(AC$4,Esquemas_NORM!$H$1:$K$1,0)))</f>
        <v>ASOCIACION DE MUNICIPIOS DEL OCCIDENTE ANTIOQUEÑO - AMOCCIDENTE</v>
      </c>
      <c r="AD443" s="645"/>
    </row>
    <row r="444" spans="1:30" hidden="1" x14ac:dyDescent="0.3">
      <c r="A444" s="6">
        <v>2018</v>
      </c>
      <c r="B444" s="4" t="s">
        <v>556</v>
      </c>
      <c r="C444" s="4" t="s">
        <v>272</v>
      </c>
      <c r="D444" s="4" t="s">
        <v>572</v>
      </c>
      <c r="E444" s="4" t="s">
        <v>299</v>
      </c>
      <c r="F444" s="4" t="s">
        <v>275</v>
      </c>
      <c r="G444" s="4" t="s">
        <v>300</v>
      </c>
      <c r="H444" s="9">
        <v>15.454239601577695</v>
      </c>
      <c r="I444" s="9">
        <v>0</v>
      </c>
      <c r="J444" s="287">
        <v>15.454239601577695</v>
      </c>
      <c r="K444" s="9">
        <v>0.24815989660211413</v>
      </c>
      <c r="L444" s="9">
        <v>7.8962910305045577</v>
      </c>
      <c r="M444" s="287">
        <v>8.1444509271066714</v>
      </c>
      <c r="N444" s="9">
        <v>2.1467669433723309</v>
      </c>
      <c r="O444" s="9">
        <v>9.0034510783258987</v>
      </c>
      <c r="P444" s="9">
        <v>4.1297784849560601</v>
      </c>
      <c r="Q444" s="9">
        <v>1.9459840458391628</v>
      </c>
      <c r="R444" s="9">
        <v>5.3875953624401491</v>
      </c>
      <c r="S444" s="9">
        <v>9.989720316706503</v>
      </c>
      <c r="T444" s="9">
        <v>20.890857542327829</v>
      </c>
      <c r="U444" s="9">
        <v>5.6771086442880963</v>
      </c>
      <c r="V444" s="287">
        <v>59.171262418256028</v>
      </c>
      <c r="W444" s="287">
        <v>84.310130740365125</v>
      </c>
      <c r="X444" s="9">
        <v>8.2157517131193725</v>
      </c>
      <c r="Y444" s="284">
        <v>92.527907730973695</v>
      </c>
      <c r="Z444" s="568" t="str">
        <f>SUBSTITUTE(SUBSTITUTE(SUBSTITUTE(SUBSTITUTE(IF(E444="","",VLOOKUP(E444,Esquemas_NORM!$A$2:$H$126,8,FALSE)),"PROVINCIA ADMINISTRATIVA Y DE PLANIFICACIÓN","PAT"),"PROVINCIA ADMINISTRATIVA Y DE PLANIFICACION","PAT"),"PROVINCIA ADMINISTRATIVA DE PLANIFICACION","PAT"),"PROVINCIA ADMINISTRATIVA Y PLANIFICACION","PAT")</f>
        <v>A la fecha no ha conformado un EAT Provincia</v>
      </c>
      <c r="AA444" s="568" t="str">
        <f>IF($E444="","",INDEX(Esquemas_NORM!$H$2:$K$126,MATCH($E444,Esquemas_NORM!$A$2:$A$126,0),MATCH(AA$4,Esquemas_NORM!$H$1:$K$1,0)))</f>
        <v>Región de Planeación y Gestión de Occidente</v>
      </c>
      <c r="AB444" s="568" t="str">
        <f>IF($E444="","",INDEX(Esquemas_NORM!$H$2:$K$126,MATCH($E444,Esquemas_NORM!$A$2:$A$126,0),MATCH(AB$4,Esquemas_NORM!$H$1:$K$1,0)))</f>
        <v>A la fecha no ha conformado un EAT Área Metropolitana</v>
      </c>
      <c r="AC444" s="568" t="str">
        <f>IF($E444="","",INDEX(Esquemas_NORM!$H$2:$K$126,MATCH($E444,Esquemas_NORM!$A$2:$A$126,0),MATCH(AC$4,Esquemas_NORM!$H$1:$K$1,0)))</f>
        <v>ASOCIACION DE MUNICIPIOS DEL OCCIDENTE ANTIOQUEÑO - AMOCCIDENTE</v>
      </c>
      <c r="AD444" s="645"/>
    </row>
    <row r="445" spans="1:30" hidden="1" x14ac:dyDescent="0.3">
      <c r="A445" s="6">
        <v>2018</v>
      </c>
      <c r="B445" s="4" t="s">
        <v>556</v>
      </c>
      <c r="C445" s="4" t="s">
        <v>272</v>
      </c>
      <c r="D445" s="4" t="s">
        <v>572</v>
      </c>
      <c r="E445" s="4" t="s">
        <v>301</v>
      </c>
      <c r="F445" s="4" t="s">
        <v>275</v>
      </c>
      <c r="G445" s="4" t="s">
        <v>302</v>
      </c>
      <c r="H445" s="9">
        <v>5.2207214759474958</v>
      </c>
      <c r="I445" s="9">
        <v>0</v>
      </c>
      <c r="J445" s="287">
        <v>5.2207214759474958</v>
      </c>
      <c r="K445" s="9">
        <v>0.12680952605441098</v>
      </c>
      <c r="L445" s="9">
        <v>2.8136511139890992</v>
      </c>
      <c r="M445" s="287">
        <v>2.94046064004351</v>
      </c>
      <c r="N445" s="9">
        <v>2.0887334228946099</v>
      </c>
      <c r="O445" s="9">
        <v>5.1069857039917936</v>
      </c>
      <c r="P445" s="9">
        <v>1.418762630784737</v>
      </c>
      <c r="Q445" s="9">
        <v>0.29612717674112443</v>
      </c>
      <c r="R445" s="9">
        <v>3.0098449303282631</v>
      </c>
      <c r="S445" s="9">
        <v>3.3951064881923894</v>
      </c>
      <c r="T445" s="9">
        <v>5.7849351557237751</v>
      </c>
      <c r="U445" s="9">
        <v>1.2791621898949928</v>
      </c>
      <c r="V445" s="287">
        <v>22.379657698551689</v>
      </c>
      <c r="W445" s="287">
        <v>31.248937338500948</v>
      </c>
      <c r="X445" s="9">
        <v>3.045108674574978</v>
      </c>
      <c r="Y445" s="284">
        <v>34.2947966674611</v>
      </c>
      <c r="Z445" s="568" t="str">
        <f>SUBSTITUTE(SUBSTITUTE(SUBSTITUTE(SUBSTITUTE(IF(E445="","",VLOOKUP(E445,Esquemas_NORM!$A$2:$H$126,8,FALSE)),"PROVINCIA ADMINISTRATIVA Y DE PLANIFICACIÓN","PAT"),"PROVINCIA ADMINISTRATIVA Y DE PLANIFICACION","PAT"),"PROVINCIA ADMINISTRATIVA DE PLANIFICACION","PAT"),"PROVINCIA ADMINISTRATIVA Y PLANIFICACION","PAT")</f>
        <v>PAT TURÍSTICA Y AGROECOLÓGICA DEL OCCIDENTE ANTIOQUEÑO</v>
      </c>
      <c r="AA445" s="568" t="str">
        <f>IF($E445="","",INDEX(Esquemas_NORM!$H$2:$K$126,MATCH($E445,Esquemas_NORM!$A$2:$A$126,0),MATCH(AA$4,Esquemas_NORM!$H$1:$K$1,0)))</f>
        <v>Región de Planeación y Gestión de Occidente</v>
      </c>
      <c r="AB445" s="568" t="str">
        <f>IF($E445="","",INDEX(Esquemas_NORM!$H$2:$K$126,MATCH($E445,Esquemas_NORM!$A$2:$A$126,0),MATCH(AB$4,Esquemas_NORM!$H$1:$K$1,0)))</f>
        <v>A la fecha no ha conformado un EAT Área Metropolitana</v>
      </c>
      <c r="AC445" s="568" t="str">
        <f>IF($E445="","",INDEX(Esquemas_NORM!$H$2:$K$126,MATCH($E445,Esquemas_NORM!$A$2:$A$126,0),MATCH(AC$4,Esquemas_NORM!$H$1:$K$1,0)))</f>
        <v>ASOCIACION DE MUNICIPIOS DEL OCCIDENTE ANTIOQUEÑO - AMOCCIDENTE</v>
      </c>
      <c r="AD445" s="645"/>
    </row>
    <row r="446" spans="1:30" hidden="1" x14ac:dyDescent="0.3">
      <c r="A446" s="6">
        <v>2018</v>
      </c>
      <c r="B446" s="4" t="s">
        <v>556</v>
      </c>
      <c r="C446" s="4" t="s">
        <v>272</v>
      </c>
      <c r="D446" s="4" t="s">
        <v>571</v>
      </c>
      <c r="E446" s="4" t="s">
        <v>303</v>
      </c>
      <c r="F446" s="4" t="s">
        <v>275</v>
      </c>
      <c r="G446" s="4" t="s">
        <v>304</v>
      </c>
      <c r="H446" s="9">
        <v>10.409693247326373</v>
      </c>
      <c r="I446" s="9">
        <v>0</v>
      </c>
      <c r="J446" s="287">
        <v>10.409693247326373</v>
      </c>
      <c r="K446" s="9">
        <v>0.64150056996683735</v>
      </c>
      <c r="L446" s="9">
        <v>5.2649667744802429</v>
      </c>
      <c r="M446" s="287">
        <v>5.9064673444470799</v>
      </c>
      <c r="N446" s="9">
        <v>0.83860256334235994</v>
      </c>
      <c r="O446" s="9">
        <v>4.3652843478589931</v>
      </c>
      <c r="P446" s="9">
        <v>2.9951813004803243</v>
      </c>
      <c r="Q446" s="9">
        <v>1.4542819971371737</v>
      </c>
      <c r="R446" s="9">
        <v>5.0262933220907478</v>
      </c>
      <c r="S446" s="9">
        <v>7.9959070674886226</v>
      </c>
      <c r="T446" s="9">
        <v>20.774759332443168</v>
      </c>
      <c r="U446" s="9">
        <v>1.9037262912438435</v>
      </c>
      <c r="V446" s="287">
        <v>45.354036222085227</v>
      </c>
      <c r="W446" s="287">
        <v>62.802703877383706</v>
      </c>
      <c r="X446" s="9">
        <v>6.1199219766144584</v>
      </c>
      <c r="Y446" s="284">
        <v>68.924134485301522</v>
      </c>
      <c r="Z446" s="568" t="str">
        <f>SUBSTITUTE(SUBSTITUTE(SUBSTITUTE(SUBSTITUTE(IF(E446="","",VLOOKUP(E446,Esquemas_NORM!$A$2:$H$126,8,FALSE)),"PROVINCIA ADMINISTRATIVA Y DE PLANIFICACIÓN","PAT"),"PROVINCIA ADMINISTRATIVA Y DE PLANIFICACION","PAT"),"PROVINCIA ADMINISTRATIVA DE PLANIFICACION","PAT"),"PROVINCIA ADMINISTRATIVA Y PLANIFICACION","PAT")</f>
        <v>PAT AGROINDUSTRIAL DEL OCCIDENTE ANTIOQUEÑO</v>
      </c>
      <c r="AA446" s="568" t="str">
        <f>IF($E446="","",INDEX(Esquemas_NORM!$H$2:$K$126,MATCH($E446,Esquemas_NORM!$A$2:$A$126,0),MATCH(AA$4,Esquemas_NORM!$H$1:$K$1,0)))</f>
        <v>Región de Planeación y Gestión de Occidente</v>
      </c>
      <c r="AB446" s="568" t="str">
        <f>IF($E446="","",INDEX(Esquemas_NORM!$H$2:$K$126,MATCH($E446,Esquemas_NORM!$A$2:$A$126,0),MATCH(AB$4,Esquemas_NORM!$H$1:$K$1,0)))</f>
        <v>A la fecha no ha conformado un EAT Área Metropolitana</v>
      </c>
      <c r="AC446" s="568" t="str">
        <f>IF($E446="","",INDEX(Esquemas_NORM!$H$2:$K$126,MATCH($E446,Esquemas_NORM!$A$2:$A$126,0),MATCH(AC$4,Esquemas_NORM!$H$1:$K$1,0)))</f>
        <v>ASOCIACION DE MUNICIPIOS DEL OCCIDENTE ANTIOQUEÑO - AMOCCIDENTE</v>
      </c>
      <c r="AD446" s="645"/>
    </row>
    <row r="447" spans="1:30" hidden="1" x14ac:dyDescent="0.3">
      <c r="A447" s="6">
        <v>2018</v>
      </c>
      <c r="B447" s="4" t="s">
        <v>556</v>
      </c>
      <c r="C447" s="4" t="s">
        <v>272</v>
      </c>
      <c r="D447" s="4" t="s">
        <v>572</v>
      </c>
      <c r="E447" s="4" t="s">
        <v>305</v>
      </c>
      <c r="F447" s="4" t="s">
        <v>275</v>
      </c>
      <c r="G447" s="4" t="s">
        <v>306</v>
      </c>
      <c r="H447" s="9">
        <v>13.635831326495701</v>
      </c>
      <c r="I447" s="9">
        <v>0.23867363822764848</v>
      </c>
      <c r="J447" s="287">
        <v>13.87450496472335</v>
      </c>
      <c r="K447" s="9">
        <v>5.0450891504255475</v>
      </c>
      <c r="L447" s="9">
        <v>1.89784302387515</v>
      </c>
      <c r="M447" s="287">
        <v>6.9429321743006973</v>
      </c>
      <c r="N447" s="9">
        <v>2.1455919397496643</v>
      </c>
      <c r="O447" s="9">
        <v>5.8972026017747359</v>
      </c>
      <c r="P447" s="9">
        <v>3.6394993385856718</v>
      </c>
      <c r="Q447" s="9">
        <v>1.700285736795915</v>
      </c>
      <c r="R447" s="9">
        <v>6.6757495838585701</v>
      </c>
      <c r="S447" s="9">
        <v>7.7813622725991616</v>
      </c>
      <c r="T447" s="9">
        <v>20.032287114002088</v>
      </c>
      <c r="U447" s="9">
        <v>2.1398171071244225</v>
      </c>
      <c r="V447" s="287">
        <v>50.011795694490232</v>
      </c>
      <c r="W447" s="287">
        <v>72.24843892393875</v>
      </c>
      <c r="X447" s="9">
        <v>7.0403785481906951</v>
      </c>
      <c r="Y447" s="284">
        <v>79.290553006586563</v>
      </c>
      <c r="Z447" s="568" t="str">
        <f>SUBSTITUTE(SUBSTITUTE(SUBSTITUTE(SUBSTITUTE(IF(E447="","",VLOOKUP(E447,Esquemas_NORM!$A$2:$H$126,8,FALSE)),"PROVINCIA ADMINISTRATIVA Y DE PLANIFICACIÓN","PAT"),"PROVINCIA ADMINISTRATIVA Y DE PLANIFICACION","PAT"),"PROVINCIA ADMINISTRATIVA DE PLANIFICACION","PAT"),"PROVINCIA ADMINISTRATIVA Y PLANIFICACION","PAT")</f>
        <v>PAT TURÍSTICA Y AGROECOLÓGICA DEL OCCIDENTE ANTIOQUEÑO</v>
      </c>
      <c r="AA447" s="568" t="str">
        <f>IF($E447="","",INDEX(Esquemas_NORM!$H$2:$K$126,MATCH($E447,Esquemas_NORM!$A$2:$A$126,0),MATCH(AA$4,Esquemas_NORM!$H$1:$K$1,0)))</f>
        <v>A la fecha no ha conformado un EAT Región</v>
      </c>
      <c r="AB447" s="568" t="str">
        <f>IF($E447="","",INDEX(Esquemas_NORM!$H$2:$K$126,MATCH($E447,Esquemas_NORM!$A$2:$A$126,0),MATCH(AB$4,Esquemas_NORM!$H$1:$K$1,0)))</f>
        <v>A la fecha no ha conformado un EAT Área Metropolitana</v>
      </c>
      <c r="AC447" s="568" t="str">
        <f>IF($E447="","",INDEX(Esquemas_NORM!$H$2:$K$126,MATCH($E447,Esquemas_NORM!$A$2:$A$126,0),MATCH(AC$4,Esquemas_NORM!$H$1:$K$1,0)))</f>
        <v>ASOCIACION DE MUNICIPIOS DEL OCCIDENTE ANTIOQUEÑO - AMOCCIDENTE</v>
      </c>
      <c r="AD447" s="645"/>
    </row>
    <row r="448" spans="1:30" hidden="1" x14ac:dyDescent="0.3">
      <c r="A448" s="6">
        <v>2018</v>
      </c>
      <c r="B448" s="4" t="s">
        <v>556</v>
      </c>
      <c r="C448" s="4" t="s">
        <v>272</v>
      </c>
      <c r="D448" s="4" t="s">
        <v>572</v>
      </c>
      <c r="E448" s="4" t="s">
        <v>307</v>
      </c>
      <c r="F448" s="4" t="s">
        <v>275</v>
      </c>
      <c r="G448" s="4" t="s">
        <v>308</v>
      </c>
      <c r="H448" s="9">
        <v>18.259644494262901</v>
      </c>
      <c r="I448" s="9">
        <v>0</v>
      </c>
      <c r="J448" s="287">
        <v>18.259644494262901</v>
      </c>
      <c r="K448" s="9">
        <v>1.525624109939999</v>
      </c>
      <c r="L448" s="9">
        <v>15.484555796657572</v>
      </c>
      <c r="M448" s="287">
        <v>17.010179906597571</v>
      </c>
      <c r="N448" s="9">
        <v>8.8955715456829889</v>
      </c>
      <c r="O448" s="9">
        <v>45.839115397145527</v>
      </c>
      <c r="P448" s="9">
        <v>6.2967611021216445</v>
      </c>
      <c r="Q448" s="9">
        <v>2.7172843479971487</v>
      </c>
      <c r="R448" s="9">
        <v>26.447280977121782</v>
      </c>
      <c r="S448" s="9">
        <v>18.866146003512174</v>
      </c>
      <c r="T448" s="9">
        <v>26.896763324776927</v>
      </c>
      <c r="U448" s="9">
        <v>5.1835687755617945</v>
      </c>
      <c r="V448" s="287">
        <v>141.14249147391999</v>
      </c>
      <c r="W448" s="287">
        <v>180.28457426810948</v>
      </c>
      <c r="X448" s="9">
        <v>17.568153279865729</v>
      </c>
      <c r="Y448" s="284">
        <v>197.85705830024321</v>
      </c>
      <c r="Z448" s="568" t="str">
        <f>SUBSTITUTE(SUBSTITUTE(SUBSTITUTE(SUBSTITUTE(IF(E448="","",VLOOKUP(E448,Esquemas_NORM!$A$2:$H$126,8,FALSE)),"PROVINCIA ADMINISTRATIVA Y DE PLANIFICACIÓN","PAT"),"PROVINCIA ADMINISTRATIVA Y DE PLANIFICACION","PAT"),"PROVINCIA ADMINISTRATIVA DE PLANIFICACION","PAT"),"PROVINCIA ADMINISTRATIVA Y PLANIFICACION","PAT")</f>
        <v>PAT TURÍSTICA Y AGROECOLÓGICA DEL OCCIDENTE ANTIOQUEÑO</v>
      </c>
      <c r="AA448" s="568" t="str">
        <f>IF($E448="","",INDEX(Esquemas_NORM!$H$2:$K$126,MATCH($E448,Esquemas_NORM!$A$2:$A$126,0),MATCH(AA$4,Esquemas_NORM!$H$1:$K$1,0)))</f>
        <v>Región de Planeación y Gestión de Occidente</v>
      </c>
      <c r="AB448" s="568" t="str">
        <f>IF($E448="","",INDEX(Esquemas_NORM!$H$2:$K$126,MATCH($E448,Esquemas_NORM!$A$2:$A$126,0),MATCH(AB$4,Esquemas_NORM!$H$1:$K$1,0)))</f>
        <v>A la fecha no ha conformado un EAT Área Metropolitana</v>
      </c>
      <c r="AC448" s="568" t="str">
        <f>IF($E448="","",INDEX(Esquemas_NORM!$H$2:$K$126,MATCH($E448,Esquemas_NORM!$A$2:$A$126,0),MATCH(AC$4,Esquemas_NORM!$H$1:$K$1,0)))</f>
        <v>ASOCIACION DE MUNICIPIOS DEL OCCIDENTE ANTIOQUEÑO - AMOCCIDENTE</v>
      </c>
      <c r="AD448" s="645"/>
    </row>
    <row r="449" spans="1:30" hidden="1" x14ac:dyDescent="0.3">
      <c r="A449" s="6">
        <v>2018</v>
      </c>
      <c r="B449" s="4" t="s">
        <v>556</v>
      </c>
      <c r="C449" s="4" t="s">
        <v>272</v>
      </c>
      <c r="D449" s="4" t="s">
        <v>572</v>
      </c>
      <c r="E449" s="4" t="s">
        <v>309</v>
      </c>
      <c r="F449" s="4" t="s">
        <v>275</v>
      </c>
      <c r="G449" s="4" t="s">
        <v>310</v>
      </c>
      <c r="H449" s="9">
        <v>23.7223665419742</v>
      </c>
      <c r="I449" s="9">
        <v>0</v>
      </c>
      <c r="J449" s="287">
        <v>23.7223665419742</v>
      </c>
      <c r="K449" s="9">
        <v>4.6087315085681659</v>
      </c>
      <c r="L449" s="9">
        <v>21.493268701789017</v>
      </c>
      <c r="M449" s="287">
        <v>26.102000210357183</v>
      </c>
      <c r="N449" s="9">
        <v>13.88982170115221</v>
      </c>
      <c r="O449" s="9">
        <v>71.275953778428018</v>
      </c>
      <c r="P449" s="9">
        <v>9.4227337905812742</v>
      </c>
      <c r="Q449" s="9">
        <v>7.8407394794642338</v>
      </c>
      <c r="R449" s="9">
        <v>25.133328665376283</v>
      </c>
      <c r="S449" s="9">
        <v>29.628490338880773</v>
      </c>
      <c r="T449" s="9">
        <v>60.95646894409802</v>
      </c>
      <c r="U449" s="9">
        <v>7.7606815195951553</v>
      </c>
      <c r="V449" s="287">
        <v>225.90821821757598</v>
      </c>
      <c r="W449" s="287">
        <v>282.18088097697415</v>
      </c>
      <c r="X449" s="9">
        <v>27.497621412015917</v>
      </c>
      <c r="Y449" s="284">
        <v>309.68528086959623</v>
      </c>
      <c r="Z449" s="568" t="str">
        <f>SUBSTITUTE(SUBSTITUTE(SUBSTITUTE(SUBSTITUTE(IF(E449="","",VLOOKUP(E449,Esquemas_NORM!$A$2:$H$126,8,FALSE)),"PROVINCIA ADMINISTRATIVA Y DE PLANIFICACIÓN","PAT"),"PROVINCIA ADMINISTRATIVA Y DE PLANIFICACION","PAT"),"PROVINCIA ADMINISTRATIVA DE PLANIFICACION","PAT"),"PROVINCIA ADMINISTRATIVA Y PLANIFICACION","PAT")</f>
        <v>PAT TURÍSTICA Y AGROECOLÓGICA DEL OCCIDENTE ANTIOQUEÑO</v>
      </c>
      <c r="AA449" s="568" t="str">
        <f>IF($E449="","",INDEX(Esquemas_NORM!$H$2:$K$126,MATCH($E449,Esquemas_NORM!$A$2:$A$126,0),MATCH(AA$4,Esquemas_NORM!$H$1:$K$1,0)))</f>
        <v>A la fecha no ha conformado un EAT Región</v>
      </c>
      <c r="AB449" s="568" t="str">
        <f>IF($E449="","",INDEX(Esquemas_NORM!$H$2:$K$126,MATCH($E449,Esquemas_NORM!$A$2:$A$126,0),MATCH(AB$4,Esquemas_NORM!$H$1:$K$1,0)))</f>
        <v>A la fecha no ha conformado un EAT Área Metropolitana</v>
      </c>
      <c r="AC449" s="568" t="str">
        <f>IF($E449="","",INDEX(Esquemas_NORM!$H$2:$K$126,MATCH($E449,Esquemas_NORM!$A$2:$A$126,0),MATCH(AC$4,Esquemas_NORM!$H$1:$K$1,0)))</f>
        <v>ASOCIACION DE MUNICIPIOS DEL OCCIDENTE ANTIOQUEÑO - AMOCCIDENTE</v>
      </c>
      <c r="AD449" s="645"/>
    </row>
    <row r="450" spans="1:30" hidden="1" x14ac:dyDescent="0.3">
      <c r="A450" s="6">
        <v>2018</v>
      </c>
      <c r="B450" s="4" t="s">
        <v>556</v>
      </c>
      <c r="C450" s="4" t="s">
        <v>272</v>
      </c>
      <c r="D450" s="4" t="s">
        <v>572</v>
      </c>
      <c r="E450" s="4" t="s">
        <v>311</v>
      </c>
      <c r="F450" s="4" t="s">
        <v>275</v>
      </c>
      <c r="G450" s="4" t="s">
        <v>312</v>
      </c>
      <c r="H450" s="9">
        <v>16.070189210717707</v>
      </c>
      <c r="I450" s="9">
        <v>0.29757797741179809</v>
      </c>
      <c r="J450" s="287">
        <v>16.367767188129505</v>
      </c>
      <c r="K450" s="9">
        <v>1.0202857383383679</v>
      </c>
      <c r="L450" s="9">
        <v>13.381747723344951</v>
      </c>
      <c r="M450" s="287">
        <v>14.402033461683319</v>
      </c>
      <c r="N450" s="9">
        <v>6.1699298779590084</v>
      </c>
      <c r="O450" s="9">
        <v>30.247232073511178</v>
      </c>
      <c r="P450" s="9">
        <v>5.9158997484276208</v>
      </c>
      <c r="Q450" s="9">
        <v>2.7712924895399502</v>
      </c>
      <c r="R450" s="9">
        <v>17.057475681360756</v>
      </c>
      <c r="S450" s="9">
        <v>17.311498718209187</v>
      </c>
      <c r="T450" s="9">
        <v>31.104667824510535</v>
      </c>
      <c r="U450" s="9">
        <v>5.7141980440808782</v>
      </c>
      <c r="V450" s="287">
        <v>116.29219445759911</v>
      </c>
      <c r="W450" s="287">
        <v>150.07770690506246</v>
      </c>
      <c r="X450" s="9">
        <v>14.624590980690144</v>
      </c>
      <c r="Y450" s="284">
        <v>164.70590301598739</v>
      </c>
      <c r="Z450" s="568" t="str">
        <f>SUBSTITUTE(SUBSTITUTE(SUBSTITUTE(SUBSTITUTE(IF(E450="","",VLOOKUP(E450,Esquemas_NORM!$A$2:$H$126,8,FALSE)),"PROVINCIA ADMINISTRATIVA Y DE PLANIFICACIÓN","PAT"),"PROVINCIA ADMINISTRATIVA Y DE PLANIFICACION","PAT"),"PROVINCIA ADMINISTRATIVA DE PLANIFICACION","PAT"),"PROVINCIA ADMINISTRATIVA Y PLANIFICACION","PAT")</f>
        <v>A la fecha no ha conformado un EAT Provincia</v>
      </c>
      <c r="AA450" s="568" t="str">
        <f>IF($E450="","",INDEX(Esquemas_NORM!$H$2:$K$126,MATCH($E450,Esquemas_NORM!$A$2:$A$126,0),MATCH(AA$4,Esquemas_NORM!$H$1:$K$1,0)))</f>
        <v>A la fecha no ha conformado un EAT Región</v>
      </c>
      <c r="AB450" s="568" t="str">
        <f>IF($E450="","",INDEX(Esquemas_NORM!$H$2:$K$126,MATCH($E450,Esquemas_NORM!$A$2:$A$126,0),MATCH(AB$4,Esquemas_NORM!$H$1:$K$1,0)))</f>
        <v>A la fecha no ha conformado un EAT Área Metropolitana</v>
      </c>
      <c r="AC450" s="568" t="str">
        <f>IF($E450="","",INDEX(Esquemas_NORM!$H$2:$K$126,MATCH($E450,Esquemas_NORM!$A$2:$A$126,0),MATCH(AC$4,Esquemas_NORM!$H$1:$K$1,0)))</f>
        <v>ASOCIACION DE MUNICIPIOS DEL OCCIDENTE ANTIOQUEÑO - AMOCCIDENTE</v>
      </c>
      <c r="AD450" s="645"/>
    </row>
    <row r="451" spans="1:30" hidden="1" x14ac:dyDescent="0.3">
      <c r="A451" s="6">
        <v>2018</v>
      </c>
      <c r="B451" s="4" t="s">
        <v>556</v>
      </c>
      <c r="C451" s="4" t="s">
        <v>272</v>
      </c>
      <c r="D451" s="4" t="s">
        <v>571</v>
      </c>
      <c r="E451" s="4" t="s">
        <v>313</v>
      </c>
      <c r="F451" s="4" t="s">
        <v>275</v>
      </c>
      <c r="G451" s="4" t="s">
        <v>314</v>
      </c>
      <c r="H451" s="9">
        <v>18.058806706881178</v>
      </c>
      <c r="I451" s="9">
        <v>0</v>
      </c>
      <c r="J451" s="287">
        <v>18.058806706881178</v>
      </c>
      <c r="K451" s="9">
        <v>0.39193215198701498</v>
      </c>
      <c r="L451" s="9">
        <v>6.0157543656656758</v>
      </c>
      <c r="M451" s="287">
        <v>6.4076865176526905</v>
      </c>
      <c r="N451" s="9">
        <v>2.0337907240966278</v>
      </c>
      <c r="O451" s="9">
        <v>7.6608287280506699</v>
      </c>
      <c r="P451" s="9">
        <v>2.5194629832411364</v>
      </c>
      <c r="Q451" s="9">
        <v>0.95697206103591614</v>
      </c>
      <c r="R451" s="9">
        <v>4.0363777271423933</v>
      </c>
      <c r="S451" s="9">
        <v>5.7466105430628405</v>
      </c>
      <c r="T451" s="9">
        <v>12.361562726771837</v>
      </c>
      <c r="U451" s="9">
        <v>2.3034037779121084</v>
      </c>
      <c r="V451" s="287">
        <v>37.61900927131353</v>
      </c>
      <c r="W451" s="287">
        <v>63.571443112688918</v>
      </c>
      <c r="X451" s="9">
        <v>6.1948331484270645</v>
      </c>
      <c r="Y451" s="284">
        <v>69.767803358886596</v>
      </c>
      <c r="Z451" s="568" t="str">
        <f>SUBSTITUTE(SUBSTITUTE(SUBSTITUTE(SUBSTITUTE(IF(E451="","",VLOOKUP(E451,Esquemas_NORM!$A$2:$H$126,8,FALSE)),"PROVINCIA ADMINISTRATIVA Y DE PLANIFICACIÓN","PAT"),"PROVINCIA ADMINISTRATIVA Y DE PLANIFICACION","PAT"),"PROVINCIA ADMINISTRATIVA DE PLANIFICACION","PAT"),"PROVINCIA ADMINISTRATIVA Y PLANIFICACION","PAT")</f>
        <v>PAT AGROINDUSTRIAL DEL OCCIDENTE ANTIOQUEÑO</v>
      </c>
      <c r="AA451" s="568" t="str">
        <f>IF($E451="","",INDEX(Esquemas_NORM!$H$2:$K$126,MATCH($E451,Esquemas_NORM!$A$2:$A$126,0),MATCH(AA$4,Esquemas_NORM!$H$1:$K$1,0)))</f>
        <v>Región de Planeación y Gestión de Occidente</v>
      </c>
      <c r="AB451" s="568" t="str">
        <f>IF($E451="","",INDEX(Esquemas_NORM!$H$2:$K$126,MATCH($E451,Esquemas_NORM!$A$2:$A$126,0),MATCH(AB$4,Esquemas_NORM!$H$1:$K$1,0)))</f>
        <v>A la fecha no ha conformado un EAT Área Metropolitana</v>
      </c>
      <c r="AC451" s="568" t="str">
        <f>IF($E451="","",INDEX(Esquemas_NORM!$H$2:$K$126,MATCH($E451,Esquemas_NORM!$A$2:$A$126,0),MATCH(AC$4,Esquemas_NORM!$H$1:$K$1,0)))</f>
        <v>ASOCIACION DE MUNICIPIOS DEL OCCIDENTE ANTIOQUEÑO - AMOCCIDENTE</v>
      </c>
      <c r="AD451" s="645"/>
    </row>
    <row r="452" spans="1:30" hidden="1" x14ac:dyDescent="0.3">
      <c r="A452" s="6">
        <v>2018</v>
      </c>
      <c r="B452" s="4" t="s">
        <v>556</v>
      </c>
      <c r="C452" s="4" t="s">
        <v>315</v>
      </c>
      <c r="D452" s="4" t="s">
        <v>573</v>
      </c>
      <c r="E452" s="4" t="s">
        <v>317</v>
      </c>
      <c r="F452" s="4" t="s">
        <v>318</v>
      </c>
      <c r="G452" s="4" t="s">
        <v>319</v>
      </c>
      <c r="H452" s="9">
        <v>64.922571687503989</v>
      </c>
      <c r="I452" s="9">
        <v>0.54436147517620359</v>
      </c>
      <c r="J452" s="287">
        <v>65.466933162680192</v>
      </c>
      <c r="K452" s="9">
        <v>4.1180210900950627</v>
      </c>
      <c r="L452" s="9">
        <v>15.48529846019299</v>
      </c>
      <c r="M452" s="287">
        <v>19.603319550288052</v>
      </c>
      <c r="N452" s="9">
        <v>4.1531574421662434</v>
      </c>
      <c r="O452" s="9">
        <v>19.509643374993939</v>
      </c>
      <c r="P452" s="9">
        <v>8.2440105119956737</v>
      </c>
      <c r="Q452" s="9">
        <v>4.3161607124045389</v>
      </c>
      <c r="R452" s="9">
        <v>20.82000700114542</v>
      </c>
      <c r="S452" s="9">
        <v>17.151590499209338</v>
      </c>
      <c r="T452" s="9">
        <v>33.798450205637451</v>
      </c>
      <c r="U452" s="9">
        <v>6.9667815254974368</v>
      </c>
      <c r="V452" s="287">
        <v>114.95980127305005</v>
      </c>
      <c r="W452" s="287">
        <v>204.53377072019899</v>
      </c>
      <c r="X452" s="9">
        <v>19.93115966526738</v>
      </c>
      <c r="Y452" s="284">
        <v>224.46984364604361</v>
      </c>
      <c r="Z452" s="568" t="str">
        <f>SUBSTITUTE(SUBSTITUTE(SUBSTITUTE(SUBSTITUTE(IF(E452="","",VLOOKUP(E452,Esquemas_NORM!$A$2:$H$126,8,FALSE)),"PROVINCIA ADMINISTRATIVA Y DE PLANIFICACIÓN","PAT"),"PROVINCIA ADMINISTRATIVA Y DE PLANIFICACION","PAT"),"PROVINCIA ADMINISTRATIVA DE PLANIFICACION","PAT"),"PROVINCIA ADMINISTRATIVA Y PLANIFICACION","PAT")</f>
        <v>PAT DE LA PAZ</v>
      </c>
      <c r="AA452" s="568" t="str">
        <f>IF($E452="","",INDEX(Esquemas_NORM!$H$2:$K$126,MATCH($E452,Esquemas_NORM!$A$2:$A$126,0),MATCH(AA$4,Esquemas_NORM!$H$1:$K$1,0)))</f>
        <v>A la fecha no ha conformado un EAT Región</v>
      </c>
      <c r="AB452" s="568" t="str">
        <f>IF($E452="","",INDEX(Esquemas_NORM!$H$2:$K$126,MATCH($E452,Esquemas_NORM!$A$2:$A$126,0),MATCH(AB$4,Esquemas_NORM!$H$1:$K$1,0)))</f>
        <v>A la fecha no ha conformado un EAT Área Metropolitana</v>
      </c>
      <c r="AC452" s="568" t="str">
        <f>IF($E452="","",INDEX(Esquemas_NORM!$H$2:$K$126,MATCH($E452,Esquemas_NORM!$A$2:$A$126,0),MATCH(AC$4,Esquemas_NORM!$H$1:$K$1,0)))</f>
        <v>MUNICIPIOS UNIDOS DEL SUR DE ANTIOQUIA - MUSA</v>
      </c>
      <c r="AD452" s="645"/>
    </row>
    <row r="453" spans="1:30" hidden="1" x14ac:dyDescent="0.3">
      <c r="A453" s="6">
        <v>2018</v>
      </c>
      <c r="B453" s="4" t="s">
        <v>556</v>
      </c>
      <c r="C453" s="4" t="s">
        <v>315</v>
      </c>
      <c r="D453" s="4" t="s">
        <v>574</v>
      </c>
      <c r="E453" s="4" t="s">
        <v>320</v>
      </c>
      <c r="F453" s="4" t="s">
        <v>318</v>
      </c>
      <c r="G453" s="4" t="s">
        <v>322</v>
      </c>
      <c r="H453" s="9">
        <v>6.4451230106275919</v>
      </c>
      <c r="I453" s="9">
        <v>0</v>
      </c>
      <c r="J453" s="287">
        <v>6.4451230106275919</v>
      </c>
      <c r="K453" s="9">
        <v>0.5824705726955548</v>
      </c>
      <c r="L453" s="9">
        <v>4.1053741329161948</v>
      </c>
      <c r="M453" s="287">
        <v>4.6878447056117496</v>
      </c>
      <c r="N453" s="9">
        <v>7.4337191652419641</v>
      </c>
      <c r="O453" s="9">
        <v>5.1798298116232528</v>
      </c>
      <c r="P453" s="9">
        <v>1.381574075334014</v>
      </c>
      <c r="Q453" s="9">
        <v>0.73117257799481239</v>
      </c>
      <c r="R453" s="9">
        <v>4.5932381512535452</v>
      </c>
      <c r="S453" s="9">
        <v>4.3567815826983143</v>
      </c>
      <c r="T453" s="9">
        <v>9.1499048204646733</v>
      </c>
      <c r="U453" s="9">
        <v>1.2107537435771938</v>
      </c>
      <c r="V453" s="287">
        <v>34.03697392818777</v>
      </c>
      <c r="W453" s="287">
        <v>46.30377858624211</v>
      </c>
      <c r="X453" s="9">
        <v>4.5121546474092469</v>
      </c>
      <c r="Y453" s="284">
        <v>50.817045531777488</v>
      </c>
      <c r="Z453" s="568" t="str">
        <f>SUBSTITUTE(SUBSTITUTE(SUBSTITUTE(SUBSTITUTE(IF(E453="","",VLOOKUP(E453,Esquemas_NORM!$A$2:$H$126,8,FALSE)),"PROVINCIA ADMINISTRATIVA Y DE PLANIFICACIÓN","PAT"),"PROVINCIA ADMINISTRATIVA Y DE PLANIFICACION","PAT"),"PROVINCIA ADMINISTRATIVA DE PLANIFICACION","PAT"),"PROVINCIA ADMINISTRATIVA Y PLANIFICACION","PAT")</f>
        <v>PAT DEL AGUA, BOSQUES Y EL TURISMO</v>
      </c>
      <c r="AA453" s="568" t="str">
        <f>IF($E453="","",INDEX(Esquemas_NORM!$H$2:$K$126,MATCH($E453,Esquemas_NORM!$A$2:$A$126,0),MATCH(AA$4,Esquemas_NORM!$H$1:$K$1,0)))</f>
        <v>A la fecha no ha conformado un EAT Región</v>
      </c>
      <c r="AB453" s="568" t="str">
        <f>IF($E453="","",INDEX(Esquemas_NORM!$H$2:$K$126,MATCH($E453,Esquemas_NORM!$A$2:$A$126,0),MATCH(AB$4,Esquemas_NORM!$H$1:$K$1,0)))</f>
        <v>A la fecha no ha conformado un EAT Área Metropolitana</v>
      </c>
      <c r="AC453" s="568" t="str">
        <f>IF($E453="","",INDEX(Esquemas_NORM!$H$2:$K$126,MATCH($E453,Esquemas_NORM!$A$2:$A$126,0),MATCH(AC$4,Esquemas_NORM!$H$1:$K$1,0)))</f>
        <v>A la fecha no ha conformado un EAT asociación - unión</v>
      </c>
      <c r="AD453" s="645"/>
    </row>
    <row r="454" spans="1:30" hidden="1" x14ac:dyDescent="0.3">
      <c r="A454" s="6">
        <v>2018</v>
      </c>
      <c r="B454" s="4" t="s">
        <v>556</v>
      </c>
      <c r="C454" s="4" t="s">
        <v>315</v>
      </c>
      <c r="D454" s="4" t="s">
        <v>573</v>
      </c>
      <c r="E454" s="4" t="s">
        <v>323</v>
      </c>
      <c r="F454" s="4" t="s">
        <v>318</v>
      </c>
      <c r="G454" s="4" t="s">
        <v>325</v>
      </c>
      <c r="H454" s="9">
        <v>17.39813414786564</v>
      </c>
      <c r="I454" s="9">
        <v>0</v>
      </c>
      <c r="J454" s="287">
        <v>17.39813414786564</v>
      </c>
      <c r="K454" s="9">
        <v>2.0651184611101243</v>
      </c>
      <c r="L454" s="9">
        <v>4.2273590171991096</v>
      </c>
      <c r="M454" s="287">
        <v>6.2924774783092339</v>
      </c>
      <c r="N454" s="9">
        <v>1.2092507298486241</v>
      </c>
      <c r="O454" s="9">
        <v>5.0620023011789383</v>
      </c>
      <c r="P454" s="9">
        <v>2.9189093067396383</v>
      </c>
      <c r="Q454" s="9">
        <v>1.5897511986101083</v>
      </c>
      <c r="R454" s="9">
        <v>8.2765354958648203</v>
      </c>
      <c r="S454" s="9">
        <v>5.9860801199198308</v>
      </c>
      <c r="T454" s="9">
        <v>13.875488037287125</v>
      </c>
      <c r="U454" s="9">
        <v>1.6353502550812915</v>
      </c>
      <c r="V454" s="287">
        <v>40.553367444530373</v>
      </c>
      <c r="W454" s="287">
        <v>65.52117798308808</v>
      </c>
      <c r="X454" s="9">
        <v>6.3848285553964601</v>
      </c>
      <c r="Y454" s="284">
        <v>71.907580472312802</v>
      </c>
      <c r="Z454" s="568" t="str">
        <f>SUBSTITUTE(SUBSTITUTE(SUBSTITUTE(SUBSTITUTE(IF(E454="","",VLOOKUP(E454,Esquemas_NORM!$A$2:$H$126,8,FALSE)),"PROVINCIA ADMINISTRATIVA Y DE PLANIFICACIÓN","PAT"),"PROVINCIA ADMINISTRATIVA Y DE PLANIFICACION","PAT"),"PROVINCIA ADMINISTRATIVA DE PLANIFICACION","PAT"),"PROVINCIA ADMINISTRATIVA Y PLANIFICACION","PAT")</f>
        <v>PAT DE LA PAZ</v>
      </c>
      <c r="AA454" s="568" t="str">
        <f>IF($E454="","",INDEX(Esquemas_NORM!$H$2:$K$126,MATCH($E454,Esquemas_NORM!$A$2:$A$126,0),MATCH(AA$4,Esquemas_NORM!$H$1:$K$1,0)))</f>
        <v>A la fecha no ha conformado un EAT Región</v>
      </c>
      <c r="AB454" s="568" t="str">
        <f>IF($E454="","",INDEX(Esquemas_NORM!$H$2:$K$126,MATCH($E454,Esquemas_NORM!$A$2:$A$126,0),MATCH(AB$4,Esquemas_NORM!$H$1:$K$1,0)))</f>
        <v>A la fecha no ha conformado un EAT Área Metropolitana</v>
      </c>
      <c r="AC454" s="568" t="str">
        <f>IF($E454="","",INDEX(Esquemas_NORM!$H$2:$K$126,MATCH($E454,Esquemas_NORM!$A$2:$A$126,0),MATCH(AC$4,Esquemas_NORM!$H$1:$K$1,0)))</f>
        <v>MUNICIPIOS UNIDOS DEL SUR DE ANTIOQUIA - MUSA</v>
      </c>
      <c r="AD454" s="645"/>
    </row>
    <row r="455" spans="1:30" hidden="1" x14ac:dyDescent="0.3">
      <c r="A455" s="6">
        <v>2018</v>
      </c>
      <c r="B455" s="4" t="s">
        <v>556</v>
      </c>
      <c r="C455" s="4" t="s">
        <v>315</v>
      </c>
      <c r="D455" s="4" t="s">
        <v>575</v>
      </c>
      <c r="E455" s="4" t="s">
        <v>326</v>
      </c>
      <c r="F455" s="4" t="s">
        <v>318</v>
      </c>
      <c r="G455" s="4" t="s">
        <v>327</v>
      </c>
      <c r="H455" s="9">
        <v>12.956505553627871</v>
      </c>
      <c r="I455" s="9">
        <v>0</v>
      </c>
      <c r="J455" s="287">
        <v>12.956505553627871</v>
      </c>
      <c r="K455" s="9">
        <v>2.9236249554723126</v>
      </c>
      <c r="L455" s="9">
        <v>14.672111266857865</v>
      </c>
      <c r="M455" s="287">
        <v>17.595736222330178</v>
      </c>
      <c r="N455" s="9">
        <v>42.534729541102699</v>
      </c>
      <c r="O455" s="9">
        <v>12.899289552044639</v>
      </c>
      <c r="P455" s="9">
        <v>3.5582034463967087</v>
      </c>
      <c r="Q455" s="9">
        <v>1.8094601722280006</v>
      </c>
      <c r="R455" s="9">
        <v>13.275462291035744</v>
      </c>
      <c r="S455" s="9">
        <v>8.6434554715645522</v>
      </c>
      <c r="T455" s="9">
        <v>14.114120226555924</v>
      </c>
      <c r="U455" s="9">
        <v>2.5226064223851421</v>
      </c>
      <c r="V455" s="287">
        <v>99.357327123313411</v>
      </c>
      <c r="W455" s="287">
        <v>133.54432819359434</v>
      </c>
      <c r="X455" s="9">
        <v>13.013466276226737</v>
      </c>
      <c r="Y455" s="284">
        <v>146.56100243924695</v>
      </c>
      <c r="Z455" s="568" t="str">
        <f>SUBSTITUTE(SUBSTITUTE(SUBSTITUTE(SUBSTITUTE(IF(E455="","",VLOOKUP(E455,Esquemas_NORM!$A$2:$H$126,8,FALSE)),"PROVINCIA ADMINISTRATIVA Y DE PLANIFICACIÓN","PAT"),"PROVINCIA ADMINISTRATIVA Y DE PLANIFICACION","PAT"),"PROVINCIA ADMINISTRATIVA DE PLANIFICACION","PAT"),"PROVINCIA ADMINISTRATIVA Y PLANIFICACION","PAT")</f>
        <v>PAT DEL AGUA, BOSQUES Y EL TURISMO</v>
      </c>
      <c r="AA455" s="568" t="str">
        <f>IF($E455="","",INDEX(Esquemas_NORM!$H$2:$K$126,MATCH($E455,Esquemas_NORM!$A$2:$A$126,0),MATCH(AA$4,Esquemas_NORM!$H$1:$K$1,0)))</f>
        <v>A la fecha no ha conformado un EAT Región</v>
      </c>
      <c r="AB455" s="568" t="str">
        <f>IF($E455="","",INDEX(Esquemas_NORM!$H$2:$K$126,MATCH($E455,Esquemas_NORM!$A$2:$A$126,0),MATCH(AB$4,Esquemas_NORM!$H$1:$K$1,0)))</f>
        <v>A la fecha no ha conformado un EAT Área Metropolitana</v>
      </c>
      <c r="AC455" s="568" t="str">
        <f>IF($E455="","",INDEX(Esquemas_NORM!$H$2:$K$126,MATCH($E455,Esquemas_NORM!$A$2:$A$126,0),MATCH(AC$4,Esquemas_NORM!$H$1:$K$1,0)))</f>
        <v>A la fecha no ha conformado un EAT asociación - unión</v>
      </c>
      <c r="AD455" s="645"/>
    </row>
    <row r="456" spans="1:30" hidden="1" x14ac:dyDescent="0.3">
      <c r="A456" s="6">
        <v>2018</v>
      </c>
      <c r="B456" s="4" t="s">
        <v>556</v>
      </c>
      <c r="C456" s="4" t="s">
        <v>315</v>
      </c>
      <c r="D456" s="4" t="s">
        <v>574</v>
      </c>
      <c r="E456" s="4" t="s">
        <v>328</v>
      </c>
      <c r="F456" s="4" t="s">
        <v>318</v>
      </c>
      <c r="G456" s="4" t="s">
        <v>329</v>
      </c>
      <c r="H456" s="9">
        <v>12.047845267583257</v>
      </c>
      <c r="I456" s="9">
        <v>0</v>
      </c>
      <c r="J456" s="287">
        <v>12.047845267583257</v>
      </c>
      <c r="K456" s="9">
        <v>1.7979716091300539</v>
      </c>
      <c r="L456" s="9">
        <v>3.7809090686249318</v>
      </c>
      <c r="M456" s="287">
        <v>5.5788806777549862</v>
      </c>
      <c r="N456" s="9">
        <v>0.98182138218850423</v>
      </c>
      <c r="O456" s="9">
        <v>3.7955161461981364</v>
      </c>
      <c r="P456" s="9">
        <v>1.5742588940526201</v>
      </c>
      <c r="Q456" s="9">
        <v>0.69493749823651341</v>
      </c>
      <c r="R456" s="9">
        <v>6.6132630643996961</v>
      </c>
      <c r="S456" s="9">
        <v>6.9526449736556097</v>
      </c>
      <c r="T456" s="9">
        <v>8.4710693503660206</v>
      </c>
      <c r="U456" s="9">
        <v>1.5203241985275058</v>
      </c>
      <c r="V456" s="287">
        <v>30.603835507624602</v>
      </c>
      <c r="W456" s="287">
        <v>49.029856515165221</v>
      </c>
      <c r="X456" s="9">
        <v>4.7778021943655196</v>
      </c>
      <c r="Y456" s="284">
        <v>53.808836492838971</v>
      </c>
      <c r="Z456" s="568" t="str">
        <f>SUBSTITUTE(SUBSTITUTE(SUBSTITUTE(SUBSTITUTE(IF(E456="","",VLOOKUP(E456,Esquemas_NORM!$A$2:$H$126,8,FALSE)),"PROVINCIA ADMINISTRATIVA Y DE PLANIFICACIÓN","PAT"),"PROVINCIA ADMINISTRATIVA Y DE PLANIFICACION","PAT"),"PROVINCIA ADMINISTRATIVA DE PLANIFICACION","PAT"),"PROVINCIA ADMINISTRATIVA Y PLANIFICACION","PAT")</f>
        <v>PAT DEL AGUA, BOSQUES Y EL TURISMO</v>
      </c>
      <c r="AA456" s="568" t="str">
        <f>IF($E456="","",INDEX(Esquemas_NORM!$H$2:$K$126,MATCH($E456,Esquemas_NORM!$A$2:$A$126,0),MATCH(AA$4,Esquemas_NORM!$H$1:$K$1,0)))</f>
        <v>A la fecha no ha conformado un EAT Región</v>
      </c>
      <c r="AB456" s="568" t="str">
        <f>IF($E456="","",INDEX(Esquemas_NORM!$H$2:$K$126,MATCH($E456,Esquemas_NORM!$A$2:$A$126,0),MATCH(AB$4,Esquemas_NORM!$H$1:$K$1,0)))</f>
        <v>A la fecha no ha conformado un EAT Área Metropolitana</v>
      </c>
      <c r="AC456" s="568" t="str">
        <f>IF($E456="","",INDEX(Esquemas_NORM!$H$2:$K$126,MATCH($E456,Esquemas_NORM!$A$2:$A$126,0),MATCH(AC$4,Esquemas_NORM!$H$1:$K$1,0)))</f>
        <v>A la fecha no ha conformado un EAT asociación - unión</v>
      </c>
      <c r="AD456" s="645"/>
    </row>
    <row r="457" spans="1:30" hidden="1" x14ac:dyDescent="0.3">
      <c r="A457" s="6">
        <v>2018</v>
      </c>
      <c r="B457" s="4" t="s">
        <v>556</v>
      </c>
      <c r="C457" s="4" t="s">
        <v>315</v>
      </c>
      <c r="D457" s="4" t="s">
        <v>576</v>
      </c>
      <c r="E457" s="4" t="s">
        <v>330</v>
      </c>
      <c r="F457" s="4" t="s">
        <v>318</v>
      </c>
      <c r="G457" s="4" t="s">
        <v>331</v>
      </c>
      <c r="H457" s="9">
        <v>43.039734450299648</v>
      </c>
      <c r="I457" s="9">
        <v>0</v>
      </c>
      <c r="J457" s="287">
        <v>43.039734450299648</v>
      </c>
      <c r="K457" s="9">
        <v>24.902962909073583</v>
      </c>
      <c r="L457" s="9">
        <v>29.714514523185258</v>
      </c>
      <c r="M457" s="287">
        <v>54.617477432258838</v>
      </c>
      <c r="N457" s="9">
        <v>22.72122526865661</v>
      </c>
      <c r="O457" s="9">
        <v>129.62215498535636</v>
      </c>
      <c r="P457" s="9">
        <v>26.695432630686909</v>
      </c>
      <c r="Q457" s="9">
        <v>18.572953963607468</v>
      </c>
      <c r="R457" s="9">
        <v>85.645134965976595</v>
      </c>
      <c r="S457" s="9">
        <v>50.014286919614754</v>
      </c>
      <c r="T457" s="9">
        <v>60.10890176156007</v>
      </c>
      <c r="U457" s="9">
        <v>24.69061158795472</v>
      </c>
      <c r="V457" s="287">
        <v>418.07070208341344</v>
      </c>
      <c r="W457" s="287">
        <v>524.50741211133766</v>
      </c>
      <c r="X457" s="9">
        <v>51.111564313283189</v>
      </c>
      <c r="Y457" s="284">
        <v>575.6315760143184</v>
      </c>
      <c r="Z457" s="568" t="str">
        <f>SUBSTITUTE(SUBSTITUTE(SUBSTITUTE(SUBSTITUTE(IF(E457="","",VLOOKUP(E457,Esquemas_NORM!$A$2:$H$126,8,FALSE)),"PROVINCIA ADMINISTRATIVA Y DE PLANIFICACIÓN","PAT"),"PROVINCIA ADMINISTRATIVA Y DE PLANIFICACION","PAT"),"PROVINCIA ADMINISTRATIVA DE PLANIFICACION","PAT"),"PROVINCIA ADMINISTRATIVA Y PLANIFICACION","PAT")</f>
        <v>A la fecha no ha conformado un EAT Provincia</v>
      </c>
      <c r="AA457" s="568" t="str">
        <f>IF($E457="","",INDEX(Esquemas_NORM!$H$2:$K$126,MATCH($E457,Esquemas_NORM!$A$2:$A$126,0),MATCH(AA$4,Esquemas_NORM!$H$1:$K$1,0)))</f>
        <v>A la fecha no ha conformado un EAT Región</v>
      </c>
      <c r="AB457" s="568" t="str">
        <f>IF($E457="","",INDEX(Esquemas_NORM!$H$2:$K$126,MATCH($E457,Esquemas_NORM!$A$2:$A$126,0),MATCH(AB$4,Esquemas_NORM!$H$1:$K$1,0)))</f>
        <v>A la fecha no ha conformado un EAT Área Metropolitana</v>
      </c>
      <c r="AC457" s="568" t="str">
        <f>IF($E457="","",INDEX(Esquemas_NORM!$H$2:$K$126,MATCH($E457,Esquemas_NORM!$A$2:$A$126,0),MATCH(AC$4,Esquemas_NORM!$H$1:$K$1,0)))</f>
        <v>MUNICIPIOS ASOCIADOS DEL ALTIPLANO DEL ORIENTE ANTIOQUEÑO - MASORA</v>
      </c>
      <c r="AD457" s="645"/>
    </row>
    <row r="458" spans="1:30" hidden="1" x14ac:dyDescent="0.3">
      <c r="A458" s="6">
        <v>2018</v>
      </c>
      <c r="B458" s="4" t="s">
        <v>556</v>
      </c>
      <c r="C458" s="4" t="s">
        <v>315</v>
      </c>
      <c r="D458" s="4" t="s">
        <v>574</v>
      </c>
      <c r="E458" s="4" t="s">
        <v>332</v>
      </c>
      <c r="F458" s="4" t="s">
        <v>318</v>
      </c>
      <c r="G458" s="4" t="s">
        <v>333</v>
      </c>
      <c r="H458" s="9">
        <v>277.20699227343357</v>
      </c>
      <c r="I458" s="9">
        <v>0</v>
      </c>
      <c r="J458" s="287">
        <v>277.20699227343357</v>
      </c>
      <c r="K458" s="9">
        <v>5.2766148965416217</v>
      </c>
      <c r="L458" s="9">
        <v>39.911159712549569</v>
      </c>
      <c r="M458" s="287">
        <v>45.187774609091193</v>
      </c>
      <c r="N458" s="9">
        <v>4.801396144004765</v>
      </c>
      <c r="O458" s="9">
        <v>32.152172435451206</v>
      </c>
      <c r="P458" s="9">
        <v>7.1229325253601932</v>
      </c>
      <c r="Q458" s="9">
        <v>4.6825079874537989</v>
      </c>
      <c r="R458" s="9">
        <v>27.128534478698327</v>
      </c>
      <c r="S458" s="9">
        <v>19.167619037775662</v>
      </c>
      <c r="T458" s="9">
        <v>25.433342300718984</v>
      </c>
      <c r="U458" s="9">
        <v>6.7553076843513749</v>
      </c>
      <c r="V458" s="287">
        <v>127.24381259381431</v>
      </c>
      <c r="W458" s="287">
        <v>463.98766366078667</v>
      </c>
      <c r="X458" s="9">
        <v>45.214109017680322</v>
      </c>
      <c r="Y458" s="284">
        <v>509.21291847746255</v>
      </c>
      <c r="Z458" s="568" t="str">
        <f>SUBSTITUTE(SUBSTITUTE(SUBSTITUTE(SUBSTITUTE(IF(E458="","",VLOOKUP(E458,Esquemas_NORM!$A$2:$H$126,8,FALSE)),"PROVINCIA ADMINISTRATIVA Y DE PLANIFICACIÓN","PAT"),"PROVINCIA ADMINISTRATIVA Y DE PLANIFICACION","PAT"),"PROVINCIA ADMINISTRATIVA DE PLANIFICACION","PAT"),"PROVINCIA ADMINISTRATIVA Y PLANIFICACION","PAT")</f>
        <v>PAT DEL AGUA, BOSQUES Y EL TURISMO</v>
      </c>
      <c r="AA458" s="568" t="str">
        <f>IF($E458="","",INDEX(Esquemas_NORM!$H$2:$K$126,MATCH($E458,Esquemas_NORM!$A$2:$A$126,0),MATCH(AA$4,Esquemas_NORM!$H$1:$K$1,0)))</f>
        <v>A la fecha no ha conformado un EAT Región</v>
      </c>
      <c r="AB458" s="568" t="str">
        <f>IF($E458="","",INDEX(Esquemas_NORM!$H$2:$K$126,MATCH($E458,Esquemas_NORM!$A$2:$A$126,0),MATCH(AB$4,Esquemas_NORM!$H$1:$K$1,0)))</f>
        <v>A la fecha no ha conformado un EAT Área Metropolitana</v>
      </c>
      <c r="AC458" s="568" t="str">
        <f>IF($E458="","",INDEX(Esquemas_NORM!$H$2:$K$126,MATCH($E458,Esquemas_NORM!$A$2:$A$126,0),MATCH(AC$4,Esquemas_NORM!$H$1:$K$1,0)))</f>
        <v>A la fecha no ha conformado un EAT asociación - unión</v>
      </c>
      <c r="AD458" s="645"/>
    </row>
    <row r="459" spans="1:30" hidden="1" x14ac:dyDescent="0.3">
      <c r="A459" s="6">
        <v>2018</v>
      </c>
      <c r="B459" s="4" t="s">
        <v>556</v>
      </c>
      <c r="C459" s="4" t="s">
        <v>315</v>
      </c>
      <c r="D459" s="4" t="s">
        <v>576</v>
      </c>
      <c r="E459" s="4" t="s">
        <v>334</v>
      </c>
      <c r="F459" s="4" t="s">
        <v>318</v>
      </c>
      <c r="G459" s="4" t="s">
        <v>335</v>
      </c>
      <c r="H459" s="9">
        <v>43.144818330447691</v>
      </c>
      <c r="I459" s="9">
        <v>0.25570225078952896</v>
      </c>
      <c r="J459" s="287">
        <v>43.400520581237217</v>
      </c>
      <c r="K459" s="9">
        <v>14.821137499018263</v>
      </c>
      <c r="L459" s="9">
        <v>33.383536083669796</v>
      </c>
      <c r="M459" s="287">
        <v>48.204673582688059</v>
      </c>
      <c r="N459" s="9">
        <v>20.707499798902997</v>
      </c>
      <c r="O459" s="9">
        <v>82.591178568934922</v>
      </c>
      <c r="P459" s="9">
        <v>18.891307166778574</v>
      </c>
      <c r="Q459" s="9">
        <v>11.118618836571084</v>
      </c>
      <c r="R459" s="9">
        <v>66.335154734249045</v>
      </c>
      <c r="S459" s="9">
        <v>42.836621011045104</v>
      </c>
      <c r="T459" s="9">
        <v>49.218288239102307</v>
      </c>
      <c r="U459" s="9">
        <v>12.418207836616409</v>
      </c>
      <c r="V459" s="287">
        <v>304.11687619220049</v>
      </c>
      <c r="W459" s="287">
        <v>402.07047999829496</v>
      </c>
      <c r="X459" s="9">
        <v>39.180478144595668</v>
      </c>
      <c r="Y459" s="284">
        <v>441.26061658233402</v>
      </c>
      <c r="Z459" s="568" t="str">
        <f>SUBSTITUTE(SUBSTITUTE(SUBSTITUTE(SUBSTITUTE(IF(E459="","",VLOOKUP(E459,Esquemas_NORM!$A$2:$H$126,8,FALSE)),"PROVINCIA ADMINISTRATIVA Y DE PLANIFICACIÓN","PAT"),"PROVINCIA ADMINISTRATIVA Y DE PLANIFICACION","PAT"),"PROVINCIA ADMINISTRATIVA DE PLANIFICACION","PAT"),"PROVINCIA ADMINISTRATIVA Y PLANIFICACION","PAT")</f>
        <v>A la fecha no ha conformado un EAT Provincia</v>
      </c>
      <c r="AA459" s="568" t="str">
        <f>IF($E459="","",INDEX(Esquemas_NORM!$H$2:$K$126,MATCH($E459,Esquemas_NORM!$A$2:$A$126,0),MATCH(AA$4,Esquemas_NORM!$H$1:$K$1,0)))</f>
        <v>A la fecha no ha conformado un EAT Región</v>
      </c>
      <c r="AB459" s="568" t="str">
        <f>IF($E459="","",INDEX(Esquemas_NORM!$H$2:$K$126,MATCH($E459,Esquemas_NORM!$A$2:$A$126,0),MATCH(AB$4,Esquemas_NORM!$H$1:$K$1,0)))</f>
        <v>A la fecha no ha conformado un EAT Área Metropolitana</v>
      </c>
      <c r="AC459" s="568" t="str">
        <f>IF($E459="","",INDEX(Esquemas_NORM!$H$2:$K$126,MATCH($E459,Esquemas_NORM!$A$2:$A$126,0),MATCH(AC$4,Esquemas_NORM!$H$1:$K$1,0)))</f>
        <v>MUNICIPIOS ASOCIADOS DEL ALTIPLANO DEL ORIENTE ANTIOQUEÑO - MASORA</v>
      </c>
      <c r="AD459" s="645"/>
    </row>
    <row r="460" spans="1:30" hidden="1" x14ac:dyDescent="0.3">
      <c r="A460" s="6">
        <v>2018</v>
      </c>
      <c r="B460" s="4" t="s">
        <v>556</v>
      </c>
      <c r="C460" s="4" t="s">
        <v>315</v>
      </c>
      <c r="D460" s="4" t="s">
        <v>576</v>
      </c>
      <c r="E460" s="4" t="s">
        <v>336</v>
      </c>
      <c r="F460" s="4" t="s">
        <v>318</v>
      </c>
      <c r="G460" s="4" t="s">
        <v>338</v>
      </c>
      <c r="H460" s="9">
        <v>15.106234458813759</v>
      </c>
      <c r="I460" s="9">
        <v>0</v>
      </c>
      <c r="J460" s="287">
        <v>15.106234458813759</v>
      </c>
      <c r="K460" s="9">
        <v>20.403633823220268</v>
      </c>
      <c r="L460" s="9">
        <v>16.53075504787617</v>
      </c>
      <c r="M460" s="287">
        <v>36.934388871096438</v>
      </c>
      <c r="N460" s="9">
        <v>8.3766694896630423</v>
      </c>
      <c r="O460" s="9">
        <v>66.283266929234287</v>
      </c>
      <c r="P460" s="9">
        <v>11.879898891295447</v>
      </c>
      <c r="Q460" s="9">
        <v>10.739405252924701</v>
      </c>
      <c r="R460" s="9">
        <v>43.212649551438581</v>
      </c>
      <c r="S460" s="9">
        <v>28.094336089314805</v>
      </c>
      <c r="T460" s="9">
        <v>42.779114727225412</v>
      </c>
      <c r="U460" s="9">
        <v>8.9094952097729578</v>
      </c>
      <c r="V460" s="287">
        <v>220.27483614086924</v>
      </c>
      <c r="W460" s="287">
        <v>275.91224403083277</v>
      </c>
      <c r="X460" s="9">
        <v>26.886762855909254</v>
      </c>
      <c r="Y460" s="284">
        <v>302.80563478367355</v>
      </c>
      <c r="Z460" s="568" t="str">
        <f>SUBSTITUTE(SUBSTITUTE(SUBSTITUTE(SUBSTITUTE(IF(E460="","",VLOOKUP(E460,Esquemas_NORM!$A$2:$H$126,8,FALSE)),"PROVINCIA ADMINISTRATIVA Y DE PLANIFICACIÓN","PAT"),"PROVINCIA ADMINISTRATIVA Y DE PLANIFICACION","PAT"),"PROVINCIA ADMINISTRATIVA DE PLANIFICACION","PAT"),"PROVINCIA ADMINISTRATIVA Y PLANIFICACION","PAT")</f>
        <v>A la fecha no ha conformado un EAT Provincia</v>
      </c>
      <c r="AA460" s="568" t="str">
        <f>IF($E460="","",INDEX(Esquemas_NORM!$H$2:$K$126,MATCH($E460,Esquemas_NORM!$A$2:$A$126,0),MATCH(AA$4,Esquemas_NORM!$H$1:$K$1,0)))</f>
        <v>Región de Planeación y Gestión Aeroportuaria de Oriente</v>
      </c>
      <c r="AB460" s="568" t="str">
        <f>IF($E460="","",INDEX(Esquemas_NORM!$H$2:$K$126,MATCH($E460,Esquemas_NORM!$A$2:$A$126,0),MATCH(AB$4,Esquemas_NORM!$H$1:$K$1,0)))</f>
        <v>A la fecha no ha conformado un EAT Área Metropolitana</v>
      </c>
      <c r="AC460" s="568" t="str">
        <f>IF($E460="","",INDEX(Esquemas_NORM!$H$2:$K$126,MATCH($E460,Esquemas_NORM!$A$2:$A$126,0),MATCH(AC$4,Esquemas_NORM!$H$1:$K$1,0)))</f>
        <v>MUNICIPIOS ASOCIADOS DEL ALTIPLANO DEL ORIENTE ANTIOQUEÑO - MASORA</v>
      </c>
      <c r="AD460" s="645"/>
    </row>
    <row r="461" spans="1:30" x14ac:dyDescent="0.3">
      <c r="A461" s="6">
        <v>2018</v>
      </c>
      <c r="B461" s="4" t="s">
        <v>556</v>
      </c>
      <c r="C461" s="4" t="s">
        <v>315</v>
      </c>
      <c r="D461" s="4" t="s">
        <v>574</v>
      </c>
      <c r="E461" s="4" t="s">
        <v>339</v>
      </c>
      <c r="F461" s="4" t="s">
        <v>318</v>
      </c>
      <c r="G461" s="4" t="s">
        <v>340</v>
      </c>
      <c r="H461" s="9">
        <v>10.792395879422861</v>
      </c>
      <c r="I461" s="9">
        <v>0</v>
      </c>
      <c r="J461" s="287">
        <v>10.792395879422861</v>
      </c>
      <c r="K461" s="9">
        <v>1.0808326659503804</v>
      </c>
      <c r="L461" s="9">
        <v>5.6732186728830252</v>
      </c>
      <c r="M461" s="287">
        <v>6.7540513388334054</v>
      </c>
      <c r="N461" s="9">
        <v>5.5394521002378241</v>
      </c>
      <c r="O461" s="9">
        <v>6.7517249729958726</v>
      </c>
      <c r="P461" s="9">
        <v>2.7657697385365041</v>
      </c>
      <c r="Q461" s="9">
        <v>1.6470825668170477</v>
      </c>
      <c r="R461" s="9">
        <v>14.420215686977993</v>
      </c>
      <c r="S461" s="9">
        <v>7.8170570609134611</v>
      </c>
      <c r="T461" s="9">
        <v>11.224104141438065</v>
      </c>
      <c r="U461" s="9">
        <v>2.3516179452739618</v>
      </c>
      <c r="V461" s="287">
        <v>52.51702421319073</v>
      </c>
      <c r="W461" s="287">
        <v>71.229371269739445</v>
      </c>
      <c r="X461" s="9">
        <v>6.9410736751918023</v>
      </c>
      <c r="Y461" s="284">
        <v>78.172155999592633</v>
      </c>
      <c r="Z461" s="568" t="str">
        <f>SUBSTITUTE(SUBSTITUTE(SUBSTITUTE(SUBSTITUTE(IF(E461="","",VLOOKUP(E461,Esquemas_NORM!$A$2:$H$126,8,FALSE)),"PROVINCIA ADMINISTRATIVA Y DE PLANIFICACIÓN","PAT"),"PROVINCIA ADMINISTRATIVA Y DE PLANIFICACION","PAT"),"PROVINCIA ADMINISTRATIVA DE PLANIFICACION","PAT"),"PROVINCIA ADMINISTRATIVA Y PLANIFICACION","PAT")</f>
        <v>PAT DEL AGUA, BOSQUES Y EL TURISMO</v>
      </c>
      <c r="AA461" s="568" t="str">
        <f>IF($E461="","",INDEX(Esquemas_NORM!$H$2:$K$126,MATCH($E461,Esquemas_NORM!$A$2:$A$126,0),MATCH(AA$4,Esquemas_NORM!$H$1:$K$1,0)))</f>
        <v>A la fecha no ha conformado un EAT Región</v>
      </c>
      <c r="AB461" s="568" t="str">
        <f>IF($E461="","",INDEX(Esquemas_NORM!$H$2:$K$126,MATCH($E461,Esquemas_NORM!$A$2:$A$126,0),MATCH(AB$4,Esquemas_NORM!$H$1:$K$1,0)))</f>
        <v>A la fecha no ha conformado un EAT Área Metropolitana</v>
      </c>
      <c r="AC461" s="568" t="str">
        <f>IF($E461="","",INDEX(Esquemas_NORM!$H$2:$K$126,MATCH($E461,Esquemas_NORM!$A$2:$A$126,0),MATCH(AC$4,Esquemas_NORM!$H$1:$K$1,0)))</f>
        <v>A la fecha no ha conformado un EAT asociación - unión</v>
      </c>
      <c r="AD461" s="645"/>
    </row>
    <row r="462" spans="1:30" hidden="1" x14ac:dyDescent="0.3">
      <c r="A462" s="6">
        <v>2018</v>
      </c>
      <c r="B462" s="4" t="s">
        <v>556</v>
      </c>
      <c r="C462" s="4" t="s">
        <v>315</v>
      </c>
      <c r="D462" s="4" t="s">
        <v>576</v>
      </c>
      <c r="E462" s="4" t="s">
        <v>341</v>
      </c>
      <c r="F462" s="4" t="s">
        <v>318</v>
      </c>
      <c r="G462" s="4" t="s">
        <v>342</v>
      </c>
      <c r="H462" s="9">
        <v>67.133756662825732</v>
      </c>
      <c r="I462" s="9">
        <v>0</v>
      </c>
      <c r="J462" s="287">
        <v>67.133756662825732</v>
      </c>
      <c r="K462" s="9">
        <v>532.12147119025985</v>
      </c>
      <c r="L462" s="9">
        <v>177.95226418219067</v>
      </c>
      <c r="M462" s="287">
        <v>710.07373537245053</v>
      </c>
      <c r="N462" s="9">
        <v>32.540113154969788</v>
      </c>
      <c r="O462" s="9">
        <v>134.98856841807086</v>
      </c>
      <c r="P462" s="9">
        <v>24.872956981688766</v>
      </c>
      <c r="Q462" s="9">
        <v>12.612146695965283</v>
      </c>
      <c r="R462" s="9">
        <v>92.221188580522636</v>
      </c>
      <c r="S462" s="9">
        <v>79.267256528211476</v>
      </c>
      <c r="T462" s="9">
        <v>56.266010428489089</v>
      </c>
      <c r="U462" s="9">
        <v>18.616732370142145</v>
      </c>
      <c r="V462" s="287">
        <v>451.38497315806001</v>
      </c>
      <c r="W462" s="287">
        <v>1187.5636181927223</v>
      </c>
      <c r="X462" s="9">
        <v>115.72426403478157</v>
      </c>
      <c r="Y462" s="284">
        <v>1303.3164095923864</v>
      </c>
      <c r="Z462" s="568" t="str">
        <f>SUBSTITUTE(SUBSTITUTE(SUBSTITUTE(SUBSTITUTE(IF(E462="","",VLOOKUP(E462,Esquemas_NORM!$A$2:$H$126,8,FALSE)),"PROVINCIA ADMINISTRATIVA Y DE PLANIFICACIÓN","PAT"),"PROVINCIA ADMINISTRATIVA Y DE PLANIFICACION","PAT"),"PROVINCIA ADMINISTRATIVA DE PLANIFICACION","PAT"),"PROVINCIA ADMINISTRATIVA Y PLANIFICACION","PAT")</f>
        <v>A la fecha no ha conformado un EAT Provincia</v>
      </c>
      <c r="AA462" s="568" t="str">
        <f>IF($E462="","",INDEX(Esquemas_NORM!$H$2:$K$126,MATCH($E462,Esquemas_NORM!$A$2:$A$126,0),MATCH(AA$4,Esquemas_NORM!$H$1:$K$1,0)))</f>
        <v>A la fecha no ha conformado un EAT Región</v>
      </c>
      <c r="AB462" s="568" t="str">
        <f>IF($E462="","",INDEX(Esquemas_NORM!$H$2:$K$126,MATCH($E462,Esquemas_NORM!$A$2:$A$126,0),MATCH(AB$4,Esquemas_NORM!$H$1:$K$1,0)))</f>
        <v>A la fecha no ha conformado un EAT Área Metropolitana</v>
      </c>
      <c r="AC462" s="568" t="str">
        <f>IF($E462="","",INDEX(Esquemas_NORM!$H$2:$K$126,MATCH($E462,Esquemas_NORM!$A$2:$A$126,0),MATCH(AC$4,Esquemas_NORM!$H$1:$K$1,0)))</f>
        <v>MUNICIPIOS ASOCIADOS DEL ALTIPLANO DEL ORIENTE ANTIOQUEÑO - MASORA</v>
      </c>
      <c r="AD462" s="645"/>
    </row>
    <row r="463" spans="1:30" hidden="1" x14ac:dyDescent="0.3">
      <c r="A463" s="6">
        <v>2018</v>
      </c>
      <c r="B463" s="4" t="s">
        <v>556</v>
      </c>
      <c r="C463" s="4" t="s">
        <v>315</v>
      </c>
      <c r="D463" s="4" t="s">
        <v>574</v>
      </c>
      <c r="E463" s="4" t="s">
        <v>343</v>
      </c>
      <c r="F463" s="4" t="s">
        <v>318</v>
      </c>
      <c r="G463" s="4" t="s">
        <v>344</v>
      </c>
      <c r="H463" s="9">
        <v>3.3749255368333726</v>
      </c>
      <c r="I463" s="9">
        <v>0</v>
      </c>
      <c r="J463" s="287">
        <v>3.3749255368333726</v>
      </c>
      <c r="K463" s="9">
        <v>6.1530243605414672</v>
      </c>
      <c r="L463" s="9">
        <v>21.982787786916351</v>
      </c>
      <c r="M463" s="287">
        <v>28.13581214745782</v>
      </c>
      <c r="N463" s="9">
        <v>10.394097906776119</v>
      </c>
      <c r="O463" s="9">
        <v>99.829019636929104</v>
      </c>
      <c r="P463" s="9">
        <v>11.148016375757699</v>
      </c>
      <c r="Q463" s="9">
        <v>4.6339461690466317</v>
      </c>
      <c r="R463" s="9">
        <v>52.972536901051235</v>
      </c>
      <c r="S463" s="9">
        <v>37.616509247471164</v>
      </c>
      <c r="T463" s="9">
        <v>34.296589058427315</v>
      </c>
      <c r="U463" s="9">
        <v>11.319656607742345</v>
      </c>
      <c r="V463" s="287">
        <v>262.21037190320163</v>
      </c>
      <c r="W463" s="287">
        <v>299.43490635491673</v>
      </c>
      <c r="X463" s="9">
        <v>29.178970821773714</v>
      </c>
      <c r="Y463" s="284">
        <v>328.62107012930477</v>
      </c>
      <c r="Z463" s="568" t="str">
        <f>SUBSTITUTE(SUBSTITUTE(SUBSTITUTE(SUBSTITUTE(IF(E463="","",VLOOKUP(E463,Esquemas_NORM!$A$2:$H$126,8,FALSE)),"PROVINCIA ADMINISTRATIVA Y DE PLANIFICACIÓN","PAT"),"PROVINCIA ADMINISTRATIVA Y DE PLANIFICACION","PAT"),"PROVINCIA ADMINISTRATIVA DE PLANIFICACION","PAT"),"PROVINCIA ADMINISTRATIVA Y PLANIFICACION","PAT")</f>
        <v>PAT DEL AGUA, BOSQUES Y EL TURISMO</v>
      </c>
      <c r="AA463" s="568" t="str">
        <f>IF($E463="","",INDEX(Esquemas_NORM!$H$2:$K$126,MATCH($E463,Esquemas_NORM!$A$2:$A$126,0),MATCH(AA$4,Esquemas_NORM!$H$1:$K$1,0)))</f>
        <v>A la fecha no ha conformado un EAT Región</v>
      </c>
      <c r="AB463" s="568" t="str">
        <f>IF($E463="","",INDEX(Esquemas_NORM!$H$2:$K$126,MATCH($E463,Esquemas_NORM!$A$2:$A$126,0),MATCH(AB$4,Esquemas_NORM!$H$1:$K$1,0)))</f>
        <v>A la fecha no ha conformado un EAT Área Metropolitana</v>
      </c>
      <c r="AC463" s="568" t="str">
        <f>IF($E463="","",INDEX(Esquemas_NORM!$H$2:$K$126,MATCH($E463,Esquemas_NORM!$A$2:$A$126,0),MATCH(AC$4,Esquemas_NORM!$H$1:$K$1,0)))</f>
        <v>A la fecha no ha conformado un EAT asociación - unión</v>
      </c>
      <c r="AD463" s="645"/>
    </row>
    <row r="464" spans="1:30" hidden="1" x14ac:dyDescent="0.3">
      <c r="A464" s="6">
        <v>2018</v>
      </c>
      <c r="B464" s="4" t="s">
        <v>556</v>
      </c>
      <c r="C464" s="4" t="s">
        <v>315</v>
      </c>
      <c r="D464" s="4" t="s">
        <v>576</v>
      </c>
      <c r="E464" s="4" t="s">
        <v>345</v>
      </c>
      <c r="F464" s="4" t="s">
        <v>318</v>
      </c>
      <c r="G464" s="4" t="s">
        <v>346</v>
      </c>
      <c r="H464" s="9">
        <v>45.75861105100013</v>
      </c>
      <c r="I464" s="9">
        <v>0</v>
      </c>
      <c r="J464" s="287">
        <v>45.75861105100013</v>
      </c>
      <c r="K464" s="9">
        <v>42.374420327293322</v>
      </c>
      <c r="L464" s="9">
        <v>49.394717845542765</v>
      </c>
      <c r="M464" s="287">
        <v>91.76913817283608</v>
      </c>
      <c r="N464" s="9">
        <v>33.589973971939195</v>
      </c>
      <c r="O464" s="9">
        <v>147.55858730060652</v>
      </c>
      <c r="P464" s="9">
        <v>35.015734846719226</v>
      </c>
      <c r="Q464" s="9">
        <v>39.937156055925527</v>
      </c>
      <c r="R464" s="9">
        <v>118.84659257629967</v>
      </c>
      <c r="S464" s="9">
        <v>71.667307962462459</v>
      </c>
      <c r="T464" s="9">
        <v>83.43948982133233</v>
      </c>
      <c r="U464" s="9">
        <v>26.523199605525196</v>
      </c>
      <c r="V464" s="287">
        <v>556.57804214081011</v>
      </c>
      <c r="W464" s="287">
        <v>702.04437951525324</v>
      </c>
      <c r="X464" s="9">
        <v>68.411972120531985</v>
      </c>
      <c r="Y464" s="284">
        <v>770.47321597540576</v>
      </c>
      <c r="Z464" s="568" t="str">
        <f>SUBSTITUTE(SUBSTITUTE(SUBSTITUTE(SUBSTITUTE(IF(E464="","",VLOOKUP(E464,Esquemas_NORM!$A$2:$H$126,8,FALSE)),"PROVINCIA ADMINISTRATIVA Y DE PLANIFICACIÓN","PAT"),"PROVINCIA ADMINISTRATIVA Y DE PLANIFICACION","PAT"),"PROVINCIA ADMINISTRATIVA DE PLANIFICACION","PAT"),"PROVINCIA ADMINISTRATIVA Y PLANIFICACION","PAT")</f>
        <v>A la fecha no ha conformado un EAT Provincia</v>
      </c>
      <c r="AA464" s="568" t="str">
        <f>IF($E464="","",INDEX(Esquemas_NORM!$H$2:$K$126,MATCH($E464,Esquemas_NORM!$A$2:$A$126,0),MATCH(AA$4,Esquemas_NORM!$H$1:$K$1,0)))</f>
        <v>Región de Planeación y Gestión Aeroportuaria de Oriente</v>
      </c>
      <c r="AB464" s="568" t="str">
        <f>IF($E464="","",INDEX(Esquemas_NORM!$H$2:$K$126,MATCH($E464,Esquemas_NORM!$A$2:$A$126,0),MATCH(AB$4,Esquemas_NORM!$H$1:$K$1,0)))</f>
        <v>A la fecha no ha conformado un EAT Área Metropolitana</v>
      </c>
      <c r="AC464" s="568" t="str">
        <f>IF($E464="","",INDEX(Esquemas_NORM!$H$2:$K$126,MATCH($E464,Esquemas_NORM!$A$2:$A$126,0),MATCH(AC$4,Esquemas_NORM!$H$1:$K$1,0)))</f>
        <v>MUNICIPIOS ASOCIADOS DEL ALTIPLANO DEL ORIENTE ANTIOQUEÑO - MASORA</v>
      </c>
      <c r="AD464" s="645"/>
    </row>
    <row r="465" spans="1:30" hidden="1" x14ac:dyDescent="0.3">
      <c r="A465" s="6">
        <v>2018</v>
      </c>
      <c r="B465" s="4" t="s">
        <v>556</v>
      </c>
      <c r="C465" s="4" t="s">
        <v>315</v>
      </c>
      <c r="D465" s="4" t="s">
        <v>576</v>
      </c>
      <c r="E465" s="4" t="s">
        <v>347</v>
      </c>
      <c r="F465" s="4" t="s">
        <v>318</v>
      </c>
      <c r="G465" s="4" t="s">
        <v>349</v>
      </c>
      <c r="H465" s="9">
        <v>22.567873969486232</v>
      </c>
      <c r="I465" s="9">
        <v>2.0361220364062474E-2</v>
      </c>
      <c r="J465" s="287">
        <v>22.588235189850295</v>
      </c>
      <c r="K465" s="9">
        <v>28.529173390989868</v>
      </c>
      <c r="L465" s="9">
        <v>11.122096380484932</v>
      </c>
      <c r="M465" s="287">
        <v>39.651269771474801</v>
      </c>
      <c r="N465" s="9">
        <v>8.6202914519551186</v>
      </c>
      <c r="O465" s="9">
        <v>48.425000331454434</v>
      </c>
      <c r="P465" s="9">
        <v>9.8860074222471095</v>
      </c>
      <c r="Q465" s="9">
        <v>8.5739956172070269</v>
      </c>
      <c r="R465" s="9">
        <v>25.371854751704465</v>
      </c>
      <c r="S465" s="9">
        <v>20.433705055112853</v>
      </c>
      <c r="T465" s="9">
        <v>25.299368294144521</v>
      </c>
      <c r="U465" s="9">
        <v>7.990008138500305</v>
      </c>
      <c r="V465" s="287">
        <v>154.60023106232583</v>
      </c>
      <c r="W465" s="287">
        <v>219.09981964917995</v>
      </c>
      <c r="X465" s="9">
        <v>21.350574395030311</v>
      </c>
      <c r="Y465" s="284">
        <v>240.45565720687804</v>
      </c>
      <c r="Z465" s="568" t="str">
        <f>SUBSTITUTE(SUBSTITUTE(SUBSTITUTE(SUBSTITUTE(IF(E465="","",VLOOKUP(E465,Esquemas_NORM!$A$2:$H$126,8,FALSE)),"PROVINCIA ADMINISTRATIVA Y DE PLANIFICACIÓN","PAT"),"PROVINCIA ADMINISTRATIVA Y DE PLANIFICACION","PAT"),"PROVINCIA ADMINISTRATIVA DE PLANIFICACION","PAT"),"PROVINCIA ADMINISTRATIVA Y PLANIFICACION","PAT")</f>
        <v>PAT DE LA PAZ</v>
      </c>
      <c r="AA465" s="568" t="str">
        <f>IF($E465="","",INDEX(Esquemas_NORM!$H$2:$K$126,MATCH($E465,Esquemas_NORM!$A$2:$A$126,0),MATCH(AA$4,Esquemas_NORM!$H$1:$K$1,0)))</f>
        <v>Región de Planeación y Gestión Aeroportuaria de Oriente</v>
      </c>
      <c r="AB465" s="568" t="str">
        <f>IF($E465="","",INDEX(Esquemas_NORM!$H$2:$K$126,MATCH($E465,Esquemas_NORM!$A$2:$A$126,0),MATCH(AB$4,Esquemas_NORM!$H$1:$K$1,0)))</f>
        <v>A la fecha no ha conformado un EAT Área Metropolitana</v>
      </c>
      <c r="AC465" s="568" t="str">
        <f>IF($E465="","",INDEX(Esquemas_NORM!$H$2:$K$126,MATCH($E465,Esquemas_NORM!$A$2:$A$126,0),MATCH(AC$4,Esquemas_NORM!$H$1:$K$1,0)))</f>
        <v>MUNICIPIOS ASOCIADOS DEL ALTIPLANO DEL ORIENTE ANTIOQUEÑO - MASORA</v>
      </c>
      <c r="AD465" s="645"/>
    </row>
    <row r="466" spans="1:30" hidden="1" x14ac:dyDescent="0.3">
      <c r="A466" s="6">
        <v>2018</v>
      </c>
      <c r="B466" s="4" t="s">
        <v>556</v>
      </c>
      <c r="C466" s="4" t="s">
        <v>315</v>
      </c>
      <c r="D466" s="4" t="s">
        <v>576</v>
      </c>
      <c r="E466" s="4" t="s">
        <v>350</v>
      </c>
      <c r="F466" s="4" t="s">
        <v>318</v>
      </c>
      <c r="G466" s="4" t="s">
        <v>351</v>
      </c>
      <c r="H466" s="9">
        <v>165.39024504391759</v>
      </c>
      <c r="I466" s="9">
        <v>0</v>
      </c>
      <c r="J466" s="287">
        <v>165.39024504391759</v>
      </c>
      <c r="K466" s="9">
        <v>208.95914964778456</v>
      </c>
      <c r="L466" s="9">
        <v>97.643793285623602</v>
      </c>
      <c r="M466" s="287">
        <v>306.60294293340814</v>
      </c>
      <c r="N466" s="9">
        <v>26.57178746317749</v>
      </c>
      <c r="O466" s="9">
        <v>124.12639026023687</v>
      </c>
      <c r="P466" s="9">
        <v>25.005064506363066</v>
      </c>
      <c r="Q466" s="9">
        <v>22.112563093261674</v>
      </c>
      <c r="R466" s="9">
        <v>81.154759518470854</v>
      </c>
      <c r="S466" s="9">
        <v>73.484233772155292</v>
      </c>
      <c r="T466" s="9">
        <v>95.019456572332942</v>
      </c>
      <c r="U466" s="9">
        <v>21.404751122543235</v>
      </c>
      <c r="V466" s="287">
        <v>468.87900630854142</v>
      </c>
      <c r="W466" s="287">
        <v>937.38273569430294</v>
      </c>
      <c r="X466" s="9">
        <v>91.344939795505695</v>
      </c>
      <c r="Y466" s="284">
        <v>1028.7501930702786</v>
      </c>
      <c r="Z466" s="568" t="str">
        <f>SUBSTITUTE(SUBSTITUTE(SUBSTITUTE(SUBSTITUTE(IF(E466="","",VLOOKUP(E466,Esquemas_NORM!$A$2:$H$126,8,FALSE)),"PROVINCIA ADMINISTRATIVA Y DE PLANIFICACIÓN","PAT"),"PROVINCIA ADMINISTRATIVA Y DE PLANIFICACION","PAT"),"PROVINCIA ADMINISTRATIVA DE PLANIFICACION","PAT"),"PROVINCIA ADMINISTRATIVA Y PLANIFICACION","PAT")</f>
        <v>PAT DEL AGUA, BOSQUES Y EL TURISMO</v>
      </c>
      <c r="AA466" s="568" t="str">
        <f>IF($E466="","",INDEX(Esquemas_NORM!$H$2:$K$126,MATCH($E466,Esquemas_NORM!$A$2:$A$126,0),MATCH(AA$4,Esquemas_NORM!$H$1:$K$1,0)))</f>
        <v>A la fecha no ha conformado un EAT Región</v>
      </c>
      <c r="AB466" s="568" t="str">
        <f>IF($E466="","",INDEX(Esquemas_NORM!$H$2:$K$126,MATCH($E466,Esquemas_NORM!$A$2:$A$126,0),MATCH(AB$4,Esquemas_NORM!$H$1:$K$1,0)))</f>
        <v>A la fecha no ha conformado un EAT Área Metropolitana</v>
      </c>
      <c r="AC466" s="568" t="str">
        <f>IF($E466="","",INDEX(Esquemas_NORM!$H$2:$K$126,MATCH($E466,Esquemas_NORM!$A$2:$A$126,0),MATCH(AC$4,Esquemas_NORM!$H$1:$K$1,0)))</f>
        <v>MUNICIPIOS ASOCIADOS DEL ALTIPLANO DEL ORIENTE ANTIOQUEÑO - MASORA</v>
      </c>
      <c r="AD466" s="645"/>
    </row>
    <row r="467" spans="1:30" hidden="1" x14ac:dyDescent="0.3">
      <c r="A467" s="6">
        <v>2018</v>
      </c>
      <c r="B467" s="4" t="s">
        <v>556</v>
      </c>
      <c r="C467" s="4" t="s">
        <v>315</v>
      </c>
      <c r="D467" s="4" t="s">
        <v>573</v>
      </c>
      <c r="E467" s="4" t="s">
        <v>352</v>
      </c>
      <c r="F467" s="4" t="s">
        <v>318</v>
      </c>
      <c r="G467" s="4" t="s">
        <v>353</v>
      </c>
      <c r="H467" s="9">
        <v>14.686426594586694</v>
      </c>
      <c r="I467" s="9">
        <v>0</v>
      </c>
      <c r="J467" s="287">
        <v>14.686426594586694</v>
      </c>
      <c r="K467" s="9">
        <v>6.4023748199574975</v>
      </c>
      <c r="L467" s="9">
        <v>6.1292480755612111</v>
      </c>
      <c r="M467" s="287">
        <v>12.531622895518709</v>
      </c>
      <c r="N467" s="9">
        <v>1.1310432432044033</v>
      </c>
      <c r="O467" s="9">
        <v>9.3602614930664512</v>
      </c>
      <c r="P467" s="9">
        <v>3.3339949596735647</v>
      </c>
      <c r="Q467" s="9">
        <v>1.7024208061197554</v>
      </c>
      <c r="R467" s="9">
        <v>9.3152049114748383</v>
      </c>
      <c r="S467" s="9">
        <v>15.897074059904961</v>
      </c>
      <c r="T467" s="9">
        <v>16.958148315276613</v>
      </c>
      <c r="U467" s="9">
        <v>2.3035853528608961</v>
      </c>
      <c r="V467" s="287">
        <v>60.001733141581482</v>
      </c>
      <c r="W467" s="287">
        <v>88.312992273790954</v>
      </c>
      <c r="X467" s="9">
        <v>8.6058177254941128</v>
      </c>
      <c r="Y467" s="284">
        <v>96.920931432542119</v>
      </c>
      <c r="Z467" s="568" t="str">
        <f>SUBSTITUTE(SUBSTITUTE(SUBSTITUTE(SUBSTITUTE(IF(E467="","",VLOOKUP(E467,Esquemas_NORM!$A$2:$H$126,8,FALSE)),"PROVINCIA ADMINISTRATIVA Y DE PLANIFICACIÓN","PAT"),"PROVINCIA ADMINISTRATIVA Y DE PLANIFICACION","PAT"),"PROVINCIA ADMINISTRATIVA DE PLANIFICACION","PAT"),"PROVINCIA ADMINISTRATIVA Y PLANIFICACION","PAT")</f>
        <v>PAT DE LA PAZ</v>
      </c>
      <c r="AA467" s="568" t="str">
        <f>IF($E467="","",INDEX(Esquemas_NORM!$H$2:$K$126,MATCH($E467,Esquemas_NORM!$A$2:$A$126,0),MATCH(AA$4,Esquemas_NORM!$H$1:$K$1,0)))</f>
        <v>A la fecha no ha conformado un EAT Región</v>
      </c>
      <c r="AB467" s="568" t="str">
        <f>IF($E467="","",INDEX(Esquemas_NORM!$H$2:$K$126,MATCH($E467,Esquemas_NORM!$A$2:$A$126,0),MATCH(AB$4,Esquemas_NORM!$H$1:$K$1,0)))</f>
        <v>A la fecha no ha conformado un EAT Área Metropolitana</v>
      </c>
      <c r="AC467" s="568" t="str">
        <f>IF($E467="","",INDEX(Esquemas_NORM!$H$2:$K$126,MATCH($E467,Esquemas_NORM!$A$2:$A$126,0),MATCH(AC$4,Esquemas_NORM!$H$1:$K$1,0)))</f>
        <v>MUNICIPIOS UNIDOS DEL SUR DE ANTIOQUIA - MUSA</v>
      </c>
      <c r="AD467" s="645"/>
    </row>
    <row r="468" spans="1:30" hidden="1" x14ac:dyDescent="0.3">
      <c r="A468" s="6">
        <v>2018</v>
      </c>
      <c r="B468" s="4" t="s">
        <v>556</v>
      </c>
      <c r="C468" s="4" t="s">
        <v>315</v>
      </c>
      <c r="D468" s="4" t="s">
        <v>576</v>
      </c>
      <c r="E468" s="4" t="s">
        <v>354</v>
      </c>
      <c r="F468" s="4" t="s">
        <v>318</v>
      </c>
      <c r="G468" s="4" t="s">
        <v>355</v>
      </c>
      <c r="H468" s="9">
        <v>47.853367187707214</v>
      </c>
      <c r="I468" s="9">
        <v>2.4877034562871169E-2</v>
      </c>
      <c r="J468" s="287">
        <v>47.878244222270084</v>
      </c>
      <c r="K468" s="9">
        <v>1337.9435885645673</v>
      </c>
      <c r="L468" s="9">
        <v>422.32961219929075</v>
      </c>
      <c r="M468" s="287">
        <v>1760.2732007638581</v>
      </c>
      <c r="N468" s="9">
        <v>80.46252629966088</v>
      </c>
      <c r="O468" s="9">
        <v>395.76265456732625</v>
      </c>
      <c r="P468" s="9">
        <v>54.486455514368032</v>
      </c>
      <c r="Q468" s="9">
        <v>64.82396721147424</v>
      </c>
      <c r="R468" s="9">
        <v>214.59975321441587</v>
      </c>
      <c r="S468" s="9">
        <v>245.8745668610315</v>
      </c>
      <c r="T468" s="9">
        <v>314.97444977046149</v>
      </c>
      <c r="U468" s="9">
        <v>43.155836695509748</v>
      </c>
      <c r="V468" s="287">
        <v>1414.140210134248</v>
      </c>
      <c r="W468" s="287">
        <v>3123.3089625680836</v>
      </c>
      <c r="X468" s="9">
        <v>304.35643658102612</v>
      </c>
      <c r="Y468" s="284">
        <v>3427.7404265186342</v>
      </c>
      <c r="Z468" s="568" t="str">
        <f>SUBSTITUTE(SUBSTITUTE(SUBSTITUTE(SUBSTITUTE(IF(E468="","",VLOOKUP(E468,Esquemas_NORM!$A$2:$H$126,8,FALSE)),"PROVINCIA ADMINISTRATIVA Y DE PLANIFICACIÓN","PAT"),"PROVINCIA ADMINISTRATIVA Y DE PLANIFICACION","PAT"),"PROVINCIA ADMINISTRATIVA DE PLANIFICACION","PAT"),"PROVINCIA ADMINISTRATIVA Y PLANIFICACION","PAT")</f>
        <v>A la fecha no ha conformado un EAT Provincia</v>
      </c>
      <c r="AA468" s="568" t="str">
        <f>IF($E468="","",INDEX(Esquemas_NORM!$H$2:$K$126,MATCH($E468,Esquemas_NORM!$A$2:$A$126,0),MATCH(AA$4,Esquemas_NORM!$H$1:$K$1,0)))</f>
        <v>Región de Planeación y Gestión Aeroportuaria de Oriente</v>
      </c>
      <c r="AB468" s="568" t="str">
        <f>IF($E468="","",INDEX(Esquemas_NORM!$H$2:$K$126,MATCH($E468,Esquemas_NORM!$A$2:$A$126,0),MATCH(AB$4,Esquemas_NORM!$H$1:$K$1,0)))</f>
        <v>A la fecha no ha conformado un EAT Área Metropolitana</v>
      </c>
      <c r="AC468" s="568" t="str">
        <f>IF($E468="","",INDEX(Esquemas_NORM!$H$2:$K$126,MATCH($E468,Esquemas_NORM!$A$2:$A$126,0),MATCH(AC$4,Esquemas_NORM!$H$1:$K$1,0)))</f>
        <v>MUNICIPIOS ASOCIADOS DEL ALTIPLANO DEL ORIENTE ANTIOQUEÑO - MASORA</v>
      </c>
      <c r="AD468" s="645"/>
    </row>
    <row r="469" spans="1:30" x14ac:dyDescent="0.3">
      <c r="A469" s="6">
        <v>2018</v>
      </c>
      <c r="B469" s="4" t="s">
        <v>556</v>
      </c>
      <c r="C469" s="4" t="s">
        <v>315</v>
      </c>
      <c r="D469" s="4" t="s">
        <v>574</v>
      </c>
      <c r="E469" s="4" t="s">
        <v>356</v>
      </c>
      <c r="F469" s="4" t="s">
        <v>318</v>
      </c>
      <c r="G469" s="4" t="s">
        <v>357</v>
      </c>
      <c r="H469" s="9">
        <v>13.177133573176215</v>
      </c>
      <c r="I469" s="9">
        <v>1.3772295721896831E-2</v>
      </c>
      <c r="J469" s="287">
        <v>13.190905868898112</v>
      </c>
      <c r="K469" s="9">
        <v>3.4999633989253387</v>
      </c>
      <c r="L469" s="9">
        <v>59.398914094786065</v>
      </c>
      <c r="M469" s="287">
        <v>62.898877493711403</v>
      </c>
      <c r="N469" s="9">
        <v>500.50341901024018</v>
      </c>
      <c r="O469" s="9">
        <v>15.271086718776827</v>
      </c>
      <c r="P469" s="9">
        <v>3.672092371844637</v>
      </c>
      <c r="Q469" s="9">
        <v>1.918446165064587</v>
      </c>
      <c r="R469" s="9">
        <v>12.602801678358405</v>
      </c>
      <c r="S469" s="9">
        <v>8.3960065804905994</v>
      </c>
      <c r="T469" s="9">
        <v>15.31125308732315</v>
      </c>
      <c r="U469" s="9">
        <v>3.4080196991485106</v>
      </c>
      <c r="V469" s="287">
        <v>561.08312531124704</v>
      </c>
      <c r="W469" s="287">
        <v>671.43974841224451</v>
      </c>
      <c r="X469" s="9">
        <v>65.429649021198571</v>
      </c>
      <c r="Y469" s="284">
        <v>736.88552659604625</v>
      </c>
      <c r="Z469" s="568" t="str">
        <f>SUBSTITUTE(SUBSTITUTE(SUBSTITUTE(SUBSTITUTE(IF(E469="","",VLOOKUP(E469,Esquemas_NORM!$A$2:$H$126,8,FALSE)),"PROVINCIA ADMINISTRATIVA Y DE PLANIFICACIÓN","PAT"),"PROVINCIA ADMINISTRATIVA Y DE PLANIFICACION","PAT"),"PROVINCIA ADMINISTRATIVA DE PLANIFICACION","PAT"),"PROVINCIA ADMINISTRATIVA Y PLANIFICACION","PAT")</f>
        <v>PAT DEL AGUA, BOSQUES Y EL TURISMO</v>
      </c>
      <c r="AA469" s="568" t="str">
        <f>IF($E469="","",INDEX(Esquemas_NORM!$H$2:$K$126,MATCH($E469,Esquemas_NORM!$A$2:$A$126,0),MATCH(AA$4,Esquemas_NORM!$H$1:$K$1,0)))</f>
        <v>A la fecha no ha conformado un EAT Región</v>
      </c>
      <c r="AB469" s="568" t="str">
        <f>IF($E469="","",INDEX(Esquemas_NORM!$H$2:$K$126,MATCH($E469,Esquemas_NORM!$A$2:$A$126,0),MATCH(AB$4,Esquemas_NORM!$H$1:$K$1,0)))</f>
        <v>A la fecha no ha conformado un EAT Área Metropolitana</v>
      </c>
      <c r="AC469" s="568" t="str">
        <f>IF($E469="","",INDEX(Esquemas_NORM!$H$2:$K$126,MATCH($E469,Esquemas_NORM!$A$2:$A$126,0),MATCH(AC$4,Esquemas_NORM!$H$1:$K$1,0)))</f>
        <v>A la fecha no ha conformado un EAT asociación - unión</v>
      </c>
      <c r="AD469" s="645"/>
    </row>
    <row r="470" spans="1:30" hidden="1" x14ac:dyDescent="0.3">
      <c r="A470" s="6">
        <v>2018</v>
      </c>
      <c r="B470" s="4" t="s">
        <v>556</v>
      </c>
      <c r="C470" s="4" t="s">
        <v>315</v>
      </c>
      <c r="D470" s="4" t="s">
        <v>575</v>
      </c>
      <c r="E470" s="4" t="s">
        <v>358</v>
      </c>
      <c r="F470" s="4" t="s">
        <v>318</v>
      </c>
      <c r="G470" s="4" t="s">
        <v>359</v>
      </c>
      <c r="H470" s="9">
        <v>4.5992776372568116</v>
      </c>
      <c r="I470" s="9">
        <v>0</v>
      </c>
      <c r="J470" s="287">
        <v>4.5992776372568116</v>
      </c>
      <c r="K470" s="9">
        <v>4.2990450266535585E-2</v>
      </c>
      <c r="L470" s="9">
        <v>5.5283089188581895</v>
      </c>
      <c r="M470" s="287">
        <v>5.5712993691247252</v>
      </c>
      <c r="N470" s="9">
        <v>1.1516765253318999</v>
      </c>
      <c r="O470" s="9">
        <v>10.223512505516606</v>
      </c>
      <c r="P470" s="9">
        <v>2.7018928280222312</v>
      </c>
      <c r="Q470" s="9">
        <v>1.2160162961242711</v>
      </c>
      <c r="R470" s="9">
        <v>8.4333557935021446</v>
      </c>
      <c r="S470" s="9">
        <v>6.4348434905110965</v>
      </c>
      <c r="T470" s="9">
        <v>14.436190175703441</v>
      </c>
      <c r="U470" s="9">
        <v>2.0798300196611943</v>
      </c>
      <c r="V470" s="287">
        <v>46.677317634372884</v>
      </c>
      <c r="W470" s="287">
        <v>57.804447632778924</v>
      </c>
      <c r="X470" s="9">
        <v>5.63285794357735</v>
      </c>
      <c r="Y470" s="284">
        <v>63.438694140761747</v>
      </c>
      <c r="Z470" s="568" t="str">
        <f>SUBSTITUTE(SUBSTITUTE(SUBSTITUTE(SUBSTITUTE(IF(E470="","",VLOOKUP(E470,Esquemas_NORM!$A$2:$H$126,8,FALSE)),"PROVINCIA ADMINISTRATIVA Y DE PLANIFICACIÓN","PAT"),"PROVINCIA ADMINISTRATIVA Y DE PLANIFICACION","PAT"),"PROVINCIA ADMINISTRATIVA DE PLANIFICACION","PAT"),"PROVINCIA ADMINISTRATIVA Y PLANIFICACION","PAT")</f>
        <v>PAT DEL AGUA, BOSQUES Y EL TURISMO</v>
      </c>
      <c r="AA470" s="568" t="str">
        <f>IF($E470="","",INDEX(Esquemas_NORM!$H$2:$K$126,MATCH($E470,Esquemas_NORM!$A$2:$A$126,0),MATCH(AA$4,Esquemas_NORM!$H$1:$K$1,0)))</f>
        <v>A la fecha no ha conformado un EAT Región</v>
      </c>
      <c r="AB470" s="568" t="str">
        <f>IF($E470="","",INDEX(Esquemas_NORM!$H$2:$K$126,MATCH($E470,Esquemas_NORM!$A$2:$A$126,0),MATCH(AB$4,Esquemas_NORM!$H$1:$K$1,0)))</f>
        <v>A la fecha no ha conformado un EAT Área Metropolitana</v>
      </c>
      <c r="AC470" s="568" t="str">
        <f>IF($E470="","",INDEX(Esquemas_NORM!$H$2:$K$126,MATCH($E470,Esquemas_NORM!$A$2:$A$126,0),MATCH(AC$4,Esquemas_NORM!$H$1:$K$1,0)))</f>
        <v>A la fecha no ha conformado un EAT asociación - unión</v>
      </c>
      <c r="AD470" s="645"/>
    </row>
    <row r="471" spans="1:30" x14ac:dyDescent="0.3">
      <c r="A471" s="6">
        <v>2018</v>
      </c>
      <c r="B471" s="4" t="s">
        <v>556</v>
      </c>
      <c r="C471" s="4" t="s">
        <v>315</v>
      </c>
      <c r="D471" s="4" t="s">
        <v>575</v>
      </c>
      <c r="E471" s="4" t="s">
        <v>360</v>
      </c>
      <c r="F471" s="4" t="s">
        <v>318</v>
      </c>
      <c r="G471" s="4" t="s">
        <v>361</v>
      </c>
      <c r="H471" s="9">
        <v>5.7966330313556549</v>
      </c>
      <c r="I471" s="9">
        <v>0.2913255468196615</v>
      </c>
      <c r="J471" s="287">
        <v>6.087958578175316</v>
      </c>
      <c r="K471" s="9">
        <v>2.4717970310356314</v>
      </c>
      <c r="L471" s="9">
        <v>8.7544322322726043</v>
      </c>
      <c r="M471" s="287">
        <v>11.226229263308236</v>
      </c>
      <c r="N471" s="9">
        <v>2.7658010780393854</v>
      </c>
      <c r="O471" s="9">
        <v>17.584065079065311</v>
      </c>
      <c r="P471" s="9">
        <v>4.1936271115523551</v>
      </c>
      <c r="Q471" s="9">
        <v>2.5598083602788679</v>
      </c>
      <c r="R471" s="9">
        <v>10.214488022633605</v>
      </c>
      <c r="S471" s="9">
        <v>21.520693986661929</v>
      </c>
      <c r="T471" s="9">
        <v>20.740882607244796</v>
      </c>
      <c r="U471" s="9">
        <v>3.1651770390792873</v>
      </c>
      <c r="V471" s="287">
        <v>82.744543284555533</v>
      </c>
      <c r="W471" s="287">
        <v>101.55388130977857</v>
      </c>
      <c r="X471" s="9">
        <v>9.8960998757582868</v>
      </c>
      <c r="Y471" s="284">
        <v>111.4524206882153</v>
      </c>
      <c r="Z471" s="568" t="str">
        <f>SUBSTITUTE(SUBSTITUTE(SUBSTITUTE(SUBSTITUTE(IF(E471="","",VLOOKUP(E471,Esquemas_NORM!$A$2:$H$126,8,FALSE)),"PROVINCIA ADMINISTRATIVA Y DE PLANIFICACIÓN","PAT"),"PROVINCIA ADMINISTRATIVA Y DE PLANIFICACION","PAT"),"PROVINCIA ADMINISTRATIVA DE PLANIFICACION","PAT"),"PROVINCIA ADMINISTRATIVA Y PLANIFICACION","PAT")</f>
        <v>PAT DEL AGUA, BOSQUES Y EL TURISMO</v>
      </c>
      <c r="AA471" s="568" t="str">
        <f>IF($E471="","",INDEX(Esquemas_NORM!$H$2:$K$126,MATCH($E471,Esquemas_NORM!$A$2:$A$126,0),MATCH(AA$4,Esquemas_NORM!$H$1:$K$1,0)))</f>
        <v>A la fecha no ha conformado un EAT Región</v>
      </c>
      <c r="AB471" s="568" t="str">
        <f>IF($E471="","",INDEX(Esquemas_NORM!$H$2:$K$126,MATCH($E471,Esquemas_NORM!$A$2:$A$126,0),MATCH(AB$4,Esquemas_NORM!$H$1:$K$1,0)))</f>
        <v>A la fecha no ha conformado un EAT Área Metropolitana</v>
      </c>
      <c r="AC471" s="568" t="str">
        <f>IF($E471="","",INDEX(Esquemas_NORM!$H$2:$K$126,MATCH($E471,Esquemas_NORM!$A$2:$A$126,0),MATCH(AC$4,Esquemas_NORM!$H$1:$K$1,0)))</f>
        <v>A la fecha no ha conformado un EAT asociación - unión</v>
      </c>
      <c r="AD471" s="645"/>
    </row>
    <row r="472" spans="1:30" hidden="1" x14ac:dyDescent="0.3">
      <c r="A472" s="6">
        <v>2018</v>
      </c>
      <c r="B472" s="4" t="s">
        <v>556</v>
      </c>
      <c r="C472" s="4" t="s">
        <v>315</v>
      </c>
      <c r="D472" s="4" t="s">
        <v>574</v>
      </c>
      <c r="E472" s="4" t="s">
        <v>362</v>
      </c>
      <c r="F472" s="4" t="s">
        <v>318</v>
      </c>
      <c r="G472" s="4" t="s">
        <v>363</v>
      </c>
      <c r="H472" s="9">
        <v>10.009030714919284</v>
      </c>
      <c r="I472" s="9">
        <v>0</v>
      </c>
      <c r="J472" s="287">
        <v>10.009030714919284</v>
      </c>
      <c r="K472" s="9">
        <v>3.1296234127861093</v>
      </c>
      <c r="L472" s="9">
        <v>15.562591355817728</v>
      </c>
      <c r="M472" s="287">
        <v>18.692214768603836</v>
      </c>
      <c r="N472" s="9">
        <v>106.81358679655682</v>
      </c>
      <c r="O472" s="9">
        <v>8.9290083570960501</v>
      </c>
      <c r="P472" s="9">
        <v>2.2814339091310836</v>
      </c>
      <c r="Q472" s="9">
        <v>1.2207032343371733</v>
      </c>
      <c r="R472" s="9">
        <v>7.9486337747804647</v>
      </c>
      <c r="S472" s="9">
        <v>5.5389686026072509</v>
      </c>
      <c r="T472" s="9">
        <v>10.567529400674784</v>
      </c>
      <c r="U472" s="9">
        <v>2.0752645686653963</v>
      </c>
      <c r="V472" s="287">
        <v>145.37512864384902</v>
      </c>
      <c r="W472" s="287">
        <v>181.92004565426086</v>
      </c>
      <c r="X472" s="9">
        <v>17.727524718676065</v>
      </c>
      <c r="Y472" s="284">
        <v>199.65194041210137</v>
      </c>
      <c r="Z472" s="568" t="str">
        <f>SUBSTITUTE(SUBSTITUTE(SUBSTITUTE(SUBSTITUTE(IF(E472="","",VLOOKUP(E472,Esquemas_NORM!$A$2:$H$126,8,FALSE)),"PROVINCIA ADMINISTRATIVA Y DE PLANIFICACIÓN","PAT"),"PROVINCIA ADMINISTRATIVA Y DE PLANIFICACION","PAT"),"PROVINCIA ADMINISTRATIVA DE PLANIFICACION","PAT"),"PROVINCIA ADMINISTRATIVA Y PLANIFICACION","PAT")</f>
        <v>PAT DEL AGUA, BOSQUES Y EL TURISMO</v>
      </c>
      <c r="AA472" s="568" t="str">
        <f>IF($E472="","",INDEX(Esquemas_NORM!$H$2:$K$126,MATCH($E472,Esquemas_NORM!$A$2:$A$126,0),MATCH(AA$4,Esquemas_NORM!$H$1:$K$1,0)))</f>
        <v>A la fecha no ha conformado un EAT Región</v>
      </c>
      <c r="AB472" s="568" t="str">
        <f>IF($E472="","",INDEX(Esquemas_NORM!$H$2:$K$126,MATCH($E472,Esquemas_NORM!$A$2:$A$126,0),MATCH(AB$4,Esquemas_NORM!$H$1:$K$1,0)))</f>
        <v>A la fecha no ha conformado un EAT Área Metropolitana</v>
      </c>
      <c r="AC472" s="568" t="str">
        <f>IF($E472="","",INDEX(Esquemas_NORM!$H$2:$K$126,MATCH($E472,Esquemas_NORM!$A$2:$A$126,0),MATCH(AC$4,Esquemas_NORM!$H$1:$K$1,0)))</f>
        <v>A la fecha no ha conformado un EAT asociación - unión</v>
      </c>
      <c r="AD472" s="645"/>
    </row>
    <row r="473" spans="1:30" hidden="1" x14ac:dyDescent="0.3">
      <c r="A473" s="6">
        <v>2018</v>
      </c>
      <c r="B473" s="4" t="s">
        <v>556</v>
      </c>
      <c r="C473" s="4" t="s">
        <v>315</v>
      </c>
      <c r="D473" s="4" t="s">
        <v>576</v>
      </c>
      <c r="E473" s="4" t="s">
        <v>364</v>
      </c>
      <c r="F473" s="4" t="s">
        <v>318</v>
      </c>
      <c r="G473" s="4" t="s">
        <v>365</v>
      </c>
      <c r="H473" s="9">
        <v>75.875899056066203</v>
      </c>
      <c r="I473" s="9">
        <v>0</v>
      </c>
      <c r="J473" s="287">
        <v>75.875899056066203</v>
      </c>
      <c r="K473" s="9">
        <v>3.9523314131411444</v>
      </c>
      <c r="L473" s="9">
        <v>17.439893020089425</v>
      </c>
      <c r="M473" s="287">
        <v>21.39222443323057</v>
      </c>
      <c r="N473" s="9">
        <v>4.1030152438223384</v>
      </c>
      <c r="O473" s="9">
        <v>25.424045506469419</v>
      </c>
      <c r="P473" s="9">
        <v>7.953113353273543</v>
      </c>
      <c r="Q473" s="9">
        <v>3.2804347266518739</v>
      </c>
      <c r="R473" s="9">
        <v>27.845489596161418</v>
      </c>
      <c r="S473" s="9">
        <v>17.711076477282194</v>
      </c>
      <c r="T473" s="9">
        <v>32.335202092230858</v>
      </c>
      <c r="U473" s="9">
        <v>6.6860297410770162</v>
      </c>
      <c r="V473" s="287">
        <v>125.33840673696866</v>
      </c>
      <c r="W473" s="287">
        <v>227.81351731400719</v>
      </c>
      <c r="X473" s="9">
        <v>22.199696272666642</v>
      </c>
      <c r="Y473" s="284">
        <v>250.01868606767118</v>
      </c>
      <c r="Z473" s="568" t="str">
        <f>SUBSTITUTE(SUBSTITUTE(SUBSTITUTE(SUBSTITUTE(IF(E473="","",VLOOKUP(E473,Esquemas_NORM!$A$2:$H$126,8,FALSE)),"PROVINCIA ADMINISTRATIVA Y DE PLANIFICACIÓN","PAT"),"PROVINCIA ADMINISTRATIVA Y DE PLANIFICACION","PAT"),"PROVINCIA ADMINISTRATIVA DE PLANIFICACION","PAT"),"PROVINCIA ADMINISTRATIVA Y PLANIFICACION","PAT")</f>
        <v>PAT DEL AGUA, BOSQUES Y EL TURISMO</v>
      </c>
      <c r="AA473" s="568" t="str">
        <f>IF($E473="","",INDEX(Esquemas_NORM!$H$2:$K$126,MATCH($E473,Esquemas_NORM!$A$2:$A$126,0),MATCH(AA$4,Esquemas_NORM!$H$1:$K$1,0)))</f>
        <v>A la fecha no ha conformado un EAT Región</v>
      </c>
      <c r="AB473" s="568" t="str">
        <f>IF($E473="","",INDEX(Esquemas_NORM!$H$2:$K$126,MATCH($E473,Esquemas_NORM!$A$2:$A$126,0),MATCH(AB$4,Esquemas_NORM!$H$1:$K$1,0)))</f>
        <v>A la fecha no ha conformado un EAT Área Metropolitana</v>
      </c>
      <c r="AC473" s="568" t="str">
        <f>IF($E473="","",INDEX(Esquemas_NORM!$H$2:$K$126,MATCH($E473,Esquemas_NORM!$A$2:$A$126,0),MATCH(AC$4,Esquemas_NORM!$H$1:$K$1,0)))</f>
        <v>MUNICIPIOS ASOCIADOS DEL ALTIPLANO DEL ORIENTE ANTIOQUEÑO - MASORA</v>
      </c>
      <c r="AD473" s="645"/>
    </row>
    <row r="474" spans="1:30" hidden="1" x14ac:dyDescent="0.3">
      <c r="A474" s="6">
        <v>2018</v>
      </c>
      <c r="B474" s="4" t="s">
        <v>556</v>
      </c>
      <c r="C474" s="4" t="s">
        <v>315</v>
      </c>
      <c r="D474" s="4" t="s">
        <v>573</v>
      </c>
      <c r="E474" s="4" t="s">
        <v>366</v>
      </c>
      <c r="F474" s="4" t="s">
        <v>318</v>
      </c>
      <c r="G474" s="4" t="s">
        <v>367</v>
      </c>
      <c r="H474" s="9">
        <v>140.56106328704402</v>
      </c>
      <c r="I474" s="9">
        <v>4.0556396644800765</v>
      </c>
      <c r="J474" s="287">
        <v>144.6167029515241</v>
      </c>
      <c r="K474" s="9">
        <v>279.94405692749302</v>
      </c>
      <c r="L474" s="9">
        <v>25.886425581059829</v>
      </c>
      <c r="M474" s="287">
        <v>305.83048250855285</v>
      </c>
      <c r="N474" s="9">
        <v>35.768976454809319</v>
      </c>
      <c r="O474" s="9">
        <v>51.578077106415883</v>
      </c>
      <c r="P474" s="9">
        <v>12.651544664814468</v>
      </c>
      <c r="Q474" s="9">
        <v>8.575301928760501</v>
      </c>
      <c r="R474" s="9">
        <v>36.625144084312204</v>
      </c>
      <c r="S474" s="9">
        <v>48.672974964601032</v>
      </c>
      <c r="T474" s="9">
        <v>57.128510429417986</v>
      </c>
      <c r="U474" s="9">
        <v>9.4443470144407762</v>
      </c>
      <c r="V474" s="287">
        <v>260.44487664757213</v>
      </c>
      <c r="W474" s="287">
        <v>702.44797540419052</v>
      </c>
      <c r="X474" s="9">
        <v>68.451301244894097</v>
      </c>
      <c r="Y474" s="284">
        <v>770.91615068378769</v>
      </c>
      <c r="Z474" s="568" t="str">
        <f>SUBSTITUTE(SUBSTITUTE(SUBSTITUTE(SUBSTITUTE(IF(E474="","",VLOOKUP(E474,Esquemas_NORM!$A$2:$H$126,8,FALSE)),"PROVINCIA ADMINISTRATIVA Y DE PLANIFICACIÓN","PAT"),"PROVINCIA ADMINISTRATIVA Y DE PLANIFICACION","PAT"),"PROVINCIA ADMINISTRATIVA DE PLANIFICACION","PAT"),"PROVINCIA ADMINISTRATIVA Y PLANIFICACION","PAT")</f>
        <v>PAT DE LA PAZ</v>
      </c>
      <c r="AA474" s="568" t="str">
        <f>IF($E474="","",INDEX(Esquemas_NORM!$H$2:$K$126,MATCH($E474,Esquemas_NORM!$A$2:$A$126,0),MATCH(AA$4,Esquemas_NORM!$H$1:$K$1,0)))</f>
        <v>A la fecha no ha conformado un EAT Región</v>
      </c>
      <c r="AB474" s="568" t="str">
        <f>IF($E474="","",INDEX(Esquemas_NORM!$H$2:$K$126,MATCH($E474,Esquemas_NORM!$A$2:$A$126,0),MATCH(AB$4,Esquemas_NORM!$H$1:$K$1,0)))</f>
        <v>A la fecha no ha conformado un EAT Área Metropolitana</v>
      </c>
      <c r="AC474" s="568" t="str">
        <f>IF($E474="","",INDEX(Esquemas_NORM!$H$2:$K$126,MATCH($E474,Esquemas_NORM!$A$2:$A$126,0),MATCH(AC$4,Esquemas_NORM!$H$1:$K$1,0)))</f>
        <v>A la fecha no ha conformado un EAT asociación - unión</v>
      </c>
      <c r="AD474" s="645"/>
    </row>
    <row r="475" spans="1:30" hidden="1" x14ac:dyDescent="0.3">
      <c r="A475" s="6">
        <v>2018</v>
      </c>
      <c r="B475" s="4" t="s">
        <v>556</v>
      </c>
      <c r="C475" s="4" t="s">
        <v>368</v>
      </c>
      <c r="D475" s="4" t="s">
        <v>577</v>
      </c>
      <c r="E475" s="4" t="s">
        <v>370</v>
      </c>
      <c r="F475" s="4" t="s">
        <v>371</v>
      </c>
      <c r="G475" s="4" t="s">
        <v>372</v>
      </c>
      <c r="H475" s="9">
        <v>47.066773860782845</v>
      </c>
      <c r="I475" s="9">
        <v>0.73017734721479077</v>
      </c>
      <c r="J475" s="287">
        <v>47.796951207997637</v>
      </c>
      <c r="K475" s="9">
        <v>136.8028762352985</v>
      </c>
      <c r="L475" s="9">
        <v>47.829358163292241</v>
      </c>
      <c r="M475" s="287">
        <v>184.63223439859075</v>
      </c>
      <c r="N475" s="9">
        <v>19.830409838012685</v>
      </c>
      <c r="O475" s="9">
        <v>48.277887354399155</v>
      </c>
      <c r="P475" s="9">
        <v>11.352861911145945</v>
      </c>
      <c r="Q475" s="9">
        <v>7.2732940094038954</v>
      </c>
      <c r="R475" s="9">
        <v>27.713430498604303</v>
      </c>
      <c r="S475" s="9">
        <v>35.975398127111276</v>
      </c>
      <c r="T475" s="9">
        <v>47.414979796656674</v>
      </c>
      <c r="U475" s="9">
        <v>11.387930573408106</v>
      </c>
      <c r="V475" s="287">
        <v>209.22619210874205</v>
      </c>
      <c r="W475" s="287">
        <v>435.39347014272187</v>
      </c>
      <c r="X475" s="9">
        <v>42.427696610053658</v>
      </c>
      <c r="Y475" s="284">
        <v>477.83162566899694</v>
      </c>
      <c r="Z475" s="568" t="str">
        <f>SUBSTITUTE(SUBSTITUTE(SUBSTITUTE(SUBSTITUTE(IF(E475="","",VLOOKUP(E475,Esquemas_NORM!$A$2:$H$126,8,FALSE)),"PROVINCIA ADMINISTRATIVA Y DE PLANIFICACIÓN","PAT"),"PROVINCIA ADMINISTRATIVA Y DE PLANIFICACION","PAT"),"PROVINCIA ADMINISTRATIVA DE PLANIFICACION","PAT"),"PROVINCIA ADMINISTRATIVA Y PLANIFICACION","PAT")</f>
        <v>PAT DE PENDERISCO Y SINIFANÁ</v>
      </c>
      <c r="AA475" s="568" t="str">
        <f>IF($E475="","",INDEX(Esquemas_NORM!$H$2:$K$126,MATCH($E475,Esquemas_NORM!$A$2:$A$126,0),MATCH(AA$4,Esquemas_NORM!$H$1:$K$1,0)))</f>
        <v>A la fecha no ha conformado un EAT Región</v>
      </c>
      <c r="AB475" s="568" t="str">
        <f>IF($E475="","",INDEX(Esquemas_NORM!$H$2:$K$126,MATCH($E475,Esquemas_NORM!$A$2:$A$126,0),MATCH(AB$4,Esquemas_NORM!$H$1:$K$1,0)))</f>
        <v>A la fecha no ha conformado un EAT Área Metropolitana</v>
      </c>
      <c r="AC475" s="568" t="str">
        <f>IF($E475="","",INDEX(Esquemas_NORM!$H$2:$K$126,MATCH($E475,Esquemas_NORM!$A$2:$A$126,0),MATCH(AC$4,Esquemas_NORM!$H$1:$K$1,0)))</f>
        <v>A la fecha no ha conformado un EAT asociación - unión</v>
      </c>
      <c r="AD475" s="645"/>
    </row>
    <row r="476" spans="1:30" hidden="1" x14ac:dyDescent="0.3">
      <c r="A476" s="6">
        <v>2018</v>
      </c>
      <c r="B476" s="4" t="s">
        <v>556</v>
      </c>
      <c r="C476" s="4" t="s">
        <v>368</v>
      </c>
      <c r="D476" s="4" t="s">
        <v>578</v>
      </c>
      <c r="E476" s="4" t="s">
        <v>373</v>
      </c>
      <c r="F476" s="4" t="s">
        <v>371</v>
      </c>
      <c r="G476" s="4" t="s">
        <v>375</v>
      </c>
      <c r="H476" s="9">
        <v>112.29988214147073</v>
      </c>
      <c r="I476" s="9">
        <v>0</v>
      </c>
      <c r="J476" s="287">
        <v>112.29988214147073</v>
      </c>
      <c r="K476" s="9">
        <v>88.790821377948831</v>
      </c>
      <c r="L476" s="9">
        <v>111.81855337280557</v>
      </c>
      <c r="M476" s="287">
        <v>200.6093747507544</v>
      </c>
      <c r="N476" s="9">
        <v>9.6771669154227133</v>
      </c>
      <c r="O476" s="9">
        <v>88.397338733991475</v>
      </c>
      <c r="P476" s="9">
        <v>17.232425994570541</v>
      </c>
      <c r="Q476" s="9">
        <v>19.876860052587929</v>
      </c>
      <c r="R476" s="9">
        <v>30.293242187176205</v>
      </c>
      <c r="S476" s="9">
        <v>47.679398256816846</v>
      </c>
      <c r="T476" s="9">
        <v>66.536109423794002</v>
      </c>
      <c r="U476" s="9">
        <v>11.633973929648439</v>
      </c>
      <c r="V476" s="287">
        <v>291.32651549400816</v>
      </c>
      <c r="W476" s="287">
        <v>601.85932837586984</v>
      </c>
      <c r="X476" s="9">
        <v>58.649260352696139</v>
      </c>
      <c r="Y476" s="284">
        <v>660.52304644721414</v>
      </c>
      <c r="Z476" s="568" t="str">
        <f>SUBSTITUTE(SUBSTITUTE(SUBSTITUTE(SUBSTITUTE(IF(E476="","",VLOOKUP(E476,Esquemas_NORM!$A$2:$H$126,8,FALSE)),"PROVINCIA ADMINISTRATIVA Y DE PLANIFICACIÓN","PAT"),"PROVINCIA ADMINISTRATIVA Y DE PLANIFICACION","PAT"),"PROVINCIA ADMINISTRATIVA DE PLANIFICACION","PAT"),"PROVINCIA ADMINISTRATIVA Y PLANIFICACION","PAT")</f>
        <v>PAT SAN JUAN</v>
      </c>
      <c r="AA476" s="568" t="str">
        <f>IF($E476="","",INDEX(Esquemas_NORM!$H$2:$K$126,MATCH($E476,Esquemas_NORM!$A$2:$A$126,0),MATCH(AA$4,Esquemas_NORM!$H$1:$K$1,0)))</f>
        <v>A la fecha no ha conformado un EAT Región</v>
      </c>
      <c r="AB476" s="568" t="str">
        <f>IF($E476="","",INDEX(Esquemas_NORM!$H$2:$K$126,MATCH($E476,Esquemas_NORM!$A$2:$A$126,0),MATCH(AB$4,Esquemas_NORM!$H$1:$K$1,0)))</f>
        <v>A la fecha no ha conformado un EAT Área Metropolitana</v>
      </c>
      <c r="AC476" s="568" t="str">
        <f>IF($E476="","",INDEX(Esquemas_NORM!$H$2:$K$126,MATCH($E476,Esquemas_NORM!$A$2:$A$126,0),MATCH(AC$4,Esquemas_NORM!$H$1:$K$1,0)))</f>
        <v>A la fecha no ha conformado un EAT asociación - unión</v>
      </c>
      <c r="AD476" s="645"/>
    </row>
    <row r="477" spans="1:30" hidden="1" x14ac:dyDescent="0.3">
      <c r="A477" s="6">
        <v>2018</v>
      </c>
      <c r="B477" s="4" t="s">
        <v>556</v>
      </c>
      <c r="C477" s="4" t="s">
        <v>368</v>
      </c>
      <c r="D477" s="4" t="s">
        <v>577</v>
      </c>
      <c r="E477" s="4" t="s">
        <v>376</v>
      </c>
      <c r="F477" s="4" t="s">
        <v>371</v>
      </c>
      <c r="G477" s="4" t="s">
        <v>377</v>
      </c>
      <c r="H477" s="9">
        <v>26.36957778453656</v>
      </c>
      <c r="I477" s="9">
        <v>0.39770486060778154</v>
      </c>
      <c r="J477" s="287">
        <v>26.767282645144341</v>
      </c>
      <c r="K477" s="9">
        <v>4.7493251204759686</v>
      </c>
      <c r="L477" s="9">
        <v>2.2392475316583105</v>
      </c>
      <c r="M477" s="287">
        <v>6.9885726521342786</v>
      </c>
      <c r="N477" s="9">
        <v>2.7906081732090731</v>
      </c>
      <c r="O477" s="9">
        <v>10.053698911653395</v>
      </c>
      <c r="P477" s="9">
        <v>2.1854410055628524</v>
      </c>
      <c r="Q477" s="9">
        <v>0.98512814029200757</v>
      </c>
      <c r="R477" s="9">
        <v>4.7960938043904022</v>
      </c>
      <c r="S477" s="9">
        <v>5.4808539959098823</v>
      </c>
      <c r="T477" s="9">
        <v>8.518040795864092</v>
      </c>
      <c r="U477" s="9">
        <v>2.1414950037021563</v>
      </c>
      <c r="V477" s="287">
        <v>36.951359830583861</v>
      </c>
      <c r="W477" s="287">
        <v>72.716383906402399</v>
      </c>
      <c r="X477" s="9">
        <v>7.0859782852295314</v>
      </c>
      <c r="Y477" s="284">
        <v>79.804108966949826</v>
      </c>
      <c r="Z477" s="568" t="str">
        <f>SUBSTITUTE(SUBSTITUTE(SUBSTITUTE(SUBSTITUTE(IF(E477="","",VLOOKUP(E477,Esquemas_NORM!$A$2:$H$126,8,FALSE)),"PROVINCIA ADMINISTRATIVA Y DE PLANIFICACIÓN","PAT"),"PROVINCIA ADMINISTRATIVA Y DE PLANIFICACION","PAT"),"PROVINCIA ADMINISTRATIVA DE PLANIFICACION","PAT"),"PROVINCIA ADMINISTRATIVA Y PLANIFICACION","PAT")</f>
        <v>PAT DE PENDERISCO Y SINIFANÁ</v>
      </c>
      <c r="AA477" s="568" t="str">
        <f>IF($E477="","",INDEX(Esquemas_NORM!$H$2:$K$126,MATCH($E477,Esquemas_NORM!$A$2:$A$126,0),MATCH(AA$4,Esquemas_NORM!$H$1:$K$1,0)))</f>
        <v>A la fecha no ha conformado un EAT Región</v>
      </c>
      <c r="AB477" s="568" t="str">
        <f>IF($E477="","",INDEX(Esquemas_NORM!$H$2:$K$126,MATCH($E477,Esquemas_NORM!$A$2:$A$126,0),MATCH(AB$4,Esquemas_NORM!$H$1:$K$1,0)))</f>
        <v>A la fecha no ha conformado un EAT Área Metropolitana</v>
      </c>
      <c r="AC477" s="568" t="str">
        <f>IF($E477="","",INDEX(Esquemas_NORM!$H$2:$K$126,MATCH($E477,Esquemas_NORM!$A$2:$A$126,0),MATCH(AC$4,Esquemas_NORM!$H$1:$K$1,0)))</f>
        <v>A la fecha no ha conformado un EAT asociación - unión</v>
      </c>
      <c r="AD477" s="645"/>
    </row>
    <row r="478" spans="1:30" hidden="1" x14ac:dyDescent="0.3">
      <c r="A478" s="6">
        <v>2018</v>
      </c>
      <c r="B478" s="4" t="s">
        <v>556</v>
      </c>
      <c r="C478" s="4" t="s">
        <v>368</v>
      </c>
      <c r="D478" s="4" t="s">
        <v>578</v>
      </c>
      <c r="E478" s="4" t="s">
        <v>378</v>
      </c>
      <c r="F478" s="4" t="s">
        <v>371</v>
      </c>
      <c r="G478" s="4" t="s">
        <v>379</v>
      </c>
      <c r="H478" s="9">
        <v>50.541207198056703</v>
      </c>
      <c r="I478" s="9">
        <v>0</v>
      </c>
      <c r="J478" s="287">
        <v>50.541207198056703</v>
      </c>
      <c r="K478" s="9">
        <v>8.692358299172783</v>
      </c>
      <c r="L478" s="9">
        <v>3.9760607532178969</v>
      </c>
      <c r="M478" s="287">
        <v>12.66841905239068</v>
      </c>
      <c r="N478" s="9">
        <v>2.1913408314497045</v>
      </c>
      <c r="O478" s="9">
        <v>14.623116394250143</v>
      </c>
      <c r="P478" s="9">
        <v>4.2234218078671111</v>
      </c>
      <c r="Q478" s="9">
        <v>2.069597748465323</v>
      </c>
      <c r="R478" s="9">
        <v>7.4951367885439941</v>
      </c>
      <c r="S478" s="9">
        <v>10.730650327424234</v>
      </c>
      <c r="T478" s="9">
        <v>20.088510345858019</v>
      </c>
      <c r="U478" s="9">
        <v>3.1408920714271709</v>
      </c>
      <c r="V478" s="287">
        <v>64.562666315285696</v>
      </c>
      <c r="W478" s="287">
        <v>131.26545861940008</v>
      </c>
      <c r="X478" s="9">
        <v>12.791397748476818</v>
      </c>
      <c r="Y478" s="284">
        <v>144.06000959485121</v>
      </c>
      <c r="Z478" s="568" t="str">
        <f>SUBSTITUTE(SUBSTITUTE(SUBSTITUTE(SUBSTITUTE(IF(E478="","",VLOOKUP(E478,Esquemas_NORM!$A$2:$H$126,8,FALSE)),"PROVINCIA ADMINISTRATIVA Y DE PLANIFICACIÓN","PAT"),"PROVINCIA ADMINISTRATIVA Y DE PLANIFICACION","PAT"),"PROVINCIA ADMINISTRATIVA DE PLANIFICACION","PAT"),"PROVINCIA ADMINISTRATIVA Y PLANIFICACION","PAT")</f>
        <v>PAT SAN JUAN</v>
      </c>
      <c r="AA478" s="568" t="str">
        <f>IF($E478="","",INDEX(Esquemas_NORM!$H$2:$K$126,MATCH($E478,Esquemas_NORM!$A$2:$A$126,0),MATCH(AA$4,Esquemas_NORM!$H$1:$K$1,0)))</f>
        <v>A la fecha no ha conformado un EAT Región</v>
      </c>
      <c r="AB478" s="568" t="str">
        <f>IF($E478="","",INDEX(Esquemas_NORM!$H$2:$K$126,MATCH($E478,Esquemas_NORM!$A$2:$A$126,0),MATCH(AB$4,Esquemas_NORM!$H$1:$K$1,0)))</f>
        <v>A la fecha no ha conformado un EAT Área Metropolitana</v>
      </c>
      <c r="AC478" s="568" t="str">
        <f>IF($E478="","",INDEX(Esquemas_NORM!$H$2:$K$126,MATCH($E478,Esquemas_NORM!$A$2:$A$126,0),MATCH(AC$4,Esquemas_NORM!$H$1:$K$1,0)))</f>
        <v>A la fecha no ha conformado un EAT asociación - unión</v>
      </c>
      <c r="AD478" s="645"/>
    </row>
    <row r="479" spans="1:30" hidden="1" x14ac:dyDescent="0.3">
      <c r="A479" s="6">
        <v>2018</v>
      </c>
      <c r="B479" s="4" t="s">
        <v>556</v>
      </c>
      <c r="C479" s="4" t="s">
        <v>368</v>
      </c>
      <c r="D479" s="4" t="s">
        <v>579</v>
      </c>
      <c r="E479" s="4" t="s">
        <v>380</v>
      </c>
      <c r="F479" s="4" t="s">
        <v>371</v>
      </c>
      <c r="G479" s="4" t="s">
        <v>381</v>
      </c>
      <c r="H479" s="9">
        <v>80.750099643003637</v>
      </c>
      <c r="I479" s="9">
        <v>0</v>
      </c>
      <c r="J479" s="287">
        <v>80.750099643003637</v>
      </c>
      <c r="K479" s="9">
        <v>6.9859514009529597</v>
      </c>
      <c r="L479" s="9">
        <v>11.695659647495193</v>
      </c>
      <c r="M479" s="287">
        <v>18.681611048448154</v>
      </c>
      <c r="N479" s="9">
        <v>3.3213863688657481</v>
      </c>
      <c r="O479" s="9">
        <v>18.837325542050941</v>
      </c>
      <c r="P479" s="9">
        <v>6.1944531286871323</v>
      </c>
      <c r="Q479" s="9">
        <v>3.4508714067952195</v>
      </c>
      <c r="R479" s="9">
        <v>11.723038518962936</v>
      </c>
      <c r="S479" s="9">
        <v>14.774943559180356</v>
      </c>
      <c r="T479" s="9">
        <v>30.792716265189785</v>
      </c>
      <c r="U479" s="9">
        <v>4.5053207891248954</v>
      </c>
      <c r="V479" s="287">
        <v>93.60005557885701</v>
      </c>
      <c r="W479" s="287">
        <v>198.33150312744155</v>
      </c>
      <c r="X479" s="9">
        <v>19.326768589689582</v>
      </c>
      <c r="Y479" s="284">
        <v>217.66303598834233</v>
      </c>
      <c r="Z479" s="568" t="str">
        <f>SUBSTITUTE(SUBSTITUTE(SUBSTITUTE(SUBSTITUTE(IF(E479="","",VLOOKUP(E479,Esquemas_NORM!$A$2:$H$126,8,FALSE)),"PROVINCIA ADMINISTRATIVA Y DE PLANIFICACIÓN","PAT"),"PROVINCIA ADMINISTRATIVA Y DE PLANIFICACION","PAT"),"PROVINCIA ADMINISTRATIVA DE PLANIFICACION","PAT"),"PROVINCIA ADMINISTRATIVA Y PLANIFICACION","PAT")</f>
        <v>PAT DE PENDERISCO Y SINIFANÁ</v>
      </c>
      <c r="AA479" s="568" t="str">
        <f>IF($E479="","",INDEX(Esquemas_NORM!$H$2:$K$126,MATCH($E479,Esquemas_NORM!$A$2:$A$126,0),MATCH(AA$4,Esquemas_NORM!$H$1:$K$1,0)))</f>
        <v>A la fecha no ha conformado un EAT Región</v>
      </c>
      <c r="AB479" s="568" t="str">
        <f>IF($E479="","",INDEX(Esquemas_NORM!$H$2:$K$126,MATCH($E479,Esquemas_NORM!$A$2:$A$126,0),MATCH(AB$4,Esquemas_NORM!$H$1:$K$1,0)))</f>
        <v>A la fecha no ha conformado un EAT Área Metropolitana</v>
      </c>
      <c r="AC479" s="568" t="str">
        <f>IF($E479="","",INDEX(Esquemas_NORM!$H$2:$K$126,MATCH($E479,Esquemas_NORM!$A$2:$A$126,0),MATCH(AC$4,Esquemas_NORM!$H$1:$K$1,0)))</f>
        <v>A la fecha no ha conformado un EAT asociación - unión</v>
      </c>
      <c r="AD479" s="645"/>
    </row>
    <row r="480" spans="1:30" hidden="1" x14ac:dyDescent="0.3">
      <c r="A480" s="6">
        <v>2018</v>
      </c>
      <c r="B480" s="4" t="s">
        <v>556</v>
      </c>
      <c r="C480" s="4" t="s">
        <v>368</v>
      </c>
      <c r="D480" s="4" t="s">
        <v>580</v>
      </c>
      <c r="E480" s="4" t="s">
        <v>382</v>
      </c>
      <c r="F480" s="4" t="s">
        <v>371</v>
      </c>
      <c r="G480" s="4" t="s">
        <v>384</v>
      </c>
      <c r="H480" s="9">
        <v>12.570756315645289</v>
      </c>
      <c r="I480" s="9">
        <v>0</v>
      </c>
      <c r="J480" s="287">
        <v>12.570756315645289</v>
      </c>
      <c r="K480" s="9">
        <v>2.1376821426460832</v>
      </c>
      <c r="L480" s="9">
        <v>3.6008791604766532</v>
      </c>
      <c r="M480" s="287">
        <v>5.7385613031227365</v>
      </c>
      <c r="N480" s="9">
        <v>1.3397197806591088</v>
      </c>
      <c r="O480" s="9">
        <v>8.0433579175578522</v>
      </c>
      <c r="P480" s="9">
        <v>2.2749053996924626</v>
      </c>
      <c r="Q480" s="9">
        <v>1.4565477097091954</v>
      </c>
      <c r="R480" s="9">
        <v>4.1339520844661823</v>
      </c>
      <c r="S480" s="9">
        <v>6.5707513037292991</v>
      </c>
      <c r="T480" s="9">
        <v>12.353965358928461</v>
      </c>
      <c r="U480" s="9">
        <v>1.7140142267483451</v>
      </c>
      <c r="V480" s="287">
        <v>37.887213781490907</v>
      </c>
      <c r="W480" s="287">
        <v>57.423088816437371</v>
      </c>
      <c r="X480" s="9">
        <v>5.5956957505990008</v>
      </c>
      <c r="Y480" s="284">
        <v>63.02016397053297</v>
      </c>
      <c r="Z480" s="568" t="str">
        <f>SUBSTITUTE(SUBSTITUTE(SUBSTITUTE(SUBSTITUTE(IF(E480="","",VLOOKUP(E480,Esquemas_NORM!$A$2:$H$126,8,FALSE)),"PROVINCIA ADMINISTRATIVA Y DE PLANIFICACIÓN","PAT"),"PROVINCIA ADMINISTRATIVA Y DE PLANIFICACION","PAT"),"PROVINCIA ADMINISTRATIVA DE PLANIFICACION","PAT"),"PROVINCIA ADMINISTRATIVA Y PLANIFICACION","PAT")</f>
        <v>PAT CARTAMA</v>
      </c>
      <c r="AA480" s="568" t="str">
        <f>IF($E480="","",INDEX(Esquemas_NORM!$H$2:$K$126,MATCH($E480,Esquemas_NORM!$A$2:$A$126,0),MATCH(AA$4,Esquemas_NORM!$H$1:$K$1,0)))</f>
        <v>A la fecha no ha conformado un EAT Región</v>
      </c>
      <c r="AB480" s="568" t="str">
        <f>IF($E480="","",INDEX(Esquemas_NORM!$H$2:$K$126,MATCH($E480,Esquemas_NORM!$A$2:$A$126,0),MATCH(AB$4,Esquemas_NORM!$H$1:$K$1,0)))</f>
        <v>A la fecha no ha conformado un EAT Área Metropolitana</v>
      </c>
      <c r="AC480" s="568" t="str">
        <f>IF($E480="","",INDEX(Esquemas_NORM!$H$2:$K$126,MATCH($E480,Esquemas_NORM!$A$2:$A$126,0),MATCH(AC$4,Esquemas_NORM!$H$1:$K$1,0)))</f>
        <v>A la fecha no ha conformado un EAT asociación - unión</v>
      </c>
      <c r="AD480" s="645"/>
    </row>
    <row r="481" spans="1:30" hidden="1" x14ac:dyDescent="0.3">
      <c r="A481" s="6">
        <v>2018</v>
      </c>
      <c r="B481" s="4" t="s">
        <v>556</v>
      </c>
      <c r="C481" s="4" t="s">
        <v>368</v>
      </c>
      <c r="D481" s="4" t="s">
        <v>578</v>
      </c>
      <c r="E481" s="4" t="s">
        <v>385</v>
      </c>
      <c r="F481" s="4" t="s">
        <v>371</v>
      </c>
      <c r="G481" s="4" t="s">
        <v>386</v>
      </c>
      <c r="H481" s="9">
        <v>77.10546314689023</v>
      </c>
      <c r="I481" s="9">
        <v>0</v>
      </c>
      <c r="J481" s="287">
        <v>77.10546314689023</v>
      </c>
      <c r="K481" s="9">
        <v>7.988688253410956</v>
      </c>
      <c r="L481" s="9">
        <v>19.820229874923776</v>
      </c>
      <c r="M481" s="287">
        <v>27.808918128334732</v>
      </c>
      <c r="N481" s="9">
        <v>6.7804536480691677</v>
      </c>
      <c r="O481" s="9">
        <v>51.028038235267452</v>
      </c>
      <c r="P481" s="9">
        <v>10.095643982961704</v>
      </c>
      <c r="Q481" s="9">
        <v>10.47198598541063</v>
      </c>
      <c r="R481" s="9">
        <v>22.699039531176929</v>
      </c>
      <c r="S481" s="9">
        <v>24.796763909763857</v>
      </c>
      <c r="T481" s="9">
        <v>51.366824121621391</v>
      </c>
      <c r="U481" s="9">
        <v>7.9203914338019237</v>
      </c>
      <c r="V481" s="287">
        <v>185.15914084807304</v>
      </c>
      <c r="W481" s="287">
        <v>297.09947935262346</v>
      </c>
      <c r="X481" s="9">
        <v>28.951390954136098</v>
      </c>
      <c r="Y481" s="284">
        <v>326.05800715831361</v>
      </c>
      <c r="Z481" s="568" t="str">
        <f>SUBSTITUTE(SUBSTITUTE(SUBSTITUTE(SUBSTITUTE(IF(E481="","",VLOOKUP(E481,Esquemas_NORM!$A$2:$H$126,8,FALSE)),"PROVINCIA ADMINISTRATIVA Y DE PLANIFICACIÓN","PAT"),"PROVINCIA ADMINISTRATIVA Y DE PLANIFICACION","PAT"),"PROVINCIA ADMINISTRATIVA DE PLANIFICACION","PAT"),"PROVINCIA ADMINISTRATIVA Y PLANIFICACION","PAT")</f>
        <v>PAT SAN JUAN</v>
      </c>
      <c r="AA481" s="568" t="str">
        <f>IF($E481="","",INDEX(Esquemas_NORM!$H$2:$K$126,MATCH($E481,Esquemas_NORM!$A$2:$A$126,0),MATCH(AA$4,Esquemas_NORM!$H$1:$K$1,0)))</f>
        <v>A la fecha no ha conformado un EAT Región</v>
      </c>
      <c r="AB481" s="568" t="str">
        <f>IF($E481="","",INDEX(Esquemas_NORM!$H$2:$K$126,MATCH($E481,Esquemas_NORM!$A$2:$A$126,0),MATCH(AB$4,Esquemas_NORM!$H$1:$K$1,0)))</f>
        <v>A la fecha no ha conformado un EAT Área Metropolitana</v>
      </c>
      <c r="AC481" s="568" t="str">
        <f>IF($E481="","",INDEX(Esquemas_NORM!$H$2:$K$126,MATCH($E481,Esquemas_NORM!$A$2:$A$126,0),MATCH(AC$4,Esquemas_NORM!$H$1:$K$1,0)))</f>
        <v>A la fecha no ha conformado un EAT asociación - unión</v>
      </c>
      <c r="AD481" s="645"/>
    </row>
    <row r="482" spans="1:30" hidden="1" x14ac:dyDescent="0.3">
      <c r="A482" s="6">
        <v>2018</v>
      </c>
      <c r="B482" s="4" t="s">
        <v>556</v>
      </c>
      <c r="C482" s="4" t="s">
        <v>368</v>
      </c>
      <c r="D482" s="4" t="s">
        <v>579</v>
      </c>
      <c r="E482" s="4" t="s">
        <v>387</v>
      </c>
      <c r="F482" s="4" t="s">
        <v>371</v>
      </c>
      <c r="G482" s="4" t="s">
        <v>388</v>
      </c>
      <c r="H482" s="9">
        <v>92.975239142933304</v>
      </c>
      <c r="I482" s="9">
        <v>0</v>
      </c>
      <c r="J482" s="287">
        <v>92.975239142933304</v>
      </c>
      <c r="K482" s="9">
        <v>8.578420611931648</v>
      </c>
      <c r="L482" s="9">
        <v>16.35895464268571</v>
      </c>
      <c r="M482" s="287">
        <v>24.937375254617358</v>
      </c>
      <c r="N482" s="9">
        <v>8.1149455067760901</v>
      </c>
      <c r="O482" s="9">
        <v>30.866002328972833</v>
      </c>
      <c r="P482" s="9">
        <v>9.6151987044927996</v>
      </c>
      <c r="Q482" s="9">
        <v>5.2290504643678677</v>
      </c>
      <c r="R482" s="9">
        <v>15.785205153566519</v>
      </c>
      <c r="S482" s="9">
        <v>19.92145853733231</v>
      </c>
      <c r="T482" s="9">
        <v>34.065552142090588</v>
      </c>
      <c r="U482" s="9">
        <v>6.5293184515107665</v>
      </c>
      <c r="V482" s="287">
        <v>130.12673128910976</v>
      </c>
      <c r="W482" s="287">
        <v>254.67585984805262</v>
      </c>
      <c r="X482" s="9">
        <v>24.8173453588985</v>
      </c>
      <c r="Y482" s="284">
        <v>279.4993229686184</v>
      </c>
      <c r="Z482" s="568" t="str">
        <f>SUBSTITUTE(SUBSTITUTE(SUBSTITUTE(SUBSTITUTE(IF(E482="","",VLOOKUP(E482,Esquemas_NORM!$A$2:$H$126,8,FALSE)),"PROVINCIA ADMINISTRATIVA Y DE PLANIFICACIÓN","PAT"),"PROVINCIA ADMINISTRATIVA Y DE PLANIFICACION","PAT"),"PROVINCIA ADMINISTRATIVA DE PLANIFICACION","PAT"),"PROVINCIA ADMINISTRATIVA Y PLANIFICACION","PAT")</f>
        <v>PAT DE PENDERISCO Y SINIFANÁ</v>
      </c>
      <c r="AA482" s="568" t="str">
        <f>IF($E482="","",INDEX(Esquemas_NORM!$H$2:$K$126,MATCH($E482,Esquemas_NORM!$A$2:$A$126,0),MATCH(AA$4,Esquemas_NORM!$H$1:$K$1,0)))</f>
        <v>A la fecha no ha conformado un EAT Región</v>
      </c>
      <c r="AB482" s="568" t="str">
        <f>IF($E482="","",INDEX(Esquemas_NORM!$H$2:$K$126,MATCH($E482,Esquemas_NORM!$A$2:$A$126,0),MATCH(AB$4,Esquemas_NORM!$H$1:$K$1,0)))</f>
        <v>A la fecha no ha conformado un EAT Área Metropolitana</v>
      </c>
      <c r="AC482" s="568" t="str">
        <f>IF($E482="","",INDEX(Esquemas_NORM!$H$2:$K$126,MATCH($E482,Esquemas_NORM!$A$2:$A$126,0),MATCH(AC$4,Esquemas_NORM!$H$1:$K$1,0)))</f>
        <v>A la fecha no ha conformado un EAT asociación - unión</v>
      </c>
      <c r="AD482" s="645"/>
    </row>
    <row r="483" spans="1:30" hidden="1" x14ac:dyDescent="0.3">
      <c r="A483" s="6">
        <v>2018</v>
      </c>
      <c r="B483" s="4" t="s">
        <v>556</v>
      </c>
      <c r="C483" s="4" t="s">
        <v>368</v>
      </c>
      <c r="D483" s="4" t="s">
        <v>577</v>
      </c>
      <c r="E483" s="4" t="s">
        <v>389</v>
      </c>
      <c r="F483" s="4" t="s">
        <v>371</v>
      </c>
      <c r="G483" s="4" t="s">
        <v>390</v>
      </c>
      <c r="H483" s="9">
        <v>110.90862872975721</v>
      </c>
      <c r="I483" s="9">
        <v>0</v>
      </c>
      <c r="J483" s="287">
        <v>110.90862872975721</v>
      </c>
      <c r="K483" s="9">
        <v>10.040224886618869</v>
      </c>
      <c r="L483" s="9">
        <v>21.62841561808661</v>
      </c>
      <c r="M483" s="287">
        <v>31.668640504705479</v>
      </c>
      <c r="N483" s="9">
        <v>6.9376286815888726</v>
      </c>
      <c r="O483" s="9">
        <v>39.442811445631357</v>
      </c>
      <c r="P483" s="9">
        <v>10.486551805842659</v>
      </c>
      <c r="Q483" s="9">
        <v>5.8011965882048377</v>
      </c>
      <c r="R483" s="9">
        <v>21.502990273407157</v>
      </c>
      <c r="S483" s="9">
        <v>26.098235039998517</v>
      </c>
      <c r="T483" s="9">
        <v>40.2657284927975</v>
      </c>
      <c r="U483" s="9">
        <v>9.4115319928178085</v>
      </c>
      <c r="V483" s="287">
        <v>159.94667432028871</v>
      </c>
      <c r="W483" s="287">
        <v>310.18624225793599</v>
      </c>
      <c r="X483" s="9">
        <v>30.226654007516991</v>
      </c>
      <c r="Y483" s="284">
        <v>340.42034748404797</v>
      </c>
      <c r="Z483" s="568" t="str">
        <f>SUBSTITUTE(SUBSTITUTE(SUBSTITUTE(SUBSTITUTE(IF(E483="","",VLOOKUP(E483,Esquemas_NORM!$A$2:$H$126,8,FALSE)),"PROVINCIA ADMINISTRATIVA Y DE PLANIFICACIÓN","PAT"),"PROVINCIA ADMINISTRATIVA Y DE PLANIFICACION","PAT"),"PROVINCIA ADMINISTRATIVA DE PLANIFICACION","PAT"),"PROVINCIA ADMINISTRATIVA Y PLANIFICACION","PAT")</f>
        <v>PAT CARTAMA</v>
      </c>
      <c r="AA483" s="568" t="str">
        <f>IF($E483="","",INDEX(Esquemas_NORM!$H$2:$K$126,MATCH($E483,Esquemas_NORM!$A$2:$A$126,0),MATCH(AA$4,Esquemas_NORM!$H$1:$K$1,0)))</f>
        <v>A la fecha no ha conformado un EAT Región</v>
      </c>
      <c r="AB483" s="568" t="str">
        <f>IF($E483="","",INDEX(Esquemas_NORM!$H$2:$K$126,MATCH($E483,Esquemas_NORM!$A$2:$A$126,0),MATCH(AB$4,Esquemas_NORM!$H$1:$K$1,0)))</f>
        <v>A la fecha no ha conformado un EAT Área Metropolitana</v>
      </c>
      <c r="AC483" s="568" t="str">
        <f>IF($E483="","",INDEX(Esquemas_NORM!$H$2:$K$126,MATCH($E483,Esquemas_NORM!$A$2:$A$126,0),MATCH(AC$4,Esquemas_NORM!$H$1:$K$1,0)))</f>
        <v>A la fecha no ha conformado un EAT asociación - unión</v>
      </c>
      <c r="AD483" s="645"/>
    </row>
    <row r="484" spans="1:30" hidden="1" x14ac:dyDescent="0.3">
      <c r="A484" s="6">
        <v>2018</v>
      </c>
      <c r="B484" s="4" t="s">
        <v>556</v>
      </c>
      <c r="C484" s="4" t="s">
        <v>368</v>
      </c>
      <c r="D484" s="4" t="s">
        <v>578</v>
      </c>
      <c r="E484" s="4" t="s">
        <v>391</v>
      </c>
      <c r="F484" s="4" t="s">
        <v>371</v>
      </c>
      <c r="G484" s="4" t="s">
        <v>392</v>
      </c>
      <c r="H484" s="9">
        <v>13.733767682263244</v>
      </c>
      <c r="I484" s="9">
        <v>0</v>
      </c>
      <c r="J484" s="287">
        <v>13.733767682263244</v>
      </c>
      <c r="K484" s="9">
        <v>2.3555039422404551</v>
      </c>
      <c r="L484" s="9">
        <v>3.4588826412926639</v>
      </c>
      <c r="M484" s="287">
        <v>5.8143865835331194</v>
      </c>
      <c r="N484" s="9">
        <v>1.95907910381909</v>
      </c>
      <c r="O484" s="9">
        <v>9.9341405833112475</v>
      </c>
      <c r="P484" s="9">
        <v>2.0852440206692964</v>
      </c>
      <c r="Q484" s="9">
        <v>1.0349185577777749</v>
      </c>
      <c r="R484" s="9">
        <v>5.3662024947682374</v>
      </c>
      <c r="S484" s="9">
        <v>5.369935113909734</v>
      </c>
      <c r="T484" s="9">
        <v>9.465751988100271</v>
      </c>
      <c r="U484" s="9">
        <v>1.583955935185317</v>
      </c>
      <c r="V484" s="287">
        <v>36.799227797540965</v>
      </c>
      <c r="W484" s="287">
        <v>57.685521838816889</v>
      </c>
      <c r="X484" s="9">
        <v>5.6212690065555009</v>
      </c>
      <c r="Y484" s="284">
        <v>63.308176552971325</v>
      </c>
      <c r="Z484" s="568" t="str">
        <f>SUBSTITUTE(SUBSTITUTE(SUBSTITUTE(SUBSTITUTE(IF(E484="","",VLOOKUP(E484,Esquemas_NORM!$A$2:$H$126,8,FALSE)),"PROVINCIA ADMINISTRATIVA Y DE PLANIFICACIÓN","PAT"),"PROVINCIA ADMINISTRATIVA Y DE PLANIFICACION","PAT"),"PROVINCIA ADMINISTRATIVA DE PLANIFICACION","PAT"),"PROVINCIA ADMINISTRATIVA Y PLANIFICACION","PAT")</f>
        <v>PAT SAN JUAN</v>
      </c>
      <c r="AA484" s="568" t="str">
        <f>IF($E484="","",INDEX(Esquemas_NORM!$H$2:$K$126,MATCH($E484,Esquemas_NORM!$A$2:$A$126,0),MATCH(AA$4,Esquemas_NORM!$H$1:$K$1,0)))</f>
        <v>A la fecha no ha conformado un EAT Región</v>
      </c>
      <c r="AB484" s="568" t="str">
        <f>IF($E484="","",INDEX(Esquemas_NORM!$H$2:$K$126,MATCH($E484,Esquemas_NORM!$A$2:$A$126,0),MATCH(AB$4,Esquemas_NORM!$H$1:$K$1,0)))</f>
        <v>A la fecha no ha conformado un EAT Área Metropolitana</v>
      </c>
      <c r="AC484" s="568" t="str">
        <f>IF($E484="","",INDEX(Esquemas_NORM!$H$2:$K$126,MATCH($E484,Esquemas_NORM!$A$2:$A$126,0),MATCH(AC$4,Esquemas_NORM!$H$1:$K$1,0)))</f>
        <v>A la fecha no ha conformado un EAT asociación - unión</v>
      </c>
      <c r="AD484" s="645"/>
    </row>
    <row r="485" spans="1:30" hidden="1" x14ac:dyDescent="0.3">
      <c r="A485" s="6">
        <v>2018</v>
      </c>
      <c r="B485" s="4" t="s">
        <v>556</v>
      </c>
      <c r="C485" s="4" t="s">
        <v>368</v>
      </c>
      <c r="D485" s="4" t="s">
        <v>578</v>
      </c>
      <c r="E485" s="4" t="s">
        <v>393</v>
      </c>
      <c r="F485" s="4" t="s">
        <v>371</v>
      </c>
      <c r="G485" s="4" t="s">
        <v>394</v>
      </c>
      <c r="H485" s="9">
        <v>44.815943194141063</v>
      </c>
      <c r="I485" s="9">
        <v>0</v>
      </c>
      <c r="J485" s="287">
        <v>44.815943194141063</v>
      </c>
      <c r="K485" s="9">
        <v>10.254749872990068</v>
      </c>
      <c r="L485" s="9">
        <v>6.9195803118853041</v>
      </c>
      <c r="M485" s="287">
        <v>17.174330184875373</v>
      </c>
      <c r="N485" s="9">
        <v>3.998177678876591</v>
      </c>
      <c r="O485" s="9">
        <v>30.28843836602174</v>
      </c>
      <c r="P485" s="9">
        <v>6.1639806889205904</v>
      </c>
      <c r="Q485" s="9">
        <v>4.7435864132273826</v>
      </c>
      <c r="R485" s="9">
        <v>16.799831784044166</v>
      </c>
      <c r="S485" s="9">
        <v>14.379175621738284</v>
      </c>
      <c r="T485" s="9">
        <v>23.185430639904762</v>
      </c>
      <c r="U485" s="9">
        <v>4.6275369775225066</v>
      </c>
      <c r="V485" s="287">
        <v>104.18615817025604</v>
      </c>
      <c r="W485" s="287">
        <v>170.05848805898847</v>
      </c>
      <c r="X485" s="9">
        <v>16.57165399142913</v>
      </c>
      <c r="Y485" s="284">
        <v>186.63422715412571</v>
      </c>
      <c r="Z485" s="568" t="str">
        <f>SUBSTITUTE(SUBSTITUTE(SUBSTITUTE(SUBSTITUTE(IF(E485="","",VLOOKUP(E485,Esquemas_NORM!$A$2:$H$126,8,FALSE)),"PROVINCIA ADMINISTRATIVA Y DE PLANIFICACIÓN","PAT"),"PROVINCIA ADMINISTRATIVA Y DE PLANIFICACION","PAT"),"PROVINCIA ADMINISTRATIVA DE PLANIFICACION","PAT"),"PROVINCIA ADMINISTRATIVA Y PLANIFICACION","PAT")</f>
        <v>PAT SAN JUAN</v>
      </c>
      <c r="AA485" s="568" t="str">
        <f>IF($E485="","",INDEX(Esquemas_NORM!$H$2:$K$126,MATCH($E485,Esquemas_NORM!$A$2:$A$126,0),MATCH(AA$4,Esquemas_NORM!$H$1:$K$1,0)))</f>
        <v>A la fecha no ha conformado un EAT Región</v>
      </c>
      <c r="AB485" s="568" t="str">
        <f>IF($E485="","",INDEX(Esquemas_NORM!$H$2:$K$126,MATCH($E485,Esquemas_NORM!$A$2:$A$126,0),MATCH(AB$4,Esquemas_NORM!$H$1:$K$1,0)))</f>
        <v>A la fecha no ha conformado un EAT Área Metropolitana</v>
      </c>
      <c r="AC485" s="568" t="str">
        <f>IF($E485="","",INDEX(Esquemas_NORM!$H$2:$K$126,MATCH($E485,Esquemas_NORM!$A$2:$A$126,0),MATCH(AC$4,Esquemas_NORM!$H$1:$K$1,0)))</f>
        <v>A la fecha no ha conformado un EAT asociación - unión</v>
      </c>
      <c r="AD485" s="645"/>
    </row>
    <row r="486" spans="1:30" hidden="1" x14ac:dyDescent="0.3">
      <c r="A486" s="6">
        <v>2018</v>
      </c>
      <c r="B486" s="4" t="s">
        <v>556</v>
      </c>
      <c r="C486" s="4" t="s">
        <v>368</v>
      </c>
      <c r="D486" s="4" t="s">
        <v>580</v>
      </c>
      <c r="E486" s="4" t="s">
        <v>395</v>
      </c>
      <c r="F486" s="4" t="s">
        <v>371</v>
      </c>
      <c r="G486" s="4" t="s">
        <v>396</v>
      </c>
      <c r="H486" s="9">
        <v>53.439707437426584</v>
      </c>
      <c r="I486" s="9">
        <v>0</v>
      </c>
      <c r="J486" s="287">
        <v>53.439707437426584</v>
      </c>
      <c r="K486" s="9">
        <v>3.6661270323052224</v>
      </c>
      <c r="L486" s="9">
        <v>13.604534620348705</v>
      </c>
      <c r="M486" s="287">
        <v>17.270661652653928</v>
      </c>
      <c r="N486" s="9">
        <v>19.274473918859556</v>
      </c>
      <c r="O486" s="9">
        <v>20.243873353520005</v>
      </c>
      <c r="P486" s="9">
        <v>4.5581484910419086</v>
      </c>
      <c r="Q486" s="9">
        <v>2.9400574237926995</v>
      </c>
      <c r="R486" s="9">
        <v>10.8267242197774</v>
      </c>
      <c r="S486" s="9">
        <v>13.807149485989971</v>
      </c>
      <c r="T486" s="9">
        <v>23.794988564848481</v>
      </c>
      <c r="U486" s="9">
        <v>4.513527883818</v>
      </c>
      <c r="V486" s="287">
        <v>99.958943341648009</v>
      </c>
      <c r="W486" s="287">
        <v>175.59690820799702</v>
      </c>
      <c r="X486" s="9">
        <v>17.111355263716316</v>
      </c>
      <c r="Y486" s="284">
        <v>192.71248161800551</v>
      </c>
      <c r="Z486" s="568" t="str">
        <f>SUBSTITUTE(SUBSTITUTE(SUBSTITUTE(SUBSTITUTE(IF(E486="","",VLOOKUP(E486,Esquemas_NORM!$A$2:$H$126,8,FALSE)),"PROVINCIA ADMINISTRATIVA Y DE PLANIFICACIÓN","PAT"),"PROVINCIA ADMINISTRATIVA Y DE PLANIFICACION","PAT"),"PROVINCIA ADMINISTRATIVA DE PLANIFICACION","PAT"),"PROVINCIA ADMINISTRATIVA Y PLANIFICACION","PAT")</f>
        <v>PAT CARTAMA</v>
      </c>
      <c r="AA486" s="568" t="str">
        <f>IF($E486="","",INDEX(Esquemas_NORM!$H$2:$K$126,MATCH($E486,Esquemas_NORM!$A$2:$A$126,0),MATCH(AA$4,Esquemas_NORM!$H$1:$K$1,0)))</f>
        <v>A la fecha no ha conformado un EAT Región</v>
      </c>
      <c r="AB486" s="568" t="str">
        <f>IF($E486="","",INDEX(Esquemas_NORM!$H$2:$K$126,MATCH($E486,Esquemas_NORM!$A$2:$A$126,0),MATCH(AB$4,Esquemas_NORM!$H$1:$K$1,0)))</f>
        <v>A la fecha no ha conformado un EAT Área Metropolitana</v>
      </c>
      <c r="AC486" s="568" t="str">
        <f>IF($E486="","",INDEX(Esquemas_NORM!$H$2:$K$126,MATCH($E486,Esquemas_NORM!$A$2:$A$126,0),MATCH(AC$4,Esquemas_NORM!$H$1:$K$1,0)))</f>
        <v>A la fecha no ha conformado un EAT asociación - unión</v>
      </c>
      <c r="AD486" s="645"/>
    </row>
    <row r="487" spans="1:30" hidden="1" x14ac:dyDescent="0.3">
      <c r="A487" s="6">
        <v>2018</v>
      </c>
      <c r="B487" s="4" t="s">
        <v>556</v>
      </c>
      <c r="C487" s="4" t="s">
        <v>368</v>
      </c>
      <c r="D487" s="4" t="s">
        <v>580</v>
      </c>
      <c r="E487" s="4" t="s">
        <v>397</v>
      </c>
      <c r="F487" s="4" t="s">
        <v>371</v>
      </c>
      <c r="G487" s="4" t="s">
        <v>398</v>
      </c>
      <c r="H487" s="9">
        <v>5.5706117267524053</v>
      </c>
      <c r="I487" s="9">
        <v>7.3396814735889579</v>
      </c>
      <c r="J487" s="287">
        <v>12.910293200341364</v>
      </c>
      <c r="K487" s="9">
        <v>19.667340291645587</v>
      </c>
      <c r="L487" s="9">
        <v>50.624746957812697</v>
      </c>
      <c r="M487" s="287">
        <v>70.292087249458291</v>
      </c>
      <c r="N487" s="9">
        <v>5.7016669976088838</v>
      </c>
      <c r="O487" s="9">
        <v>41.125421797766457</v>
      </c>
      <c r="P487" s="9">
        <v>3.3785669200429269</v>
      </c>
      <c r="Q487" s="9">
        <v>1.9392086379229259</v>
      </c>
      <c r="R487" s="9">
        <v>7.6464680540040542</v>
      </c>
      <c r="S487" s="9">
        <v>12.865396544131</v>
      </c>
      <c r="T487" s="9">
        <v>15.284062863276425</v>
      </c>
      <c r="U487" s="9">
        <v>2.95200008088004</v>
      </c>
      <c r="V487" s="287">
        <v>90.892791895632698</v>
      </c>
      <c r="W487" s="287">
        <v>172.53013110559772</v>
      </c>
      <c r="X487" s="9">
        <v>16.812507675503607</v>
      </c>
      <c r="Y487" s="284">
        <v>189.34678325801843</v>
      </c>
      <c r="Z487" s="568" t="str">
        <f>SUBSTITUTE(SUBSTITUTE(SUBSTITUTE(SUBSTITUTE(IF(E487="","",VLOOKUP(E487,Esquemas_NORM!$A$2:$H$126,8,FALSE)),"PROVINCIA ADMINISTRATIVA Y DE PLANIFICACIÓN","PAT"),"PROVINCIA ADMINISTRATIVA Y DE PLANIFICACION","PAT"),"PROVINCIA ADMINISTRATIVA DE PLANIFICACION","PAT"),"PROVINCIA ADMINISTRATIVA Y PLANIFICACION","PAT")</f>
        <v>PAT CARTAMA</v>
      </c>
      <c r="AA487" s="568" t="str">
        <f>IF($E487="","",INDEX(Esquemas_NORM!$H$2:$K$126,MATCH($E487,Esquemas_NORM!$A$2:$A$126,0),MATCH(AA$4,Esquemas_NORM!$H$1:$K$1,0)))</f>
        <v>A la fecha no ha conformado un EAT Región</v>
      </c>
      <c r="AB487" s="568" t="str">
        <f>IF($E487="","",INDEX(Esquemas_NORM!$H$2:$K$126,MATCH($E487,Esquemas_NORM!$A$2:$A$126,0),MATCH(AB$4,Esquemas_NORM!$H$1:$K$1,0)))</f>
        <v>A la fecha no ha conformado un EAT Área Metropolitana</v>
      </c>
      <c r="AC487" s="568" t="str">
        <f>IF($E487="","",INDEX(Esquemas_NORM!$H$2:$K$126,MATCH($E487,Esquemas_NORM!$A$2:$A$126,0),MATCH(AC$4,Esquemas_NORM!$H$1:$K$1,0)))</f>
        <v>A la fecha no ha conformado un EAT asociación - unión</v>
      </c>
      <c r="AD487" s="645"/>
    </row>
    <row r="488" spans="1:30" hidden="1" x14ac:dyDescent="0.3">
      <c r="A488" s="6">
        <v>2018</v>
      </c>
      <c r="B488" s="4" t="s">
        <v>556</v>
      </c>
      <c r="C488" s="4" t="s">
        <v>368</v>
      </c>
      <c r="D488" s="4" t="s">
        <v>580</v>
      </c>
      <c r="E488" s="4" t="s">
        <v>399</v>
      </c>
      <c r="F488" s="4" t="s">
        <v>371</v>
      </c>
      <c r="G488" s="4" t="s">
        <v>400</v>
      </c>
      <c r="H488" s="9">
        <v>13.174365362840783</v>
      </c>
      <c r="I488" s="9">
        <v>0</v>
      </c>
      <c r="J488" s="287">
        <v>13.174365362840783</v>
      </c>
      <c r="K488" s="9">
        <v>7.4300736620026901</v>
      </c>
      <c r="L488" s="9">
        <v>25.520738716899935</v>
      </c>
      <c r="M488" s="287">
        <v>32.950812378902626</v>
      </c>
      <c r="N488" s="9">
        <v>1.0697610280461716</v>
      </c>
      <c r="O488" s="9">
        <v>7.4148498919410359</v>
      </c>
      <c r="P488" s="9">
        <v>2.6737974016744555</v>
      </c>
      <c r="Q488" s="9">
        <v>1.2887890978575047</v>
      </c>
      <c r="R488" s="9">
        <v>6.2970143047741836</v>
      </c>
      <c r="S488" s="9">
        <v>7.3582959325150252</v>
      </c>
      <c r="T488" s="9">
        <v>14.088431899548532</v>
      </c>
      <c r="U488" s="9">
        <v>2.0736588381397851</v>
      </c>
      <c r="V488" s="287">
        <v>42.264598394496694</v>
      </c>
      <c r="W488" s="287">
        <v>87.349791461475874</v>
      </c>
      <c r="X488" s="9">
        <v>8.5119568969741302</v>
      </c>
      <c r="Y488" s="284">
        <v>95.863846653930992</v>
      </c>
      <c r="Z488" s="568" t="str">
        <f>SUBSTITUTE(SUBSTITUTE(SUBSTITUTE(SUBSTITUTE(IF(E488="","",VLOOKUP(E488,Esquemas_NORM!$A$2:$H$126,8,FALSE)),"PROVINCIA ADMINISTRATIVA Y DE PLANIFICACIÓN","PAT"),"PROVINCIA ADMINISTRATIVA Y DE PLANIFICACION","PAT"),"PROVINCIA ADMINISTRATIVA DE PLANIFICACION","PAT"),"PROVINCIA ADMINISTRATIVA Y PLANIFICACION","PAT")</f>
        <v>PAT CARTAMA</v>
      </c>
      <c r="AA488" s="568" t="str">
        <f>IF($E488="","",INDEX(Esquemas_NORM!$H$2:$K$126,MATCH($E488,Esquemas_NORM!$A$2:$A$126,0),MATCH(AA$4,Esquemas_NORM!$H$1:$K$1,0)))</f>
        <v>A la fecha no ha conformado un EAT Región</v>
      </c>
      <c r="AB488" s="568" t="str">
        <f>IF($E488="","",INDEX(Esquemas_NORM!$H$2:$K$126,MATCH($E488,Esquemas_NORM!$A$2:$A$126,0),MATCH(AB$4,Esquemas_NORM!$H$1:$K$1,0)))</f>
        <v>A la fecha no ha conformado un EAT Área Metropolitana</v>
      </c>
      <c r="AC488" s="568" t="str">
        <f>IF($E488="","",INDEX(Esquemas_NORM!$H$2:$K$126,MATCH($E488,Esquemas_NORM!$A$2:$A$126,0),MATCH(AC$4,Esquemas_NORM!$H$1:$K$1,0)))</f>
        <v>A la fecha no ha conformado un EAT asociación - unión</v>
      </c>
      <c r="AD488" s="645"/>
    </row>
    <row r="489" spans="1:30" hidden="1" x14ac:dyDescent="0.3">
      <c r="A489" s="6">
        <v>2018</v>
      </c>
      <c r="B489" s="4" t="s">
        <v>556</v>
      </c>
      <c r="C489" s="4" t="s">
        <v>368</v>
      </c>
      <c r="D489" s="4" t="s">
        <v>580</v>
      </c>
      <c r="E489" s="4" t="s">
        <v>401</v>
      </c>
      <c r="F489" s="4" t="s">
        <v>371</v>
      </c>
      <c r="G489" s="4" t="s">
        <v>402</v>
      </c>
      <c r="H489" s="9">
        <v>0.95929175018719326</v>
      </c>
      <c r="I489" s="9">
        <v>0</v>
      </c>
      <c r="J489" s="287">
        <v>0.95929175018719326</v>
      </c>
      <c r="K489" s="9">
        <v>1.1702541775601329</v>
      </c>
      <c r="L489" s="9">
        <v>6.4927656131209863</v>
      </c>
      <c r="M489" s="287">
        <v>7.663019790681119</v>
      </c>
      <c r="N489" s="9">
        <v>1.7782560087596497</v>
      </c>
      <c r="O489" s="9">
        <v>7.6384366602737934</v>
      </c>
      <c r="P489" s="9">
        <v>3.8566934796279631</v>
      </c>
      <c r="Q489" s="9">
        <v>1.8038151366191619</v>
      </c>
      <c r="R489" s="9">
        <v>6.0458793760226337</v>
      </c>
      <c r="S489" s="9">
        <v>8.6638542252407067</v>
      </c>
      <c r="T489" s="9">
        <v>21.447328649684337</v>
      </c>
      <c r="U489" s="9">
        <v>2.7809835029840948</v>
      </c>
      <c r="V489" s="287">
        <v>54.01524703921234</v>
      </c>
      <c r="W489" s="287">
        <v>63.384425681279694</v>
      </c>
      <c r="X489" s="9">
        <v>6.1766088998210877</v>
      </c>
      <c r="Y489" s="284">
        <v>69.562557186384055</v>
      </c>
      <c r="Z489" s="568" t="str">
        <f>SUBSTITUTE(SUBSTITUTE(SUBSTITUTE(SUBSTITUTE(IF(E489="","",VLOOKUP(E489,Esquemas_NORM!$A$2:$H$126,8,FALSE)),"PROVINCIA ADMINISTRATIVA Y DE PLANIFICACIÓN","PAT"),"PROVINCIA ADMINISTRATIVA Y DE PLANIFICACION","PAT"),"PROVINCIA ADMINISTRATIVA DE PLANIFICACION","PAT"),"PROVINCIA ADMINISTRATIVA Y PLANIFICACION","PAT")</f>
        <v>PAT CARTAMA</v>
      </c>
      <c r="AA489" s="568" t="str">
        <f>IF($E489="","",INDEX(Esquemas_NORM!$H$2:$K$126,MATCH($E489,Esquemas_NORM!$A$2:$A$126,0),MATCH(AA$4,Esquemas_NORM!$H$1:$K$1,0)))</f>
        <v>A la fecha no ha conformado un EAT Región</v>
      </c>
      <c r="AB489" s="568" t="str">
        <f>IF($E489="","",INDEX(Esquemas_NORM!$H$2:$K$126,MATCH($E489,Esquemas_NORM!$A$2:$A$126,0),MATCH(AB$4,Esquemas_NORM!$H$1:$K$1,0)))</f>
        <v>A la fecha no ha conformado un EAT Área Metropolitana</v>
      </c>
      <c r="AC489" s="568" t="str">
        <f>IF($E489="","",INDEX(Esquemas_NORM!$H$2:$K$126,MATCH($E489,Esquemas_NORM!$A$2:$A$126,0),MATCH(AC$4,Esquemas_NORM!$H$1:$K$1,0)))</f>
        <v>A la fecha no ha conformado un EAT asociación - unión</v>
      </c>
      <c r="AD489" s="645"/>
    </row>
    <row r="490" spans="1:30" hidden="1" x14ac:dyDescent="0.3">
      <c r="A490" s="6">
        <v>2018</v>
      </c>
      <c r="B490" s="4" t="s">
        <v>556</v>
      </c>
      <c r="C490" s="4" t="s">
        <v>368</v>
      </c>
      <c r="D490" s="4" t="s">
        <v>579</v>
      </c>
      <c r="E490" s="4" t="s">
        <v>403</v>
      </c>
      <c r="F490" s="4" t="s">
        <v>371</v>
      </c>
      <c r="G490" s="4" t="s">
        <v>404</v>
      </c>
      <c r="H490" s="9">
        <v>69.005488419762585</v>
      </c>
      <c r="I490" s="9">
        <v>0</v>
      </c>
      <c r="J490" s="287">
        <v>69.005488419762585</v>
      </c>
      <c r="K490" s="9">
        <v>5.4366810984138478</v>
      </c>
      <c r="L490" s="9">
        <v>14.075550541943242</v>
      </c>
      <c r="M490" s="287">
        <v>19.51223164035709</v>
      </c>
      <c r="N490" s="9">
        <v>16.769492539517717</v>
      </c>
      <c r="O490" s="9">
        <v>27.198311495046845</v>
      </c>
      <c r="P490" s="9">
        <v>5.9087330902663684</v>
      </c>
      <c r="Q490" s="9">
        <v>3.4907800917371259</v>
      </c>
      <c r="R490" s="9">
        <v>9.8160819031010735</v>
      </c>
      <c r="S490" s="9">
        <v>15.617285137501725</v>
      </c>
      <c r="T490" s="9">
        <v>27.310986442729426</v>
      </c>
      <c r="U490" s="9">
        <v>5.0678313581439287</v>
      </c>
      <c r="V490" s="287">
        <v>111.17950205804422</v>
      </c>
      <c r="W490" s="287">
        <v>205.67288608381327</v>
      </c>
      <c r="X490" s="9">
        <v>20.042162802350006</v>
      </c>
      <c r="Y490" s="284">
        <v>225.7199895102932</v>
      </c>
      <c r="Z490" s="568" t="str">
        <f>SUBSTITUTE(SUBSTITUTE(SUBSTITUTE(SUBSTITUTE(IF(E490="","",VLOOKUP(E490,Esquemas_NORM!$A$2:$H$126,8,FALSE)),"PROVINCIA ADMINISTRATIVA Y DE PLANIFICACIÓN","PAT"),"PROVINCIA ADMINISTRATIVA Y DE PLANIFICACION","PAT"),"PROVINCIA ADMINISTRATIVA DE PLANIFICACION","PAT"),"PROVINCIA ADMINISTRATIVA Y PLANIFICACION","PAT")</f>
        <v>PAT SAN JUAN</v>
      </c>
      <c r="AA490" s="568" t="str">
        <f>IF($E490="","",INDEX(Esquemas_NORM!$H$2:$K$126,MATCH($E490,Esquemas_NORM!$A$2:$A$126,0),MATCH(AA$4,Esquemas_NORM!$H$1:$K$1,0)))</f>
        <v>A la fecha no ha conformado un EAT Región</v>
      </c>
      <c r="AB490" s="568" t="str">
        <f>IF($E490="","",INDEX(Esquemas_NORM!$H$2:$K$126,MATCH($E490,Esquemas_NORM!$A$2:$A$126,0),MATCH(AB$4,Esquemas_NORM!$H$1:$K$1,0)))</f>
        <v>A la fecha no ha conformado un EAT Área Metropolitana</v>
      </c>
      <c r="AC490" s="568" t="str">
        <f>IF($E490="","",INDEX(Esquemas_NORM!$H$2:$K$126,MATCH($E490,Esquemas_NORM!$A$2:$A$126,0),MATCH(AC$4,Esquemas_NORM!$H$1:$K$1,0)))</f>
        <v>A la fecha no ha conformado un EAT asociación - unión</v>
      </c>
      <c r="AD490" s="645"/>
    </row>
    <row r="491" spans="1:30" hidden="1" x14ac:dyDescent="0.3">
      <c r="A491" s="6">
        <v>2018</v>
      </c>
      <c r="B491" s="4" t="s">
        <v>556</v>
      </c>
      <c r="C491" s="4" t="s">
        <v>368</v>
      </c>
      <c r="D491" s="4" t="s">
        <v>580</v>
      </c>
      <c r="E491" s="4" t="s">
        <v>405</v>
      </c>
      <c r="F491" s="4" t="s">
        <v>371</v>
      </c>
      <c r="G491" s="4" t="s">
        <v>406</v>
      </c>
      <c r="H491" s="9">
        <v>63.348028279893619</v>
      </c>
      <c r="I491" s="9">
        <v>0</v>
      </c>
      <c r="J491" s="287">
        <v>63.348028279893619</v>
      </c>
      <c r="K491" s="9">
        <v>9.0616157109936335</v>
      </c>
      <c r="L491" s="9">
        <v>16.443640286239553</v>
      </c>
      <c r="M491" s="287">
        <v>25.505255997233185</v>
      </c>
      <c r="N491" s="9">
        <v>7.1589340701361559</v>
      </c>
      <c r="O491" s="9">
        <v>48.217942280001836</v>
      </c>
      <c r="P491" s="9">
        <v>11.29080000699442</v>
      </c>
      <c r="Q491" s="9">
        <v>6.9830920465646189</v>
      </c>
      <c r="R491" s="9">
        <v>28.643470559561578</v>
      </c>
      <c r="S491" s="9">
        <v>22.65315786741326</v>
      </c>
      <c r="T491" s="9">
        <v>33.327613195237774</v>
      </c>
      <c r="U491" s="9">
        <v>8.7134605135168748</v>
      </c>
      <c r="V491" s="287">
        <v>166.98847053942652</v>
      </c>
      <c r="W491" s="287">
        <v>261.63288237201886</v>
      </c>
      <c r="X491" s="9">
        <v>25.495284880725102</v>
      </c>
      <c r="Y491" s="284">
        <v>287.13445213431703</v>
      </c>
      <c r="Z491" s="568" t="str">
        <f>SUBSTITUTE(SUBSTITUTE(SUBSTITUTE(SUBSTITUTE(IF(E491="","",VLOOKUP(E491,Esquemas_NORM!$A$2:$H$126,8,FALSE)),"PROVINCIA ADMINISTRATIVA Y DE PLANIFICACIÓN","PAT"),"PROVINCIA ADMINISTRATIVA Y DE PLANIFICACION","PAT"),"PROVINCIA ADMINISTRATIVA DE PLANIFICACION","PAT"),"PROVINCIA ADMINISTRATIVA Y PLANIFICACION","PAT")</f>
        <v>PAT CARTAMA</v>
      </c>
      <c r="AA491" s="568" t="str">
        <f>IF($E491="","",INDEX(Esquemas_NORM!$H$2:$K$126,MATCH($E491,Esquemas_NORM!$A$2:$A$126,0),MATCH(AA$4,Esquemas_NORM!$H$1:$K$1,0)))</f>
        <v>A la fecha no ha conformado un EAT Región</v>
      </c>
      <c r="AB491" s="568" t="str">
        <f>IF($E491="","",INDEX(Esquemas_NORM!$H$2:$K$126,MATCH($E491,Esquemas_NORM!$A$2:$A$126,0),MATCH(AB$4,Esquemas_NORM!$H$1:$K$1,0)))</f>
        <v>A la fecha no ha conformado un EAT Área Metropolitana</v>
      </c>
      <c r="AC491" s="568" t="str">
        <f>IF($E491="","",INDEX(Esquemas_NORM!$H$2:$K$126,MATCH($E491,Esquemas_NORM!$A$2:$A$126,0),MATCH(AC$4,Esquemas_NORM!$H$1:$K$1,0)))</f>
        <v>A la fecha no ha conformado un EAT asociación - unión</v>
      </c>
      <c r="AD491" s="645"/>
    </row>
    <row r="492" spans="1:30" hidden="1" x14ac:dyDescent="0.3">
      <c r="A492" s="6">
        <v>2018</v>
      </c>
      <c r="B492" s="4" t="s">
        <v>556</v>
      </c>
      <c r="C492" s="4" t="s">
        <v>368</v>
      </c>
      <c r="D492" s="4" t="s">
        <v>580</v>
      </c>
      <c r="E492" s="4" t="s">
        <v>407</v>
      </c>
      <c r="F492" s="4" t="s">
        <v>371</v>
      </c>
      <c r="G492" s="4" t="s">
        <v>408</v>
      </c>
      <c r="H492" s="9">
        <v>63.301070252934728</v>
      </c>
      <c r="I492" s="9">
        <v>0</v>
      </c>
      <c r="J492" s="287">
        <v>63.301070252934728</v>
      </c>
      <c r="K492" s="9">
        <v>6.0708272583581788</v>
      </c>
      <c r="L492" s="9">
        <v>25.507334443955575</v>
      </c>
      <c r="M492" s="287">
        <v>31.578161702313754</v>
      </c>
      <c r="N492" s="9">
        <v>5.1213620807545706</v>
      </c>
      <c r="O492" s="9">
        <v>23.431439964834905</v>
      </c>
      <c r="P492" s="9">
        <v>6.916512950348392</v>
      </c>
      <c r="Q492" s="9">
        <v>3.9866920487049149</v>
      </c>
      <c r="R492" s="9">
        <v>13.974403101426839</v>
      </c>
      <c r="S492" s="9">
        <v>15.685390797549575</v>
      </c>
      <c r="T492" s="9">
        <v>28.797708988043649</v>
      </c>
      <c r="U492" s="9">
        <v>5.6238937446863213</v>
      </c>
      <c r="V492" s="287">
        <v>103.53740367634917</v>
      </c>
      <c r="W492" s="287">
        <v>201.95852636358688</v>
      </c>
      <c r="X492" s="9">
        <v>19.680210365950781</v>
      </c>
      <c r="Y492" s="284">
        <v>221.64358812822027</v>
      </c>
      <c r="Z492" s="568" t="str">
        <f>SUBSTITUTE(SUBSTITUTE(SUBSTITUTE(SUBSTITUTE(IF(E492="","",VLOOKUP(E492,Esquemas_NORM!$A$2:$H$126,8,FALSE)),"PROVINCIA ADMINISTRATIVA Y DE PLANIFICACIÓN","PAT"),"PROVINCIA ADMINISTRATIVA Y DE PLANIFICACION","PAT"),"PROVINCIA ADMINISTRATIVA DE PLANIFICACION","PAT"),"PROVINCIA ADMINISTRATIVA Y PLANIFICACION","PAT")</f>
        <v>PAT CARTAMA</v>
      </c>
      <c r="AA492" s="568" t="str">
        <f>IF($E492="","",INDEX(Esquemas_NORM!$H$2:$K$126,MATCH($E492,Esquemas_NORM!$A$2:$A$126,0),MATCH(AA$4,Esquemas_NORM!$H$1:$K$1,0)))</f>
        <v>A la fecha no ha conformado un EAT Región</v>
      </c>
      <c r="AB492" s="568" t="str">
        <f>IF($E492="","",INDEX(Esquemas_NORM!$H$2:$K$126,MATCH($E492,Esquemas_NORM!$A$2:$A$126,0),MATCH(AB$4,Esquemas_NORM!$H$1:$K$1,0)))</f>
        <v>A la fecha no ha conformado un EAT Área Metropolitana</v>
      </c>
      <c r="AC492" s="568" t="str">
        <f>IF($E492="","",INDEX(Esquemas_NORM!$H$2:$K$126,MATCH($E492,Esquemas_NORM!$A$2:$A$126,0),MATCH(AC$4,Esquemas_NORM!$H$1:$K$1,0)))</f>
        <v>A la fecha no ha conformado un EAT asociación - unión</v>
      </c>
      <c r="AD492" s="645"/>
    </row>
    <row r="493" spans="1:30" hidden="1" x14ac:dyDescent="0.3">
      <c r="A493" s="6">
        <v>2018</v>
      </c>
      <c r="B493" s="4" t="s">
        <v>556</v>
      </c>
      <c r="C493" s="4" t="s">
        <v>368</v>
      </c>
      <c r="D493" s="4" t="s">
        <v>580</v>
      </c>
      <c r="E493" s="4" t="s">
        <v>409</v>
      </c>
      <c r="F493" s="4" t="s">
        <v>371</v>
      </c>
      <c r="G493" s="4" t="s">
        <v>410</v>
      </c>
      <c r="H493" s="9">
        <v>37.801273326580102</v>
      </c>
      <c r="I493" s="9">
        <v>0</v>
      </c>
      <c r="J493" s="287">
        <v>37.801273326580102</v>
      </c>
      <c r="K493" s="9">
        <v>5.2895542569835694</v>
      </c>
      <c r="L493" s="9">
        <v>4.1542073707950395</v>
      </c>
      <c r="M493" s="287">
        <v>9.4437616277786098</v>
      </c>
      <c r="N493" s="9">
        <v>3.3277070958891333</v>
      </c>
      <c r="O493" s="9">
        <v>9.6507778885846243</v>
      </c>
      <c r="P493" s="9">
        <v>2.7585330748431041</v>
      </c>
      <c r="Q493" s="9">
        <v>1.7948809342248371</v>
      </c>
      <c r="R493" s="9">
        <v>6.3662279101893855</v>
      </c>
      <c r="S493" s="9">
        <v>8.4527633933818329</v>
      </c>
      <c r="T493" s="9">
        <v>15.704397551044611</v>
      </c>
      <c r="U493" s="9">
        <v>2.2380038019510238</v>
      </c>
      <c r="V493" s="287">
        <v>50.293291650108543</v>
      </c>
      <c r="W493" s="287">
        <v>100.20234610036006</v>
      </c>
      <c r="X493" s="9">
        <v>9.7643971062983308</v>
      </c>
      <c r="Y493" s="284">
        <v>109.96915024308622</v>
      </c>
      <c r="Z493" s="568" t="str">
        <f>SUBSTITUTE(SUBSTITUTE(SUBSTITUTE(SUBSTITUTE(IF(E493="","",VLOOKUP(E493,Esquemas_NORM!$A$2:$H$126,8,FALSE)),"PROVINCIA ADMINISTRATIVA Y DE PLANIFICACIÓN","PAT"),"PROVINCIA ADMINISTRATIVA Y DE PLANIFICACION","PAT"),"PROVINCIA ADMINISTRATIVA DE PLANIFICACION","PAT"),"PROVINCIA ADMINISTRATIVA Y PLANIFICACION","PAT")</f>
        <v>PAT CARTAMA</v>
      </c>
      <c r="AA493" s="568" t="str">
        <f>IF($E493="","",INDEX(Esquemas_NORM!$H$2:$K$126,MATCH($E493,Esquemas_NORM!$A$2:$A$126,0),MATCH(AA$4,Esquemas_NORM!$H$1:$K$1,0)))</f>
        <v>A la fecha no ha conformado un EAT Región</v>
      </c>
      <c r="AB493" s="568" t="str">
        <f>IF($E493="","",INDEX(Esquemas_NORM!$H$2:$K$126,MATCH($E493,Esquemas_NORM!$A$2:$A$126,0),MATCH(AB$4,Esquemas_NORM!$H$1:$K$1,0)))</f>
        <v>A la fecha no ha conformado un EAT Área Metropolitana</v>
      </c>
      <c r="AC493" s="568" t="str">
        <f>IF($E493="","",INDEX(Esquemas_NORM!$H$2:$K$126,MATCH($E493,Esquemas_NORM!$A$2:$A$126,0),MATCH(AC$4,Esquemas_NORM!$H$1:$K$1,0)))</f>
        <v>A la fecha no ha conformado un EAT asociación - unión</v>
      </c>
      <c r="AD493" s="645"/>
    </row>
    <row r="494" spans="1:30" hidden="1" x14ac:dyDescent="0.3">
      <c r="A494" s="6">
        <v>2018</v>
      </c>
      <c r="B494" s="4" t="s">
        <v>556</v>
      </c>
      <c r="C494" s="4" t="s">
        <v>368</v>
      </c>
      <c r="D494" s="4" t="s">
        <v>577</v>
      </c>
      <c r="E494" s="4" t="s">
        <v>411</v>
      </c>
      <c r="F494" s="4" t="s">
        <v>371</v>
      </c>
      <c r="G494" s="4" t="s">
        <v>412</v>
      </c>
      <c r="H494" s="9">
        <v>23.713859289699599</v>
      </c>
      <c r="I494" s="9">
        <v>0.72593521838071462</v>
      </c>
      <c r="J494" s="287">
        <v>24.439794508080315</v>
      </c>
      <c r="K494" s="9">
        <v>3.715584108724908</v>
      </c>
      <c r="L494" s="9">
        <v>5.9276469254822075</v>
      </c>
      <c r="M494" s="287">
        <v>9.6432310342071155</v>
      </c>
      <c r="N494" s="9">
        <v>3.6096317104282876</v>
      </c>
      <c r="O494" s="9">
        <v>18.474499816613989</v>
      </c>
      <c r="P494" s="9">
        <v>4.329808821102735</v>
      </c>
      <c r="Q494" s="9">
        <v>1.7747627236913774</v>
      </c>
      <c r="R494" s="9">
        <v>9.4552699289446558</v>
      </c>
      <c r="S494" s="9">
        <v>10.942561278890404</v>
      </c>
      <c r="T494" s="9">
        <v>18.722346328521109</v>
      </c>
      <c r="U494" s="9">
        <v>3.8342126913465959</v>
      </c>
      <c r="V494" s="287">
        <v>71.143093299539146</v>
      </c>
      <c r="W494" s="287">
        <v>107.81207336604437</v>
      </c>
      <c r="X494" s="9">
        <v>10.505940610860405</v>
      </c>
      <c r="Y494" s="284">
        <v>118.32060381235324</v>
      </c>
      <c r="Z494" s="568" t="str">
        <f>SUBSTITUTE(SUBSTITUTE(SUBSTITUTE(SUBSTITUTE(IF(E494="","",VLOOKUP(E494,Esquemas_NORM!$A$2:$H$126,8,FALSE)),"PROVINCIA ADMINISTRATIVA Y DE PLANIFICACIÓN","PAT"),"PROVINCIA ADMINISTRATIVA Y DE PLANIFICACION","PAT"),"PROVINCIA ADMINISTRATIVA DE PLANIFICACION","PAT"),"PROVINCIA ADMINISTRATIVA Y PLANIFICACION","PAT")</f>
        <v>PAT DE PENDERISCO Y SINIFANÁ</v>
      </c>
      <c r="AA494" s="568" t="str">
        <f>IF($E494="","",INDEX(Esquemas_NORM!$H$2:$K$126,MATCH($E494,Esquemas_NORM!$A$2:$A$126,0),MATCH(AA$4,Esquemas_NORM!$H$1:$K$1,0)))</f>
        <v>A la fecha no ha conformado un EAT Región</v>
      </c>
      <c r="AB494" s="568" t="str">
        <f>IF($E494="","",INDEX(Esquemas_NORM!$H$2:$K$126,MATCH($E494,Esquemas_NORM!$A$2:$A$126,0),MATCH(AB$4,Esquemas_NORM!$H$1:$K$1,0)))</f>
        <v>A la fecha no ha conformado un EAT Área Metropolitana</v>
      </c>
      <c r="AC494" s="568" t="str">
        <f>IF($E494="","",INDEX(Esquemas_NORM!$H$2:$K$126,MATCH($E494,Esquemas_NORM!$A$2:$A$126,0),MATCH(AC$4,Esquemas_NORM!$H$1:$K$1,0)))</f>
        <v>A la fecha no ha conformado un EAT asociación - unión</v>
      </c>
      <c r="AD494" s="645"/>
    </row>
    <row r="495" spans="1:30" hidden="1" x14ac:dyDescent="0.3">
      <c r="A495" s="6">
        <v>2018</v>
      </c>
      <c r="B495" s="4" t="s">
        <v>556</v>
      </c>
      <c r="C495" s="4" t="s">
        <v>368</v>
      </c>
      <c r="D495" s="4" t="s">
        <v>579</v>
      </c>
      <c r="E495" s="4" t="s">
        <v>413</v>
      </c>
      <c r="F495" s="4" t="s">
        <v>371</v>
      </c>
      <c r="G495" s="4" t="s">
        <v>414</v>
      </c>
      <c r="H495" s="9">
        <v>202.92428916868445</v>
      </c>
      <c r="I495" s="9">
        <v>0</v>
      </c>
      <c r="J495" s="287">
        <v>202.92428916868445</v>
      </c>
      <c r="K495" s="9">
        <v>23.883839947226342</v>
      </c>
      <c r="L495" s="9">
        <v>26.462090636670748</v>
      </c>
      <c r="M495" s="287">
        <v>50.345930583897086</v>
      </c>
      <c r="N495" s="9">
        <v>7.9879239848323644</v>
      </c>
      <c r="O495" s="9">
        <v>42.789469999634058</v>
      </c>
      <c r="P495" s="9">
        <v>12.289290518768947</v>
      </c>
      <c r="Q495" s="9">
        <v>9.1573505045344099</v>
      </c>
      <c r="R495" s="9">
        <v>23.445762414546248</v>
      </c>
      <c r="S495" s="9">
        <v>31.18477384935947</v>
      </c>
      <c r="T495" s="9">
        <v>59.544311319778856</v>
      </c>
      <c r="U495" s="9">
        <v>8.8071145793571244</v>
      </c>
      <c r="V495" s="287">
        <v>195.20599717081149</v>
      </c>
      <c r="W495" s="287">
        <v>460.57505044329662</v>
      </c>
      <c r="X495" s="9">
        <v>44.881560809743654</v>
      </c>
      <c r="Y495" s="284">
        <v>505.46767507506956</v>
      </c>
      <c r="Z495" s="568" t="str">
        <f>SUBSTITUTE(SUBSTITUTE(SUBSTITUTE(SUBSTITUTE(IF(E495="","",VLOOKUP(E495,Esquemas_NORM!$A$2:$H$126,8,FALSE)),"PROVINCIA ADMINISTRATIVA Y DE PLANIFICACIÓN","PAT"),"PROVINCIA ADMINISTRATIVA Y DE PLANIFICACION","PAT"),"PROVINCIA ADMINISTRATIVA DE PLANIFICACION","PAT"),"PROVINCIA ADMINISTRATIVA Y PLANIFICACION","PAT")</f>
        <v>PAT DE PENDERISCO Y SINIFANÁ</v>
      </c>
      <c r="AA495" s="568" t="str">
        <f>IF($E495="","",INDEX(Esquemas_NORM!$H$2:$K$126,MATCH($E495,Esquemas_NORM!$A$2:$A$126,0),MATCH(AA$4,Esquemas_NORM!$H$1:$K$1,0)))</f>
        <v>A la fecha no ha conformado un EAT Región</v>
      </c>
      <c r="AB495" s="568" t="str">
        <f>IF($E495="","",INDEX(Esquemas_NORM!$H$2:$K$126,MATCH($E495,Esquemas_NORM!$A$2:$A$126,0),MATCH(AB$4,Esquemas_NORM!$H$1:$K$1,0)))</f>
        <v>A la fecha no ha conformado un EAT Área Metropolitana</v>
      </c>
      <c r="AC495" s="568" t="str">
        <f>IF($E495="","",INDEX(Esquemas_NORM!$H$2:$K$126,MATCH($E495,Esquemas_NORM!$A$2:$A$126,0),MATCH(AC$4,Esquemas_NORM!$H$1:$K$1,0)))</f>
        <v>A la fecha no ha conformado un EAT asociación - unión</v>
      </c>
      <c r="AD495" s="645"/>
    </row>
    <row r="496" spans="1:30" hidden="1" x14ac:dyDescent="0.3">
      <c r="A496" s="6">
        <v>2018</v>
      </c>
      <c r="B496" s="4" t="s">
        <v>556</v>
      </c>
      <c r="C496" s="4" t="s">
        <v>368</v>
      </c>
      <c r="D496" s="4" t="s">
        <v>580</v>
      </c>
      <c r="E496" s="4" t="s">
        <v>415</v>
      </c>
      <c r="F496" s="4" t="s">
        <v>371</v>
      </c>
      <c r="G496" s="4" t="s">
        <v>416</v>
      </c>
      <c r="H496" s="9">
        <v>81.20232917423867</v>
      </c>
      <c r="I496" s="9">
        <v>2.1214658541690223</v>
      </c>
      <c r="J496" s="287">
        <v>83.323795028407687</v>
      </c>
      <c r="K496" s="9">
        <v>1.3419391679261083</v>
      </c>
      <c r="L496" s="9">
        <v>12.747110481833129</v>
      </c>
      <c r="M496" s="287">
        <v>14.089049649759238</v>
      </c>
      <c r="N496" s="9">
        <v>2.1201955406817161</v>
      </c>
      <c r="O496" s="9">
        <v>9.6333142408185957</v>
      </c>
      <c r="P496" s="9">
        <v>3.2502291535210976</v>
      </c>
      <c r="Q496" s="9">
        <v>1.5861111193259396</v>
      </c>
      <c r="R496" s="9">
        <v>8.2668502893380129</v>
      </c>
      <c r="S496" s="9">
        <v>8.3130460943730657</v>
      </c>
      <c r="T496" s="9">
        <v>11.910049417104613</v>
      </c>
      <c r="U496" s="9">
        <v>2.9002276698302509</v>
      </c>
      <c r="V496" s="287">
        <v>47.980023524993292</v>
      </c>
      <c r="W496" s="287">
        <v>149.92772436675773</v>
      </c>
      <c r="X496" s="9">
        <v>14.609975663591538</v>
      </c>
      <c r="Y496" s="284">
        <v>164.54130155774001</v>
      </c>
      <c r="Z496" s="568" t="str">
        <f>SUBSTITUTE(SUBSTITUTE(SUBSTITUTE(SUBSTITUTE(IF(E496="","",VLOOKUP(E496,Esquemas_NORM!$A$2:$H$126,8,FALSE)),"PROVINCIA ADMINISTRATIVA Y DE PLANIFICACIÓN","PAT"),"PROVINCIA ADMINISTRATIVA Y DE PLANIFICACION","PAT"),"PROVINCIA ADMINISTRATIVA DE PLANIFICACION","PAT"),"PROVINCIA ADMINISTRATIVA Y PLANIFICACION","PAT")</f>
        <v>PAT CARTAMA</v>
      </c>
      <c r="AA496" s="568" t="str">
        <f>IF($E496="","",INDEX(Esquemas_NORM!$H$2:$K$126,MATCH($E496,Esquemas_NORM!$A$2:$A$126,0),MATCH(AA$4,Esquemas_NORM!$H$1:$K$1,0)))</f>
        <v>A la fecha no ha conformado un EAT Región</v>
      </c>
      <c r="AB496" s="568" t="str">
        <f>IF($E496="","",INDEX(Esquemas_NORM!$H$2:$K$126,MATCH($E496,Esquemas_NORM!$A$2:$A$126,0),MATCH(AB$4,Esquemas_NORM!$H$1:$K$1,0)))</f>
        <v>A la fecha no ha conformado un EAT Área Metropolitana</v>
      </c>
      <c r="AC496" s="568" t="str">
        <f>IF($E496="","",INDEX(Esquemas_NORM!$H$2:$K$126,MATCH($E496,Esquemas_NORM!$A$2:$A$126,0),MATCH(AC$4,Esquemas_NORM!$H$1:$K$1,0)))</f>
        <v>A la fecha no ha conformado un EAT asociación - unión</v>
      </c>
      <c r="AD496" s="645"/>
    </row>
    <row r="497" spans="1:30" hidden="1" x14ac:dyDescent="0.3">
      <c r="A497" s="6">
        <v>2018</v>
      </c>
      <c r="B497" s="4" t="s">
        <v>556</v>
      </c>
      <c r="C497" s="4" t="s">
        <v>368</v>
      </c>
      <c r="D497" s="4" t="s">
        <v>577</v>
      </c>
      <c r="E497" s="4" t="s">
        <v>417</v>
      </c>
      <c r="F497" s="4" t="s">
        <v>371</v>
      </c>
      <c r="G497" s="4" t="s">
        <v>418</v>
      </c>
      <c r="H497" s="9">
        <v>41.459987683694798</v>
      </c>
      <c r="I497" s="9">
        <v>0</v>
      </c>
      <c r="J497" s="287">
        <v>41.459987683694798</v>
      </c>
      <c r="K497" s="9">
        <v>5.1902546634664182</v>
      </c>
      <c r="L497" s="9">
        <v>14.108225345936724</v>
      </c>
      <c r="M497" s="287">
        <v>19.298480009403143</v>
      </c>
      <c r="N497" s="9">
        <v>5.3977402343414713</v>
      </c>
      <c r="O497" s="9">
        <v>24.673205081801115</v>
      </c>
      <c r="P497" s="9">
        <v>5.2960950477491266</v>
      </c>
      <c r="Q497" s="9">
        <v>2.5797010114750885</v>
      </c>
      <c r="R497" s="9">
        <v>13.351324901642544</v>
      </c>
      <c r="S497" s="9">
        <v>15.341018218355336</v>
      </c>
      <c r="T497" s="9">
        <v>27.124743157433187</v>
      </c>
      <c r="U497" s="9">
        <v>4.9640223297838935</v>
      </c>
      <c r="V497" s="287">
        <v>98.727849982581745</v>
      </c>
      <c r="W497" s="287">
        <v>162.95696536002745</v>
      </c>
      <c r="X497" s="9">
        <v>15.87963339120634</v>
      </c>
      <c r="Y497" s="284">
        <v>178.84051326388797</v>
      </c>
      <c r="Z497" s="568" t="str">
        <f>SUBSTITUTE(SUBSTITUTE(SUBSTITUTE(SUBSTITUTE(IF(E497="","",VLOOKUP(E497,Esquemas_NORM!$A$2:$H$126,8,FALSE)),"PROVINCIA ADMINISTRATIVA Y DE PLANIFICACIÓN","PAT"),"PROVINCIA ADMINISTRATIVA Y DE PLANIFICACION","PAT"),"PROVINCIA ADMINISTRATIVA DE PLANIFICACION","PAT"),"PROVINCIA ADMINISTRATIVA Y PLANIFICACION","PAT")</f>
        <v>PAT CARTAMA</v>
      </c>
      <c r="AA497" s="568" t="str">
        <f>IF($E497="","",INDEX(Esquemas_NORM!$H$2:$K$126,MATCH($E497,Esquemas_NORM!$A$2:$A$126,0),MATCH(AA$4,Esquemas_NORM!$H$1:$K$1,0)))</f>
        <v>A la fecha no ha conformado un EAT Región</v>
      </c>
      <c r="AB497" s="568" t="str">
        <f>IF($E497="","",INDEX(Esquemas_NORM!$H$2:$K$126,MATCH($E497,Esquemas_NORM!$A$2:$A$126,0),MATCH(AB$4,Esquemas_NORM!$H$1:$K$1,0)))</f>
        <v>A la fecha no ha conformado un EAT Área Metropolitana</v>
      </c>
      <c r="AC497" s="568" t="str">
        <f>IF($E497="","",INDEX(Esquemas_NORM!$H$2:$K$126,MATCH($E497,Esquemas_NORM!$A$2:$A$126,0),MATCH(AC$4,Esquemas_NORM!$H$1:$K$1,0)))</f>
        <v>A la fecha no ha conformado un EAT asociación - unión</v>
      </c>
      <c r="AD497" s="645"/>
    </row>
    <row r="498" spans="1:30" hidden="1" x14ac:dyDescent="0.3">
      <c r="A498" s="6">
        <v>2018</v>
      </c>
      <c r="B498" s="4" t="s">
        <v>556</v>
      </c>
      <c r="C498" s="4" t="s">
        <v>419</v>
      </c>
      <c r="D498" s="4" t="s">
        <v>581</v>
      </c>
      <c r="E498" s="4" t="s">
        <v>421</v>
      </c>
      <c r="F498" s="4" t="s">
        <v>422</v>
      </c>
      <c r="G498" s="4" t="s">
        <v>424</v>
      </c>
      <c r="H498" s="9">
        <v>511.77971877213798</v>
      </c>
      <c r="I498" s="9">
        <v>0.35669261306042027</v>
      </c>
      <c r="J498" s="287">
        <v>512.13641138519836</v>
      </c>
      <c r="K498" s="9">
        <v>87.606968959348663</v>
      </c>
      <c r="L498" s="9">
        <v>184.21815453449926</v>
      </c>
      <c r="M498" s="287">
        <v>271.82512349384791</v>
      </c>
      <c r="N498" s="9">
        <v>66.320054899321121</v>
      </c>
      <c r="O498" s="9">
        <v>461.40298396483928</v>
      </c>
      <c r="P498" s="9">
        <v>55.198234275051924</v>
      </c>
      <c r="Q498" s="9">
        <v>67.318645076296548</v>
      </c>
      <c r="R498" s="9">
        <v>134.60745003111964</v>
      </c>
      <c r="S498" s="9">
        <v>172.93391946499671</v>
      </c>
      <c r="T498" s="9">
        <v>242.06343207951281</v>
      </c>
      <c r="U498" s="9">
        <v>45.540764903989611</v>
      </c>
      <c r="V498" s="287">
        <v>1245.3854846951276</v>
      </c>
      <c r="W498" s="287">
        <v>2074.6267036301383</v>
      </c>
      <c r="X498" s="9">
        <v>202.16571537441087</v>
      </c>
      <c r="Y498" s="284">
        <v>2276.8422551834819</v>
      </c>
      <c r="Z498" s="568" t="str">
        <f>SUBSTITUTE(SUBSTITUTE(SUBSTITUTE(SUBSTITUTE(IF(E498="","",VLOOKUP(E498,Esquemas_NORM!$A$2:$H$126,8,FALSE)),"PROVINCIA ADMINISTRATIVA Y DE PLANIFICACIÓN","PAT"),"PROVINCIA ADMINISTRATIVA Y DE PLANIFICACION","PAT"),"PROVINCIA ADMINISTRATIVA DE PLANIFICACION","PAT"),"PROVINCIA ADMINISTRATIVA Y PLANIFICACION","PAT")</f>
        <v>A la fecha no ha conformado un EAT Provincia</v>
      </c>
      <c r="AA498" s="568" t="str">
        <f>IF($E498="","",INDEX(Esquemas_NORM!$H$2:$K$126,MATCH($E498,Esquemas_NORM!$A$2:$A$126,0),MATCH(AA$4,Esquemas_NORM!$H$1:$K$1,0)))</f>
        <v>Región de Planeación y Gestión de Urabá - RPG (Acuerdo de Voluntades)</v>
      </c>
      <c r="AB498" s="568" t="str">
        <f>IF($E498="","",INDEX(Esquemas_NORM!$H$2:$K$126,MATCH($E498,Esquemas_NORM!$A$2:$A$126,0),MATCH(AB$4,Esquemas_NORM!$H$1:$K$1,0)))</f>
        <v>A la fecha no ha conformado un EAT Área Metropolitana</v>
      </c>
      <c r="AC498" s="568" t="str">
        <f>IF($E498="","",INDEX(Esquemas_NORM!$H$2:$K$126,MATCH($E498,Esquemas_NORM!$A$2:$A$126,0),MATCH(AC$4,Esquemas_NORM!$H$1:$K$1,0)))</f>
        <v>ASOCIACIÓN DE MUNICIPIOS DEL URABÁ ANTIOQUEÑO - ASOMURA</v>
      </c>
      <c r="AD498" s="645"/>
    </row>
    <row r="499" spans="1:30" hidden="1" x14ac:dyDescent="0.3">
      <c r="A499" s="6">
        <v>2018</v>
      </c>
      <c r="B499" s="4" t="s">
        <v>556</v>
      </c>
      <c r="C499" s="4" t="s">
        <v>419</v>
      </c>
      <c r="D499" s="4" t="s">
        <v>582</v>
      </c>
      <c r="E499" s="4" t="s">
        <v>425</v>
      </c>
      <c r="F499" s="4" t="s">
        <v>422</v>
      </c>
      <c r="G499" s="4" t="s">
        <v>426</v>
      </c>
      <c r="H499" s="9">
        <v>51.176597901432054</v>
      </c>
      <c r="I499" s="9">
        <v>0</v>
      </c>
      <c r="J499" s="287">
        <v>51.176597901432054</v>
      </c>
      <c r="K499" s="9">
        <v>2.5761898268716918</v>
      </c>
      <c r="L499" s="9">
        <v>21.55621368422376</v>
      </c>
      <c r="M499" s="287">
        <v>24.13240351109545</v>
      </c>
      <c r="N499" s="9">
        <v>7.2433166381859149</v>
      </c>
      <c r="O499" s="9">
        <v>43.469151437070735</v>
      </c>
      <c r="P499" s="9">
        <v>11.890483743967915</v>
      </c>
      <c r="Q499" s="9">
        <v>5.982495272771887</v>
      </c>
      <c r="R499" s="9">
        <v>16.164700000613443</v>
      </c>
      <c r="S499" s="9">
        <v>24.479998500866362</v>
      </c>
      <c r="T499" s="9">
        <v>56.119086613434945</v>
      </c>
      <c r="U499" s="9">
        <v>6.5475675949892436</v>
      </c>
      <c r="V499" s="287">
        <v>171.89679980190044</v>
      </c>
      <c r="W499" s="287">
        <v>253.10582043045818</v>
      </c>
      <c r="X499" s="9">
        <v>24.66435005546499</v>
      </c>
      <c r="Y499" s="284">
        <v>277.77625053248465</v>
      </c>
      <c r="Z499" s="568" t="str">
        <f>SUBSTITUTE(SUBSTITUTE(SUBSTITUTE(SUBSTITUTE(IF(E499="","",VLOOKUP(E499,Esquemas_NORM!$A$2:$H$126,8,FALSE)),"PROVINCIA ADMINISTRATIVA Y DE PLANIFICACIÓN","PAT"),"PROVINCIA ADMINISTRATIVA Y DE PLANIFICACION","PAT"),"PROVINCIA ADMINISTRATIVA DE PLANIFICACION","PAT"),"PROVINCIA ADMINISTRATIVA Y PLANIFICACION","PAT")</f>
        <v>A la fecha no ha conformado un EAT Provincia</v>
      </c>
      <c r="AA499" s="568" t="str">
        <f>IF($E499="","",INDEX(Esquemas_NORM!$H$2:$K$126,MATCH($E499,Esquemas_NORM!$A$2:$A$126,0),MATCH(AA$4,Esquemas_NORM!$H$1:$K$1,0)))</f>
        <v>Región de Planeación y Gestión de Urabá - RPG (Acuerdo de Voluntades)</v>
      </c>
      <c r="AB499" s="568" t="str">
        <f>IF($E499="","",INDEX(Esquemas_NORM!$H$2:$K$126,MATCH($E499,Esquemas_NORM!$A$2:$A$126,0),MATCH(AB$4,Esquemas_NORM!$H$1:$K$1,0)))</f>
        <v>A la fecha no ha conformado un EAT Área Metropolitana</v>
      </c>
      <c r="AC499" s="568" t="str">
        <f>IF($E499="","",INDEX(Esquemas_NORM!$H$2:$K$126,MATCH($E499,Esquemas_NORM!$A$2:$A$126,0),MATCH(AC$4,Esquemas_NORM!$H$1:$K$1,0)))</f>
        <v>ASOCIACIÓN DE MUNICIPIOS DEL URABÁ ANTIOQUEÑO - ASOMURA /ASOCIACIÓN DE MUNICIPIOS DEL URABÁ NORTE-ASOURANOR</v>
      </c>
      <c r="AD499" s="645"/>
    </row>
    <row r="500" spans="1:30" hidden="1" x14ac:dyDescent="0.3">
      <c r="A500" s="6">
        <v>2018</v>
      </c>
      <c r="B500" s="4" t="s">
        <v>556</v>
      </c>
      <c r="C500" s="4" t="s">
        <v>419</v>
      </c>
      <c r="D500" s="4" t="s">
        <v>581</v>
      </c>
      <c r="E500" s="4" t="s">
        <v>427</v>
      </c>
      <c r="F500" s="4" t="s">
        <v>422</v>
      </c>
      <c r="G500" s="4" t="s">
        <v>428</v>
      </c>
      <c r="H500" s="9">
        <v>494.89666878076662</v>
      </c>
      <c r="I500" s="9">
        <v>0</v>
      </c>
      <c r="J500" s="287">
        <v>494.89666878076662</v>
      </c>
      <c r="K500" s="9">
        <v>43.665387163327409</v>
      </c>
      <c r="L500" s="9">
        <v>45.328293301749682</v>
      </c>
      <c r="M500" s="287">
        <v>88.993680465077091</v>
      </c>
      <c r="N500" s="9">
        <v>22.371366909980903</v>
      </c>
      <c r="O500" s="9">
        <v>115.67321217168502</v>
      </c>
      <c r="P500" s="9">
        <v>20.412172501245131</v>
      </c>
      <c r="Q500" s="9">
        <v>14.263703235855269</v>
      </c>
      <c r="R500" s="9">
        <v>35.207553001360829</v>
      </c>
      <c r="S500" s="9">
        <v>50.31390830988493</v>
      </c>
      <c r="T500" s="9">
        <v>62.667289610273251</v>
      </c>
      <c r="U500" s="9">
        <v>13.555505468028837</v>
      </c>
      <c r="V500" s="287">
        <v>334.46471120831416</v>
      </c>
      <c r="W500" s="287">
        <v>948.85483495877327</v>
      </c>
      <c r="X500" s="9">
        <v>92.462859058123271</v>
      </c>
      <c r="Y500" s="284">
        <v>1041.34048717735</v>
      </c>
      <c r="Z500" s="568" t="str">
        <f>SUBSTITUTE(SUBSTITUTE(SUBSTITUTE(SUBSTITUTE(IF(E500="","",VLOOKUP(E500,Esquemas_NORM!$A$2:$H$126,8,FALSE)),"PROVINCIA ADMINISTRATIVA Y DE PLANIFICACIÓN","PAT"),"PROVINCIA ADMINISTRATIVA Y DE PLANIFICACION","PAT"),"PROVINCIA ADMINISTRATIVA DE PLANIFICACION","PAT"),"PROVINCIA ADMINISTRATIVA Y PLANIFICACION","PAT")</f>
        <v>A la fecha no ha conformado un EAT Provincia</v>
      </c>
      <c r="AA500" s="568" t="str">
        <f>IF($E500="","",INDEX(Esquemas_NORM!$H$2:$K$126,MATCH($E500,Esquemas_NORM!$A$2:$A$126,0),MATCH(AA$4,Esquemas_NORM!$H$1:$K$1,0)))</f>
        <v>Región de Planeación y Gestión de Urabá - RPG (Acuerdo de Voluntades)</v>
      </c>
      <c r="AB500" s="568" t="str">
        <f>IF($E500="","",INDEX(Esquemas_NORM!$H$2:$K$126,MATCH($E500,Esquemas_NORM!$A$2:$A$126,0),MATCH(AB$4,Esquemas_NORM!$H$1:$K$1,0)))</f>
        <v>A la fecha no ha conformado un EAT Área Metropolitana</v>
      </c>
      <c r="AC500" s="568" t="str">
        <f>IF($E500="","",INDEX(Esquemas_NORM!$H$2:$K$126,MATCH($E500,Esquemas_NORM!$A$2:$A$126,0),MATCH(AC$4,Esquemas_NORM!$H$1:$K$1,0)))</f>
        <v>ASOCIACIÓN DE MUNICIPIOS DEL URABÁ ANTIOQUEÑO - ASOMURA / ASOCIACIÓN DE MUNICIPIOS DEL CHOCÓ Y URABÁ - ASUMUCUR</v>
      </c>
      <c r="AD500" s="645"/>
    </row>
    <row r="501" spans="1:30" hidden="1" x14ac:dyDescent="0.3">
      <c r="A501" s="6">
        <v>2018</v>
      </c>
      <c r="B501" s="4" t="s">
        <v>556</v>
      </c>
      <c r="C501" s="4" t="s">
        <v>419</v>
      </c>
      <c r="D501" s="4" t="s">
        <v>581</v>
      </c>
      <c r="E501" s="4" t="s">
        <v>429</v>
      </c>
      <c r="F501" s="4" t="s">
        <v>422</v>
      </c>
      <c r="G501" s="4" t="s">
        <v>430</v>
      </c>
      <c r="H501" s="9">
        <v>274.35316699185347</v>
      </c>
      <c r="I501" s="9">
        <v>0</v>
      </c>
      <c r="J501" s="287">
        <v>274.35316699185347</v>
      </c>
      <c r="K501" s="9">
        <v>19.703311090527539</v>
      </c>
      <c r="L501" s="9">
        <v>54.545811943375064</v>
      </c>
      <c r="M501" s="287">
        <v>74.249123033902606</v>
      </c>
      <c r="N501" s="9">
        <v>24.852116076277717</v>
      </c>
      <c r="O501" s="9">
        <v>126.30813922656789</v>
      </c>
      <c r="P501" s="9">
        <v>24.085170371572701</v>
      </c>
      <c r="Q501" s="9">
        <v>21.791089486380248</v>
      </c>
      <c r="R501" s="9">
        <v>41.408370449412956</v>
      </c>
      <c r="S501" s="9">
        <v>56.977309163578894</v>
      </c>
      <c r="T501" s="9">
        <v>93.968743136781782</v>
      </c>
      <c r="U501" s="9">
        <v>19.697188833150452</v>
      </c>
      <c r="V501" s="287">
        <v>409.08812674372263</v>
      </c>
      <c r="W501" s="287">
        <v>778.83252506644101</v>
      </c>
      <c r="X501" s="9">
        <v>75.89473051292957</v>
      </c>
      <c r="Y501" s="284">
        <v>854.74596450517913</v>
      </c>
      <c r="Z501" s="568" t="str">
        <f>SUBSTITUTE(SUBSTITUTE(SUBSTITUTE(SUBSTITUTE(IF(E501="","",VLOOKUP(E501,Esquemas_NORM!$A$2:$H$126,8,FALSE)),"PROVINCIA ADMINISTRATIVA Y DE PLANIFICACIÓN","PAT"),"PROVINCIA ADMINISTRATIVA Y DE PLANIFICACION","PAT"),"PROVINCIA ADMINISTRATIVA DE PLANIFICACION","PAT"),"PROVINCIA ADMINISTRATIVA Y PLANIFICACION","PAT")</f>
        <v>A la fecha no ha conformado un EAT Provincia</v>
      </c>
      <c r="AA501" s="568" t="str">
        <f>IF($E501="","",INDEX(Esquemas_NORM!$H$2:$K$126,MATCH($E501,Esquemas_NORM!$A$2:$A$126,0),MATCH(AA$4,Esquemas_NORM!$H$1:$K$1,0)))</f>
        <v>Región de Planeación y Gestión de Urabá - RPG (Acuerdo de Voluntades)</v>
      </c>
      <c r="AB501" s="568" t="str">
        <f>IF($E501="","",INDEX(Esquemas_NORM!$H$2:$K$126,MATCH($E501,Esquemas_NORM!$A$2:$A$126,0),MATCH(AB$4,Esquemas_NORM!$H$1:$K$1,0)))</f>
        <v>A la fecha no ha conformado un EAT Área Metropolitana</v>
      </c>
      <c r="AC501" s="568" t="str">
        <f>IF($E501="","",INDEX(Esquemas_NORM!$H$2:$K$126,MATCH($E501,Esquemas_NORM!$A$2:$A$126,0),MATCH(AC$4,Esquemas_NORM!$H$1:$K$1,0)))</f>
        <v>ASOCIACIÓN DE MUNICIPIOS DEL URABÁ ANTIOQUEÑO - ASOMURA</v>
      </c>
      <c r="AD501" s="645"/>
    </row>
    <row r="502" spans="1:30" hidden="1" x14ac:dyDescent="0.3">
      <c r="A502" s="6">
        <v>2018</v>
      </c>
      <c r="B502" s="4" t="s">
        <v>556</v>
      </c>
      <c r="C502" s="4" t="s">
        <v>419</v>
      </c>
      <c r="D502" s="4" t="s">
        <v>583</v>
      </c>
      <c r="E502" s="4" t="s">
        <v>431</v>
      </c>
      <c r="F502" s="4" t="s">
        <v>422</v>
      </c>
      <c r="G502" s="4" t="s">
        <v>432</v>
      </c>
      <c r="H502" s="9">
        <v>1.3154583780142428</v>
      </c>
      <c r="I502" s="9">
        <v>0</v>
      </c>
      <c r="J502" s="287">
        <v>1.3154583780142428</v>
      </c>
      <c r="K502" s="9">
        <v>0.26467535815179855</v>
      </c>
      <c r="L502" s="9">
        <v>2.9116015821300496</v>
      </c>
      <c r="M502" s="287">
        <v>3.176276940281848</v>
      </c>
      <c r="N502" s="9">
        <v>0.63004956022467107</v>
      </c>
      <c r="O502" s="9">
        <v>2.718783433401164</v>
      </c>
      <c r="P502" s="9">
        <v>2.0222818592964869</v>
      </c>
      <c r="Q502" s="9">
        <v>0.68189974295202316</v>
      </c>
      <c r="R502" s="9">
        <v>2.2347618141536958</v>
      </c>
      <c r="S502" s="9">
        <v>4.9862136792812377</v>
      </c>
      <c r="T502" s="9">
        <v>14.843259421561834</v>
      </c>
      <c r="U502" s="9">
        <v>1.1468439084501345</v>
      </c>
      <c r="V502" s="287">
        <v>29.264093419321245</v>
      </c>
      <c r="W502" s="287">
        <v>34.312576178965216</v>
      </c>
      <c r="X502" s="9">
        <v>3.3436504492205299</v>
      </c>
      <c r="Y502" s="284">
        <v>37.657050876559246</v>
      </c>
      <c r="Z502" s="568" t="str">
        <f>SUBSTITUTE(SUBSTITUTE(SUBSTITUTE(SUBSTITUTE(IF(E502="","",VLOOKUP(E502,Esquemas_NORM!$A$2:$H$126,8,FALSE)),"PROVINCIA ADMINISTRATIVA Y DE PLANIFICACIÓN","PAT"),"PROVINCIA ADMINISTRATIVA Y DE PLANIFICACION","PAT"),"PROVINCIA ADMINISTRATIVA DE PLANIFICACION","PAT"),"PROVINCIA ADMINISTRATIVA Y PLANIFICACION","PAT")</f>
        <v>A la fecha no ha conformado un EAT Provincia</v>
      </c>
      <c r="AA502" s="568" t="str">
        <f>IF($E502="","",INDEX(Esquemas_NORM!$H$2:$K$126,MATCH($E502,Esquemas_NORM!$A$2:$A$126,0),MATCH(AA$4,Esquemas_NORM!$H$1:$K$1,0)))</f>
        <v>Región de Planeación y Gestión de Urabá - RPG (Acuerdo de Voluntades)</v>
      </c>
      <c r="AB502" s="568" t="str">
        <f>IF($E502="","",INDEX(Esquemas_NORM!$H$2:$K$126,MATCH($E502,Esquemas_NORM!$A$2:$A$126,0),MATCH(AB$4,Esquemas_NORM!$H$1:$K$1,0)))</f>
        <v>A la fecha no ha conformado un EAT Área Metropolitana</v>
      </c>
      <c r="AC502" s="568" t="str">
        <f>IF($E502="","",INDEX(Esquemas_NORM!$H$2:$K$126,MATCH($E502,Esquemas_NORM!$A$2:$A$126,0),MATCH(AC$4,Esquemas_NORM!$H$1:$K$1,0)))</f>
        <v>ASOCIACION DE MUNICIPIOS DE LA CUENCA DEL ATRATO Y DARIEN ASOATRATO / ASOCIACIÓN DE MUNICIPIOS DEL CHOCÓ Y URABÁ - ASUMUCUR</v>
      </c>
      <c r="AD502" s="645"/>
    </row>
    <row r="503" spans="1:30" hidden="1" x14ac:dyDescent="0.3">
      <c r="A503" s="6">
        <v>2018</v>
      </c>
      <c r="B503" s="4" t="s">
        <v>556</v>
      </c>
      <c r="C503" s="4" t="s">
        <v>419</v>
      </c>
      <c r="D503" s="4" t="s">
        <v>581</v>
      </c>
      <c r="E503" s="4" t="s">
        <v>433</v>
      </c>
      <c r="F503" s="4" t="s">
        <v>422</v>
      </c>
      <c r="G503" s="4" t="s">
        <v>434</v>
      </c>
      <c r="H503" s="9">
        <v>37.647279548171738</v>
      </c>
      <c r="I503" s="9">
        <v>27.396409427154236</v>
      </c>
      <c r="J503" s="287">
        <v>65.043688975325978</v>
      </c>
      <c r="K503" s="9">
        <v>1.2910584786028116</v>
      </c>
      <c r="L503" s="9">
        <v>14.828724061974892</v>
      </c>
      <c r="M503" s="287">
        <v>16.119782540577702</v>
      </c>
      <c r="N503" s="9">
        <v>6.9318081597450254</v>
      </c>
      <c r="O503" s="9">
        <v>23.447752944630963</v>
      </c>
      <c r="P503" s="9">
        <v>4.8775416256819826</v>
      </c>
      <c r="Q503" s="9">
        <v>3.2020609202274328</v>
      </c>
      <c r="R503" s="9">
        <v>8.704452309680347</v>
      </c>
      <c r="S503" s="9">
        <v>16.610096018548177</v>
      </c>
      <c r="T503" s="9">
        <v>37.288003273973999</v>
      </c>
      <c r="U503" s="9">
        <v>3.1193575051485545</v>
      </c>
      <c r="V503" s="287">
        <v>104.18107275763649</v>
      </c>
      <c r="W503" s="287">
        <v>191.36406112734736</v>
      </c>
      <c r="X503" s="9">
        <v>18.647813723327832</v>
      </c>
      <c r="Y503" s="284">
        <v>210.01647175168611</v>
      </c>
      <c r="Z503" s="568" t="str">
        <f>SUBSTITUTE(SUBSTITUTE(SUBSTITUTE(SUBSTITUTE(IF(E503="","",VLOOKUP(E503,Esquemas_NORM!$A$2:$H$126,8,FALSE)),"PROVINCIA ADMINISTRATIVA Y DE PLANIFICACIÓN","PAT"),"PROVINCIA ADMINISTRATIVA Y DE PLANIFICACION","PAT"),"PROVINCIA ADMINISTRATIVA DE PLANIFICACION","PAT"),"PROVINCIA ADMINISTRATIVA Y PLANIFICACION","PAT")</f>
        <v>A la fecha no ha conformado un EAT Provincia</v>
      </c>
      <c r="AA503" s="568" t="str">
        <f>IF($E503="","",INDEX(Esquemas_NORM!$H$2:$K$126,MATCH($E503,Esquemas_NORM!$A$2:$A$126,0),MATCH(AA$4,Esquemas_NORM!$H$1:$K$1,0)))</f>
        <v>Región de Planeación y Gestión de Urabá - RPG (Acuerdo de Voluntades)</v>
      </c>
      <c r="AB503" s="568" t="str">
        <f>IF($E503="","",INDEX(Esquemas_NORM!$H$2:$K$126,MATCH($E503,Esquemas_NORM!$A$2:$A$126,0),MATCH(AB$4,Esquemas_NORM!$H$1:$K$1,0)))</f>
        <v>A la fecha no ha conformado un EAT Área Metropolitana</v>
      </c>
      <c r="AC503" s="568" t="str">
        <f>IF($E503="","",INDEX(Esquemas_NORM!$H$2:$K$126,MATCH($E503,Esquemas_NORM!$A$2:$A$126,0),MATCH(AC$4,Esquemas_NORM!$H$1:$K$1,0)))</f>
        <v>ASOCIACIÓN DE MUNICIPIOS DEL URABÁ ANTIOQUEÑO - ASOMURA / ASOCIACIÓN DE MUNICIPIOS DEL CHOCÓ Y URABÁ - ASUMUCUR</v>
      </c>
      <c r="AD503" s="645"/>
    </row>
    <row r="504" spans="1:30" hidden="1" x14ac:dyDescent="0.3">
      <c r="A504" s="6">
        <v>2018</v>
      </c>
      <c r="B504" s="4" t="s">
        <v>556</v>
      </c>
      <c r="C504" s="4" t="s">
        <v>419</v>
      </c>
      <c r="D504" s="4" t="s">
        <v>582</v>
      </c>
      <c r="E504" s="4" t="s">
        <v>435</v>
      </c>
      <c r="F504" s="4" t="s">
        <v>422</v>
      </c>
      <c r="G504" s="4" t="s">
        <v>436</v>
      </c>
      <c r="H504" s="9">
        <v>82.200555306393753</v>
      </c>
      <c r="I504" s="9">
        <v>0</v>
      </c>
      <c r="J504" s="287">
        <v>82.200555306393753</v>
      </c>
      <c r="K504" s="9">
        <v>6.0945454651406781</v>
      </c>
      <c r="L504" s="9">
        <v>34.21319941200548</v>
      </c>
      <c r="M504" s="287">
        <v>40.307744877146156</v>
      </c>
      <c r="N504" s="9">
        <v>25.984341532193238</v>
      </c>
      <c r="O504" s="9">
        <v>78.02300415136682</v>
      </c>
      <c r="P504" s="9">
        <v>15.815075245454786</v>
      </c>
      <c r="Q504" s="9">
        <v>9.1352816962713597</v>
      </c>
      <c r="R504" s="9">
        <v>25.310645569372788</v>
      </c>
      <c r="S504" s="9">
        <v>39.582348732027874</v>
      </c>
      <c r="T504" s="9">
        <v>86.331800273052139</v>
      </c>
      <c r="U504" s="9">
        <v>9.26635888196191</v>
      </c>
      <c r="V504" s="287">
        <v>289.44885608170091</v>
      </c>
      <c r="W504" s="287">
        <v>422.74428174796742</v>
      </c>
      <c r="X504" s="9">
        <v>41.195073788682336</v>
      </c>
      <c r="Y504" s="284">
        <v>463.94951059713901</v>
      </c>
      <c r="Z504" s="568" t="str">
        <f>SUBSTITUTE(SUBSTITUTE(SUBSTITUTE(SUBSTITUTE(IF(E504="","",VLOOKUP(E504,Esquemas_NORM!$A$2:$H$126,8,FALSE)),"PROVINCIA ADMINISTRATIVA Y DE PLANIFICACIÓN","PAT"),"PROVINCIA ADMINISTRATIVA Y DE PLANIFICACION","PAT"),"PROVINCIA ADMINISTRATIVA DE PLANIFICACION","PAT"),"PROVINCIA ADMINISTRATIVA Y PLANIFICACION","PAT")</f>
        <v>A la fecha no ha conformado un EAT Provincia</v>
      </c>
      <c r="AA504" s="568" t="str">
        <f>IF($E504="","",INDEX(Esquemas_NORM!$H$2:$K$126,MATCH($E504,Esquemas_NORM!$A$2:$A$126,0),MATCH(AA$4,Esquemas_NORM!$H$1:$K$1,0)))</f>
        <v>Región de Planeación y Gestión de Urabá - RPG (Acuerdo de Voluntades)</v>
      </c>
      <c r="AB504" s="568" t="str">
        <f>IF($E504="","",INDEX(Esquemas_NORM!$H$2:$K$126,MATCH($E504,Esquemas_NORM!$A$2:$A$126,0),MATCH(AB$4,Esquemas_NORM!$H$1:$K$1,0)))</f>
        <v>A la fecha no ha conformado un EAT Área Metropolitana</v>
      </c>
      <c r="AC504" s="568" t="str">
        <f>IF($E504="","",INDEX(Esquemas_NORM!$H$2:$K$126,MATCH($E504,Esquemas_NORM!$A$2:$A$126,0),MATCH(AC$4,Esquemas_NORM!$H$1:$K$1,0)))</f>
        <v>ASOCIACIÓN DE MUNICIPIOS DEL URABÁ NORTE-ASOURANOR</v>
      </c>
      <c r="AD504" s="645"/>
    </row>
    <row r="505" spans="1:30" hidden="1" x14ac:dyDescent="0.3">
      <c r="A505" s="6">
        <v>2018</v>
      </c>
      <c r="B505" s="4" t="s">
        <v>556</v>
      </c>
      <c r="C505" s="4" t="s">
        <v>419</v>
      </c>
      <c r="D505" s="4" t="s">
        <v>582</v>
      </c>
      <c r="E505" s="4" t="s">
        <v>437</v>
      </c>
      <c r="F505" s="4" t="s">
        <v>422</v>
      </c>
      <c r="G505" s="4" t="s">
        <v>438</v>
      </c>
      <c r="H505" s="9">
        <v>43.163335722886252</v>
      </c>
      <c r="I505" s="9">
        <v>0</v>
      </c>
      <c r="J505" s="287">
        <v>43.163335722886252</v>
      </c>
      <c r="K505" s="9">
        <v>2.7376669792844268</v>
      </c>
      <c r="L505" s="9">
        <v>14.090905980158324</v>
      </c>
      <c r="M505" s="287">
        <v>16.828572959442752</v>
      </c>
      <c r="N505" s="9">
        <v>8.9145347012285576</v>
      </c>
      <c r="O505" s="9">
        <v>25.457576340323804</v>
      </c>
      <c r="P505" s="9">
        <v>7.9953012681068198</v>
      </c>
      <c r="Q505" s="9">
        <v>3.6208499671818584</v>
      </c>
      <c r="R505" s="9">
        <v>6.6146142189457846</v>
      </c>
      <c r="S505" s="9">
        <v>16.372084385047433</v>
      </c>
      <c r="T505" s="9">
        <v>41.548420228289537</v>
      </c>
      <c r="U505" s="9">
        <v>4.0887179026983711</v>
      </c>
      <c r="V505" s="287">
        <v>114.61209901182217</v>
      </c>
      <c r="W505" s="287">
        <v>179.26031565994313</v>
      </c>
      <c r="X505" s="9">
        <v>17.468342565062141</v>
      </c>
      <c r="Y505" s="284">
        <v>196.73296437278174</v>
      </c>
      <c r="Z505" s="568" t="str">
        <f>SUBSTITUTE(SUBSTITUTE(SUBSTITUTE(SUBSTITUTE(IF(E505="","",VLOOKUP(E505,Esquemas_NORM!$A$2:$H$126,8,FALSE)),"PROVINCIA ADMINISTRATIVA Y DE PLANIFICACIÓN","PAT"),"PROVINCIA ADMINISTRATIVA Y DE PLANIFICACION","PAT"),"PROVINCIA ADMINISTRATIVA DE PLANIFICACION","PAT"),"PROVINCIA ADMINISTRATIVA Y PLANIFICACION","PAT")</f>
        <v>A la fecha no ha conformado un EAT Provincia</v>
      </c>
      <c r="AA505" s="568" t="str">
        <f>IF($E505="","",INDEX(Esquemas_NORM!$H$2:$K$126,MATCH($E505,Esquemas_NORM!$A$2:$A$126,0),MATCH(AA$4,Esquemas_NORM!$H$1:$K$1,0)))</f>
        <v>Región de Planeación y Gestión de Urabá - RPG (Acuerdo de Voluntades)</v>
      </c>
      <c r="AB505" s="568" t="str">
        <f>IF($E505="","",INDEX(Esquemas_NORM!$H$2:$K$126,MATCH($E505,Esquemas_NORM!$A$2:$A$126,0),MATCH(AB$4,Esquemas_NORM!$H$1:$K$1,0)))</f>
        <v>A la fecha no ha conformado un EAT Área Metropolitana</v>
      </c>
      <c r="AC505" s="568" t="str">
        <f>IF($E505="","",INDEX(Esquemas_NORM!$H$2:$K$126,MATCH($E505,Esquemas_NORM!$A$2:$A$126,0),MATCH(AC$4,Esquemas_NORM!$H$1:$K$1,0)))</f>
        <v>ASOCIACIÓN DE MUNICIPIOS DEL URABÁ ANTIOQUEÑO - ASOMURA / ASOCIACIÓN DE MUNICIPIOS DEL CHOCÓ Y URABÁ - ASUMUCUR</v>
      </c>
      <c r="AD505" s="645"/>
    </row>
    <row r="506" spans="1:30" hidden="1" x14ac:dyDescent="0.3">
      <c r="A506" s="6">
        <v>2018</v>
      </c>
      <c r="B506" s="4" t="s">
        <v>556</v>
      </c>
      <c r="C506" s="4" t="s">
        <v>419</v>
      </c>
      <c r="D506" s="4" t="s">
        <v>582</v>
      </c>
      <c r="E506" s="4" t="s">
        <v>439</v>
      </c>
      <c r="F506" s="4" t="s">
        <v>422</v>
      </c>
      <c r="G506" s="4" t="s">
        <v>440</v>
      </c>
      <c r="H506" s="9">
        <v>38.150260152667308</v>
      </c>
      <c r="I506" s="9">
        <v>0</v>
      </c>
      <c r="J506" s="287">
        <v>38.150260152667308</v>
      </c>
      <c r="K506" s="9">
        <v>2.5176779239137099</v>
      </c>
      <c r="L506" s="9">
        <v>19.519991126056077</v>
      </c>
      <c r="M506" s="287">
        <v>22.037669049969786</v>
      </c>
      <c r="N506" s="9">
        <v>8.1074976031947728</v>
      </c>
      <c r="O506" s="9">
        <v>43.78258500756391</v>
      </c>
      <c r="P506" s="9">
        <v>10.413154947144228</v>
      </c>
      <c r="Q506" s="9">
        <v>5.3593527809483197</v>
      </c>
      <c r="R506" s="9">
        <v>11.545901356720933</v>
      </c>
      <c r="S506" s="9">
        <v>24.867192984101138</v>
      </c>
      <c r="T506" s="9">
        <v>59.983240868084749</v>
      </c>
      <c r="U506" s="9">
        <v>4.8685506841438642</v>
      </c>
      <c r="V506" s="287">
        <v>168.92747623190192</v>
      </c>
      <c r="W506" s="287">
        <v>234.76614021887218</v>
      </c>
      <c r="X506" s="9">
        <v>22.877207065727504</v>
      </c>
      <c r="Y506" s="284">
        <v>257.64898677981625</v>
      </c>
      <c r="Z506" s="568" t="str">
        <f>SUBSTITUTE(SUBSTITUTE(SUBSTITUTE(SUBSTITUTE(IF(E506="","",VLOOKUP(E506,Esquemas_NORM!$A$2:$H$126,8,FALSE)),"PROVINCIA ADMINISTRATIVA Y DE PLANIFICACIÓN","PAT"),"PROVINCIA ADMINISTRATIVA Y DE PLANIFICACION","PAT"),"PROVINCIA ADMINISTRATIVA DE PLANIFICACION","PAT"),"PROVINCIA ADMINISTRATIVA Y PLANIFICACION","PAT")</f>
        <v>A la fecha no ha conformado un EAT Provincia</v>
      </c>
      <c r="AA506" s="568" t="str">
        <f>IF($E506="","",INDEX(Esquemas_NORM!$H$2:$K$126,MATCH($E506,Esquemas_NORM!$A$2:$A$126,0),MATCH(AA$4,Esquemas_NORM!$H$1:$K$1,0)))</f>
        <v>Región de Planeación y Gestión de Urabá - RPG (Acuerdo de Voluntades)</v>
      </c>
      <c r="AB506" s="568" t="str">
        <f>IF($E506="","",INDEX(Esquemas_NORM!$H$2:$K$126,MATCH($E506,Esquemas_NORM!$A$2:$A$126,0),MATCH(AB$4,Esquemas_NORM!$H$1:$K$1,0)))</f>
        <v>A la fecha no ha conformado un EAT Área Metropolitana</v>
      </c>
      <c r="AC506" s="568" t="str">
        <f>IF($E506="","",INDEX(Esquemas_NORM!$H$2:$K$126,MATCH($E506,Esquemas_NORM!$A$2:$A$126,0),MATCH(AC$4,Esquemas_NORM!$H$1:$K$1,0)))</f>
        <v>ASOCIACIÓN DE MUNICIPIOS DEL URABÁ NORTE-ASOURANOR</v>
      </c>
      <c r="AD506" s="645"/>
    </row>
    <row r="507" spans="1:30" hidden="1" x14ac:dyDescent="0.3">
      <c r="A507" s="6">
        <v>2018</v>
      </c>
      <c r="B507" s="4" t="s">
        <v>556</v>
      </c>
      <c r="C507" s="4" t="s">
        <v>419</v>
      </c>
      <c r="D507" s="4" t="s">
        <v>581</v>
      </c>
      <c r="E507" s="4" t="s">
        <v>441</v>
      </c>
      <c r="F507" s="4" t="s">
        <v>422</v>
      </c>
      <c r="G507" s="4" t="s">
        <v>584</v>
      </c>
      <c r="H507" s="9">
        <v>626.31169167339249</v>
      </c>
      <c r="I507" s="9">
        <v>0.51044692314818696</v>
      </c>
      <c r="J507" s="287">
        <v>626.82213859654064</v>
      </c>
      <c r="K507" s="9">
        <v>22.305716322039579</v>
      </c>
      <c r="L507" s="9">
        <v>164.9626022675422</v>
      </c>
      <c r="M507" s="287">
        <v>187.26831858958178</v>
      </c>
      <c r="N507" s="9">
        <v>49.21787879413877</v>
      </c>
      <c r="O507" s="9">
        <v>302.09603804816544</v>
      </c>
      <c r="P507" s="9">
        <v>55.481867043488521</v>
      </c>
      <c r="Q507" s="9">
        <v>36.060078407915505</v>
      </c>
      <c r="R507" s="9">
        <v>84.555668292124594</v>
      </c>
      <c r="S507" s="9">
        <v>165.25343271436046</v>
      </c>
      <c r="T507" s="9">
        <v>377.55897853916127</v>
      </c>
      <c r="U507" s="9">
        <v>32.939042727033886</v>
      </c>
      <c r="V507" s="287">
        <v>1103.1629845663883</v>
      </c>
      <c r="W507" s="287">
        <v>1970.9887815851087</v>
      </c>
      <c r="X507" s="9">
        <v>192.06653241611994</v>
      </c>
      <c r="Y507" s="284">
        <v>2163.1026606151627</v>
      </c>
      <c r="Z507" s="568" t="str">
        <f>SUBSTITUTE(SUBSTITUTE(SUBSTITUTE(SUBSTITUTE(IF(E507="","",VLOOKUP(E507,Esquemas_NORM!$A$2:$H$126,8,FALSE)),"PROVINCIA ADMINISTRATIVA Y DE PLANIFICACIÓN","PAT"),"PROVINCIA ADMINISTRATIVA Y DE PLANIFICACION","PAT"),"PROVINCIA ADMINISTRATIVA DE PLANIFICACION","PAT"),"PROVINCIA ADMINISTRATIVA Y PLANIFICACION","PAT")</f>
        <v>A la fecha no ha conformado un EAT Provincia</v>
      </c>
      <c r="AA507" s="568" t="str">
        <f>IF($E507="","",INDEX(Esquemas_NORM!$H$2:$K$126,MATCH($E507,Esquemas_NORM!$A$2:$A$126,0),MATCH(AA$4,Esquemas_NORM!$H$1:$K$1,0)))</f>
        <v>Región de Planeación y Gestión de Urabá - RPG (Acuerdo de Voluntades)</v>
      </c>
      <c r="AB507" s="568" t="str">
        <f>IF($E507="","",INDEX(Esquemas_NORM!$H$2:$K$126,MATCH($E507,Esquemas_NORM!$A$2:$A$126,0),MATCH(AB$4,Esquemas_NORM!$H$1:$K$1,0)))</f>
        <v>A la fecha no ha conformado un EAT Área Metropolitana</v>
      </c>
      <c r="AC507" s="568" t="str">
        <f>IF($E507="","",INDEX(Esquemas_NORM!$H$2:$K$126,MATCH($E507,Esquemas_NORM!$A$2:$A$126,0),MATCH(AC$4,Esquemas_NORM!$H$1:$K$1,0)))</f>
        <v>ASOCIACIÓN DE MUNICIPIOS DEL URABÁ ANTIOQUEÑO - ASOMURA</v>
      </c>
      <c r="AD507" s="645"/>
    </row>
    <row r="508" spans="1:30" ht="15" hidden="1" thickBot="1" x14ac:dyDescent="0.35">
      <c r="A508" s="10">
        <v>2018</v>
      </c>
      <c r="B508" s="5" t="s">
        <v>556</v>
      </c>
      <c r="C508" s="5" t="s">
        <v>419</v>
      </c>
      <c r="D508" s="5" t="s">
        <v>583</v>
      </c>
      <c r="E508" s="5" t="s">
        <v>443</v>
      </c>
      <c r="F508" s="5" t="s">
        <v>422</v>
      </c>
      <c r="G508" s="5" t="s">
        <v>444</v>
      </c>
      <c r="H508" s="11">
        <v>6.8923778611743076</v>
      </c>
      <c r="I508" s="11">
        <v>8.7006317539732765E-3</v>
      </c>
      <c r="J508" s="289">
        <v>6.9010784929282805</v>
      </c>
      <c r="K508" s="11">
        <v>0.58540148613094312</v>
      </c>
      <c r="L508" s="11">
        <v>5.0844601493292814</v>
      </c>
      <c r="M508" s="289">
        <v>5.669861635460224</v>
      </c>
      <c r="N508" s="11">
        <v>2.1388468384237167</v>
      </c>
      <c r="O508" s="11">
        <v>5.915067675853984</v>
      </c>
      <c r="P508" s="11">
        <v>2.6906746221911435</v>
      </c>
      <c r="Q508" s="11">
        <v>0.9325009458118052</v>
      </c>
      <c r="R508" s="11">
        <v>3.679812881309128</v>
      </c>
      <c r="S508" s="11">
        <v>7.9647166624053245</v>
      </c>
      <c r="T508" s="11">
        <v>22.155306778370601</v>
      </c>
      <c r="U508" s="11">
        <v>2.0014745556483295</v>
      </c>
      <c r="V508" s="289">
        <v>47.478400960014028</v>
      </c>
      <c r="W508" s="289">
        <v>61.268473680550073</v>
      </c>
      <c r="X508" s="11">
        <v>5.9704161668461255</v>
      </c>
      <c r="Y508" s="285">
        <v>67.240361623794286</v>
      </c>
      <c r="Z508" s="568" t="str">
        <f>SUBSTITUTE(SUBSTITUTE(SUBSTITUTE(SUBSTITUTE(IF(E508="","",VLOOKUP(E508,Esquemas_NORM!$A$2:$H$126,8,FALSE)),"PROVINCIA ADMINISTRATIVA Y DE PLANIFICACIÓN","PAT"),"PROVINCIA ADMINISTRATIVA Y DE PLANIFICACION","PAT"),"PROVINCIA ADMINISTRATIVA DE PLANIFICACION","PAT"),"PROVINCIA ADMINISTRATIVA Y PLANIFICACION","PAT")</f>
        <v>A la fecha no ha conformado un EAT Provincia</v>
      </c>
      <c r="AA508" s="568" t="str">
        <f>IF($E508="","",INDEX(Esquemas_NORM!$H$2:$K$126,MATCH($E508,Esquemas_NORM!$A$2:$A$126,0),MATCH(AA$4,Esquemas_NORM!$H$1:$K$1,0)))</f>
        <v>Región de Planeación y Gestión de Urabá - RPG (Acuerdo de Voluntades)</v>
      </c>
      <c r="AB508" s="568" t="str">
        <f>IF($E508="","",INDEX(Esquemas_NORM!$H$2:$K$126,MATCH($E508,Esquemas_NORM!$A$2:$A$126,0),MATCH(AB$4,Esquemas_NORM!$H$1:$K$1,0)))</f>
        <v>A la fecha no ha conformado un EAT Área Metropolitana</v>
      </c>
      <c r="AC508" s="568" t="str">
        <f>IF($E508="","",INDEX(Esquemas_NORM!$H$2:$K$126,MATCH($E508,Esquemas_NORM!$A$2:$A$126,0),MATCH(AC$4,Esquemas_NORM!$H$1:$K$1,0)))</f>
        <v>ASOCIACION DE MUNICIPIOS DE LA CUENCA DEL ATRATO Y DARIEN ASOATRATO</v>
      </c>
      <c r="AD508" s="645"/>
    </row>
    <row r="509" spans="1:30" ht="15" hidden="1" thickBot="1" x14ac:dyDescent="0.35">
      <c r="A509" s="293">
        <v>2019</v>
      </c>
      <c r="B509" s="294" t="s">
        <v>556</v>
      </c>
      <c r="C509" s="294"/>
      <c r="D509" s="294"/>
      <c r="E509" s="294"/>
      <c r="F509" s="294"/>
      <c r="G509" s="294" t="s">
        <v>557</v>
      </c>
      <c r="H509" s="295">
        <v>6897.452257135109</v>
      </c>
      <c r="I509" s="295">
        <v>2187.8527619593683</v>
      </c>
      <c r="J509" s="295">
        <v>9085.3050190944778</v>
      </c>
      <c r="K509" s="295">
        <v>20460.327130068847</v>
      </c>
      <c r="L509" s="295">
        <v>10188.887812802112</v>
      </c>
      <c r="M509" s="295">
        <v>30649.21494287096</v>
      </c>
      <c r="N509" s="295">
        <v>5371.1951455480703</v>
      </c>
      <c r="O509" s="295">
        <v>21038.067454348049</v>
      </c>
      <c r="P509" s="295">
        <v>3618.7786953601099</v>
      </c>
      <c r="Q509" s="295">
        <v>6659.7494041437303</v>
      </c>
      <c r="R509" s="295">
        <v>11612.688096244521</v>
      </c>
      <c r="S509" s="295">
        <v>11564.039358616921</v>
      </c>
      <c r="T509" s="295">
        <v>14975.310685405777</v>
      </c>
      <c r="U509" s="295">
        <v>3372.6219126747169</v>
      </c>
      <c r="V509" s="295">
        <v>78212.450752341887</v>
      </c>
      <c r="W509" s="295">
        <v>118006.42339772888</v>
      </c>
      <c r="X509" s="295">
        <v>11660.296372050496</v>
      </c>
      <c r="Y509" s="296">
        <v>129671.98068228063</v>
      </c>
      <c r="Z509" s="568" t="str">
        <f>SUBSTITUTE(SUBSTITUTE(SUBSTITUTE(SUBSTITUTE(IF(E509="","",VLOOKUP(E509,Esquemas_NORM!$A$2:$H$126,8,FALSE)),"PROVINCIA ADMINISTRATIVA Y DE PLANIFICACIÓN","PAT"),"PROVINCIA ADMINISTRATIVA Y DE PLANIFICACION","PAT"),"PROVINCIA ADMINISTRATIVA DE PLANIFICACION","PAT"),"PROVINCIA ADMINISTRATIVA Y PLANIFICACION","PAT")</f>
        <v/>
      </c>
      <c r="AA509" s="568" t="str">
        <f>IF($E509="","",INDEX(Esquemas_NORM!$H$2:$K$126,MATCH($E509,Esquemas_NORM!$A$2:$A$126,0),MATCH(AA$4,Esquemas_NORM!$H$1:$K$1,0)))</f>
        <v/>
      </c>
      <c r="AB509" s="568" t="str">
        <f>IF($E509="","",INDEX(Esquemas_NORM!$H$2:$K$126,MATCH($E509,Esquemas_NORM!$A$2:$A$126,0),MATCH(AB$4,Esquemas_NORM!$H$1:$K$1,0)))</f>
        <v/>
      </c>
      <c r="AC509" s="568" t="str">
        <f>IF($E509="","",INDEX(Esquemas_NORM!$H$2:$K$126,MATCH($E509,Esquemas_NORM!$A$2:$A$126,0),MATCH(AC$4,Esquemas_NORM!$H$1:$K$1,0)))</f>
        <v/>
      </c>
      <c r="AD509" s="645"/>
    </row>
    <row r="510" spans="1:30" hidden="1" x14ac:dyDescent="0.3">
      <c r="A510" s="7">
        <v>2019</v>
      </c>
      <c r="B510" s="3" t="s">
        <v>556</v>
      </c>
      <c r="C510" s="3" t="s">
        <v>144</v>
      </c>
      <c r="D510" s="3" t="s">
        <v>558</v>
      </c>
      <c r="E510" s="3" t="s">
        <v>147</v>
      </c>
      <c r="F510" s="3" t="s">
        <v>148</v>
      </c>
      <c r="G510" s="3" t="s">
        <v>559</v>
      </c>
      <c r="H510" s="8">
        <v>110.3253332578595</v>
      </c>
      <c r="I510" s="8">
        <v>11.190425159952744</v>
      </c>
      <c r="J510" s="286">
        <v>121.51575841781224</v>
      </c>
      <c r="K510" s="8">
        <v>7139.9643609578361</v>
      </c>
      <c r="L510" s="8">
        <v>4882.1219496149779</v>
      </c>
      <c r="M510" s="286">
        <v>12022.086310572813</v>
      </c>
      <c r="N510" s="8">
        <v>1771.119544783699</v>
      </c>
      <c r="O510" s="8">
        <v>10203.3947463898</v>
      </c>
      <c r="P510" s="8">
        <v>1664.6394666292231</v>
      </c>
      <c r="Q510" s="8">
        <v>4845.7387369421431</v>
      </c>
      <c r="R510" s="8">
        <v>5892.1607034634926</v>
      </c>
      <c r="S510" s="8">
        <v>5468.2767953298489</v>
      </c>
      <c r="T510" s="8">
        <v>7188.4648711265245</v>
      </c>
      <c r="U510" s="8">
        <v>1557.9490073708312</v>
      </c>
      <c r="V510" s="286">
        <v>38591.743872035557</v>
      </c>
      <c r="W510" s="286">
        <v>50290.01453114771</v>
      </c>
      <c r="X510" s="8">
        <v>4969.1911431932594</v>
      </c>
      <c r="Y510" s="283">
        <v>55261.44768251745</v>
      </c>
      <c r="Z510" s="568" t="str">
        <f>SUBSTITUTE(SUBSTITUTE(SUBSTITUTE(SUBSTITUTE(IF(E510="","",VLOOKUP(E510,Esquemas_NORM!$A$2:$H$126,8,FALSE)),"PROVINCIA ADMINISTRATIVA Y DE PLANIFICACIÓN","PAT"),"PROVINCIA ADMINISTRATIVA Y DE PLANIFICACION","PAT"),"PROVINCIA ADMINISTRATIVA DE PLANIFICACION","PAT"),"PROVINCIA ADMINISTRATIVA Y PLANIFICACION","PAT")</f>
        <v>A la fecha no ha conformado un EAT Provincia</v>
      </c>
      <c r="AA510" s="568" t="str">
        <f>IF($E510="","",INDEX(Esquemas_NORM!$H$2:$K$126,MATCH($E510,Esquemas_NORM!$A$2:$A$126,0),MATCH(AA$4,Esquemas_NORM!$H$1:$K$1,0)))</f>
        <v>A la fecha no ha conformado un EAT Región</v>
      </c>
      <c r="AB510" s="568" t="str">
        <f>IF($E510="","",INDEX(Esquemas_NORM!$H$2:$K$126,MATCH($E510,Esquemas_NORM!$A$2:$A$126,0),MATCH(AB$4,Esquemas_NORM!$H$1:$K$1,0)))</f>
        <v>Área Metropolitana del Valle de Aburrá</v>
      </c>
      <c r="AC510" s="568" t="str">
        <f>IF($E510="","",INDEX(Esquemas_NORM!$H$2:$K$126,MATCH($E510,Esquemas_NORM!$A$2:$A$126,0),MATCH(AC$4,Esquemas_NORM!$H$1:$K$1,0)))</f>
        <v>A la fecha no ha conformado un EAT asociación - unión</v>
      </c>
      <c r="AD510" s="645"/>
    </row>
    <row r="511" spans="1:30" hidden="1" x14ac:dyDescent="0.3">
      <c r="A511" s="6">
        <v>2019</v>
      </c>
      <c r="B511" s="4" t="s">
        <v>556</v>
      </c>
      <c r="C511" s="4" t="s">
        <v>144</v>
      </c>
      <c r="D511" s="4" t="s">
        <v>560</v>
      </c>
      <c r="E511" s="4" t="s">
        <v>152</v>
      </c>
      <c r="F511" s="4" t="s">
        <v>148</v>
      </c>
      <c r="G511" s="4" t="s">
        <v>153</v>
      </c>
      <c r="H511" s="9">
        <v>74.399847738319465</v>
      </c>
      <c r="I511" s="9">
        <v>1.3359010978005725</v>
      </c>
      <c r="J511" s="287">
        <v>75.735748836120038</v>
      </c>
      <c r="K511" s="9">
        <v>347.3499129697737</v>
      </c>
      <c r="L511" s="9">
        <v>80.369346297128104</v>
      </c>
      <c r="M511" s="287">
        <v>427.71925926690182</v>
      </c>
      <c r="N511" s="9">
        <v>111.51757561994057</v>
      </c>
      <c r="O511" s="9">
        <v>74.549008110957217</v>
      </c>
      <c r="P511" s="9">
        <v>12.700319198442504</v>
      </c>
      <c r="Q511" s="9">
        <v>8.6653085693100689</v>
      </c>
      <c r="R511" s="9">
        <v>44.88991575941445</v>
      </c>
      <c r="S511" s="9">
        <v>66.37447317896752</v>
      </c>
      <c r="T511" s="9">
        <v>44.378984355976812</v>
      </c>
      <c r="U511" s="9">
        <v>16.206977721410592</v>
      </c>
      <c r="V511" s="287">
        <v>379.28256251441968</v>
      </c>
      <c r="W511" s="287">
        <v>869.82338351139913</v>
      </c>
      <c r="X511" s="9">
        <v>85.947850558079907</v>
      </c>
      <c r="Y511" s="284">
        <v>955.81001216799609</v>
      </c>
      <c r="Z511" s="568" t="str">
        <f>SUBSTITUTE(SUBSTITUTE(SUBSTITUTE(SUBSTITUTE(IF(E511="","",VLOOKUP(E511,Esquemas_NORM!$A$2:$H$126,8,FALSE)),"PROVINCIA ADMINISTRATIVA Y DE PLANIFICACIÓN","PAT"),"PROVINCIA ADMINISTRATIVA Y DE PLANIFICACION","PAT"),"PROVINCIA ADMINISTRATIVA DE PLANIFICACION","PAT"),"PROVINCIA ADMINISTRATIVA Y PLANIFICACION","PAT")</f>
        <v>A la fecha no ha conformado un EAT Provincia</v>
      </c>
      <c r="AA511" s="568" t="str">
        <f>IF($E511="","",INDEX(Esquemas_NORM!$H$2:$K$126,MATCH($E511,Esquemas_NORM!$A$2:$A$126,0),MATCH(AA$4,Esquemas_NORM!$H$1:$K$1,0)))</f>
        <v>A la fecha no ha conformado un EAT Región</v>
      </c>
      <c r="AB511" s="568" t="str">
        <f>IF($E511="","",INDEX(Esquemas_NORM!$H$2:$K$126,MATCH($E511,Esquemas_NORM!$A$2:$A$126,0),MATCH(AB$4,Esquemas_NORM!$H$1:$K$1,0)))</f>
        <v>Área Metropolitana del Valle de Aburrá</v>
      </c>
      <c r="AC511" s="568" t="str">
        <f>IF($E511="","",INDEX(Esquemas_NORM!$H$2:$K$126,MATCH($E511,Esquemas_NORM!$A$2:$A$126,0),MATCH(AC$4,Esquemas_NORM!$H$1:$K$1,0)))</f>
        <v>A la fecha no ha conformado un EAT asociación - unión</v>
      </c>
      <c r="AD511" s="645"/>
    </row>
    <row r="512" spans="1:30" hidden="1" x14ac:dyDescent="0.3">
      <c r="A512" s="6">
        <v>2019</v>
      </c>
      <c r="B512" s="4" t="s">
        <v>556</v>
      </c>
      <c r="C512" s="4" t="s">
        <v>144</v>
      </c>
      <c r="D512" s="4" t="s">
        <v>560</v>
      </c>
      <c r="E512" s="4" t="s">
        <v>155</v>
      </c>
      <c r="F512" s="4" t="s">
        <v>148</v>
      </c>
      <c r="G512" s="4" t="s">
        <v>156</v>
      </c>
      <c r="H512" s="9">
        <v>24.091406125555466</v>
      </c>
      <c r="I512" s="9">
        <v>1.8538694849411896</v>
      </c>
      <c r="J512" s="287">
        <v>25.945275610496655</v>
      </c>
      <c r="K512" s="9">
        <v>612.13328897526492</v>
      </c>
      <c r="L512" s="9">
        <v>505.17116354498989</v>
      </c>
      <c r="M512" s="287">
        <v>1117.3044525202549</v>
      </c>
      <c r="N512" s="9">
        <v>202.73410210799659</v>
      </c>
      <c r="O512" s="9">
        <v>1291.1870903891308</v>
      </c>
      <c r="P512" s="9">
        <v>251.49491984020736</v>
      </c>
      <c r="Q512" s="9">
        <v>188.6199230875217</v>
      </c>
      <c r="R512" s="9">
        <v>638.63382687595129</v>
      </c>
      <c r="S512" s="9">
        <v>619.41939133474159</v>
      </c>
      <c r="T512" s="9">
        <v>678.22898677262413</v>
      </c>
      <c r="U512" s="9">
        <v>251.09352716418201</v>
      </c>
      <c r="V512" s="287">
        <v>4121.4117675723555</v>
      </c>
      <c r="W512" s="287">
        <v>5256.1723801776479</v>
      </c>
      <c r="X512" s="9">
        <v>519.36603085486695</v>
      </c>
      <c r="Y512" s="284">
        <v>5775.7727394884359</v>
      </c>
      <c r="Z512" s="568" t="str">
        <f>SUBSTITUTE(SUBSTITUTE(SUBSTITUTE(SUBSTITUTE(IF(E512="","",VLOOKUP(E512,Esquemas_NORM!$A$2:$H$126,8,FALSE)),"PROVINCIA ADMINISTRATIVA Y DE PLANIFICACIÓN","PAT"),"PROVINCIA ADMINISTRATIVA Y DE PLANIFICACION","PAT"),"PROVINCIA ADMINISTRATIVA DE PLANIFICACION","PAT"),"PROVINCIA ADMINISTRATIVA Y PLANIFICACION","PAT")</f>
        <v>A la fecha no ha conformado un EAT Provincia</v>
      </c>
      <c r="AA512" s="568" t="str">
        <f>IF($E512="","",INDEX(Esquemas_NORM!$H$2:$K$126,MATCH($E512,Esquemas_NORM!$A$2:$A$126,0),MATCH(AA$4,Esquemas_NORM!$H$1:$K$1,0)))</f>
        <v>A la fecha no ha conformado un EAT Región</v>
      </c>
      <c r="AB512" s="568" t="str">
        <f>IF($E512="","",INDEX(Esquemas_NORM!$H$2:$K$126,MATCH($E512,Esquemas_NORM!$A$2:$A$126,0),MATCH(AB$4,Esquemas_NORM!$H$1:$K$1,0)))</f>
        <v>Área Metropolitana del Valle de Aburrá</v>
      </c>
      <c r="AC512" s="568" t="str">
        <f>IF($E512="","",INDEX(Esquemas_NORM!$H$2:$K$126,MATCH($E512,Esquemas_NORM!$A$2:$A$126,0),MATCH(AC$4,Esquemas_NORM!$H$1:$K$1,0)))</f>
        <v>A la fecha no ha conformado un EAT asociación - unión</v>
      </c>
      <c r="AD512" s="645"/>
    </row>
    <row r="513" spans="1:30" hidden="1" x14ac:dyDescent="0.3">
      <c r="A513" s="6">
        <v>2019</v>
      </c>
      <c r="B513" s="4" t="s">
        <v>556</v>
      </c>
      <c r="C513" s="4" t="s">
        <v>144</v>
      </c>
      <c r="D513" s="4" t="s">
        <v>561</v>
      </c>
      <c r="E513" s="4" t="s">
        <v>158</v>
      </c>
      <c r="F513" s="4" t="s">
        <v>148</v>
      </c>
      <c r="G513" s="4" t="s">
        <v>159</v>
      </c>
      <c r="H513" s="9">
        <v>50.298305334852436</v>
      </c>
      <c r="I513" s="9">
        <v>0.1276685782411596</v>
      </c>
      <c r="J513" s="287">
        <v>50.425973913093593</v>
      </c>
      <c r="K513" s="9">
        <v>246.13405268938033</v>
      </c>
      <c r="L513" s="9">
        <v>67.166336553850812</v>
      </c>
      <c r="M513" s="287">
        <v>313.30038924323117</v>
      </c>
      <c r="N513" s="9">
        <v>29.494470897831402</v>
      </c>
      <c r="O513" s="9">
        <v>190.52729218989515</v>
      </c>
      <c r="P513" s="9">
        <v>40.296356318631837</v>
      </c>
      <c r="Q513" s="9">
        <v>32.606656970911487</v>
      </c>
      <c r="R513" s="9">
        <v>108.06169929659177</v>
      </c>
      <c r="S513" s="9">
        <v>105.25261233158173</v>
      </c>
      <c r="T513" s="9">
        <v>111.48017609095201</v>
      </c>
      <c r="U513" s="9">
        <v>29.917497824318168</v>
      </c>
      <c r="V513" s="287">
        <v>647.63676192071352</v>
      </c>
      <c r="W513" s="287">
        <v>1001.7720114708416</v>
      </c>
      <c r="X513" s="9">
        <v>98.985785812734875</v>
      </c>
      <c r="Y513" s="284">
        <v>1100.8024578600669</v>
      </c>
      <c r="Z513" s="568" t="str">
        <f>SUBSTITUTE(SUBSTITUTE(SUBSTITUTE(SUBSTITUTE(IF(E513="","",VLOOKUP(E513,Esquemas_NORM!$A$2:$H$126,8,FALSE)),"PROVINCIA ADMINISTRATIVA Y DE PLANIFICACIÓN","PAT"),"PROVINCIA ADMINISTRATIVA Y DE PLANIFICACION","PAT"),"PROVINCIA ADMINISTRATIVA DE PLANIFICACION","PAT"),"PROVINCIA ADMINISTRATIVA Y PLANIFICACION","PAT")</f>
        <v>A la fecha no ha conformado un EAT Provincia</v>
      </c>
      <c r="AA513" s="568" t="str">
        <f>IF($E513="","",INDEX(Esquemas_NORM!$H$2:$K$126,MATCH($E513,Esquemas_NORM!$A$2:$A$126,0),MATCH(AA$4,Esquemas_NORM!$H$1:$K$1,0)))</f>
        <v>A la fecha no ha conformado un EAT Región</v>
      </c>
      <c r="AB513" s="568" t="str">
        <f>IF($E513="","",INDEX(Esquemas_NORM!$H$2:$K$126,MATCH($E513,Esquemas_NORM!$A$2:$A$126,0),MATCH(AB$4,Esquemas_NORM!$H$1:$K$1,0)))</f>
        <v>Área Metropolitana del Valle de Aburrá</v>
      </c>
      <c r="AC513" s="568" t="str">
        <f>IF($E513="","",INDEX(Esquemas_NORM!$H$2:$K$126,MATCH($E513,Esquemas_NORM!$A$2:$A$126,0),MATCH(AC$4,Esquemas_NORM!$H$1:$K$1,0)))</f>
        <v>A la fecha no ha conformado un EAT asociación - unión</v>
      </c>
      <c r="AD513" s="645"/>
    </row>
    <row r="514" spans="1:30" hidden="1" x14ac:dyDescent="0.3">
      <c r="A514" s="6">
        <v>2019</v>
      </c>
      <c r="B514" s="4" t="s">
        <v>556</v>
      </c>
      <c r="C514" s="4" t="s">
        <v>144</v>
      </c>
      <c r="D514" s="4" t="s">
        <v>560</v>
      </c>
      <c r="E514" s="4" t="s">
        <v>160</v>
      </c>
      <c r="F514" s="4" t="s">
        <v>148</v>
      </c>
      <c r="G514" s="4" t="s">
        <v>161</v>
      </c>
      <c r="H514" s="9">
        <v>7.5403222794251583</v>
      </c>
      <c r="I514" s="9">
        <v>0.33492906083438251</v>
      </c>
      <c r="J514" s="287">
        <v>7.875251340259541</v>
      </c>
      <c r="K514" s="9">
        <v>381.65110190710936</v>
      </c>
      <c r="L514" s="9">
        <v>151.92551690262175</v>
      </c>
      <c r="M514" s="287">
        <v>533.57661880973114</v>
      </c>
      <c r="N514" s="9">
        <v>39.911039897699503</v>
      </c>
      <c r="O514" s="9">
        <v>197.13449090266275</v>
      </c>
      <c r="P514" s="9">
        <v>43.658741368306721</v>
      </c>
      <c r="Q514" s="9">
        <v>27.330614850232099</v>
      </c>
      <c r="R514" s="9">
        <v>128.45602127220019</v>
      </c>
      <c r="S514" s="9">
        <v>103.17887568570333</v>
      </c>
      <c r="T514" s="9">
        <v>82.931106677860186</v>
      </c>
      <c r="U514" s="9">
        <v>35.183375399448785</v>
      </c>
      <c r="V514" s="287">
        <v>657.78426605411357</v>
      </c>
      <c r="W514" s="287">
        <v>1167.6859527097272</v>
      </c>
      <c r="X514" s="9">
        <v>115.37985718104134</v>
      </c>
      <c r="Y514" s="284">
        <v>1283.1178671724763</v>
      </c>
      <c r="Z514" s="568" t="str">
        <f>SUBSTITUTE(SUBSTITUTE(SUBSTITUTE(SUBSTITUTE(IF(E514="","",VLOOKUP(E514,Esquemas_NORM!$A$2:$H$126,8,FALSE)),"PROVINCIA ADMINISTRATIVA Y DE PLANIFICACIÓN","PAT"),"PROVINCIA ADMINISTRATIVA Y DE PLANIFICACION","PAT"),"PROVINCIA ADMINISTRATIVA DE PLANIFICACION","PAT"),"PROVINCIA ADMINISTRATIVA Y PLANIFICACION","PAT")</f>
        <v>A la fecha no ha conformado un EAT Provincia</v>
      </c>
      <c r="AA514" s="568" t="str">
        <f>IF($E514="","",INDEX(Esquemas_NORM!$H$2:$K$126,MATCH($E514,Esquemas_NORM!$A$2:$A$126,0),MATCH(AA$4,Esquemas_NORM!$H$1:$K$1,0)))</f>
        <v>A la fecha no ha conformado un EAT Región</v>
      </c>
      <c r="AB514" s="568" t="str">
        <f>IF($E514="","",INDEX(Esquemas_NORM!$H$2:$K$126,MATCH($E514,Esquemas_NORM!$A$2:$A$126,0),MATCH(AB$4,Esquemas_NORM!$H$1:$K$1,0)))</f>
        <v>Área Metropolitana del Valle de Aburrá</v>
      </c>
      <c r="AC514" s="568" t="str">
        <f>IF($E514="","",INDEX(Esquemas_NORM!$H$2:$K$126,MATCH($E514,Esquemas_NORM!$A$2:$A$126,0),MATCH(AC$4,Esquemas_NORM!$H$1:$K$1,0)))</f>
        <v>A la fecha no ha conformado un EAT asociación - unión</v>
      </c>
      <c r="AD514" s="645"/>
    </row>
    <row r="515" spans="1:30" hidden="1" x14ac:dyDescent="0.3">
      <c r="A515" s="6">
        <v>2019</v>
      </c>
      <c r="B515" s="4" t="s">
        <v>556</v>
      </c>
      <c r="C515" s="4" t="s">
        <v>144</v>
      </c>
      <c r="D515" s="4" t="s">
        <v>561</v>
      </c>
      <c r="E515" s="4" t="s">
        <v>163</v>
      </c>
      <c r="F515" s="4" t="s">
        <v>148</v>
      </c>
      <c r="G515" s="4" t="s">
        <v>164</v>
      </c>
      <c r="H515" s="9">
        <v>14.831604256746335</v>
      </c>
      <c r="I515" s="9">
        <v>0</v>
      </c>
      <c r="J515" s="287">
        <v>14.831604256746335</v>
      </c>
      <c r="K515" s="9">
        <v>1982.9985889163013</v>
      </c>
      <c r="L515" s="9">
        <v>510.46636538741768</v>
      </c>
      <c r="M515" s="287">
        <v>2493.464954303719</v>
      </c>
      <c r="N515" s="9">
        <v>288.52317435239644</v>
      </c>
      <c r="O515" s="9">
        <v>1415.0355917426966</v>
      </c>
      <c r="P515" s="9">
        <v>279.94825132095826</v>
      </c>
      <c r="Q515" s="9">
        <v>396.72218024240823</v>
      </c>
      <c r="R515" s="9">
        <v>1135.5743346973088</v>
      </c>
      <c r="S515" s="9">
        <v>762.27154462990268</v>
      </c>
      <c r="T515" s="9">
        <v>881.75713573873418</v>
      </c>
      <c r="U515" s="9">
        <v>268.63066128310857</v>
      </c>
      <c r="V515" s="287">
        <v>5428.4628740075132</v>
      </c>
      <c r="W515" s="287">
        <v>7809.1210035430831</v>
      </c>
      <c r="X515" s="9">
        <v>771.62465130918633</v>
      </c>
      <c r="Y515" s="284">
        <v>8581.0937977849026</v>
      </c>
      <c r="Z515" s="568" t="str">
        <f>SUBSTITUTE(SUBSTITUTE(SUBSTITUTE(SUBSTITUTE(IF(E515="","",VLOOKUP(E515,Esquemas_NORM!$A$2:$H$126,8,FALSE)),"PROVINCIA ADMINISTRATIVA Y DE PLANIFICACIÓN","PAT"),"PROVINCIA ADMINISTRATIVA Y DE PLANIFICACION","PAT"),"PROVINCIA ADMINISTRATIVA DE PLANIFICACION","PAT"),"PROVINCIA ADMINISTRATIVA Y PLANIFICACION","PAT")</f>
        <v>A la fecha no ha conformado un EAT Provincia</v>
      </c>
      <c r="AA515" s="568" t="str">
        <f>IF($E515="","",INDEX(Esquemas_NORM!$H$2:$K$126,MATCH($E515,Esquemas_NORM!$A$2:$A$126,0),MATCH(AA$4,Esquemas_NORM!$H$1:$K$1,0)))</f>
        <v>A la fecha no ha conformado un EAT Región</v>
      </c>
      <c r="AB515" s="568" t="str">
        <f>IF($E515="","",INDEX(Esquemas_NORM!$H$2:$K$126,MATCH($E515,Esquemas_NORM!$A$2:$A$126,0),MATCH(AB$4,Esquemas_NORM!$H$1:$K$1,0)))</f>
        <v>Área Metropolitana del Valle de Aburrá</v>
      </c>
      <c r="AC515" s="568" t="str">
        <f>IF($E515="","",INDEX(Esquemas_NORM!$H$2:$K$126,MATCH($E515,Esquemas_NORM!$A$2:$A$126,0),MATCH(AC$4,Esquemas_NORM!$H$1:$K$1,0)))</f>
        <v>A la fecha no ha conformado un EAT asociación - unión</v>
      </c>
      <c r="AD515" s="645"/>
    </row>
    <row r="516" spans="1:30" hidden="1" x14ac:dyDescent="0.3">
      <c r="A516" s="6">
        <v>2019</v>
      </c>
      <c r="B516" s="4" t="s">
        <v>556</v>
      </c>
      <c r="C516" s="4" t="s">
        <v>144</v>
      </c>
      <c r="D516" s="4" t="s">
        <v>560</v>
      </c>
      <c r="E516" s="4" t="s">
        <v>166</v>
      </c>
      <c r="F516" s="4" t="s">
        <v>148</v>
      </c>
      <c r="G516" s="4" t="s">
        <v>167</v>
      </c>
      <c r="H516" s="9">
        <v>44.346688437374944</v>
      </c>
      <c r="I516" s="9">
        <v>32.127744378900566</v>
      </c>
      <c r="J516" s="287">
        <v>76.47443281627551</v>
      </c>
      <c r="K516" s="9">
        <v>1209.7789657424266</v>
      </c>
      <c r="L516" s="9">
        <v>147.05116221462185</v>
      </c>
      <c r="M516" s="287">
        <v>1356.8301279570485</v>
      </c>
      <c r="N516" s="9">
        <v>51.137665708393733</v>
      </c>
      <c r="O516" s="9">
        <v>177.09894499933449</v>
      </c>
      <c r="P516" s="9">
        <v>25.203805802830502</v>
      </c>
      <c r="Q516" s="9">
        <v>18.01907338422113</v>
      </c>
      <c r="R516" s="9">
        <v>77.491015304891008</v>
      </c>
      <c r="S516" s="9">
        <v>132.27522328995263</v>
      </c>
      <c r="T516" s="9">
        <v>84.549158544314039</v>
      </c>
      <c r="U516" s="9">
        <v>22.61784047346308</v>
      </c>
      <c r="V516" s="287">
        <v>588.39272750740065</v>
      </c>
      <c r="W516" s="287">
        <v>1933.231197660366</v>
      </c>
      <c r="X516" s="9">
        <v>191.02391269362656</v>
      </c>
      <c r="Y516" s="284">
        <v>2124.3412968503098</v>
      </c>
      <c r="Z516" s="568" t="str">
        <f>SUBSTITUTE(SUBSTITUTE(SUBSTITUTE(SUBSTITUTE(IF(E516="","",VLOOKUP(E516,Esquemas_NORM!$A$2:$H$126,8,FALSE)),"PROVINCIA ADMINISTRATIVA Y DE PLANIFICACIÓN","PAT"),"PROVINCIA ADMINISTRATIVA Y DE PLANIFICACION","PAT"),"PROVINCIA ADMINISTRATIVA DE PLANIFICACION","PAT"),"PROVINCIA ADMINISTRATIVA Y PLANIFICACION","PAT")</f>
        <v>A la fecha no ha conformado un EAT Provincia</v>
      </c>
      <c r="AA516" s="568" t="str">
        <f>IF($E516="","",INDEX(Esquemas_NORM!$H$2:$K$126,MATCH($E516,Esquemas_NORM!$A$2:$A$126,0),MATCH(AA$4,Esquemas_NORM!$H$1:$K$1,0)))</f>
        <v>A la fecha no ha conformado un EAT Región</v>
      </c>
      <c r="AB516" s="568" t="str">
        <f>IF($E516="","",INDEX(Esquemas_NORM!$H$2:$K$126,MATCH($E516,Esquemas_NORM!$A$2:$A$126,0),MATCH(AB$4,Esquemas_NORM!$H$1:$K$1,0)))</f>
        <v>Área Metropolitana del Valle de Aburrá</v>
      </c>
      <c r="AC516" s="568" t="str">
        <f>IF($E516="","",INDEX(Esquemas_NORM!$H$2:$K$126,MATCH($E516,Esquemas_NORM!$A$2:$A$126,0),MATCH(AC$4,Esquemas_NORM!$H$1:$K$1,0)))</f>
        <v>A la fecha no ha conformado un EAT asociación - unión</v>
      </c>
      <c r="AD516" s="645"/>
    </row>
    <row r="517" spans="1:30" hidden="1" x14ac:dyDescent="0.3">
      <c r="A517" s="6">
        <v>2019</v>
      </c>
      <c r="B517" s="4" t="s">
        <v>556</v>
      </c>
      <c r="C517" s="4" t="s">
        <v>144</v>
      </c>
      <c r="D517" s="4" t="s">
        <v>561</v>
      </c>
      <c r="E517" s="4" t="s">
        <v>169</v>
      </c>
      <c r="F517" s="4" t="s">
        <v>148</v>
      </c>
      <c r="G517" s="4" t="s">
        <v>170</v>
      </c>
      <c r="H517" s="9">
        <v>9.587397138530887E-2</v>
      </c>
      <c r="I517" s="9">
        <v>0.31211216918521462</v>
      </c>
      <c r="J517" s="287">
        <v>0.40798614057052351</v>
      </c>
      <c r="K517" s="9">
        <v>2389.2034828575765</v>
      </c>
      <c r="L517" s="9">
        <v>536.47570367504579</v>
      </c>
      <c r="M517" s="287">
        <v>2925.6791865326222</v>
      </c>
      <c r="N517" s="9">
        <v>281.95408858545233</v>
      </c>
      <c r="O517" s="9">
        <v>1346.7815078502854</v>
      </c>
      <c r="P517" s="9">
        <v>228.109175231351</v>
      </c>
      <c r="Q517" s="9">
        <v>239.8933862928962</v>
      </c>
      <c r="R517" s="9">
        <v>650.96554336839085</v>
      </c>
      <c r="S517" s="9">
        <v>667.77844750957411</v>
      </c>
      <c r="T517" s="9">
        <v>573.52126803953774</v>
      </c>
      <c r="U517" s="9">
        <v>202.25961739415933</v>
      </c>
      <c r="V517" s="287">
        <v>4191.2630342716475</v>
      </c>
      <c r="W517" s="287">
        <v>6961.9359498106269</v>
      </c>
      <c r="X517" s="9">
        <v>687.91370978528801</v>
      </c>
      <c r="Y517" s="284">
        <v>7650.1600336824831</v>
      </c>
      <c r="Z517" s="568" t="str">
        <f>SUBSTITUTE(SUBSTITUTE(SUBSTITUTE(SUBSTITUTE(IF(E517="","",VLOOKUP(E517,Esquemas_NORM!$A$2:$H$126,8,FALSE)),"PROVINCIA ADMINISTRATIVA Y DE PLANIFICACIÓN","PAT"),"PROVINCIA ADMINISTRATIVA Y DE PLANIFICACION","PAT"),"PROVINCIA ADMINISTRATIVA DE PLANIFICACION","PAT"),"PROVINCIA ADMINISTRATIVA Y PLANIFICACION","PAT")</f>
        <v>A la fecha no ha conformado un EAT Provincia</v>
      </c>
      <c r="AA517" s="568" t="str">
        <f>IF($E517="","",INDEX(Esquemas_NORM!$H$2:$K$126,MATCH($E517,Esquemas_NORM!$A$2:$A$126,0),MATCH(AA$4,Esquemas_NORM!$H$1:$K$1,0)))</f>
        <v>A la fecha no ha conformado un EAT Región</v>
      </c>
      <c r="AB517" s="568" t="str">
        <f>IF($E517="","",INDEX(Esquemas_NORM!$H$2:$K$126,MATCH($E517,Esquemas_NORM!$A$2:$A$126,0),MATCH(AB$4,Esquemas_NORM!$H$1:$K$1,0)))</f>
        <v>Área Metropolitana del Valle de Aburrá</v>
      </c>
      <c r="AC517" s="568" t="str">
        <f>IF($E517="","",INDEX(Esquemas_NORM!$H$2:$K$126,MATCH($E517,Esquemas_NORM!$A$2:$A$126,0),MATCH(AC$4,Esquemas_NORM!$H$1:$K$1,0)))</f>
        <v>A la fecha no ha conformado un EAT asociación - unión</v>
      </c>
      <c r="AD517" s="645"/>
    </row>
    <row r="518" spans="1:30" hidden="1" x14ac:dyDescent="0.3">
      <c r="A518" s="6">
        <v>2019</v>
      </c>
      <c r="B518" s="4" t="s">
        <v>556</v>
      </c>
      <c r="C518" s="4" t="s">
        <v>144</v>
      </c>
      <c r="D518" s="4" t="s">
        <v>561</v>
      </c>
      <c r="E518" s="4" t="s">
        <v>172</v>
      </c>
      <c r="F518" s="4" t="s">
        <v>148</v>
      </c>
      <c r="G518" s="4" t="s">
        <v>173</v>
      </c>
      <c r="H518" s="9">
        <v>5.3712962714382213</v>
      </c>
      <c r="I518" s="9">
        <v>0</v>
      </c>
      <c r="J518" s="287">
        <v>5.3712962714382213</v>
      </c>
      <c r="K518" s="9">
        <v>813.88400040237264</v>
      </c>
      <c r="L518" s="9">
        <v>143.52091834187624</v>
      </c>
      <c r="M518" s="287">
        <v>957.4049187442489</v>
      </c>
      <c r="N518" s="9">
        <v>68.071042550538195</v>
      </c>
      <c r="O518" s="9">
        <v>206.10889010891381</v>
      </c>
      <c r="P518" s="9">
        <v>51.005986970087392</v>
      </c>
      <c r="Q518" s="9">
        <v>27.805072211980203</v>
      </c>
      <c r="R518" s="9">
        <v>140.79416341444926</v>
      </c>
      <c r="S518" s="9">
        <v>143.30999009841761</v>
      </c>
      <c r="T518" s="9">
        <v>95.194558533588946</v>
      </c>
      <c r="U518" s="9">
        <v>34.783686130895553</v>
      </c>
      <c r="V518" s="287">
        <v>767.07339001887101</v>
      </c>
      <c r="W518" s="287">
        <v>1665.7585951733377</v>
      </c>
      <c r="X518" s="9">
        <v>164.59475971530367</v>
      </c>
      <c r="Y518" s="284">
        <v>1830.4276170344217</v>
      </c>
      <c r="Z518" s="568" t="str">
        <f>SUBSTITUTE(SUBSTITUTE(SUBSTITUTE(SUBSTITUTE(IF(E518="","",VLOOKUP(E518,Esquemas_NORM!$A$2:$H$126,8,FALSE)),"PROVINCIA ADMINISTRATIVA Y DE PLANIFICACIÓN","PAT"),"PROVINCIA ADMINISTRATIVA Y DE PLANIFICACION","PAT"),"PROVINCIA ADMINISTRATIVA DE PLANIFICACION","PAT"),"PROVINCIA ADMINISTRATIVA Y PLANIFICACION","PAT")</f>
        <v>A la fecha no ha conformado un EAT Provincia</v>
      </c>
      <c r="AA518" s="568" t="str">
        <f>IF($E518="","",INDEX(Esquemas_NORM!$H$2:$K$126,MATCH($E518,Esquemas_NORM!$A$2:$A$126,0),MATCH(AA$4,Esquemas_NORM!$H$1:$K$1,0)))</f>
        <v>A la fecha no ha conformado un EAT Región</v>
      </c>
      <c r="AB518" s="568" t="str">
        <f>IF($E518="","",INDEX(Esquemas_NORM!$H$2:$K$126,MATCH($E518,Esquemas_NORM!$A$2:$A$126,0),MATCH(AB$4,Esquemas_NORM!$H$1:$K$1,0)))</f>
        <v>Área Metropolitana del Valle de Aburrá</v>
      </c>
      <c r="AC518" s="568" t="str">
        <f>IF($E518="","",INDEX(Esquemas_NORM!$H$2:$K$126,MATCH($E518,Esquemas_NORM!$A$2:$A$126,0),MATCH(AC$4,Esquemas_NORM!$H$1:$K$1,0)))</f>
        <v>A la fecha no ha conformado un EAT asociación - unión</v>
      </c>
      <c r="AD518" s="645"/>
    </row>
    <row r="519" spans="1:30" hidden="1" x14ac:dyDescent="0.3">
      <c r="A519" s="6">
        <v>2019</v>
      </c>
      <c r="B519" s="4" t="s">
        <v>556</v>
      </c>
      <c r="C519" s="4" t="s">
        <v>144</v>
      </c>
      <c r="D519" s="4" t="s">
        <v>561</v>
      </c>
      <c r="E519" s="4" t="s">
        <v>174</v>
      </c>
      <c r="F519" s="4" t="s">
        <v>148</v>
      </c>
      <c r="G519" s="4" t="s">
        <v>175</v>
      </c>
      <c r="H519" s="9">
        <v>6.6381837225378879</v>
      </c>
      <c r="I519" s="9">
        <v>0</v>
      </c>
      <c r="J519" s="287">
        <v>6.6381837225378879</v>
      </c>
      <c r="K519" s="9">
        <v>1032.7037393297408</v>
      </c>
      <c r="L519" s="9">
        <v>181.30854588554408</v>
      </c>
      <c r="M519" s="287">
        <v>1214.0122852152849</v>
      </c>
      <c r="N519" s="9">
        <v>95.911591702870666</v>
      </c>
      <c r="O519" s="9">
        <v>519.74941757297916</v>
      </c>
      <c r="P519" s="9">
        <v>81.263013242459778</v>
      </c>
      <c r="Q519" s="9">
        <v>68.040820784804026</v>
      </c>
      <c r="R519" s="9">
        <v>311.98820544580974</v>
      </c>
      <c r="S519" s="9">
        <v>254.80627958182185</v>
      </c>
      <c r="T519" s="9">
        <v>326.06884170470227</v>
      </c>
      <c r="U519" s="9">
        <v>63.165731407746712</v>
      </c>
      <c r="V519" s="287">
        <v>1720.9939014431941</v>
      </c>
      <c r="W519" s="287">
        <v>2875.7235544667528</v>
      </c>
      <c r="X519" s="9">
        <v>284.15223479956848</v>
      </c>
      <c r="Y519" s="284">
        <v>3160.0039935586146</v>
      </c>
      <c r="Z519" s="568" t="str">
        <f>SUBSTITUTE(SUBSTITUTE(SUBSTITUTE(SUBSTITUTE(IF(E519="","",VLOOKUP(E519,Esquemas_NORM!$A$2:$H$126,8,FALSE)),"PROVINCIA ADMINISTRATIVA Y DE PLANIFICACIÓN","PAT"),"PROVINCIA ADMINISTRATIVA Y DE PLANIFICACION","PAT"),"PROVINCIA ADMINISTRATIVA DE PLANIFICACION","PAT"),"PROVINCIA ADMINISTRATIVA Y PLANIFICACION","PAT")</f>
        <v>A la fecha no ha conformado un EAT Provincia</v>
      </c>
      <c r="AA519" s="568" t="str">
        <f>IF($E519="","",INDEX(Esquemas_NORM!$H$2:$K$126,MATCH($E519,Esquemas_NORM!$A$2:$A$126,0),MATCH(AA$4,Esquemas_NORM!$H$1:$K$1,0)))</f>
        <v>A la fecha no ha conformado un EAT Región</v>
      </c>
      <c r="AB519" s="568" t="str">
        <f>IF($E519="","",INDEX(Esquemas_NORM!$H$2:$K$126,MATCH($E519,Esquemas_NORM!$A$2:$A$126,0),MATCH(AB$4,Esquemas_NORM!$H$1:$K$1,0)))</f>
        <v>Área Metropolitana del Valle de Aburrá</v>
      </c>
      <c r="AC519" s="568" t="str">
        <f>IF($E519="","",INDEX(Esquemas_NORM!$H$2:$K$126,MATCH($E519,Esquemas_NORM!$A$2:$A$126,0),MATCH(AC$4,Esquemas_NORM!$H$1:$K$1,0)))</f>
        <v>A la fecha no ha conformado un EAT asociación - unión</v>
      </c>
      <c r="AD519" s="645"/>
    </row>
    <row r="520" spans="1:30" hidden="1" x14ac:dyDescent="0.3">
      <c r="A520" s="6">
        <v>2019</v>
      </c>
      <c r="B520" s="4" t="s">
        <v>556</v>
      </c>
      <c r="C520" s="4" t="s">
        <v>176</v>
      </c>
      <c r="D520" s="4" t="s">
        <v>562</v>
      </c>
      <c r="E520" s="4" t="s">
        <v>179</v>
      </c>
      <c r="F520" s="4" t="s">
        <v>180</v>
      </c>
      <c r="G520" s="4" t="s">
        <v>182</v>
      </c>
      <c r="H520" s="9">
        <v>37.577827262730437</v>
      </c>
      <c r="I520" s="9">
        <v>37.279480959119375</v>
      </c>
      <c r="J520" s="287">
        <v>74.85730822184982</v>
      </c>
      <c r="K520" s="9">
        <v>2.2605482866094384</v>
      </c>
      <c r="L520" s="9">
        <v>24.511353715229252</v>
      </c>
      <c r="M520" s="287">
        <v>26.77190200183869</v>
      </c>
      <c r="N520" s="9">
        <v>21.720412164171609</v>
      </c>
      <c r="O520" s="9">
        <v>69.989943926152549</v>
      </c>
      <c r="P520" s="9">
        <v>11.018815017202153</v>
      </c>
      <c r="Q520" s="9">
        <v>4.7877587094138141</v>
      </c>
      <c r="R520" s="9">
        <v>14.445378665925904</v>
      </c>
      <c r="S520" s="9">
        <v>36.39737481340503</v>
      </c>
      <c r="T520" s="9">
        <v>64.288818220852875</v>
      </c>
      <c r="U520" s="9">
        <v>8.1854544998634324</v>
      </c>
      <c r="V520" s="287">
        <v>230.83395601698734</v>
      </c>
      <c r="W520" s="287">
        <v>349.45372562725811</v>
      </c>
      <c r="X520" s="9">
        <v>34.52976449763716</v>
      </c>
      <c r="Y520" s="284">
        <v>383.99906932322062</v>
      </c>
      <c r="Z520" s="568" t="str">
        <f>SUBSTITUTE(SUBSTITUTE(SUBSTITUTE(SUBSTITUTE(IF(E520="","",VLOOKUP(E520,Esquemas_NORM!$A$2:$H$126,8,FALSE)),"PROVINCIA ADMINISTRATIVA Y DE PLANIFICACIÓN","PAT"),"PROVINCIA ADMINISTRATIVA Y DE PLANIFICACION","PAT"),"PROVINCIA ADMINISTRATIVA DE PLANIFICACION","PAT"),"PROVINCIA ADMINISTRATIVA Y PLANIFICACION","PAT")</f>
        <v>A la fecha no ha conformado un EAT Provincia</v>
      </c>
      <c r="AA520" s="568" t="str">
        <f>IF($E520="","",INDEX(Esquemas_NORM!$H$2:$K$126,MATCH($E520,Esquemas_NORM!$A$2:$A$126,0),MATCH(AA$4,Esquemas_NORM!$H$1:$K$1,0)))</f>
        <v>Región de Planeación y Gestión del Bajo Cauca</v>
      </c>
      <c r="AB520" s="568" t="str">
        <f>IF($E520="","",INDEX(Esquemas_NORM!$H$2:$K$126,MATCH($E520,Esquemas_NORM!$A$2:$A$126,0),MATCH(AB$4,Esquemas_NORM!$H$1:$K$1,0)))</f>
        <v>A la fecha no ha conformado un EAT Área Metropolitana</v>
      </c>
      <c r="AC520" s="568" t="str">
        <f>IF($E520="","",INDEX(Esquemas_NORM!$H$2:$K$126,MATCH($E520,Esquemas_NORM!$A$2:$A$126,0),MATCH(AC$4,Esquemas_NORM!$H$1:$K$1,0)))</f>
        <v>A la fecha no ha conformado un EAT asociación - unión</v>
      </c>
      <c r="AD520" s="645"/>
    </row>
    <row r="521" spans="1:30" hidden="1" x14ac:dyDescent="0.3">
      <c r="A521" s="6">
        <v>2019</v>
      </c>
      <c r="B521" s="4" t="s">
        <v>556</v>
      </c>
      <c r="C521" s="4" t="s">
        <v>176</v>
      </c>
      <c r="D521" s="4" t="s">
        <v>562</v>
      </c>
      <c r="E521" s="4" t="s">
        <v>184</v>
      </c>
      <c r="F521" s="4" t="s">
        <v>180</v>
      </c>
      <c r="G521" s="4" t="s">
        <v>185</v>
      </c>
      <c r="H521" s="9">
        <v>30.536498181610604</v>
      </c>
      <c r="I521" s="9">
        <v>233.14980542940754</v>
      </c>
      <c r="J521" s="287">
        <v>263.68630361101816</v>
      </c>
      <c r="K521" s="9">
        <v>17.346800589338883</v>
      </c>
      <c r="L521" s="9">
        <v>62.065685239302795</v>
      </c>
      <c r="M521" s="287">
        <v>79.412485828641678</v>
      </c>
      <c r="N521" s="9">
        <v>47.26168413152913</v>
      </c>
      <c r="O521" s="9">
        <v>237.51093385152961</v>
      </c>
      <c r="P521" s="9">
        <v>30.975543765782742</v>
      </c>
      <c r="Q521" s="9">
        <v>30.788930192476048</v>
      </c>
      <c r="R521" s="9">
        <v>62.231553086907375</v>
      </c>
      <c r="S521" s="9">
        <v>115.20018606103366</v>
      </c>
      <c r="T521" s="9">
        <v>186.3337483940883</v>
      </c>
      <c r="U521" s="9">
        <v>21.803360551116107</v>
      </c>
      <c r="V521" s="287">
        <v>732.10594003446306</v>
      </c>
      <c r="W521" s="287">
        <v>1144.5615020478101</v>
      </c>
      <c r="X521" s="9">
        <v>113.09491420602653</v>
      </c>
      <c r="Y521" s="284">
        <v>1257.7074426110585</v>
      </c>
      <c r="Z521" s="568" t="str">
        <f>SUBSTITUTE(SUBSTITUTE(SUBSTITUTE(SUBSTITUTE(IF(E521="","",VLOOKUP(E521,Esquemas_NORM!$A$2:$H$126,8,FALSE)),"PROVINCIA ADMINISTRATIVA Y DE PLANIFICACIÓN","PAT"),"PROVINCIA ADMINISTRATIVA Y DE PLANIFICACION","PAT"),"PROVINCIA ADMINISTRATIVA DE PLANIFICACION","PAT"),"PROVINCIA ADMINISTRATIVA Y PLANIFICACION","PAT")</f>
        <v>A la fecha no ha conformado un EAT Provincia</v>
      </c>
      <c r="AA521" s="568" t="str">
        <f>IF($E521="","",INDEX(Esquemas_NORM!$H$2:$K$126,MATCH($E521,Esquemas_NORM!$A$2:$A$126,0),MATCH(AA$4,Esquemas_NORM!$H$1:$K$1,0)))</f>
        <v>Región de Planeación y Gestión del Bajo Cauca</v>
      </c>
      <c r="AB521" s="568" t="str">
        <f>IF($E521="","",INDEX(Esquemas_NORM!$H$2:$K$126,MATCH($E521,Esquemas_NORM!$A$2:$A$126,0),MATCH(AB$4,Esquemas_NORM!$H$1:$K$1,0)))</f>
        <v>A la fecha no ha conformado un EAT Área Metropolitana</v>
      </c>
      <c r="AC521" s="568" t="str">
        <f>IF($E521="","",INDEX(Esquemas_NORM!$H$2:$K$126,MATCH($E521,Esquemas_NORM!$A$2:$A$126,0),MATCH(AC$4,Esquemas_NORM!$H$1:$K$1,0)))</f>
        <v>A la fecha no ha conformado un EAT asociación - unión</v>
      </c>
      <c r="AD521" s="645"/>
    </row>
    <row r="522" spans="1:30" hidden="1" x14ac:dyDescent="0.3">
      <c r="A522" s="6">
        <v>2019</v>
      </c>
      <c r="B522" s="4" t="s">
        <v>556</v>
      </c>
      <c r="C522" s="4" t="s">
        <v>176</v>
      </c>
      <c r="D522" s="4" t="s">
        <v>562</v>
      </c>
      <c r="E522" s="4" t="s">
        <v>187</v>
      </c>
      <c r="F522" s="4" t="s">
        <v>180</v>
      </c>
      <c r="G522" s="4" t="s">
        <v>188</v>
      </c>
      <c r="H522" s="9">
        <v>21.355224264617704</v>
      </c>
      <c r="I522" s="9">
        <v>210.40846709145202</v>
      </c>
      <c r="J522" s="287">
        <v>231.76369135606973</v>
      </c>
      <c r="K522" s="9">
        <v>2.2312571834493253</v>
      </c>
      <c r="L522" s="9">
        <v>34.574944756304617</v>
      </c>
      <c r="M522" s="287">
        <v>36.80620193975394</v>
      </c>
      <c r="N522" s="9">
        <v>22.304100361863505</v>
      </c>
      <c r="O522" s="9">
        <v>106.38459456266756</v>
      </c>
      <c r="P522" s="9">
        <v>17.599014403894298</v>
      </c>
      <c r="Q522" s="9">
        <v>12.568738841032088</v>
      </c>
      <c r="R522" s="9">
        <v>24.971710012056167</v>
      </c>
      <c r="S522" s="9">
        <v>62.110923995961478</v>
      </c>
      <c r="T522" s="9">
        <v>81.41546566512055</v>
      </c>
      <c r="U522" s="9">
        <v>11.590495627679836</v>
      </c>
      <c r="V522" s="287">
        <v>338.94504347027549</v>
      </c>
      <c r="W522" s="287">
        <v>663.5762142239937</v>
      </c>
      <c r="X522" s="9">
        <v>65.568425010433558</v>
      </c>
      <c r="Y522" s="284">
        <v>729.17422250879986</v>
      </c>
      <c r="Z522" s="568" t="str">
        <f>SUBSTITUTE(SUBSTITUTE(SUBSTITUTE(SUBSTITUTE(IF(E522="","",VLOOKUP(E522,Esquemas_NORM!$A$2:$H$126,8,FALSE)),"PROVINCIA ADMINISTRATIVA Y DE PLANIFICACIÓN","PAT"),"PROVINCIA ADMINISTRATIVA Y DE PLANIFICACION","PAT"),"PROVINCIA ADMINISTRATIVA DE PLANIFICACION","PAT"),"PROVINCIA ADMINISTRATIVA Y PLANIFICACION","PAT")</f>
        <v>A la fecha no ha conformado un EAT Provincia</v>
      </c>
      <c r="AA522" s="568" t="str">
        <f>IF($E522="","",INDEX(Esquemas_NORM!$H$2:$K$126,MATCH($E522,Esquemas_NORM!$A$2:$A$126,0),MATCH(AA$4,Esquemas_NORM!$H$1:$K$1,0)))</f>
        <v>Región de Planeación y Gestión del Bajo Cauca</v>
      </c>
      <c r="AB522" s="568" t="str">
        <f>IF($E522="","",INDEX(Esquemas_NORM!$H$2:$K$126,MATCH($E522,Esquemas_NORM!$A$2:$A$126,0),MATCH(AB$4,Esquemas_NORM!$H$1:$K$1,0)))</f>
        <v>A la fecha no ha conformado un EAT Área Metropolitana</v>
      </c>
      <c r="AC522" s="568" t="str">
        <f>IF($E522="","",INDEX(Esquemas_NORM!$H$2:$K$126,MATCH($E522,Esquemas_NORM!$A$2:$A$126,0),MATCH(AC$4,Esquemas_NORM!$H$1:$K$1,0)))</f>
        <v>A la fecha no ha conformado un EAT asociación - unión</v>
      </c>
      <c r="AD522" s="645"/>
    </row>
    <row r="523" spans="1:30" hidden="1" x14ac:dyDescent="0.3">
      <c r="A523" s="6">
        <v>2019</v>
      </c>
      <c r="B523" s="4" t="s">
        <v>556</v>
      </c>
      <c r="C523" s="4" t="s">
        <v>176</v>
      </c>
      <c r="D523" s="4" t="s">
        <v>562</v>
      </c>
      <c r="E523" s="4" t="s">
        <v>189</v>
      </c>
      <c r="F523" s="4" t="s">
        <v>180</v>
      </c>
      <c r="G523" s="4" t="s">
        <v>190</v>
      </c>
      <c r="H523" s="9">
        <v>36.212160547997797</v>
      </c>
      <c r="I523" s="9">
        <v>27.34999325493602</v>
      </c>
      <c r="J523" s="287">
        <v>63.562153802933821</v>
      </c>
      <c r="K523" s="9">
        <v>9.0597627444510316</v>
      </c>
      <c r="L523" s="9">
        <v>11.342354950059759</v>
      </c>
      <c r="M523" s="287">
        <v>20.402117694510792</v>
      </c>
      <c r="N523" s="9">
        <v>17.021872197529206</v>
      </c>
      <c r="O523" s="9">
        <v>45.516481379593301</v>
      </c>
      <c r="P523" s="9">
        <v>7.1369802242024871</v>
      </c>
      <c r="Q523" s="9">
        <v>4.8933628581279143</v>
      </c>
      <c r="R523" s="9">
        <v>12.847759531386307</v>
      </c>
      <c r="S523" s="9">
        <v>23.167444062725</v>
      </c>
      <c r="T523" s="9">
        <v>44.968399134999196</v>
      </c>
      <c r="U523" s="9">
        <v>5.9942954699247286</v>
      </c>
      <c r="V523" s="287">
        <v>161.54659485848813</v>
      </c>
      <c r="W523" s="287">
        <v>258.30370531180182</v>
      </c>
      <c r="X523" s="9">
        <v>25.523167902341459</v>
      </c>
      <c r="Y523" s="284">
        <v>283.83838880078071</v>
      </c>
      <c r="Z523" s="568" t="str">
        <f>SUBSTITUTE(SUBSTITUTE(SUBSTITUTE(SUBSTITUTE(IF(E523="","",VLOOKUP(E523,Esquemas_NORM!$A$2:$H$126,8,FALSE)),"PROVINCIA ADMINISTRATIVA Y DE PLANIFICACIÓN","PAT"),"PROVINCIA ADMINISTRATIVA Y DE PLANIFICACION","PAT"),"PROVINCIA ADMINISTRATIVA DE PLANIFICACION","PAT"),"PROVINCIA ADMINISTRATIVA Y PLANIFICACION","PAT")</f>
        <v>A la fecha no ha conformado un EAT Provincia</v>
      </c>
      <c r="AA523" s="568" t="str">
        <f>IF($E523="","",INDEX(Esquemas_NORM!$H$2:$K$126,MATCH($E523,Esquemas_NORM!$A$2:$A$126,0),MATCH(AA$4,Esquemas_NORM!$H$1:$K$1,0)))</f>
        <v>Región de Planeación y Gestión del Bajo Cauca</v>
      </c>
      <c r="AB523" s="568" t="str">
        <f>IF($E523="","",INDEX(Esquemas_NORM!$H$2:$K$126,MATCH($E523,Esquemas_NORM!$A$2:$A$126,0),MATCH(AB$4,Esquemas_NORM!$H$1:$K$1,0)))</f>
        <v>A la fecha no ha conformado un EAT Área Metropolitana</v>
      </c>
      <c r="AC523" s="568" t="str">
        <f>IF($E523="","",INDEX(Esquemas_NORM!$H$2:$K$126,MATCH($E523,Esquemas_NORM!$A$2:$A$126,0),MATCH(AC$4,Esquemas_NORM!$H$1:$K$1,0)))</f>
        <v>A la fecha no ha conformado un EAT asociación - unión</v>
      </c>
      <c r="AD523" s="645"/>
    </row>
    <row r="524" spans="1:30" hidden="1" x14ac:dyDescent="0.3">
      <c r="A524" s="6">
        <v>2019</v>
      </c>
      <c r="B524" s="4" t="s">
        <v>556</v>
      </c>
      <c r="C524" s="4" t="s">
        <v>176</v>
      </c>
      <c r="D524" s="4" t="s">
        <v>562</v>
      </c>
      <c r="E524" s="4" t="s">
        <v>191</v>
      </c>
      <c r="F524" s="4" t="s">
        <v>180</v>
      </c>
      <c r="G524" s="4" t="s">
        <v>192</v>
      </c>
      <c r="H524" s="9">
        <v>17.150620511774555</v>
      </c>
      <c r="I524" s="9">
        <v>29.843842126834272</v>
      </c>
      <c r="J524" s="287">
        <v>46.994462638608823</v>
      </c>
      <c r="K524" s="9">
        <v>3.2338886685313928</v>
      </c>
      <c r="L524" s="9">
        <v>18.287523168975088</v>
      </c>
      <c r="M524" s="287">
        <v>21.521411837506481</v>
      </c>
      <c r="N524" s="9">
        <v>7.2956869738940675</v>
      </c>
      <c r="O524" s="9">
        <v>43.658802013821187</v>
      </c>
      <c r="P524" s="9">
        <v>9.9643548297829057</v>
      </c>
      <c r="Q524" s="9">
        <v>6.923574031116237</v>
      </c>
      <c r="R524" s="9">
        <v>16.779452462058661</v>
      </c>
      <c r="S524" s="9">
        <v>29.953129438132265</v>
      </c>
      <c r="T524" s="9">
        <v>70.081425178087372</v>
      </c>
      <c r="U524" s="9">
        <v>8.1608433134827436</v>
      </c>
      <c r="V524" s="287">
        <v>192.81726824037543</v>
      </c>
      <c r="W524" s="287">
        <v>271.90448747179857</v>
      </c>
      <c r="X524" s="9">
        <v>26.867070601121405</v>
      </c>
      <c r="Y524" s="284">
        <v>298.78368000388031</v>
      </c>
      <c r="Z524" s="568" t="str">
        <f>SUBSTITUTE(SUBSTITUTE(SUBSTITUTE(SUBSTITUTE(IF(E524="","",VLOOKUP(E524,Esquemas_NORM!$A$2:$H$126,8,FALSE)),"PROVINCIA ADMINISTRATIVA Y DE PLANIFICACIÓN","PAT"),"PROVINCIA ADMINISTRATIVA Y DE PLANIFICACION","PAT"),"PROVINCIA ADMINISTRATIVA DE PLANIFICACION","PAT"),"PROVINCIA ADMINISTRATIVA Y PLANIFICACION","PAT")</f>
        <v>A la fecha no ha conformado un EAT Provincia</v>
      </c>
      <c r="AA524" s="568" t="str">
        <f>IF($E524="","",INDEX(Esquemas_NORM!$H$2:$K$126,MATCH($E524,Esquemas_NORM!$A$2:$A$126,0),MATCH(AA$4,Esquemas_NORM!$H$1:$K$1,0)))</f>
        <v>Región de Planeación y Gestión del Bajo Cauca</v>
      </c>
      <c r="AB524" s="568" t="str">
        <f>IF($E524="","",INDEX(Esquemas_NORM!$H$2:$K$126,MATCH($E524,Esquemas_NORM!$A$2:$A$126,0),MATCH(AB$4,Esquemas_NORM!$H$1:$K$1,0)))</f>
        <v>A la fecha no ha conformado un EAT Área Metropolitana</v>
      </c>
      <c r="AC524" s="568" t="str">
        <f>IF($E524="","",INDEX(Esquemas_NORM!$H$2:$K$126,MATCH($E524,Esquemas_NORM!$A$2:$A$126,0),MATCH(AC$4,Esquemas_NORM!$H$1:$K$1,0)))</f>
        <v>A la fecha no ha conformado un EAT asociación - unión</v>
      </c>
      <c r="AD524" s="645"/>
    </row>
    <row r="525" spans="1:30" hidden="1" x14ac:dyDescent="0.3">
      <c r="A525" s="6">
        <v>2019</v>
      </c>
      <c r="B525" s="4" t="s">
        <v>556</v>
      </c>
      <c r="C525" s="4" t="s">
        <v>176</v>
      </c>
      <c r="D525" s="4" t="s">
        <v>562</v>
      </c>
      <c r="E525" s="4" t="s">
        <v>193</v>
      </c>
      <c r="F525" s="4" t="s">
        <v>180</v>
      </c>
      <c r="G525" s="4" t="s">
        <v>194</v>
      </c>
      <c r="H525" s="9">
        <v>36.170734513717477</v>
      </c>
      <c r="I525" s="9">
        <v>115.8741847004804</v>
      </c>
      <c r="J525" s="287">
        <v>152.04491921419788</v>
      </c>
      <c r="K525" s="9">
        <v>7.1891946237964355</v>
      </c>
      <c r="L525" s="9">
        <v>11.738218363775308</v>
      </c>
      <c r="M525" s="287">
        <v>18.927412987571742</v>
      </c>
      <c r="N525" s="9">
        <v>29.640136602158279</v>
      </c>
      <c r="O525" s="9">
        <v>33.485657949459252</v>
      </c>
      <c r="P525" s="9">
        <v>5.4270364799067572</v>
      </c>
      <c r="Q525" s="9">
        <v>3.404486957157705</v>
      </c>
      <c r="R525" s="9">
        <v>11.282094377871722</v>
      </c>
      <c r="S525" s="9">
        <v>29.060056300213869</v>
      </c>
      <c r="T525" s="9">
        <v>42.381182299787653</v>
      </c>
      <c r="U525" s="9">
        <v>4.5389006348945049</v>
      </c>
      <c r="V525" s="287">
        <v>159.21955160144975</v>
      </c>
      <c r="W525" s="287">
        <v>364.10161532326515</v>
      </c>
      <c r="X525" s="9">
        <v>35.97713261681362</v>
      </c>
      <c r="Y525" s="284">
        <v>400.09498016443331</v>
      </c>
      <c r="Z525" s="568" t="str">
        <f>SUBSTITUTE(SUBSTITUTE(SUBSTITUTE(SUBSTITUTE(IF(E525="","",VLOOKUP(E525,Esquemas_NORM!$A$2:$H$126,8,FALSE)),"PROVINCIA ADMINISTRATIVA Y DE PLANIFICACIÓN","PAT"),"PROVINCIA ADMINISTRATIVA Y DE PLANIFICACION","PAT"),"PROVINCIA ADMINISTRATIVA DE PLANIFICACION","PAT"),"PROVINCIA ADMINISTRATIVA Y PLANIFICACION","PAT")</f>
        <v>A la fecha no ha conformado un EAT Provincia</v>
      </c>
      <c r="AA525" s="568" t="str">
        <f>IF($E525="","",INDEX(Esquemas_NORM!$H$2:$K$126,MATCH($E525,Esquemas_NORM!$A$2:$A$126,0),MATCH(AA$4,Esquemas_NORM!$H$1:$K$1,0)))</f>
        <v>Región de Planeación y Gestión del Bajo Cauca</v>
      </c>
      <c r="AB525" s="568" t="str">
        <f>IF($E525="","",INDEX(Esquemas_NORM!$H$2:$K$126,MATCH($E525,Esquemas_NORM!$A$2:$A$126,0),MATCH(AB$4,Esquemas_NORM!$H$1:$K$1,0)))</f>
        <v>A la fecha no ha conformado un EAT Área Metropolitana</v>
      </c>
      <c r="AC525" s="568" t="str">
        <f>IF($E525="","",INDEX(Esquemas_NORM!$H$2:$K$126,MATCH($E525,Esquemas_NORM!$A$2:$A$126,0),MATCH(AC$4,Esquemas_NORM!$H$1:$K$1,0)))</f>
        <v>A la fecha no ha conformado un EAT asociación - unión</v>
      </c>
      <c r="AD525" s="645"/>
    </row>
    <row r="526" spans="1:30" hidden="1" x14ac:dyDescent="0.3">
      <c r="A526" s="6">
        <v>2019</v>
      </c>
      <c r="B526" s="4" t="s">
        <v>556</v>
      </c>
      <c r="C526" s="4" t="s">
        <v>195</v>
      </c>
      <c r="D526" s="4" t="s">
        <v>563</v>
      </c>
      <c r="E526" s="4" t="s">
        <v>197</v>
      </c>
      <c r="F526" s="4" t="s">
        <v>198</v>
      </c>
      <c r="G526" s="4" t="s">
        <v>200</v>
      </c>
      <c r="H526" s="9">
        <v>5.8352428358725748</v>
      </c>
      <c r="I526" s="9">
        <v>8.9467381164956589E-2</v>
      </c>
      <c r="J526" s="287">
        <v>5.9247102170375312</v>
      </c>
      <c r="K526" s="9">
        <v>0.69837979004779127</v>
      </c>
      <c r="L526" s="9">
        <v>3.5688565534173708</v>
      </c>
      <c r="M526" s="287">
        <v>4.2672363434651626</v>
      </c>
      <c r="N526" s="9">
        <v>2.7587768091657159</v>
      </c>
      <c r="O526" s="9">
        <v>6.1288169783253634</v>
      </c>
      <c r="P526" s="9">
        <v>1.4546298148027936</v>
      </c>
      <c r="Q526" s="9">
        <v>1.1582000326319879</v>
      </c>
      <c r="R526" s="9">
        <v>3.5473907713738373</v>
      </c>
      <c r="S526" s="9">
        <v>5.3102915622528455</v>
      </c>
      <c r="T526" s="9">
        <v>11.99156825281457</v>
      </c>
      <c r="U526" s="9">
        <v>1.5697313418859489</v>
      </c>
      <c r="V526" s="287">
        <v>33.919405563253058</v>
      </c>
      <c r="W526" s="287">
        <v>45.066734124807162</v>
      </c>
      <c r="X526" s="9">
        <v>4.4530751910390434</v>
      </c>
      <c r="Y526" s="284">
        <v>49.521818461942843</v>
      </c>
      <c r="Z526" s="568" t="str">
        <f>SUBSTITUTE(SUBSTITUTE(SUBSTITUTE(SUBSTITUTE(IF(E526="","",VLOOKUP(E526,Esquemas_NORM!$A$2:$H$126,8,FALSE)),"PROVINCIA ADMINISTRATIVA Y DE PLANIFICACIÓN","PAT"),"PROVINCIA ADMINISTRATIVA Y DE PLANIFICACION","PAT"),"PROVINCIA ADMINISTRATIVA DE PLANIFICACION","PAT"),"PROVINCIA ADMINISTRATIVA Y PLANIFICACION","PAT")</f>
        <v>A la fecha no ha conformado un EAT Provincia</v>
      </c>
      <c r="AA526" s="568" t="str">
        <f>IF($E526="","",INDEX(Esquemas_NORM!$H$2:$K$126,MATCH($E526,Esquemas_NORM!$A$2:$A$126,0),MATCH(AA$4,Esquemas_NORM!$H$1:$K$1,0)))</f>
        <v>A la fecha no ha conformado un EAT Región</v>
      </c>
      <c r="AB526" s="568" t="str">
        <f>IF($E526="","",INDEX(Esquemas_NORM!$H$2:$K$126,MATCH($E526,Esquemas_NORM!$A$2:$A$126,0),MATCH(AB$4,Esquemas_NORM!$H$1:$K$1,0)))</f>
        <v>A la fecha no ha conformado un EAT Área Metropolitana</v>
      </c>
      <c r="AC526" s="568" t="str">
        <f>IF($E526="","",INDEX(Esquemas_NORM!$H$2:$K$126,MATCH($E526,Esquemas_NORM!$A$2:$A$126,0),MATCH(AC$4,Esquemas_NORM!$H$1:$K$1,0)))</f>
        <v>ASOCIACIÓN DE MUNICIPIOS DEL MAGDALENA MEDIO ANTIOQUEÑO - AMMA</v>
      </c>
      <c r="AD526" s="645"/>
    </row>
    <row r="527" spans="1:30" hidden="1" x14ac:dyDescent="0.3">
      <c r="A527" s="6">
        <v>2019</v>
      </c>
      <c r="B527" s="4" t="s">
        <v>556</v>
      </c>
      <c r="C527" s="4" t="s">
        <v>195</v>
      </c>
      <c r="D527" s="4" t="s">
        <v>563</v>
      </c>
      <c r="E527" s="4" t="s">
        <v>201</v>
      </c>
      <c r="F527" s="4" t="s">
        <v>198</v>
      </c>
      <c r="G527" s="4" t="s">
        <v>202</v>
      </c>
      <c r="H527" s="9">
        <v>17.375378949885</v>
      </c>
      <c r="I527" s="9">
        <v>0</v>
      </c>
      <c r="J527" s="287">
        <v>17.375378949885</v>
      </c>
      <c r="K527" s="9">
        <v>0.9636580472897931</v>
      </c>
      <c r="L527" s="9">
        <v>7.4338877974675626</v>
      </c>
      <c r="M527" s="287">
        <v>8.3975458447573565</v>
      </c>
      <c r="N527" s="9">
        <v>2.2656319785860872</v>
      </c>
      <c r="O527" s="9">
        <v>18.298267584392626</v>
      </c>
      <c r="P527" s="9">
        <v>2.3363750566185866</v>
      </c>
      <c r="Q527" s="9">
        <v>1.6805664159834934</v>
      </c>
      <c r="R527" s="9">
        <v>6.5817027685052647</v>
      </c>
      <c r="S527" s="9">
        <v>8.6708366645187365</v>
      </c>
      <c r="T527" s="9">
        <v>17.097390482399046</v>
      </c>
      <c r="U527" s="9">
        <v>3.1792315917865732</v>
      </c>
      <c r="V527" s="287">
        <v>60.110002542790411</v>
      </c>
      <c r="W527" s="287">
        <v>88.192220599820615</v>
      </c>
      <c r="X527" s="9">
        <v>8.7143343581977497</v>
      </c>
      <c r="Y527" s="284">
        <v>96.910486706329181</v>
      </c>
      <c r="Z527" s="568" t="str">
        <f>SUBSTITUTE(SUBSTITUTE(SUBSTITUTE(SUBSTITUTE(IF(E527="","",VLOOKUP(E527,Esquemas_NORM!$A$2:$H$126,8,FALSE)),"PROVINCIA ADMINISTRATIVA Y DE PLANIFICACIÓN","PAT"),"PROVINCIA ADMINISTRATIVA Y DE PLANIFICACION","PAT"),"PROVINCIA ADMINISTRATIVA DE PLANIFICACION","PAT"),"PROVINCIA ADMINISTRATIVA Y PLANIFICACION","PAT")</f>
        <v>A la fecha no ha conformado un EAT Provincia</v>
      </c>
      <c r="AA527" s="568" t="str">
        <f>IF($E527="","",INDEX(Esquemas_NORM!$H$2:$K$126,MATCH($E527,Esquemas_NORM!$A$2:$A$126,0),MATCH(AA$4,Esquemas_NORM!$H$1:$K$1,0)))</f>
        <v>A la fecha no ha conformado un EAT Región</v>
      </c>
      <c r="AB527" s="568" t="str">
        <f>IF($E527="","",INDEX(Esquemas_NORM!$H$2:$K$126,MATCH($E527,Esquemas_NORM!$A$2:$A$126,0),MATCH(AB$4,Esquemas_NORM!$H$1:$K$1,0)))</f>
        <v>A la fecha no ha conformado un EAT Área Metropolitana</v>
      </c>
      <c r="AC527" s="568" t="str">
        <f>IF($E527="","",INDEX(Esquemas_NORM!$H$2:$K$126,MATCH($E527,Esquemas_NORM!$A$2:$A$126,0),MATCH(AC$4,Esquemas_NORM!$H$1:$K$1,0)))</f>
        <v>ASOCIACIÓN DE MUNICIPIOS DEL MAGDALENA MEDIO ANTIOQUEÑO - AMMA</v>
      </c>
      <c r="AD527" s="645"/>
    </row>
    <row r="528" spans="1:30" hidden="1" x14ac:dyDescent="0.3">
      <c r="A528" s="6">
        <v>2019</v>
      </c>
      <c r="B528" s="4" t="s">
        <v>556</v>
      </c>
      <c r="C528" s="4" t="s">
        <v>195</v>
      </c>
      <c r="D528" s="4" t="s">
        <v>564</v>
      </c>
      <c r="E528" s="4" t="s">
        <v>203</v>
      </c>
      <c r="F528" s="4" t="s">
        <v>198</v>
      </c>
      <c r="G528" s="4" t="s">
        <v>204</v>
      </c>
      <c r="H528" s="9">
        <v>22.755911329967173</v>
      </c>
      <c r="I528" s="9">
        <v>50.513420303404658</v>
      </c>
      <c r="J528" s="287">
        <v>73.269331633371834</v>
      </c>
      <c r="K528" s="9">
        <v>48.319704703199811</v>
      </c>
      <c r="L528" s="9">
        <v>12.136913898207055</v>
      </c>
      <c r="M528" s="287">
        <v>60.456618601406866</v>
      </c>
      <c r="N528" s="9">
        <v>37.045986627162428</v>
      </c>
      <c r="O528" s="9">
        <v>127.94896099341952</v>
      </c>
      <c r="P528" s="9">
        <v>14.780892061996429</v>
      </c>
      <c r="Q528" s="9">
        <v>20.110815187097387</v>
      </c>
      <c r="R528" s="9">
        <v>42.849043753399798</v>
      </c>
      <c r="S528" s="9">
        <v>78.562373812229168</v>
      </c>
      <c r="T528" s="9">
        <v>70.291168770407737</v>
      </c>
      <c r="U528" s="9">
        <v>17.014317224737468</v>
      </c>
      <c r="V528" s="287">
        <v>408.60355843044994</v>
      </c>
      <c r="W528" s="287">
        <v>561.76637835588861</v>
      </c>
      <c r="X528" s="9">
        <v>55.508524662319516</v>
      </c>
      <c r="Y528" s="284">
        <v>617.29994744949931</v>
      </c>
      <c r="Z528" s="568" t="str">
        <f>SUBSTITUTE(SUBSTITUTE(SUBSTITUTE(SUBSTITUTE(IF(E528="","",VLOOKUP(E528,Esquemas_NORM!$A$2:$H$126,8,FALSE)),"PROVINCIA ADMINISTRATIVA Y DE PLANIFICACIÓN","PAT"),"PROVINCIA ADMINISTRATIVA Y DE PLANIFICACION","PAT"),"PROVINCIA ADMINISTRATIVA DE PLANIFICACION","PAT"),"PROVINCIA ADMINISTRATIVA Y PLANIFICACION","PAT")</f>
        <v>A la fecha no ha conformado un EAT Provincia</v>
      </c>
      <c r="AA528" s="568" t="str">
        <f>IF($E528="","",INDEX(Esquemas_NORM!$H$2:$K$126,MATCH($E528,Esquemas_NORM!$A$2:$A$126,0),MATCH(AA$4,Esquemas_NORM!$H$1:$K$1,0)))</f>
        <v>A la fecha no ha conformado un EAT Región</v>
      </c>
      <c r="AB528" s="568" t="str">
        <f>IF($E528="","",INDEX(Esquemas_NORM!$H$2:$K$126,MATCH($E528,Esquemas_NORM!$A$2:$A$126,0),MATCH(AB$4,Esquemas_NORM!$H$1:$K$1,0)))</f>
        <v>A la fecha no ha conformado un EAT Área Metropolitana</v>
      </c>
      <c r="AC528" s="568" t="str">
        <f>IF($E528="","",INDEX(Esquemas_NORM!$H$2:$K$126,MATCH($E528,Esquemas_NORM!$A$2:$A$126,0),MATCH(AC$4,Esquemas_NORM!$H$1:$K$1,0)))</f>
        <v>ASOCIACIÓN DE MUNICIPIOS DEL MAGDALENA MEDIO ANTIOQUEÑO - AMMA</v>
      </c>
      <c r="AD528" s="645"/>
    </row>
    <row r="529" spans="1:30" hidden="1" x14ac:dyDescent="0.3">
      <c r="A529" s="6">
        <v>2019</v>
      </c>
      <c r="B529" s="4" t="s">
        <v>556</v>
      </c>
      <c r="C529" s="4" t="s">
        <v>195</v>
      </c>
      <c r="D529" s="4" t="s">
        <v>564</v>
      </c>
      <c r="E529" s="4" t="s">
        <v>205</v>
      </c>
      <c r="F529" s="4" t="s">
        <v>198</v>
      </c>
      <c r="G529" s="4" t="s">
        <v>206</v>
      </c>
      <c r="H529" s="9">
        <v>6.4482190133564234</v>
      </c>
      <c r="I529" s="9">
        <v>85.1691306463714</v>
      </c>
      <c r="J529" s="287">
        <v>91.617349659727822</v>
      </c>
      <c r="K529" s="9">
        <v>53.443903819404127</v>
      </c>
      <c r="L529" s="9">
        <v>4.8462398037114598</v>
      </c>
      <c r="M529" s="287">
        <v>58.29014362311559</v>
      </c>
      <c r="N529" s="9">
        <v>47.841734945849588</v>
      </c>
      <c r="O529" s="9">
        <v>29.030983129139692</v>
      </c>
      <c r="P529" s="9">
        <v>6.6882379641236236</v>
      </c>
      <c r="Q529" s="9">
        <v>3.3183906868292676</v>
      </c>
      <c r="R529" s="9">
        <v>15.47699758441601</v>
      </c>
      <c r="S529" s="9">
        <v>71.297604473691806</v>
      </c>
      <c r="T529" s="9">
        <v>48.865007346688266</v>
      </c>
      <c r="U529" s="9">
        <v>12.454981607663115</v>
      </c>
      <c r="V529" s="287">
        <v>234.97393773840136</v>
      </c>
      <c r="W529" s="287">
        <v>407.30093485864842</v>
      </c>
      <c r="X529" s="9">
        <v>40.245687279764752</v>
      </c>
      <c r="Y529" s="284">
        <v>447.56478025657606</v>
      </c>
      <c r="Z529" s="568" t="str">
        <f>SUBSTITUTE(SUBSTITUTE(SUBSTITUTE(SUBSTITUTE(IF(E529="","",VLOOKUP(E529,Esquemas_NORM!$A$2:$H$126,8,FALSE)),"PROVINCIA ADMINISTRATIVA Y DE PLANIFICACIÓN","PAT"),"PROVINCIA ADMINISTRATIVA Y DE PLANIFICACION","PAT"),"PROVINCIA ADMINISTRATIVA DE PLANIFICACION","PAT"),"PROVINCIA ADMINISTRATIVA Y PLANIFICACION","PAT")</f>
        <v>A la fecha no ha conformado un EAT Provincia</v>
      </c>
      <c r="AA529" s="568" t="str">
        <f>IF($E529="","",INDEX(Esquemas_NORM!$H$2:$K$126,MATCH($E529,Esquemas_NORM!$A$2:$A$126,0),MATCH(AA$4,Esquemas_NORM!$H$1:$K$1,0)))</f>
        <v>A la fecha no ha conformado un EAT Región</v>
      </c>
      <c r="AB529" s="568" t="str">
        <f>IF($E529="","",INDEX(Esquemas_NORM!$H$2:$K$126,MATCH($E529,Esquemas_NORM!$A$2:$A$126,0),MATCH(AB$4,Esquemas_NORM!$H$1:$K$1,0)))</f>
        <v>A la fecha no ha conformado un EAT Área Metropolitana</v>
      </c>
      <c r="AC529" s="568" t="str">
        <f>IF($E529="","",INDEX(Esquemas_NORM!$H$2:$K$126,MATCH($E529,Esquemas_NORM!$A$2:$A$126,0),MATCH(AC$4,Esquemas_NORM!$H$1:$K$1,0)))</f>
        <v>ASOCIACIÓN DE MUNICIPIOS DEL MAGDALENA MEDIO ANTIOQUEÑO - AMMA</v>
      </c>
      <c r="AD529" s="645"/>
    </row>
    <row r="530" spans="1:30" hidden="1" x14ac:dyDescent="0.3">
      <c r="A530" s="6">
        <v>2019</v>
      </c>
      <c r="B530" s="4" t="s">
        <v>556</v>
      </c>
      <c r="C530" s="4" t="s">
        <v>195</v>
      </c>
      <c r="D530" s="4" t="s">
        <v>564</v>
      </c>
      <c r="E530" s="4" t="s">
        <v>207</v>
      </c>
      <c r="F530" s="4" t="s">
        <v>198</v>
      </c>
      <c r="G530" s="4" t="s">
        <v>208</v>
      </c>
      <c r="H530" s="9">
        <v>8.6033238702118044</v>
      </c>
      <c r="I530" s="9">
        <v>6.5077562507981979</v>
      </c>
      <c r="J530" s="287">
        <v>15.111080121010001</v>
      </c>
      <c r="K530" s="9">
        <v>19.85960925375311</v>
      </c>
      <c r="L530" s="9">
        <v>6.3355211383931263</v>
      </c>
      <c r="M530" s="287">
        <v>26.195130392146236</v>
      </c>
      <c r="N530" s="9">
        <v>11.435901807599032</v>
      </c>
      <c r="O530" s="9">
        <v>48.904414487557958</v>
      </c>
      <c r="P530" s="9">
        <v>4.292511757341023</v>
      </c>
      <c r="Q530" s="9">
        <v>1.6114290341023203</v>
      </c>
      <c r="R530" s="9">
        <v>12.064232838834377</v>
      </c>
      <c r="S530" s="9">
        <v>20.835918622291505</v>
      </c>
      <c r="T530" s="9">
        <v>19.846953012197989</v>
      </c>
      <c r="U530" s="9">
        <v>4.1123347197525844</v>
      </c>
      <c r="V530" s="287">
        <v>123.10369627967677</v>
      </c>
      <c r="W530" s="287">
        <v>168.6390988677436</v>
      </c>
      <c r="X530" s="9">
        <v>16.663346079780325</v>
      </c>
      <c r="Y530" s="284">
        <v>185.30996314456684</v>
      </c>
      <c r="Z530" s="568" t="str">
        <f>SUBSTITUTE(SUBSTITUTE(SUBSTITUTE(SUBSTITUTE(IF(E530="","",VLOOKUP(E530,Esquemas_NORM!$A$2:$H$126,8,FALSE)),"PROVINCIA ADMINISTRATIVA Y DE PLANIFICACIÓN","PAT"),"PROVINCIA ADMINISTRATIVA Y DE PLANIFICACION","PAT"),"PROVINCIA ADMINISTRATIVA DE PLANIFICACION","PAT"),"PROVINCIA ADMINISTRATIVA Y PLANIFICACION","PAT")</f>
        <v>A la fecha no ha conformado un EAT Provincia</v>
      </c>
      <c r="AA530" s="568" t="str">
        <f>IF($E530="","",INDEX(Esquemas_NORM!$H$2:$K$126,MATCH($E530,Esquemas_NORM!$A$2:$A$126,0),MATCH(AA$4,Esquemas_NORM!$H$1:$K$1,0)))</f>
        <v>A la fecha no ha conformado un EAT Región</v>
      </c>
      <c r="AB530" s="568" t="str">
        <f>IF($E530="","",INDEX(Esquemas_NORM!$H$2:$K$126,MATCH($E530,Esquemas_NORM!$A$2:$A$126,0),MATCH(AB$4,Esquemas_NORM!$H$1:$K$1,0)))</f>
        <v>A la fecha no ha conformado un EAT Área Metropolitana</v>
      </c>
      <c r="AC530" s="568" t="str">
        <f>IF($E530="","",INDEX(Esquemas_NORM!$H$2:$K$126,MATCH($E530,Esquemas_NORM!$A$2:$A$126,0),MATCH(AC$4,Esquemas_NORM!$H$1:$K$1,0)))</f>
        <v>ASOCIACIÓN DE MUNICIPIOS DEL MAGDALENA MEDIO ANTIOQUEÑO - AMMA</v>
      </c>
      <c r="AD530" s="645"/>
    </row>
    <row r="531" spans="1:30" hidden="1" x14ac:dyDescent="0.3">
      <c r="A531" s="6">
        <v>2019</v>
      </c>
      <c r="B531" s="4" t="s">
        <v>556</v>
      </c>
      <c r="C531" s="4" t="s">
        <v>195</v>
      </c>
      <c r="D531" s="4" t="s">
        <v>564</v>
      </c>
      <c r="E531" s="4" t="s">
        <v>209</v>
      </c>
      <c r="F531" s="4" t="s">
        <v>198</v>
      </c>
      <c r="G531" s="4" t="s">
        <v>210</v>
      </c>
      <c r="H531" s="9">
        <v>35.359471427206948</v>
      </c>
      <c r="I531" s="9">
        <v>490.32883361953549</v>
      </c>
      <c r="J531" s="287">
        <v>525.68830504674247</v>
      </c>
      <c r="K531" s="9">
        <v>2.6119887259596495</v>
      </c>
      <c r="L531" s="9">
        <v>18.045893930076808</v>
      </c>
      <c r="M531" s="287">
        <v>20.657882656036456</v>
      </c>
      <c r="N531" s="9">
        <v>12.962909759917249</v>
      </c>
      <c r="O531" s="9">
        <v>19.354628074880114</v>
      </c>
      <c r="P531" s="9">
        <v>3.7411309825272245</v>
      </c>
      <c r="Q531" s="9">
        <v>1.7113240426901088</v>
      </c>
      <c r="R531" s="9">
        <v>9.6728712417526097</v>
      </c>
      <c r="S531" s="9">
        <v>52.498081974955028</v>
      </c>
      <c r="T531" s="9">
        <v>23.26041782536365</v>
      </c>
      <c r="U531" s="9">
        <v>6.0965983028651713</v>
      </c>
      <c r="V531" s="287">
        <v>129.29796220495115</v>
      </c>
      <c r="W531" s="287">
        <v>791.78992648425617</v>
      </c>
      <c r="X531" s="9">
        <v>78.237310659888493</v>
      </c>
      <c r="Y531" s="284">
        <v>870.06253638805924</v>
      </c>
      <c r="Z531" s="568" t="str">
        <f>SUBSTITUTE(SUBSTITUTE(SUBSTITUTE(SUBSTITUTE(IF(E531="","",VLOOKUP(E531,Esquemas_NORM!$A$2:$H$126,8,FALSE)),"PROVINCIA ADMINISTRATIVA Y DE PLANIFICACIÓN","PAT"),"PROVINCIA ADMINISTRATIVA Y DE PLANIFICACION","PAT"),"PROVINCIA ADMINISTRATIVA DE PLANIFICACION","PAT"),"PROVINCIA ADMINISTRATIVA Y PLANIFICACION","PAT")</f>
        <v>A la fecha no ha conformado un EAT Provincia</v>
      </c>
      <c r="AA531" s="568" t="str">
        <f>IF($E531="","",INDEX(Esquemas_NORM!$H$2:$K$126,MATCH($E531,Esquemas_NORM!$A$2:$A$126,0),MATCH(AA$4,Esquemas_NORM!$H$1:$K$1,0)))</f>
        <v>A la fecha no ha conformado un EAT Región</v>
      </c>
      <c r="AB531" s="568" t="str">
        <f>IF($E531="","",INDEX(Esquemas_NORM!$H$2:$K$126,MATCH($E531,Esquemas_NORM!$A$2:$A$126,0),MATCH(AB$4,Esquemas_NORM!$H$1:$K$1,0)))</f>
        <v>A la fecha no ha conformado un EAT Área Metropolitana</v>
      </c>
      <c r="AC531" s="568" t="str">
        <f>IF($E531="","",INDEX(Esquemas_NORM!$H$2:$K$126,MATCH($E531,Esquemas_NORM!$A$2:$A$126,0),MATCH(AC$4,Esquemas_NORM!$H$1:$K$1,0)))</f>
        <v>ASOCIACIÓN DE MUNICIPIOS DEL MAGDALENA MEDIO ANTIOQUEÑO - AMMA</v>
      </c>
      <c r="AD531" s="645"/>
    </row>
    <row r="532" spans="1:30" hidden="1" x14ac:dyDescent="0.3">
      <c r="A532" s="6">
        <v>2019</v>
      </c>
      <c r="B532" s="4" t="s">
        <v>556</v>
      </c>
      <c r="C532" s="4" t="s">
        <v>211</v>
      </c>
      <c r="D532" s="4" t="s">
        <v>565</v>
      </c>
      <c r="E532" s="4" t="s">
        <v>213</v>
      </c>
      <c r="F532" s="4" t="s">
        <v>214</v>
      </c>
      <c r="G532" s="4" t="s">
        <v>215</v>
      </c>
      <c r="H532" s="9">
        <v>34.509978749712765</v>
      </c>
      <c r="I532" s="9">
        <v>9.5663706154897152</v>
      </c>
      <c r="J532" s="287">
        <v>44.076349365202482</v>
      </c>
      <c r="K532" s="9">
        <v>10.309942244334502</v>
      </c>
      <c r="L532" s="9">
        <v>48.507141928834628</v>
      </c>
      <c r="M532" s="287">
        <v>58.817084173169128</v>
      </c>
      <c r="N532" s="9">
        <v>355.04259700068809</v>
      </c>
      <c r="O532" s="9">
        <v>36.848389442476631</v>
      </c>
      <c r="P532" s="9">
        <v>6.9495446473712983</v>
      </c>
      <c r="Q532" s="9">
        <v>4.71757394163253</v>
      </c>
      <c r="R532" s="9">
        <v>18.226797753806832</v>
      </c>
      <c r="S532" s="9">
        <v>44.900316385868223</v>
      </c>
      <c r="T532" s="9">
        <v>52.906498041713419</v>
      </c>
      <c r="U532" s="9">
        <v>9.4353805438192175</v>
      </c>
      <c r="V532" s="287">
        <v>529.02709775737617</v>
      </c>
      <c r="W532" s="287">
        <v>674.38858824275201</v>
      </c>
      <c r="X532" s="9">
        <v>66.636803170751747</v>
      </c>
      <c r="Y532" s="284">
        <v>741.05545672056439</v>
      </c>
      <c r="Z532" s="568" t="str">
        <f>SUBSTITUTE(SUBSTITUTE(SUBSTITUTE(SUBSTITUTE(IF(E532="","",VLOOKUP(E532,Esquemas_NORM!$A$2:$H$126,8,FALSE)),"PROVINCIA ADMINISTRATIVA Y DE PLANIFICACIÓN","PAT"),"PROVINCIA ADMINISTRATIVA Y DE PLANIFICACION","PAT"),"PROVINCIA ADMINISTRATIVA DE PLANIFICACION","PAT"),"PROVINCIA ADMINISTRATIVA Y PLANIFICACION","PAT")</f>
        <v>PAT MINERO AGROECOLOGICA</v>
      </c>
      <c r="AA532" s="568" t="str">
        <f>IF($E532="","",INDEX(Esquemas_NORM!$H$2:$K$126,MATCH($E532,Esquemas_NORM!$A$2:$A$126,0),MATCH(AA$4,Esquemas_NORM!$H$1:$K$1,0)))</f>
        <v>A la fecha no ha conformado un EAT Región</v>
      </c>
      <c r="AB532" s="568" t="str">
        <f>IF($E532="","",INDEX(Esquemas_NORM!$H$2:$K$126,MATCH($E532,Esquemas_NORM!$A$2:$A$126,0),MATCH(AB$4,Esquemas_NORM!$H$1:$K$1,0)))</f>
        <v>A la fecha no ha conformado un EAT Área Metropolitana</v>
      </c>
      <c r="AC532" s="568" t="str">
        <f>IF($E532="","",INDEX(Esquemas_NORM!$H$2:$K$126,MATCH($E532,Esquemas_NORM!$A$2:$A$126,0),MATCH(AC$4,Esquemas_NORM!$H$1:$K$1,0)))</f>
        <v>A la fecha no ha conformado un EAT asociación - unión</v>
      </c>
      <c r="AD532" s="645"/>
    </row>
    <row r="533" spans="1:30" hidden="1" x14ac:dyDescent="0.3">
      <c r="A533" s="6">
        <v>2019</v>
      </c>
      <c r="B533" s="4" t="s">
        <v>556</v>
      </c>
      <c r="C533" s="4" t="s">
        <v>211</v>
      </c>
      <c r="D533" s="4" t="s">
        <v>566</v>
      </c>
      <c r="E533" s="4" t="s">
        <v>216</v>
      </c>
      <c r="F533" s="4" t="s">
        <v>214</v>
      </c>
      <c r="G533" s="4" t="s">
        <v>217</v>
      </c>
      <c r="H533" s="9">
        <v>11.246566463250227</v>
      </c>
      <c r="I533" s="9">
        <v>0.45871523468214398</v>
      </c>
      <c r="J533" s="287">
        <v>11.705281697932371</v>
      </c>
      <c r="K533" s="9">
        <v>0.98598436899932684</v>
      </c>
      <c r="L533" s="9">
        <v>11.148447426274389</v>
      </c>
      <c r="M533" s="287">
        <v>12.134431795273716</v>
      </c>
      <c r="N533" s="9">
        <v>68.603573015797195</v>
      </c>
      <c r="O533" s="9">
        <v>8.3123989728553838</v>
      </c>
      <c r="P533" s="9">
        <v>1.6580479345296755</v>
      </c>
      <c r="Q533" s="9">
        <v>0.99341659284590977</v>
      </c>
      <c r="R533" s="9">
        <v>3.4078447381803225</v>
      </c>
      <c r="S533" s="9">
        <v>9.0679412634243057</v>
      </c>
      <c r="T533" s="9">
        <v>12.164973553964002</v>
      </c>
      <c r="U533" s="9">
        <v>2.0467893224609699</v>
      </c>
      <c r="V533" s="287">
        <v>106.25498539405775</v>
      </c>
      <c r="W533" s="287">
        <v>138.45724704478715</v>
      </c>
      <c r="X533" s="9">
        <v>13.681056411300967</v>
      </c>
      <c r="Y533" s="284">
        <v>152.14447609856711</v>
      </c>
      <c r="Z533" s="568" t="str">
        <f>SUBSTITUTE(SUBSTITUTE(SUBSTITUTE(SUBSTITUTE(IF(E533="","",VLOOKUP(E533,Esquemas_NORM!$A$2:$H$126,8,FALSE)),"PROVINCIA ADMINISTRATIVA Y DE PLANIFICACIÓN","PAT"),"PROVINCIA ADMINISTRATIVA Y DE PLANIFICACION","PAT"),"PROVINCIA ADMINISTRATIVA DE PLANIFICACION","PAT"),"PROVINCIA ADMINISTRATIVA Y PLANIFICACION","PAT")</f>
        <v>PAT BIOENERGÉTICA DEL NORTE DE ANTIOQUIA</v>
      </c>
      <c r="AA533" s="568" t="str">
        <f>IF($E533="","",INDEX(Esquemas_NORM!$H$2:$K$126,MATCH($E533,Esquemas_NORM!$A$2:$A$126,0),MATCH(AA$4,Esquemas_NORM!$H$1:$K$1,0)))</f>
        <v>A la fecha no ha conformado un EAT Región</v>
      </c>
      <c r="AB533" s="568" t="str">
        <f>IF($E533="","",INDEX(Esquemas_NORM!$H$2:$K$126,MATCH($E533,Esquemas_NORM!$A$2:$A$126,0),MATCH(AB$4,Esquemas_NORM!$H$1:$K$1,0)))</f>
        <v>A la fecha no ha conformado un EAT Área Metropolitana</v>
      </c>
      <c r="AC533" s="568" t="str">
        <f>IF($E533="","",INDEX(Esquemas_NORM!$H$2:$K$126,MATCH($E533,Esquemas_NORM!$A$2:$A$126,0),MATCH(AC$4,Esquemas_NORM!$H$1:$K$1,0)))</f>
        <v>A la fecha no ha conformado un EAT asociación - unión</v>
      </c>
      <c r="AD533" s="645"/>
    </row>
    <row r="534" spans="1:30" hidden="1" x14ac:dyDescent="0.3">
      <c r="A534" s="6">
        <v>2019</v>
      </c>
      <c r="B534" s="4" t="s">
        <v>556</v>
      </c>
      <c r="C534" s="4" t="s">
        <v>211</v>
      </c>
      <c r="D534" s="4" t="s">
        <v>563</v>
      </c>
      <c r="E534" s="4" t="s">
        <v>218</v>
      </c>
      <c r="F534" s="4" t="s">
        <v>214</v>
      </c>
      <c r="G534" s="4" t="s">
        <v>219</v>
      </c>
      <c r="H534" s="9">
        <v>3.5466750973355761</v>
      </c>
      <c r="I534" s="9">
        <v>1.7880268203890187E-2</v>
      </c>
      <c r="J534" s="287">
        <v>3.5645553655394662</v>
      </c>
      <c r="K534" s="9">
        <v>6.9188558710384687</v>
      </c>
      <c r="L534" s="9">
        <v>3.7622586530938151</v>
      </c>
      <c r="M534" s="287">
        <v>10.681114524132283</v>
      </c>
      <c r="N534" s="9">
        <v>9.2345777218186846</v>
      </c>
      <c r="O534" s="9">
        <v>21.70960943445132</v>
      </c>
      <c r="P534" s="9">
        <v>3.9553619683572645</v>
      </c>
      <c r="Q534" s="9">
        <v>3.0299917357629362</v>
      </c>
      <c r="R534" s="9">
        <v>10.462554854064251</v>
      </c>
      <c r="S534" s="9">
        <v>14.959896602051002</v>
      </c>
      <c r="T534" s="9">
        <v>18.143253178821915</v>
      </c>
      <c r="U534" s="9">
        <v>4.5566299805077009</v>
      </c>
      <c r="V534" s="287">
        <v>86.051875475835061</v>
      </c>
      <c r="W534" s="287">
        <v>101.92534863439015</v>
      </c>
      <c r="X534" s="9">
        <v>10.071314244445331</v>
      </c>
      <c r="Y534" s="284">
        <v>112.0012068716571</v>
      </c>
      <c r="Z534" s="568" t="str">
        <f>SUBSTITUTE(SUBSTITUTE(SUBSTITUTE(SUBSTITUTE(IF(E534="","",VLOOKUP(E534,Esquemas_NORM!$A$2:$H$126,8,FALSE)),"PROVINCIA ADMINISTRATIVA Y DE PLANIFICACIÓN","PAT"),"PROVINCIA ADMINISTRATIVA Y DE PLANIFICACION","PAT"),"PROVINCIA ADMINISTRATIVA DE PLANIFICACION","PAT"),"PROVINCIA ADMINISTRATIVA Y PLANIFICACION","PAT")</f>
        <v>A la fecha no ha conformado un EAT Provincia</v>
      </c>
      <c r="AA534" s="568" t="str">
        <f>IF($E534="","",INDEX(Esquemas_NORM!$H$2:$K$126,MATCH($E534,Esquemas_NORM!$A$2:$A$126,0),MATCH(AA$4,Esquemas_NORM!$H$1:$K$1,0)))</f>
        <v>A la fecha no ha conformado un EAT Región</v>
      </c>
      <c r="AB534" s="568" t="str">
        <f>IF($E534="","",INDEX(Esquemas_NORM!$H$2:$K$126,MATCH($E534,Esquemas_NORM!$A$2:$A$126,0),MATCH(AB$4,Esquemas_NORM!$H$1:$K$1,0)))</f>
        <v>A la fecha no ha conformado un EAT Área Metropolitana</v>
      </c>
      <c r="AC534" s="568" t="str">
        <f>IF($E534="","",INDEX(Esquemas_NORM!$H$2:$K$126,MATCH($E534,Esquemas_NORM!$A$2:$A$126,0),MATCH(AC$4,Esquemas_NORM!$H$1:$K$1,0)))</f>
        <v>A la fecha no ha conformado un EAT asociación - unión</v>
      </c>
      <c r="AD534" s="645"/>
    </row>
    <row r="535" spans="1:30" hidden="1" x14ac:dyDescent="0.3">
      <c r="A535" s="6">
        <v>2019</v>
      </c>
      <c r="B535" s="4" t="s">
        <v>556</v>
      </c>
      <c r="C535" s="4" t="s">
        <v>211</v>
      </c>
      <c r="D535" s="4" t="s">
        <v>567</v>
      </c>
      <c r="E535" s="4" t="s">
        <v>220</v>
      </c>
      <c r="F535" s="4" t="s">
        <v>214</v>
      </c>
      <c r="G535" s="4" t="s">
        <v>222</v>
      </c>
      <c r="H535" s="9">
        <v>55.931649775417895</v>
      </c>
      <c r="I535" s="9">
        <v>321.69843603715867</v>
      </c>
      <c r="J535" s="287">
        <v>377.63008581257657</v>
      </c>
      <c r="K535" s="9">
        <v>14.986784014278445</v>
      </c>
      <c r="L535" s="9">
        <v>6.8168171049855228</v>
      </c>
      <c r="M535" s="287">
        <v>21.803601119263966</v>
      </c>
      <c r="N535" s="9">
        <v>11.808298988512094</v>
      </c>
      <c r="O535" s="9">
        <v>46.112041214411619</v>
      </c>
      <c r="P535" s="9">
        <v>6.6526246003742173</v>
      </c>
      <c r="Q535" s="9">
        <v>3.9435995987979182</v>
      </c>
      <c r="R535" s="9">
        <v>17.781797632382581</v>
      </c>
      <c r="S535" s="9">
        <v>48.418760136100971</v>
      </c>
      <c r="T535" s="9">
        <v>36.858533563663613</v>
      </c>
      <c r="U535" s="9">
        <v>10.669730548314146</v>
      </c>
      <c r="V535" s="287">
        <v>182.24538628255715</v>
      </c>
      <c r="W535" s="287">
        <v>662.44978875637605</v>
      </c>
      <c r="X535" s="9">
        <v>65.457122130377812</v>
      </c>
      <c r="Y535" s="284">
        <v>727.93644394330306</v>
      </c>
      <c r="Z535" s="568" t="str">
        <f>SUBSTITUTE(SUBSTITUTE(SUBSTITUTE(SUBSTITUTE(IF(E535="","",VLOOKUP(E535,Esquemas_NORM!$A$2:$H$126,8,FALSE)),"PROVINCIA ADMINISTRATIVA Y DE PLANIFICACIÓN","PAT"),"PROVINCIA ADMINISTRATIVA Y DE PLANIFICACION","PAT"),"PROVINCIA ADMINISTRATIVA DE PLANIFICACION","PAT"),"PROVINCIA ADMINISTRATIVA Y PLANIFICACION","PAT")</f>
        <v>PAT MINERO AGROECOLOGICA</v>
      </c>
      <c r="AA535" s="568" t="str">
        <f>IF($E535="","",INDEX(Esquemas_NORM!$H$2:$K$126,MATCH($E535,Esquemas_NORM!$A$2:$A$126,0),MATCH(AA$4,Esquemas_NORM!$H$1:$K$1,0)))</f>
        <v>A la fecha no ha conformado un EAT Región</v>
      </c>
      <c r="AB535" s="568" t="str">
        <f>IF($E535="","",INDEX(Esquemas_NORM!$H$2:$K$126,MATCH($E535,Esquemas_NORM!$A$2:$A$126,0),MATCH(AB$4,Esquemas_NORM!$H$1:$K$1,0)))</f>
        <v>A la fecha no ha conformado un EAT Área Metropolitana</v>
      </c>
      <c r="AC535" s="568" t="str">
        <f>IF($E535="","",INDEX(Esquemas_NORM!$H$2:$K$126,MATCH($E535,Esquemas_NORM!$A$2:$A$126,0),MATCH(AC$4,Esquemas_NORM!$H$1:$K$1,0)))</f>
        <v>A la fecha no ha conformado un EAT asociación - unión</v>
      </c>
      <c r="AD535" s="645"/>
    </row>
    <row r="536" spans="1:30" hidden="1" x14ac:dyDescent="0.3">
      <c r="A536" s="6">
        <v>2019</v>
      </c>
      <c r="B536" s="4" t="s">
        <v>556</v>
      </c>
      <c r="C536" s="4" t="s">
        <v>211</v>
      </c>
      <c r="D536" s="4" t="s">
        <v>563</v>
      </c>
      <c r="E536" s="4" t="s">
        <v>223</v>
      </c>
      <c r="F536" s="4" t="s">
        <v>214</v>
      </c>
      <c r="G536" s="4" t="s">
        <v>224</v>
      </c>
      <c r="H536" s="9">
        <v>22.823736919146434</v>
      </c>
      <c r="I536" s="9">
        <v>0.11469515376149289</v>
      </c>
      <c r="J536" s="287">
        <v>22.938432072907926</v>
      </c>
      <c r="K536" s="9">
        <v>3.2547211434587622</v>
      </c>
      <c r="L536" s="9">
        <v>15.772818337743454</v>
      </c>
      <c r="M536" s="287">
        <v>19.027539481202215</v>
      </c>
      <c r="N536" s="9">
        <v>18.515147143920753</v>
      </c>
      <c r="O536" s="9">
        <v>26.394080562270656</v>
      </c>
      <c r="P536" s="9">
        <v>5.9202672700160992</v>
      </c>
      <c r="Q536" s="9">
        <v>3.0720521887883723</v>
      </c>
      <c r="R536" s="9">
        <v>11.092607456728283</v>
      </c>
      <c r="S536" s="9">
        <v>19.796771854020559</v>
      </c>
      <c r="T536" s="9">
        <v>32.805599738230782</v>
      </c>
      <c r="U536" s="9">
        <v>6.0327450751062095</v>
      </c>
      <c r="V536" s="287">
        <v>123.62927128908171</v>
      </c>
      <c r="W536" s="287">
        <v>169.93933282809627</v>
      </c>
      <c r="X536" s="9">
        <v>16.791823097336348</v>
      </c>
      <c r="Y536" s="284">
        <v>186.73873208895645</v>
      </c>
      <c r="Z536" s="568" t="str">
        <f>SUBSTITUTE(SUBSTITUTE(SUBSTITUTE(SUBSTITUTE(IF(E536="","",VLOOKUP(E536,Esquemas_NORM!$A$2:$H$126,8,FALSE)),"PROVINCIA ADMINISTRATIVA Y DE PLANIFICACIÓN","PAT"),"PROVINCIA ADMINISTRATIVA Y DE PLANIFICACION","PAT"),"PROVINCIA ADMINISTRATIVA DE PLANIFICACION","PAT"),"PROVINCIA ADMINISTRATIVA Y PLANIFICACION","PAT")</f>
        <v>A la fecha no ha conformado un EAT Provincia</v>
      </c>
      <c r="AA536" s="568" t="str">
        <f>IF($E536="","",INDEX(Esquemas_NORM!$H$2:$K$126,MATCH($E536,Esquemas_NORM!$A$2:$A$126,0),MATCH(AA$4,Esquemas_NORM!$H$1:$K$1,0)))</f>
        <v>A la fecha no ha conformado un EAT Región</v>
      </c>
      <c r="AB536" s="568" t="str">
        <f>IF($E536="","",INDEX(Esquemas_NORM!$H$2:$K$126,MATCH($E536,Esquemas_NORM!$A$2:$A$126,0),MATCH(AB$4,Esquemas_NORM!$H$1:$K$1,0)))</f>
        <v>A la fecha no ha conformado un EAT Área Metropolitana</v>
      </c>
      <c r="AC536" s="568" t="str">
        <f>IF($E536="","",INDEX(Esquemas_NORM!$H$2:$K$126,MATCH($E536,Esquemas_NORM!$A$2:$A$126,0),MATCH(AC$4,Esquemas_NORM!$H$1:$K$1,0)))</f>
        <v>A la fecha no ha conformado un EAT asociación - unión</v>
      </c>
      <c r="AD536" s="645"/>
    </row>
    <row r="537" spans="1:30" hidden="1" x14ac:dyDescent="0.3">
      <c r="A537" s="6">
        <v>2019</v>
      </c>
      <c r="B537" s="4" t="s">
        <v>556</v>
      </c>
      <c r="C537" s="4" t="s">
        <v>211</v>
      </c>
      <c r="D537" s="4" t="s">
        <v>563</v>
      </c>
      <c r="E537" s="4" t="s">
        <v>225</v>
      </c>
      <c r="F537" s="4" t="s">
        <v>214</v>
      </c>
      <c r="G537" s="4" t="s">
        <v>226</v>
      </c>
      <c r="H537" s="9">
        <v>49.52593904162589</v>
      </c>
      <c r="I537" s="9">
        <v>9.387452643327439</v>
      </c>
      <c r="J537" s="287">
        <v>58.913391684953325</v>
      </c>
      <c r="K537" s="9">
        <v>7.7696519746064148</v>
      </c>
      <c r="L537" s="9">
        <v>4.6634739997177705</v>
      </c>
      <c r="M537" s="287">
        <v>12.433125974324184</v>
      </c>
      <c r="N537" s="9">
        <v>24.140639297903032</v>
      </c>
      <c r="O537" s="9">
        <v>10.614163035235309</v>
      </c>
      <c r="P537" s="9">
        <v>1.8362575694069552</v>
      </c>
      <c r="Q537" s="9">
        <v>0.88709110501267152</v>
      </c>
      <c r="R537" s="9">
        <v>4.9883163412752927</v>
      </c>
      <c r="S537" s="9">
        <v>12.627620486436781</v>
      </c>
      <c r="T537" s="9">
        <v>14.380569972910095</v>
      </c>
      <c r="U537" s="9">
        <v>2.5333051613934754</v>
      </c>
      <c r="V537" s="287">
        <v>72.007962969573612</v>
      </c>
      <c r="W537" s="287">
        <v>152.51067578189478</v>
      </c>
      <c r="X537" s="9">
        <v>15.069685431653513</v>
      </c>
      <c r="Y537" s="284">
        <v>167.58716038004863</v>
      </c>
      <c r="Z537" s="568" t="str">
        <f>SUBSTITUTE(SUBSTITUTE(SUBSTITUTE(SUBSTITUTE(IF(E537="","",VLOOKUP(E537,Esquemas_NORM!$A$2:$H$126,8,FALSE)),"PROVINCIA ADMINISTRATIVA Y DE PLANIFICACIÓN","PAT"),"PROVINCIA ADMINISTRATIVA Y DE PLANIFICACION","PAT"),"PROVINCIA ADMINISTRATIVA DE PLANIFICACION","PAT"),"PROVINCIA ADMINISTRATIVA Y PLANIFICACION","PAT")</f>
        <v>A la fecha no ha conformado un EAT Provincia</v>
      </c>
      <c r="AA537" s="568" t="str">
        <f>IF($E537="","",INDEX(Esquemas_NORM!$H$2:$K$126,MATCH($E537,Esquemas_NORM!$A$2:$A$126,0),MATCH(AA$4,Esquemas_NORM!$H$1:$K$1,0)))</f>
        <v>A la fecha no ha conformado un EAT Región</v>
      </c>
      <c r="AB537" s="568" t="str">
        <f>IF($E537="","",INDEX(Esquemas_NORM!$H$2:$K$126,MATCH($E537,Esquemas_NORM!$A$2:$A$126,0),MATCH(AB$4,Esquemas_NORM!$H$1:$K$1,0)))</f>
        <v>A la fecha no ha conformado un EAT Área Metropolitana</v>
      </c>
      <c r="AC537" s="568" t="str">
        <f>IF($E537="","",INDEX(Esquemas_NORM!$H$2:$K$126,MATCH($E537,Esquemas_NORM!$A$2:$A$126,0),MATCH(AC$4,Esquemas_NORM!$H$1:$K$1,0)))</f>
        <v>A la fecha no ha conformado un EAT asociación - unión</v>
      </c>
      <c r="AD537" s="645"/>
    </row>
    <row r="538" spans="1:30" hidden="1" x14ac:dyDescent="0.3">
      <c r="A538" s="6">
        <v>2019</v>
      </c>
      <c r="B538" s="4" t="s">
        <v>556</v>
      </c>
      <c r="C538" s="4" t="s">
        <v>211</v>
      </c>
      <c r="D538" s="4" t="s">
        <v>567</v>
      </c>
      <c r="E538" s="4" t="s">
        <v>227</v>
      </c>
      <c r="F538" s="4" t="s">
        <v>214</v>
      </c>
      <c r="G538" s="4" t="s">
        <v>228</v>
      </c>
      <c r="H538" s="9">
        <v>20.535299133757441</v>
      </c>
      <c r="I538" s="9">
        <v>389.65576311125369</v>
      </c>
      <c r="J538" s="287">
        <v>410.19106224501115</v>
      </c>
      <c r="K538" s="9">
        <v>27.220111249227823</v>
      </c>
      <c r="L538" s="9">
        <v>5.3205525149580799</v>
      </c>
      <c r="M538" s="287">
        <v>32.540663764185901</v>
      </c>
      <c r="N538" s="9">
        <v>21.009977608562401</v>
      </c>
      <c r="O538" s="9">
        <v>74.865177548839227</v>
      </c>
      <c r="P538" s="9">
        <v>13.931480675618888</v>
      </c>
      <c r="Q538" s="9">
        <v>7.8416715070933689</v>
      </c>
      <c r="R538" s="9">
        <v>38.842123213577267</v>
      </c>
      <c r="S538" s="9">
        <v>76.579182129664559</v>
      </c>
      <c r="T538" s="9">
        <v>47.300017231525501</v>
      </c>
      <c r="U538" s="9">
        <v>16.401532208202703</v>
      </c>
      <c r="V538" s="287">
        <v>296.77116212308391</v>
      </c>
      <c r="W538" s="287">
        <v>833.67768519721824</v>
      </c>
      <c r="X538" s="9">
        <v>82.376269090175654</v>
      </c>
      <c r="Y538" s="284">
        <v>916.09112095366606</v>
      </c>
      <c r="Z538" s="568" t="str">
        <f>SUBSTITUTE(SUBSTITUTE(SUBSTITUTE(SUBSTITUTE(IF(E538="","",VLOOKUP(E538,Esquemas_NORM!$A$2:$H$126,8,FALSE)),"PROVINCIA ADMINISTRATIVA Y DE PLANIFICACIÓN","PAT"),"PROVINCIA ADMINISTRATIVA Y DE PLANIFICACION","PAT"),"PROVINCIA ADMINISTRATIVA DE PLANIFICACION","PAT"),"PROVINCIA ADMINISTRATIVA Y PLANIFICACION","PAT")</f>
        <v>PAT MINERO AGROECOLOGICA</v>
      </c>
      <c r="AA538" s="568" t="str">
        <f>IF($E538="","",INDEX(Esquemas_NORM!$H$2:$K$126,MATCH($E538,Esquemas_NORM!$A$2:$A$126,0),MATCH(AA$4,Esquemas_NORM!$H$1:$K$1,0)))</f>
        <v>A la fecha no ha conformado un EAT Región</v>
      </c>
      <c r="AB538" s="568" t="str">
        <f>IF($E538="","",INDEX(Esquemas_NORM!$H$2:$K$126,MATCH($E538,Esquemas_NORM!$A$2:$A$126,0),MATCH(AB$4,Esquemas_NORM!$H$1:$K$1,0)))</f>
        <v>A la fecha no ha conformado un EAT Área Metropolitana</v>
      </c>
      <c r="AC538" s="568" t="str">
        <f>IF($E538="","",INDEX(Esquemas_NORM!$H$2:$K$126,MATCH($E538,Esquemas_NORM!$A$2:$A$126,0),MATCH(AC$4,Esquemas_NORM!$H$1:$K$1,0)))</f>
        <v>A la fecha no ha conformado un EAT asociación - unión</v>
      </c>
      <c r="AD538" s="645"/>
    </row>
    <row r="539" spans="1:30" hidden="1" x14ac:dyDescent="0.3">
      <c r="A539" s="6">
        <v>2019</v>
      </c>
      <c r="B539" s="4" t="s">
        <v>556</v>
      </c>
      <c r="C539" s="4" t="s">
        <v>211</v>
      </c>
      <c r="D539" s="4" t="s">
        <v>565</v>
      </c>
      <c r="E539" s="4" t="s">
        <v>229</v>
      </c>
      <c r="F539" s="4" t="s">
        <v>214</v>
      </c>
      <c r="G539" s="4" t="s">
        <v>230</v>
      </c>
      <c r="H539" s="9">
        <v>12.957589702901229</v>
      </c>
      <c r="I539" s="9">
        <v>0.46899690794276983</v>
      </c>
      <c r="J539" s="287">
        <v>13.426586610844</v>
      </c>
      <c r="K539" s="9">
        <v>0.41758274537940815</v>
      </c>
      <c r="L539" s="9">
        <v>11.068088118945596</v>
      </c>
      <c r="M539" s="287">
        <v>11.485670864325003</v>
      </c>
      <c r="N539" s="9">
        <v>4.0680110318863711</v>
      </c>
      <c r="O539" s="9">
        <v>20.459066403174468</v>
      </c>
      <c r="P539" s="9">
        <v>4.5566186452197437</v>
      </c>
      <c r="Q539" s="9">
        <v>3.8604032423704417</v>
      </c>
      <c r="R539" s="9">
        <v>8.4893015159384575</v>
      </c>
      <c r="S539" s="9">
        <v>12.855547052545473</v>
      </c>
      <c r="T539" s="9">
        <v>23.100416658085123</v>
      </c>
      <c r="U539" s="9">
        <v>6.5672133674940234</v>
      </c>
      <c r="V539" s="287">
        <v>83.95657791671411</v>
      </c>
      <c r="W539" s="287">
        <v>110.82282974646638</v>
      </c>
      <c r="X539" s="9">
        <v>10.950480511367775</v>
      </c>
      <c r="Y539" s="284">
        <v>121.77825091439884</v>
      </c>
      <c r="Z539" s="568" t="str">
        <f>SUBSTITUTE(SUBSTITUTE(SUBSTITUTE(SUBSTITUTE(IF(E539="","",VLOOKUP(E539,Esquemas_NORM!$A$2:$H$126,8,FALSE)),"PROVINCIA ADMINISTRATIVA Y DE PLANIFICACIÓN","PAT"),"PROVINCIA ADMINISTRATIVA Y DE PLANIFICACION","PAT"),"PROVINCIA ADMINISTRATIVA DE PLANIFICACION","PAT"),"PROVINCIA ADMINISTRATIVA Y PLANIFICACION","PAT")</f>
        <v>PAT MINERO AGROECOLOGICA</v>
      </c>
      <c r="AA539" s="568" t="str">
        <f>IF($E539="","",INDEX(Esquemas_NORM!$H$2:$K$126,MATCH($E539,Esquemas_NORM!$A$2:$A$126,0),MATCH(AA$4,Esquemas_NORM!$H$1:$K$1,0)))</f>
        <v>A la fecha no ha conformado un EAT Región</v>
      </c>
      <c r="AB539" s="568" t="str">
        <f>IF($E539="","",INDEX(Esquemas_NORM!$H$2:$K$126,MATCH($E539,Esquemas_NORM!$A$2:$A$126,0),MATCH(AB$4,Esquemas_NORM!$H$1:$K$1,0)))</f>
        <v>A la fecha no ha conformado un EAT Área Metropolitana</v>
      </c>
      <c r="AC539" s="568" t="str">
        <f>IF($E539="","",INDEX(Esquemas_NORM!$H$2:$K$126,MATCH($E539,Esquemas_NORM!$A$2:$A$126,0),MATCH(AC$4,Esquemas_NORM!$H$1:$K$1,0)))</f>
        <v>A la fecha no ha conformado un EAT asociación - unión</v>
      </c>
      <c r="AD539" s="645"/>
    </row>
    <row r="540" spans="1:30" hidden="1" x14ac:dyDescent="0.3">
      <c r="A540" s="6">
        <v>2019</v>
      </c>
      <c r="B540" s="4" t="s">
        <v>556</v>
      </c>
      <c r="C540" s="4" t="s">
        <v>211</v>
      </c>
      <c r="D540" s="4" t="s">
        <v>565</v>
      </c>
      <c r="E540" s="4" t="s">
        <v>231</v>
      </c>
      <c r="F540" s="4" t="s">
        <v>214</v>
      </c>
      <c r="G540" s="4" t="s">
        <v>232</v>
      </c>
      <c r="H540" s="9">
        <v>11.453140197574045</v>
      </c>
      <c r="I540" s="9">
        <v>0.2998502564339679</v>
      </c>
      <c r="J540" s="287">
        <v>11.752990454008014</v>
      </c>
      <c r="K540" s="9">
        <v>1.6464763916532523</v>
      </c>
      <c r="L540" s="9">
        <v>4.0017725798340651</v>
      </c>
      <c r="M540" s="287">
        <v>5.6482489714873179</v>
      </c>
      <c r="N540" s="9">
        <v>3.5521474946574672</v>
      </c>
      <c r="O540" s="9">
        <v>8.7113679692954431</v>
      </c>
      <c r="P540" s="9">
        <v>2.1870848187692227</v>
      </c>
      <c r="Q540" s="9">
        <v>1.2049208857196543</v>
      </c>
      <c r="R540" s="9">
        <v>4.211877588485387</v>
      </c>
      <c r="S540" s="9">
        <v>8.1153704713862158</v>
      </c>
      <c r="T540" s="9">
        <v>15.197988582639514</v>
      </c>
      <c r="U540" s="9">
        <v>3.3282834574688809</v>
      </c>
      <c r="V540" s="287">
        <v>46.509041268421775</v>
      </c>
      <c r="W540" s="287">
        <v>65.564433178317032</v>
      </c>
      <c r="X540" s="9">
        <v>6.4784670216447076</v>
      </c>
      <c r="Y540" s="284">
        <v>72.04582316581569</v>
      </c>
      <c r="Z540" s="568" t="str">
        <f>SUBSTITUTE(SUBSTITUTE(SUBSTITUTE(SUBSTITUTE(IF(E540="","",VLOOKUP(E540,Esquemas_NORM!$A$2:$H$126,8,FALSE)),"PROVINCIA ADMINISTRATIVA Y DE PLANIFICACIÓN","PAT"),"PROVINCIA ADMINISTRATIVA Y DE PLANIFICACION","PAT"),"PROVINCIA ADMINISTRATIVA DE PLANIFICACION","PAT"),"PROVINCIA ADMINISTRATIVA Y PLANIFICACION","PAT")</f>
        <v>PAT MINERO AGROECOLOGICA</v>
      </c>
      <c r="AA540" s="568" t="str">
        <f>IF($E540="","",INDEX(Esquemas_NORM!$H$2:$K$126,MATCH($E540,Esquemas_NORM!$A$2:$A$126,0),MATCH(AA$4,Esquemas_NORM!$H$1:$K$1,0)))</f>
        <v>A la fecha no ha conformado un EAT Región</v>
      </c>
      <c r="AB540" s="568" t="str">
        <f>IF($E540="","",INDEX(Esquemas_NORM!$H$2:$K$126,MATCH($E540,Esquemas_NORM!$A$2:$A$126,0),MATCH(AB$4,Esquemas_NORM!$H$1:$K$1,0)))</f>
        <v>A la fecha no ha conformado un EAT Área Metropolitana</v>
      </c>
      <c r="AC540" s="568" t="str">
        <f>IF($E540="","",INDEX(Esquemas_NORM!$H$2:$K$126,MATCH($E540,Esquemas_NORM!$A$2:$A$126,0),MATCH(AC$4,Esquemas_NORM!$H$1:$K$1,0)))</f>
        <v>A la fecha no ha conformado un EAT asociación - unión</v>
      </c>
      <c r="AD540" s="645"/>
    </row>
    <row r="541" spans="1:30" hidden="1" x14ac:dyDescent="0.3">
      <c r="A541" s="6">
        <v>2019</v>
      </c>
      <c r="B541" s="4" t="s">
        <v>556</v>
      </c>
      <c r="C541" s="4" t="s">
        <v>211</v>
      </c>
      <c r="D541" s="4" t="s">
        <v>565</v>
      </c>
      <c r="E541" s="4" t="s">
        <v>233</v>
      </c>
      <c r="F541" s="4" t="s">
        <v>214</v>
      </c>
      <c r="G541" s="4" t="s">
        <v>234</v>
      </c>
      <c r="H541" s="9">
        <v>37.65203806016968</v>
      </c>
      <c r="I541" s="9">
        <v>0.197068077319596</v>
      </c>
      <c r="J541" s="287">
        <v>37.849106137489279</v>
      </c>
      <c r="K541" s="9">
        <v>3.305446810939813</v>
      </c>
      <c r="L541" s="9">
        <v>19.280337435377621</v>
      </c>
      <c r="M541" s="287">
        <v>22.585784246317434</v>
      </c>
      <c r="N541" s="9">
        <v>4.1849820180424757</v>
      </c>
      <c r="O541" s="9">
        <v>25.20883176441815</v>
      </c>
      <c r="P541" s="9">
        <v>5.7346197990421155</v>
      </c>
      <c r="Q541" s="9">
        <v>3.4574257265260746</v>
      </c>
      <c r="R541" s="9">
        <v>11.62481334819409</v>
      </c>
      <c r="S541" s="9">
        <v>21.852858346934877</v>
      </c>
      <c r="T541" s="9">
        <v>50.461544074626843</v>
      </c>
      <c r="U541" s="9">
        <v>11.595120883159222</v>
      </c>
      <c r="V541" s="287">
        <v>134.12019596094385</v>
      </c>
      <c r="W541" s="287">
        <v>198.49606926001212</v>
      </c>
      <c r="X541" s="9">
        <v>19.613533989224273</v>
      </c>
      <c r="Y541" s="284">
        <v>218.11845251711637</v>
      </c>
      <c r="Z541" s="568" t="str">
        <f>SUBSTITUTE(SUBSTITUTE(SUBSTITUTE(SUBSTITUTE(IF(E541="","",VLOOKUP(E541,Esquemas_NORM!$A$2:$H$126,8,FALSE)),"PROVINCIA ADMINISTRATIVA Y DE PLANIFICACIÓN","PAT"),"PROVINCIA ADMINISTRATIVA Y DE PLANIFICACION","PAT"),"PROVINCIA ADMINISTRATIVA DE PLANIFICACION","PAT"),"PROVINCIA ADMINISTRATIVA Y PLANIFICACION","PAT")</f>
        <v>PAT MINERO AGROECOLOGICA</v>
      </c>
      <c r="AA541" s="568" t="str">
        <f>IF($E541="","",INDEX(Esquemas_NORM!$H$2:$K$126,MATCH($E541,Esquemas_NORM!$A$2:$A$126,0),MATCH(AA$4,Esquemas_NORM!$H$1:$K$1,0)))</f>
        <v>A la fecha no ha conformado un EAT Región</v>
      </c>
      <c r="AB541" s="568" t="str">
        <f>IF($E541="","",INDEX(Esquemas_NORM!$H$2:$K$126,MATCH($E541,Esquemas_NORM!$A$2:$A$126,0),MATCH(AB$4,Esquemas_NORM!$H$1:$K$1,0)))</f>
        <v>A la fecha no ha conformado un EAT Área Metropolitana</v>
      </c>
      <c r="AC541" s="568" t="str">
        <f>IF($E541="","",INDEX(Esquemas_NORM!$H$2:$K$126,MATCH($E541,Esquemas_NORM!$A$2:$A$126,0),MATCH(AC$4,Esquemas_NORM!$H$1:$K$1,0)))</f>
        <v>A la fecha no ha conformado un EAT asociación - unión</v>
      </c>
      <c r="AD541" s="645"/>
    </row>
    <row r="542" spans="1:30" hidden="1" x14ac:dyDescent="0.3">
      <c r="A542" s="6">
        <v>2019</v>
      </c>
      <c r="B542" s="4" t="s">
        <v>556</v>
      </c>
      <c r="C542" s="4" t="s">
        <v>235</v>
      </c>
      <c r="D542" s="4" t="s">
        <v>568</v>
      </c>
      <c r="E542" s="4" t="s">
        <v>237</v>
      </c>
      <c r="F542" s="4" t="s">
        <v>238</v>
      </c>
      <c r="G542" s="4" t="s">
        <v>239</v>
      </c>
      <c r="H542" s="9">
        <v>23.566646257753135</v>
      </c>
      <c r="I542" s="9">
        <v>0</v>
      </c>
      <c r="J542" s="287">
        <v>23.566646257753135</v>
      </c>
      <c r="K542" s="9">
        <v>0.99521217367548132</v>
      </c>
      <c r="L542" s="9">
        <v>17.992253656407701</v>
      </c>
      <c r="M542" s="287">
        <v>18.987465830083181</v>
      </c>
      <c r="N542" s="9">
        <v>4.6601394463979222</v>
      </c>
      <c r="O542" s="9">
        <v>15.801913345335672</v>
      </c>
      <c r="P542" s="9">
        <v>3.6644509963308263</v>
      </c>
      <c r="Q542" s="9">
        <v>2.1833406722449453</v>
      </c>
      <c r="R542" s="9">
        <v>7.5287971142851005</v>
      </c>
      <c r="S542" s="9">
        <v>12.482234592562348</v>
      </c>
      <c r="T542" s="9">
        <v>21.027644407733195</v>
      </c>
      <c r="U542" s="9">
        <v>3.0826176122051301</v>
      </c>
      <c r="V542" s="287">
        <v>70.431138187095129</v>
      </c>
      <c r="W542" s="287">
        <v>115.17425261493518</v>
      </c>
      <c r="X542" s="9">
        <v>11.380447616760728</v>
      </c>
      <c r="Y542" s="284">
        <v>126.55983488155604</v>
      </c>
      <c r="Z542" s="568" t="str">
        <f>SUBSTITUTE(SUBSTITUTE(SUBSTITUTE(SUBSTITUTE(IF(E542="","",VLOOKUP(E542,Esquemas_NORM!$A$2:$H$126,8,FALSE)),"PROVINCIA ADMINISTRATIVA Y DE PLANIFICACIÓN","PAT"),"PROVINCIA ADMINISTRATIVA Y DE PLANIFICACION","PAT"),"PROVINCIA ADMINISTRATIVA DE PLANIFICACION","PAT"),"PROVINCIA ADMINISTRATIVA Y PLANIFICACION","PAT")</f>
        <v>PAT BIOENERGÉTICA DEL NORTE DE ANTIOQUIA</v>
      </c>
      <c r="AA542" s="568" t="str">
        <f>IF($E542="","",INDEX(Esquemas_NORM!$H$2:$K$126,MATCH($E542,Esquemas_NORM!$A$2:$A$126,0),MATCH(AA$4,Esquemas_NORM!$H$1:$K$1,0)))</f>
        <v>A la fecha no ha conformado un EAT Región</v>
      </c>
      <c r="AB542" s="568" t="str">
        <f>IF($E542="","",INDEX(Esquemas_NORM!$H$2:$K$126,MATCH($E542,Esquemas_NORM!$A$2:$A$126,0),MATCH(AB$4,Esquemas_NORM!$H$1:$K$1,0)))</f>
        <v>A la fecha no ha conformado un EAT Área Metropolitana</v>
      </c>
      <c r="AC542" s="568" t="str">
        <f>IF($E542="","",INDEX(Esquemas_NORM!$H$2:$K$126,MATCH($E542,Esquemas_NORM!$A$2:$A$126,0),MATCH(AC$4,Esquemas_NORM!$H$1:$K$1,0)))</f>
        <v>ASOCIACION DE MUNICIPIOS DEL NORTE ANTIOQUEÑO - AMUNORTE</v>
      </c>
      <c r="AD542" s="645"/>
    </row>
    <row r="543" spans="1:30" hidden="1" x14ac:dyDescent="0.3">
      <c r="A543" s="6">
        <v>2019</v>
      </c>
      <c r="B543" s="4" t="s">
        <v>556</v>
      </c>
      <c r="C543" s="4" t="s">
        <v>235</v>
      </c>
      <c r="D543" s="4" t="s">
        <v>569</v>
      </c>
      <c r="E543" s="4" t="s">
        <v>240</v>
      </c>
      <c r="F543" s="4" t="s">
        <v>238</v>
      </c>
      <c r="G543" s="4" t="s">
        <v>241</v>
      </c>
      <c r="H543" s="9">
        <v>18.039305987668953</v>
      </c>
      <c r="I543" s="9">
        <v>1.0279122198051752E-2</v>
      </c>
      <c r="J543" s="287">
        <v>18.049585109867007</v>
      </c>
      <c r="K543" s="9">
        <v>2.2214291500328276</v>
      </c>
      <c r="L543" s="9">
        <v>4.0291701228251249</v>
      </c>
      <c r="M543" s="287">
        <v>6.2505992728579525</v>
      </c>
      <c r="N543" s="9">
        <v>1.6552619227381451</v>
      </c>
      <c r="O543" s="9">
        <v>5.4583867735610143</v>
      </c>
      <c r="P543" s="9">
        <v>1.1264389275880682</v>
      </c>
      <c r="Q543" s="9">
        <v>0.44415565505366666</v>
      </c>
      <c r="R543" s="9">
        <v>3.9023456928539382</v>
      </c>
      <c r="S543" s="9">
        <v>5.9174099644384359</v>
      </c>
      <c r="T543" s="9">
        <v>22.714176829854452</v>
      </c>
      <c r="U543" s="9">
        <v>1.3962740530424615</v>
      </c>
      <c r="V543" s="287">
        <v>42.614449819130179</v>
      </c>
      <c r="W543" s="287">
        <v>68.91758215962146</v>
      </c>
      <c r="X543" s="9">
        <v>6.809793993311712</v>
      </c>
      <c r="Y543" s="284">
        <v>75.730448607458058</v>
      </c>
      <c r="Z543" s="568" t="str">
        <f>SUBSTITUTE(SUBSTITUTE(SUBSTITUTE(SUBSTITUTE(IF(E543="","",VLOOKUP(E543,Esquemas_NORM!$A$2:$H$126,8,FALSE)),"PROVINCIA ADMINISTRATIVA Y DE PLANIFICACIÓN","PAT"),"PROVINCIA ADMINISTRATIVA Y DE PLANIFICACION","PAT"),"PROVINCIA ADMINISTRATIVA DE PLANIFICACION","PAT"),"PROVINCIA ADMINISTRATIVA Y PLANIFICACION","PAT")</f>
        <v>PAT DEL RIO GRANDE</v>
      </c>
      <c r="AA543" s="568" t="str">
        <f>IF($E543="","",INDEX(Esquemas_NORM!$H$2:$K$126,MATCH($E543,Esquemas_NORM!$A$2:$A$126,0),MATCH(AA$4,Esquemas_NORM!$H$1:$K$1,0)))</f>
        <v>A la fecha no ha conformado un EAT Región</v>
      </c>
      <c r="AB543" s="568" t="str">
        <f>IF($E543="","",INDEX(Esquemas_NORM!$H$2:$K$126,MATCH($E543,Esquemas_NORM!$A$2:$A$126,0),MATCH(AB$4,Esquemas_NORM!$H$1:$K$1,0)))</f>
        <v>A la fecha no ha conformado un EAT Área Metropolitana</v>
      </c>
      <c r="AC543" s="568" t="str">
        <f>IF($E543="","",INDEX(Esquemas_NORM!$H$2:$K$126,MATCH($E543,Esquemas_NORM!$A$2:$A$126,0),MATCH(AC$4,Esquemas_NORM!$H$1:$K$1,0)))</f>
        <v>A la fecha no ha conformado un EAT asociación - unión</v>
      </c>
      <c r="AD543" s="645"/>
    </row>
    <row r="544" spans="1:30" hidden="1" x14ac:dyDescent="0.3">
      <c r="A544" s="6">
        <v>2019</v>
      </c>
      <c r="B544" s="4" t="s">
        <v>556</v>
      </c>
      <c r="C544" s="4" t="s">
        <v>235</v>
      </c>
      <c r="D544" s="4" t="s">
        <v>568</v>
      </c>
      <c r="E544" s="4" t="s">
        <v>242</v>
      </c>
      <c r="F544" s="4" t="s">
        <v>238</v>
      </c>
      <c r="G544" s="4" t="s">
        <v>243</v>
      </c>
      <c r="H544" s="9">
        <v>8.0237644539241586</v>
      </c>
      <c r="I544" s="9">
        <v>0.47001106468817727</v>
      </c>
      <c r="J544" s="287">
        <v>8.4937755186123365</v>
      </c>
      <c r="K544" s="9">
        <v>0.4643840611586475</v>
      </c>
      <c r="L544" s="9">
        <v>5.0934488494624883</v>
      </c>
      <c r="M544" s="287">
        <v>5.5578329106211362</v>
      </c>
      <c r="N544" s="9">
        <v>1.6255371046506102</v>
      </c>
      <c r="O544" s="9">
        <v>5.5244520483633881</v>
      </c>
      <c r="P544" s="9">
        <v>2.3871352308403444</v>
      </c>
      <c r="Q544" s="9">
        <v>1.2643693723360934</v>
      </c>
      <c r="R544" s="9">
        <v>4.2842324254647313</v>
      </c>
      <c r="S544" s="9">
        <v>8.1257798229931453</v>
      </c>
      <c r="T544" s="9">
        <v>21.171566493094705</v>
      </c>
      <c r="U544" s="9">
        <v>2.3701455050148947</v>
      </c>
      <c r="V544" s="287">
        <v>46.753218002757912</v>
      </c>
      <c r="W544" s="287">
        <v>61.931839968434957</v>
      </c>
      <c r="X544" s="9">
        <v>6.1195279723412837</v>
      </c>
      <c r="Y544" s="284">
        <v>68.054128959894797</v>
      </c>
      <c r="Z544" s="568" t="str">
        <f>SUBSTITUTE(SUBSTITUTE(SUBSTITUTE(SUBSTITUTE(IF(E544="","",VLOOKUP(E544,Esquemas_NORM!$A$2:$H$126,8,FALSE)),"PROVINCIA ADMINISTRATIVA Y DE PLANIFICACIÓN","PAT"),"PROVINCIA ADMINISTRATIVA Y DE PLANIFICACION","PAT"),"PROVINCIA ADMINISTRATIVA DE PLANIFICACION","PAT"),"PROVINCIA ADMINISTRATIVA Y PLANIFICACION","PAT")</f>
        <v>PAT BIOENERGÉTICA DEL NORTE DE ANTIOQUIA</v>
      </c>
      <c r="AA544" s="568" t="str">
        <f>IF($E544="","",INDEX(Esquemas_NORM!$H$2:$K$126,MATCH($E544,Esquemas_NORM!$A$2:$A$126,0),MATCH(AA$4,Esquemas_NORM!$H$1:$K$1,0)))</f>
        <v>A la fecha no ha conformado un EAT Región</v>
      </c>
      <c r="AB544" s="568" t="str">
        <f>IF($E544="","",INDEX(Esquemas_NORM!$H$2:$K$126,MATCH($E544,Esquemas_NORM!$A$2:$A$126,0),MATCH(AB$4,Esquemas_NORM!$H$1:$K$1,0)))</f>
        <v>A la fecha no ha conformado un EAT Área Metropolitana</v>
      </c>
      <c r="AC544" s="568" t="str">
        <f>IF($E544="","",INDEX(Esquemas_NORM!$H$2:$K$126,MATCH($E544,Esquemas_NORM!$A$2:$A$126,0),MATCH(AC$4,Esquemas_NORM!$H$1:$K$1,0)))</f>
        <v>ASOCIACION DE MUNICIPIOS DEL NORTE ANTIOQUEÑO - AMUNORTE</v>
      </c>
      <c r="AD544" s="645"/>
    </row>
    <row r="545" spans="1:30" hidden="1" x14ac:dyDescent="0.3">
      <c r="A545" s="6">
        <v>2019</v>
      </c>
      <c r="B545" s="4" t="s">
        <v>556</v>
      </c>
      <c r="C545" s="4" t="s">
        <v>235</v>
      </c>
      <c r="D545" s="4" t="s">
        <v>568</v>
      </c>
      <c r="E545" s="4" t="s">
        <v>244</v>
      </c>
      <c r="F545" s="4" t="s">
        <v>238</v>
      </c>
      <c r="G545" s="4" t="s">
        <v>245</v>
      </c>
      <c r="H545" s="9">
        <v>4.4085656947619061</v>
      </c>
      <c r="I545" s="9">
        <v>0</v>
      </c>
      <c r="J545" s="287">
        <v>4.4085656947619061</v>
      </c>
      <c r="K545" s="9">
        <v>0.96304587671493891</v>
      </c>
      <c r="L545" s="9">
        <v>5.3535238774200966</v>
      </c>
      <c r="M545" s="287">
        <v>6.3165697541350356</v>
      </c>
      <c r="N545" s="9">
        <v>3.0467782818752962</v>
      </c>
      <c r="O545" s="9">
        <v>9.0176088857779142</v>
      </c>
      <c r="P545" s="9">
        <v>2.746775929556768</v>
      </c>
      <c r="Q545" s="9">
        <v>1.6131864909595908</v>
      </c>
      <c r="R545" s="9">
        <v>4.6973836494078798</v>
      </c>
      <c r="S545" s="9">
        <v>10.7187057327177</v>
      </c>
      <c r="T545" s="9">
        <v>17.117188532241041</v>
      </c>
      <c r="U545" s="9">
        <v>2.5105336212817311</v>
      </c>
      <c r="V545" s="287">
        <v>51.468161123817914</v>
      </c>
      <c r="W545" s="287">
        <v>63.072017836687472</v>
      </c>
      <c r="X545" s="9">
        <v>6.2321897366585555</v>
      </c>
      <c r="Y545" s="284">
        <v>69.307019423392518</v>
      </c>
      <c r="Z545" s="568" t="str">
        <f>SUBSTITUTE(SUBSTITUTE(SUBSTITUTE(SUBSTITUTE(IF(E545="","",VLOOKUP(E545,Esquemas_NORM!$A$2:$H$126,8,FALSE)),"PROVINCIA ADMINISTRATIVA Y DE PLANIFICACIÓN","PAT"),"PROVINCIA ADMINISTRATIVA Y DE PLANIFICACION","PAT"),"PROVINCIA ADMINISTRATIVA DE PLANIFICACION","PAT"),"PROVINCIA ADMINISTRATIVA Y PLANIFICACION","PAT")</f>
        <v>PAT BIOENERGÉTICA DEL NORTE DE ANTIOQUIA</v>
      </c>
      <c r="AA545" s="568" t="str">
        <f>IF($E545="","",INDEX(Esquemas_NORM!$H$2:$K$126,MATCH($E545,Esquemas_NORM!$A$2:$A$126,0),MATCH(AA$4,Esquemas_NORM!$H$1:$K$1,0)))</f>
        <v>A la fecha no ha conformado un EAT Región</v>
      </c>
      <c r="AB545" s="568" t="str">
        <f>IF($E545="","",INDEX(Esquemas_NORM!$H$2:$K$126,MATCH($E545,Esquemas_NORM!$A$2:$A$126,0),MATCH(AB$4,Esquemas_NORM!$H$1:$K$1,0)))</f>
        <v>A la fecha no ha conformado un EAT Área Metropolitana</v>
      </c>
      <c r="AC545" s="568" t="str">
        <f>IF($E545="","",INDEX(Esquemas_NORM!$H$2:$K$126,MATCH($E545,Esquemas_NORM!$A$2:$A$126,0),MATCH(AC$4,Esquemas_NORM!$H$1:$K$1,0)))</f>
        <v>ASOCIACION DE MUNICIPIOS DEL NORTE ANTIOQUEÑO - AMUNORTE</v>
      </c>
      <c r="AD545" s="645"/>
    </row>
    <row r="546" spans="1:30" hidden="1" x14ac:dyDescent="0.3">
      <c r="A546" s="6">
        <v>2019</v>
      </c>
      <c r="B546" s="4" t="s">
        <v>556</v>
      </c>
      <c r="C546" s="4" t="s">
        <v>235</v>
      </c>
      <c r="D546" s="4" t="s">
        <v>566</v>
      </c>
      <c r="E546" s="4" t="s">
        <v>246</v>
      </c>
      <c r="F546" s="4" t="s">
        <v>238</v>
      </c>
      <c r="G546" s="4" t="s">
        <v>247</v>
      </c>
      <c r="H546" s="9">
        <v>5.4187868992166885</v>
      </c>
      <c r="I546" s="9">
        <v>0</v>
      </c>
      <c r="J546" s="287">
        <v>5.4187868992166885</v>
      </c>
      <c r="K546" s="9">
        <v>0.51145349432512266</v>
      </c>
      <c r="L546" s="9">
        <v>2.905380896705426</v>
      </c>
      <c r="M546" s="287">
        <v>3.4168343910305485</v>
      </c>
      <c r="N546" s="9">
        <v>18.672249349259445</v>
      </c>
      <c r="O546" s="9">
        <v>1.1850804230859666</v>
      </c>
      <c r="P546" s="9">
        <v>0.36282522019990132</v>
      </c>
      <c r="Q546" s="9">
        <v>0.23498121194014748</v>
      </c>
      <c r="R546" s="9">
        <v>0.81922127029220404</v>
      </c>
      <c r="S546" s="9">
        <v>2.0603663356270476</v>
      </c>
      <c r="T546" s="9">
        <v>2.5297176011332461</v>
      </c>
      <c r="U546" s="9">
        <v>0.32642858505597616</v>
      </c>
      <c r="V546" s="287">
        <v>26.190869996593936</v>
      </c>
      <c r="W546" s="287">
        <v>37.41664753314943</v>
      </c>
      <c r="X546" s="9">
        <v>3.6971648400413648</v>
      </c>
      <c r="Y546" s="284">
        <v>41.115480466359763</v>
      </c>
      <c r="Z546" s="568" t="str">
        <f>SUBSTITUTE(SUBSTITUTE(SUBSTITUTE(SUBSTITUTE(IF(E546="","",VLOOKUP(E546,Esquemas_NORM!$A$2:$H$126,8,FALSE)),"PROVINCIA ADMINISTRATIVA Y DE PLANIFICACIÓN","PAT"),"PROVINCIA ADMINISTRATIVA Y DE PLANIFICACION","PAT"),"PROVINCIA ADMINISTRATIVA DE PLANIFICACION","PAT"),"PROVINCIA ADMINISTRATIVA Y PLANIFICACION","PAT")</f>
        <v>PAT BIOENERGÉTICA DEL NORTE DE ANTIOQUIA</v>
      </c>
      <c r="AA546" s="568" t="str">
        <f>IF($E546="","",INDEX(Esquemas_NORM!$H$2:$K$126,MATCH($E546,Esquemas_NORM!$A$2:$A$126,0),MATCH(AA$4,Esquemas_NORM!$H$1:$K$1,0)))</f>
        <v>A la fecha no ha conformado un EAT Región</v>
      </c>
      <c r="AB546" s="568" t="str">
        <f>IF($E546="","",INDEX(Esquemas_NORM!$H$2:$K$126,MATCH($E546,Esquemas_NORM!$A$2:$A$126,0),MATCH(AB$4,Esquemas_NORM!$H$1:$K$1,0)))</f>
        <v>A la fecha no ha conformado un EAT Área Metropolitana</v>
      </c>
      <c r="AC546" s="568" t="str">
        <f>IF($E546="","",INDEX(Esquemas_NORM!$H$2:$K$126,MATCH($E546,Esquemas_NORM!$A$2:$A$126,0),MATCH(AC$4,Esquemas_NORM!$H$1:$K$1,0)))</f>
        <v>A la fecha no ha conformado un EAT asociación - unión</v>
      </c>
      <c r="AD546" s="645"/>
    </row>
    <row r="547" spans="1:30" hidden="1" x14ac:dyDescent="0.3">
      <c r="A547" s="6">
        <v>2019</v>
      </c>
      <c r="B547" s="4" t="s">
        <v>556</v>
      </c>
      <c r="C547" s="4" t="s">
        <v>235</v>
      </c>
      <c r="D547" s="4" t="s">
        <v>569</v>
      </c>
      <c r="E547" s="4" t="s">
        <v>248</v>
      </c>
      <c r="F547" s="4" t="s">
        <v>238</v>
      </c>
      <c r="G547" s="4" t="s">
        <v>249</v>
      </c>
      <c r="H547" s="9">
        <v>128.07059628186218</v>
      </c>
      <c r="I547" s="9">
        <v>8.4768410279485951E-2</v>
      </c>
      <c r="J547" s="287">
        <v>128.15536469214166</v>
      </c>
      <c r="K547" s="9">
        <v>25.331554795917377</v>
      </c>
      <c r="L547" s="9">
        <v>19.819252652420051</v>
      </c>
      <c r="M547" s="287">
        <v>45.150807448337432</v>
      </c>
      <c r="N547" s="9">
        <v>23.338389788403674</v>
      </c>
      <c r="O547" s="9">
        <v>60.209024413759799</v>
      </c>
      <c r="P547" s="9">
        <v>8.061812436237318</v>
      </c>
      <c r="Q547" s="9">
        <v>9.8703967290999888</v>
      </c>
      <c r="R547" s="9">
        <v>18.880001212852221</v>
      </c>
      <c r="S547" s="9">
        <v>26.228800356623879</v>
      </c>
      <c r="T547" s="9">
        <v>23.342126069892561</v>
      </c>
      <c r="U547" s="9">
        <v>7.8897557498114201</v>
      </c>
      <c r="V547" s="287">
        <v>177.82030675668088</v>
      </c>
      <c r="W547" s="287">
        <v>364.97018054110674</v>
      </c>
      <c r="X547" s="9">
        <v>36.062956147101602</v>
      </c>
      <c r="Y547" s="284">
        <v>401.04940763456932</v>
      </c>
      <c r="Z547" s="568" t="str">
        <f>SUBSTITUTE(SUBSTITUTE(SUBSTITUTE(SUBSTITUTE(IF(E547="","",VLOOKUP(E547,Esquemas_NORM!$A$2:$H$126,8,FALSE)),"PROVINCIA ADMINISTRATIVA Y DE PLANIFICACIÓN","PAT"),"PROVINCIA ADMINISTRATIVA Y DE PLANIFICACION","PAT"),"PROVINCIA ADMINISTRATIVA DE PLANIFICACION","PAT"),"PROVINCIA ADMINISTRATIVA Y PLANIFICACION","PAT")</f>
        <v>PAT DEL RIO GRANDE</v>
      </c>
      <c r="AA547" s="568" t="str">
        <f>IF($E547="","",INDEX(Esquemas_NORM!$H$2:$K$126,MATCH($E547,Esquemas_NORM!$A$2:$A$126,0),MATCH(AA$4,Esquemas_NORM!$H$1:$K$1,0)))</f>
        <v>A la fecha no ha conformado un EAT Región</v>
      </c>
      <c r="AB547" s="568" t="str">
        <f>IF($E547="","",INDEX(Esquemas_NORM!$H$2:$K$126,MATCH($E547,Esquemas_NORM!$A$2:$A$126,0),MATCH(AB$4,Esquemas_NORM!$H$1:$K$1,0)))</f>
        <v>A la fecha no ha conformado un EAT Área Metropolitana</v>
      </c>
      <c r="AC547" s="568" t="str">
        <f>IF($E547="","",INDEX(Esquemas_NORM!$H$2:$K$126,MATCH($E547,Esquemas_NORM!$A$2:$A$126,0),MATCH(AC$4,Esquemas_NORM!$H$1:$K$1,0)))</f>
        <v>ASOCIACION DE MUNICIPIOS DEL NORTE ANTIOQUEÑO - AMUNORTE</v>
      </c>
      <c r="AD547" s="645"/>
    </row>
    <row r="548" spans="1:30" hidden="1" x14ac:dyDescent="0.3">
      <c r="A548" s="6">
        <v>2019</v>
      </c>
      <c r="B548" s="4" t="s">
        <v>556</v>
      </c>
      <c r="C548" s="4" t="s">
        <v>235</v>
      </c>
      <c r="D548" s="4" t="s">
        <v>569</v>
      </c>
      <c r="E548" s="4" t="s">
        <v>250</v>
      </c>
      <c r="F548" s="4" t="s">
        <v>238</v>
      </c>
      <c r="G548" s="4" t="s">
        <v>251</v>
      </c>
      <c r="H548" s="9">
        <v>57.695394945008367</v>
      </c>
      <c r="I548" s="9">
        <v>0</v>
      </c>
      <c r="J548" s="287">
        <v>57.695394945008367</v>
      </c>
      <c r="K548" s="9">
        <v>140.19269179208291</v>
      </c>
      <c r="L548" s="9">
        <v>47.325644214271826</v>
      </c>
      <c r="M548" s="287">
        <v>187.51833600635473</v>
      </c>
      <c r="N548" s="9">
        <v>9.6900378842077668</v>
      </c>
      <c r="O548" s="9">
        <v>31.710324811909359</v>
      </c>
      <c r="P548" s="9">
        <v>4.363401523799217</v>
      </c>
      <c r="Q548" s="9">
        <v>4.3799612595383897</v>
      </c>
      <c r="R548" s="9">
        <v>11.427151967766081</v>
      </c>
      <c r="S548" s="9">
        <v>17.159944072613328</v>
      </c>
      <c r="T548" s="9">
        <v>15.853716859949998</v>
      </c>
      <c r="U548" s="9">
        <v>5.0151650114370856</v>
      </c>
      <c r="V548" s="287">
        <v>99.599703391221226</v>
      </c>
      <c r="W548" s="287">
        <v>337.12721543623468</v>
      </c>
      <c r="X548" s="9">
        <v>33.311773494064866</v>
      </c>
      <c r="Y548" s="284">
        <v>370.45401859335612</v>
      </c>
      <c r="Z548" s="568" t="str">
        <f>SUBSTITUTE(SUBSTITUTE(SUBSTITUTE(SUBSTITUTE(IF(E548="","",VLOOKUP(E548,Esquemas_NORM!$A$2:$H$126,8,FALSE)),"PROVINCIA ADMINISTRATIVA Y DE PLANIFICACIÓN","PAT"),"PROVINCIA ADMINISTRATIVA Y DE PLANIFICACION","PAT"),"PROVINCIA ADMINISTRATIVA DE PLANIFICACION","PAT"),"PROVINCIA ADMINISTRATIVA Y PLANIFICACION","PAT")</f>
        <v>PAT DEL RIO GRANDE</v>
      </c>
      <c r="AA548" s="568" t="str">
        <f>IF($E548="","",INDEX(Esquemas_NORM!$H$2:$K$126,MATCH($E548,Esquemas_NORM!$A$2:$A$126,0),MATCH(AA$4,Esquemas_NORM!$H$1:$K$1,0)))</f>
        <v>A la fecha no ha conformado un EAT Región</v>
      </c>
      <c r="AB548" s="568" t="str">
        <f>IF($E548="","",INDEX(Esquemas_NORM!$H$2:$K$126,MATCH($E548,Esquemas_NORM!$A$2:$A$126,0),MATCH(AB$4,Esquemas_NORM!$H$1:$K$1,0)))</f>
        <v>A la fecha no ha conformado un EAT Área Metropolitana</v>
      </c>
      <c r="AC548" s="568" t="str">
        <f>IF($E548="","",INDEX(Esquemas_NORM!$H$2:$K$126,MATCH($E548,Esquemas_NORM!$A$2:$A$126,0),MATCH(AC$4,Esquemas_NORM!$H$1:$K$1,0)))</f>
        <v>A la fecha no ha conformado un EAT asociación - unión</v>
      </c>
      <c r="AD548" s="645"/>
    </row>
    <row r="549" spans="1:30" hidden="1" x14ac:dyDescent="0.3">
      <c r="A549" s="6">
        <v>2019</v>
      </c>
      <c r="B549" s="4" t="s">
        <v>556</v>
      </c>
      <c r="C549" s="4" t="s">
        <v>235</v>
      </c>
      <c r="D549" s="4" t="s">
        <v>566</v>
      </c>
      <c r="E549" s="4" t="s">
        <v>252</v>
      </c>
      <c r="F549" s="4" t="s">
        <v>238</v>
      </c>
      <c r="G549" s="4" t="s">
        <v>253</v>
      </c>
      <c r="H549" s="9">
        <v>20.591866978922699</v>
      </c>
      <c r="I549" s="9">
        <v>0.58345216383621523</v>
      </c>
      <c r="J549" s="287">
        <v>21.175319142758916</v>
      </c>
      <c r="K549" s="9">
        <v>13.063979414707415</v>
      </c>
      <c r="L549" s="9">
        <v>14.195154873902471</v>
      </c>
      <c r="M549" s="287">
        <v>27.259134288609886</v>
      </c>
      <c r="N549" s="9">
        <v>23.710782877298406</v>
      </c>
      <c r="O549" s="9">
        <v>43.465147503007664</v>
      </c>
      <c r="P549" s="9">
        <v>11.787227256946693</v>
      </c>
      <c r="Q549" s="9">
        <v>5.986471871639071</v>
      </c>
      <c r="R549" s="9">
        <v>30.794115457951559</v>
      </c>
      <c r="S549" s="9">
        <v>40.337298852974691</v>
      </c>
      <c r="T549" s="9">
        <v>71.78714817388385</v>
      </c>
      <c r="U549" s="9">
        <v>14.844255051726577</v>
      </c>
      <c r="V549" s="287">
        <v>242.71244704542852</v>
      </c>
      <c r="W549" s="287">
        <v>296.21759653101174</v>
      </c>
      <c r="X549" s="9">
        <v>29.269465735153187</v>
      </c>
      <c r="Y549" s="284">
        <v>325.50026811387897</v>
      </c>
      <c r="Z549" s="568" t="str">
        <f>SUBSTITUTE(SUBSTITUTE(SUBSTITUTE(SUBSTITUTE(IF(E549="","",VLOOKUP(E549,Esquemas_NORM!$A$2:$H$126,8,FALSE)),"PROVINCIA ADMINISTRATIVA Y DE PLANIFICACIÓN","PAT"),"PROVINCIA ADMINISTRATIVA Y DE PLANIFICACION","PAT"),"PROVINCIA ADMINISTRATIVA DE PLANIFICACION","PAT"),"PROVINCIA ADMINISTRATIVA Y PLANIFICACION","PAT")</f>
        <v>PAT BIOENERGÉTICA DEL NORTE DE ANTIOQUIA</v>
      </c>
      <c r="AA549" s="568" t="str">
        <f>IF($E549="","",INDEX(Esquemas_NORM!$H$2:$K$126,MATCH($E549,Esquemas_NORM!$A$2:$A$126,0),MATCH(AA$4,Esquemas_NORM!$H$1:$K$1,0)))</f>
        <v>A la fecha no ha conformado un EAT Región</v>
      </c>
      <c r="AB549" s="568" t="str">
        <f>IF($E549="","",INDEX(Esquemas_NORM!$H$2:$K$126,MATCH($E549,Esquemas_NORM!$A$2:$A$126,0),MATCH(AB$4,Esquemas_NORM!$H$1:$K$1,0)))</f>
        <v>A la fecha no ha conformado un EAT Área Metropolitana</v>
      </c>
      <c r="AC549" s="568" t="str">
        <f>IF($E549="","",INDEX(Esquemas_NORM!$H$2:$K$126,MATCH($E549,Esquemas_NORM!$A$2:$A$126,0),MATCH(AC$4,Esquemas_NORM!$H$1:$K$1,0)))</f>
        <v>ASOCIACION DE MUNICIPIOS DEL NORTE ANTIOQUEÑO - AMUNORTE</v>
      </c>
      <c r="AD549" s="645"/>
    </row>
    <row r="550" spans="1:30" hidden="1" x14ac:dyDescent="0.3">
      <c r="A550" s="6">
        <v>2019</v>
      </c>
      <c r="B550" s="4" t="s">
        <v>556</v>
      </c>
      <c r="C550" s="4" t="s">
        <v>235</v>
      </c>
      <c r="D550" s="4" t="s">
        <v>566</v>
      </c>
      <c r="E550" s="4" t="s">
        <v>254</v>
      </c>
      <c r="F550" s="4" t="s">
        <v>238</v>
      </c>
      <c r="G550" s="4" t="s">
        <v>255</v>
      </c>
      <c r="H550" s="9">
        <v>5.8354337382350172</v>
      </c>
      <c r="I550" s="9">
        <v>0</v>
      </c>
      <c r="J550" s="287">
        <v>5.8354337382350172</v>
      </c>
      <c r="K550" s="9">
        <v>0.16556421612709687</v>
      </c>
      <c r="L550" s="9">
        <v>5.6826251517150839</v>
      </c>
      <c r="M550" s="287">
        <v>5.8481893678421804</v>
      </c>
      <c r="N550" s="9">
        <v>26.157563908216979</v>
      </c>
      <c r="O550" s="9">
        <v>2.7243285061250462</v>
      </c>
      <c r="P550" s="9">
        <v>0.84601846337217623</v>
      </c>
      <c r="Q550" s="9">
        <v>0.56763882242978947</v>
      </c>
      <c r="R550" s="9">
        <v>1.376472365566807</v>
      </c>
      <c r="S550" s="9">
        <v>3.9477806873362784</v>
      </c>
      <c r="T550" s="9">
        <v>6.3640311517904724</v>
      </c>
      <c r="U550" s="9">
        <v>1.0004177271419639</v>
      </c>
      <c r="V550" s="287">
        <v>42.984251631979511</v>
      </c>
      <c r="W550" s="287">
        <v>57.854462096735489</v>
      </c>
      <c r="X550" s="9">
        <v>5.7166394427508695</v>
      </c>
      <c r="Y550" s="284">
        <v>63.573680782667644</v>
      </c>
      <c r="Z550" s="568" t="str">
        <f>SUBSTITUTE(SUBSTITUTE(SUBSTITUTE(SUBSTITUTE(IF(E550="","",VLOOKUP(E550,Esquemas_NORM!$A$2:$H$126,8,FALSE)),"PROVINCIA ADMINISTRATIVA Y DE PLANIFICACIÓN","PAT"),"PROVINCIA ADMINISTRATIVA Y DE PLANIFICACION","PAT"),"PROVINCIA ADMINISTRATIVA DE PLANIFICACION","PAT"),"PROVINCIA ADMINISTRATIVA Y PLANIFICACION","PAT")</f>
        <v>PAT BIOENERGÉTICA DEL NORTE DE ANTIOQUIA</v>
      </c>
      <c r="AA550" s="568" t="str">
        <f>IF($E550="","",INDEX(Esquemas_NORM!$H$2:$K$126,MATCH($E550,Esquemas_NORM!$A$2:$A$126,0),MATCH(AA$4,Esquemas_NORM!$H$1:$K$1,0)))</f>
        <v>A la fecha no ha conformado un EAT Región</v>
      </c>
      <c r="AB550" s="568" t="str">
        <f>IF($E550="","",INDEX(Esquemas_NORM!$H$2:$K$126,MATCH($E550,Esquemas_NORM!$A$2:$A$126,0),MATCH(AB$4,Esquemas_NORM!$H$1:$K$1,0)))</f>
        <v>A la fecha no ha conformado un EAT Área Metropolitana</v>
      </c>
      <c r="AC550" s="568" t="str">
        <f>IF($E550="","",INDEX(Esquemas_NORM!$H$2:$K$126,MATCH($E550,Esquemas_NORM!$A$2:$A$126,0),MATCH(AC$4,Esquemas_NORM!$H$1:$K$1,0)))</f>
        <v>A la fecha no ha conformado un EAT asociación - unión</v>
      </c>
      <c r="AD550" s="645"/>
    </row>
    <row r="551" spans="1:30" hidden="1" x14ac:dyDescent="0.3">
      <c r="A551" s="6">
        <v>2019</v>
      </c>
      <c r="B551" s="4" t="s">
        <v>556</v>
      </c>
      <c r="C551" s="4" t="s">
        <v>235</v>
      </c>
      <c r="D551" s="4" t="s">
        <v>570</v>
      </c>
      <c r="E551" s="4" t="s">
        <v>256</v>
      </c>
      <c r="F551" s="4" t="s">
        <v>238</v>
      </c>
      <c r="G551" s="4" t="s">
        <v>257</v>
      </c>
      <c r="H551" s="9">
        <v>33.947055513532838</v>
      </c>
      <c r="I551" s="9">
        <v>0</v>
      </c>
      <c r="J551" s="287">
        <v>33.947055513532838</v>
      </c>
      <c r="K551" s="9">
        <v>5.147294395675539</v>
      </c>
      <c r="L551" s="9">
        <v>14.207094294803321</v>
      </c>
      <c r="M551" s="287">
        <v>19.35438869047886</v>
      </c>
      <c r="N551" s="9">
        <v>7.7567175813789637</v>
      </c>
      <c r="O551" s="9">
        <v>26.52880628468888</v>
      </c>
      <c r="P551" s="9">
        <v>8.5903657479262616</v>
      </c>
      <c r="Q551" s="9">
        <v>4.7106566226682345</v>
      </c>
      <c r="R551" s="9">
        <v>15.369005810821118</v>
      </c>
      <c r="S551" s="9">
        <v>24.745903121986636</v>
      </c>
      <c r="T551" s="9">
        <v>60.120750878841726</v>
      </c>
      <c r="U551" s="9">
        <v>6.667502189260726</v>
      </c>
      <c r="V551" s="287">
        <v>154.48970823757253</v>
      </c>
      <c r="W551" s="287">
        <v>212.30775161377215</v>
      </c>
      <c r="X551" s="9">
        <v>20.978275882119739</v>
      </c>
      <c r="Y551" s="284">
        <v>233.29549251035812</v>
      </c>
      <c r="Z551" s="568" t="str">
        <f>SUBSTITUTE(SUBSTITUTE(SUBSTITUTE(SUBSTITUTE(IF(E551="","",VLOOKUP(E551,Esquemas_NORM!$A$2:$H$126,8,FALSE)),"PROVINCIA ADMINISTRATIVA Y DE PLANIFICACIÓN","PAT"),"PROVINCIA ADMINISTRATIVA Y DE PLANIFICACION","PAT"),"PROVINCIA ADMINISTRATIVA DE PLANIFICACION","PAT"),"PROVINCIA ADMINISTRATIVA Y PLANIFICACION","PAT")</f>
        <v>PAT BIOENERGÉTICA DEL NORTE DE ANTIOQUIA</v>
      </c>
      <c r="AA551" s="568" t="str">
        <f>IF($E551="","",INDEX(Esquemas_NORM!$H$2:$K$126,MATCH($E551,Esquemas_NORM!$A$2:$A$126,0),MATCH(AA$4,Esquemas_NORM!$H$1:$K$1,0)))</f>
        <v>A la fecha no ha conformado un EAT Región</v>
      </c>
      <c r="AB551" s="568" t="str">
        <f>IF($E551="","",INDEX(Esquemas_NORM!$H$2:$K$126,MATCH($E551,Esquemas_NORM!$A$2:$A$126,0),MATCH(AB$4,Esquemas_NORM!$H$1:$K$1,0)))</f>
        <v>A la fecha no ha conformado un EAT Área Metropolitana</v>
      </c>
      <c r="AC551" s="568" t="str">
        <f>IF($E551="","",INDEX(Esquemas_NORM!$H$2:$K$126,MATCH($E551,Esquemas_NORM!$A$2:$A$126,0),MATCH(AC$4,Esquemas_NORM!$H$1:$K$1,0)))</f>
        <v>ASOCIACION DE MUNICIPIOS DEL NORTE ANTIOQUEÑO - AMUNORTE</v>
      </c>
      <c r="AD551" s="645"/>
    </row>
    <row r="552" spans="1:30" hidden="1" x14ac:dyDescent="0.3">
      <c r="A552" s="6">
        <v>2019</v>
      </c>
      <c r="B552" s="4" t="s">
        <v>556</v>
      </c>
      <c r="C552" s="4" t="s">
        <v>235</v>
      </c>
      <c r="D552" s="4" t="s">
        <v>570</v>
      </c>
      <c r="E552" s="4" t="s">
        <v>258</v>
      </c>
      <c r="F552" s="4" t="s">
        <v>238</v>
      </c>
      <c r="G552" s="4" t="s">
        <v>259</v>
      </c>
      <c r="H552" s="9">
        <v>12.922467026109496</v>
      </c>
      <c r="I552" s="9">
        <v>0</v>
      </c>
      <c r="J552" s="287">
        <v>12.922467026109496</v>
      </c>
      <c r="K552" s="9">
        <v>0.54742646886259472</v>
      </c>
      <c r="L552" s="9">
        <v>5.2921566583453874</v>
      </c>
      <c r="M552" s="287">
        <v>5.8395831272079821</v>
      </c>
      <c r="N552" s="9">
        <v>1.5526476815058818</v>
      </c>
      <c r="O552" s="9">
        <v>6.1679233181811561</v>
      </c>
      <c r="P552" s="9">
        <v>2.2385297382932969</v>
      </c>
      <c r="Q552" s="9">
        <v>1.9872425747651923</v>
      </c>
      <c r="R552" s="9">
        <v>7.110316182531049</v>
      </c>
      <c r="S552" s="9">
        <v>6.8534831057506596</v>
      </c>
      <c r="T552" s="9">
        <v>15.70258369329034</v>
      </c>
      <c r="U552" s="9">
        <v>2.5742187791683997</v>
      </c>
      <c r="V552" s="287">
        <v>44.186945073485973</v>
      </c>
      <c r="W552" s="287">
        <v>64.209429153157672</v>
      </c>
      <c r="X552" s="9">
        <v>6.3445781360760538</v>
      </c>
      <c r="Y552" s="284">
        <v>70.556869846870825</v>
      </c>
      <c r="Z552" s="568" t="str">
        <f>SUBSTITUTE(SUBSTITUTE(SUBSTITUTE(SUBSTITUTE(IF(E552="","",VLOOKUP(E552,Esquemas_NORM!$A$2:$H$126,8,FALSE)),"PROVINCIA ADMINISTRATIVA Y DE PLANIFICACIÓN","PAT"),"PROVINCIA ADMINISTRATIVA Y DE PLANIFICACION","PAT"),"PROVINCIA ADMINISTRATIVA DE PLANIFICACION","PAT"),"PROVINCIA ADMINISTRATIVA Y PLANIFICACION","PAT")</f>
        <v>PAT BIOENERGÉTICA DEL NORTE DE ANTIOQUIA</v>
      </c>
      <c r="AA552" s="568" t="str">
        <f>IF($E552="","",INDEX(Esquemas_NORM!$H$2:$K$126,MATCH($E552,Esquemas_NORM!$A$2:$A$126,0),MATCH(AA$4,Esquemas_NORM!$H$1:$K$1,0)))</f>
        <v>A la fecha no ha conformado un EAT Región</v>
      </c>
      <c r="AB552" s="568" t="str">
        <f>IF($E552="","",INDEX(Esquemas_NORM!$H$2:$K$126,MATCH($E552,Esquemas_NORM!$A$2:$A$126,0),MATCH(AB$4,Esquemas_NORM!$H$1:$K$1,0)))</f>
        <v>A la fecha no ha conformado un EAT Área Metropolitana</v>
      </c>
      <c r="AC552" s="568" t="str">
        <f>IF($E552="","",INDEX(Esquemas_NORM!$H$2:$K$126,MATCH($E552,Esquemas_NORM!$A$2:$A$126,0),MATCH(AC$4,Esquemas_NORM!$H$1:$K$1,0)))</f>
        <v>ASOCIACION DE MUNICIPIOS DEL NORTE ANTIOQUEÑO - AMUNORTE</v>
      </c>
      <c r="AD552" s="645"/>
    </row>
    <row r="553" spans="1:30" hidden="1" x14ac:dyDescent="0.3">
      <c r="A553" s="6">
        <v>2019</v>
      </c>
      <c r="B553" s="4" t="s">
        <v>556</v>
      </c>
      <c r="C553" s="4" t="s">
        <v>235</v>
      </c>
      <c r="D553" s="4" t="s">
        <v>569</v>
      </c>
      <c r="E553" s="4" t="s">
        <v>260</v>
      </c>
      <c r="F553" s="4" t="s">
        <v>238</v>
      </c>
      <c r="G553" s="4" t="s">
        <v>261</v>
      </c>
      <c r="H553" s="9">
        <v>3.2841137979314436</v>
      </c>
      <c r="I553" s="9">
        <v>0</v>
      </c>
      <c r="J553" s="287">
        <v>3.2841137979314436</v>
      </c>
      <c r="K553" s="9">
        <v>1.1966680141281041</v>
      </c>
      <c r="L553" s="9">
        <v>1.9645832481696099</v>
      </c>
      <c r="M553" s="287">
        <v>3.1612512622977142</v>
      </c>
      <c r="N553" s="9">
        <v>2.6946780764293643</v>
      </c>
      <c r="O553" s="9">
        <v>5.0064909506209903</v>
      </c>
      <c r="P553" s="9">
        <v>1.1765173573729346</v>
      </c>
      <c r="Q553" s="9">
        <v>0.81813765696926444</v>
      </c>
      <c r="R553" s="9">
        <v>2.6885454327654528</v>
      </c>
      <c r="S553" s="9">
        <v>4.0493297531186148</v>
      </c>
      <c r="T553" s="9">
        <v>7.6046513658918702</v>
      </c>
      <c r="U553" s="9">
        <v>1.6717228411222633</v>
      </c>
      <c r="V553" s="287">
        <v>25.710073434290759</v>
      </c>
      <c r="W553" s="287">
        <v>32.806235407590847</v>
      </c>
      <c r="X553" s="9">
        <v>3.241606826896863</v>
      </c>
      <c r="Y553" s="284">
        <v>36.049304788211522</v>
      </c>
      <c r="Z553" s="568" t="str">
        <f>SUBSTITUTE(SUBSTITUTE(SUBSTITUTE(SUBSTITUTE(IF(E553="","",VLOOKUP(E553,Esquemas_NORM!$A$2:$H$126,8,FALSE)),"PROVINCIA ADMINISTRATIVA Y DE PLANIFICACIÓN","PAT"),"PROVINCIA ADMINISTRATIVA Y DE PLANIFICACION","PAT"),"PROVINCIA ADMINISTRATIVA DE PLANIFICACION","PAT"),"PROVINCIA ADMINISTRATIVA Y PLANIFICACION","PAT")</f>
        <v>PAT BIOENERGÉTICA DEL NORTE DE ANTIOQUIA</v>
      </c>
      <c r="AA553" s="568" t="str">
        <f>IF($E553="","",INDEX(Esquemas_NORM!$H$2:$K$126,MATCH($E553,Esquemas_NORM!$A$2:$A$126,0),MATCH(AA$4,Esquemas_NORM!$H$1:$K$1,0)))</f>
        <v>A la fecha no ha conformado un EAT Región</v>
      </c>
      <c r="AB553" s="568" t="str">
        <f>IF($E553="","",INDEX(Esquemas_NORM!$H$2:$K$126,MATCH($E553,Esquemas_NORM!$A$2:$A$126,0),MATCH(AB$4,Esquemas_NORM!$H$1:$K$1,0)))</f>
        <v>A la fecha no ha conformado un EAT Área Metropolitana</v>
      </c>
      <c r="AC553" s="568" t="str">
        <f>IF($E553="","",INDEX(Esquemas_NORM!$H$2:$K$126,MATCH($E553,Esquemas_NORM!$A$2:$A$126,0),MATCH(AC$4,Esquemas_NORM!$H$1:$K$1,0)))</f>
        <v>ASOCIACION DE MUNICIPIOS DEL NORTE ANTIOQUEÑO - AMUNORTE</v>
      </c>
      <c r="AD553" s="645"/>
    </row>
    <row r="554" spans="1:30" hidden="1" x14ac:dyDescent="0.3">
      <c r="A554" s="6">
        <v>2019</v>
      </c>
      <c r="B554" s="4" t="s">
        <v>556</v>
      </c>
      <c r="C554" s="4" t="s">
        <v>235</v>
      </c>
      <c r="D554" s="4" t="s">
        <v>569</v>
      </c>
      <c r="E554" s="4" t="s">
        <v>262</v>
      </c>
      <c r="F554" s="4" t="s">
        <v>238</v>
      </c>
      <c r="G554" s="4" t="s">
        <v>263</v>
      </c>
      <c r="H554" s="9">
        <v>81.989646924140771</v>
      </c>
      <c r="I554" s="9">
        <v>7.9549018680791315E-3</v>
      </c>
      <c r="J554" s="287">
        <v>81.997601826008847</v>
      </c>
      <c r="K554" s="9">
        <v>376.26812830544702</v>
      </c>
      <c r="L554" s="9">
        <v>55.322100904972601</v>
      </c>
      <c r="M554" s="287">
        <v>431.59022921041964</v>
      </c>
      <c r="N554" s="9">
        <v>17.530747395706044</v>
      </c>
      <c r="O554" s="9">
        <v>63.213323015375003</v>
      </c>
      <c r="P554" s="9">
        <v>9.7012007686456023</v>
      </c>
      <c r="Q554" s="9">
        <v>11.535719224258429</v>
      </c>
      <c r="R554" s="9">
        <v>27.872671299683677</v>
      </c>
      <c r="S554" s="9">
        <v>36.047915168887016</v>
      </c>
      <c r="T554" s="9">
        <v>31.576991227012385</v>
      </c>
      <c r="U554" s="9">
        <v>9.3452510512766498</v>
      </c>
      <c r="V554" s="287">
        <v>206.82381915084483</v>
      </c>
      <c r="W554" s="287">
        <v>696.55869588234691</v>
      </c>
      <c r="X554" s="9">
        <v>68.827446851274161</v>
      </c>
      <c r="Y554" s="284">
        <v>765.41719641905161</v>
      </c>
      <c r="Z554" s="568" t="str">
        <f>SUBSTITUTE(SUBSTITUTE(SUBSTITUTE(SUBSTITUTE(IF(E554="","",VLOOKUP(E554,Esquemas_NORM!$A$2:$H$126,8,FALSE)),"PROVINCIA ADMINISTRATIVA Y DE PLANIFICACIÓN","PAT"),"PROVINCIA ADMINISTRATIVA Y DE PLANIFICACION","PAT"),"PROVINCIA ADMINISTRATIVA DE PLANIFICACION","PAT"),"PROVINCIA ADMINISTRATIVA Y PLANIFICACION","PAT")</f>
        <v>PAT DEL RIO GRANDE</v>
      </c>
      <c r="AA554" s="568" t="str">
        <f>IF($E554="","",INDEX(Esquemas_NORM!$H$2:$K$126,MATCH($E554,Esquemas_NORM!$A$2:$A$126,0),MATCH(AA$4,Esquemas_NORM!$H$1:$K$1,0)))</f>
        <v>A la fecha no ha conformado un EAT Región</v>
      </c>
      <c r="AB554" s="568" t="str">
        <f>IF($E554="","",INDEX(Esquemas_NORM!$H$2:$K$126,MATCH($E554,Esquemas_NORM!$A$2:$A$126,0),MATCH(AB$4,Esquemas_NORM!$H$1:$K$1,0)))</f>
        <v>A la fecha no ha conformado un EAT Área Metropolitana</v>
      </c>
      <c r="AC554" s="568" t="str">
        <f>IF($E554="","",INDEX(Esquemas_NORM!$H$2:$K$126,MATCH($E554,Esquemas_NORM!$A$2:$A$126,0),MATCH(AC$4,Esquemas_NORM!$H$1:$K$1,0)))</f>
        <v>A la fecha no ha conformado un EAT asociación - unión</v>
      </c>
      <c r="AD554" s="645"/>
    </row>
    <row r="555" spans="1:30" hidden="1" x14ac:dyDescent="0.3">
      <c r="A555" s="6">
        <v>2019</v>
      </c>
      <c r="B555" s="4" t="s">
        <v>556</v>
      </c>
      <c r="C555" s="4" t="s">
        <v>235</v>
      </c>
      <c r="D555" s="4" t="s">
        <v>569</v>
      </c>
      <c r="E555" s="4" t="s">
        <v>264</v>
      </c>
      <c r="F555" s="4" t="s">
        <v>238</v>
      </c>
      <c r="G555" s="4" t="s">
        <v>265</v>
      </c>
      <c r="H555" s="9">
        <v>200.8681449920125</v>
      </c>
      <c r="I555" s="9">
        <v>1.8767014973358866</v>
      </c>
      <c r="J555" s="287">
        <v>202.74484648934839</v>
      </c>
      <c r="K555" s="9">
        <v>149.17707965789199</v>
      </c>
      <c r="L555" s="9">
        <v>107.09708285468301</v>
      </c>
      <c r="M555" s="287">
        <v>256.274162512575</v>
      </c>
      <c r="N555" s="9">
        <v>38.620488836304709</v>
      </c>
      <c r="O555" s="9">
        <v>84.797454169643203</v>
      </c>
      <c r="P555" s="9">
        <v>13.339608210102632</v>
      </c>
      <c r="Q555" s="9">
        <v>13.81944810783264</v>
      </c>
      <c r="R555" s="9">
        <v>32.004223481257704</v>
      </c>
      <c r="S555" s="9">
        <v>54.411776216634799</v>
      </c>
      <c r="T555" s="9">
        <v>93.086543607641673</v>
      </c>
      <c r="U555" s="9">
        <v>12.251425739025132</v>
      </c>
      <c r="V555" s="287">
        <v>342.33096836844248</v>
      </c>
      <c r="W555" s="287">
        <v>808.75965347044519</v>
      </c>
      <c r="X555" s="9">
        <v>79.914101128508776</v>
      </c>
      <c r="Y555" s="284">
        <v>888.70981038006209</v>
      </c>
      <c r="Z555" s="568" t="str">
        <f>SUBSTITUTE(SUBSTITUTE(SUBSTITUTE(SUBSTITUTE(IF(E555="","",VLOOKUP(E555,Esquemas_NORM!$A$2:$H$126,8,FALSE)),"PROVINCIA ADMINISTRATIVA Y DE PLANIFICACIÓN","PAT"),"PROVINCIA ADMINISTRATIVA Y DE PLANIFICACION","PAT"),"PROVINCIA ADMINISTRATIVA DE PLANIFICACION","PAT"),"PROVINCIA ADMINISTRATIVA Y PLANIFICACION","PAT")</f>
        <v>PAT DEL RIO GRANDE</v>
      </c>
      <c r="AA555" s="568" t="str">
        <f>IF($E555="","",INDEX(Esquemas_NORM!$H$2:$K$126,MATCH($E555,Esquemas_NORM!$A$2:$A$126,0),MATCH(AA$4,Esquemas_NORM!$H$1:$K$1,0)))</f>
        <v>A la fecha no ha conformado un EAT Región</v>
      </c>
      <c r="AB555" s="568" t="str">
        <f>IF($E555="","",INDEX(Esquemas_NORM!$H$2:$K$126,MATCH($E555,Esquemas_NORM!$A$2:$A$126,0),MATCH(AB$4,Esquemas_NORM!$H$1:$K$1,0)))</f>
        <v>A la fecha no ha conformado un EAT Área Metropolitana</v>
      </c>
      <c r="AC555" s="568" t="str">
        <f>IF($E555="","",INDEX(Esquemas_NORM!$H$2:$K$126,MATCH($E555,Esquemas_NORM!$A$2:$A$126,0),MATCH(AC$4,Esquemas_NORM!$H$1:$K$1,0)))</f>
        <v>A la fecha no ha conformado un EAT asociación - unión</v>
      </c>
      <c r="AD555" s="645"/>
    </row>
    <row r="556" spans="1:30" hidden="1" x14ac:dyDescent="0.3">
      <c r="A556" s="6">
        <v>2019</v>
      </c>
      <c r="B556" s="4" t="s">
        <v>556</v>
      </c>
      <c r="C556" s="4" t="s">
        <v>235</v>
      </c>
      <c r="D556" s="4" t="s">
        <v>570</v>
      </c>
      <c r="E556" s="4" t="s">
        <v>266</v>
      </c>
      <c r="F556" s="4" t="s">
        <v>238</v>
      </c>
      <c r="G556" s="4" t="s">
        <v>267</v>
      </c>
      <c r="H556" s="9">
        <v>6.6964783757064179</v>
      </c>
      <c r="I556" s="9">
        <v>1.4568953103990394</v>
      </c>
      <c r="J556" s="287">
        <v>8.1533736861054571</v>
      </c>
      <c r="K556" s="9">
        <v>5.8901845133689701</v>
      </c>
      <c r="L556" s="9">
        <v>0.47415666526828543</v>
      </c>
      <c r="M556" s="287">
        <v>6.3643411786372557</v>
      </c>
      <c r="N556" s="9">
        <v>6.8064641618471073</v>
      </c>
      <c r="O556" s="9">
        <v>9.187727324626243</v>
      </c>
      <c r="P556" s="9">
        <v>1.5266738766731727</v>
      </c>
      <c r="Q556" s="9">
        <v>1.1542594057532112</v>
      </c>
      <c r="R556" s="9">
        <v>4.0598182382646044</v>
      </c>
      <c r="S556" s="9">
        <v>15.934513246502375</v>
      </c>
      <c r="T556" s="9">
        <v>12.454065708990322</v>
      </c>
      <c r="U556" s="9">
        <v>1.6853118988381806</v>
      </c>
      <c r="V556" s="287">
        <v>52.808833861495216</v>
      </c>
      <c r="W556" s="287">
        <v>69.151417556524024</v>
      </c>
      <c r="X556" s="9">
        <v>6.8328994307271884</v>
      </c>
      <c r="Y556" s="284">
        <v>75.987399866526999</v>
      </c>
      <c r="Z556" s="568" t="str">
        <f>SUBSTITUTE(SUBSTITUTE(SUBSTITUTE(SUBSTITUTE(IF(E556="","",VLOOKUP(E556,Esquemas_NORM!$A$2:$H$126,8,FALSE)),"PROVINCIA ADMINISTRATIVA Y DE PLANIFICACIÓN","PAT"),"PROVINCIA ADMINISTRATIVA Y DE PLANIFICACION","PAT"),"PROVINCIA ADMINISTRATIVA DE PLANIFICACION","PAT"),"PROVINCIA ADMINISTRATIVA Y PLANIFICACION","PAT")</f>
        <v>PAT BIOENERGÉTICA DEL NORTE DE ANTIOQUIA</v>
      </c>
      <c r="AA556" s="568" t="str">
        <f>IF($E556="","",INDEX(Esquemas_NORM!$H$2:$K$126,MATCH($E556,Esquemas_NORM!$A$2:$A$126,0),MATCH(AA$4,Esquemas_NORM!$H$1:$K$1,0)))</f>
        <v>A la fecha no ha conformado un EAT Región</v>
      </c>
      <c r="AB556" s="568" t="str">
        <f>IF($E556="","",INDEX(Esquemas_NORM!$H$2:$K$126,MATCH($E556,Esquemas_NORM!$A$2:$A$126,0),MATCH(AB$4,Esquemas_NORM!$H$1:$K$1,0)))</f>
        <v>A la fecha no ha conformado un EAT Área Metropolitana</v>
      </c>
      <c r="AC556" s="568" t="str">
        <f>IF($E556="","",INDEX(Esquemas_NORM!$H$2:$K$126,MATCH($E556,Esquemas_NORM!$A$2:$A$126,0),MATCH(AC$4,Esquemas_NORM!$H$1:$K$1,0)))</f>
        <v>ASOCIACION DE MUNICIPIOS DEL NORTE ANTIOQUEÑO - AMUNORTE</v>
      </c>
      <c r="AD556" s="645"/>
    </row>
    <row r="557" spans="1:30" hidden="1" x14ac:dyDescent="0.3">
      <c r="A557" s="6">
        <v>2019</v>
      </c>
      <c r="B557" s="4" t="s">
        <v>556</v>
      </c>
      <c r="C557" s="4" t="s">
        <v>235</v>
      </c>
      <c r="D557" s="4" t="s">
        <v>568</v>
      </c>
      <c r="E557" s="4" t="s">
        <v>268</v>
      </c>
      <c r="F557" s="4" t="s">
        <v>238</v>
      </c>
      <c r="G557" s="4" t="s">
        <v>269</v>
      </c>
      <c r="H557" s="9">
        <v>10.947972585151298</v>
      </c>
      <c r="I557" s="9">
        <v>0.38240305340270375</v>
      </c>
      <c r="J557" s="287">
        <v>11.330375638554003</v>
      </c>
      <c r="K557" s="9">
        <v>0.3253513215708641</v>
      </c>
      <c r="L557" s="9">
        <v>9.6084312094238129</v>
      </c>
      <c r="M557" s="287">
        <v>9.9337825309946766</v>
      </c>
      <c r="N557" s="9">
        <v>4.0433755170467602</v>
      </c>
      <c r="O557" s="9">
        <v>22.079507069708775</v>
      </c>
      <c r="P557" s="9">
        <v>4.0149683670626022</v>
      </c>
      <c r="Q557" s="9">
        <v>2.465805738964971</v>
      </c>
      <c r="R557" s="9">
        <v>8.0896063188454619</v>
      </c>
      <c r="S557" s="9">
        <v>12.010956340962133</v>
      </c>
      <c r="T557" s="9">
        <v>30.161146073537804</v>
      </c>
      <c r="U557" s="9">
        <v>4.0383496159741989</v>
      </c>
      <c r="V557" s="287">
        <v>86.903715042102704</v>
      </c>
      <c r="W557" s="287">
        <v>110.43408265181657</v>
      </c>
      <c r="X557" s="9">
        <v>10.912068141878994</v>
      </c>
      <c r="Y557" s="284">
        <v>121.3510741193015</v>
      </c>
      <c r="Z557" s="568" t="str">
        <f>SUBSTITUTE(SUBSTITUTE(SUBSTITUTE(SUBSTITUTE(IF(E557="","",VLOOKUP(E557,Esquemas_NORM!$A$2:$H$126,8,FALSE)),"PROVINCIA ADMINISTRATIVA Y DE PLANIFICACIÓN","PAT"),"PROVINCIA ADMINISTRATIVA Y DE PLANIFICACION","PAT"),"PROVINCIA ADMINISTRATIVA DE PLANIFICACION","PAT"),"PROVINCIA ADMINISTRATIVA Y PLANIFICACION","PAT")</f>
        <v>PAT BIOENERGÉTICA DEL NORTE DE ANTIOQUIA</v>
      </c>
      <c r="AA557" s="568" t="str">
        <f>IF($E557="","",INDEX(Esquemas_NORM!$H$2:$K$126,MATCH($E557,Esquemas_NORM!$A$2:$A$126,0),MATCH(AA$4,Esquemas_NORM!$H$1:$K$1,0)))</f>
        <v>A la fecha no ha conformado un EAT Región</v>
      </c>
      <c r="AB557" s="568" t="str">
        <f>IF($E557="","",INDEX(Esquemas_NORM!$H$2:$K$126,MATCH($E557,Esquemas_NORM!$A$2:$A$126,0),MATCH(AB$4,Esquemas_NORM!$H$1:$K$1,0)))</f>
        <v>A la fecha no ha conformado un EAT Área Metropolitana</v>
      </c>
      <c r="AC557" s="568" t="str">
        <f>IF($E557="","",INDEX(Esquemas_NORM!$H$2:$K$126,MATCH($E557,Esquemas_NORM!$A$2:$A$126,0),MATCH(AC$4,Esquemas_NORM!$H$1:$K$1,0)))</f>
        <v>A la fecha no ha conformado un EAT asociación - unión</v>
      </c>
      <c r="AD557" s="645"/>
    </row>
    <row r="558" spans="1:30" hidden="1" x14ac:dyDescent="0.3">
      <c r="A558" s="6">
        <v>2019</v>
      </c>
      <c r="B558" s="4" t="s">
        <v>556</v>
      </c>
      <c r="C558" s="4" t="s">
        <v>235</v>
      </c>
      <c r="D558" s="4" t="s">
        <v>568</v>
      </c>
      <c r="E558" s="4" t="s">
        <v>270</v>
      </c>
      <c r="F558" s="4" t="s">
        <v>238</v>
      </c>
      <c r="G558" s="4" t="s">
        <v>271</v>
      </c>
      <c r="H558" s="9">
        <v>40.684780988611692</v>
      </c>
      <c r="I558" s="9">
        <v>0.48775591041507765</v>
      </c>
      <c r="J558" s="287">
        <v>41.172536899026767</v>
      </c>
      <c r="K558" s="9">
        <v>74.577445222463368</v>
      </c>
      <c r="L558" s="9">
        <v>50.862433006469431</v>
      </c>
      <c r="M558" s="287">
        <v>125.4398782289328</v>
      </c>
      <c r="N558" s="9">
        <v>21.24962590074038</v>
      </c>
      <c r="O558" s="9">
        <v>96.601734429488374</v>
      </c>
      <c r="P558" s="9">
        <v>17.052110450779537</v>
      </c>
      <c r="Q558" s="9">
        <v>18.913214031661997</v>
      </c>
      <c r="R558" s="9">
        <v>38.3065317506505</v>
      </c>
      <c r="S558" s="9">
        <v>55.580835349815374</v>
      </c>
      <c r="T558" s="9">
        <v>86.774365789936567</v>
      </c>
      <c r="U558" s="9">
        <v>14.983768633358022</v>
      </c>
      <c r="V558" s="287">
        <v>349.46218633643076</v>
      </c>
      <c r="W558" s="287">
        <v>517.24414712727764</v>
      </c>
      <c r="X558" s="9">
        <v>51.109252179302423</v>
      </c>
      <c r="Y558" s="284">
        <v>568.37645886657231</v>
      </c>
      <c r="Z558" s="568" t="str">
        <f>SUBSTITUTE(SUBSTITUTE(SUBSTITUTE(SUBSTITUTE(IF(E558="","",VLOOKUP(E558,Esquemas_NORM!$A$2:$H$126,8,FALSE)),"PROVINCIA ADMINISTRATIVA Y DE PLANIFICACIÓN","PAT"),"PROVINCIA ADMINISTRATIVA Y DE PLANIFICACION","PAT"),"PROVINCIA ADMINISTRATIVA DE PLANIFICACION","PAT"),"PROVINCIA ADMINISTRATIVA Y PLANIFICACION","PAT")</f>
        <v>PAT BIOENERGÉTICA DEL NORTE DE ANTIOQUIA</v>
      </c>
      <c r="AA558" s="568" t="str">
        <f>IF($E558="","",INDEX(Esquemas_NORM!$H$2:$K$126,MATCH($E558,Esquemas_NORM!$A$2:$A$126,0),MATCH(AA$4,Esquemas_NORM!$H$1:$K$1,0)))</f>
        <v>A la fecha no ha conformado un EAT Región</v>
      </c>
      <c r="AB558" s="568" t="str">
        <f>IF($E558="","",INDEX(Esquemas_NORM!$H$2:$K$126,MATCH($E558,Esquemas_NORM!$A$2:$A$126,0),MATCH(AB$4,Esquemas_NORM!$H$1:$K$1,0)))</f>
        <v>A la fecha no ha conformado un EAT Área Metropolitana</v>
      </c>
      <c r="AC558" s="568" t="str">
        <f>IF($E558="","",INDEX(Esquemas_NORM!$H$2:$K$126,MATCH($E558,Esquemas_NORM!$A$2:$A$126,0),MATCH(AC$4,Esquemas_NORM!$H$1:$K$1,0)))</f>
        <v>A la fecha no ha conformado un EAT asociación - unión</v>
      </c>
      <c r="AD558" s="645"/>
    </row>
    <row r="559" spans="1:30" hidden="1" x14ac:dyDescent="0.3">
      <c r="A559" s="6">
        <v>2019</v>
      </c>
      <c r="B559" s="4" t="s">
        <v>556</v>
      </c>
      <c r="C559" s="4" t="s">
        <v>272</v>
      </c>
      <c r="D559" s="4" t="s">
        <v>571</v>
      </c>
      <c r="E559" s="4" t="s">
        <v>274</v>
      </c>
      <c r="F559" s="4" t="s">
        <v>275</v>
      </c>
      <c r="G559" s="4" t="s">
        <v>277</v>
      </c>
      <c r="H559" s="9">
        <v>6.7582005704504313</v>
      </c>
      <c r="I559" s="9">
        <v>0.20795860802140104</v>
      </c>
      <c r="J559" s="287">
        <v>6.9661591784718322</v>
      </c>
      <c r="K559" s="9">
        <v>0.30987996515650806</v>
      </c>
      <c r="L559" s="9">
        <v>2.1813370320573302</v>
      </c>
      <c r="M559" s="287">
        <v>2.4912169972138383</v>
      </c>
      <c r="N559" s="9">
        <v>2.5622549527456915</v>
      </c>
      <c r="O559" s="9">
        <v>1.6592710349444495</v>
      </c>
      <c r="P559" s="9">
        <v>0.5706160563869016</v>
      </c>
      <c r="Q559" s="9">
        <v>0.23925344031190701</v>
      </c>
      <c r="R559" s="9">
        <v>1.1899586291306001</v>
      </c>
      <c r="S559" s="9">
        <v>2.4097321828996354</v>
      </c>
      <c r="T559" s="9">
        <v>7.1750041978849488</v>
      </c>
      <c r="U559" s="9">
        <v>0.70811246946762862</v>
      </c>
      <c r="V559" s="287">
        <v>16.514202963771762</v>
      </c>
      <c r="W559" s="287">
        <v>26.921722129766987</v>
      </c>
      <c r="X559" s="9">
        <v>2.6601539970482158</v>
      </c>
      <c r="Y559" s="284">
        <v>29.583076339654674</v>
      </c>
      <c r="Z559" s="568" t="str">
        <f>SUBSTITUTE(SUBSTITUTE(SUBSTITUTE(SUBSTITUTE(IF(E559="","",VLOOKUP(E559,Esquemas_NORM!$A$2:$H$126,8,FALSE)),"PROVINCIA ADMINISTRATIVA Y DE PLANIFICACIÓN","PAT"),"PROVINCIA ADMINISTRATIVA Y DE PLANIFICACION","PAT"),"PROVINCIA ADMINISTRATIVA DE PLANIFICACION","PAT"),"PROVINCIA ADMINISTRATIVA Y PLANIFICACION","PAT")</f>
        <v>PAT AGROINDUSTRIAL DEL OCCIDENTE ANTIOQUEÑO</v>
      </c>
      <c r="AA559" s="568" t="str">
        <f>IF($E559="","",INDEX(Esquemas_NORM!$H$2:$K$126,MATCH($E559,Esquemas_NORM!$A$2:$A$126,0),MATCH(AA$4,Esquemas_NORM!$H$1:$K$1,0)))</f>
        <v>Región de Planeación y Gestión de Occidente</v>
      </c>
      <c r="AB559" s="568" t="str">
        <f>IF($E559="","",INDEX(Esquemas_NORM!$H$2:$K$126,MATCH($E559,Esquemas_NORM!$A$2:$A$126,0),MATCH(AB$4,Esquemas_NORM!$H$1:$K$1,0)))</f>
        <v>A la fecha no ha conformado un EAT Área Metropolitana</v>
      </c>
      <c r="AC559" s="568" t="str">
        <f>IF($E559="","",INDEX(Esquemas_NORM!$H$2:$K$126,MATCH($E559,Esquemas_NORM!$A$2:$A$126,0),MATCH(AC$4,Esquemas_NORM!$H$1:$K$1,0)))</f>
        <v>ASOCIACION DE MUNICIPIOS DEL NORTE ANTIOQUEÑO - AMUNORTE</v>
      </c>
      <c r="AD559" s="645"/>
    </row>
    <row r="560" spans="1:30" hidden="1" x14ac:dyDescent="0.3">
      <c r="A560" s="6">
        <v>2019</v>
      </c>
      <c r="B560" s="4" t="s">
        <v>556</v>
      </c>
      <c r="C560" s="4" t="s">
        <v>272</v>
      </c>
      <c r="D560" s="4" t="s">
        <v>572</v>
      </c>
      <c r="E560" s="4" t="s">
        <v>278</v>
      </c>
      <c r="F560" s="4" t="s">
        <v>275</v>
      </c>
      <c r="G560" s="4" t="s">
        <v>280</v>
      </c>
      <c r="H560" s="9">
        <v>39.487483170522033</v>
      </c>
      <c r="I560" s="9">
        <v>6.488584407207755E-2</v>
      </c>
      <c r="J560" s="287">
        <v>39.552369014594113</v>
      </c>
      <c r="K560" s="9">
        <v>0.57536474921062752</v>
      </c>
      <c r="L560" s="9">
        <v>8.3364066895529572</v>
      </c>
      <c r="M560" s="287">
        <v>8.9117714387635854</v>
      </c>
      <c r="N560" s="9">
        <v>1.2841604883767439</v>
      </c>
      <c r="O560" s="9">
        <v>8.0689212767180418</v>
      </c>
      <c r="P560" s="9">
        <v>2.1238906048123907</v>
      </c>
      <c r="Q560" s="9">
        <v>1.5234343435786106</v>
      </c>
      <c r="R560" s="9">
        <v>5.0582519195915907</v>
      </c>
      <c r="S560" s="9">
        <v>6.0090246965452048</v>
      </c>
      <c r="T560" s="9">
        <v>14.513685800573786</v>
      </c>
      <c r="U560" s="9">
        <v>2.6722946363878957</v>
      </c>
      <c r="V560" s="287">
        <v>41.25366376658426</v>
      </c>
      <c r="W560" s="287">
        <v>93.363821552800687</v>
      </c>
      <c r="X560" s="9">
        <v>9.2253438277950774</v>
      </c>
      <c r="Y560" s="284">
        <v>102.59332768703486</v>
      </c>
      <c r="Z560" s="568" t="str">
        <f>SUBSTITUTE(SUBSTITUTE(SUBSTITUTE(SUBSTITUTE(IF(E560="","",VLOOKUP(E560,Esquemas_NORM!$A$2:$H$126,8,FALSE)),"PROVINCIA ADMINISTRATIVA Y DE PLANIFICACIÓN","PAT"),"PROVINCIA ADMINISTRATIVA Y DE PLANIFICACION","PAT"),"PROVINCIA ADMINISTRATIVA DE PLANIFICACION","PAT"),"PROVINCIA ADMINISTRATIVA Y PLANIFICACION","PAT")</f>
        <v>PAT DE PENDERISCO Y SINIFANÁ</v>
      </c>
      <c r="AA560" s="568" t="str">
        <f>IF($E560="","",INDEX(Esquemas_NORM!$H$2:$K$126,MATCH($E560,Esquemas_NORM!$A$2:$A$126,0),MATCH(AA$4,Esquemas_NORM!$H$1:$K$1,0)))</f>
        <v>A la fecha no ha conformado un EAT Región</v>
      </c>
      <c r="AB560" s="568" t="str">
        <f>IF($E560="","",INDEX(Esquemas_NORM!$H$2:$K$126,MATCH($E560,Esquemas_NORM!$A$2:$A$126,0),MATCH(AB$4,Esquemas_NORM!$H$1:$K$1,0)))</f>
        <v>A la fecha no ha conformado un EAT Área Metropolitana</v>
      </c>
      <c r="AC560" s="568" t="str">
        <f>IF($E560="","",INDEX(Esquemas_NORM!$H$2:$K$126,MATCH($E560,Esquemas_NORM!$A$2:$A$126,0),MATCH(AC$4,Esquemas_NORM!$H$1:$K$1,0)))</f>
        <v>ASOCIACION DE MUNICIPIOS DEL OCCIDENTE ANTIOQUEÑO - AMOCCIDENTE</v>
      </c>
      <c r="AD560" s="645"/>
    </row>
    <row r="561" spans="1:30" hidden="1" x14ac:dyDescent="0.3">
      <c r="A561" s="6">
        <v>2019</v>
      </c>
      <c r="B561" s="4" t="s">
        <v>556</v>
      </c>
      <c r="C561" s="4" t="s">
        <v>272</v>
      </c>
      <c r="D561" s="4" t="s">
        <v>572</v>
      </c>
      <c r="E561" s="4" t="s">
        <v>281</v>
      </c>
      <c r="F561" s="4" t="s">
        <v>275</v>
      </c>
      <c r="G561" s="4" t="s">
        <v>282</v>
      </c>
      <c r="H561" s="9">
        <v>10.682143578531718</v>
      </c>
      <c r="I561" s="9">
        <v>0</v>
      </c>
      <c r="J561" s="287">
        <v>10.682143578531718</v>
      </c>
      <c r="K561" s="9">
        <v>1.1721450537985789</v>
      </c>
      <c r="L561" s="9">
        <v>3.0946460432660503</v>
      </c>
      <c r="M561" s="287">
        <v>4.2667910970646297</v>
      </c>
      <c r="N561" s="9">
        <v>0.90875364672738845</v>
      </c>
      <c r="O561" s="9">
        <v>6.0509463718758658</v>
      </c>
      <c r="P561" s="9">
        <v>1.4991625123653802</v>
      </c>
      <c r="Q561" s="9">
        <v>0.93989656306502645</v>
      </c>
      <c r="R561" s="9">
        <v>4.2585808355812995</v>
      </c>
      <c r="S561" s="9">
        <v>4.518333254258164</v>
      </c>
      <c r="T561" s="9">
        <v>10.840532694934719</v>
      </c>
      <c r="U561" s="9">
        <v>2.3521189285981423</v>
      </c>
      <c r="V561" s="287">
        <v>31.368324807405983</v>
      </c>
      <c r="W561" s="287">
        <v>47.435402814890665</v>
      </c>
      <c r="X561" s="9">
        <v>4.6871249837392979</v>
      </c>
      <c r="Y561" s="284">
        <v>52.124642543713193</v>
      </c>
      <c r="Z561" s="568" t="str">
        <f>SUBSTITUTE(SUBSTITUTE(SUBSTITUTE(SUBSTITUTE(IF(E561="","",VLOOKUP(E561,Esquemas_NORM!$A$2:$H$126,8,FALSE)),"PROVINCIA ADMINISTRATIVA Y DE PLANIFICACIÓN","PAT"),"PROVINCIA ADMINISTRATIVA Y DE PLANIFICACION","PAT"),"PROVINCIA ADMINISTRATIVA DE PLANIFICACION","PAT"),"PROVINCIA ADMINISTRATIVA Y PLANIFICACION","PAT")</f>
        <v>A la fecha no ha conformado un EAT Provincia</v>
      </c>
      <c r="AA561" s="568" t="str">
        <f>IF($E561="","",INDEX(Esquemas_NORM!$H$2:$K$126,MATCH($E561,Esquemas_NORM!$A$2:$A$126,0),MATCH(AA$4,Esquemas_NORM!$H$1:$K$1,0)))</f>
        <v>Región de Planeación y Gestión de Occidente</v>
      </c>
      <c r="AB561" s="568" t="str">
        <f>IF($E561="","",INDEX(Esquemas_NORM!$H$2:$K$126,MATCH($E561,Esquemas_NORM!$A$2:$A$126,0),MATCH(AB$4,Esquemas_NORM!$H$1:$K$1,0)))</f>
        <v>A la fecha no ha conformado un EAT Área Metropolitana</v>
      </c>
      <c r="AC561" s="568" t="str">
        <f>IF($E561="","",INDEX(Esquemas_NORM!$H$2:$K$126,MATCH($E561,Esquemas_NORM!$A$2:$A$126,0),MATCH(AC$4,Esquemas_NORM!$H$1:$K$1,0)))</f>
        <v>ASOCIACION DE MUNICIPIOS DEL OCCIDENTE ANTIOQUEÑO - AMOCCIDENTE</v>
      </c>
      <c r="AD561" s="645"/>
    </row>
    <row r="562" spans="1:30" hidden="1" x14ac:dyDescent="0.3">
      <c r="A562" s="6">
        <v>2019</v>
      </c>
      <c r="B562" s="4" t="s">
        <v>556</v>
      </c>
      <c r="C562" s="4" t="s">
        <v>272</v>
      </c>
      <c r="D562" s="4" t="s">
        <v>572</v>
      </c>
      <c r="E562" s="4" t="s">
        <v>283</v>
      </c>
      <c r="F562" s="4" t="s">
        <v>275</v>
      </c>
      <c r="G562" s="4" t="s">
        <v>284</v>
      </c>
      <c r="H562" s="9">
        <v>4.7589178950692794</v>
      </c>
      <c r="I562" s="9">
        <v>7.5741790051369904</v>
      </c>
      <c r="J562" s="287">
        <v>12.33309690020627</v>
      </c>
      <c r="K562" s="9">
        <v>5.0314008972987052</v>
      </c>
      <c r="L562" s="9">
        <v>1.1028866439087566</v>
      </c>
      <c r="M562" s="287">
        <v>6.1342875412074616</v>
      </c>
      <c r="N562" s="9">
        <v>6.1224992534621885</v>
      </c>
      <c r="O562" s="9">
        <v>8.5910588641069552</v>
      </c>
      <c r="P562" s="9">
        <v>2.1768267340412168</v>
      </c>
      <c r="Q562" s="9">
        <v>0.99657409434116229</v>
      </c>
      <c r="R562" s="9">
        <v>6.8984996713947693</v>
      </c>
      <c r="S562" s="9">
        <v>11.917276427075551</v>
      </c>
      <c r="T562" s="9">
        <v>12.729687096102126</v>
      </c>
      <c r="U562" s="9">
        <v>2.871115593411929</v>
      </c>
      <c r="V562" s="287">
        <v>52.303537733935897</v>
      </c>
      <c r="W562" s="287">
        <v>73.604907014115014</v>
      </c>
      <c r="X562" s="9">
        <v>7.2729518064417755</v>
      </c>
      <c r="Y562" s="284">
        <v>80.881140243417704</v>
      </c>
      <c r="Z562" s="568" t="str">
        <f>SUBSTITUTE(SUBSTITUTE(SUBSTITUTE(SUBSTITUTE(IF(E562="","",VLOOKUP(E562,Esquemas_NORM!$A$2:$H$126,8,FALSE)),"PROVINCIA ADMINISTRATIVA Y DE PLANIFICACIÓN","PAT"),"PROVINCIA ADMINISTRATIVA Y DE PLANIFICACION","PAT"),"PROVINCIA ADMINISTRATIVA DE PLANIFICACION","PAT"),"PROVINCIA ADMINISTRATIVA Y PLANIFICACION","PAT")</f>
        <v>PAT TURÍSTICA Y AGROECOLÓGICA DEL OCCIDENTE ANTIOQUEÑO</v>
      </c>
      <c r="AA562" s="568" t="str">
        <f>IF($E562="","",INDEX(Esquemas_NORM!$H$2:$K$126,MATCH($E562,Esquemas_NORM!$A$2:$A$126,0),MATCH(AA$4,Esquemas_NORM!$H$1:$K$1,0)))</f>
        <v>Región de Planeación y Gestión de Occidente</v>
      </c>
      <c r="AB562" s="568" t="str">
        <f>IF($E562="","",INDEX(Esquemas_NORM!$H$2:$K$126,MATCH($E562,Esquemas_NORM!$A$2:$A$126,0),MATCH(AB$4,Esquemas_NORM!$H$1:$K$1,0)))</f>
        <v>A la fecha no ha conformado un EAT Área Metropolitana</v>
      </c>
      <c r="AC562" s="568" t="str">
        <f>IF($E562="","",INDEX(Esquemas_NORM!$H$2:$K$126,MATCH($E562,Esquemas_NORM!$A$2:$A$126,0),MATCH(AC$4,Esquemas_NORM!$H$1:$K$1,0)))</f>
        <v>ASOCIACION DE MUNICIPIOS DEL OCCIDENTE ANTIOQUEÑO - AMOCCIDENTE</v>
      </c>
      <c r="AD562" s="645"/>
    </row>
    <row r="563" spans="1:30" hidden="1" x14ac:dyDescent="0.3">
      <c r="A563" s="6">
        <v>2019</v>
      </c>
      <c r="B563" s="4" t="s">
        <v>556</v>
      </c>
      <c r="C563" s="4" t="s">
        <v>272</v>
      </c>
      <c r="D563" s="4" t="s">
        <v>572</v>
      </c>
      <c r="E563" s="4" t="s">
        <v>285</v>
      </c>
      <c r="F563" s="4" t="s">
        <v>275</v>
      </c>
      <c r="G563" s="4" t="s">
        <v>286</v>
      </c>
      <c r="H563" s="9">
        <v>23.750947694468262</v>
      </c>
      <c r="I563" s="9">
        <v>0</v>
      </c>
      <c r="J563" s="287">
        <v>23.750947694468262</v>
      </c>
      <c r="K563" s="9">
        <v>1.9921210609991293</v>
      </c>
      <c r="L563" s="9">
        <v>5.5534918053770328</v>
      </c>
      <c r="M563" s="287">
        <v>7.5456128663761621</v>
      </c>
      <c r="N563" s="9">
        <v>1.1762994367779307</v>
      </c>
      <c r="O563" s="9">
        <v>8.405835233637232</v>
      </c>
      <c r="P563" s="9">
        <v>2.7780501120407526</v>
      </c>
      <c r="Q563" s="9">
        <v>1.9707992014453417</v>
      </c>
      <c r="R563" s="9">
        <v>6.2515928608020426</v>
      </c>
      <c r="S563" s="9">
        <v>7.3238761312238374</v>
      </c>
      <c r="T563" s="9">
        <v>19.106691545677748</v>
      </c>
      <c r="U563" s="9">
        <v>3.1583998344977493</v>
      </c>
      <c r="V563" s="287">
        <v>50.171544356102636</v>
      </c>
      <c r="W563" s="287">
        <v>83.768239174358257</v>
      </c>
      <c r="X563" s="9">
        <v>8.2771976915649148</v>
      </c>
      <c r="Y563" s="284">
        <v>92.04917138616355</v>
      </c>
      <c r="Z563" s="568" t="str">
        <f>SUBSTITUTE(SUBSTITUTE(SUBSTITUTE(SUBSTITUTE(IF(E563="","",VLOOKUP(E563,Esquemas_NORM!$A$2:$H$126,8,FALSE)),"PROVINCIA ADMINISTRATIVA Y DE PLANIFICACIÓN","PAT"),"PROVINCIA ADMINISTRATIVA Y DE PLANIFICACION","PAT"),"PROVINCIA ADMINISTRATIVA DE PLANIFICACION","PAT"),"PROVINCIA ADMINISTRATIVA Y PLANIFICACION","PAT")</f>
        <v>PAT DE PENDERISCO Y SINIFANÁ</v>
      </c>
      <c r="AA563" s="568" t="str">
        <f>IF($E563="","",INDEX(Esquemas_NORM!$H$2:$K$126,MATCH($E563,Esquemas_NORM!$A$2:$A$126,0),MATCH(AA$4,Esquemas_NORM!$H$1:$K$1,0)))</f>
        <v>A la fecha no ha conformado un EAT Región</v>
      </c>
      <c r="AB563" s="568" t="str">
        <f>IF($E563="","",INDEX(Esquemas_NORM!$H$2:$K$126,MATCH($E563,Esquemas_NORM!$A$2:$A$126,0),MATCH(AB$4,Esquemas_NORM!$H$1:$K$1,0)))</f>
        <v>A la fecha no ha conformado un EAT Área Metropolitana</v>
      </c>
      <c r="AC563" s="568" t="str">
        <f>IF($E563="","",INDEX(Esquemas_NORM!$H$2:$K$126,MATCH($E563,Esquemas_NORM!$A$2:$A$126,0),MATCH(AC$4,Esquemas_NORM!$H$1:$K$1,0)))</f>
        <v>ASOCIACION DE MUNICIPIOS DEL OCCIDENTE ANTIOQUEÑO - AMOCCIDENTE</v>
      </c>
      <c r="AD563" s="645"/>
    </row>
    <row r="564" spans="1:30" hidden="1" x14ac:dyDescent="0.3">
      <c r="A564" s="6">
        <v>2019</v>
      </c>
      <c r="B564" s="4" t="s">
        <v>556</v>
      </c>
      <c r="C564" s="4" t="s">
        <v>272</v>
      </c>
      <c r="D564" s="4" t="s">
        <v>571</v>
      </c>
      <c r="E564" s="4" t="s">
        <v>287</v>
      </c>
      <c r="F564" s="4" t="s">
        <v>275</v>
      </c>
      <c r="G564" s="4" t="s">
        <v>288</v>
      </c>
      <c r="H564" s="9">
        <v>25.702028697025838</v>
      </c>
      <c r="I564" s="9">
        <v>0</v>
      </c>
      <c r="J564" s="287">
        <v>25.702028697025838</v>
      </c>
      <c r="K564" s="9">
        <v>1.5218515455758219</v>
      </c>
      <c r="L564" s="9">
        <v>16.73781795665645</v>
      </c>
      <c r="M564" s="287">
        <v>18.259669502232271</v>
      </c>
      <c r="N564" s="9">
        <v>7.0918212043181201</v>
      </c>
      <c r="O564" s="9">
        <v>19.791628016679194</v>
      </c>
      <c r="P564" s="9">
        <v>4.0035647237267113</v>
      </c>
      <c r="Q564" s="9">
        <v>2.3779103932281922</v>
      </c>
      <c r="R564" s="9">
        <v>9.9559239301823794</v>
      </c>
      <c r="S564" s="9">
        <v>14.437705356786442</v>
      </c>
      <c r="T564" s="9">
        <v>33.207631090372082</v>
      </c>
      <c r="U564" s="9">
        <v>4.6054469495948602</v>
      </c>
      <c r="V564" s="287">
        <v>95.47163166488798</v>
      </c>
      <c r="W564" s="287">
        <v>142.52078345092892</v>
      </c>
      <c r="X564" s="9">
        <v>14.082577256096737</v>
      </c>
      <c r="Y564" s="284">
        <v>156.60971450836752</v>
      </c>
      <c r="Z564" s="568" t="str">
        <f>SUBSTITUTE(SUBSTITUTE(SUBSTITUTE(SUBSTITUTE(IF(E564="","",VLOOKUP(E564,Esquemas_NORM!$A$2:$H$126,8,FALSE)),"PROVINCIA ADMINISTRATIVA Y DE PLANIFICACIÓN","PAT"),"PROVINCIA ADMINISTRATIVA Y DE PLANIFICACION","PAT"),"PROVINCIA ADMINISTRATIVA DE PLANIFICACION","PAT"),"PROVINCIA ADMINISTRATIVA Y PLANIFICACION","PAT")</f>
        <v>PAT AGROINDUSTRIAL DEL OCCIDENTE ANTIOQUEÑO</v>
      </c>
      <c r="AA564" s="568" t="str">
        <f>IF($E564="","",INDEX(Esquemas_NORM!$H$2:$K$126,MATCH($E564,Esquemas_NORM!$A$2:$A$126,0),MATCH(AA$4,Esquemas_NORM!$H$1:$K$1,0)))</f>
        <v>Región de Planeación y Gestión de Occidente</v>
      </c>
      <c r="AB564" s="568" t="str">
        <f>IF($E564="","",INDEX(Esquemas_NORM!$H$2:$K$126,MATCH($E564,Esquemas_NORM!$A$2:$A$126,0),MATCH(AB$4,Esquemas_NORM!$H$1:$K$1,0)))</f>
        <v>A la fecha no ha conformado un EAT Área Metropolitana</v>
      </c>
      <c r="AC564" s="568" t="str">
        <f>IF($E564="","",INDEX(Esquemas_NORM!$H$2:$K$126,MATCH($E564,Esquemas_NORM!$A$2:$A$126,0),MATCH(AC$4,Esquemas_NORM!$H$1:$K$1,0)))</f>
        <v>ASOCIACION DE MUNICIPIOS DEL OCCIDENTE ANTIOQUEÑO - AMOCCIDENTE</v>
      </c>
      <c r="AD564" s="645"/>
    </row>
    <row r="565" spans="1:30" hidden="1" x14ac:dyDescent="0.3">
      <c r="A565" s="6">
        <v>2019</v>
      </c>
      <c r="B565" s="4" t="s">
        <v>556</v>
      </c>
      <c r="C565" s="4" t="s">
        <v>272</v>
      </c>
      <c r="D565" s="4" t="s">
        <v>571</v>
      </c>
      <c r="E565" s="4" t="s">
        <v>289</v>
      </c>
      <c r="F565" s="4" t="s">
        <v>275</v>
      </c>
      <c r="G565" s="4" t="s">
        <v>290</v>
      </c>
      <c r="H565" s="9">
        <v>59.509441546511702</v>
      </c>
      <c r="I565" s="9">
        <v>16.329373513231157</v>
      </c>
      <c r="J565" s="287">
        <v>75.838815059742856</v>
      </c>
      <c r="K565" s="9">
        <v>1.8679546423593332</v>
      </c>
      <c r="L565" s="9">
        <v>19.641512300020104</v>
      </c>
      <c r="M565" s="287">
        <v>21.509466942379436</v>
      </c>
      <c r="N565" s="9">
        <v>4.5864808856337813</v>
      </c>
      <c r="O565" s="9">
        <v>39.75847220263239</v>
      </c>
      <c r="P565" s="9">
        <v>7.5697900045411703</v>
      </c>
      <c r="Q565" s="9">
        <v>5.3666544519231421</v>
      </c>
      <c r="R565" s="9">
        <v>14.512584531386548</v>
      </c>
      <c r="S565" s="9">
        <v>22.963257039847928</v>
      </c>
      <c r="T565" s="9">
        <v>44.057122289079103</v>
      </c>
      <c r="U565" s="9">
        <v>5.7472088568010502</v>
      </c>
      <c r="V565" s="287">
        <v>144.56157026184511</v>
      </c>
      <c r="W565" s="287">
        <v>252.50912737380153</v>
      </c>
      <c r="X565" s="9">
        <v>24.950601645663482</v>
      </c>
      <c r="Y565" s="284">
        <v>277.47098627467727</v>
      </c>
      <c r="Z565" s="568" t="str">
        <f>SUBSTITUTE(SUBSTITUTE(SUBSTITUTE(SUBSTITUTE(IF(E565="","",VLOOKUP(E565,Esquemas_NORM!$A$2:$H$126,8,FALSE)),"PROVINCIA ADMINISTRATIVA Y DE PLANIFICACIÓN","PAT"),"PROVINCIA ADMINISTRATIVA Y DE PLANIFICACION","PAT"),"PROVINCIA ADMINISTRATIVA DE PLANIFICACION","PAT"),"PROVINCIA ADMINISTRATIVA Y PLANIFICACION","PAT")</f>
        <v>PAT AGROINDUSTRIAL DEL OCCIDENTE ANTIOQUEÑO</v>
      </c>
      <c r="AA565" s="568" t="str">
        <f>IF($E565="","",INDEX(Esquemas_NORM!$H$2:$K$126,MATCH($E565,Esquemas_NORM!$A$2:$A$126,0),MATCH(AA$4,Esquemas_NORM!$H$1:$K$1,0)))</f>
        <v>Región de Planeación y Gestión de Occidente</v>
      </c>
      <c r="AB565" s="568" t="str">
        <f>IF($E565="","",INDEX(Esquemas_NORM!$H$2:$K$126,MATCH($E565,Esquemas_NORM!$A$2:$A$126,0),MATCH(AB$4,Esquemas_NORM!$H$1:$K$1,0)))</f>
        <v>A la fecha no ha conformado un EAT Área Metropolitana</v>
      </c>
      <c r="AC565" s="568" t="str">
        <f>IF($E565="","",INDEX(Esquemas_NORM!$H$2:$K$126,MATCH($E565,Esquemas_NORM!$A$2:$A$126,0),MATCH(AC$4,Esquemas_NORM!$H$1:$K$1,0)))</f>
        <v>ASOCIACION DE MUNICIPIOS DEL OCCIDENTE ANTIOQUEÑO - AMOCCIDENTE</v>
      </c>
      <c r="AD565" s="645"/>
    </row>
    <row r="566" spans="1:30" hidden="1" x14ac:dyDescent="0.3">
      <c r="A566" s="6">
        <v>2019</v>
      </c>
      <c r="B566" s="4" t="s">
        <v>556</v>
      </c>
      <c r="C566" s="4" t="s">
        <v>272</v>
      </c>
      <c r="D566" s="4" t="s">
        <v>572</v>
      </c>
      <c r="E566" s="4" t="s">
        <v>291</v>
      </c>
      <c r="F566" s="4" t="s">
        <v>275</v>
      </c>
      <c r="G566" s="4" t="s">
        <v>292</v>
      </c>
      <c r="H566" s="9">
        <v>96.544281783630936</v>
      </c>
      <c r="I566" s="9">
        <v>0</v>
      </c>
      <c r="J566" s="287">
        <v>96.544281783630936</v>
      </c>
      <c r="K566" s="9">
        <v>7.4890851839762078</v>
      </c>
      <c r="L566" s="9">
        <v>11.81789352525</v>
      </c>
      <c r="M566" s="287">
        <v>19.306978709226208</v>
      </c>
      <c r="N566" s="9">
        <v>3.0603791391763244</v>
      </c>
      <c r="O566" s="9">
        <v>15.49807189146367</v>
      </c>
      <c r="P566" s="9">
        <v>4.7591572582387034</v>
      </c>
      <c r="Q566" s="9">
        <v>2.1648926178628263</v>
      </c>
      <c r="R566" s="9">
        <v>11.74119025928124</v>
      </c>
      <c r="S566" s="9">
        <v>12.866299460319881</v>
      </c>
      <c r="T566" s="9">
        <v>22.081525978045796</v>
      </c>
      <c r="U566" s="9">
        <v>5.3147463088429809</v>
      </c>
      <c r="V566" s="287">
        <v>77.486262913231428</v>
      </c>
      <c r="W566" s="287">
        <v>201.99450836756324</v>
      </c>
      <c r="X566" s="9">
        <v>19.959217178821838</v>
      </c>
      <c r="Y566" s="284">
        <v>221.96273078019885</v>
      </c>
      <c r="Z566" s="568" t="str">
        <f>SUBSTITUTE(SUBSTITUTE(SUBSTITUTE(SUBSTITUTE(IF(E566="","",VLOOKUP(E566,Esquemas_NORM!$A$2:$H$126,8,FALSE)),"PROVINCIA ADMINISTRATIVA Y DE PLANIFICACIÓN","PAT"),"PROVINCIA ADMINISTRATIVA Y DE PLANIFICACION","PAT"),"PROVINCIA ADMINISTRATIVA DE PLANIFICACION","PAT"),"PROVINCIA ADMINISTRATIVA Y PLANIFICACION","PAT")</f>
        <v>PAT TURÍSTICA Y AGROECOLÓGICA DEL OCCIDENTE ANTIOQUEÑO</v>
      </c>
      <c r="AA566" s="568" t="str">
        <f>IF($E566="","",INDEX(Esquemas_NORM!$H$2:$K$126,MATCH($E566,Esquemas_NORM!$A$2:$A$126,0),MATCH(AA$4,Esquemas_NORM!$H$1:$K$1,0)))</f>
        <v>A la fecha no ha conformado un EAT Región</v>
      </c>
      <c r="AB566" s="568" t="str">
        <f>IF($E566="","",INDEX(Esquemas_NORM!$H$2:$K$126,MATCH($E566,Esquemas_NORM!$A$2:$A$126,0),MATCH(AB$4,Esquemas_NORM!$H$1:$K$1,0)))</f>
        <v>A la fecha no ha conformado un EAT Área Metropolitana</v>
      </c>
      <c r="AC566" s="568" t="str">
        <f>IF($E566="","",INDEX(Esquemas_NORM!$H$2:$K$126,MATCH($E566,Esquemas_NORM!$A$2:$A$126,0),MATCH(AC$4,Esquemas_NORM!$H$1:$K$1,0)))</f>
        <v>ASOCIACION DE MUNICIPIOS DEL OCCIDENTE ANTIOQUEÑO - AMOCCIDENTE</v>
      </c>
      <c r="AD566" s="645"/>
    </row>
    <row r="567" spans="1:30" hidden="1" x14ac:dyDescent="0.3">
      <c r="A567" s="6">
        <v>2019</v>
      </c>
      <c r="B567" s="4" t="s">
        <v>556</v>
      </c>
      <c r="C567" s="4" t="s">
        <v>272</v>
      </c>
      <c r="D567" s="4" t="s">
        <v>571</v>
      </c>
      <c r="E567" s="4" t="s">
        <v>293</v>
      </c>
      <c r="F567" s="4" t="s">
        <v>275</v>
      </c>
      <c r="G567" s="4" t="s">
        <v>294</v>
      </c>
      <c r="H567" s="9">
        <v>26.927308075809876</v>
      </c>
      <c r="I567" s="9">
        <v>2.3106580086317421</v>
      </c>
      <c r="J567" s="287">
        <v>29.237966084441616</v>
      </c>
      <c r="K567" s="9">
        <v>2.4894168876610325</v>
      </c>
      <c r="L567" s="9">
        <v>17.306700411294589</v>
      </c>
      <c r="M567" s="287">
        <v>19.796117298955622</v>
      </c>
      <c r="N567" s="9">
        <v>12.184201138175363</v>
      </c>
      <c r="O567" s="9">
        <v>35.097667137487655</v>
      </c>
      <c r="P567" s="9">
        <v>6.9114835932388123</v>
      </c>
      <c r="Q567" s="9">
        <v>5.3638364377964622</v>
      </c>
      <c r="R567" s="9">
        <v>10.825817886722</v>
      </c>
      <c r="S567" s="9">
        <v>18.648967712474825</v>
      </c>
      <c r="T567" s="9">
        <v>37.044274373604836</v>
      </c>
      <c r="U567" s="9">
        <v>5.1598816058763344</v>
      </c>
      <c r="V567" s="287">
        <v>131.2361298853763</v>
      </c>
      <c r="W567" s="287">
        <v>185.27083400828471</v>
      </c>
      <c r="X567" s="9">
        <v>18.306739340386173</v>
      </c>
      <c r="Y567" s="284">
        <v>203.58583301470162</v>
      </c>
      <c r="Z567" s="568" t="str">
        <f>SUBSTITUTE(SUBSTITUTE(SUBSTITUTE(SUBSTITUTE(IF(E567="","",VLOOKUP(E567,Esquemas_NORM!$A$2:$H$126,8,FALSE)),"PROVINCIA ADMINISTRATIVA Y DE PLANIFICACIÓN","PAT"),"PROVINCIA ADMINISTRATIVA Y DE PLANIFICACION","PAT"),"PROVINCIA ADMINISTRATIVA DE PLANIFICACION","PAT"),"PROVINCIA ADMINISTRATIVA Y PLANIFICACION","PAT")</f>
        <v>PAT AGROINDUSTRIAL DEL OCCIDENTE ANTIOQUEÑO</v>
      </c>
      <c r="AA567" s="568" t="str">
        <f>IF($E567="","",INDEX(Esquemas_NORM!$H$2:$K$126,MATCH($E567,Esquemas_NORM!$A$2:$A$126,0),MATCH(AA$4,Esquemas_NORM!$H$1:$K$1,0)))</f>
        <v>Región de Planeación y Gestión de Occidente</v>
      </c>
      <c r="AB567" s="568" t="str">
        <f>IF($E567="","",INDEX(Esquemas_NORM!$H$2:$K$126,MATCH($E567,Esquemas_NORM!$A$2:$A$126,0),MATCH(AB$4,Esquemas_NORM!$H$1:$K$1,0)))</f>
        <v>A la fecha no ha conformado un EAT Área Metropolitana</v>
      </c>
      <c r="AC567" s="568" t="str">
        <f>IF($E567="","",INDEX(Esquemas_NORM!$H$2:$K$126,MATCH($E567,Esquemas_NORM!$A$2:$A$126,0),MATCH(AC$4,Esquemas_NORM!$H$1:$K$1,0)))</f>
        <v>ASOCIACION DE MUNICIPIOS DEL OCCIDENTE ANTIOQUEÑO - AMOCCIDENTE</v>
      </c>
      <c r="AD567" s="645"/>
    </row>
    <row r="568" spans="1:30" hidden="1" x14ac:dyDescent="0.3">
      <c r="A568" s="6">
        <v>2019</v>
      </c>
      <c r="B568" s="4" t="s">
        <v>556</v>
      </c>
      <c r="C568" s="4" t="s">
        <v>272</v>
      </c>
      <c r="D568" s="4" t="s">
        <v>572</v>
      </c>
      <c r="E568" s="4" t="s">
        <v>295</v>
      </c>
      <c r="F568" s="4" t="s">
        <v>275</v>
      </c>
      <c r="G568" s="4" t="s">
        <v>296</v>
      </c>
      <c r="H568" s="9">
        <v>9.0418876361791494</v>
      </c>
      <c r="I568" s="9">
        <v>0</v>
      </c>
      <c r="J568" s="287">
        <v>9.0418876361791494</v>
      </c>
      <c r="K568" s="9">
        <v>0.71956508013384524</v>
      </c>
      <c r="L568" s="9">
        <v>3.6110231829249688</v>
      </c>
      <c r="M568" s="287">
        <v>4.3305882630588144</v>
      </c>
      <c r="N568" s="9">
        <v>1.2045540211188368</v>
      </c>
      <c r="O568" s="9">
        <v>8.1899015774040862</v>
      </c>
      <c r="P568" s="9">
        <v>1.3913715592543356</v>
      </c>
      <c r="Q568" s="9">
        <v>0.70112668959372604</v>
      </c>
      <c r="R568" s="9">
        <v>4.0320756940567515</v>
      </c>
      <c r="S568" s="9">
        <v>5.0783382558163428</v>
      </c>
      <c r="T568" s="9">
        <v>11.264678645965152</v>
      </c>
      <c r="U568" s="9">
        <v>2.6206063597256697</v>
      </c>
      <c r="V568" s="287">
        <v>34.482652802934901</v>
      </c>
      <c r="W568" s="287">
        <v>48.992496673648269</v>
      </c>
      <c r="X568" s="9">
        <v>4.8409825056366245</v>
      </c>
      <c r="Y568" s="284">
        <v>53.835663342068493</v>
      </c>
      <c r="Z568" s="568" t="str">
        <f>SUBSTITUTE(SUBSTITUTE(SUBSTITUTE(SUBSTITUTE(IF(E568="","",VLOOKUP(E568,Esquemas_NORM!$A$2:$H$126,8,FALSE)),"PROVINCIA ADMINISTRATIVA Y DE PLANIFICACIÓN","PAT"),"PROVINCIA ADMINISTRATIVA Y DE PLANIFICACION","PAT"),"PROVINCIA ADMINISTRATIVA DE PLANIFICACION","PAT"),"PROVINCIA ADMINISTRATIVA Y PLANIFICACION","PAT")</f>
        <v>PAT TURÍSTICA Y AGROECOLÓGICA DEL OCCIDENTE ANTIOQUEÑO</v>
      </c>
      <c r="AA568" s="568" t="str">
        <f>IF($E568="","",INDEX(Esquemas_NORM!$H$2:$K$126,MATCH($E568,Esquemas_NORM!$A$2:$A$126,0),MATCH(AA$4,Esquemas_NORM!$H$1:$K$1,0)))</f>
        <v>A la fecha no ha conformado un EAT Región</v>
      </c>
      <c r="AB568" s="568" t="str">
        <f>IF($E568="","",INDEX(Esquemas_NORM!$H$2:$K$126,MATCH($E568,Esquemas_NORM!$A$2:$A$126,0),MATCH(AB$4,Esquemas_NORM!$H$1:$K$1,0)))</f>
        <v>A la fecha no ha conformado un EAT Área Metropolitana</v>
      </c>
      <c r="AC568" s="568" t="str">
        <f>IF($E568="","",INDEX(Esquemas_NORM!$H$2:$K$126,MATCH($E568,Esquemas_NORM!$A$2:$A$126,0),MATCH(AC$4,Esquemas_NORM!$H$1:$K$1,0)))</f>
        <v>ASOCIACION DE MUNICIPIOS DEL OCCIDENTE ANTIOQUEÑO - AMOCCIDENTE</v>
      </c>
      <c r="AD568" s="645"/>
    </row>
    <row r="569" spans="1:30" hidden="1" x14ac:dyDescent="0.3">
      <c r="A569" s="6">
        <v>2019</v>
      </c>
      <c r="B569" s="4" t="s">
        <v>556</v>
      </c>
      <c r="C569" s="4" t="s">
        <v>272</v>
      </c>
      <c r="D569" s="4" t="s">
        <v>572</v>
      </c>
      <c r="E569" s="4" t="s">
        <v>297</v>
      </c>
      <c r="F569" s="4" t="s">
        <v>275</v>
      </c>
      <c r="G569" s="4" t="s">
        <v>298</v>
      </c>
      <c r="H569" s="9">
        <v>11.354446434054392</v>
      </c>
      <c r="I569" s="9">
        <v>0</v>
      </c>
      <c r="J569" s="287">
        <v>11.354446434054392</v>
      </c>
      <c r="K569" s="9">
        <v>0.89992226432173872</v>
      </c>
      <c r="L569" s="9">
        <v>3.5701066917880668</v>
      </c>
      <c r="M569" s="287">
        <v>4.4700289561098057</v>
      </c>
      <c r="N569" s="9">
        <v>1.4178745947016556</v>
      </c>
      <c r="O569" s="9">
        <v>6.2613336248706659</v>
      </c>
      <c r="P569" s="9">
        <v>1.5127868212033027</v>
      </c>
      <c r="Q569" s="9">
        <v>1.0623056491567724</v>
      </c>
      <c r="R569" s="9">
        <v>3.9927922761063641</v>
      </c>
      <c r="S569" s="9">
        <v>4.9729377634172183</v>
      </c>
      <c r="T569" s="9">
        <v>11.115752259393473</v>
      </c>
      <c r="U569" s="9">
        <v>1.7009437861113454</v>
      </c>
      <c r="V569" s="287">
        <v>32.036726774960798</v>
      </c>
      <c r="W569" s="287">
        <v>49.126583835586928</v>
      </c>
      <c r="X569" s="9">
        <v>4.8542317509147441</v>
      </c>
      <c r="Y569" s="284">
        <v>53.983005727102487</v>
      </c>
      <c r="Z569" s="568" t="str">
        <f>SUBSTITUTE(SUBSTITUTE(SUBSTITUTE(SUBSTITUTE(IF(E569="","",VLOOKUP(E569,Esquemas_NORM!$A$2:$H$126,8,FALSE)),"PROVINCIA ADMINISTRATIVA Y DE PLANIFICACIÓN","PAT"),"PROVINCIA ADMINISTRATIVA Y DE PLANIFICACION","PAT"),"PROVINCIA ADMINISTRATIVA DE PLANIFICACION","PAT"),"PROVINCIA ADMINISTRATIVA Y PLANIFICACION","PAT")</f>
        <v>PAT TURÍSTICA Y AGROECOLÓGICA DEL OCCIDENTE ANTIOQUEÑO</v>
      </c>
      <c r="AA569" s="568" t="str">
        <f>IF($E569="","",INDEX(Esquemas_NORM!$H$2:$K$126,MATCH($E569,Esquemas_NORM!$A$2:$A$126,0),MATCH(AA$4,Esquemas_NORM!$H$1:$K$1,0)))</f>
        <v>Región de Planeación y Gestión de Occidente</v>
      </c>
      <c r="AB569" s="568" t="str">
        <f>IF($E569="","",INDEX(Esquemas_NORM!$H$2:$K$126,MATCH($E569,Esquemas_NORM!$A$2:$A$126,0),MATCH(AB$4,Esquemas_NORM!$H$1:$K$1,0)))</f>
        <v>A la fecha no ha conformado un EAT Área Metropolitana</v>
      </c>
      <c r="AC569" s="568" t="str">
        <f>IF($E569="","",INDEX(Esquemas_NORM!$H$2:$K$126,MATCH($E569,Esquemas_NORM!$A$2:$A$126,0),MATCH(AC$4,Esquemas_NORM!$H$1:$K$1,0)))</f>
        <v>ASOCIACION DE MUNICIPIOS DEL OCCIDENTE ANTIOQUEÑO - AMOCCIDENTE</v>
      </c>
      <c r="AD569" s="645"/>
    </row>
    <row r="570" spans="1:30" hidden="1" x14ac:dyDescent="0.3">
      <c r="A570" s="6">
        <v>2019</v>
      </c>
      <c r="B570" s="4" t="s">
        <v>556</v>
      </c>
      <c r="C570" s="4" t="s">
        <v>272</v>
      </c>
      <c r="D570" s="4" t="s">
        <v>572</v>
      </c>
      <c r="E570" s="4" t="s">
        <v>299</v>
      </c>
      <c r="F570" s="4" t="s">
        <v>275</v>
      </c>
      <c r="G570" s="4" t="s">
        <v>300</v>
      </c>
      <c r="H570" s="9">
        <v>18.227489660679211</v>
      </c>
      <c r="I570" s="9">
        <v>0</v>
      </c>
      <c r="J570" s="287">
        <v>18.227489660679211</v>
      </c>
      <c r="K570" s="9">
        <v>0.25821709565387163</v>
      </c>
      <c r="L570" s="9">
        <v>8.138309177703837</v>
      </c>
      <c r="M570" s="287">
        <v>8.3965262733577077</v>
      </c>
      <c r="N570" s="9">
        <v>2.2035494606267054</v>
      </c>
      <c r="O570" s="9">
        <v>13.264350266317219</v>
      </c>
      <c r="P570" s="9">
        <v>3.2092400013138755</v>
      </c>
      <c r="Q570" s="9">
        <v>2.067681284941064</v>
      </c>
      <c r="R570" s="9">
        <v>5.3635306031631584</v>
      </c>
      <c r="S570" s="9">
        <v>8.9988983365077306</v>
      </c>
      <c r="T570" s="9">
        <v>21.298462296059281</v>
      </c>
      <c r="U570" s="9">
        <v>6.1847985516343504</v>
      </c>
      <c r="V570" s="287">
        <v>62.590510800563386</v>
      </c>
      <c r="W570" s="287">
        <v>91.297205124733978</v>
      </c>
      <c r="X570" s="9">
        <v>9.0211400281653216</v>
      </c>
      <c r="Y570" s="284">
        <v>100.32241532631809</v>
      </c>
      <c r="Z570" s="568" t="str">
        <f>SUBSTITUTE(SUBSTITUTE(SUBSTITUTE(SUBSTITUTE(IF(E570="","",VLOOKUP(E570,Esquemas_NORM!$A$2:$H$126,8,FALSE)),"PROVINCIA ADMINISTRATIVA Y DE PLANIFICACIÓN","PAT"),"PROVINCIA ADMINISTRATIVA Y DE PLANIFICACION","PAT"),"PROVINCIA ADMINISTRATIVA DE PLANIFICACION","PAT"),"PROVINCIA ADMINISTRATIVA Y PLANIFICACION","PAT")</f>
        <v>A la fecha no ha conformado un EAT Provincia</v>
      </c>
      <c r="AA570" s="568" t="str">
        <f>IF($E570="","",INDEX(Esquemas_NORM!$H$2:$K$126,MATCH($E570,Esquemas_NORM!$A$2:$A$126,0),MATCH(AA$4,Esquemas_NORM!$H$1:$K$1,0)))</f>
        <v>Región de Planeación y Gestión de Occidente</v>
      </c>
      <c r="AB570" s="568" t="str">
        <f>IF($E570="","",INDEX(Esquemas_NORM!$H$2:$K$126,MATCH($E570,Esquemas_NORM!$A$2:$A$126,0),MATCH(AB$4,Esquemas_NORM!$H$1:$K$1,0)))</f>
        <v>A la fecha no ha conformado un EAT Área Metropolitana</v>
      </c>
      <c r="AC570" s="568" t="str">
        <f>IF($E570="","",INDEX(Esquemas_NORM!$H$2:$K$126,MATCH($E570,Esquemas_NORM!$A$2:$A$126,0),MATCH(AC$4,Esquemas_NORM!$H$1:$K$1,0)))</f>
        <v>ASOCIACION DE MUNICIPIOS DEL OCCIDENTE ANTIOQUEÑO - AMOCCIDENTE</v>
      </c>
      <c r="AD570" s="645"/>
    </row>
    <row r="571" spans="1:30" hidden="1" x14ac:dyDescent="0.3">
      <c r="A571" s="6">
        <v>2019</v>
      </c>
      <c r="B571" s="4" t="s">
        <v>556</v>
      </c>
      <c r="C571" s="4" t="s">
        <v>272</v>
      </c>
      <c r="D571" s="4" t="s">
        <v>572</v>
      </c>
      <c r="E571" s="4" t="s">
        <v>301</v>
      </c>
      <c r="F571" s="4" t="s">
        <v>275</v>
      </c>
      <c r="G571" s="4" t="s">
        <v>302</v>
      </c>
      <c r="H571" s="9">
        <v>5.002341423157465</v>
      </c>
      <c r="I571" s="9">
        <v>8.0766335996388099E-4</v>
      </c>
      <c r="J571" s="287">
        <v>5.0031490865174293</v>
      </c>
      <c r="K571" s="9">
        <v>0.12582175522752306</v>
      </c>
      <c r="L571" s="9">
        <v>2.7990315352217339</v>
      </c>
      <c r="M571" s="287">
        <v>2.9248532904492568</v>
      </c>
      <c r="N571" s="9">
        <v>2.3579449596744753</v>
      </c>
      <c r="O571" s="9">
        <v>5.3673935180658487</v>
      </c>
      <c r="P571" s="9">
        <v>1.2005771842052078</v>
      </c>
      <c r="Q571" s="9">
        <v>0.33077958701426052</v>
      </c>
      <c r="R571" s="9">
        <v>3.132854668801373</v>
      </c>
      <c r="S571" s="9">
        <v>3.3848169896308669</v>
      </c>
      <c r="T571" s="9">
        <v>6.5983191817585576</v>
      </c>
      <c r="U571" s="9">
        <v>1.4649895447680472</v>
      </c>
      <c r="V571" s="287">
        <v>23.837675633918639</v>
      </c>
      <c r="W571" s="287">
        <v>32.579632873136013</v>
      </c>
      <c r="X571" s="9">
        <v>3.2192160736286444</v>
      </c>
      <c r="Y571" s="284">
        <v>35.800301398190044</v>
      </c>
      <c r="Z571" s="568" t="str">
        <f>SUBSTITUTE(SUBSTITUTE(SUBSTITUTE(SUBSTITUTE(IF(E571="","",VLOOKUP(E571,Esquemas_NORM!$A$2:$H$126,8,FALSE)),"PROVINCIA ADMINISTRATIVA Y DE PLANIFICACIÓN","PAT"),"PROVINCIA ADMINISTRATIVA Y DE PLANIFICACION","PAT"),"PROVINCIA ADMINISTRATIVA DE PLANIFICACION","PAT"),"PROVINCIA ADMINISTRATIVA Y PLANIFICACION","PAT")</f>
        <v>PAT TURÍSTICA Y AGROECOLÓGICA DEL OCCIDENTE ANTIOQUEÑO</v>
      </c>
      <c r="AA571" s="568" t="str">
        <f>IF($E571="","",INDEX(Esquemas_NORM!$H$2:$K$126,MATCH($E571,Esquemas_NORM!$A$2:$A$126,0),MATCH(AA$4,Esquemas_NORM!$H$1:$K$1,0)))</f>
        <v>Región de Planeación y Gestión de Occidente</v>
      </c>
      <c r="AB571" s="568" t="str">
        <f>IF($E571="","",INDEX(Esquemas_NORM!$H$2:$K$126,MATCH($E571,Esquemas_NORM!$A$2:$A$126,0),MATCH(AB$4,Esquemas_NORM!$H$1:$K$1,0)))</f>
        <v>A la fecha no ha conformado un EAT Área Metropolitana</v>
      </c>
      <c r="AC571" s="568" t="str">
        <f>IF($E571="","",INDEX(Esquemas_NORM!$H$2:$K$126,MATCH($E571,Esquemas_NORM!$A$2:$A$126,0),MATCH(AC$4,Esquemas_NORM!$H$1:$K$1,0)))</f>
        <v>ASOCIACION DE MUNICIPIOS DEL OCCIDENTE ANTIOQUEÑO - AMOCCIDENTE</v>
      </c>
      <c r="AD571" s="645"/>
    </row>
    <row r="572" spans="1:30" hidden="1" x14ac:dyDescent="0.3">
      <c r="A572" s="6">
        <v>2019</v>
      </c>
      <c r="B572" s="4" t="s">
        <v>556</v>
      </c>
      <c r="C572" s="4" t="s">
        <v>272</v>
      </c>
      <c r="D572" s="4" t="s">
        <v>571</v>
      </c>
      <c r="E572" s="4" t="s">
        <v>303</v>
      </c>
      <c r="F572" s="4" t="s">
        <v>275</v>
      </c>
      <c r="G572" s="4" t="s">
        <v>304</v>
      </c>
      <c r="H572" s="9">
        <v>11.976301877041823</v>
      </c>
      <c r="I572" s="9">
        <v>0</v>
      </c>
      <c r="J572" s="287">
        <v>11.976301877041823</v>
      </c>
      <c r="K572" s="9">
        <v>0.64907497736515729</v>
      </c>
      <c r="L572" s="9">
        <v>5.2468203747374504</v>
      </c>
      <c r="M572" s="287">
        <v>5.8958953521026078</v>
      </c>
      <c r="N572" s="9">
        <v>0.87008408571051121</v>
      </c>
      <c r="O572" s="9">
        <v>4.2692778579919315</v>
      </c>
      <c r="P572" s="9">
        <v>2.3213700358958729</v>
      </c>
      <c r="Q572" s="9">
        <v>1.5128597765882708</v>
      </c>
      <c r="R572" s="9">
        <v>5.0335993058827198</v>
      </c>
      <c r="S572" s="9">
        <v>7.973077201478497</v>
      </c>
      <c r="T572" s="9">
        <v>22.518753880517686</v>
      </c>
      <c r="U572" s="9">
        <v>2.0831902664795483</v>
      </c>
      <c r="V572" s="287">
        <v>46.58221241054504</v>
      </c>
      <c r="W572" s="287">
        <v>65.665313298647064</v>
      </c>
      <c r="X572" s="9">
        <v>6.4884350561591475</v>
      </c>
      <c r="Y572" s="284">
        <v>72.156675818055106</v>
      </c>
      <c r="Z572" s="568" t="str">
        <f>SUBSTITUTE(SUBSTITUTE(SUBSTITUTE(SUBSTITUTE(IF(E572="","",VLOOKUP(E572,Esquemas_NORM!$A$2:$H$126,8,FALSE)),"PROVINCIA ADMINISTRATIVA Y DE PLANIFICACIÓN","PAT"),"PROVINCIA ADMINISTRATIVA Y DE PLANIFICACION","PAT"),"PROVINCIA ADMINISTRATIVA DE PLANIFICACION","PAT"),"PROVINCIA ADMINISTRATIVA Y PLANIFICACION","PAT")</f>
        <v>PAT AGROINDUSTRIAL DEL OCCIDENTE ANTIOQUEÑO</v>
      </c>
      <c r="AA572" s="568" t="str">
        <f>IF($E572="","",INDEX(Esquemas_NORM!$H$2:$K$126,MATCH($E572,Esquemas_NORM!$A$2:$A$126,0),MATCH(AA$4,Esquemas_NORM!$H$1:$K$1,0)))</f>
        <v>Región de Planeación y Gestión de Occidente</v>
      </c>
      <c r="AB572" s="568" t="str">
        <f>IF($E572="","",INDEX(Esquemas_NORM!$H$2:$K$126,MATCH($E572,Esquemas_NORM!$A$2:$A$126,0),MATCH(AB$4,Esquemas_NORM!$H$1:$K$1,0)))</f>
        <v>A la fecha no ha conformado un EAT Área Metropolitana</v>
      </c>
      <c r="AC572" s="568" t="str">
        <f>IF($E572="","",INDEX(Esquemas_NORM!$H$2:$K$126,MATCH($E572,Esquemas_NORM!$A$2:$A$126,0),MATCH(AC$4,Esquemas_NORM!$H$1:$K$1,0)))</f>
        <v>ASOCIACION DE MUNICIPIOS DEL OCCIDENTE ANTIOQUEÑO - AMOCCIDENTE</v>
      </c>
      <c r="AD572" s="645"/>
    </row>
    <row r="573" spans="1:30" hidden="1" x14ac:dyDescent="0.3">
      <c r="A573" s="6">
        <v>2019</v>
      </c>
      <c r="B573" s="4" t="s">
        <v>556</v>
      </c>
      <c r="C573" s="4" t="s">
        <v>272</v>
      </c>
      <c r="D573" s="4" t="s">
        <v>572</v>
      </c>
      <c r="E573" s="4" t="s">
        <v>305</v>
      </c>
      <c r="F573" s="4" t="s">
        <v>275</v>
      </c>
      <c r="G573" s="4" t="s">
        <v>306</v>
      </c>
      <c r="H573" s="9">
        <v>12.119988639789469</v>
      </c>
      <c r="I573" s="9">
        <v>0</v>
      </c>
      <c r="J573" s="287">
        <v>12.119988639789469</v>
      </c>
      <c r="K573" s="9">
        <v>4.8126560958366342</v>
      </c>
      <c r="L573" s="9">
        <v>1.9288444401017504</v>
      </c>
      <c r="M573" s="287">
        <v>6.7415005359383846</v>
      </c>
      <c r="N573" s="9">
        <v>2.2221065228215857</v>
      </c>
      <c r="O573" s="9">
        <v>7.0557437273889247</v>
      </c>
      <c r="P573" s="9">
        <v>2.8716189198971702</v>
      </c>
      <c r="Q573" s="9">
        <v>1.7570821786873676</v>
      </c>
      <c r="R573" s="9">
        <v>6.6105885630697196</v>
      </c>
      <c r="S573" s="9">
        <v>8.0439912476940627</v>
      </c>
      <c r="T573" s="9">
        <v>21.563365693957174</v>
      </c>
      <c r="U573" s="9">
        <v>2.3289709250758506</v>
      </c>
      <c r="V573" s="287">
        <v>52.453467778591857</v>
      </c>
      <c r="W573" s="287">
        <v>72.69814501722621</v>
      </c>
      <c r="X573" s="9">
        <v>7.1833540259245412</v>
      </c>
      <c r="Y573" s="284">
        <v>79.884740041131408</v>
      </c>
      <c r="Z573" s="568" t="str">
        <f>SUBSTITUTE(SUBSTITUTE(SUBSTITUTE(SUBSTITUTE(IF(E573="","",VLOOKUP(E573,Esquemas_NORM!$A$2:$H$126,8,FALSE)),"PROVINCIA ADMINISTRATIVA Y DE PLANIFICACIÓN","PAT"),"PROVINCIA ADMINISTRATIVA Y DE PLANIFICACION","PAT"),"PROVINCIA ADMINISTRATIVA DE PLANIFICACION","PAT"),"PROVINCIA ADMINISTRATIVA Y PLANIFICACION","PAT")</f>
        <v>PAT TURÍSTICA Y AGROECOLÓGICA DEL OCCIDENTE ANTIOQUEÑO</v>
      </c>
      <c r="AA573" s="568" t="str">
        <f>IF($E573="","",INDEX(Esquemas_NORM!$H$2:$K$126,MATCH($E573,Esquemas_NORM!$A$2:$A$126,0),MATCH(AA$4,Esquemas_NORM!$H$1:$K$1,0)))</f>
        <v>A la fecha no ha conformado un EAT Región</v>
      </c>
      <c r="AB573" s="568" t="str">
        <f>IF($E573="","",INDEX(Esquemas_NORM!$H$2:$K$126,MATCH($E573,Esquemas_NORM!$A$2:$A$126,0),MATCH(AB$4,Esquemas_NORM!$H$1:$K$1,0)))</f>
        <v>A la fecha no ha conformado un EAT Área Metropolitana</v>
      </c>
      <c r="AC573" s="568" t="str">
        <f>IF($E573="","",INDEX(Esquemas_NORM!$H$2:$K$126,MATCH($E573,Esquemas_NORM!$A$2:$A$126,0),MATCH(AC$4,Esquemas_NORM!$H$1:$K$1,0)))</f>
        <v>ASOCIACION DE MUNICIPIOS DEL OCCIDENTE ANTIOQUEÑO - AMOCCIDENTE</v>
      </c>
      <c r="AD573" s="645"/>
    </row>
    <row r="574" spans="1:30" hidden="1" x14ac:dyDescent="0.3">
      <c r="A574" s="6">
        <v>2019</v>
      </c>
      <c r="B574" s="4" t="s">
        <v>556</v>
      </c>
      <c r="C574" s="4" t="s">
        <v>272</v>
      </c>
      <c r="D574" s="4" t="s">
        <v>572</v>
      </c>
      <c r="E574" s="4" t="s">
        <v>307</v>
      </c>
      <c r="F574" s="4" t="s">
        <v>275</v>
      </c>
      <c r="G574" s="4" t="s">
        <v>308</v>
      </c>
      <c r="H574" s="9">
        <v>12.236161237484666</v>
      </c>
      <c r="I574" s="9">
        <v>0</v>
      </c>
      <c r="J574" s="287">
        <v>12.236161237484666</v>
      </c>
      <c r="K574" s="9">
        <v>1.628852287159934</v>
      </c>
      <c r="L574" s="9">
        <v>14.554678531365397</v>
      </c>
      <c r="M574" s="287">
        <v>16.18353081852533</v>
      </c>
      <c r="N574" s="9">
        <v>9.881267540777575</v>
      </c>
      <c r="O574" s="9">
        <v>47.726687415206619</v>
      </c>
      <c r="P574" s="9">
        <v>5.615947148899064</v>
      </c>
      <c r="Q574" s="9">
        <v>3.0041927273031099</v>
      </c>
      <c r="R574" s="9">
        <v>27.461050673671856</v>
      </c>
      <c r="S574" s="9">
        <v>19.844272700868888</v>
      </c>
      <c r="T574" s="9">
        <v>28.340323857693896</v>
      </c>
      <c r="U574" s="9">
        <v>5.8623282455214385</v>
      </c>
      <c r="V574" s="287">
        <v>147.73607030994245</v>
      </c>
      <c r="W574" s="287">
        <v>179.52785774785002</v>
      </c>
      <c r="X574" s="9">
        <v>17.739271881190302</v>
      </c>
      <c r="Y574" s="284">
        <v>197.27513326413026</v>
      </c>
      <c r="Z574" s="568" t="str">
        <f>SUBSTITUTE(SUBSTITUTE(SUBSTITUTE(SUBSTITUTE(IF(E574="","",VLOOKUP(E574,Esquemas_NORM!$A$2:$H$126,8,FALSE)),"PROVINCIA ADMINISTRATIVA Y DE PLANIFICACIÓN","PAT"),"PROVINCIA ADMINISTRATIVA Y DE PLANIFICACION","PAT"),"PROVINCIA ADMINISTRATIVA DE PLANIFICACION","PAT"),"PROVINCIA ADMINISTRATIVA Y PLANIFICACION","PAT")</f>
        <v>PAT TURÍSTICA Y AGROECOLÓGICA DEL OCCIDENTE ANTIOQUEÑO</v>
      </c>
      <c r="AA574" s="568" t="str">
        <f>IF($E574="","",INDEX(Esquemas_NORM!$H$2:$K$126,MATCH($E574,Esquemas_NORM!$A$2:$A$126,0),MATCH(AA$4,Esquemas_NORM!$H$1:$K$1,0)))</f>
        <v>Región de Planeación y Gestión de Occidente</v>
      </c>
      <c r="AB574" s="568" t="str">
        <f>IF($E574="","",INDEX(Esquemas_NORM!$H$2:$K$126,MATCH($E574,Esquemas_NORM!$A$2:$A$126,0),MATCH(AB$4,Esquemas_NORM!$H$1:$K$1,0)))</f>
        <v>A la fecha no ha conformado un EAT Área Metropolitana</v>
      </c>
      <c r="AC574" s="568" t="str">
        <f>IF($E574="","",INDEX(Esquemas_NORM!$H$2:$K$126,MATCH($E574,Esquemas_NORM!$A$2:$A$126,0),MATCH(AC$4,Esquemas_NORM!$H$1:$K$1,0)))</f>
        <v>ASOCIACION DE MUNICIPIOS DEL OCCIDENTE ANTIOQUEÑO - AMOCCIDENTE</v>
      </c>
      <c r="AD574" s="645"/>
    </row>
    <row r="575" spans="1:30" hidden="1" x14ac:dyDescent="0.3">
      <c r="A575" s="6">
        <v>2019</v>
      </c>
      <c r="B575" s="4" t="s">
        <v>556</v>
      </c>
      <c r="C575" s="4" t="s">
        <v>272</v>
      </c>
      <c r="D575" s="4" t="s">
        <v>572</v>
      </c>
      <c r="E575" s="4" t="s">
        <v>309</v>
      </c>
      <c r="F575" s="4" t="s">
        <v>275</v>
      </c>
      <c r="G575" s="4" t="s">
        <v>310</v>
      </c>
      <c r="H575" s="9">
        <v>67.446736512679237</v>
      </c>
      <c r="I575" s="9">
        <v>3.4100775580998945</v>
      </c>
      <c r="J575" s="287">
        <v>70.856814070779137</v>
      </c>
      <c r="K575" s="9">
        <v>5.8199482313438082</v>
      </c>
      <c r="L575" s="9">
        <v>24.469818090928381</v>
      </c>
      <c r="M575" s="287">
        <v>30.28976632227219</v>
      </c>
      <c r="N575" s="9">
        <v>14.799221379754311</v>
      </c>
      <c r="O575" s="9">
        <v>66.974675842382851</v>
      </c>
      <c r="P575" s="9">
        <v>8.5660500224778477</v>
      </c>
      <c r="Q575" s="9">
        <v>9.2620198889524801</v>
      </c>
      <c r="R575" s="9">
        <v>26.612629659623149</v>
      </c>
      <c r="S575" s="9">
        <v>32.157726323311529</v>
      </c>
      <c r="T575" s="9">
        <v>64.903871861868637</v>
      </c>
      <c r="U575" s="9">
        <v>8.8944058405646675</v>
      </c>
      <c r="V575" s="287">
        <v>232.1706008189355</v>
      </c>
      <c r="W575" s="287">
        <v>343.60306229743958</v>
      </c>
      <c r="X575" s="9">
        <v>33.951656404566677</v>
      </c>
      <c r="Y575" s="284">
        <v>377.57003706853112</v>
      </c>
      <c r="Z575" s="568" t="str">
        <f>SUBSTITUTE(SUBSTITUTE(SUBSTITUTE(SUBSTITUTE(IF(E575="","",VLOOKUP(E575,Esquemas_NORM!$A$2:$H$126,8,FALSE)),"PROVINCIA ADMINISTRATIVA Y DE PLANIFICACIÓN","PAT"),"PROVINCIA ADMINISTRATIVA Y DE PLANIFICACION","PAT"),"PROVINCIA ADMINISTRATIVA DE PLANIFICACION","PAT"),"PROVINCIA ADMINISTRATIVA Y PLANIFICACION","PAT")</f>
        <v>PAT TURÍSTICA Y AGROECOLÓGICA DEL OCCIDENTE ANTIOQUEÑO</v>
      </c>
      <c r="AA575" s="568" t="str">
        <f>IF($E575="","",INDEX(Esquemas_NORM!$H$2:$K$126,MATCH($E575,Esquemas_NORM!$A$2:$A$126,0),MATCH(AA$4,Esquemas_NORM!$H$1:$K$1,0)))</f>
        <v>A la fecha no ha conformado un EAT Región</v>
      </c>
      <c r="AB575" s="568" t="str">
        <f>IF($E575="","",INDEX(Esquemas_NORM!$H$2:$K$126,MATCH($E575,Esquemas_NORM!$A$2:$A$126,0),MATCH(AB$4,Esquemas_NORM!$H$1:$K$1,0)))</f>
        <v>A la fecha no ha conformado un EAT Área Metropolitana</v>
      </c>
      <c r="AC575" s="568" t="str">
        <f>IF($E575="","",INDEX(Esquemas_NORM!$H$2:$K$126,MATCH($E575,Esquemas_NORM!$A$2:$A$126,0),MATCH(AC$4,Esquemas_NORM!$H$1:$K$1,0)))</f>
        <v>ASOCIACION DE MUNICIPIOS DEL OCCIDENTE ANTIOQUEÑO - AMOCCIDENTE</v>
      </c>
      <c r="AD575" s="645"/>
    </row>
    <row r="576" spans="1:30" hidden="1" x14ac:dyDescent="0.3">
      <c r="A576" s="6">
        <v>2019</v>
      </c>
      <c r="B576" s="4" t="s">
        <v>556</v>
      </c>
      <c r="C576" s="4" t="s">
        <v>272</v>
      </c>
      <c r="D576" s="4" t="s">
        <v>572</v>
      </c>
      <c r="E576" s="4" t="s">
        <v>311</v>
      </c>
      <c r="F576" s="4" t="s">
        <v>275</v>
      </c>
      <c r="G576" s="4" t="s">
        <v>312</v>
      </c>
      <c r="H576" s="9">
        <v>13.729361970664883</v>
      </c>
      <c r="I576" s="9">
        <v>1.7387855495272813</v>
      </c>
      <c r="J576" s="287">
        <v>15.468147520192163</v>
      </c>
      <c r="K576" s="9">
        <v>0.86858466368108467</v>
      </c>
      <c r="L576" s="9">
        <v>12.879969044539672</v>
      </c>
      <c r="M576" s="287">
        <v>13.748553708220758</v>
      </c>
      <c r="N576" s="9">
        <v>6.7916432254927335</v>
      </c>
      <c r="O576" s="9">
        <v>29.780072054364886</v>
      </c>
      <c r="P576" s="9">
        <v>5.3951746827912359</v>
      </c>
      <c r="Q576" s="9">
        <v>3.0421932392257602</v>
      </c>
      <c r="R576" s="9">
        <v>17.77236622509902</v>
      </c>
      <c r="S576" s="9">
        <v>17.63118022474249</v>
      </c>
      <c r="T576" s="9">
        <v>30.822389463583171</v>
      </c>
      <c r="U576" s="9">
        <v>6.5231584389801149</v>
      </c>
      <c r="V576" s="287">
        <v>117.75817755427943</v>
      </c>
      <c r="W576" s="287">
        <v>149.93867736440473</v>
      </c>
      <c r="X576" s="9">
        <v>14.8155444878591</v>
      </c>
      <c r="Y576" s="284">
        <v>164.76090635501757</v>
      </c>
      <c r="Z576" s="568" t="str">
        <f>SUBSTITUTE(SUBSTITUTE(SUBSTITUTE(SUBSTITUTE(IF(E576="","",VLOOKUP(E576,Esquemas_NORM!$A$2:$H$126,8,FALSE)),"PROVINCIA ADMINISTRATIVA Y DE PLANIFICACIÓN","PAT"),"PROVINCIA ADMINISTRATIVA Y DE PLANIFICACION","PAT"),"PROVINCIA ADMINISTRATIVA DE PLANIFICACION","PAT"),"PROVINCIA ADMINISTRATIVA Y PLANIFICACION","PAT")</f>
        <v>A la fecha no ha conformado un EAT Provincia</v>
      </c>
      <c r="AA576" s="568" t="str">
        <f>IF($E576="","",INDEX(Esquemas_NORM!$H$2:$K$126,MATCH($E576,Esquemas_NORM!$A$2:$A$126,0),MATCH(AA$4,Esquemas_NORM!$H$1:$K$1,0)))</f>
        <v>A la fecha no ha conformado un EAT Región</v>
      </c>
      <c r="AB576" s="568" t="str">
        <f>IF($E576="","",INDEX(Esquemas_NORM!$H$2:$K$126,MATCH($E576,Esquemas_NORM!$A$2:$A$126,0),MATCH(AB$4,Esquemas_NORM!$H$1:$K$1,0)))</f>
        <v>A la fecha no ha conformado un EAT Área Metropolitana</v>
      </c>
      <c r="AC576" s="568" t="str">
        <f>IF($E576="","",INDEX(Esquemas_NORM!$H$2:$K$126,MATCH($E576,Esquemas_NORM!$A$2:$A$126,0),MATCH(AC$4,Esquemas_NORM!$H$1:$K$1,0)))</f>
        <v>ASOCIACION DE MUNICIPIOS DEL OCCIDENTE ANTIOQUEÑO - AMOCCIDENTE</v>
      </c>
      <c r="AD576" s="645"/>
    </row>
    <row r="577" spans="1:30" hidden="1" x14ac:dyDescent="0.3">
      <c r="A577" s="6">
        <v>2019</v>
      </c>
      <c r="B577" s="4" t="s">
        <v>556</v>
      </c>
      <c r="C577" s="4" t="s">
        <v>272</v>
      </c>
      <c r="D577" s="4" t="s">
        <v>571</v>
      </c>
      <c r="E577" s="4" t="s">
        <v>313</v>
      </c>
      <c r="F577" s="4" t="s">
        <v>275</v>
      </c>
      <c r="G577" s="4" t="s">
        <v>314</v>
      </c>
      <c r="H577" s="9">
        <v>27.504527313421526</v>
      </c>
      <c r="I577" s="9">
        <v>6.4111158723405559E-2</v>
      </c>
      <c r="J577" s="287">
        <v>27.568638472144933</v>
      </c>
      <c r="K577" s="9">
        <v>0.50764157746694105</v>
      </c>
      <c r="L577" s="9">
        <v>6.6903253744270748</v>
      </c>
      <c r="M577" s="287">
        <v>7.1979669518940161</v>
      </c>
      <c r="N577" s="9">
        <v>2.4290384761429507</v>
      </c>
      <c r="O577" s="9">
        <v>8.5828419354106966</v>
      </c>
      <c r="P577" s="9">
        <v>2.0481447584603973</v>
      </c>
      <c r="Q577" s="9">
        <v>1.0773334915393182</v>
      </c>
      <c r="R577" s="9">
        <v>4.1649123330601654</v>
      </c>
      <c r="S577" s="9">
        <v>6.1083477584710657</v>
      </c>
      <c r="T577" s="9">
        <v>11.10127022327409</v>
      </c>
      <c r="U577" s="9">
        <v>2.5849972621094102</v>
      </c>
      <c r="V577" s="287">
        <v>38.096886238468095</v>
      </c>
      <c r="W577" s="287">
        <v>75.658488372350618</v>
      </c>
      <c r="X577" s="9">
        <v>7.4758676017933663</v>
      </c>
      <c r="Y577" s="284">
        <v>83.137728948901085</v>
      </c>
      <c r="Z577" s="568" t="str">
        <f>SUBSTITUTE(SUBSTITUTE(SUBSTITUTE(SUBSTITUTE(IF(E577="","",VLOOKUP(E577,Esquemas_NORM!$A$2:$H$126,8,FALSE)),"PROVINCIA ADMINISTRATIVA Y DE PLANIFICACIÓN","PAT"),"PROVINCIA ADMINISTRATIVA Y DE PLANIFICACION","PAT"),"PROVINCIA ADMINISTRATIVA DE PLANIFICACION","PAT"),"PROVINCIA ADMINISTRATIVA Y PLANIFICACION","PAT")</f>
        <v>PAT AGROINDUSTRIAL DEL OCCIDENTE ANTIOQUEÑO</v>
      </c>
      <c r="AA577" s="568" t="str">
        <f>IF($E577="","",INDEX(Esquemas_NORM!$H$2:$K$126,MATCH($E577,Esquemas_NORM!$A$2:$A$126,0),MATCH(AA$4,Esquemas_NORM!$H$1:$K$1,0)))</f>
        <v>Región de Planeación y Gestión de Occidente</v>
      </c>
      <c r="AB577" s="568" t="str">
        <f>IF($E577="","",INDEX(Esquemas_NORM!$H$2:$K$126,MATCH($E577,Esquemas_NORM!$A$2:$A$126,0),MATCH(AB$4,Esquemas_NORM!$H$1:$K$1,0)))</f>
        <v>A la fecha no ha conformado un EAT Área Metropolitana</v>
      </c>
      <c r="AC577" s="568" t="str">
        <f>IF($E577="","",INDEX(Esquemas_NORM!$H$2:$K$126,MATCH($E577,Esquemas_NORM!$A$2:$A$126,0),MATCH(AC$4,Esquemas_NORM!$H$1:$K$1,0)))</f>
        <v>ASOCIACION DE MUNICIPIOS DEL OCCIDENTE ANTIOQUEÑO - AMOCCIDENTE</v>
      </c>
      <c r="AD577" s="645"/>
    </row>
    <row r="578" spans="1:30" hidden="1" x14ac:dyDescent="0.3">
      <c r="A578" s="6">
        <v>2019</v>
      </c>
      <c r="B578" s="4" t="s">
        <v>556</v>
      </c>
      <c r="C578" s="4" t="s">
        <v>315</v>
      </c>
      <c r="D578" s="4" t="s">
        <v>573</v>
      </c>
      <c r="E578" s="4" t="s">
        <v>317</v>
      </c>
      <c r="F578" s="4" t="s">
        <v>318</v>
      </c>
      <c r="G578" s="4" t="s">
        <v>319</v>
      </c>
      <c r="H578" s="9">
        <v>59.759480808420065</v>
      </c>
      <c r="I578" s="9">
        <v>0.71125937686623775</v>
      </c>
      <c r="J578" s="287">
        <v>60.470740185286303</v>
      </c>
      <c r="K578" s="9">
        <v>4.037916586619918</v>
      </c>
      <c r="L578" s="9">
        <v>14.925427997670745</v>
      </c>
      <c r="M578" s="287">
        <v>18.963344584290663</v>
      </c>
      <c r="N578" s="9">
        <v>4.3273833576172338</v>
      </c>
      <c r="O578" s="9">
        <v>23.30258763279727</v>
      </c>
      <c r="P578" s="9">
        <v>6.7357893609109993</v>
      </c>
      <c r="Q578" s="9">
        <v>4.9131134893572384</v>
      </c>
      <c r="R578" s="9">
        <v>21.28780833516106</v>
      </c>
      <c r="S578" s="9">
        <v>18.169600810242137</v>
      </c>
      <c r="T578" s="9">
        <v>35.146011487912467</v>
      </c>
      <c r="U578" s="9">
        <v>7.7217884761550231</v>
      </c>
      <c r="V578" s="287">
        <v>121.60408295015343</v>
      </c>
      <c r="W578" s="287">
        <v>206.87772159655427</v>
      </c>
      <c r="X578" s="9">
        <v>20.441730857812228</v>
      </c>
      <c r="Y578" s="284">
        <v>227.328675389529</v>
      </c>
      <c r="Z578" s="568" t="str">
        <f>SUBSTITUTE(SUBSTITUTE(SUBSTITUTE(SUBSTITUTE(IF(E578="","",VLOOKUP(E578,Esquemas_NORM!$A$2:$H$126,8,FALSE)),"PROVINCIA ADMINISTRATIVA Y DE PLANIFICACIÓN","PAT"),"PROVINCIA ADMINISTRATIVA Y DE PLANIFICACION","PAT"),"PROVINCIA ADMINISTRATIVA DE PLANIFICACION","PAT"),"PROVINCIA ADMINISTRATIVA Y PLANIFICACION","PAT")</f>
        <v>PAT DE LA PAZ</v>
      </c>
      <c r="AA578" s="568" t="str">
        <f>IF($E578="","",INDEX(Esquemas_NORM!$H$2:$K$126,MATCH($E578,Esquemas_NORM!$A$2:$A$126,0),MATCH(AA$4,Esquemas_NORM!$H$1:$K$1,0)))</f>
        <v>A la fecha no ha conformado un EAT Región</v>
      </c>
      <c r="AB578" s="568" t="str">
        <f>IF($E578="","",INDEX(Esquemas_NORM!$H$2:$K$126,MATCH($E578,Esquemas_NORM!$A$2:$A$126,0),MATCH(AB$4,Esquemas_NORM!$H$1:$K$1,0)))</f>
        <v>A la fecha no ha conformado un EAT Área Metropolitana</v>
      </c>
      <c r="AC578" s="568" t="str">
        <f>IF($E578="","",INDEX(Esquemas_NORM!$H$2:$K$126,MATCH($E578,Esquemas_NORM!$A$2:$A$126,0),MATCH(AC$4,Esquemas_NORM!$H$1:$K$1,0)))</f>
        <v>MUNICIPIOS UNIDOS DEL SUR DE ANTIOQUIA - MUSA</v>
      </c>
      <c r="AD578" s="645"/>
    </row>
    <row r="579" spans="1:30" hidden="1" x14ac:dyDescent="0.3">
      <c r="A579" s="6">
        <v>2019</v>
      </c>
      <c r="B579" s="4" t="s">
        <v>556</v>
      </c>
      <c r="C579" s="4" t="s">
        <v>315</v>
      </c>
      <c r="D579" s="4" t="s">
        <v>574</v>
      </c>
      <c r="E579" s="4" t="s">
        <v>320</v>
      </c>
      <c r="F579" s="4" t="s">
        <v>318</v>
      </c>
      <c r="G579" s="4" t="s">
        <v>322</v>
      </c>
      <c r="H579" s="9">
        <v>5.7243069379751397</v>
      </c>
      <c r="I579" s="9">
        <v>0</v>
      </c>
      <c r="J579" s="287">
        <v>5.7243069379751397</v>
      </c>
      <c r="K579" s="9">
        <v>0.6252611941948949</v>
      </c>
      <c r="L579" s="9">
        <v>4.0206415109214184</v>
      </c>
      <c r="M579" s="287">
        <v>4.6459027051163133</v>
      </c>
      <c r="N579" s="9">
        <v>14.176957853224669</v>
      </c>
      <c r="O579" s="9">
        <v>5.3164031560608542</v>
      </c>
      <c r="P579" s="9">
        <v>0.84728289796622303</v>
      </c>
      <c r="Q579" s="9">
        <v>0.5945159088544314</v>
      </c>
      <c r="R579" s="9">
        <v>3.3731146225662378</v>
      </c>
      <c r="S579" s="9">
        <v>3.8439009411237102</v>
      </c>
      <c r="T579" s="9">
        <v>6.5763123757921562</v>
      </c>
      <c r="U579" s="9">
        <v>0.95957132529622013</v>
      </c>
      <c r="V579" s="287">
        <v>35.6880590808845</v>
      </c>
      <c r="W579" s="287">
        <v>48.107845825695314</v>
      </c>
      <c r="X579" s="9">
        <v>4.7535695430556597</v>
      </c>
      <c r="Y579" s="284">
        <v>52.863560092404335</v>
      </c>
      <c r="Z579" s="568" t="str">
        <f>SUBSTITUTE(SUBSTITUTE(SUBSTITUTE(SUBSTITUTE(IF(E579="","",VLOOKUP(E579,Esquemas_NORM!$A$2:$H$126,8,FALSE)),"PROVINCIA ADMINISTRATIVA Y DE PLANIFICACIÓN","PAT"),"PROVINCIA ADMINISTRATIVA Y DE PLANIFICACION","PAT"),"PROVINCIA ADMINISTRATIVA DE PLANIFICACION","PAT"),"PROVINCIA ADMINISTRATIVA Y PLANIFICACION","PAT")</f>
        <v>PAT DEL AGUA, BOSQUES Y EL TURISMO</v>
      </c>
      <c r="AA579" s="568" t="str">
        <f>IF($E579="","",INDEX(Esquemas_NORM!$H$2:$K$126,MATCH($E579,Esquemas_NORM!$A$2:$A$126,0),MATCH(AA$4,Esquemas_NORM!$H$1:$K$1,0)))</f>
        <v>A la fecha no ha conformado un EAT Región</v>
      </c>
      <c r="AB579" s="568" t="str">
        <f>IF($E579="","",INDEX(Esquemas_NORM!$H$2:$K$126,MATCH($E579,Esquemas_NORM!$A$2:$A$126,0),MATCH(AB$4,Esquemas_NORM!$H$1:$K$1,0)))</f>
        <v>A la fecha no ha conformado un EAT Área Metropolitana</v>
      </c>
      <c r="AC579" s="568" t="str">
        <f>IF($E579="","",INDEX(Esquemas_NORM!$H$2:$K$126,MATCH($E579,Esquemas_NORM!$A$2:$A$126,0),MATCH(AC$4,Esquemas_NORM!$H$1:$K$1,0)))</f>
        <v>A la fecha no ha conformado un EAT asociación - unión</v>
      </c>
      <c r="AD579" s="645"/>
    </row>
    <row r="580" spans="1:30" hidden="1" x14ac:dyDescent="0.3">
      <c r="A580" s="6">
        <v>2019</v>
      </c>
      <c r="B580" s="4" t="s">
        <v>556</v>
      </c>
      <c r="C580" s="4" t="s">
        <v>315</v>
      </c>
      <c r="D580" s="4" t="s">
        <v>573</v>
      </c>
      <c r="E580" s="4" t="s">
        <v>323</v>
      </c>
      <c r="F580" s="4" t="s">
        <v>318</v>
      </c>
      <c r="G580" s="4" t="s">
        <v>325</v>
      </c>
      <c r="H580" s="9">
        <v>11.372000738269685</v>
      </c>
      <c r="I580" s="9">
        <v>0</v>
      </c>
      <c r="J580" s="287">
        <v>11.372000738269685</v>
      </c>
      <c r="K580" s="9">
        <v>1.7702156475550859</v>
      </c>
      <c r="L580" s="9">
        <v>3.6834702495051954</v>
      </c>
      <c r="M580" s="287">
        <v>5.4536858970602813</v>
      </c>
      <c r="N580" s="9">
        <v>1.1426715267390568</v>
      </c>
      <c r="O580" s="9">
        <v>6.4513030676827494</v>
      </c>
      <c r="P580" s="9">
        <v>2.2326610293838782</v>
      </c>
      <c r="Q580" s="9">
        <v>1.6188083576498487</v>
      </c>
      <c r="R580" s="9">
        <v>8.0574185504204845</v>
      </c>
      <c r="S580" s="9">
        <v>5.7629208474533202</v>
      </c>
      <c r="T580" s="9">
        <v>14.119521470487474</v>
      </c>
      <c r="U580" s="9">
        <v>1.7003879292269033</v>
      </c>
      <c r="V580" s="287">
        <v>41.085692779043718</v>
      </c>
      <c r="W580" s="287">
        <v>59.012954057102405</v>
      </c>
      <c r="X580" s="9">
        <v>5.8311108351839032</v>
      </c>
      <c r="Y580" s="284">
        <v>64.84669578286659</v>
      </c>
      <c r="Z580" s="568" t="str">
        <f>SUBSTITUTE(SUBSTITUTE(SUBSTITUTE(SUBSTITUTE(IF(E580="","",VLOOKUP(E580,Esquemas_NORM!$A$2:$H$126,8,FALSE)),"PROVINCIA ADMINISTRATIVA Y DE PLANIFICACIÓN","PAT"),"PROVINCIA ADMINISTRATIVA Y DE PLANIFICACION","PAT"),"PROVINCIA ADMINISTRATIVA DE PLANIFICACION","PAT"),"PROVINCIA ADMINISTRATIVA Y PLANIFICACION","PAT")</f>
        <v>PAT DE LA PAZ</v>
      </c>
      <c r="AA580" s="568" t="str">
        <f>IF($E580="","",INDEX(Esquemas_NORM!$H$2:$K$126,MATCH($E580,Esquemas_NORM!$A$2:$A$126,0),MATCH(AA$4,Esquemas_NORM!$H$1:$K$1,0)))</f>
        <v>A la fecha no ha conformado un EAT Región</v>
      </c>
      <c r="AB580" s="568" t="str">
        <f>IF($E580="","",INDEX(Esquemas_NORM!$H$2:$K$126,MATCH($E580,Esquemas_NORM!$A$2:$A$126,0),MATCH(AB$4,Esquemas_NORM!$H$1:$K$1,0)))</f>
        <v>A la fecha no ha conformado un EAT Área Metropolitana</v>
      </c>
      <c r="AC580" s="568" t="str">
        <f>IF($E580="","",INDEX(Esquemas_NORM!$H$2:$K$126,MATCH($E580,Esquemas_NORM!$A$2:$A$126,0),MATCH(AC$4,Esquemas_NORM!$H$1:$K$1,0)))</f>
        <v>MUNICIPIOS UNIDOS DEL SUR DE ANTIOQUIA - MUSA</v>
      </c>
      <c r="AD580" s="645"/>
    </row>
    <row r="581" spans="1:30" hidden="1" x14ac:dyDescent="0.3">
      <c r="A581" s="6">
        <v>2019</v>
      </c>
      <c r="B581" s="4" t="s">
        <v>556</v>
      </c>
      <c r="C581" s="4" t="s">
        <v>315</v>
      </c>
      <c r="D581" s="4" t="s">
        <v>575</v>
      </c>
      <c r="E581" s="4" t="s">
        <v>326</v>
      </c>
      <c r="F581" s="4" t="s">
        <v>318</v>
      </c>
      <c r="G581" s="4" t="s">
        <v>327</v>
      </c>
      <c r="H581" s="9">
        <v>11.091067013608274</v>
      </c>
      <c r="I581" s="9">
        <v>0.24084677286320286</v>
      </c>
      <c r="J581" s="287">
        <v>11.331913786471477</v>
      </c>
      <c r="K581" s="9">
        <v>2.8716838588720432</v>
      </c>
      <c r="L581" s="9">
        <v>14.138570922767215</v>
      </c>
      <c r="M581" s="287">
        <v>17.010254781639258</v>
      </c>
      <c r="N581" s="9">
        <v>41.677611709276121</v>
      </c>
      <c r="O581" s="9">
        <v>13.354862048092393</v>
      </c>
      <c r="P581" s="9">
        <v>2.8140777492138707</v>
      </c>
      <c r="Q581" s="9">
        <v>1.9755231913094955</v>
      </c>
      <c r="R581" s="9">
        <v>13.323542586402175</v>
      </c>
      <c r="S581" s="9">
        <v>9.7815783077170249</v>
      </c>
      <c r="T581" s="9">
        <v>14.760666640711555</v>
      </c>
      <c r="U581" s="9">
        <v>2.666841022676123</v>
      </c>
      <c r="V581" s="287">
        <v>100.35470325539876</v>
      </c>
      <c r="W581" s="287">
        <v>133.63475658551152</v>
      </c>
      <c r="X581" s="9">
        <v>13.204542791216433</v>
      </c>
      <c r="Y581" s="284">
        <v>146.84525702497518</v>
      </c>
      <c r="Z581" s="568" t="str">
        <f>SUBSTITUTE(SUBSTITUTE(SUBSTITUTE(SUBSTITUTE(IF(E581="","",VLOOKUP(E581,Esquemas_NORM!$A$2:$H$126,8,FALSE)),"PROVINCIA ADMINISTRATIVA Y DE PLANIFICACIÓN","PAT"),"PROVINCIA ADMINISTRATIVA Y DE PLANIFICACION","PAT"),"PROVINCIA ADMINISTRATIVA DE PLANIFICACION","PAT"),"PROVINCIA ADMINISTRATIVA Y PLANIFICACION","PAT")</f>
        <v>PAT DEL AGUA, BOSQUES Y EL TURISMO</v>
      </c>
      <c r="AA581" s="568" t="str">
        <f>IF($E581="","",INDEX(Esquemas_NORM!$H$2:$K$126,MATCH($E581,Esquemas_NORM!$A$2:$A$126,0),MATCH(AA$4,Esquemas_NORM!$H$1:$K$1,0)))</f>
        <v>A la fecha no ha conformado un EAT Región</v>
      </c>
      <c r="AB581" s="568" t="str">
        <f>IF($E581="","",INDEX(Esquemas_NORM!$H$2:$K$126,MATCH($E581,Esquemas_NORM!$A$2:$A$126,0),MATCH(AB$4,Esquemas_NORM!$H$1:$K$1,0)))</f>
        <v>A la fecha no ha conformado un EAT Área Metropolitana</v>
      </c>
      <c r="AC581" s="568" t="str">
        <f>IF($E581="","",INDEX(Esquemas_NORM!$H$2:$K$126,MATCH($E581,Esquemas_NORM!$A$2:$A$126,0),MATCH(AC$4,Esquemas_NORM!$H$1:$K$1,0)))</f>
        <v>A la fecha no ha conformado un EAT asociación - unión</v>
      </c>
      <c r="AD581" s="645"/>
    </row>
    <row r="582" spans="1:30" hidden="1" x14ac:dyDescent="0.3">
      <c r="A582" s="6">
        <v>2019</v>
      </c>
      <c r="B582" s="4" t="s">
        <v>556</v>
      </c>
      <c r="C582" s="4" t="s">
        <v>315</v>
      </c>
      <c r="D582" s="4" t="s">
        <v>574</v>
      </c>
      <c r="E582" s="4" t="s">
        <v>328</v>
      </c>
      <c r="F582" s="4" t="s">
        <v>318</v>
      </c>
      <c r="G582" s="4" t="s">
        <v>329</v>
      </c>
      <c r="H582" s="9">
        <v>12.201200061569521</v>
      </c>
      <c r="I582" s="9">
        <v>8.5351695565094282E-2</v>
      </c>
      <c r="J582" s="287">
        <v>12.286551757134616</v>
      </c>
      <c r="K582" s="9">
        <v>1.7669698605299553</v>
      </c>
      <c r="L582" s="9">
        <v>3.5957972398737645</v>
      </c>
      <c r="M582" s="287">
        <v>5.3627671004037198</v>
      </c>
      <c r="N582" s="9">
        <v>9.7638951261074922</v>
      </c>
      <c r="O582" s="9">
        <v>3.5693015985177881</v>
      </c>
      <c r="P582" s="9">
        <v>0.84778505188040132</v>
      </c>
      <c r="Q582" s="9">
        <v>0.4937875506949278</v>
      </c>
      <c r="R582" s="9">
        <v>4.4409434912576833</v>
      </c>
      <c r="S582" s="9">
        <v>3.3151338603968323</v>
      </c>
      <c r="T582" s="9">
        <v>5.7520318887662949</v>
      </c>
      <c r="U582" s="9">
        <v>1.0967717733099134</v>
      </c>
      <c r="V582" s="287">
        <v>29.279650340931337</v>
      </c>
      <c r="W582" s="287">
        <v>48.904824189571841</v>
      </c>
      <c r="X582" s="9">
        <v>4.832319526803345</v>
      </c>
      <c r="Y582" s="284">
        <v>53.73932397058114</v>
      </c>
      <c r="Z582" s="568" t="str">
        <f>SUBSTITUTE(SUBSTITUTE(SUBSTITUTE(SUBSTITUTE(IF(E582="","",VLOOKUP(E582,Esquemas_NORM!$A$2:$H$126,8,FALSE)),"PROVINCIA ADMINISTRATIVA Y DE PLANIFICACIÓN","PAT"),"PROVINCIA ADMINISTRATIVA Y DE PLANIFICACION","PAT"),"PROVINCIA ADMINISTRATIVA DE PLANIFICACION","PAT"),"PROVINCIA ADMINISTRATIVA Y PLANIFICACION","PAT")</f>
        <v>PAT DEL AGUA, BOSQUES Y EL TURISMO</v>
      </c>
      <c r="AA582" s="568" t="str">
        <f>IF($E582="","",INDEX(Esquemas_NORM!$H$2:$K$126,MATCH($E582,Esquemas_NORM!$A$2:$A$126,0),MATCH(AA$4,Esquemas_NORM!$H$1:$K$1,0)))</f>
        <v>A la fecha no ha conformado un EAT Región</v>
      </c>
      <c r="AB582" s="568" t="str">
        <f>IF($E582="","",INDEX(Esquemas_NORM!$H$2:$K$126,MATCH($E582,Esquemas_NORM!$A$2:$A$126,0),MATCH(AB$4,Esquemas_NORM!$H$1:$K$1,0)))</f>
        <v>A la fecha no ha conformado un EAT Área Metropolitana</v>
      </c>
      <c r="AC582" s="568" t="str">
        <f>IF($E582="","",INDEX(Esquemas_NORM!$H$2:$K$126,MATCH($E582,Esquemas_NORM!$A$2:$A$126,0),MATCH(AC$4,Esquemas_NORM!$H$1:$K$1,0)))</f>
        <v>A la fecha no ha conformado un EAT asociación - unión</v>
      </c>
      <c r="AD582" s="645"/>
    </row>
    <row r="583" spans="1:30" hidden="1" x14ac:dyDescent="0.3">
      <c r="A583" s="6">
        <v>2019</v>
      </c>
      <c r="B583" s="4" t="s">
        <v>556</v>
      </c>
      <c r="C583" s="4" t="s">
        <v>315</v>
      </c>
      <c r="D583" s="4" t="s">
        <v>576</v>
      </c>
      <c r="E583" s="4" t="s">
        <v>330</v>
      </c>
      <c r="F583" s="4" t="s">
        <v>318</v>
      </c>
      <c r="G583" s="4" t="s">
        <v>331</v>
      </c>
      <c r="H583" s="9">
        <v>104.46372084521353</v>
      </c>
      <c r="I583" s="9">
        <v>0</v>
      </c>
      <c r="J583" s="287">
        <v>104.46372084521353</v>
      </c>
      <c r="K583" s="9">
        <v>29.051599083450373</v>
      </c>
      <c r="L583" s="9">
        <v>34.526086001517577</v>
      </c>
      <c r="M583" s="287">
        <v>63.577685084967953</v>
      </c>
      <c r="N583" s="9">
        <v>23.391744404585836</v>
      </c>
      <c r="O583" s="9">
        <v>142.67336577909879</v>
      </c>
      <c r="P583" s="9">
        <v>24.108884388173152</v>
      </c>
      <c r="Q583" s="9">
        <v>20.393116560345216</v>
      </c>
      <c r="R583" s="9">
        <v>85.621423535555579</v>
      </c>
      <c r="S583" s="9">
        <v>67.44260024611421</v>
      </c>
      <c r="T583" s="9">
        <v>62.089321100090572</v>
      </c>
      <c r="U583" s="9">
        <v>27.006548691722877</v>
      </c>
      <c r="V583" s="287">
        <v>452.72700470568617</v>
      </c>
      <c r="W583" s="287">
        <v>633.89347553092387</v>
      </c>
      <c r="X583" s="9">
        <v>62.635453055689126</v>
      </c>
      <c r="Y583" s="284">
        <v>696.55718855767066</v>
      </c>
      <c r="Z583" s="568" t="str">
        <f>SUBSTITUTE(SUBSTITUTE(SUBSTITUTE(SUBSTITUTE(IF(E583="","",VLOOKUP(E583,Esquemas_NORM!$A$2:$H$126,8,FALSE)),"PROVINCIA ADMINISTRATIVA Y DE PLANIFICACIÓN","PAT"),"PROVINCIA ADMINISTRATIVA Y DE PLANIFICACION","PAT"),"PROVINCIA ADMINISTRATIVA DE PLANIFICACION","PAT"),"PROVINCIA ADMINISTRATIVA Y PLANIFICACION","PAT")</f>
        <v>A la fecha no ha conformado un EAT Provincia</v>
      </c>
      <c r="AA583" s="568" t="str">
        <f>IF($E583="","",INDEX(Esquemas_NORM!$H$2:$K$126,MATCH($E583,Esquemas_NORM!$A$2:$A$126,0),MATCH(AA$4,Esquemas_NORM!$H$1:$K$1,0)))</f>
        <v>A la fecha no ha conformado un EAT Región</v>
      </c>
      <c r="AB583" s="568" t="str">
        <f>IF($E583="","",INDEX(Esquemas_NORM!$H$2:$K$126,MATCH($E583,Esquemas_NORM!$A$2:$A$126,0),MATCH(AB$4,Esquemas_NORM!$H$1:$K$1,0)))</f>
        <v>A la fecha no ha conformado un EAT Área Metropolitana</v>
      </c>
      <c r="AC583" s="568" t="str">
        <f>IF($E583="","",INDEX(Esquemas_NORM!$H$2:$K$126,MATCH($E583,Esquemas_NORM!$A$2:$A$126,0),MATCH(AC$4,Esquemas_NORM!$H$1:$K$1,0)))</f>
        <v>MUNICIPIOS ASOCIADOS DEL ALTIPLANO DEL ORIENTE ANTIOQUEÑO - MASORA</v>
      </c>
      <c r="AD583" s="645"/>
    </row>
    <row r="584" spans="1:30" hidden="1" x14ac:dyDescent="0.3">
      <c r="A584" s="6">
        <v>2019</v>
      </c>
      <c r="B584" s="4" t="s">
        <v>556</v>
      </c>
      <c r="C584" s="4" t="s">
        <v>315</v>
      </c>
      <c r="D584" s="4" t="s">
        <v>574</v>
      </c>
      <c r="E584" s="4" t="s">
        <v>332</v>
      </c>
      <c r="F584" s="4" t="s">
        <v>318</v>
      </c>
      <c r="G584" s="4" t="s">
        <v>333</v>
      </c>
      <c r="H584" s="9">
        <v>202.24767600270354</v>
      </c>
      <c r="I584" s="9">
        <v>0</v>
      </c>
      <c r="J584" s="287">
        <v>202.24767600270354</v>
      </c>
      <c r="K584" s="9">
        <v>4.3620976009004373</v>
      </c>
      <c r="L584" s="9">
        <v>32.710491531094647</v>
      </c>
      <c r="M584" s="287">
        <v>37.072589131995088</v>
      </c>
      <c r="N584" s="9">
        <v>5.0508033752166135</v>
      </c>
      <c r="O584" s="9">
        <v>38.709253599317378</v>
      </c>
      <c r="P584" s="9">
        <v>7.6257459113401858</v>
      </c>
      <c r="Q584" s="9">
        <v>4.9928552698086071</v>
      </c>
      <c r="R584" s="9">
        <v>26.351717934466766</v>
      </c>
      <c r="S584" s="9">
        <v>17.962392679801688</v>
      </c>
      <c r="T584" s="9">
        <v>27.342381206064161</v>
      </c>
      <c r="U584" s="9">
        <v>7.190467292937937</v>
      </c>
      <c r="V584" s="287">
        <v>135.22561726895336</v>
      </c>
      <c r="W584" s="287">
        <v>392.85822527061816</v>
      </c>
      <c r="X584" s="9">
        <v>38.818593149045235</v>
      </c>
      <c r="Y584" s="284">
        <v>431.69433265904951</v>
      </c>
      <c r="Z584" s="568" t="str">
        <f>SUBSTITUTE(SUBSTITUTE(SUBSTITUTE(SUBSTITUTE(IF(E584="","",VLOOKUP(E584,Esquemas_NORM!$A$2:$H$126,8,FALSE)),"PROVINCIA ADMINISTRATIVA Y DE PLANIFICACIÓN","PAT"),"PROVINCIA ADMINISTRATIVA Y DE PLANIFICACION","PAT"),"PROVINCIA ADMINISTRATIVA DE PLANIFICACION","PAT"),"PROVINCIA ADMINISTRATIVA Y PLANIFICACION","PAT")</f>
        <v>PAT DEL AGUA, BOSQUES Y EL TURISMO</v>
      </c>
      <c r="AA584" s="568" t="str">
        <f>IF($E584="","",INDEX(Esquemas_NORM!$H$2:$K$126,MATCH($E584,Esquemas_NORM!$A$2:$A$126,0),MATCH(AA$4,Esquemas_NORM!$H$1:$K$1,0)))</f>
        <v>A la fecha no ha conformado un EAT Región</v>
      </c>
      <c r="AB584" s="568" t="str">
        <f>IF($E584="","",INDEX(Esquemas_NORM!$H$2:$K$126,MATCH($E584,Esquemas_NORM!$A$2:$A$126,0),MATCH(AB$4,Esquemas_NORM!$H$1:$K$1,0)))</f>
        <v>A la fecha no ha conformado un EAT Área Metropolitana</v>
      </c>
      <c r="AC584" s="568" t="str">
        <f>IF($E584="","",INDEX(Esquemas_NORM!$H$2:$K$126,MATCH($E584,Esquemas_NORM!$A$2:$A$126,0),MATCH(AC$4,Esquemas_NORM!$H$1:$K$1,0)))</f>
        <v>A la fecha no ha conformado un EAT asociación - unión</v>
      </c>
      <c r="AD584" s="645"/>
    </row>
    <row r="585" spans="1:30" hidden="1" x14ac:dyDescent="0.3">
      <c r="A585" s="6">
        <v>2019</v>
      </c>
      <c r="B585" s="4" t="s">
        <v>556</v>
      </c>
      <c r="C585" s="4" t="s">
        <v>315</v>
      </c>
      <c r="D585" s="4" t="s">
        <v>576</v>
      </c>
      <c r="E585" s="4" t="s">
        <v>334</v>
      </c>
      <c r="F585" s="4" t="s">
        <v>318</v>
      </c>
      <c r="G585" s="4" t="s">
        <v>335</v>
      </c>
      <c r="H585" s="9">
        <v>42.303314787435035</v>
      </c>
      <c r="I585" s="9">
        <v>0.77816050148098936</v>
      </c>
      <c r="J585" s="287">
        <v>43.081475288916025</v>
      </c>
      <c r="K585" s="9">
        <v>15.431194438956929</v>
      </c>
      <c r="L585" s="9">
        <v>33.483309049984641</v>
      </c>
      <c r="M585" s="287">
        <v>48.91450348894157</v>
      </c>
      <c r="N585" s="9">
        <v>22.434520870255476</v>
      </c>
      <c r="O585" s="9">
        <v>95.366604290209239</v>
      </c>
      <c r="P585" s="9">
        <v>20.929995434174636</v>
      </c>
      <c r="Q585" s="9">
        <v>12.179833537765466</v>
      </c>
      <c r="R585" s="9">
        <v>67.89310419063402</v>
      </c>
      <c r="S585" s="9">
        <v>45.546543728921961</v>
      </c>
      <c r="T585" s="9">
        <v>54.683846625123195</v>
      </c>
      <c r="U585" s="9">
        <v>13.908690863058084</v>
      </c>
      <c r="V585" s="287">
        <v>332.94313954014206</v>
      </c>
      <c r="W585" s="287">
        <v>431.75577602796568</v>
      </c>
      <c r="X585" s="9">
        <v>42.662087061669432</v>
      </c>
      <c r="Y585" s="284">
        <v>474.43711144319218</v>
      </c>
      <c r="Z585" s="568" t="str">
        <f>SUBSTITUTE(SUBSTITUTE(SUBSTITUTE(SUBSTITUTE(IF(E585="","",VLOOKUP(E585,Esquemas_NORM!$A$2:$H$126,8,FALSE)),"PROVINCIA ADMINISTRATIVA Y DE PLANIFICACIÓN","PAT"),"PROVINCIA ADMINISTRATIVA Y DE PLANIFICACION","PAT"),"PROVINCIA ADMINISTRATIVA DE PLANIFICACION","PAT"),"PROVINCIA ADMINISTRATIVA Y PLANIFICACION","PAT")</f>
        <v>A la fecha no ha conformado un EAT Provincia</v>
      </c>
      <c r="AA585" s="568" t="str">
        <f>IF($E585="","",INDEX(Esquemas_NORM!$H$2:$K$126,MATCH($E585,Esquemas_NORM!$A$2:$A$126,0),MATCH(AA$4,Esquemas_NORM!$H$1:$K$1,0)))</f>
        <v>A la fecha no ha conformado un EAT Región</v>
      </c>
      <c r="AB585" s="568" t="str">
        <f>IF($E585="","",INDEX(Esquemas_NORM!$H$2:$K$126,MATCH($E585,Esquemas_NORM!$A$2:$A$126,0),MATCH(AB$4,Esquemas_NORM!$H$1:$K$1,0)))</f>
        <v>A la fecha no ha conformado un EAT Área Metropolitana</v>
      </c>
      <c r="AC585" s="568" t="str">
        <f>IF($E585="","",INDEX(Esquemas_NORM!$H$2:$K$126,MATCH($E585,Esquemas_NORM!$A$2:$A$126,0),MATCH(AC$4,Esquemas_NORM!$H$1:$K$1,0)))</f>
        <v>MUNICIPIOS ASOCIADOS DEL ALTIPLANO DEL ORIENTE ANTIOQUEÑO - MASORA</v>
      </c>
      <c r="AD585" s="645"/>
    </row>
    <row r="586" spans="1:30" hidden="1" x14ac:dyDescent="0.3">
      <c r="A586" s="6">
        <v>2019</v>
      </c>
      <c r="B586" s="4" t="s">
        <v>556</v>
      </c>
      <c r="C586" s="4" t="s">
        <v>315</v>
      </c>
      <c r="D586" s="4" t="s">
        <v>576</v>
      </c>
      <c r="E586" s="4" t="s">
        <v>336</v>
      </c>
      <c r="F586" s="4" t="s">
        <v>318</v>
      </c>
      <c r="G586" s="4" t="s">
        <v>338</v>
      </c>
      <c r="H586" s="9">
        <v>95.804537144739001</v>
      </c>
      <c r="I586" s="9">
        <v>0</v>
      </c>
      <c r="J586" s="287">
        <v>95.804537144739001</v>
      </c>
      <c r="K586" s="9">
        <v>25.12540916517737</v>
      </c>
      <c r="L586" s="9">
        <v>19.690172654245909</v>
      </c>
      <c r="M586" s="287">
        <v>44.815581819423279</v>
      </c>
      <c r="N586" s="9">
        <v>9.6324203690509673</v>
      </c>
      <c r="O586" s="9">
        <v>66.486896539954529</v>
      </c>
      <c r="P586" s="9">
        <v>10.285822184571938</v>
      </c>
      <c r="Q586" s="9">
        <v>11.593321738111886</v>
      </c>
      <c r="R586" s="9">
        <v>45.815404509114913</v>
      </c>
      <c r="S586" s="9">
        <v>33.519240548346495</v>
      </c>
      <c r="T586" s="9">
        <v>47.54945718875755</v>
      </c>
      <c r="U586" s="9">
        <v>10.20428232046015</v>
      </c>
      <c r="V586" s="287">
        <v>235.08684539836841</v>
      </c>
      <c r="W586" s="287">
        <v>385.05378596331349</v>
      </c>
      <c r="X586" s="9">
        <v>38.047431099394281</v>
      </c>
      <c r="Y586" s="284">
        <v>423.11838336787883</v>
      </c>
      <c r="Z586" s="568" t="str">
        <f>SUBSTITUTE(SUBSTITUTE(SUBSTITUTE(SUBSTITUTE(IF(E586="","",VLOOKUP(E586,Esquemas_NORM!$A$2:$H$126,8,FALSE)),"PROVINCIA ADMINISTRATIVA Y DE PLANIFICACIÓN","PAT"),"PROVINCIA ADMINISTRATIVA Y DE PLANIFICACION","PAT"),"PROVINCIA ADMINISTRATIVA DE PLANIFICACION","PAT"),"PROVINCIA ADMINISTRATIVA Y PLANIFICACION","PAT")</f>
        <v>A la fecha no ha conformado un EAT Provincia</v>
      </c>
      <c r="AA586" s="568" t="str">
        <f>IF($E586="","",INDEX(Esquemas_NORM!$H$2:$K$126,MATCH($E586,Esquemas_NORM!$A$2:$A$126,0),MATCH(AA$4,Esquemas_NORM!$H$1:$K$1,0)))</f>
        <v>Región de Planeación y Gestión Aeroportuaria de Oriente</v>
      </c>
      <c r="AB586" s="568" t="str">
        <f>IF($E586="","",INDEX(Esquemas_NORM!$H$2:$K$126,MATCH($E586,Esquemas_NORM!$A$2:$A$126,0),MATCH(AB$4,Esquemas_NORM!$H$1:$K$1,0)))</f>
        <v>A la fecha no ha conformado un EAT Área Metropolitana</v>
      </c>
      <c r="AC586" s="568" t="str">
        <f>IF($E586="","",INDEX(Esquemas_NORM!$H$2:$K$126,MATCH($E586,Esquemas_NORM!$A$2:$A$126,0),MATCH(AC$4,Esquemas_NORM!$H$1:$K$1,0)))</f>
        <v>MUNICIPIOS ASOCIADOS DEL ALTIPLANO DEL ORIENTE ANTIOQUEÑO - MASORA</v>
      </c>
      <c r="AD586" s="645"/>
    </row>
    <row r="587" spans="1:30" x14ac:dyDescent="0.3">
      <c r="A587" s="6">
        <v>2019</v>
      </c>
      <c r="B587" s="4" t="s">
        <v>556</v>
      </c>
      <c r="C587" s="4" t="s">
        <v>315</v>
      </c>
      <c r="D587" s="4" t="s">
        <v>574</v>
      </c>
      <c r="E587" s="4" t="s">
        <v>339</v>
      </c>
      <c r="F587" s="4" t="s">
        <v>318</v>
      </c>
      <c r="G587" s="4" t="s">
        <v>340</v>
      </c>
      <c r="H587" s="9">
        <v>14.869289483125398</v>
      </c>
      <c r="I587" s="9">
        <v>0</v>
      </c>
      <c r="J587" s="287">
        <v>14.869289483125398</v>
      </c>
      <c r="K587" s="9">
        <v>1.1282667496534129</v>
      </c>
      <c r="L587" s="9">
        <v>5.919749250067575</v>
      </c>
      <c r="M587" s="287">
        <v>7.0480159997209881</v>
      </c>
      <c r="N587" s="9">
        <v>8.6725537687419649</v>
      </c>
      <c r="O587" s="9">
        <v>7.382835515776593</v>
      </c>
      <c r="P587" s="9">
        <v>2.3244318592206867</v>
      </c>
      <c r="Q587" s="9">
        <v>1.6666039308371665</v>
      </c>
      <c r="R587" s="9">
        <v>13.805599659433339</v>
      </c>
      <c r="S587" s="9">
        <v>6.0262409579323615</v>
      </c>
      <c r="T587" s="9">
        <v>11.726573741767337</v>
      </c>
      <c r="U587" s="9">
        <v>2.412517607906723</v>
      </c>
      <c r="V587" s="287">
        <v>54.017357041616172</v>
      </c>
      <c r="W587" s="287">
        <v>77.90812503989288</v>
      </c>
      <c r="X587" s="9">
        <v>7.6981557579612172</v>
      </c>
      <c r="Y587" s="284">
        <v>85.609754064962488</v>
      </c>
      <c r="Z587" s="568" t="str">
        <f>SUBSTITUTE(SUBSTITUTE(SUBSTITUTE(SUBSTITUTE(IF(E587="","",VLOOKUP(E587,Esquemas_NORM!$A$2:$H$126,8,FALSE)),"PROVINCIA ADMINISTRATIVA Y DE PLANIFICACIÓN","PAT"),"PROVINCIA ADMINISTRATIVA Y DE PLANIFICACION","PAT"),"PROVINCIA ADMINISTRATIVA DE PLANIFICACION","PAT"),"PROVINCIA ADMINISTRATIVA Y PLANIFICACION","PAT")</f>
        <v>PAT DEL AGUA, BOSQUES Y EL TURISMO</v>
      </c>
      <c r="AA587" s="568" t="str">
        <f>IF($E587="","",INDEX(Esquemas_NORM!$H$2:$K$126,MATCH($E587,Esquemas_NORM!$A$2:$A$126,0),MATCH(AA$4,Esquemas_NORM!$H$1:$K$1,0)))</f>
        <v>A la fecha no ha conformado un EAT Región</v>
      </c>
      <c r="AB587" s="568" t="str">
        <f>IF($E587="","",INDEX(Esquemas_NORM!$H$2:$K$126,MATCH($E587,Esquemas_NORM!$A$2:$A$126,0),MATCH(AB$4,Esquemas_NORM!$H$1:$K$1,0)))</f>
        <v>A la fecha no ha conformado un EAT Área Metropolitana</v>
      </c>
      <c r="AC587" s="568" t="str">
        <f>IF($E587="","",INDEX(Esquemas_NORM!$H$2:$K$126,MATCH($E587,Esquemas_NORM!$A$2:$A$126,0),MATCH(AC$4,Esquemas_NORM!$H$1:$K$1,0)))</f>
        <v>A la fecha no ha conformado un EAT asociación - unión</v>
      </c>
      <c r="AD587" s="645"/>
    </row>
    <row r="588" spans="1:30" hidden="1" x14ac:dyDescent="0.3">
      <c r="A588" s="6">
        <v>2019</v>
      </c>
      <c r="B588" s="4" t="s">
        <v>556</v>
      </c>
      <c r="C588" s="4" t="s">
        <v>315</v>
      </c>
      <c r="D588" s="4" t="s">
        <v>576</v>
      </c>
      <c r="E588" s="4" t="s">
        <v>341</v>
      </c>
      <c r="F588" s="4" t="s">
        <v>318</v>
      </c>
      <c r="G588" s="4" t="s">
        <v>342</v>
      </c>
      <c r="H588" s="9">
        <v>76.018446454660747</v>
      </c>
      <c r="I588" s="9">
        <v>0</v>
      </c>
      <c r="J588" s="287">
        <v>76.018446454660747</v>
      </c>
      <c r="K588" s="9">
        <v>533.35160276864235</v>
      </c>
      <c r="L588" s="9">
        <v>183.13229970442188</v>
      </c>
      <c r="M588" s="287">
        <v>716.48390247306429</v>
      </c>
      <c r="N588" s="9">
        <v>35.294489623151549</v>
      </c>
      <c r="O588" s="9">
        <v>137.89419770705027</v>
      </c>
      <c r="P588" s="9">
        <v>24.72442892898729</v>
      </c>
      <c r="Q588" s="9">
        <v>14.722657741677564</v>
      </c>
      <c r="R588" s="9">
        <v>98.889781095846388</v>
      </c>
      <c r="S588" s="9">
        <v>78.034347471770616</v>
      </c>
      <c r="T588" s="9">
        <v>63.676438175626508</v>
      </c>
      <c r="U588" s="9">
        <v>21.905861641294972</v>
      </c>
      <c r="V588" s="287">
        <v>475.14220238540514</v>
      </c>
      <c r="W588" s="287">
        <v>1224.221011245183</v>
      </c>
      <c r="X588" s="9">
        <v>120.96612544469271</v>
      </c>
      <c r="Y588" s="284">
        <v>1345.2417143936727</v>
      </c>
      <c r="Z588" s="568" t="str">
        <f>SUBSTITUTE(SUBSTITUTE(SUBSTITUTE(SUBSTITUTE(IF(E588="","",VLOOKUP(E588,Esquemas_NORM!$A$2:$H$126,8,FALSE)),"PROVINCIA ADMINISTRATIVA Y DE PLANIFICACIÓN","PAT"),"PROVINCIA ADMINISTRATIVA Y DE PLANIFICACION","PAT"),"PROVINCIA ADMINISTRATIVA DE PLANIFICACION","PAT"),"PROVINCIA ADMINISTRATIVA Y PLANIFICACION","PAT")</f>
        <v>A la fecha no ha conformado un EAT Provincia</v>
      </c>
      <c r="AA588" s="568" t="str">
        <f>IF($E588="","",INDEX(Esquemas_NORM!$H$2:$K$126,MATCH($E588,Esquemas_NORM!$A$2:$A$126,0),MATCH(AA$4,Esquemas_NORM!$H$1:$K$1,0)))</f>
        <v>A la fecha no ha conformado un EAT Región</v>
      </c>
      <c r="AB588" s="568" t="str">
        <f>IF($E588="","",INDEX(Esquemas_NORM!$H$2:$K$126,MATCH($E588,Esquemas_NORM!$A$2:$A$126,0),MATCH(AB$4,Esquemas_NORM!$H$1:$K$1,0)))</f>
        <v>A la fecha no ha conformado un EAT Área Metropolitana</v>
      </c>
      <c r="AC588" s="568" t="str">
        <f>IF($E588="","",INDEX(Esquemas_NORM!$H$2:$K$126,MATCH($E588,Esquemas_NORM!$A$2:$A$126,0),MATCH(AC$4,Esquemas_NORM!$H$1:$K$1,0)))</f>
        <v>MUNICIPIOS ASOCIADOS DEL ALTIPLANO DEL ORIENTE ANTIOQUEÑO - MASORA</v>
      </c>
      <c r="AD588" s="645"/>
    </row>
    <row r="589" spans="1:30" hidden="1" x14ac:dyDescent="0.3">
      <c r="A589" s="6">
        <v>2019</v>
      </c>
      <c r="B589" s="4" t="s">
        <v>556</v>
      </c>
      <c r="C589" s="4" t="s">
        <v>315</v>
      </c>
      <c r="D589" s="4" t="s">
        <v>574</v>
      </c>
      <c r="E589" s="4" t="s">
        <v>343</v>
      </c>
      <c r="F589" s="4" t="s">
        <v>318</v>
      </c>
      <c r="G589" s="4" t="s">
        <v>344</v>
      </c>
      <c r="H589" s="9">
        <v>2.8330459163154811</v>
      </c>
      <c r="I589" s="9">
        <v>0</v>
      </c>
      <c r="J589" s="287">
        <v>2.8330459163154811</v>
      </c>
      <c r="K589" s="9">
        <v>6.3740728145780423</v>
      </c>
      <c r="L589" s="9">
        <v>21.971294072553121</v>
      </c>
      <c r="M589" s="287">
        <v>28.345366887131163</v>
      </c>
      <c r="N589" s="9">
        <v>11.707324840323523</v>
      </c>
      <c r="O589" s="9">
        <v>124.35428522112791</v>
      </c>
      <c r="P589" s="9">
        <v>10.870603717392564</v>
      </c>
      <c r="Q589" s="9">
        <v>6.5083567370694153</v>
      </c>
      <c r="R589" s="9">
        <v>50.868828041388539</v>
      </c>
      <c r="S589" s="9">
        <v>32.072117210148392</v>
      </c>
      <c r="T589" s="9">
        <v>30.842306615136788</v>
      </c>
      <c r="U589" s="9">
        <v>11.883367947825226</v>
      </c>
      <c r="V589" s="287">
        <v>279.10719033041238</v>
      </c>
      <c r="W589" s="287">
        <v>315.66552607964371</v>
      </c>
      <c r="X589" s="9">
        <v>31.191129114406177</v>
      </c>
      <c r="Y589" s="284">
        <v>346.87072806114088</v>
      </c>
      <c r="Z589" s="568" t="str">
        <f>SUBSTITUTE(SUBSTITUTE(SUBSTITUTE(SUBSTITUTE(IF(E589="","",VLOOKUP(E589,Esquemas_NORM!$A$2:$H$126,8,FALSE)),"PROVINCIA ADMINISTRATIVA Y DE PLANIFICACIÓN","PAT"),"PROVINCIA ADMINISTRATIVA Y DE PLANIFICACION","PAT"),"PROVINCIA ADMINISTRATIVA DE PLANIFICACION","PAT"),"PROVINCIA ADMINISTRATIVA Y PLANIFICACION","PAT")</f>
        <v>PAT DEL AGUA, BOSQUES Y EL TURISMO</v>
      </c>
      <c r="AA589" s="568" t="str">
        <f>IF($E589="","",INDEX(Esquemas_NORM!$H$2:$K$126,MATCH($E589,Esquemas_NORM!$A$2:$A$126,0),MATCH(AA$4,Esquemas_NORM!$H$1:$K$1,0)))</f>
        <v>A la fecha no ha conformado un EAT Región</v>
      </c>
      <c r="AB589" s="568" t="str">
        <f>IF($E589="","",INDEX(Esquemas_NORM!$H$2:$K$126,MATCH($E589,Esquemas_NORM!$A$2:$A$126,0),MATCH(AB$4,Esquemas_NORM!$H$1:$K$1,0)))</f>
        <v>A la fecha no ha conformado un EAT Área Metropolitana</v>
      </c>
      <c r="AC589" s="568" t="str">
        <f>IF($E589="","",INDEX(Esquemas_NORM!$H$2:$K$126,MATCH($E589,Esquemas_NORM!$A$2:$A$126,0),MATCH(AC$4,Esquemas_NORM!$H$1:$K$1,0)))</f>
        <v>A la fecha no ha conformado un EAT asociación - unión</v>
      </c>
      <c r="AD589" s="645"/>
    </row>
    <row r="590" spans="1:30" hidden="1" x14ac:dyDescent="0.3">
      <c r="A590" s="6">
        <v>2019</v>
      </c>
      <c r="B590" s="4" t="s">
        <v>556</v>
      </c>
      <c r="C590" s="4" t="s">
        <v>315</v>
      </c>
      <c r="D590" s="4" t="s">
        <v>576</v>
      </c>
      <c r="E590" s="4" t="s">
        <v>345</v>
      </c>
      <c r="F590" s="4" t="s">
        <v>318</v>
      </c>
      <c r="G590" s="4" t="s">
        <v>346</v>
      </c>
      <c r="H590" s="9">
        <v>42.369356536486194</v>
      </c>
      <c r="I590" s="9">
        <v>0.2674139813248852</v>
      </c>
      <c r="J590" s="287">
        <v>42.63677051781108</v>
      </c>
      <c r="K590" s="9">
        <v>45.113535120235532</v>
      </c>
      <c r="L590" s="9">
        <v>51.502269058535248</v>
      </c>
      <c r="M590" s="287">
        <v>96.615804178770787</v>
      </c>
      <c r="N590" s="9">
        <v>35.78222526155033</v>
      </c>
      <c r="O590" s="9">
        <v>150.70279578863034</v>
      </c>
      <c r="P590" s="9">
        <v>39.370878012286376</v>
      </c>
      <c r="Q590" s="9">
        <v>45.543427029387708</v>
      </c>
      <c r="R590" s="9">
        <v>128.71726458126102</v>
      </c>
      <c r="S590" s="9">
        <v>92.74295084717285</v>
      </c>
      <c r="T590" s="9">
        <v>96.436994377155102</v>
      </c>
      <c r="U590" s="9">
        <v>30.965756608171557</v>
      </c>
      <c r="V590" s="287">
        <v>620.26229250561528</v>
      </c>
      <c r="W590" s="287">
        <v>764.40804351717395</v>
      </c>
      <c r="X590" s="9">
        <v>75.53168785183685</v>
      </c>
      <c r="Y590" s="284">
        <v>839.97380988538634</v>
      </c>
      <c r="Z590" s="568" t="str">
        <f>SUBSTITUTE(SUBSTITUTE(SUBSTITUTE(SUBSTITUTE(IF(E590="","",VLOOKUP(E590,Esquemas_NORM!$A$2:$H$126,8,FALSE)),"PROVINCIA ADMINISTRATIVA Y DE PLANIFICACIÓN","PAT"),"PROVINCIA ADMINISTRATIVA Y DE PLANIFICACION","PAT"),"PROVINCIA ADMINISTRATIVA DE PLANIFICACION","PAT"),"PROVINCIA ADMINISTRATIVA Y PLANIFICACION","PAT")</f>
        <v>A la fecha no ha conformado un EAT Provincia</v>
      </c>
      <c r="AA590" s="568" t="str">
        <f>IF($E590="","",INDEX(Esquemas_NORM!$H$2:$K$126,MATCH($E590,Esquemas_NORM!$A$2:$A$126,0),MATCH(AA$4,Esquemas_NORM!$H$1:$K$1,0)))</f>
        <v>Región de Planeación y Gestión Aeroportuaria de Oriente</v>
      </c>
      <c r="AB590" s="568" t="str">
        <f>IF($E590="","",INDEX(Esquemas_NORM!$H$2:$K$126,MATCH($E590,Esquemas_NORM!$A$2:$A$126,0),MATCH(AB$4,Esquemas_NORM!$H$1:$K$1,0)))</f>
        <v>A la fecha no ha conformado un EAT Área Metropolitana</v>
      </c>
      <c r="AC590" s="568" t="str">
        <f>IF($E590="","",INDEX(Esquemas_NORM!$H$2:$K$126,MATCH($E590,Esquemas_NORM!$A$2:$A$126,0),MATCH(AC$4,Esquemas_NORM!$H$1:$K$1,0)))</f>
        <v>MUNICIPIOS ASOCIADOS DEL ALTIPLANO DEL ORIENTE ANTIOQUEÑO - MASORA</v>
      </c>
      <c r="AD590" s="645"/>
    </row>
    <row r="591" spans="1:30" hidden="1" x14ac:dyDescent="0.3">
      <c r="A591" s="6">
        <v>2019</v>
      </c>
      <c r="B591" s="4" t="s">
        <v>556</v>
      </c>
      <c r="C591" s="4" t="s">
        <v>315</v>
      </c>
      <c r="D591" s="4" t="s">
        <v>576</v>
      </c>
      <c r="E591" s="4" t="s">
        <v>347</v>
      </c>
      <c r="F591" s="4" t="s">
        <v>318</v>
      </c>
      <c r="G591" s="4" t="s">
        <v>349</v>
      </c>
      <c r="H591" s="9">
        <v>26.800209699027974</v>
      </c>
      <c r="I591" s="9">
        <v>2.4658313070581625E-2</v>
      </c>
      <c r="J591" s="287">
        <v>26.824868012098555</v>
      </c>
      <c r="K591" s="9">
        <v>24.832346569387425</v>
      </c>
      <c r="L591" s="9">
        <v>10.860207048364368</v>
      </c>
      <c r="M591" s="287">
        <v>35.692553617751791</v>
      </c>
      <c r="N591" s="9">
        <v>9.8620301876040664</v>
      </c>
      <c r="O591" s="9">
        <v>51.669497461272876</v>
      </c>
      <c r="P591" s="9">
        <v>9.3846395913380434</v>
      </c>
      <c r="Q591" s="9">
        <v>9.5884529985223796</v>
      </c>
      <c r="R591" s="9">
        <v>27.509366220631133</v>
      </c>
      <c r="S591" s="9">
        <v>25.037689819193766</v>
      </c>
      <c r="T591" s="9">
        <v>28.939734107915392</v>
      </c>
      <c r="U591" s="9">
        <v>9.4197139618926204</v>
      </c>
      <c r="V591" s="287">
        <v>171.41112434837029</v>
      </c>
      <c r="W591" s="287">
        <v>236.86081883357895</v>
      </c>
      <c r="X591" s="9">
        <v>23.404381448092813</v>
      </c>
      <c r="Y591" s="284">
        <v>260.27575991060525</v>
      </c>
      <c r="Z591" s="568" t="str">
        <f>SUBSTITUTE(SUBSTITUTE(SUBSTITUTE(SUBSTITUTE(IF(E591="","",VLOOKUP(E591,Esquemas_NORM!$A$2:$H$126,8,FALSE)),"PROVINCIA ADMINISTRATIVA Y DE PLANIFICACIÓN","PAT"),"PROVINCIA ADMINISTRATIVA Y DE PLANIFICACION","PAT"),"PROVINCIA ADMINISTRATIVA DE PLANIFICACION","PAT"),"PROVINCIA ADMINISTRATIVA Y PLANIFICACION","PAT")</f>
        <v>PAT DE LA PAZ</v>
      </c>
      <c r="AA591" s="568" t="str">
        <f>IF($E591="","",INDEX(Esquemas_NORM!$H$2:$K$126,MATCH($E591,Esquemas_NORM!$A$2:$A$126,0),MATCH(AA$4,Esquemas_NORM!$H$1:$K$1,0)))</f>
        <v>Región de Planeación y Gestión Aeroportuaria de Oriente</v>
      </c>
      <c r="AB591" s="568" t="str">
        <f>IF($E591="","",INDEX(Esquemas_NORM!$H$2:$K$126,MATCH($E591,Esquemas_NORM!$A$2:$A$126,0),MATCH(AB$4,Esquemas_NORM!$H$1:$K$1,0)))</f>
        <v>A la fecha no ha conformado un EAT Área Metropolitana</v>
      </c>
      <c r="AC591" s="568" t="str">
        <f>IF($E591="","",INDEX(Esquemas_NORM!$H$2:$K$126,MATCH($E591,Esquemas_NORM!$A$2:$A$126,0),MATCH(AC$4,Esquemas_NORM!$H$1:$K$1,0)))</f>
        <v>MUNICIPIOS ASOCIADOS DEL ALTIPLANO DEL ORIENTE ANTIOQUEÑO - MASORA</v>
      </c>
      <c r="AD591" s="645"/>
    </row>
    <row r="592" spans="1:30" hidden="1" x14ac:dyDescent="0.3">
      <c r="A592" s="6">
        <v>2019</v>
      </c>
      <c r="B592" s="4" t="s">
        <v>556</v>
      </c>
      <c r="C592" s="4" t="s">
        <v>315</v>
      </c>
      <c r="D592" s="4" t="s">
        <v>576</v>
      </c>
      <c r="E592" s="4" t="s">
        <v>350</v>
      </c>
      <c r="F592" s="4" t="s">
        <v>318</v>
      </c>
      <c r="G592" s="4" t="s">
        <v>351</v>
      </c>
      <c r="H592" s="9">
        <v>130.61898225101064</v>
      </c>
      <c r="I592" s="9">
        <v>0</v>
      </c>
      <c r="J592" s="287">
        <v>130.61898225101064</v>
      </c>
      <c r="K592" s="9">
        <v>221.74930457162074</v>
      </c>
      <c r="L592" s="9">
        <v>103.18786268605184</v>
      </c>
      <c r="M592" s="287">
        <v>324.93716725767257</v>
      </c>
      <c r="N592" s="9">
        <v>27.090887718076022</v>
      </c>
      <c r="O592" s="9">
        <v>129.64172080108497</v>
      </c>
      <c r="P592" s="9">
        <v>25.005207365780194</v>
      </c>
      <c r="Q592" s="9">
        <v>25.578681478253937</v>
      </c>
      <c r="R592" s="9">
        <v>88.82210805457602</v>
      </c>
      <c r="S592" s="9">
        <v>88.733018678049035</v>
      </c>
      <c r="T592" s="9">
        <v>111.5088655599446</v>
      </c>
      <c r="U592" s="9">
        <v>25.538706250918572</v>
      </c>
      <c r="V592" s="287">
        <v>521.91919590668329</v>
      </c>
      <c r="W592" s="287">
        <v>971.48458075491158</v>
      </c>
      <c r="X592" s="9">
        <v>95.993063820759772</v>
      </c>
      <c r="Y592" s="284">
        <v>1067.5209548907242</v>
      </c>
      <c r="Z592" s="568" t="str">
        <f>SUBSTITUTE(SUBSTITUTE(SUBSTITUTE(SUBSTITUTE(IF(E592="","",VLOOKUP(E592,Esquemas_NORM!$A$2:$H$126,8,FALSE)),"PROVINCIA ADMINISTRATIVA Y DE PLANIFICACIÓN","PAT"),"PROVINCIA ADMINISTRATIVA Y DE PLANIFICACION","PAT"),"PROVINCIA ADMINISTRATIVA DE PLANIFICACION","PAT"),"PROVINCIA ADMINISTRATIVA Y PLANIFICACION","PAT")</f>
        <v>PAT DEL AGUA, BOSQUES Y EL TURISMO</v>
      </c>
      <c r="AA592" s="568" t="str">
        <f>IF($E592="","",INDEX(Esquemas_NORM!$H$2:$K$126,MATCH($E592,Esquemas_NORM!$A$2:$A$126,0),MATCH(AA$4,Esquemas_NORM!$H$1:$K$1,0)))</f>
        <v>A la fecha no ha conformado un EAT Región</v>
      </c>
      <c r="AB592" s="568" t="str">
        <f>IF($E592="","",INDEX(Esquemas_NORM!$H$2:$K$126,MATCH($E592,Esquemas_NORM!$A$2:$A$126,0),MATCH(AB$4,Esquemas_NORM!$H$1:$K$1,0)))</f>
        <v>A la fecha no ha conformado un EAT Área Metropolitana</v>
      </c>
      <c r="AC592" s="568" t="str">
        <f>IF($E592="","",INDEX(Esquemas_NORM!$H$2:$K$126,MATCH($E592,Esquemas_NORM!$A$2:$A$126,0),MATCH(AC$4,Esquemas_NORM!$H$1:$K$1,0)))</f>
        <v>MUNICIPIOS ASOCIADOS DEL ALTIPLANO DEL ORIENTE ANTIOQUEÑO - MASORA</v>
      </c>
      <c r="AD592" s="645"/>
    </row>
    <row r="593" spans="1:30" hidden="1" x14ac:dyDescent="0.3">
      <c r="A593" s="6">
        <v>2019</v>
      </c>
      <c r="B593" s="4" t="s">
        <v>556</v>
      </c>
      <c r="C593" s="4" t="s">
        <v>315</v>
      </c>
      <c r="D593" s="4" t="s">
        <v>573</v>
      </c>
      <c r="E593" s="4" t="s">
        <v>352</v>
      </c>
      <c r="F593" s="4" t="s">
        <v>318</v>
      </c>
      <c r="G593" s="4" t="s">
        <v>353</v>
      </c>
      <c r="H593" s="9">
        <v>14.620107379180649</v>
      </c>
      <c r="I593" s="9">
        <v>0</v>
      </c>
      <c r="J593" s="287">
        <v>14.620107379180649</v>
      </c>
      <c r="K593" s="9">
        <v>6.2379728725806665</v>
      </c>
      <c r="L593" s="9">
        <v>5.7467897161410395</v>
      </c>
      <c r="M593" s="287">
        <v>11.984762588721706</v>
      </c>
      <c r="N593" s="9">
        <v>1.4429748885623286</v>
      </c>
      <c r="O593" s="9">
        <v>6.884739655465661</v>
      </c>
      <c r="P593" s="9">
        <v>3.1952649088007399</v>
      </c>
      <c r="Q593" s="9">
        <v>2.2124875927041816</v>
      </c>
      <c r="R593" s="9">
        <v>11.596611942923381</v>
      </c>
      <c r="S593" s="9">
        <v>9.551072959549419</v>
      </c>
      <c r="T593" s="9">
        <v>21.265965682301058</v>
      </c>
      <c r="U593" s="9">
        <v>3.0818306612730928</v>
      </c>
      <c r="V593" s="287">
        <v>59.230948291579864</v>
      </c>
      <c r="W593" s="287">
        <v>86.748525988440235</v>
      </c>
      <c r="X593" s="9">
        <v>8.5716818944182016</v>
      </c>
      <c r="Y593" s="284">
        <v>95.324075268986135</v>
      </c>
      <c r="Z593" s="568" t="str">
        <f>SUBSTITUTE(SUBSTITUTE(SUBSTITUTE(SUBSTITUTE(IF(E593="","",VLOOKUP(E593,Esquemas_NORM!$A$2:$H$126,8,FALSE)),"PROVINCIA ADMINISTRATIVA Y DE PLANIFICACIÓN","PAT"),"PROVINCIA ADMINISTRATIVA Y DE PLANIFICACION","PAT"),"PROVINCIA ADMINISTRATIVA DE PLANIFICACION","PAT"),"PROVINCIA ADMINISTRATIVA Y PLANIFICACION","PAT")</f>
        <v>PAT DE LA PAZ</v>
      </c>
      <c r="AA593" s="568" t="str">
        <f>IF($E593="","",INDEX(Esquemas_NORM!$H$2:$K$126,MATCH($E593,Esquemas_NORM!$A$2:$A$126,0),MATCH(AA$4,Esquemas_NORM!$H$1:$K$1,0)))</f>
        <v>A la fecha no ha conformado un EAT Región</v>
      </c>
      <c r="AB593" s="568" t="str">
        <f>IF($E593="","",INDEX(Esquemas_NORM!$H$2:$K$126,MATCH($E593,Esquemas_NORM!$A$2:$A$126,0),MATCH(AB$4,Esquemas_NORM!$H$1:$K$1,0)))</f>
        <v>A la fecha no ha conformado un EAT Área Metropolitana</v>
      </c>
      <c r="AC593" s="568" t="str">
        <f>IF($E593="","",INDEX(Esquemas_NORM!$H$2:$K$126,MATCH($E593,Esquemas_NORM!$A$2:$A$126,0),MATCH(AC$4,Esquemas_NORM!$H$1:$K$1,0)))</f>
        <v>MUNICIPIOS UNIDOS DEL SUR DE ANTIOQUIA - MUSA</v>
      </c>
      <c r="AD593" s="645"/>
    </row>
    <row r="594" spans="1:30" hidden="1" x14ac:dyDescent="0.3">
      <c r="A594" s="6">
        <v>2019</v>
      </c>
      <c r="B594" s="4" t="s">
        <v>556</v>
      </c>
      <c r="C594" s="4" t="s">
        <v>315</v>
      </c>
      <c r="D594" s="4" t="s">
        <v>576</v>
      </c>
      <c r="E594" s="4" t="s">
        <v>354</v>
      </c>
      <c r="F594" s="4" t="s">
        <v>318</v>
      </c>
      <c r="G594" s="4" t="s">
        <v>355</v>
      </c>
      <c r="H594" s="9">
        <v>45.117934101113832</v>
      </c>
      <c r="I594" s="9">
        <v>1.2341810855110598</v>
      </c>
      <c r="J594" s="287">
        <v>46.352115186624893</v>
      </c>
      <c r="K594" s="9">
        <v>1429.1815929359711</v>
      </c>
      <c r="L594" s="9">
        <v>448.87023162498781</v>
      </c>
      <c r="M594" s="287">
        <v>1878.0518245609589</v>
      </c>
      <c r="N594" s="9">
        <v>86.602096796023801</v>
      </c>
      <c r="O594" s="9">
        <v>456.96012450264817</v>
      </c>
      <c r="P594" s="9">
        <v>60.129349707960344</v>
      </c>
      <c r="Q594" s="9">
        <v>74.302966630798963</v>
      </c>
      <c r="R594" s="9">
        <v>226.57000090072191</v>
      </c>
      <c r="S594" s="9">
        <v>241.10152254609312</v>
      </c>
      <c r="T594" s="9">
        <v>335.14001922824696</v>
      </c>
      <c r="U594" s="9">
        <v>49.709198369400248</v>
      </c>
      <c r="V594" s="287">
        <v>1530.5152786818935</v>
      </c>
      <c r="W594" s="287">
        <v>3334.8331851400135</v>
      </c>
      <c r="X594" s="9">
        <v>329.51717517124285</v>
      </c>
      <c r="Y594" s="284">
        <v>3664.4990324350956</v>
      </c>
      <c r="Z594" s="568" t="str">
        <f>SUBSTITUTE(SUBSTITUTE(SUBSTITUTE(SUBSTITUTE(IF(E594="","",VLOOKUP(E594,Esquemas_NORM!$A$2:$H$126,8,FALSE)),"PROVINCIA ADMINISTRATIVA Y DE PLANIFICACIÓN","PAT"),"PROVINCIA ADMINISTRATIVA Y DE PLANIFICACION","PAT"),"PROVINCIA ADMINISTRATIVA DE PLANIFICACION","PAT"),"PROVINCIA ADMINISTRATIVA Y PLANIFICACION","PAT")</f>
        <v>A la fecha no ha conformado un EAT Provincia</v>
      </c>
      <c r="AA594" s="568" t="str">
        <f>IF($E594="","",INDEX(Esquemas_NORM!$H$2:$K$126,MATCH($E594,Esquemas_NORM!$A$2:$A$126,0),MATCH(AA$4,Esquemas_NORM!$H$1:$K$1,0)))</f>
        <v>Región de Planeación y Gestión Aeroportuaria de Oriente</v>
      </c>
      <c r="AB594" s="568" t="str">
        <f>IF($E594="","",INDEX(Esquemas_NORM!$H$2:$K$126,MATCH($E594,Esquemas_NORM!$A$2:$A$126,0),MATCH(AB$4,Esquemas_NORM!$H$1:$K$1,0)))</f>
        <v>A la fecha no ha conformado un EAT Área Metropolitana</v>
      </c>
      <c r="AC594" s="568" t="str">
        <f>IF($E594="","",INDEX(Esquemas_NORM!$H$2:$K$126,MATCH($E594,Esquemas_NORM!$A$2:$A$126,0),MATCH(AC$4,Esquemas_NORM!$H$1:$K$1,0)))</f>
        <v>MUNICIPIOS ASOCIADOS DEL ALTIPLANO DEL ORIENTE ANTIOQUEÑO - MASORA</v>
      </c>
      <c r="AD594" s="645"/>
    </row>
    <row r="595" spans="1:30" x14ac:dyDescent="0.3">
      <c r="A595" s="6">
        <v>2019</v>
      </c>
      <c r="B595" s="4" t="s">
        <v>556</v>
      </c>
      <c r="C595" s="4" t="s">
        <v>315</v>
      </c>
      <c r="D595" s="4" t="s">
        <v>574</v>
      </c>
      <c r="E595" s="4" t="s">
        <v>356</v>
      </c>
      <c r="F595" s="4" t="s">
        <v>318</v>
      </c>
      <c r="G595" s="4" t="s">
        <v>357</v>
      </c>
      <c r="H595" s="9">
        <v>11.506231548924235</v>
      </c>
      <c r="I595" s="9">
        <v>0.30324475561128417</v>
      </c>
      <c r="J595" s="287">
        <v>11.80947630453552</v>
      </c>
      <c r="K595" s="9">
        <v>3.7007376611604563</v>
      </c>
      <c r="L595" s="9">
        <v>58.358183134093885</v>
      </c>
      <c r="M595" s="287">
        <v>62.058920795254338</v>
      </c>
      <c r="N595" s="9">
        <v>483.49541598805212</v>
      </c>
      <c r="O595" s="9">
        <v>14.359522481202063</v>
      </c>
      <c r="P595" s="9">
        <v>3.4599770643990309</v>
      </c>
      <c r="Q595" s="9">
        <v>2.1017844800159247</v>
      </c>
      <c r="R595" s="9">
        <v>12.703745534497545</v>
      </c>
      <c r="S595" s="9">
        <v>34.044989493725105</v>
      </c>
      <c r="T595" s="9">
        <v>15.942059789039101</v>
      </c>
      <c r="U595" s="9">
        <v>3.7071621993885304</v>
      </c>
      <c r="V595" s="287">
        <v>569.81465703031949</v>
      </c>
      <c r="W595" s="287">
        <v>694.23163267841778</v>
      </c>
      <c r="X595" s="9">
        <v>68.597508125460863</v>
      </c>
      <c r="Y595" s="284">
        <v>762.86009074516096</v>
      </c>
      <c r="Z595" s="568" t="str">
        <f>SUBSTITUTE(SUBSTITUTE(SUBSTITUTE(SUBSTITUTE(IF(E595="","",VLOOKUP(E595,Esquemas_NORM!$A$2:$H$126,8,FALSE)),"PROVINCIA ADMINISTRATIVA Y DE PLANIFICACIÓN","PAT"),"PROVINCIA ADMINISTRATIVA Y DE PLANIFICACION","PAT"),"PROVINCIA ADMINISTRATIVA DE PLANIFICACION","PAT"),"PROVINCIA ADMINISTRATIVA Y PLANIFICACION","PAT")</f>
        <v>PAT DEL AGUA, BOSQUES Y EL TURISMO</v>
      </c>
      <c r="AA595" s="568" t="str">
        <f>IF($E595="","",INDEX(Esquemas_NORM!$H$2:$K$126,MATCH($E595,Esquemas_NORM!$A$2:$A$126,0),MATCH(AA$4,Esquemas_NORM!$H$1:$K$1,0)))</f>
        <v>A la fecha no ha conformado un EAT Región</v>
      </c>
      <c r="AB595" s="568" t="str">
        <f>IF($E595="","",INDEX(Esquemas_NORM!$H$2:$K$126,MATCH($E595,Esquemas_NORM!$A$2:$A$126,0),MATCH(AB$4,Esquemas_NORM!$H$1:$K$1,0)))</f>
        <v>A la fecha no ha conformado un EAT Área Metropolitana</v>
      </c>
      <c r="AC595" s="568" t="str">
        <f>IF($E595="","",INDEX(Esquemas_NORM!$H$2:$K$126,MATCH($E595,Esquemas_NORM!$A$2:$A$126,0),MATCH(AC$4,Esquemas_NORM!$H$1:$K$1,0)))</f>
        <v>A la fecha no ha conformado un EAT asociación - unión</v>
      </c>
      <c r="AD595" s="645"/>
    </row>
    <row r="596" spans="1:30" hidden="1" x14ac:dyDescent="0.3">
      <c r="A596" s="6">
        <v>2019</v>
      </c>
      <c r="B596" s="4" t="s">
        <v>556</v>
      </c>
      <c r="C596" s="4" t="s">
        <v>315</v>
      </c>
      <c r="D596" s="4" t="s">
        <v>575</v>
      </c>
      <c r="E596" s="4" t="s">
        <v>358</v>
      </c>
      <c r="F596" s="4" t="s">
        <v>318</v>
      </c>
      <c r="G596" s="4" t="s">
        <v>359</v>
      </c>
      <c r="H596" s="9">
        <v>4.0533478917023071</v>
      </c>
      <c r="I596" s="9">
        <v>0</v>
      </c>
      <c r="J596" s="287">
        <v>4.0533478917023071</v>
      </c>
      <c r="K596" s="9">
        <v>4.0363154079159941E-2</v>
      </c>
      <c r="L596" s="9">
        <v>5.437376391836267</v>
      </c>
      <c r="M596" s="287">
        <v>5.4777395459154272</v>
      </c>
      <c r="N596" s="9">
        <v>1.3066279246980863</v>
      </c>
      <c r="O596" s="9">
        <v>13.299694604516121</v>
      </c>
      <c r="P596" s="9">
        <v>2.0632243707923554</v>
      </c>
      <c r="Q596" s="9">
        <v>1.1994511763795916</v>
      </c>
      <c r="R596" s="9">
        <v>8.0297265639766717</v>
      </c>
      <c r="S596" s="9">
        <v>6.3659859894527724</v>
      </c>
      <c r="T596" s="9">
        <v>14.741202822673406</v>
      </c>
      <c r="U596" s="9">
        <v>2.1668952754043227</v>
      </c>
      <c r="V596" s="287">
        <v>49.172808727893333</v>
      </c>
      <c r="W596" s="287">
        <v>59.562707365839906</v>
      </c>
      <c r="X596" s="9">
        <v>5.8854323401243915</v>
      </c>
      <c r="Y596" s="284">
        <v>65.450795105414315</v>
      </c>
      <c r="Z596" s="568" t="str">
        <f>SUBSTITUTE(SUBSTITUTE(SUBSTITUTE(SUBSTITUTE(IF(E596="","",VLOOKUP(E596,Esquemas_NORM!$A$2:$H$126,8,FALSE)),"PROVINCIA ADMINISTRATIVA Y DE PLANIFICACIÓN","PAT"),"PROVINCIA ADMINISTRATIVA Y DE PLANIFICACION","PAT"),"PROVINCIA ADMINISTRATIVA DE PLANIFICACION","PAT"),"PROVINCIA ADMINISTRATIVA Y PLANIFICACION","PAT")</f>
        <v>PAT DEL AGUA, BOSQUES Y EL TURISMO</v>
      </c>
      <c r="AA596" s="568" t="str">
        <f>IF($E596="","",INDEX(Esquemas_NORM!$H$2:$K$126,MATCH($E596,Esquemas_NORM!$A$2:$A$126,0),MATCH(AA$4,Esquemas_NORM!$H$1:$K$1,0)))</f>
        <v>A la fecha no ha conformado un EAT Región</v>
      </c>
      <c r="AB596" s="568" t="str">
        <f>IF($E596="","",INDEX(Esquemas_NORM!$H$2:$K$126,MATCH($E596,Esquemas_NORM!$A$2:$A$126,0),MATCH(AB$4,Esquemas_NORM!$H$1:$K$1,0)))</f>
        <v>A la fecha no ha conformado un EAT Área Metropolitana</v>
      </c>
      <c r="AC596" s="568" t="str">
        <f>IF($E596="","",INDEX(Esquemas_NORM!$H$2:$K$126,MATCH($E596,Esquemas_NORM!$A$2:$A$126,0),MATCH(AC$4,Esquemas_NORM!$H$1:$K$1,0)))</f>
        <v>A la fecha no ha conformado un EAT asociación - unión</v>
      </c>
      <c r="AD596" s="645"/>
    </row>
    <row r="597" spans="1:30" x14ac:dyDescent="0.3">
      <c r="A597" s="6">
        <v>2019</v>
      </c>
      <c r="B597" s="4" t="s">
        <v>556</v>
      </c>
      <c r="C597" s="4" t="s">
        <v>315</v>
      </c>
      <c r="D597" s="4" t="s">
        <v>575</v>
      </c>
      <c r="E597" s="4" t="s">
        <v>360</v>
      </c>
      <c r="F597" s="4" t="s">
        <v>318</v>
      </c>
      <c r="G597" s="4" t="s">
        <v>361</v>
      </c>
      <c r="H597" s="9">
        <v>5.0537550826794746</v>
      </c>
      <c r="I597" s="9">
        <v>0.3797028486051654</v>
      </c>
      <c r="J597" s="287">
        <v>5.4334579312846403</v>
      </c>
      <c r="K597" s="9">
        <v>2.2939703681558399</v>
      </c>
      <c r="L597" s="9">
        <v>8.7452640907345085</v>
      </c>
      <c r="M597" s="287">
        <v>11.039234458890348</v>
      </c>
      <c r="N597" s="9">
        <v>3.2956285021037406</v>
      </c>
      <c r="O597" s="9">
        <v>22.293674360547655</v>
      </c>
      <c r="P597" s="9">
        <v>4.2677962271095886</v>
      </c>
      <c r="Q597" s="9">
        <v>3.1259816717084674</v>
      </c>
      <c r="R597" s="9">
        <v>11.870633923381501</v>
      </c>
      <c r="S597" s="9">
        <v>12.124306708617594</v>
      </c>
      <c r="T597" s="9">
        <v>25.418273197713436</v>
      </c>
      <c r="U597" s="9">
        <v>3.9489893161975527</v>
      </c>
      <c r="V597" s="287">
        <v>86.345283907379539</v>
      </c>
      <c r="W597" s="287">
        <v>104.14515205839038</v>
      </c>
      <c r="X597" s="9">
        <v>10.290654557169812</v>
      </c>
      <c r="Y597" s="284">
        <v>114.44044957072003</v>
      </c>
      <c r="Z597" s="568" t="str">
        <f>SUBSTITUTE(SUBSTITUTE(SUBSTITUTE(SUBSTITUTE(IF(E597="","",VLOOKUP(E597,Esquemas_NORM!$A$2:$H$126,8,FALSE)),"PROVINCIA ADMINISTRATIVA Y DE PLANIFICACIÓN","PAT"),"PROVINCIA ADMINISTRATIVA Y DE PLANIFICACION","PAT"),"PROVINCIA ADMINISTRATIVA DE PLANIFICACION","PAT"),"PROVINCIA ADMINISTRATIVA Y PLANIFICACION","PAT")</f>
        <v>PAT DEL AGUA, BOSQUES Y EL TURISMO</v>
      </c>
      <c r="AA597" s="568" t="str">
        <f>IF($E597="","",INDEX(Esquemas_NORM!$H$2:$K$126,MATCH($E597,Esquemas_NORM!$A$2:$A$126,0),MATCH(AA$4,Esquemas_NORM!$H$1:$K$1,0)))</f>
        <v>A la fecha no ha conformado un EAT Región</v>
      </c>
      <c r="AB597" s="568" t="str">
        <f>IF($E597="","",INDEX(Esquemas_NORM!$H$2:$K$126,MATCH($E597,Esquemas_NORM!$A$2:$A$126,0),MATCH(AB$4,Esquemas_NORM!$H$1:$K$1,0)))</f>
        <v>A la fecha no ha conformado un EAT Área Metropolitana</v>
      </c>
      <c r="AC597" s="568" t="str">
        <f>IF($E597="","",INDEX(Esquemas_NORM!$H$2:$K$126,MATCH($E597,Esquemas_NORM!$A$2:$A$126,0),MATCH(AC$4,Esquemas_NORM!$H$1:$K$1,0)))</f>
        <v>A la fecha no ha conformado un EAT asociación - unión</v>
      </c>
      <c r="AD597" s="645"/>
    </row>
    <row r="598" spans="1:30" hidden="1" x14ac:dyDescent="0.3">
      <c r="A598" s="6">
        <v>2019</v>
      </c>
      <c r="B598" s="4" t="s">
        <v>556</v>
      </c>
      <c r="C598" s="4" t="s">
        <v>315</v>
      </c>
      <c r="D598" s="4" t="s">
        <v>574</v>
      </c>
      <c r="E598" s="4" t="s">
        <v>362</v>
      </c>
      <c r="F598" s="4" t="s">
        <v>318</v>
      </c>
      <c r="G598" s="4" t="s">
        <v>363</v>
      </c>
      <c r="H598" s="9">
        <v>9.6167000838028525</v>
      </c>
      <c r="I598" s="9">
        <v>0</v>
      </c>
      <c r="J598" s="287">
        <v>9.6167000838028525</v>
      </c>
      <c r="K598" s="9">
        <v>3.2273417582588264</v>
      </c>
      <c r="L598" s="9">
        <v>15.316096628855256</v>
      </c>
      <c r="M598" s="287">
        <v>18.543438387114083</v>
      </c>
      <c r="N598" s="9">
        <v>104.44684143987607</v>
      </c>
      <c r="O598" s="9">
        <v>9.9963919679756419</v>
      </c>
      <c r="P598" s="9">
        <v>1.9406994709399732</v>
      </c>
      <c r="Q598" s="9">
        <v>1.2600004933098456</v>
      </c>
      <c r="R598" s="9">
        <v>7.7152882292346616</v>
      </c>
      <c r="S598" s="9">
        <v>11.218305262209631</v>
      </c>
      <c r="T598" s="9">
        <v>10.702368322676321</v>
      </c>
      <c r="U598" s="9">
        <v>2.1847634920098566</v>
      </c>
      <c r="V598" s="287">
        <v>149.46465867823198</v>
      </c>
      <c r="W598" s="287">
        <v>189.13389424135522</v>
      </c>
      <c r="X598" s="9">
        <v>18.688450995766139</v>
      </c>
      <c r="Y598" s="284">
        <v>207.83077712447098</v>
      </c>
      <c r="Z598" s="568" t="str">
        <f>SUBSTITUTE(SUBSTITUTE(SUBSTITUTE(SUBSTITUTE(IF(E598="","",VLOOKUP(E598,Esquemas_NORM!$A$2:$H$126,8,FALSE)),"PROVINCIA ADMINISTRATIVA Y DE PLANIFICACIÓN","PAT"),"PROVINCIA ADMINISTRATIVA Y DE PLANIFICACION","PAT"),"PROVINCIA ADMINISTRATIVA DE PLANIFICACION","PAT"),"PROVINCIA ADMINISTRATIVA Y PLANIFICACION","PAT")</f>
        <v>PAT DEL AGUA, BOSQUES Y EL TURISMO</v>
      </c>
      <c r="AA598" s="568" t="str">
        <f>IF($E598="","",INDEX(Esquemas_NORM!$H$2:$K$126,MATCH($E598,Esquemas_NORM!$A$2:$A$126,0),MATCH(AA$4,Esquemas_NORM!$H$1:$K$1,0)))</f>
        <v>A la fecha no ha conformado un EAT Región</v>
      </c>
      <c r="AB598" s="568" t="str">
        <f>IF($E598="","",INDEX(Esquemas_NORM!$H$2:$K$126,MATCH($E598,Esquemas_NORM!$A$2:$A$126,0),MATCH(AB$4,Esquemas_NORM!$H$1:$K$1,0)))</f>
        <v>A la fecha no ha conformado un EAT Área Metropolitana</v>
      </c>
      <c r="AC598" s="568" t="str">
        <f>IF($E598="","",INDEX(Esquemas_NORM!$H$2:$K$126,MATCH($E598,Esquemas_NORM!$A$2:$A$126,0),MATCH(AC$4,Esquemas_NORM!$H$1:$K$1,0)))</f>
        <v>A la fecha no ha conformado un EAT asociación - unión</v>
      </c>
      <c r="AD598" s="645"/>
    </row>
    <row r="599" spans="1:30" hidden="1" x14ac:dyDescent="0.3">
      <c r="A599" s="6">
        <v>2019</v>
      </c>
      <c r="B599" s="4" t="s">
        <v>556</v>
      </c>
      <c r="C599" s="4" t="s">
        <v>315</v>
      </c>
      <c r="D599" s="4" t="s">
        <v>576</v>
      </c>
      <c r="E599" s="4" t="s">
        <v>364</v>
      </c>
      <c r="F599" s="4" t="s">
        <v>318</v>
      </c>
      <c r="G599" s="4" t="s">
        <v>365</v>
      </c>
      <c r="H599" s="9">
        <v>78.888476398556648</v>
      </c>
      <c r="I599" s="9">
        <v>1.1758144476680782E-2</v>
      </c>
      <c r="J599" s="287">
        <v>78.900234543033335</v>
      </c>
      <c r="K599" s="9">
        <v>4.0434720258246584</v>
      </c>
      <c r="L599" s="9">
        <v>17.347468920484989</v>
      </c>
      <c r="M599" s="287">
        <v>21.390940946309648</v>
      </c>
      <c r="N599" s="9">
        <v>3.9837067984598686</v>
      </c>
      <c r="O599" s="9">
        <v>30.281638408525193</v>
      </c>
      <c r="P599" s="9">
        <v>6.1407176893837079</v>
      </c>
      <c r="Q599" s="9">
        <v>3.5143319977899465</v>
      </c>
      <c r="R599" s="9">
        <v>28.080670010234222</v>
      </c>
      <c r="S599" s="9">
        <v>16.934366946007909</v>
      </c>
      <c r="T599" s="9">
        <v>34.32664411025862</v>
      </c>
      <c r="U599" s="9">
        <v>7.3676413846709954</v>
      </c>
      <c r="V599" s="287">
        <v>130.62971734533048</v>
      </c>
      <c r="W599" s="287">
        <v>238.45756623799303</v>
      </c>
      <c r="X599" s="9">
        <v>23.562157164279572</v>
      </c>
      <c r="Y599" s="284">
        <v>262.03035421672399</v>
      </c>
      <c r="Z599" s="568" t="str">
        <f>SUBSTITUTE(SUBSTITUTE(SUBSTITUTE(SUBSTITUTE(IF(E599="","",VLOOKUP(E599,Esquemas_NORM!$A$2:$H$126,8,FALSE)),"PROVINCIA ADMINISTRATIVA Y DE PLANIFICACIÓN","PAT"),"PROVINCIA ADMINISTRATIVA Y DE PLANIFICACION","PAT"),"PROVINCIA ADMINISTRATIVA DE PLANIFICACION","PAT"),"PROVINCIA ADMINISTRATIVA Y PLANIFICACION","PAT")</f>
        <v>PAT DEL AGUA, BOSQUES Y EL TURISMO</v>
      </c>
      <c r="AA599" s="568" t="str">
        <f>IF($E599="","",INDEX(Esquemas_NORM!$H$2:$K$126,MATCH($E599,Esquemas_NORM!$A$2:$A$126,0),MATCH(AA$4,Esquemas_NORM!$H$1:$K$1,0)))</f>
        <v>A la fecha no ha conformado un EAT Región</v>
      </c>
      <c r="AB599" s="568" t="str">
        <f>IF($E599="","",INDEX(Esquemas_NORM!$H$2:$K$126,MATCH($E599,Esquemas_NORM!$A$2:$A$126,0),MATCH(AB$4,Esquemas_NORM!$H$1:$K$1,0)))</f>
        <v>A la fecha no ha conformado un EAT Área Metropolitana</v>
      </c>
      <c r="AC599" s="568" t="str">
        <f>IF($E599="","",INDEX(Esquemas_NORM!$H$2:$K$126,MATCH($E599,Esquemas_NORM!$A$2:$A$126,0),MATCH(AC$4,Esquemas_NORM!$H$1:$K$1,0)))</f>
        <v>MUNICIPIOS ASOCIADOS DEL ALTIPLANO DEL ORIENTE ANTIOQUEÑO - MASORA</v>
      </c>
      <c r="AD599" s="645"/>
    </row>
    <row r="600" spans="1:30" hidden="1" x14ac:dyDescent="0.3">
      <c r="A600" s="6">
        <v>2019</v>
      </c>
      <c r="B600" s="4" t="s">
        <v>556</v>
      </c>
      <c r="C600" s="4" t="s">
        <v>315</v>
      </c>
      <c r="D600" s="4" t="s">
        <v>573</v>
      </c>
      <c r="E600" s="4" t="s">
        <v>366</v>
      </c>
      <c r="F600" s="4" t="s">
        <v>318</v>
      </c>
      <c r="G600" s="4" t="s">
        <v>367</v>
      </c>
      <c r="H600" s="9">
        <v>351.82287721833461</v>
      </c>
      <c r="I600" s="9">
        <v>24.753437238241727</v>
      </c>
      <c r="J600" s="287">
        <v>376.57631445657631</v>
      </c>
      <c r="K600" s="9">
        <v>302.58217902240415</v>
      </c>
      <c r="L600" s="9">
        <v>28.197730015800261</v>
      </c>
      <c r="M600" s="287">
        <v>330.77990903820444</v>
      </c>
      <c r="N600" s="9">
        <v>32.508538249925259</v>
      </c>
      <c r="O600" s="9">
        <v>49.761760615531138</v>
      </c>
      <c r="P600" s="9">
        <v>11.1023263884793</v>
      </c>
      <c r="Q600" s="9">
        <v>9.0030760140896451</v>
      </c>
      <c r="R600" s="9">
        <v>35.284588835952349</v>
      </c>
      <c r="S600" s="9">
        <v>64.283687772234614</v>
      </c>
      <c r="T600" s="9">
        <v>60.92558860874869</v>
      </c>
      <c r="U600" s="9">
        <v>9.8889302053211185</v>
      </c>
      <c r="V600" s="287">
        <v>272.75849669028207</v>
      </c>
      <c r="W600" s="287">
        <v>997.24902061034163</v>
      </c>
      <c r="X600" s="9">
        <v>98.538865955273067</v>
      </c>
      <c r="Y600" s="284">
        <v>1095.8323455000377</v>
      </c>
      <c r="Z600" s="568" t="str">
        <f>SUBSTITUTE(SUBSTITUTE(SUBSTITUTE(SUBSTITUTE(IF(E600="","",VLOOKUP(E600,Esquemas_NORM!$A$2:$H$126,8,FALSE)),"PROVINCIA ADMINISTRATIVA Y DE PLANIFICACIÓN","PAT"),"PROVINCIA ADMINISTRATIVA Y DE PLANIFICACION","PAT"),"PROVINCIA ADMINISTRATIVA DE PLANIFICACION","PAT"),"PROVINCIA ADMINISTRATIVA Y PLANIFICACION","PAT")</f>
        <v>PAT DE LA PAZ</v>
      </c>
      <c r="AA600" s="568" t="str">
        <f>IF($E600="","",INDEX(Esquemas_NORM!$H$2:$K$126,MATCH($E600,Esquemas_NORM!$A$2:$A$126,0),MATCH(AA$4,Esquemas_NORM!$H$1:$K$1,0)))</f>
        <v>A la fecha no ha conformado un EAT Región</v>
      </c>
      <c r="AB600" s="568" t="str">
        <f>IF($E600="","",INDEX(Esquemas_NORM!$H$2:$K$126,MATCH($E600,Esquemas_NORM!$A$2:$A$126,0),MATCH(AB$4,Esquemas_NORM!$H$1:$K$1,0)))</f>
        <v>A la fecha no ha conformado un EAT Área Metropolitana</v>
      </c>
      <c r="AC600" s="568" t="str">
        <f>IF($E600="","",INDEX(Esquemas_NORM!$H$2:$K$126,MATCH($E600,Esquemas_NORM!$A$2:$A$126,0),MATCH(AC$4,Esquemas_NORM!$H$1:$K$1,0)))</f>
        <v>A la fecha no ha conformado un EAT asociación - unión</v>
      </c>
      <c r="AD600" s="645"/>
    </row>
    <row r="601" spans="1:30" hidden="1" x14ac:dyDescent="0.3">
      <c r="A601" s="6">
        <v>2019</v>
      </c>
      <c r="B601" s="4" t="s">
        <v>556</v>
      </c>
      <c r="C601" s="4" t="s">
        <v>368</v>
      </c>
      <c r="D601" s="4" t="s">
        <v>577</v>
      </c>
      <c r="E601" s="4" t="s">
        <v>370</v>
      </c>
      <c r="F601" s="4" t="s">
        <v>371</v>
      </c>
      <c r="G601" s="4" t="s">
        <v>372</v>
      </c>
      <c r="H601" s="9">
        <v>36.167736823118581</v>
      </c>
      <c r="I601" s="9">
        <v>8.0383273468067582</v>
      </c>
      <c r="J601" s="287">
        <v>44.206064169925341</v>
      </c>
      <c r="K601" s="9">
        <v>144.39845455295247</v>
      </c>
      <c r="L601" s="9">
        <v>53.767325610573423</v>
      </c>
      <c r="M601" s="287">
        <v>198.16578016352588</v>
      </c>
      <c r="N601" s="9">
        <v>17.498248530617396</v>
      </c>
      <c r="O601" s="9">
        <v>54.430517621098964</v>
      </c>
      <c r="P601" s="9">
        <v>10.139291398826742</v>
      </c>
      <c r="Q601" s="9">
        <v>7.942453931698906</v>
      </c>
      <c r="R601" s="9">
        <v>27.196148003895608</v>
      </c>
      <c r="S601" s="9">
        <v>41.455523305390649</v>
      </c>
      <c r="T601" s="9">
        <v>46.781820041129343</v>
      </c>
      <c r="U601" s="9">
        <v>12.228214821375527</v>
      </c>
      <c r="V601" s="287">
        <v>217.67221765403315</v>
      </c>
      <c r="W601" s="287">
        <v>453.41256168779512</v>
      </c>
      <c r="X601" s="9">
        <v>44.802009042093985</v>
      </c>
      <c r="Y601" s="284">
        <v>498.23478457711298</v>
      </c>
      <c r="Z601" s="568" t="str">
        <f>SUBSTITUTE(SUBSTITUTE(SUBSTITUTE(SUBSTITUTE(IF(E601="","",VLOOKUP(E601,Esquemas_NORM!$A$2:$H$126,8,FALSE)),"PROVINCIA ADMINISTRATIVA Y DE PLANIFICACIÓN","PAT"),"PROVINCIA ADMINISTRATIVA Y DE PLANIFICACION","PAT"),"PROVINCIA ADMINISTRATIVA DE PLANIFICACION","PAT"),"PROVINCIA ADMINISTRATIVA Y PLANIFICACION","PAT")</f>
        <v>PAT DE PENDERISCO Y SINIFANÁ</v>
      </c>
      <c r="AA601" s="568" t="str">
        <f>IF($E601="","",INDEX(Esquemas_NORM!$H$2:$K$126,MATCH($E601,Esquemas_NORM!$A$2:$A$126,0),MATCH(AA$4,Esquemas_NORM!$H$1:$K$1,0)))</f>
        <v>A la fecha no ha conformado un EAT Región</v>
      </c>
      <c r="AB601" s="568" t="str">
        <f>IF($E601="","",INDEX(Esquemas_NORM!$H$2:$K$126,MATCH($E601,Esquemas_NORM!$A$2:$A$126,0),MATCH(AB$4,Esquemas_NORM!$H$1:$K$1,0)))</f>
        <v>A la fecha no ha conformado un EAT Área Metropolitana</v>
      </c>
      <c r="AC601" s="568" t="str">
        <f>IF($E601="","",INDEX(Esquemas_NORM!$H$2:$K$126,MATCH($E601,Esquemas_NORM!$A$2:$A$126,0),MATCH(AC$4,Esquemas_NORM!$H$1:$K$1,0)))</f>
        <v>A la fecha no ha conformado un EAT asociación - unión</v>
      </c>
      <c r="AD601" s="645"/>
    </row>
    <row r="602" spans="1:30" hidden="1" x14ac:dyDescent="0.3">
      <c r="A602" s="6">
        <v>2019</v>
      </c>
      <c r="B602" s="4" t="s">
        <v>556</v>
      </c>
      <c r="C602" s="4" t="s">
        <v>368</v>
      </c>
      <c r="D602" s="4" t="s">
        <v>578</v>
      </c>
      <c r="E602" s="4" t="s">
        <v>373</v>
      </c>
      <c r="F602" s="4" t="s">
        <v>371</v>
      </c>
      <c r="G602" s="4" t="s">
        <v>375</v>
      </c>
      <c r="H602" s="9">
        <v>103.33076185687852</v>
      </c>
      <c r="I602" s="9">
        <v>1.9431861197593965</v>
      </c>
      <c r="J602" s="287">
        <v>105.27394797663793</v>
      </c>
      <c r="K602" s="9">
        <v>71.469464593006833</v>
      </c>
      <c r="L602" s="9">
        <v>83.275384553178995</v>
      </c>
      <c r="M602" s="287">
        <v>154.74484914618583</v>
      </c>
      <c r="N602" s="9">
        <v>13.848166388429801</v>
      </c>
      <c r="O602" s="9">
        <v>81.633383695739809</v>
      </c>
      <c r="P602" s="9">
        <v>16.77848336881134</v>
      </c>
      <c r="Q602" s="9">
        <v>21.983775874064779</v>
      </c>
      <c r="R602" s="9">
        <v>35.381877187557699</v>
      </c>
      <c r="S602" s="9">
        <v>44.742861345130649</v>
      </c>
      <c r="T602" s="9">
        <v>81.549586562644123</v>
      </c>
      <c r="U602" s="9">
        <v>14.799348194481807</v>
      </c>
      <c r="V602" s="287">
        <v>310.71748261686002</v>
      </c>
      <c r="W602" s="287">
        <v>573.80545968144224</v>
      </c>
      <c r="X602" s="9">
        <v>56.698114620713397</v>
      </c>
      <c r="Y602" s="284">
        <v>630.5291554546825</v>
      </c>
      <c r="Z602" s="568" t="str">
        <f>SUBSTITUTE(SUBSTITUTE(SUBSTITUTE(SUBSTITUTE(IF(E602="","",VLOOKUP(E602,Esquemas_NORM!$A$2:$H$126,8,FALSE)),"PROVINCIA ADMINISTRATIVA Y DE PLANIFICACIÓN","PAT"),"PROVINCIA ADMINISTRATIVA Y DE PLANIFICACION","PAT"),"PROVINCIA ADMINISTRATIVA DE PLANIFICACION","PAT"),"PROVINCIA ADMINISTRATIVA Y PLANIFICACION","PAT")</f>
        <v>PAT SAN JUAN</v>
      </c>
      <c r="AA602" s="568" t="str">
        <f>IF($E602="","",INDEX(Esquemas_NORM!$H$2:$K$126,MATCH($E602,Esquemas_NORM!$A$2:$A$126,0),MATCH(AA$4,Esquemas_NORM!$H$1:$K$1,0)))</f>
        <v>A la fecha no ha conformado un EAT Región</v>
      </c>
      <c r="AB602" s="568" t="str">
        <f>IF($E602="","",INDEX(Esquemas_NORM!$H$2:$K$126,MATCH($E602,Esquemas_NORM!$A$2:$A$126,0),MATCH(AB$4,Esquemas_NORM!$H$1:$K$1,0)))</f>
        <v>A la fecha no ha conformado un EAT Área Metropolitana</v>
      </c>
      <c r="AC602" s="568" t="str">
        <f>IF($E602="","",INDEX(Esquemas_NORM!$H$2:$K$126,MATCH($E602,Esquemas_NORM!$A$2:$A$126,0),MATCH(AC$4,Esquemas_NORM!$H$1:$K$1,0)))</f>
        <v>A la fecha no ha conformado un EAT asociación - unión</v>
      </c>
      <c r="AD602" s="645"/>
    </row>
    <row r="603" spans="1:30" hidden="1" x14ac:dyDescent="0.3">
      <c r="A603" s="6">
        <v>2019</v>
      </c>
      <c r="B603" s="4" t="s">
        <v>556</v>
      </c>
      <c r="C603" s="4" t="s">
        <v>368</v>
      </c>
      <c r="D603" s="4" t="s">
        <v>577</v>
      </c>
      <c r="E603" s="4" t="s">
        <v>376</v>
      </c>
      <c r="F603" s="4" t="s">
        <v>371</v>
      </c>
      <c r="G603" s="4" t="s">
        <v>377</v>
      </c>
      <c r="H603" s="9">
        <v>20.98589597137174</v>
      </c>
      <c r="I603" s="9">
        <v>0.51627780511862431</v>
      </c>
      <c r="J603" s="287">
        <v>21.502173776490363</v>
      </c>
      <c r="K603" s="9">
        <v>4.5117724531127701</v>
      </c>
      <c r="L603" s="9">
        <v>1.9893178318864195</v>
      </c>
      <c r="M603" s="287">
        <v>6.5010902849991901</v>
      </c>
      <c r="N603" s="9">
        <v>3.8801889375768863</v>
      </c>
      <c r="O603" s="9">
        <v>8.2490126102151766</v>
      </c>
      <c r="P603" s="9">
        <v>2.0443547043010644</v>
      </c>
      <c r="Q603" s="9">
        <v>1.185376500784922</v>
      </c>
      <c r="R603" s="9">
        <v>5.49607574076862</v>
      </c>
      <c r="S603" s="9">
        <v>6.9414570845604127</v>
      </c>
      <c r="T603" s="9">
        <v>9.4145918048259993</v>
      </c>
      <c r="U603" s="9">
        <v>2.7220063101908911</v>
      </c>
      <c r="V603" s="287">
        <v>39.933063693223971</v>
      </c>
      <c r="W603" s="287">
        <v>70.33580486639444</v>
      </c>
      <c r="X603" s="9">
        <v>6.9499295605660079</v>
      </c>
      <c r="Y603" s="284">
        <v>77.288870108090734</v>
      </c>
      <c r="Z603" s="568" t="str">
        <f>SUBSTITUTE(SUBSTITUTE(SUBSTITUTE(SUBSTITUTE(IF(E603="","",VLOOKUP(E603,Esquemas_NORM!$A$2:$H$126,8,FALSE)),"PROVINCIA ADMINISTRATIVA Y DE PLANIFICACIÓN","PAT"),"PROVINCIA ADMINISTRATIVA Y DE PLANIFICACION","PAT"),"PROVINCIA ADMINISTRATIVA DE PLANIFICACION","PAT"),"PROVINCIA ADMINISTRATIVA Y PLANIFICACION","PAT")</f>
        <v>PAT DE PENDERISCO Y SINIFANÁ</v>
      </c>
      <c r="AA603" s="568" t="str">
        <f>IF($E603="","",INDEX(Esquemas_NORM!$H$2:$K$126,MATCH($E603,Esquemas_NORM!$A$2:$A$126,0),MATCH(AA$4,Esquemas_NORM!$H$1:$K$1,0)))</f>
        <v>A la fecha no ha conformado un EAT Región</v>
      </c>
      <c r="AB603" s="568" t="str">
        <f>IF($E603="","",INDEX(Esquemas_NORM!$H$2:$K$126,MATCH($E603,Esquemas_NORM!$A$2:$A$126,0),MATCH(AB$4,Esquemas_NORM!$H$1:$K$1,0)))</f>
        <v>A la fecha no ha conformado un EAT Área Metropolitana</v>
      </c>
      <c r="AC603" s="568" t="str">
        <f>IF($E603="","",INDEX(Esquemas_NORM!$H$2:$K$126,MATCH($E603,Esquemas_NORM!$A$2:$A$126,0),MATCH(AC$4,Esquemas_NORM!$H$1:$K$1,0)))</f>
        <v>A la fecha no ha conformado un EAT asociación - unión</v>
      </c>
      <c r="AD603" s="645"/>
    </row>
    <row r="604" spans="1:30" hidden="1" x14ac:dyDescent="0.3">
      <c r="A604" s="6">
        <v>2019</v>
      </c>
      <c r="B604" s="4" t="s">
        <v>556</v>
      </c>
      <c r="C604" s="4" t="s">
        <v>368</v>
      </c>
      <c r="D604" s="4" t="s">
        <v>578</v>
      </c>
      <c r="E604" s="4" t="s">
        <v>378</v>
      </c>
      <c r="F604" s="4" t="s">
        <v>371</v>
      </c>
      <c r="G604" s="4" t="s">
        <v>379</v>
      </c>
      <c r="H604" s="9">
        <v>54.175858178618668</v>
      </c>
      <c r="I604" s="9">
        <v>0</v>
      </c>
      <c r="J604" s="287">
        <v>54.175858178618668</v>
      </c>
      <c r="K604" s="9">
        <v>9.2453228946606618</v>
      </c>
      <c r="L604" s="9">
        <v>3.8566228867837062</v>
      </c>
      <c r="M604" s="287">
        <v>13.101945781444368</v>
      </c>
      <c r="N604" s="9">
        <v>2.6680741276785711</v>
      </c>
      <c r="O604" s="9">
        <v>15.20162185762516</v>
      </c>
      <c r="P604" s="9">
        <v>3.7514199070844656</v>
      </c>
      <c r="Q604" s="9">
        <v>1.8715656009367057</v>
      </c>
      <c r="R604" s="9">
        <v>8.1088029178220431</v>
      </c>
      <c r="S604" s="9">
        <v>10.688843875727578</v>
      </c>
      <c r="T604" s="9">
        <v>23.067179415360968</v>
      </c>
      <c r="U604" s="9">
        <v>3.6898059064607143</v>
      </c>
      <c r="V604" s="287">
        <v>69.047313608696214</v>
      </c>
      <c r="W604" s="287">
        <v>141.61441439571303</v>
      </c>
      <c r="X604" s="9">
        <v>13.993018302421055</v>
      </c>
      <c r="Y604" s="284">
        <v>155.61374609211367</v>
      </c>
      <c r="Z604" s="568" t="str">
        <f>SUBSTITUTE(SUBSTITUTE(SUBSTITUTE(SUBSTITUTE(IF(E604="","",VLOOKUP(E604,Esquemas_NORM!$A$2:$H$126,8,FALSE)),"PROVINCIA ADMINISTRATIVA Y DE PLANIFICACIÓN","PAT"),"PROVINCIA ADMINISTRATIVA Y DE PLANIFICACION","PAT"),"PROVINCIA ADMINISTRATIVA DE PLANIFICACION","PAT"),"PROVINCIA ADMINISTRATIVA Y PLANIFICACION","PAT")</f>
        <v>PAT SAN JUAN</v>
      </c>
      <c r="AA604" s="568" t="str">
        <f>IF($E604="","",INDEX(Esquemas_NORM!$H$2:$K$126,MATCH($E604,Esquemas_NORM!$A$2:$A$126,0),MATCH(AA$4,Esquemas_NORM!$H$1:$K$1,0)))</f>
        <v>A la fecha no ha conformado un EAT Región</v>
      </c>
      <c r="AB604" s="568" t="str">
        <f>IF($E604="","",INDEX(Esquemas_NORM!$H$2:$K$126,MATCH($E604,Esquemas_NORM!$A$2:$A$126,0),MATCH(AB$4,Esquemas_NORM!$H$1:$K$1,0)))</f>
        <v>A la fecha no ha conformado un EAT Área Metropolitana</v>
      </c>
      <c r="AC604" s="568" t="str">
        <f>IF($E604="","",INDEX(Esquemas_NORM!$H$2:$K$126,MATCH($E604,Esquemas_NORM!$A$2:$A$126,0),MATCH(AC$4,Esquemas_NORM!$H$1:$K$1,0)))</f>
        <v>A la fecha no ha conformado un EAT asociación - unión</v>
      </c>
      <c r="AD604" s="645"/>
    </row>
    <row r="605" spans="1:30" hidden="1" x14ac:dyDescent="0.3">
      <c r="A605" s="6">
        <v>2019</v>
      </c>
      <c r="B605" s="4" t="s">
        <v>556</v>
      </c>
      <c r="C605" s="4" t="s">
        <v>368</v>
      </c>
      <c r="D605" s="4" t="s">
        <v>579</v>
      </c>
      <c r="E605" s="4" t="s">
        <v>380</v>
      </c>
      <c r="F605" s="4" t="s">
        <v>371</v>
      </c>
      <c r="G605" s="4" t="s">
        <v>381</v>
      </c>
      <c r="H605" s="9">
        <v>75.13013012274655</v>
      </c>
      <c r="I605" s="9">
        <v>0</v>
      </c>
      <c r="J605" s="287">
        <v>75.13013012274655</v>
      </c>
      <c r="K605" s="9">
        <v>6.689851687881462</v>
      </c>
      <c r="L605" s="9">
        <v>11.020028096828604</v>
      </c>
      <c r="M605" s="287">
        <v>17.709879784710065</v>
      </c>
      <c r="N605" s="9">
        <v>3.2619632222484549</v>
      </c>
      <c r="O605" s="9">
        <v>23.554972708736376</v>
      </c>
      <c r="P605" s="9">
        <v>4.8247371749637553</v>
      </c>
      <c r="Q605" s="9">
        <v>3.721873342334062</v>
      </c>
      <c r="R605" s="9">
        <v>11.180571112487449</v>
      </c>
      <c r="S605" s="9">
        <v>13.586049245269415</v>
      </c>
      <c r="T605" s="9">
        <v>31.062442040000196</v>
      </c>
      <c r="U605" s="9">
        <v>4.7120512079213253</v>
      </c>
      <c r="V605" s="287">
        <v>95.904660053961024</v>
      </c>
      <c r="W605" s="287">
        <v>196.1720006991238</v>
      </c>
      <c r="X605" s="9">
        <v>19.383891166154715</v>
      </c>
      <c r="Y605" s="284">
        <v>215.56463752251591</v>
      </c>
      <c r="Z605" s="568" t="str">
        <f>SUBSTITUTE(SUBSTITUTE(SUBSTITUTE(SUBSTITUTE(IF(E605="","",VLOOKUP(E605,Esquemas_NORM!$A$2:$H$126,8,FALSE)),"PROVINCIA ADMINISTRATIVA Y DE PLANIFICACIÓN","PAT"),"PROVINCIA ADMINISTRATIVA Y DE PLANIFICACION","PAT"),"PROVINCIA ADMINISTRATIVA DE PLANIFICACION","PAT"),"PROVINCIA ADMINISTRATIVA Y PLANIFICACION","PAT")</f>
        <v>PAT DE PENDERISCO Y SINIFANÁ</v>
      </c>
      <c r="AA605" s="568" t="str">
        <f>IF($E605="","",INDEX(Esquemas_NORM!$H$2:$K$126,MATCH($E605,Esquemas_NORM!$A$2:$A$126,0),MATCH(AA$4,Esquemas_NORM!$H$1:$K$1,0)))</f>
        <v>A la fecha no ha conformado un EAT Región</v>
      </c>
      <c r="AB605" s="568" t="str">
        <f>IF($E605="","",INDEX(Esquemas_NORM!$H$2:$K$126,MATCH($E605,Esquemas_NORM!$A$2:$A$126,0),MATCH(AB$4,Esquemas_NORM!$H$1:$K$1,0)))</f>
        <v>A la fecha no ha conformado un EAT Área Metropolitana</v>
      </c>
      <c r="AC605" s="568" t="str">
        <f>IF($E605="","",INDEX(Esquemas_NORM!$H$2:$K$126,MATCH($E605,Esquemas_NORM!$A$2:$A$126,0),MATCH(AC$4,Esquemas_NORM!$H$1:$K$1,0)))</f>
        <v>A la fecha no ha conformado un EAT asociación - unión</v>
      </c>
      <c r="AD605" s="645"/>
    </row>
    <row r="606" spans="1:30" hidden="1" x14ac:dyDescent="0.3">
      <c r="A606" s="6">
        <v>2019</v>
      </c>
      <c r="B606" s="4" t="s">
        <v>556</v>
      </c>
      <c r="C606" s="4" t="s">
        <v>368</v>
      </c>
      <c r="D606" s="4" t="s">
        <v>580</v>
      </c>
      <c r="E606" s="4" t="s">
        <v>382</v>
      </c>
      <c r="F606" s="4" t="s">
        <v>371</v>
      </c>
      <c r="G606" s="4" t="s">
        <v>384</v>
      </c>
      <c r="H606" s="9">
        <v>11.566028694170361</v>
      </c>
      <c r="I606" s="9">
        <v>0</v>
      </c>
      <c r="J606" s="287">
        <v>11.566028694170361</v>
      </c>
      <c r="K606" s="9">
        <v>2.1214258955589647</v>
      </c>
      <c r="L606" s="9">
        <v>3.1181171148479634</v>
      </c>
      <c r="M606" s="287">
        <v>5.239543010406928</v>
      </c>
      <c r="N606" s="9">
        <v>1.200493705176038</v>
      </c>
      <c r="O606" s="9">
        <v>8.4382167770476855</v>
      </c>
      <c r="P606" s="9">
        <v>1.7486271520294836</v>
      </c>
      <c r="Q606" s="9">
        <v>1.3268423385622665</v>
      </c>
      <c r="R606" s="9">
        <v>3.7994537102349617</v>
      </c>
      <c r="S606" s="9">
        <v>5.6936270187705684</v>
      </c>
      <c r="T606" s="9">
        <v>12.275356111105406</v>
      </c>
      <c r="U606" s="9">
        <v>1.7086597857253489</v>
      </c>
      <c r="V606" s="287">
        <v>36.191276598651761</v>
      </c>
      <c r="W606" s="287">
        <v>54.340254285943153</v>
      </c>
      <c r="X606" s="9">
        <v>5.3693981366661063</v>
      </c>
      <c r="Y606" s="284">
        <v>59.712074996862896</v>
      </c>
      <c r="Z606" s="568" t="str">
        <f>SUBSTITUTE(SUBSTITUTE(SUBSTITUTE(SUBSTITUTE(IF(E606="","",VLOOKUP(E606,Esquemas_NORM!$A$2:$H$126,8,FALSE)),"PROVINCIA ADMINISTRATIVA Y DE PLANIFICACIÓN","PAT"),"PROVINCIA ADMINISTRATIVA Y DE PLANIFICACION","PAT"),"PROVINCIA ADMINISTRATIVA DE PLANIFICACION","PAT"),"PROVINCIA ADMINISTRATIVA Y PLANIFICACION","PAT")</f>
        <v>PAT CARTAMA</v>
      </c>
      <c r="AA606" s="568" t="str">
        <f>IF($E606="","",INDEX(Esquemas_NORM!$H$2:$K$126,MATCH($E606,Esquemas_NORM!$A$2:$A$126,0),MATCH(AA$4,Esquemas_NORM!$H$1:$K$1,0)))</f>
        <v>A la fecha no ha conformado un EAT Región</v>
      </c>
      <c r="AB606" s="568" t="str">
        <f>IF($E606="","",INDEX(Esquemas_NORM!$H$2:$K$126,MATCH($E606,Esquemas_NORM!$A$2:$A$126,0),MATCH(AB$4,Esquemas_NORM!$H$1:$K$1,0)))</f>
        <v>A la fecha no ha conformado un EAT Área Metropolitana</v>
      </c>
      <c r="AC606" s="568" t="str">
        <f>IF($E606="","",INDEX(Esquemas_NORM!$H$2:$K$126,MATCH($E606,Esquemas_NORM!$A$2:$A$126,0),MATCH(AC$4,Esquemas_NORM!$H$1:$K$1,0)))</f>
        <v>A la fecha no ha conformado un EAT asociación - unión</v>
      </c>
      <c r="AD606" s="645"/>
    </row>
    <row r="607" spans="1:30" hidden="1" x14ac:dyDescent="0.3">
      <c r="A607" s="6">
        <v>2019</v>
      </c>
      <c r="B607" s="4" t="s">
        <v>556</v>
      </c>
      <c r="C607" s="4" t="s">
        <v>368</v>
      </c>
      <c r="D607" s="4" t="s">
        <v>578</v>
      </c>
      <c r="E607" s="4" t="s">
        <v>385</v>
      </c>
      <c r="F607" s="4" t="s">
        <v>371</v>
      </c>
      <c r="G607" s="4" t="s">
        <v>386</v>
      </c>
      <c r="H607" s="9">
        <v>70.278221733268623</v>
      </c>
      <c r="I607" s="9">
        <v>0</v>
      </c>
      <c r="J607" s="287">
        <v>70.278221733268623</v>
      </c>
      <c r="K607" s="9">
        <v>8.0068763851806857</v>
      </c>
      <c r="L607" s="9">
        <v>18.825002034806527</v>
      </c>
      <c r="M607" s="287">
        <v>26.831878419987213</v>
      </c>
      <c r="N607" s="9">
        <v>7.4870598254668721</v>
      </c>
      <c r="O607" s="9">
        <v>49.224064531757321</v>
      </c>
      <c r="P607" s="9">
        <v>9.1023380271384635</v>
      </c>
      <c r="Q607" s="9">
        <v>12.057586769768442</v>
      </c>
      <c r="R607" s="9">
        <v>23.444327164585701</v>
      </c>
      <c r="S607" s="9">
        <v>27.074505944503176</v>
      </c>
      <c r="T607" s="9">
        <v>57.373729100783798</v>
      </c>
      <c r="U607" s="9">
        <v>9.0223418105786788</v>
      </c>
      <c r="V607" s="287">
        <v>194.78595317458246</v>
      </c>
      <c r="W607" s="287">
        <v>299.86228687343896</v>
      </c>
      <c r="X607" s="9">
        <v>29.629600110493474</v>
      </c>
      <c r="Y607" s="284">
        <v>329.50525531769108</v>
      </c>
      <c r="Z607" s="568" t="str">
        <f>SUBSTITUTE(SUBSTITUTE(SUBSTITUTE(SUBSTITUTE(IF(E607="","",VLOOKUP(E607,Esquemas_NORM!$A$2:$H$126,8,FALSE)),"PROVINCIA ADMINISTRATIVA Y DE PLANIFICACIÓN","PAT"),"PROVINCIA ADMINISTRATIVA Y DE PLANIFICACION","PAT"),"PROVINCIA ADMINISTRATIVA DE PLANIFICACION","PAT"),"PROVINCIA ADMINISTRATIVA Y PLANIFICACION","PAT")</f>
        <v>PAT SAN JUAN</v>
      </c>
      <c r="AA607" s="568" t="str">
        <f>IF($E607="","",INDEX(Esquemas_NORM!$H$2:$K$126,MATCH($E607,Esquemas_NORM!$A$2:$A$126,0),MATCH(AA$4,Esquemas_NORM!$H$1:$K$1,0)))</f>
        <v>A la fecha no ha conformado un EAT Región</v>
      </c>
      <c r="AB607" s="568" t="str">
        <f>IF($E607="","",INDEX(Esquemas_NORM!$H$2:$K$126,MATCH($E607,Esquemas_NORM!$A$2:$A$126,0),MATCH(AB$4,Esquemas_NORM!$H$1:$K$1,0)))</f>
        <v>A la fecha no ha conformado un EAT Área Metropolitana</v>
      </c>
      <c r="AC607" s="568" t="str">
        <f>IF($E607="","",INDEX(Esquemas_NORM!$H$2:$K$126,MATCH($E607,Esquemas_NORM!$A$2:$A$126,0),MATCH(AC$4,Esquemas_NORM!$H$1:$K$1,0)))</f>
        <v>A la fecha no ha conformado un EAT asociación - unión</v>
      </c>
      <c r="AD607" s="645"/>
    </row>
    <row r="608" spans="1:30" hidden="1" x14ac:dyDescent="0.3">
      <c r="A608" s="6">
        <v>2019</v>
      </c>
      <c r="B608" s="4" t="s">
        <v>556</v>
      </c>
      <c r="C608" s="4" t="s">
        <v>368</v>
      </c>
      <c r="D608" s="4" t="s">
        <v>579</v>
      </c>
      <c r="E608" s="4" t="s">
        <v>387</v>
      </c>
      <c r="F608" s="4" t="s">
        <v>371</v>
      </c>
      <c r="G608" s="4" t="s">
        <v>388</v>
      </c>
      <c r="H608" s="9">
        <v>91.1375955415199</v>
      </c>
      <c r="I608" s="9">
        <v>0</v>
      </c>
      <c r="J608" s="287">
        <v>91.1375955415199</v>
      </c>
      <c r="K608" s="9">
        <v>8.9635809334989585</v>
      </c>
      <c r="L608" s="9">
        <v>15.342714192536645</v>
      </c>
      <c r="M608" s="287">
        <v>24.306295126035604</v>
      </c>
      <c r="N608" s="9">
        <v>8.4444894995160773</v>
      </c>
      <c r="O608" s="9">
        <v>35.260681765809814</v>
      </c>
      <c r="P608" s="9">
        <v>7.4732719294533014</v>
      </c>
      <c r="Q608" s="9">
        <v>5.4614550854053157</v>
      </c>
      <c r="R608" s="9">
        <v>15.621941172491143</v>
      </c>
      <c r="S608" s="9">
        <v>19.023922268812541</v>
      </c>
      <c r="T608" s="9">
        <v>35.814209221904335</v>
      </c>
      <c r="U608" s="9">
        <v>7.0630751313239184</v>
      </c>
      <c r="V608" s="287">
        <v>134.16304607471645</v>
      </c>
      <c r="W608" s="287">
        <v>259.11214350331778</v>
      </c>
      <c r="X608" s="9">
        <v>25.60305023957622</v>
      </c>
      <c r="Y608" s="284">
        <v>284.72674537098089</v>
      </c>
      <c r="Z608" s="568" t="str">
        <f>SUBSTITUTE(SUBSTITUTE(SUBSTITUTE(SUBSTITUTE(IF(E608="","",VLOOKUP(E608,Esquemas_NORM!$A$2:$H$126,8,FALSE)),"PROVINCIA ADMINISTRATIVA Y DE PLANIFICACIÓN","PAT"),"PROVINCIA ADMINISTRATIVA Y DE PLANIFICACION","PAT"),"PROVINCIA ADMINISTRATIVA DE PLANIFICACION","PAT"),"PROVINCIA ADMINISTRATIVA Y PLANIFICACION","PAT")</f>
        <v>PAT DE PENDERISCO Y SINIFANÁ</v>
      </c>
      <c r="AA608" s="568" t="str">
        <f>IF($E608="","",INDEX(Esquemas_NORM!$H$2:$K$126,MATCH($E608,Esquemas_NORM!$A$2:$A$126,0),MATCH(AA$4,Esquemas_NORM!$H$1:$K$1,0)))</f>
        <v>A la fecha no ha conformado un EAT Región</v>
      </c>
      <c r="AB608" s="568" t="str">
        <f>IF($E608="","",INDEX(Esquemas_NORM!$H$2:$K$126,MATCH($E608,Esquemas_NORM!$A$2:$A$126,0),MATCH(AB$4,Esquemas_NORM!$H$1:$K$1,0)))</f>
        <v>A la fecha no ha conformado un EAT Área Metropolitana</v>
      </c>
      <c r="AC608" s="568" t="str">
        <f>IF($E608="","",INDEX(Esquemas_NORM!$H$2:$K$126,MATCH($E608,Esquemas_NORM!$A$2:$A$126,0),MATCH(AC$4,Esquemas_NORM!$H$1:$K$1,0)))</f>
        <v>A la fecha no ha conformado un EAT asociación - unión</v>
      </c>
      <c r="AD608" s="645"/>
    </row>
    <row r="609" spans="1:30" hidden="1" x14ac:dyDescent="0.3">
      <c r="A609" s="6">
        <v>2019</v>
      </c>
      <c r="B609" s="4" t="s">
        <v>556</v>
      </c>
      <c r="C609" s="4" t="s">
        <v>368</v>
      </c>
      <c r="D609" s="4" t="s">
        <v>577</v>
      </c>
      <c r="E609" s="4" t="s">
        <v>389</v>
      </c>
      <c r="F609" s="4" t="s">
        <v>371</v>
      </c>
      <c r="G609" s="4" t="s">
        <v>390</v>
      </c>
      <c r="H609" s="9">
        <v>111.66263623790228</v>
      </c>
      <c r="I609" s="9">
        <v>2.8375887474483581</v>
      </c>
      <c r="J609" s="287">
        <v>114.50022498535064</v>
      </c>
      <c r="K609" s="9">
        <v>9.4914953650362275</v>
      </c>
      <c r="L609" s="9">
        <v>20.716793878437372</v>
      </c>
      <c r="M609" s="287">
        <v>30.208289243473601</v>
      </c>
      <c r="N609" s="9">
        <v>6.4920273411453877</v>
      </c>
      <c r="O609" s="9">
        <v>38.444581052188639</v>
      </c>
      <c r="P609" s="9">
        <v>8.3076630929923354</v>
      </c>
      <c r="Q609" s="9">
        <v>5.8011148780994732</v>
      </c>
      <c r="R609" s="9">
        <v>19.577062990372031</v>
      </c>
      <c r="S609" s="9">
        <v>24.498197646522513</v>
      </c>
      <c r="T609" s="9">
        <v>41.630530538415634</v>
      </c>
      <c r="U609" s="9">
        <v>9.3849866486342304</v>
      </c>
      <c r="V609" s="287">
        <v>154.13616418837023</v>
      </c>
      <c r="W609" s="287">
        <v>310.35491452029214</v>
      </c>
      <c r="X609" s="9">
        <v>30.666383910567021</v>
      </c>
      <c r="Y609" s="284">
        <v>341.03513454250952</v>
      </c>
      <c r="Z609" s="568" t="str">
        <f>SUBSTITUTE(SUBSTITUTE(SUBSTITUTE(SUBSTITUTE(IF(E609="","",VLOOKUP(E609,Esquemas_NORM!$A$2:$H$126,8,FALSE)),"PROVINCIA ADMINISTRATIVA Y DE PLANIFICACIÓN","PAT"),"PROVINCIA ADMINISTRATIVA Y DE PLANIFICACION","PAT"),"PROVINCIA ADMINISTRATIVA DE PLANIFICACION","PAT"),"PROVINCIA ADMINISTRATIVA Y PLANIFICACION","PAT")</f>
        <v>PAT CARTAMA</v>
      </c>
      <c r="AA609" s="568" t="str">
        <f>IF($E609="","",INDEX(Esquemas_NORM!$H$2:$K$126,MATCH($E609,Esquemas_NORM!$A$2:$A$126,0),MATCH(AA$4,Esquemas_NORM!$H$1:$K$1,0)))</f>
        <v>A la fecha no ha conformado un EAT Región</v>
      </c>
      <c r="AB609" s="568" t="str">
        <f>IF($E609="","",INDEX(Esquemas_NORM!$H$2:$K$126,MATCH($E609,Esquemas_NORM!$A$2:$A$126,0),MATCH(AB$4,Esquemas_NORM!$H$1:$K$1,0)))</f>
        <v>A la fecha no ha conformado un EAT Área Metropolitana</v>
      </c>
      <c r="AC609" s="568" t="str">
        <f>IF($E609="","",INDEX(Esquemas_NORM!$H$2:$K$126,MATCH($E609,Esquemas_NORM!$A$2:$A$126,0),MATCH(AC$4,Esquemas_NORM!$H$1:$K$1,0)))</f>
        <v>A la fecha no ha conformado un EAT asociación - unión</v>
      </c>
      <c r="AD609" s="645"/>
    </row>
    <row r="610" spans="1:30" hidden="1" x14ac:dyDescent="0.3">
      <c r="A610" s="6">
        <v>2019</v>
      </c>
      <c r="B610" s="4" t="s">
        <v>556</v>
      </c>
      <c r="C610" s="4" t="s">
        <v>368</v>
      </c>
      <c r="D610" s="4" t="s">
        <v>578</v>
      </c>
      <c r="E610" s="4" t="s">
        <v>391</v>
      </c>
      <c r="F610" s="4" t="s">
        <v>371</v>
      </c>
      <c r="G610" s="4" t="s">
        <v>392</v>
      </c>
      <c r="H610" s="9">
        <v>13.757851561669547</v>
      </c>
      <c r="I610" s="9">
        <v>0</v>
      </c>
      <c r="J610" s="287">
        <v>13.757851561669547</v>
      </c>
      <c r="K610" s="9">
        <v>2.6197270676871209</v>
      </c>
      <c r="L610" s="9">
        <v>3.4864622427554206</v>
      </c>
      <c r="M610" s="287">
        <v>6.1061893104425415</v>
      </c>
      <c r="N610" s="9">
        <v>3.2651838617704065</v>
      </c>
      <c r="O610" s="9">
        <v>10.524370730122724</v>
      </c>
      <c r="P610" s="9">
        <v>2.0896791004401361</v>
      </c>
      <c r="Q610" s="9">
        <v>1.1647994481770885</v>
      </c>
      <c r="R610" s="9">
        <v>5.8890620596444023</v>
      </c>
      <c r="S610" s="9">
        <v>6.2982087151143382</v>
      </c>
      <c r="T610" s="9">
        <v>10.857386134350968</v>
      </c>
      <c r="U610" s="9">
        <v>1.8805852179696805</v>
      </c>
      <c r="V610" s="287">
        <v>41.969275267589744</v>
      </c>
      <c r="W610" s="287">
        <v>63.586467756950853</v>
      </c>
      <c r="X610" s="9">
        <v>6.2830228893445783</v>
      </c>
      <c r="Y610" s="284">
        <v>69.872325431330822</v>
      </c>
      <c r="Z610" s="568" t="str">
        <f>SUBSTITUTE(SUBSTITUTE(SUBSTITUTE(SUBSTITUTE(IF(E610="","",VLOOKUP(E610,Esquemas_NORM!$A$2:$H$126,8,FALSE)),"PROVINCIA ADMINISTRATIVA Y DE PLANIFICACIÓN","PAT"),"PROVINCIA ADMINISTRATIVA Y DE PLANIFICACION","PAT"),"PROVINCIA ADMINISTRATIVA DE PLANIFICACION","PAT"),"PROVINCIA ADMINISTRATIVA Y PLANIFICACION","PAT")</f>
        <v>PAT SAN JUAN</v>
      </c>
      <c r="AA610" s="568" t="str">
        <f>IF($E610="","",INDEX(Esquemas_NORM!$H$2:$K$126,MATCH($E610,Esquemas_NORM!$A$2:$A$126,0),MATCH(AA$4,Esquemas_NORM!$H$1:$K$1,0)))</f>
        <v>A la fecha no ha conformado un EAT Región</v>
      </c>
      <c r="AB610" s="568" t="str">
        <f>IF($E610="","",INDEX(Esquemas_NORM!$H$2:$K$126,MATCH($E610,Esquemas_NORM!$A$2:$A$126,0),MATCH(AB$4,Esquemas_NORM!$H$1:$K$1,0)))</f>
        <v>A la fecha no ha conformado un EAT Área Metropolitana</v>
      </c>
      <c r="AC610" s="568" t="str">
        <f>IF($E610="","",INDEX(Esquemas_NORM!$H$2:$K$126,MATCH($E610,Esquemas_NORM!$A$2:$A$126,0),MATCH(AC$4,Esquemas_NORM!$H$1:$K$1,0)))</f>
        <v>A la fecha no ha conformado un EAT asociación - unión</v>
      </c>
      <c r="AD610" s="645"/>
    </row>
    <row r="611" spans="1:30" hidden="1" x14ac:dyDescent="0.3">
      <c r="A611" s="6">
        <v>2019</v>
      </c>
      <c r="B611" s="4" t="s">
        <v>556</v>
      </c>
      <c r="C611" s="4" t="s">
        <v>368</v>
      </c>
      <c r="D611" s="4" t="s">
        <v>578</v>
      </c>
      <c r="E611" s="4" t="s">
        <v>393</v>
      </c>
      <c r="F611" s="4" t="s">
        <v>371</v>
      </c>
      <c r="G611" s="4" t="s">
        <v>394</v>
      </c>
      <c r="H611" s="9">
        <v>58.044980697493209</v>
      </c>
      <c r="I611" s="9">
        <v>0</v>
      </c>
      <c r="J611" s="287">
        <v>58.044980697493209</v>
      </c>
      <c r="K611" s="9">
        <v>11.387015186207147</v>
      </c>
      <c r="L611" s="9">
        <v>7.4067819753973563</v>
      </c>
      <c r="M611" s="287">
        <v>18.793797161604502</v>
      </c>
      <c r="N611" s="9">
        <v>4.4720055197613346</v>
      </c>
      <c r="O611" s="9">
        <v>33.556319361698819</v>
      </c>
      <c r="P611" s="9">
        <v>5.5473628293784607</v>
      </c>
      <c r="Q611" s="9">
        <v>5.0802229372659768</v>
      </c>
      <c r="R611" s="9">
        <v>17.662934160687332</v>
      </c>
      <c r="S611" s="9">
        <v>15.606375850425096</v>
      </c>
      <c r="T611" s="9">
        <v>25.480862470879</v>
      </c>
      <c r="U611" s="9">
        <v>5.2869161663543549</v>
      </c>
      <c r="V611" s="287">
        <v>112.69299929645038</v>
      </c>
      <c r="W611" s="287">
        <v>195.63081460086238</v>
      </c>
      <c r="X611" s="9">
        <v>19.330416193215726</v>
      </c>
      <c r="Y611" s="284">
        <v>214.96995232438562</v>
      </c>
      <c r="Z611" s="568" t="str">
        <f>SUBSTITUTE(SUBSTITUTE(SUBSTITUTE(SUBSTITUTE(IF(E611="","",VLOOKUP(E611,Esquemas_NORM!$A$2:$H$126,8,FALSE)),"PROVINCIA ADMINISTRATIVA Y DE PLANIFICACIÓN","PAT"),"PROVINCIA ADMINISTRATIVA Y DE PLANIFICACION","PAT"),"PROVINCIA ADMINISTRATIVA DE PLANIFICACION","PAT"),"PROVINCIA ADMINISTRATIVA Y PLANIFICACION","PAT")</f>
        <v>PAT SAN JUAN</v>
      </c>
      <c r="AA611" s="568" t="str">
        <f>IF($E611="","",INDEX(Esquemas_NORM!$H$2:$K$126,MATCH($E611,Esquemas_NORM!$A$2:$A$126,0),MATCH(AA$4,Esquemas_NORM!$H$1:$K$1,0)))</f>
        <v>A la fecha no ha conformado un EAT Región</v>
      </c>
      <c r="AB611" s="568" t="str">
        <f>IF($E611="","",INDEX(Esquemas_NORM!$H$2:$K$126,MATCH($E611,Esquemas_NORM!$A$2:$A$126,0),MATCH(AB$4,Esquemas_NORM!$H$1:$K$1,0)))</f>
        <v>A la fecha no ha conformado un EAT Área Metropolitana</v>
      </c>
      <c r="AC611" s="568" t="str">
        <f>IF($E611="","",INDEX(Esquemas_NORM!$H$2:$K$126,MATCH($E611,Esquemas_NORM!$A$2:$A$126,0),MATCH(AC$4,Esquemas_NORM!$H$1:$K$1,0)))</f>
        <v>A la fecha no ha conformado un EAT asociación - unión</v>
      </c>
      <c r="AD611" s="645"/>
    </row>
    <row r="612" spans="1:30" hidden="1" x14ac:dyDescent="0.3">
      <c r="A612" s="6">
        <v>2019</v>
      </c>
      <c r="B612" s="4" t="s">
        <v>556</v>
      </c>
      <c r="C612" s="4" t="s">
        <v>368</v>
      </c>
      <c r="D612" s="4" t="s">
        <v>580</v>
      </c>
      <c r="E612" s="4" t="s">
        <v>395</v>
      </c>
      <c r="F612" s="4" t="s">
        <v>371</v>
      </c>
      <c r="G612" s="4" t="s">
        <v>396</v>
      </c>
      <c r="H612" s="9">
        <v>55.98177684410215</v>
      </c>
      <c r="I612" s="9">
        <v>0</v>
      </c>
      <c r="J612" s="287">
        <v>55.98177684410215</v>
      </c>
      <c r="K612" s="9">
        <v>3.8149573180742613</v>
      </c>
      <c r="L612" s="9">
        <v>13.55699502636217</v>
      </c>
      <c r="M612" s="287">
        <v>17.37195234443643</v>
      </c>
      <c r="N612" s="9">
        <v>19.330078808042046</v>
      </c>
      <c r="O612" s="9">
        <v>21.943064137160015</v>
      </c>
      <c r="P612" s="9">
        <v>3.982604769504912</v>
      </c>
      <c r="Q612" s="9">
        <v>3.0731557162562693</v>
      </c>
      <c r="R612" s="9">
        <v>11.010855421460072</v>
      </c>
      <c r="S612" s="9">
        <v>14.365505186634088</v>
      </c>
      <c r="T612" s="9">
        <v>25.711256911829597</v>
      </c>
      <c r="U612" s="9">
        <v>4.9573568532126835</v>
      </c>
      <c r="V612" s="287">
        <v>104.37387780409968</v>
      </c>
      <c r="W612" s="287">
        <v>184.99720640341437</v>
      </c>
      <c r="X612" s="9">
        <v>18.27970200735685</v>
      </c>
      <c r="Y612" s="284">
        <v>203.28515587805163</v>
      </c>
      <c r="Z612" s="568" t="str">
        <f>SUBSTITUTE(SUBSTITUTE(SUBSTITUTE(SUBSTITUTE(IF(E612="","",VLOOKUP(E612,Esquemas_NORM!$A$2:$H$126,8,FALSE)),"PROVINCIA ADMINISTRATIVA Y DE PLANIFICACIÓN","PAT"),"PROVINCIA ADMINISTRATIVA Y DE PLANIFICACION","PAT"),"PROVINCIA ADMINISTRATIVA DE PLANIFICACION","PAT"),"PROVINCIA ADMINISTRATIVA Y PLANIFICACION","PAT")</f>
        <v>PAT CARTAMA</v>
      </c>
      <c r="AA612" s="568" t="str">
        <f>IF($E612="","",INDEX(Esquemas_NORM!$H$2:$K$126,MATCH($E612,Esquemas_NORM!$A$2:$A$126,0),MATCH(AA$4,Esquemas_NORM!$H$1:$K$1,0)))</f>
        <v>A la fecha no ha conformado un EAT Región</v>
      </c>
      <c r="AB612" s="568" t="str">
        <f>IF($E612="","",INDEX(Esquemas_NORM!$H$2:$K$126,MATCH($E612,Esquemas_NORM!$A$2:$A$126,0),MATCH(AB$4,Esquemas_NORM!$H$1:$K$1,0)))</f>
        <v>A la fecha no ha conformado un EAT Área Metropolitana</v>
      </c>
      <c r="AC612" s="568" t="str">
        <f>IF($E612="","",INDEX(Esquemas_NORM!$H$2:$K$126,MATCH($E612,Esquemas_NORM!$A$2:$A$126,0),MATCH(AC$4,Esquemas_NORM!$H$1:$K$1,0)))</f>
        <v>A la fecha no ha conformado un EAT asociación - unión</v>
      </c>
      <c r="AD612" s="645"/>
    </row>
    <row r="613" spans="1:30" hidden="1" x14ac:dyDescent="0.3">
      <c r="A613" s="6">
        <v>2019</v>
      </c>
      <c r="B613" s="4" t="s">
        <v>556</v>
      </c>
      <c r="C613" s="4" t="s">
        <v>368</v>
      </c>
      <c r="D613" s="4" t="s">
        <v>580</v>
      </c>
      <c r="E613" s="4" t="s">
        <v>397</v>
      </c>
      <c r="F613" s="4" t="s">
        <v>371</v>
      </c>
      <c r="G613" s="4" t="s">
        <v>398</v>
      </c>
      <c r="H613" s="9">
        <v>5.5677311779677101</v>
      </c>
      <c r="I613" s="9">
        <v>3.0868421319324391</v>
      </c>
      <c r="J613" s="287">
        <v>8.6545733099001492</v>
      </c>
      <c r="K613" s="9">
        <v>17.805113200537118</v>
      </c>
      <c r="L613" s="9">
        <v>51.705213783331573</v>
      </c>
      <c r="M613" s="287">
        <v>69.510326983868694</v>
      </c>
      <c r="N613" s="9">
        <v>6.9311939362870687</v>
      </c>
      <c r="O613" s="9">
        <v>45.186715614044573</v>
      </c>
      <c r="P613" s="9">
        <v>3.6213261476785283</v>
      </c>
      <c r="Q613" s="9">
        <v>2.2991479073947527</v>
      </c>
      <c r="R613" s="9">
        <v>8.8491242314767735</v>
      </c>
      <c r="S613" s="9">
        <v>12.93952864649178</v>
      </c>
      <c r="T613" s="9">
        <v>17.778304380485913</v>
      </c>
      <c r="U613" s="9">
        <v>3.6658328607475115</v>
      </c>
      <c r="V613" s="287">
        <v>101.27117372460691</v>
      </c>
      <c r="W613" s="287">
        <v>178.30572886441695</v>
      </c>
      <c r="X613" s="9">
        <v>17.618512480343401</v>
      </c>
      <c r="Y613" s="284">
        <v>195.93219049541685</v>
      </c>
      <c r="Z613" s="568" t="str">
        <f>SUBSTITUTE(SUBSTITUTE(SUBSTITUTE(SUBSTITUTE(IF(E613="","",VLOOKUP(E613,Esquemas_NORM!$A$2:$H$126,8,FALSE)),"PROVINCIA ADMINISTRATIVA Y DE PLANIFICACIÓN","PAT"),"PROVINCIA ADMINISTRATIVA Y DE PLANIFICACION","PAT"),"PROVINCIA ADMINISTRATIVA DE PLANIFICACION","PAT"),"PROVINCIA ADMINISTRATIVA Y PLANIFICACION","PAT")</f>
        <v>PAT CARTAMA</v>
      </c>
      <c r="AA613" s="568" t="str">
        <f>IF($E613="","",INDEX(Esquemas_NORM!$H$2:$K$126,MATCH($E613,Esquemas_NORM!$A$2:$A$126,0),MATCH(AA$4,Esquemas_NORM!$H$1:$K$1,0)))</f>
        <v>A la fecha no ha conformado un EAT Región</v>
      </c>
      <c r="AB613" s="568" t="str">
        <f>IF($E613="","",INDEX(Esquemas_NORM!$H$2:$K$126,MATCH($E613,Esquemas_NORM!$A$2:$A$126,0),MATCH(AB$4,Esquemas_NORM!$H$1:$K$1,0)))</f>
        <v>A la fecha no ha conformado un EAT Área Metropolitana</v>
      </c>
      <c r="AC613" s="568" t="str">
        <f>IF($E613="","",INDEX(Esquemas_NORM!$H$2:$K$126,MATCH($E613,Esquemas_NORM!$A$2:$A$126,0),MATCH(AC$4,Esquemas_NORM!$H$1:$K$1,0)))</f>
        <v>A la fecha no ha conformado un EAT asociación - unión</v>
      </c>
      <c r="AD613" s="645"/>
    </row>
    <row r="614" spans="1:30" hidden="1" x14ac:dyDescent="0.3">
      <c r="A614" s="6">
        <v>2019</v>
      </c>
      <c r="B614" s="4" t="s">
        <v>556</v>
      </c>
      <c r="C614" s="4" t="s">
        <v>368</v>
      </c>
      <c r="D614" s="4" t="s">
        <v>580</v>
      </c>
      <c r="E614" s="4" t="s">
        <v>399</v>
      </c>
      <c r="F614" s="4" t="s">
        <v>371</v>
      </c>
      <c r="G614" s="4" t="s">
        <v>400</v>
      </c>
      <c r="H614" s="9">
        <v>13.367245875433145</v>
      </c>
      <c r="I614" s="9">
        <v>8.3487268856890888E-3</v>
      </c>
      <c r="J614" s="287">
        <v>13.375594602318834</v>
      </c>
      <c r="K614" s="9">
        <v>6.4687615081925118</v>
      </c>
      <c r="L614" s="9">
        <v>22.783635431282086</v>
      </c>
      <c r="M614" s="287">
        <v>29.252396939474597</v>
      </c>
      <c r="N614" s="9">
        <v>1.4046872889459854</v>
      </c>
      <c r="O614" s="9">
        <v>11.60678833111899</v>
      </c>
      <c r="P614" s="9">
        <v>2.5734126922984721</v>
      </c>
      <c r="Q614" s="9">
        <v>1.5937686127601773</v>
      </c>
      <c r="R614" s="9">
        <v>7.7829614977907742</v>
      </c>
      <c r="S614" s="9">
        <v>8.5725992700280464</v>
      </c>
      <c r="T614" s="9">
        <v>21.415875820681403</v>
      </c>
      <c r="U614" s="9">
        <v>2.7775666525741891</v>
      </c>
      <c r="V614" s="287">
        <v>57.727660166198042</v>
      </c>
      <c r="W614" s="287">
        <v>100.13791502734995</v>
      </c>
      <c r="X614" s="9">
        <v>9.8946966925908093</v>
      </c>
      <c r="Y614" s="284">
        <v>110.0370760261526</v>
      </c>
      <c r="Z614" s="568" t="str">
        <f>SUBSTITUTE(SUBSTITUTE(SUBSTITUTE(SUBSTITUTE(IF(E614="","",VLOOKUP(E614,Esquemas_NORM!$A$2:$H$126,8,FALSE)),"PROVINCIA ADMINISTRATIVA Y DE PLANIFICACIÓN","PAT"),"PROVINCIA ADMINISTRATIVA Y DE PLANIFICACION","PAT"),"PROVINCIA ADMINISTRATIVA DE PLANIFICACION","PAT"),"PROVINCIA ADMINISTRATIVA Y PLANIFICACION","PAT")</f>
        <v>PAT CARTAMA</v>
      </c>
      <c r="AA614" s="568" t="str">
        <f>IF($E614="","",INDEX(Esquemas_NORM!$H$2:$K$126,MATCH($E614,Esquemas_NORM!$A$2:$A$126,0),MATCH(AA$4,Esquemas_NORM!$H$1:$K$1,0)))</f>
        <v>A la fecha no ha conformado un EAT Región</v>
      </c>
      <c r="AB614" s="568" t="str">
        <f>IF($E614="","",INDEX(Esquemas_NORM!$H$2:$K$126,MATCH($E614,Esquemas_NORM!$A$2:$A$126,0),MATCH(AB$4,Esquemas_NORM!$H$1:$K$1,0)))</f>
        <v>A la fecha no ha conformado un EAT Área Metropolitana</v>
      </c>
      <c r="AC614" s="568" t="str">
        <f>IF($E614="","",INDEX(Esquemas_NORM!$H$2:$K$126,MATCH($E614,Esquemas_NORM!$A$2:$A$126,0),MATCH(AC$4,Esquemas_NORM!$H$1:$K$1,0)))</f>
        <v>A la fecha no ha conformado un EAT asociación - unión</v>
      </c>
      <c r="AD614" s="645"/>
    </row>
    <row r="615" spans="1:30" hidden="1" x14ac:dyDescent="0.3">
      <c r="A615" s="6">
        <v>2019</v>
      </c>
      <c r="B615" s="4" t="s">
        <v>556</v>
      </c>
      <c r="C615" s="4" t="s">
        <v>368</v>
      </c>
      <c r="D615" s="4" t="s">
        <v>580</v>
      </c>
      <c r="E615" s="4" t="s">
        <v>401</v>
      </c>
      <c r="F615" s="4" t="s">
        <v>371</v>
      </c>
      <c r="G615" s="4" t="s">
        <v>402</v>
      </c>
      <c r="H615" s="9">
        <v>16.666033339532824</v>
      </c>
      <c r="I615" s="9">
        <v>0</v>
      </c>
      <c r="J615" s="287">
        <v>16.666033339532824</v>
      </c>
      <c r="K615" s="9">
        <v>1.4279986289550819</v>
      </c>
      <c r="L615" s="9">
        <v>7.8619626378523959</v>
      </c>
      <c r="M615" s="287">
        <v>9.2899612668074774</v>
      </c>
      <c r="N615" s="9">
        <v>2.2850770721954654</v>
      </c>
      <c r="O615" s="9">
        <v>9.1191006138867099</v>
      </c>
      <c r="P615" s="9">
        <v>3.5300378012167055</v>
      </c>
      <c r="Q615" s="9">
        <v>2.1491492666980365</v>
      </c>
      <c r="R615" s="9">
        <v>6.9232185141865834</v>
      </c>
      <c r="S615" s="9">
        <v>9.3109187912024964</v>
      </c>
      <c r="T615" s="9">
        <v>20.699807536191997</v>
      </c>
      <c r="U615" s="9">
        <v>3.4403739362024037</v>
      </c>
      <c r="V615" s="287">
        <v>57.457683531780404</v>
      </c>
      <c r="W615" s="287">
        <v>85.076913008834723</v>
      </c>
      <c r="X615" s="9">
        <v>8.4065086589264091</v>
      </c>
      <c r="Y615" s="284">
        <v>93.487214530745391</v>
      </c>
      <c r="Z615" s="568" t="str">
        <f>SUBSTITUTE(SUBSTITUTE(SUBSTITUTE(SUBSTITUTE(IF(E615="","",VLOOKUP(E615,Esquemas_NORM!$A$2:$H$126,8,FALSE)),"PROVINCIA ADMINISTRATIVA Y DE PLANIFICACIÓN","PAT"),"PROVINCIA ADMINISTRATIVA Y DE PLANIFICACION","PAT"),"PROVINCIA ADMINISTRATIVA DE PLANIFICACION","PAT"),"PROVINCIA ADMINISTRATIVA Y PLANIFICACION","PAT")</f>
        <v>PAT CARTAMA</v>
      </c>
      <c r="AA615" s="568" t="str">
        <f>IF($E615="","",INDEX(Esquemas_NORM!$H$2:$K$126,MATCH($E615,Esquemas_NORM!$A$2:$A$126,0),MATCH(AA$4,Esquemas_NORM!$H$1:$K$1,0)))</f>
        <v>A la fecha no ha conformado un EAT Región</v>
      </c>
      <c r="AB615" s="568" t="str">
        <f>IF($E615="","",INDEX(Esquemas_NORM!$H$2:$K$126,MATCH($E615,Esquemas_NORM!$A$2:$A$126,0),MATCH(AB$4,Esquemas_NORM!$H$1:$K$1,0)))</f>
        <v>A la fecha no ha conformado un EAT Área Metropolitana</v>
      </c>
      <c r="AC615" s="568" t="str">
        <f>IF($E615="","",INDEX(Esquemas_NORM!$H$2:$K$126,MATCH($E615,Esquemas_NORM!$A$2:$A$126,0),MATCH(AC$4,Esquemas_NORM!$H$1:$K$1,0)))</f>
        <v>A la fecha no ha conformado un EAT asociación - unión</v>
      </c>
      <c r="AD615" s="645"/>
    </row>
    <row r="616" spans="1:30" hidden="1" x14ac:dyDescent="0.3">
      <c r="A616" s="6">
        <v>2019</v>
      </c>
      <c r="B616" s="4" t="s">
        <v>556</v>
      </c>
      <c r="C616" s="4" t="s">
        <v>368</v>
      </c>
      <c r="D616" s="4" t="s">
        <v>579</v>
      </c>
      <c r="E616" s="4" t="s">
        <v>403</v>
      </c>
      <c r="F616" s="4" t="s">
        <v>371</v>
      </c>
      <c r="G616" s="4" t="s">
        <v>404</v>
      </c>
      <c r="H616" s="9">
        <v>72.745454994166181</v>
      </c>
      <c r="I616" s="9">
        <v>0</v>
      </c>
      <c r="J616" s="287">
        <v>72.745454994166181</v>
      </c>
      <c r="K616" s="9">
        <v>6.6863903664561226</v>
      </c>
      <c r="L616" s="9">
        <v>12.771158285772477</v>
      </c>
      <c r="M616" s="287">
        <v>19.457548652228599</v>
      </c>
      <c r="N616" s="9">
        <v>17.162876833429046</v>
      </c>
      <c r="O616" s="9">
        <v>27.04530189922944</v>
      </c>
      <c r="P616" s="9">
        <v>4.8280961585194069</v>
      </c>
      <c r="Q616" s="9">
        <v>3.9697230628843094</v>
      </c>
      <c r="R616" s="9">
        <v>10.112764183569542</v>
      </c>
      <c r="S616" s="9">
        <v>15.489329830628101</v>
      </c>
      <c r="T616" s="9">
        <v>29.212420081232537</v>
      </c>
      <c r="U616" s="9">
        <v>5.6521492041703922</v>
      </c>
      <c r="V616" s="287">
        <v>113.47266125366275</v>
      </c>
      <c r="W616" s="287">
        <v>214.44062307164066</v>
      </c>
      <c r="X616" s="9">
        <v>21.189026387097854</v>
      </c>
      <c r="Y616" s="284">
        <v>235.63920955997864</v>
      </c>
      <c r="Z616" s="568" t="str">
        <f>SUBSTITUTE(SUBSTITUTE(SUBSTITUTE(SUBSTITUTE(IF(E616="","",VLOOKUP(E616,Esquemas_NORM!$A$2:$H$126,8,FALSE)),"PROVINCIA ADMINISTRATIVA Y DE PLANIFICACIÓN","PAT"),"PROVINCIA ADMINISTRATIVA Y DE PLANIFICACION","PAT"),"PROVINCIA ADMINISTRATIVA DE PLANIFICACION","PAT"),"PROVINCIA ADMINISTRATIVA Y PLANIFICACION","PAT")</f>
        <v>PAT SAN JUAN</v>
      </c>
      <c r="AA616" s="568" t="str">
        <f>IF($E616="","",INDEX(Esquemas_NORM!$H$2:$K$126,MATCH($E616,Esquemas_NORM!$A$2:$A$126,0),MATCH(AA$4,Esquemas_NORM!$H$1:$K$1,0)))</f>
        <v>A la fecha no ha conformado un EAT Región</v>
      </c>
      <c r="AB616" s="568" t="str">
        <f>IF($E616="","",INDEX(Esquemas_NORM!$H$2:$K$126,MATCH($E616,Esquemas_NORM!$A$2:$A$126,0),MATCH(AB$4,Esquemas_NORM!$H$1:$K$1,0)))</f>
        <v>A la fecha no ha conformado un EAT Área Metropolitana</v>
      </c>
      <c r="AC616" s="568" t="str">
        <f>IF($E616="","",INDEX(Esquemas_NORM!$H$2:$K$126,MATCH($E616,Esquemas_NORM!$A$2:$A$126,0),MATCH(AC$4,Esquemas_NORM!$H$1:$K$1,0)))</f>
        <v>A la fecha no ha conformado un EAT asociación - unión</v>
      </c>
      <c r="AD616" s="645"/>
    </row>
    <row r="617" spans="1:30" hidden="1" x14ac:dyDescent="0.3">
      <c r="A617" s="6">
        <v>2019</v>
      </c>
      <c r="B617" s="4" t="s">
        <v>556</v>
      </c>
      <c r="C617" s="4" t="s">
        <v>368</v>
      </c>
      <c r="D617" s="4" t="s">
        <v>580</v>
      </c>
      <c r="E617" s="4" t="s">
        <v>405</v>
      </c>
      <c r="F617" s="4" t="s">
        <v>371</v>
      </c>
      <c r="G617" s="4" t="s">
        <v>406</v>
      </c>
      <c r="H617" s="9">
        <v>47.619437498566434</v>
      </c>
      <c r="I617" s="9">
        <v>0</v>
      </c>
      <c r="J617" s="287">
        <v>47.619437498566434</v>
      </c>
      <c r="K617" s="9">
        <v>8.772916502994768</v>
      </c>
      <c r="L617" s="9">
        <v>14.647716714880831</v>
      </c>
      <c r="M617" s="287">
        <v>23.420633217875597</v>
      </c>
      <c r="N617" s="9">
        <v>7.8726768258208111</v>
      </c>
      <c r="O617" s="9">
        <v>57.152973474633541</v>
      </c>
      <c r="P617" s="9">
        <v>8.8737070184361464</v>
      </c>
      <c r="Q617" s="9">
        <v>7.0736085410265543</v>
      </c>
      <c r="R617" s="9">
        <v>27.298279078779192</v>
      </c>
      <c r="S617" s="9">
        <v>23.054088373530096</v>
      </c>
      <c r="T617" s="9">
        <v>32.309855548777804</v>
      </c>
      <c r="U617" s="9">
        <v>9.0220619799259261</v>
      </c>
      <c r="V617" s="287">
        <v>172.65725084093009</v>
      </c>
      <c r="W617" s="287">
        <v>249.93116805525531</v>
      </c>
      <c r="X617" s="9">
        <v>24.695871701103862</v>
      </c>
      <c r="Y617" s="284">
        <v>274.6381820820784</v>
      </c>
      <c r="Z617" s="568" t="str">
        <f>SUBSTITUTE(SUBSTITUTE(SUBSTITUTE(SUBSTITUTE(IF(E617="","",VLOOKUP(E617,Esquemas_NORM!$A$2:$H$126,8,FALSE)),"PROVINCIA ADMINISTRATIVA Y DE PLANIFICACIÓN","PAT"),"PROVINCIA ADMINISTRATIVA Y DE PLANIFICACION","PAT"),"PROVINCIA ADMINISTRATIVA DE PLANIFICACION","PAT"),"PROVINCIA ADMINISTRATIVA Y PLANIFICACION","PAT")</f>
        <v>PAT CARTAMA</v>
      </c>
      <c r="AA617" s="568" t="str">
        <f>IF($E617="","",INDEX(Esquemas_NORM!$H$2:$K$126,MATCH($E617,Esquemas_NORM!$A$2:$A$126,0),MATCH(AA$4,Esquemas_NORM!$H$1:$K$1,0)))</f>
        <v>A la fecha no ha conformado un EAT Región</v>
      </c>
      <c r="AB617" s="568" t="str">
        <f>IF($E617="","",INDEX(Esquemas_NORM!$H$2:$K$126,MATCH($E617,Esquemas_NORM!$A$2:$A$126,0),MATCH(AB$4,Esquemas_NORM!$H$1:$K$1,0)))</f>
        <v>A la fecha no ha conformado un EAT Área Metropolitana</v>
      </c>
      <c r="AC617" s="568" t="str">
        <f>IF($E617="","",INDEX(Esquemas_NORM!$H$2:$K$126,MATCH($E617,Esquemas_NORM!$A$2:$A$126,0),MATCH(AC$4,Esquemas_NORM!$H$1:$K$1,0)))</f>
        <v>A la fecha no ha conformado un EAT asociación - unión</v>
      </c>
      <c r="AD617" s="645"/>
    </row>
    <row r="618" spans="1:30" hidden="1" x14ac:dyDescent="0.3">
      <c r="A618" s="6">
        <v>2019</v>
      </c>
      <c r="B618" s="4" t="s">
        <v>556</v>
      </c>
      <c r="C618" s="4" t="s">
        <v>368</v>
      </c>
      <c r="D618" s="4" t="s">
        <v>580</v>
      </c>
      <c r="E618" s="4" t="s">
        <v>407</v>
      </c>
      <c r="F618" s="4" t="s">
        <v>371</v>
      </c>
      <c r="G618" s="4" t="s">
        <v>408</v>
      </c>
      <c r="H618" s="9">
        <v>69.222512638377523</v>
      </c>
      <c r="I618" s="9">
        <v>0</v>
      </c>
      <c r="J618" s="287">
        <v>69.222512638377523</v>
      </c>
      <c r="K618" s="9">
        <v>5.6723590626387654</v>
      </c>
      <c r="L618" s="9">
        <v>23.331962403464551</v>
      </c>
      <c r="M618" s="287">
        <v>29.004321466103317</v>
      </c>
      <c r="N618" s="9">
        <v>5.7065191562013542</v>
      </c>
      <c r="O618" s="9">
        <v>26.897344712831689</v>
      </c>
      <c r="P618" s="9">
        <v>5.6688566818198547</v>
      </c>
      <c r="Q618" s="9">
        <v>4.5003819369984477</v>
      </c>
      <c r="R618" s="9">
        <v>13.681352837967827</v>
      </c>
      <c r="S618" s="9">
        <v>15.143525497405463</v>
      </c>
      <c r="T618" s="9">
        <v>27.5660663261779</v>
      </c>
      <c r="U618" s="9">
        <v>5.9409468758024255</v>
      </c>
      <c r="V618" s="287">
        <v>105.10499402520497</v>
      </c>
      <c r="W618" s="287">
        <v>209.54102271487474</v>
      </c>
      <c r="X618" s="9">
        <v>20.704893484671803</v>
      </c>
      <c r="Y618" s="284">
        <v>230.25525786887408</v>
      </c>
      <c r="Z618" s="568" t="str">
        <f>SUBSTITUTE(SUBSTITUTE(SUBSTITUTE(SUBSTITUTE(IF(E618="","",VLOOKUP(E618,Esquemas_NORM!$A$2:$H$126,8,FALSE)),"PROVINCIA ADMINISTRATIVA Y DE PLANIFICACIÓN","PAT"),"PROVINCIA ADMINISTRATIVA Y DE PLANIFICACION","PAT"),"PROVINCIA ADMINISTRATIVA DE PLANIFICACION","PAT"),"PROVINCIA ADMINISTRATIVA Y PLANIFICACION","PAT")</f>
        <v>PAT CARTAMA</v>
      </c>
      <c r="AA618" s="568" t="str">
        <f>IF($E618="","",INDEX(Esquemas_NORM!$H$2:$K$126,MATCH($E618,Esquemas_NORM!$A$2:$A$126,0),MATCH(AA$4,Esquemas_NORM!$H$1:$K$1,0)))</f>
        <v>A la fecha no ha conformado un EAT Región</v>
      </c>
      <c r="AB618" s="568" t="str">
        <f>IF($E618="","",INDEX(Esquemas_NORM!$H$2:$K$126,MATCH($E618,Esquemas_NORM!$A$2:$A$126,0),MATCH(AB$4,Esquemas_NORM!$H$1:$K$1,0)))</f>
        <v>A la fecha no ha conformado un EAT Área Metropolitana</v>
      </c>
      <c r="AC618" s="568" t="str">
        <f>IF($E618="","",INDEX(Esquemas_NORM!$H$2:$K$126,MATCH($E618,Esquemas_NORM!$A$2:$A$126,0),MATCH(AC$4,Esquemas_NORM!$H$1:$K$1,0)))</f>
        <v>A la fecha no ha conformado un EAT asociación - unión</v>
      </c>
      <c r="AD618" s="645"/>
    </row>
    <row r="619" spans="1:30" hidden="1" x14ac:dyDescent="0.3">
      <c r="A619" s="6">
        <v>2019</v>
      </c>
      <c r="B619" s="4" t="s">
        <v>556</v>
      </c>
      <c r="C619" s="4" t="s">
        <v>368</v>
      </c>
      <c r="D619" s="4" t="s">
        <v>580</v>
      </c>
      <c r="E619" s="4" t="s">
        <v>409</v>
      </c>
      <c r="F619" s="4" t="s">
        <v>371</v>
      </c>
      <c r="G619" s="4" t="s">
        <v>410</v>
      </c>
      <c r="H619" s="9">
        <v>35.54869701737389</v>
      </c>
      <c r="I619" s="9">
        <v>1.8021052187058537</v>
      </c>
      <c r="J619" s="287">
        <v>37.350802236079744</v>
      </c>
      <c r="K619" s="9">
        <v>4.7971599831715626</v>
      </c>
      <c r="L619" s="9">
        <v>4.4565015414470714</v>
      </c>
      <c r="M619" s="287">
        <v>9.253661524618634</v>
      </c>
      <c r="N619" s="9">
        <v>4.2448083290318479</v>
      </c>
      <c r="O619" s="9">
        <v>6.7396850727581183</v>
      </c>
      <c r="P619" s="9">
        <v>2.4623004176125987</v>
      </c>
      <c r="Q619" s="9">
        <v>1.9342789611697075</v>
      </c>
      <c r="R619" s="9">
        <v>6.6774488919838797</v>
      </c>
      <c r="S619" s="9">
        <v>8.9628004049816798</v>
      </c>
      <c r="T619" s="9">
        <v>18.22746248828577</v>
      </c>
      <c r="U619" s="9">
        <v>2.5422894450018232</v>
      </c>
      <c r="V619" s="287">
        <v>51.791074010825419</v>
      </c>
      <c r="W619" s="287">
        <v>102.31006794727979</v>
      </c>
      <c r="X619" s="9">
        <v>10.109328626025183</v>
      </c>
      <c r="Y619" s="284">
        <v>112.42395771752035</v>
      </c>
      <c r="Z619" s="568" t="str">
        <f>SUBSTITUTE(SUBSTITUTE(SUBSTITUTE(SUBSTITUTE(IF(E619="","",VLOOKUP(E619,Esquemas_NORM!$A$2:$H$126,8,FALSE)),"PROVINCIA ADMINISTRATIVA Y DE PLANIFICACIÓN","PAT"),"PROVINCIA ADMINISTRATIVA Y DE PLANIFICACION","PAT"),"PROVINCIA ADMINISTRATIVA DE PLANIFICACION","PAT"),"PROVINCIA ADMINISTRATIVA Y PLANIFICACION","PAT")</f>
        <v>PAT CARTAMA</v>
      </c>
      <c r="AA619" s="568" t="str">
        <f>IF($E619="","",INDEX(Esquemas_NORM!$H$2:$K$126,MATCH($E619,Esquemas_NORM!$A$2:$A$126,0),MATCH(AA$4,Esquemas_NORM!$H$1:$K$1,0)))</f>
        <v>A la fecha no ha conformado un EAT Región</v>
      </c>
      <c r="AB619" s="568" t="str">
        <f>IF($E619="","",INDEX(Esquemas_NORM!$H$2:$K$126,MATCH($E619,Esquemas_NORM!$A$2:$A$126,0),MATCH(AB$4,Esquemas_NORM!$H$1:$K$1,0)))</f>
        <v>A la fecha no ha conformado un EAT Área Metropolitana</v>
      </c>
      <c r="AC619" s="568" t="str">
        <f>IF($E619="","",INDEX(Esquemas_NORM!$H$2:$K$126,MATCH($E619,Esquemas_NORM!$A$2:$A$126,0),MATCH(AC$4,Esquemas_NORM!$H$1:$K$1,0)))</f>
        <v>A la fecha no ha conformado un EAT asociación - unión</v>
      </c>
      <c r="AD619" s="645"/>
    </row>
    <row r="620" spans="1:30" hidden="1" x14ac:dyDescent="0.3">
      <c r="A620" s="6">
        <v>2019</v>
      </c>
      <c r="B620" s="4" t="s">
        <v>556</v>
      </c>
      <c r="C620" s="4" t="s">
        <v>368</v>
      </c>
      <c r="D620" s="4" t="s">
        <v>577</v>
      </c>
      <c r="E620" s="4" t="s">
        <v>411</v>
      </c>
      <c r="F620" s="4" t="s">
        <v>371</v>
      </c>
      <c r="G620" s="4" t="s">
        <v>412</v>
      </c>
      <c r="H620" s="9">
        <v>16.495611285065596</v>
      </c>
      <c r="I620" s="9">
        <v>2.5210591538986931</v>
      </c>
      <c r="J620" s="287">
        <v>19.01667043896429</v>
      </c>
      <c r="K620" s="9">
        <v>3.5762050265458716</v>
      </c>
      <c r="L620" s="9">
        <v>5.4975644469481404</v>
      </c>
      <c r="M620" s="287">
        <v>9.0737694734940124</v>
      </c>
      <c r="N620" s="9">
        <v>3.9577114254335699</v>
      </c>
      <c r="O620" s="9">
        <v>15.201935885934912</v>
      </c>
      <c r="P620" s="9">
        <v>3.4110601615568381</v>
      </c>
      <c r="Q620" s="9">
        <v>1.8987185295460478</v>
      </c>
      <c r="R620" s="9">
        <v>9.5686282105910525</v>
      </c>
      <c r="S620" s="9">
        <v>12.082481542686976</v>
      </c>
      <c r="T620" s="9">
        <v>20.091280606189358</v>
      </c>
      <c r="U620" s="9">
        <v>4.2567337561765521</v>
      </c>
      <c r="V620" s="287">
        <v>70.468550118115317</v>
      </c>
      <c r="W620" s="287">
        <v>101.25452232934451</v>
      </c>
      <c r="X620" s="9">
        <v>10.005029432941104</v>
      </c>
      <c r="Y620" s="284">
        <v>111.26406584861233</v>
      </c>
      <c r="Z620" s="568" t="str">
        <f>SUBSTITUTE(SUBSTITUTE(SUBSTITUTE(SUBSTITUTE(IF(E620="","",VLOOKUP(E620,Esquemas_NORM!$A$2:$H$126,8,FALSE)),"PROVINCIA ADMINISTRATIVA Y DE PLANIFICACIÓN","PAT"),"PROVINCIA ADMINISTRATIVA Y DE PLANIFICACION","PAT"),"PROVINCIA ADMINISTRATIVA DE PLANIFICACION","PAT"),"PROVINCIA ADMINISTRATIVA Y PLANIFICACION","PAT")</f>
        <v>PAT DE PENDERISCO Y SINIFANÁ</v>
      </c>
      <c r="AA620" s="568" t="str">
        <f>IF($E620="","",INDEX(Esquemas_NORM!$H$2:$K$126,MATCH($E620,Esquemas_NORM!$A$2:$A$126,0),MATCH(AA$4,Esquemas_NORM!$H$1:$K$1,0)))</f>
        <v>A la fecha no ha conformado un EAT Región</v>
      </c>
      <c r="AB620" s="568" t="str">
        <f>IF($E620="","",INDEX(Esquemas_NORM!$H$2:$K$126,MATCH($E620,Esquemas_NORM!$A$2:$A$126,0),MATCH(AB$4,Esquemas_NORM!$H$1:$K$1,0)))</f>
        <v>A la fecha no ha conformado un EAT Área Metropolitana</v>
      </c>
      <c r="AC620" s="568" t="str">
        <f>IF($E620="","",INDEX(Esquemas_NORM!$H$2:$K$126,MATCH($E620,Esquemas_NORM!$A$2:$A$126,0),MATCH(AC$4,Esquemas_NORM!$H$1:$K$1,0)))</f>
        <v>A la fecha no ha conformado un EAT asociación - unión</v>
      </c>
      <c r="AD620" s="645"/>
    </row>
    <row r="621" spans="1:30" hidden="1" x14ac:dyDescent="0.3">
      <c r="A621" s="6">
        <v>2019</v>
      </c>
      <c r="B621" s="4" t="s">
        <v>556</v>
      </c>
      <c r="C621" s="4" t="s">
        <v>368</v>
      </c>
      <c r="D621" s="4" t="s">
        <v>579</v>
      </c>
      <c r="E621" s="4" t="s">
        <v>413</v>
      </c>
      <c r="F621" s="4" t="s">
        <v>371</v>
      </c>
      <c r="G621" s="4" t="s">
        <v>414</v>
      </c>
      <c r="H621" s="9">
        <v>347.54903162790839</v>
      </c>
      <c r="I621" s="9">
        <v>0</v>
      </c>
      <c r="J621" s="287">
        <v>347.54903162790839</v>
      </c>
      <c r="K621" s="9">
        <v>30.000551902003849</v>
      </c>
      <c r="L621" s="9">
        <v>35.011532401749932</v>
      </c>
      <c r="M621" s="287">
        <v>65.012084303753781</v>
      </c>
      <c r="N621" s="9">
        <v>10.284695600559191</v>
      </c>
      <c r="O621" s="9">
        <v>47.019783301404821</v>
      </c>
      <c r="P621" s="9">
        <v>11.07095012436128</v>
      </c>
      <c r="Q621" s="9">
        <v>10.565718709048307</v>
      </c>
      <c r="R621" s="9">
        <v>24.331388971586289</v>
      </c>
      <c r="S621" s="9">
        <v>30.330919567448653</v>
      </c>
      <c r="T621" s="9">
        <v>63.518435210373724</v>
      </c>
      <c r="U621" s="9">
        <v>9.9286933788065586</v>
      </c>
      <c r="V621" s="287">
        <v>207.05058486358885</v>
      </c>
      <c r="W621" s="287">
        <v>650.7896153471147</v>
      </c>
      <c r="X621" s="9">
        <v>64.304972325273837</v>
      </c>
      <c r="Y621" s="284">
        <v>715.12360090001096</v>
      </c>
      <c r="Z621" s="568" t="str">
        <f>SUBSTITUTE(SUBSTITUTE(SUBSTITUTE(SUBSTITUTE(IF(E621="","",VLOOKUP(E621,Esquemas_NORM!$A$2:$H$126,8,FALSE)),"PROVINCIA ADMINISTRATIVA Y DE PLANIFICACIÓN","PAT"),"PROVINCIA ADMINISTRATIVA Y DE PLANIFICACION","PAT"),"PROVINCIA ADMINISTRATIVA DE PLANIFICACION","PAT"),"PROVINCIA ADMINISTRATIVA Y PLANIFICACION","PAT")</f>
        <v>PAT DE PENDERISCO Y SINIFANÁ</v>
      </c>
      <c r="AA621" s="568" t="str">
        <f>IF($E621="","",INDEX(Esquemas_NORM!$H$2:$K$126,MATCH($E621,Esquemas_NORM!$A$2:$A$126,0),MATCH(AA$4,Esquemas_NORM!$H$1:$K$1,0)))</f>
        <v>A la fecha no ha conformado un EAT Región</v>
      </c>
      <c r="AB621" s="568" t="str">
        <f>IF($E621="","",INDEX(Esquemas_NORM!$H$2:$K$126,MATCH($E621,Esquemas_NORM!$A$2:$A$126,0),MATCH(AB$4,Esquemas_NORM!$H$1:$K$1,0)))</f>
        <v>A la fecha no ha conformado un EAT Área Metropolitana</v>
      </c>
      <c r="AC621" s="568" t="str">
        <f>IF($E621="","",INDEX(Esquemas_NORM!$H$2:$K$126,MATCH($E621,Esquemas_NORM!$A$2:$A$126,0),MATCH(AC$4,Esquemas_NORM!$H$1:$K$1,0)))</f>
        <v>A la fecha no ha conformado un EAT asociación - unión</v>
      </c>
      <c r="AD621" s="645"/>
    </row>
    <row r="622" spans="1:30" hidden="1" x14ac:dyDescent="0.3">
      <c r="A622" s="6">
        <v>2019</v>
      </c>
      <c r="B622" s="4" t="s">
        <v>556</v>
      </c>
      <c r="C622" s="4" t="s">
        <v>368</v>
      </c>
      <c r="D622" s="4" t="s">
        <v>580</v>
      </c>
      <c r="E622" s="4" t="s">
        <v>415</v>
      </c>
      <c r="F622" s="4" t="s">
        <v>371</v>
      </c>
      <c r="G622" s="4" t="s">
        <v>416</v>
      </c>
      <c r="H622" s="9">
        <v>91.605369348742286</v>
      </c>
      <c r="I622" s="9">
        <v>3.8202473187096944</v>
      </c>
      <c r="J622" s="287">
        <v>95.425616667451976</v>
      </c>
      <c r="K622" s="9">
        <v>1.1198050110453071</v>
      </c>
      <c r="L622" s="9">
        <v>14.186393372573203</v>
      </c>
      <c r="M622" s="287">
        <v>15.30619838361851</v>
      </c>
      <c r="N622" s="9">
        <v>2.1521143593464362</v>
      </c>
      <c r="O622" s="9">
        <v>10.375774057080388</v>
      </c>
      <c r="P622" s="9">
        <v>2.7393978161072581</v>
      </c>
      <c r="Q622" s="9">
        <v>1.6261593240179184</v>
      </c>
      <c r="R622" s="9">
        <v>8.3481246006952858</v>
      </c>
      <c r="S622" s="9">
        <v>7.502163054267843</v>
      </c>
      <c r="T622" s="9">
        <v>15.177792278161489</v>
      </c>
      <c r="U622" s="9">
        <v>3.1540387253521818</v>
      </c>
      <c r="V622" s="287">
        <v>51.075564215028805</v>
      </c>
      <c r="W622" s="287">
        <v>170.83245501331123</v>
      </c>
      <c r="X622" s="9">
        <v>16.880073118609044</v>
      </c>
      <c r="Y622" s="284">
        <v>187.72014411223984</v>
      </c>
      <c r="Z622" s="568" t="str">
        <f>SUBSTITUTE(SUBSTITUTE(SUBSTITUTE(SUBSTITUTE(IF(E622="","",VLOOKUP(E622,Esquemas_NORM!$A$2:$H$126,8,FALSE)),"PROVINCIA ADMINISTRATIVA Y DE PLANIFICACIÓN","PAT"),"PROVINCIA ADMINISTRATIVA Y DE PLANIFICACION","PAT"),"PROVINCIA ADMINISTRATIVA DE PLANIFICACION","PAT"),"PROVINCIA ADMINISTRATIVA Y PLANIFICACION","PAT")</f>
        <v>PAT CARTAMA</v>
      </c>
      <c r="AA622" s="568" t="str">
        <f>IF($E622="","",INDEX(Esquemas_NORM!$H$2:$K$126,MATCH($E622,Esquemas_NORM!$A$2:$A$126,0),MATCH(AA$4,Esquemas_NORM!$H$1:$K$1,0)))</f>
        <v>A la fecha no ha conformado un EAT Región</v>
      </c>
      <c r="AB622" s="568" t="str">
        <f>IF($E622="","",INDEX(Esquemas_NORM!$H$2:$K$126,MATCH($E622,Esquemas_NORM!$A$2:$A$126,0),MATCH(AB$4,Esquemas_NORM!$H$1:$K$1,0)))</f>
        <v>A la fecha no ha conformado un EAT Área Metropolitana</v>
      </c>
      <c r="AC622" s="568" t="str">
        <f>IF($E622="","",INDEX(Esquemas_NORM!$H$2:$K$126,MATCH($E622,Esquemas_NORM!$A$2:$A$126,0),MATCH(AC$4,Esquemas_NORM!$H$1:$K$1,0)))</f>
        <v>A la fecha no ha conformado un EAT asociación - unión</v>
      </c>
      <c r="AD622" s="645"/>
    </row>
    <row r="623" spans="1:30" hidden="1" x14ac:dyDescent="0.3">
      <c r="A623" s="6">
        <v>2019</v>
      </c>
      <c r="B623" s="4" t="s">
        <v>556</v>
      </c>
      <c r="C623" s="4" t="s">
        <v>368</v>
      </c>
      <c r="D623" s="4" t="s">
        <v>577</v>
      </c>
      <c r="E623" s="4" t="s">
        <v>417</v>
      </c>
      <c r="F623" s="4" t="s">
        <v>371</v>
      </c>
      <c r="G623" s="4" t="s">
        <v>418</v>
      </c>
      <c r="H623" s="9">
        <v>30.086947532107256</v>
      </c>
      <c r="I623" s="9">
        <v>2.8957182855284773</v>
      </c>
      <c r="J623" s="287">
        <v>32.982665817635734</v>
      </c>
      <c r="K623" s="9">
        <v>4.857894827980231</v>
      </c>
      <c r="L623" s="9">
        <v>11.566004929564437</v>
      </c>
      <c r="M623" s="287">
        <v>16.423899757544667</v>
      </c>
      <c r="N623" s="9">
        <v>5.5889402051511352</v>
      </c>
      <c r="O623" s="9">
        <v>26.951620939248805</v>
      </c>
      <c r="P623" s="9">
        <v>4.9432456180955002</v>
      </c>
      <c r="Q623" s="9">
        <v>2.7587371337069002</v>
      </c>
      <c r="R623" s="9">
        <v>13.406810761430712</v>
      </c>
      <c r="S623" s="9">
        <v>16.769471799873703</v>
      </c>
      <c r="T623" s="9">
        <v>29.634359522311179</v>
      </c>
      <c r="U623" s="9">
        <v>5.3943614327000144</v>
      </c>
      <c r="V623" s="287">
        <v>105.44754741251793</v>
      </c>
      <c r="W623" s="287">
        <v>159.22232884719045</v>
      </c>
      <c r="X623" s="9">
        <v>15.732868516392626</v>
      </c>
      <c r="Y623" s="284">
        <v>174.96229574616419</v>
      </c>
      <c r="Z623" s="568" t="str">
        <f>SUBSTITUTE(SUBSTITUTE(SUBSTITUTE(SUBSTITUTE(IF(E623="","",VLOOKUP(E623,Esquemas_NORM!$A$2:$H$126,8,FALSE)),"PROVINCIA ADMINISTRATIVA Y DE PLANIFICACIÓN","PAT"),"PROVINCIA ADMINISTRATIVA Y DE PLANIFICACION","PAT"),"PROVINCIA ADMINISTRATIVA DE PLANIFICACION","PAT"),"PROVINCIA ADMINISTRATIVA Y PLANIFICACION","PAT")</f>
        <v>PAT CARTAMA</v>
      </c>
      <c r="AA623" s="568" t="str">
        <f>IF($E623="","",INDEX(Esquemas_NORM!$H$2:$K$126,MATCH($E623,Esquemas_NORM!$A$2:$A$126,0),MATCH(AA$4,Esquemas_NORM!$H$1:$K$1,0)))</f>
        <v>A la fecha no ha conformado un EAT Región</v>
      </c>
      <c r="AB623" s="568" t="str">
        <f>IF($E623="","",INDEX(Esquemas_NORM!$H$2:$K$126,MATCH($E623,Esquemas_NORM!$A$2:$A$126,0),MATCH(AB$4,Esquemas_NORM!$H$1:$K$1,0)))</f>
        <v>A la fecha no ha conformado un EAT Área Metropolitana</v>
      </c>
      <c r="AC623" s="568" t="str">
        <f>IF($E623="","",INDEX(Esquemas_NORM!$H$2:$K$126,MATCH($E623,Esquemas_NORM!$A$2:$A$126,0),MATCH(AC$4,Esquemas_NORM!$H$1:$K$1,0)))</f>
        <v>A la fecha no ha conformado un EAT asociación - unión</v>
      </c>
      <c r="AD623" s="645"/>
    </row>
    <row r="624" spans="1:30" hidden="1" x14ac:dyDescent="0.3">
      <c r="A624" s="6">
        <v>2019</v>
      </c>
      <c r="B624" s="4" t="s">
        <v>556</v>
      </c>
      <c r="C624" s="4" t="s">
        <v>419</v>
      </c>
      <c r="D624" s="4" t="s">
        <v>581</v>
      </c>
      <c r="E624" s="4" t="s">
        <v>421</v>
      </c>
      <c r="F624" s="4" t="s">
        <v>422</v>
      </c>
      <c r="G624" s="4" t="s">
        <v>424</v>
      </c>
      <c r="H624" s="9">
        <v>496.78483380808689</v>
      </c>
      <c r="I624" s="9">
        <v>3.0473108962153117</v>
      </c>
      <c r="J624" s="287">
        <v>499.83214470430221</v>
      </c>
      <c r="K624" s="9">
        <v>82.311107559955758</v>
      </c>
      <c r="L624" s="9">
        <v>176.71024597579773</v>
      </c>
      <c r="M624" s="287">
        <v>259.02135353575352</v>
      </c>
      <c r="N624" s="9">
        <v>69.314134870915254</v>
      </c>
      <c r="O624" s="9">
        <v>426.43121455823263</v>
      </c>
      <c r="P624" s="9">
        <v>60.668339256540577</v>
      </c>
      <c r="Q624" s="9">
        <v>76.145300625001468</v>
      </c>
      <c r="R624" s="9">
        <v>143.7241258471974</v>
      </c>
      <c r="S624" s="9">
        <v>176.49432322311003</v>
      </c>
      <c r="T624" s="9">
        <v>263.52392842635538</v>
      </c>
      <c r="U624" s="9">
        <v>52.437306802031856</v>
      </c>
      <c r="V624" s="287">
        <v>1268.7386736093845</v>
      </c>
      <c r="W624" s="287">
        <v>2083.73128859598</v>
      </c>
      <c r="X624" s="9">
        <v>205.89493084496837</v>
      </c>
      <c r="Y624" s="284">
        <v>2289.7191154687202</v>
      </c>
      <c r="Z624" s="568" t="str">
        <f>SUBSTITUTE(SUBSTITUTE(SUBSTITUTE(SUBSTITUTE(IF(E624="","",VLOOKUP(E624,Esquemas_NORM!$A$2:$H$126,8,FALSE)),"PROVINCIA ADMINISTRATIVA Y DE PLANIFICACIÓN","PAT"),"PROVINCIA ADMINISTRATIVA Y DE PLANIFICACION","PAT"),"PROVINCIA ADMINISTRATIVA DE PLANIFICACION","PAT"),"PROVINCIA ADMINISTRATIVA Y PLANIFICACION","PAT")</f>
        <v>A la fecha no ha conformado un EAT Provincia</v>
      </c>
      <c r="AA624" s="568" t="str">
        <f>IF($E624="","",INDEX(Esquemas_NORM!$H$2:$K$126,MATCH($E624,Esquemas_NORM!$A$2:$A$126,0),MATCH(AA$4,Esquemas_NORM!$H$1:$K$1,0)))</f>
        <v>Región de Planeación y Gestión de Urabá - RPG (Acuerdo de Voluntades)</v>
      </c>
      <c r="AB624" s="568" t="str">
        <f>IF($E624="","",INDEX(Esquemas_NORM!$H$2:$K$126,MATCH($E624,Esquemas_NORM!$A$2:$A$126,0),MATCH(AB$4,Esquemas_NORM!$H$1:$K$1,0)))</f>
        <v>A la fecha no ha conformado un EAT Área Metropolitana</v>
      </c>
      <c r="AC624" s="568" t="str">
        <f>IF($E624="","",INDEX(Esquemas_NORM!$H$2:$K$126,MATCH($E624,Esquemas_NORM!$A$2:$A$126,0),MATCH(AC$4,Esquemas_NORM!$H$1:$K$1,0)))</f>
        <v>ASOCIACIÓN DE MUNICIPIOS DEL URABÁ ANTIOQUEÑO - ASOMURA</v>
      </c>
      <c r="AD624" s="645"/>
    </row>
    <row r="625" spans="1:30" hidden="1" x14ac:dyDescent="0.3">
      <c r="A625" s="6">
        <v>2019</v>
      </c>
      <c r="B625" s="4" t="s">
        <v>556</v>
      </c>
      <c r="C625" s="4" t="s">
        <v>419</v>
      </c>
      <c r="D625" s="4" t="s">
        <v>582</v>
      </c>
      <c r="E625" s="4" t="s">
        <v>425</v>
      </c>
      <c r="F625" s="4" t="s">
        <v>422</v>
      </c>
      <c r="G625" s="4" t="s">
        <v>426</v>
      </c>
      <c r="H625" s="9">
        <v>42.441559182341848</v>
      </c>
      <c r="I625" s="9">
        <v>0</v>
      </c>
      <c r="J625" s="287">
        <v>42.441559182341848</v>
      </c>
      <c r="K625" s="9">
        <v>2.7337571220067121</v>
      </c>
      <c r="L625" s="9">
        <v>19.316875220841734</v>
      </c>
      <c r="M625" s="287">
        <v>22.050632342848445</v>
      </c>
      <c r="N625" s="9">
        <v>6.4275106443455803</v>
      </c>
      <c r="O625" s="9">
        <v>56.815959738927248</v>
      </c>
      <c r="P625" s="9">
        <v>7.9021188165063476</v>
      </c>
      <c r="Q625" s="9">
        <v>5.1750415981750981</v>
      </c>
      <c r="R625" s="9">
        <v>13.878867385237257</v>
      </c>
      <c r="S625" s="9">
        <v>22.917687388487774</v>
      </c>
      <c r="T625" s="9">
        <v>51.203048841599731</v>
      </c>
      <c r="U625" s="9">
        <v>6.1553159738597767</v>
      </c>
      <c r="V625" s="287">
        <v>170.47555038713884</v>
      </c>
      <c r="W625" s="287">
        <v>241.56650168658868</v>
      </c>
      <c r="X625" s="9">
        <v>23.869353227755571</v>
      </c>
      <c r="Y625" s="284">
        <v>265.44662433004214</v>
      </c>
      <c r="Z625" s="568" t="str">
        <f>SUBSTITUTE(SUBSTITUTE(SUBSTITUTE(SUBSTITUTE(IF(E625="","",VLOOKUP(E625,Esquemas_NORM!$A$2:$H$126,8,FALSE)),"PROVINCIA ADMINISTRATIVA Y DE PLANIFICACIÓN","PAT"),"PROVINCIA ADMINISTRATIVA Y DE PLANIFICACION","PAT"),"PROVINCIA ADMINISTRATIVA DE PLANIFICACION","PAT"),"PROVINCIA ADMINISTRATIVA Y PLANIFICACION","PAT")</f>
        <v>A la fecha no ha conformado un EAT Provincia</v>
      </c>
      <c r="AA625" s="568" t="str">
        <f>IF($E625="","",INDEX(Esquemas_NORM!$H$2:$K$126,MATCH($E625,Esquemas_NORM!$A$2:$A$126,0),MATCH(AA$4,Esquemas_NORM!$H$1:$K$1,0)))</f>
        <v>Región de Planeación y Gestión de Urabá - RPG (Acuerdo de Voluntades)</v>
      </c>
      <c r="AB625" s="568" t="str">
        <f>IF($E625="","",INDEX(Esquemas_NORM!$H$2:$K$126,MATCH($E625,Esquemas_NORM!$A$2:$A$126,0),MATCH(AB$4,Esquemas_NORM!$H$1:$K$1,0)))</f>
        <v>A la fecha no ha conformado un EAT Área Metropolitana</v>
      </c>
      <c r="AC625" s="568" t="str">
        <f>IF($E625="","",INDEX(Esquemas_NORM!$H$2:$K$126,MATCH($E625,Esquemas_NORM!$A$2:$A$126,0),MATCH(AC$4,Esquemas_NORM!$H$1:$K$1,0)))</f>
        <v>ASOCIACIÓN DE MUNICIPIOS DEL URABÁ ANTIOQUEÑO - ASOMURA /ASOCIACIÓN DE MUNICIPIOS DEL URABÁ NORTE-ASOURANOR</v>
      </c>
      <c r="AD625" s="645"/>
    </row>
    <row r="626" spans="1:30" hidden="1" x14ac:dyDescent="0.3">
      <c r="A626" s="6">
        <v>2019</v>
      </c>
      <c r="B626" s="4" t="s">
        <v>556</v>
      </c>
      <c r="C626" s="4" t="s">
        <v>419</v>
      </c>
      <c r="D626" s="4" t="s">
        <v>581</v>
      </c>
      <c r="E626" s="4" t="s">
        <v>427</v>
      </c>
      <c r="F626" s="4" t="s">
        <v>422</v>
      </c>
      <c r="G626" s="4" t="s">
        <v>428</v>
      </c>
      <c r="H626" s="9">
        <v>486.19280944218195</v>
      </c>
      <c r="I626" s="9">
        <v>1.2761016302719719</v>
      </c>
      <c r="J626" s="287">
        <v>487.46891107245392</v>
      </c>
      <c r="K626" s="9">
        <v>43.78628476980446</v>
      </c>
      <c r="L626" s="9">
        <v>44.79429417971911</v>
      </c>
      <c r="M626" s="287">
        <v>88.58057894952357</v>
      </c>
      <c r="N626" s="9">
        <v>21.95589334219234</v>
      </c>
      <c r="O626" s="9">
        <v>116.17752808629768</v>
      </c>
      <c r="P626" s="9">
        <v>20.327553161267293</v>
      </c>
      <c r="Q626" s="9">
        <v>16.095627557409188</v>
      </c>
      <c r="R626" s="9">
        <v>38.599995996790106</v>
      </c>
      <c r="S626" s="9">
        <v>49.745538865206342</v>
      </c>
      <c r="T626" s="9">
        <v>69.651560638119932</v>
      </c>
      <c r="U626" s="9">
        <v>16.019450113553212</v>
      </c>
      <c r="V626" s="287">
        <v>348.57314776083609</v>
      </c>
      <c r="W626" s="287">
        <v>971.95878019346719</v>
      </c>
      <c r="X626" s="9">
        <v>96.039919795452306</v>
      </c>
      <c r="Y626" s="284">
        <v>1068.0420314445305</v>
      </c>
      <c r="Z626" s="568" t="str">
        <f>SUBSTITUTE(SUBSTITUTE(SUBSTITUTE(SUBSTITUTE(IF(E626="","",VLOOKUP(E626,Esquemas_NORM!$A$2:$H$126,8,FALSE)),"PROVINCIA ADMINISTRATIVA Y DE PLANIFICACIÓN","PAT"),"PROVINCIA ADMINISTRATIVA Y DE PLANIFICACION","PAT"),"PROVINCIA ADMINISTRATIVA DE PLANIFICACION","PAT"),"PROVINCIA ADMINISTRATIVA Y PLANIFICACION","PAT")</f>
        <v>A la fecha no ha conformado un EAT Provincia</v>
      </c>
      <c r="AA626" s="568" t="str">
        <f>IF($E626="","",INDEX(Esquemas_NORM!$H$2:$K$126,MATCH($E626,Esquemas_NORM!$A$2:$A$126,0),MATCH(AA$4,Esquemas_NORM!$H$1:$K$1,0)))</f>
        <v>Región de Planeación y Gestión de Urabá - RPG (Acuerdo de Voluntades)</v>
      </c>
      <c r="AB626" s="568" t="str">
        <f>IF($E626="","",INDEX(Esquemas_NORM!$H$2:$K$126,MATCH($E626,Esquemas_NORM!$A$2:$A$126,0),MATCH(AB$4,Esquemas_NORM!$H$1:$K$1,0)))</f>
        <v>A la fecha no ha conformado un EAT Área Metropolitana</v>
      </c>
      <c r="AC626" s="568" t="str">
        <f>IF($E626="","",INDEX(Esquemas_NORM!$H$2:$K$126,MATCH($E626,Esquemas_NORM!$A$2:$A$126,0),MATCH(AC$4,Esquemas_NORM!$H$1:$K$1,0)))</f>
        <v>ASOCIACIÓN DE MUNICIPIOS DEL URABÁ ANTIOQUEÑO - ASOMURA / ASOCIACIÓN DE MUNICIPIOS DEL CHOCÓ Y URABÁ - ASUMUCUR</v>
      </c>
      <c r="AD626" s="645"/>
    </row>
    <row r="627" spans="1:30" hidden="1" x14ac:dyDescent="0.3">
      <c r="A627" s="6">
        <v>2019</v>
      </c>
      <c r="B627" s="4" t="s">
        <v>556</v>
      </c>
      <c r="C627" s="4" t="s">
        <v>419</v>
      </c>
      <c r="D627" s="4" t="s">
        <v>581</v>
      </c>
      <c r="E627" s="4" t="s">
        <v>429</v>
      </c>
      <c r="F627" s="4" t="s">
        <v>422</v>
      </c>
      <c r="G627" s="4" t="s">
        <v>430</v>
      </c>
      <c r="H627" s="9">
        <v>225.67428550330428</v>
      </c>
      <c r="I627" s="9">
        <v>2.5879884102479247</v>
      </c>
      <c r="J627" s="287">
        <v>228.26227391355221</v>
      </c>
      <c r="K627" s="9">
        <v>18.014994902905215</v>
      </c>
      <c r="L627" s="9">
        <v>50.629699280187971</v>
      </c>
      <c r="M627" s="287">
        <v>68.644694183093179</v>
      </c>
      <c r="N627" s="9">
        <v>27.009108334169625</v>
      </c>
      <c r="O627" s="9">
        <v>110.30306218547362</v>
      </c>
      <c r="P627" s="9">
        <v>26.261136684546724</v>
      </c>
      <c r="Q627" s="9">
        <v>25.997908533919663</v>
      </c>
      <c r="R627" s="9">
        <v>47.376114265424519</v>
      </c>
      <c r="S627" s="9">
        <v>58.800336118772449</v>
      </c>
      <c r="T627" s="9">
        <v>109.2570546665237</v>
      </c>
      <c r="U627" s="9">
        <v>24.268277363246479</v>
      </c>
      <c r="V627" s="287">
        <v>429.27299815207675</v>
      </c>
      <c r="W627" s="287">
        <v>751.12374565585287</v>
      </c>
      <c r="X627" s="9">
        <v>74.219057185641049</v>
      </c>
      <c r="Y627" s="284">
        <v>825.37628912291541</v>
      </c>
      <c r="Z627" s="568" t="str">
        <f>SUBSTITUTE(SUBSTITUTE(SUBSTITUTE(SUBSTITUTE(IF(E627="","",VLOOKUP(E627,Esquemas_NORM!$A$2:$H$126,8,FALSE)),"PROVINCIA ADMINISTRATIVA Y DE PLANIFICACIÓN","PAT"),"PROVINCIA ADMINISTRATIVA Y DE PLANIFICACION","PAT"),"PROVINCIA ADMINISTRATIVA DE PLANIFICACION","PAT"),"PROVINCIA ADMINISTRATIVA Y PLANIFICACION","PAT")</f>
        <v>A la fecha no ha conformado un EAT Provincia</v>
      </c>
      <c r="AA627" s="568" t="str">
        <f>IF($E627="","",INDEX(Esquemas_NORM!$H$2:$K$126,MATCH($E627,Esquemas_NORM!$A$2:$A$126,0),MATCH(AA$4,Esquemas_NORM!$H$1:$K$1,0)))</f>
        <v>Región de Planeación y Gestión de Urabá - RPG (Acuerdo de Voluntades)</v>
      </c>
      <c r="AB627" s="568" t="str">
        <f>IF($E627="","",INDEX(Esquemas_NORM!$H$2:$K$126,MATCH($E627,Esquemas_NORM!$A$2:$A$126,0),MATCH(AB$4,Esquemas_NORM!$H$1:$K$1,0)))</f>
        <v>A la fecha no ha conformado un EAT Área Metropolitana</v>
      </c>
      <c r="AC627" s="568" t="str">
        <f>IF($E627="","",INDEX(Esquemas_NORM!$H$2:$K$126,MATCH($E627,Esquemas_NORM!$A$2:$A$126,0),MATCH(AC$4,Esquemas_NORM!$H$1:$K$1,0)))</f>
        <v>ASOCIACIÓN DE MUNICIPIOS DEL URABÁ ANTIOQUEÑO - ASOMURA</v>
      </c>
      <c r="AD627" s="645"/>
    </row>
    <row r="628" spans="1:30" hidden="1" x14ac:dyDescent="0.3">
      <c r="A628" s="6">
        <v>2019</v>
      </c>
      <c r="B628" s="4" t="s">
        <v>556</v>
      </c>
      <c r="C628" s="4" t="s">
        <v>419</v>
      </c>
      <c r="D628" s="4" t="s">
        <v>583</v>
      </c>
      <c r="E628" s="4" t="s">
        <v>431</v>
      </c>
      <c r="F628" s="4" t="s">
        <v>422</v>
      </c>
      <c r="G628" s="4" t="s">
        <v>432</v>
      </c>
      <c r="H628" s="9">
        <v>1.1539293344717205</v>
      </c>
      <c r="I628" s="9">
        <v>0</v>
      </c>
      <c r="J628" s="287">
        <v>1.1539293344717205</v>
      </c>
      <c r="K628" s="9">
        <v>0.31507382989451266</v>
      </c>
      <c r="L628" s="9">
        <v>3.3449235421276877</v>
      </c>
      <c r="M628" s="287">
        <v>3.6599973720222003</v>
      </c>
      <c r="N628" s="9">
        <v>0.6087405678363228</v>
      </c>
      <c r="O628" s="9">
        <v>8.1915486181551582</v>
      </c>
      <c r="P628" s="9">
        <v>1.5711268075883085</v>
      </c>
      <c r="Q628" s="9">
        <v>0.7593828193392812</v>
      </c>
      <c r="R628" s="9">
        <v>2.2777222451750543</v>
      </c>
      <c r="S628" s="9">
        <v>5.5666476522253561</v>
      </c>
      <c r="T628" s="9">
        <v>15.778207661580385</v>
      </c>
      <c r="U628" s="9">
        <v>1.2803188298730894</v>
      </c>
      <c r="V628" s="287">
        <v>36.03369520177295</v>
      </c>
      <c r="W628" s="287">
        <v>41.414933353734966</v>
      </c>
      <c r="X628" s="9">
        <v>4.0922382293181592</v>
      </c>
      <c r="Y628" s="284">
        <v>45.50901792611095</v>
      </c>
      <c r="Z628" s="568" t="str">
        <f>SUBSTITUTE(SUBSTITUTE(SUBSTITUTE(SUBSTITUTE(IF(E628="","",VLOOKUP(E628,Esquemas_NORM!$A$2:$H$126,8,FALSE)),"PROVINCIA ADMINISTRATIVA Y DE PLANIFICACIÓN","PAT"),"PROVINCIA ADMINISTRATIVA Y DE PLANIFICACION","PAT"),"PROVINCIA ADMINISTRATIVA DE PLANIFICACION","PAT"),"PROVINCIA ADMINISTRATIVA Y PLANIFICACION","PAT")</f>
        <v>A la fecha no ha conformado un EAT Provincia</v>
      </c>
      <c r="AA628" s="568" t="str">
        <f>IF($E628="","",INDEX(Esquemas_NORM!$H$2:$K$126,MATCH($E628,Esquemas_NORM!$A$2:$A$126,0),MATCH(AA$4,Esquemas_NORM!$H$1:$K$1,0)))</f>
        <v>Región de Planeación y Gestión de Urabá - RPG (Acuerdo de Voluntades)</v>
      </c>
      <c r="AB628" s="568" t="str">
        <f>IF($E628="","",INDEX(Esquemas_NORM!$H$2:$K$126,MATCH($E628,Esquemas_NORM!$A$2:$A$126,0),MATCH(AB$4,Esquemas_NORM!$H$1:$K$1,0)))</f>
        <v>A la fecha no ha conformado un EAT Área Metropolitana</v>
      </c>
      <c r="AC628" s="568" t="str">
        <f>IF($E628="","",INDEX(Esquemas_NORM!$H$2:$K$126,MATCH($E628,Esquemas_NORM!$A$2:$A$126,0),MATCH(AC$4,Esquemas_NORM!$H$1:$K$1,0)))</f>
        <v>ASOCIACION DE MUNICIPIOS DE LA CUENCA DEL ATRATO Y DARIEN ASOATRATO / ASOCIACIÓN DE MUNICIPIOS DEL CHOCÓ Y URABÁ - ASUMUCUR</v>
      </c>
      <c r="AD628" s="645"/>
    </row>
    <row r="629" spans="1:30" hidden="1" x14ac:dyDescent="0.3">
      <c r="A629" s="6">
        <v>2019</v>
      </c>
      <c r="B629" s="4" t="s">
        <v>556</v>
      </c>
      <c r="C629" s="4" t="s">
        <v>419</v>
      </c>
      <c r="D629" s="4" t="s">
        <v>581</v>
      </c>
      <c r="E629" s="4" t="s">
        <v>433</v>
      </c>
      <c r="F629" s="4" t="s">
        <v>422</v>
      </c>
      <c r="G629" s="4" t="s">
        <v>434</v>
      </c>
      <c r="H629" s="9">
        <v>47.161441755412675</v>
      </c>
      <c r="I629" s="9">
        <v>20.855145198205925</v>
      </c>
      <c r="J629" s="287">
        <v>68.016586953618599</v>
      </c>
      <c r="K629" s="9">
        <v>1.2748026270765824</v>
      </c>
      <c r="L629" s="9">
        <v>14.14438447009109</v>
      </c>
      <c r="M629" s="287">
        <v>15.419187097167672</v>
      </c>
      <c r="N629" s="9">
        <v>6.8763114054228458</v>
      </c>
      <c r="O629" s="9">
        <v>30.066167203390069</v>
      </c>
      <c r="P629" s="9">
        <v>4.1945425960193585</v>
      </c>
      <c r="Q629" s="9">
        <v>3.2957252493245419</v>
      </c>
      <c r="R629" s="9">
        <v>8.4890312145384677</v>
      </c>
      <c r="S629" s="9">
        <v>18.059099145915663</v>
      </c>
      <c r="T629" s="9">
        <v>37.079324102586867</v>
      </c>
      <c r="U629" s="9">
        <v>3.3170871894731535</v>
      </c>
      <c r="V629" s="287">
        <v>111.37728810667097</v>
      </c>
      <c r="W629" s="287">
        <v>205.62834962838576</v>
      </c>
      <c r="X629" s="9">
        <v>20.318279548917044</v>
      </c>
      <c r="Y629" s="284">
        <v>225.95579641349241</v>
      </c>
      <c r="Z629" s="568" t="str">
        <f>SUBSTITUTE(SUBSTITUTE(SUBSTITUTE(SUBSTITUTE(IF(E629="","",VLOOKUP(E629,Esquemas_NORM!$A$2:$H$126,8,FALSE)),"PROVINCIA ADMINISTRATIVA Y DE PLANIFICACIÓN","PAT"),"PROVINCIA ADMINISTRATIVA Y DE PLANIFICACION","PAT"),"PROVINCIA ADMINISTRATIVA DE PLANIFICACION","PAT"),"PROVINCIA ADMINISTRATIVA Y PLANIFICACION","PAT")</f>
        <v>A la fecha no ha conformado un EAT Provincia</v>
      </c>
      <c r="AA629" s="568" t="str">
        <f>IF($E629="","",INDEX(Esquemas_NORM!$H$2:$K$126,MATCH($E629,Esquemas_NORM!$A$2:$A$126,0),MATCH(AA$4,Esquemas_NORM!$H$1:$K$1,0)))</f>
        <v>Región de Planeación y Gestión de Urabá - RPG (Acuerdo de Voluntades)</v>
      </c>
      <c r="AB629" s="568" t="str">
        <f>IF($E629="","",INDEX(Esquemas_NORM!$H$2:$K$126,MATCH($E629,Esquemas_NORM!$A$2:$A$126,0),MATCH(AB$4,Esquemas_NORM!$H$1:$K$1,0)))</f>
        <v>A la fecha no ha conformado un EAT Área Metropolitana</v>
      </c>
      <c r="AC629" s="568" t="str">
        <f>IF($E629="","",INDEX(Esquemas_NORM!$H$2:$K$126,MATCH($E629,Esquemas_NORM!$A$2:$A$126,0),MATCH(AC$4,Esquemas_NORM!$H$1:$K$1,0)))</f>
        <v>ASOCIACIÓN DE MUNICIPIOS DEL URABÁ ANTIOQUEÑO - ASOMURA / ASOCIACIÓN DE MUNICIPIOS DEL CHOCÓ Y URABÁ - ASUMUCUR</v>
      </c>
      <c r="AD629" s="645"/>
    </row>
    <row r="630" spans="1:30" hidden="1" x14ac:dyDescent="0.3">
      <c r="A630" s="6">
        <v>2019</v>
      </c>
      <c r="B630" s="4" t="s">
        <v>556</v>
      </c>
      <c r="C630" s="4" t="s">
        <v>419</v>
      </c>
      <c r="D630" s="4" t="s">
        <v>582</v>
      </c>
      <c r="E630" s="4" t="s">
        <v>435</v>
      </c>
      <c r="F630" s="4" t="s">
        <v>422</v>
      </c>
      <c r="G630" s="4" t="s">
        <v>436</v>
      </c>
      <c r="H630" s="9">
        <v>81.547023926895847</v>
      </c>
      <c r="I630" s="9">
        <v>0</v>
      </c>
      <c r="J630" s="287">
        <v>81.547023926895847</v>
      </c>
      <c r="K630" s="9">
        <v>6.1015865709514925</v>
      </c>
      <c r="L630" s="9">
        <v>32.988740264739555</v>
      </c>
      <c r="M630" s="287">
        <v>39.090326835691044</v>
      </c>
      <c r="N630" s="9">
        <v>21.909873825711752</v>
      </c>
      <c r="O630" s="9">
        <v>85.55564878618911</v>
      </c>
      <c r="P630" s="9">
        <v>12.458905521374639</v>
      </c>
      <c r="Q630" s="9">
        <v>9.5119061794646331</v>
      </c>
      <c r="R630" s="9">
        <v>25.258773038959905</v>
      </c>
      <c r="S630" s="9">
        <v>39.550664651513443</v>
      </c>
      <c r="T630" s="9">
        <v>91.267611672757766</v>
      </c>
      <c r="U630" s="9">
        <v>10.127872941132585</v>
      </c>
      <c r="V630" s="287">
        <v>295.64125661710381</v>
      </c>
      <c r="W630" s="287">
        <v>428.83204107570776</v>
      </c>
      <c r="X630" s="9">
        <v>42.373190787420263</v>
      </c>
      <c r="Y630" s="284">
        <v>471.22434987196891</v>
      </c>
      <c r="Z630" s="568" t="str">
        <f>SUBSTITUTE(SUBSTITUTE(SUBSTITUTE(SUBSTITUTE(IF(E630="","",VLOOKUP(E630,Esquemas_NORM!$A$2:$H$126,8,FALSE)),"PROVINCIA ADMINISTRATIVA Y DE PLANIFICACIÓN","PAT"),"PROVINCIA ADMINISTRATIVA Y DE PLANIFICACION","PAT"),"PROVINCIA ADMINISTRATIVA DE PLANIFICACION","PAT"),"PROVINCIA ADMINISTRATIVA Y PLANIFICACION","PAT")</f>
        <v>A la fecha no ha conformado un EAT Provincia</v>
      </c>
      <c r="AA630" s="568" t="str">
        <f>IF($E630="","",INDEX(Esquemas_NORM!$H$2:$K$126,MATCH($E630,Esquemas_NORM!$A$2:$A$126,0),MATCH(AA$4,Esquemas_NORM!$H$1:$K$1,0)))</f>
        <v>Región de Planeación y Gestión de Urabá - RPG (Acuerdo de Voluntades)</v>
      </c>
      <c r="AB630" s="568" t="str">
        <f>IF($E630="","",INDEX(Esquemas_NORM!$H$2:$K$126,MATCH($E630,Esquemas_NORM!$A$2:$A$126,0),MATCH(AB$4,Esquemas_NORM!$H$1:$K$1,0)))</f>
        <v>A la fecha no ha conformado un EAT Área Metropolitana</v>
      </c>
      <c r="AC630" s="568" t="str">
        <f>IF($E630="","",INDEX(Esquemas_NORM!$H$2:$K$126,MATCH($E630,Esquemas_NORM!$A$2:$A$126,0),MATCH(AC$4,Esquemas_NORM!$H$1:$K$1,0)))</f>
        <v>ASOCIACIÓN DE MUNICIPIOS DEL URABÁ NORTE-ASOURANOR</v>
      </c>
      <c r="AD630" s="645"/>
    </row>
    <row r="631" spans="1:30" hidden="1" x14ac:dyDescent="0.3">
      <c r="A631" s="6">
        <v>2019</v>
      </c>
      <c r="B631" s="4" t="s">
        <v>556</v>
      </c>
      <c r="C631" s="4" t="s">
        <v>419</v>
      </c>
      <c r="D631" s="4" t="s">
        <v>582</v>
      </c>
      <c r="E631" s="4" t="s">
        <v>437</v>
      </c>
      <c r="F631" s="4" t="s">
        <v>422</v>
      </c>
      <c r="G631" s="4" t="s">
        <v>438</v>
      </c>
      <c r="H631" s="9">
        <v>49.82886641519363</v>
      </c>
      <c r="I631" s="9">
        <v>0</v>
      </c>
      <c r="J631" s="287">
        <v>49.82886641519363</v>
      </c>
      <c r="K631" s="9">
        <v>2.2079892405442778</v>
      </c>
      <c r="L631" s="9">
        <v>14.816824418835242</v>
      </c>
      <c r="M631" s="287">
        <v>17.024813659379522</v>
      </c>
      <c r="N631" s="9">
        <v>9.1616014734508884</v>
      </c>
      <c r="O631" s="9">
        <v>28.290371505800277</v>
      </c>
      <c r="P631" s="9">
        <v>5.7209542124159176</v>
      </c>
      <c r="Q631" s="9">
        <v>3.5360074243405055</v>
      </c>
      <c r="R631" s="9">
        <v>6.2421357055311359</v>
      </c>
      <c r="S631" s="9">
        <v>15.78776125765263</v>
      </c>
      <c r="T631" s="9">
        <v>43.596191981188475</v>
      </c>
      <c r="U631" s="9">
        <v>4.2211584297782174</v>
      </c>
      <c r="V631" s="287">
        <v>116.55618199015804</v>
      </c>
      <c r="W631" s="287">
        <v>189.87679820503263</v>
      </c>
      <c r="X631" s="9">
        <v>18.761857850601036</v>
      </c>
      <c r="Y631" s="284">
        <v>208.64712106281377</v>
      </c>
      <c r="Z631" s="568" t="str">
        <f>SUBSTITUTE(SUBSTITUTE(SUBSTITUTE(SUBSTITUTE(IF(E631="","",VLOOKUP(E631,Esquemas_NORM!$A$2:$H$126,8,FALSE)),"PROVINCIA ADMINISTRATIVA Y DE PLANIFICACIÓN","PAT"),"PROVINCIA ADMINISTRATIVA Y DE PLANIFICACION","PAT"),"PROVINCIA ADMINISTRATIVA DE PLANIFICACION","PAT"),"PROVINCIA ADMINISTRATIVA Y PLANIFICACION","PAT")</f>
        <v>A la fecha no ha conformado un EAT Provincia</v>
      </c>
      <c r="AA631" s="568" t="str">
        <f>IF($E631="","",INDEX(Esquemas_NORM!$H$2:$K$126,MATCH($E631,Esquemas_NORM!$A$2:$A$126,0),MATCH(AA$4,Esquemas_NORM!$H$1:$K$1,0)))</f>
        <v>Región de Planeación y Gestión de Urabá - RPG (Acuerdo de Voluntades)</v>
      </c>
      <c r="AB631" s="568" t="str">
        <f>IF($E631="","",INDEX(Esquemas_NORM!$H$2:$K$126,MATCH($E631,Esquemas_NORM!$A$2:$A$126,0),MATCH(AB$4,Esquemas_NORM!$H$1:$K$1,0)))</f>
        <v>A la fecha no ha conformado un EAT Área Metropolitana</v>
      </c>
      <c r="AC631" s="568" t="str">
        <f>IF($E631="","",INDEX(Esquemas_NORM!$H$2:$K$126,MATCH($E631,Esquemas_NORM!$A$2:$A$126,0),MATCH(AC$4,Esquemas_NORM!$H$1:$K$1,0)))</f>
        <v>ASOCIACIÓN DE MUNICIPIOS DEL URABÁ ANTIOQUEÑO - ASOMURA / ASOCIACIÓN DE MUNICIPIOS DEL CHOCÓ Y URABÁ - ASUMUCUR</v>
      </c>
      <c r="AD631" s="645"/>
    </row>
    <row r="632" spans="1:30" hidden="1" x14ac:dyDescent="0.3">
      <c r="A632" s="6">
        <v>2019</v>
      </c>
      <c r="B632" s="4" t="s">
        <v>556</v>
      </c>
      <c r="C632" s="4" t="s">
        <v>419</v>
      </c>
      <c r="D632" s="4" t="s">
        <v>582</v>
      </c>
      <c r="E632" s="4" t="s">
        <v>439</v>
      </c>
      <c r="F632" s="4" t="s">
        <v>422</v>
      </c>
      <c r="G632" s="4" t="s">
        <v>440</v>
      </c>
      <c r="H632" s="9">
        <v>33.819928138835529</v>
      </c>
      <c r="I632" s="9">
        <v>0</v>
      </c>
      <c r="J632" s="287">
        <v>33.819928138835529</v>
      </c>
      <c r="K632" s="9">
        <v>2.3744658228106594</v>
      </c>
      <c r="L632" s="9">
        <v>19.064976905317064</v>
      </c>
      <c r="M632" s="287">
        <v>21.439442728127723</v>
      </c>
      <c r="N632" s="9">
        <v>8.2085746298860176</v>
      </c>
      <c r="O632" s="9">
        <v>58.255241956563736</v>
      </c>
      <c r="P632" s="9">
        <v>7.6057028606820225</v>
      </c>
      <c r="Q632" s="9">
        <v>5.1895092652759391</v>
      </c>
      <c r="R632" s="9">
        <v>10.826448776104547</v>
      </c>
      <c r="S632" s="9">
        <v>24.874182553630028</v>
      </c>
      <c r="T632" s="9">
        <v>57.537216773231748</v>
      </c>
      <c r="U632" s="9">
        <v>4.9745076395827716</v>
      </c>
      <c r="V632" s="287">
        <v>177.47138445495682</v>
      </c>
      <c r="W632" s="287">
        <v>239.10555484557887</v>
      </c>
      <c r="X632" s="9">
        <v>23.626185367095491</v>
      </c>
      <c r="Y632" s="284">
        <v>262.74239991548023</v>
      </c>
      <c r="Z632" s="568" t="str">
        <f>SUBSTITUTE(SUBSTITUTE(SUBSTITUTE(SUBSTITUTE(IF(E632="","",VLOOKUP(E632,Esquemas_NORM!$A$2:$H$126,8,FALSE)),"PROVINCIA ADMINISTRATIVA Y DE PLANIFICACIÓN","PAT"),"PROVINCIA ADMINISTRATIVA Y DE PLANIFICACION","PAT"),"PROVINCIA ADMINISTRATIVA DE PLANIFICACION","PAT"),"PROVINCIA ADMINISTRATIVA Y PLANIFICACION","PAT")</f>
        <v>A la fecha no ha conformado un EAT Provincia</v>
      </c>
      <c r="AA632" s="568" t="str">
        <f>IF($E632="","",INDEX(Esquemas_NORM!$H$2:$K$126,MATCH($E632,Esquemas_NORM!$A$2:$A$126,0),MATCH(AA$4,Esquemas_NORM!$H$1:$K$1,0)))</f>
        <v>Región de Planeación y Gestión de Urabá - RPG (Acuerdo de Voluntades)</v>
      </c>
      <c r="AB632" s="568" t="str">
        <f>IF($E632="","",INDEX(Esquemas_NORM!$H$2:$K$126,MATCH($E632,Esquemas_NORM!$A$2:$A$126,0),MATCH(AB$4,Esquemas_NORM!$H$1:$K$1,0)))</f>
        <v>A la fecha no ha conformado un EAT Área Metropolitana</v>
      </c>
      <c r="AC632" s="568" t="str">
        <f>IF($E632="","",INDEX(Esquemas_NORM!$H$2:$K$126,MATCH($E632,Esquemas_NORM!$A$2:$A$126,0),MATCH(AC$4,Esquemas_NORM!$H$1:$K$1,0)))</f>
        <v>ASOCIACIÓN DE MUNICIPIOS DEL URABÁ NORTE-ASOURANOR</v>
      </c>
      <c r="AD632" s="645"/>
    </row>
    <row r="633" spans="1:30" hidden="1" x14ac:dyDescent="0.3">
      <c r="A633" s="6">
        <v>2019</v>
      </c>
      <c r="B633" s="4" t="s">
        <v>556</v>
      </c>
      <c r="C633" s="4" t="s">
        <v>419</v>
      </c>
      <c r="D633" s="4" t="s">
        <v>581</v>
      </c>
      <c r="E633" s="4" t="s">
        <v>441</v>
      </c>
      <c r="F633" s="4" t="s">
        <v>422</v>
      </c>
      <c r="G633" s="4" t="s">
        <v>584</v>
      </c>
      <c r="H633" s="9">
        <v>596.8566716678082</v>
      </c>
      <c r="I633" s="9">
        <v>1.0337107227070172</v>
      </c>
      <c r="J633" s="287">
        <v>597.89038239051524</v>
      </c>
      <c r="K633" s="9">
        <v>22.148099044883661</v>
      </c>
      <c r="L633" s="9">
        <v>154.45478766807383</v>
      </c>
      <c r="M633" s="287">
        <v>176.60288671295748</v>
      </c>
      <c r="N633" s="9">
        <v>45.690251635193384</v>
      </c>
      <c r="O633" s="9">
        <v>325.90384821104675</v>
      </c>
      <c r="P633" s="9">
        <v>47.240717448832342</v>
      </c>
      <c r="Q633" s="9">
        <v>37.086921363284794</v>
      </c>
      <c r="R633" s="9">
        <v>80.421807997390061</v>
      </c>
      <c r="S633" s="9">
        <v>152.18769361870034</v>
      </c>
      <c r="T633" s="9">
        <v>373.2838619555946</v>
      </c>
      <c r="U633" s="9">
        <v>34.20913548956625</v>
      </c>
      <c r="V633" s="287">
        <v>1096.0242377196084</v>
      </c>
      <c r="W633" s="287">
        <v>1940.0504210477961</v>
      </c>
      <c r="X633" s="9">
        <v>191.69772487627245</v>
      </c>
      <c r="Y633" s="284">
        <v>2131.8346364321192</v>
      </c>
      <c r="Z633" s="568" t="str">
        <f>SUBSTITUTE(SUBSTITUTE(SUBSTITUTE(SUBSTITUTE(IF(E633="","",VLOOKUP(E633,Esquemas_NORM!$A$2:$H$126,8,FALSE)),"PROVINCIA ADMINISTRATIVA Y DE PLANIFICACIÓN","PAT"),"PROVINCIA ADMINISTRATIVA Y DE PLANIFICACION","PAT"),"PROVINCIA ADMINISTRATIVA DE PLANIFICACION","PAT"),"PROVINCIA ADMINISTRATIVA Y PLANIFICACION","PAT")</f>
        <v>A la fecha no ha conformado un EAT Provincia</v>
      </c>
      <c r="AA633" s="568" t="str">
        <f>IF($E633="","",INDEX(Esquemas_NORM!$H$2:$K$126,MATCH($E633,Esquemas_NORM!$A$2:$A$126,0),MATCH(AA$4,Esquemas_NORM!$H$1:$K$1,0)))</f>
        <v>Región de Planeación y Gestión de Urabá - RPG (Acuerdo de Voluntades)</v>
      </c>
      <c r="AB633" s="568" t="str">
        <f>IF($E633="","",INDEX(Esquemas_NORM!$H$2:$K$126,MATCH($E633,Esquemas_NORM!$A$2:$A$126,0),MATCH(AB$4,Esquemas_NORM!$H$1:$K$1,0)))</f>
        <v>A la fecha no ha conformado un EAT Área Metropolitana</v>
      </c>
      <c r="AC633" s="568" t="str">
        <f>IF($E633="","",INDEX(Esquemas_NORM!$H$2:$K$126,MATCH($E633,Esquemas_NORM!$A$2:$A$126,0),MATCH(AC$4,Esquemas_NORM!$H$1:$K$1,0)))</f>
        <v>ASOCIACIÓN DE MUNICIPIOS DEL URABÁ ANTIOQUEÑO - ASOMURA</v>
      </c>
      <c r="AD633" s="645"/>
    </row>
    <row r="634" spans="1:30" ht="15" hidden="1" thickBot="1" x14ac:dyDescent="0.35">
      <c r="A634" s="10">
        <v>2019</v>
      </c>
      <c r="B634" s="5" t="s">
        <v>556</v>
      </c>
      <c r="C634" s="5" t="s">
        <v>419</v>
      </c>
      <c r="D634" s="5" t="s">
        <v>583</v>
      </c>
      <c r="E634" s="5" t="s">
        <v>443</v>
      </c>
      <c r="F634" s="5" t="s">
        <v>422</v>
      </c>
      <c r="G634" s="5" t="s">
        <v>444</v>
      </c>
      <c r="H634" s="11">
        <v>8.8881925745664105</v>
      </c>
      <c r="I634" s="11">
        <v>6.9471191148781336E-2</v>
      </c>
      <c r="J634" s="289">
        <v>8.9576637657151927</v>
      </c>
      <c r="K634" s="11">
        <v>0.64061750993014632</v>
      </c>
      <c r="L634" s="11">
        <v>5.3818581614619889</v>
      </c>
      <c r="M634" s="289">
        <v>6.0224756713921348</v>
      </c>
      <c r="N634" s="11">
        <v>1.4498114256353587</v>
      </c>
      <c r="O634" s="11">
        <v>11.517601286290896</v>
      </c>
      <c r="P634" s="11">
        <v>8.2794351463202762</v>
      </c>
      <c r="Q634" s="11">
        <v>0.71601518883940296</v>
      </c>
      <c r="R634" s="11">
        <v>2.6422783669836027</v>
      </c>
      <c r="S634" s="11">
        <v>9.2247939787574449</v>
      </c>
      <c r="T634" s="11">
        <v>16.481700552370611</v>
      </c>
      <c r="U634" s="11">
        <v>1.5783453120800803</v>
      </c>
      <c r="V634" s="289">
        <v>51.889981257277675</v>
      </c>
      <c r="W634" s="289">
        <v>68.302021389731706</v>
      </c>
      <c r="X634" s="11">
        <v>6.7489700075891577</v>
      </c>
      <c r="Y634" s="285">
        <v>75.054036409175609</v>
      </c>
      <c r="Z634" s="568" t="str">
        <f>SUBSTITUTE(SUBSTITUTE(SUBSTITUTE(SUBSTITUTE(IF(E634="","",VLOOKUP(E634,Esquemas_NORM!$A$2:$H$126,8,FALSE)),"PROVINCIA ADMINISTRATIVA Y DE PLANIFICACIÓN","PAT"),"PROVINCIA ADMINISTRATIVA Y DE PLANIFICACION","PAT"),"PROVINCIA ADMINISTRATIVA DE PLANIFICACION","PAT"),"PROVINCIA ADMINISTRATIVA Y PLANIFICACION","PAT")</f>
        <v>A la fecha no ha conformado un EAT Provincia</v>
      </c>
      <c r="AA634" s="568" t="str">
        <f>IF($E634="","",INDEX(Esquemas_NORM!$H$2:$K$126,MATCH($E634,Esquemas_NORM!$A$2:$A$126,0),MATCH(AA$4,Esquemas_NORM!$H$1:$K$1,0)))</f>
        <v>Región de Planeación y Gestión de Urabá - RPG (Acuerdo de Voluntades)</v>
      </c>
      <c r="AB634" s="568" t="str">
        <f>IF($E634="","",INDEX(Esquemas_NORM!$H$2:$K$126,MATCH($E634,Esquemas_NORM!$A$2:$A$126,0),MATCH(AB$4,Esquemas_NORM!$H$1:$K$1,0)))</f>
        <v>A la fecha no ha conformado un EAT Área Metropolitana</v>
      </c>
      <c r="AC634" s="568" t="str">
        <f>IF($E634="","",INDEX(Esquemas_NORM!$H$2:$K$126,MATCH($E634,Esquemas_NORM!$A$2:$A$126,0),MATCH(AC$4,Esquemas_NORM!$H$1:$K$1,0)))</f>
        <v>ASOCIACION DE MUNICIPIOS DE LA CUENCA DEL ATRATO Y DARIEN ASOATRATO</v>
      </c>
      <c r="AD634" s="645"/>
    </row>
    <row r="635" spans="1:30" ht="15" hidden="1" thickBot="1" x14ac:dyDescent="0.35">
      <c r="A635" s="293">
        <v>2020</v>
      </c>
      <c r="B635" s="294" t="s">
        <v>556</v>
      </c>
      <c r="C635" s="294"/>
      <c r="D635" s="294"/>
      <c r="E635" s="294"/>
      <c r="F635" s="294"/>
      <c r="G635" s="294" t="s">
        <v>557</v>
      </c>
      <c r="H635" s="295">
        <v>7000.7477793875023</v>
      </c>
      <c r="I635" s="295">
        <v>2605.4572004804145</v>
      </c>
      <c r="J635" s="295">
        <v>9606.2049798679163</v>
      </c>
      <c r="K635" s="295">
        <v>18333.579085641253</v>
      </c>
      <c r="L635" s="295">
        <v>7004.5718934995984</v>
      </c>
      <c r="M635" s="295">
        <v>25338.150979140853</v>
      </c>
      <c r="N635" s="295">
        <v>5227.5758856188559</v>
      </c>
      <c r="O635" s="295">
        <v>18463.272769946132</v>
      </c>
      <c r="P635" s="295">
        <v>3607.6997737773468</v>
      </c>
      <c r="Q635" s="295">
        <v>6817.4255785859214</v>
      </c>
      <c r="R635" s="295">
        <v>11769.974348584574</v>
      </c>
      <c r="S635" s="295">
        <v>11045.907818368605</v>
      </c>
      <c r="T635" s="295">
        <v>15014.41181303405</v>
      </c>
      <c r="U635" s="295">
        <v>2965.5926589842306</v>
      </c>
      <c r="V635" s="295">
        <v>74911.860646899717</v>
      </c>
      <c r="W635" s="295">
        <v>110296.46667174212</v>
      </c>
      <c r="X635" s="295">
        <v>10944.675123268429</v>
      </c>
      <c r="Y635" s="296">
        <v>121247.01609385105</v>
      </c>
      <c r="Z635" s="568" t="str">
        <f>SUBSTITUTE(SUBSTITUTE(SUBSTITUTE(SUBSTITUTE(IF(E635="","",VLOOKUP(E635,Esquemas_NORM!$A$2:$H$126,8,FALSE)),"PROVINCIA ADMINISTRATIVA Y DE PLANIFICACIÓN","PAT"),"PROVINCIA ADMINISTRATIVA Y DE PLANIFICACION","PAT"),"PROVINCIA ADMINISTRATIVA DE PLANIFICACION","PAT"),"PROVINCIA ADMINISTRATIVA Y PLANIFICACION","PAT")</f>
        <v/>
      </c>
      <c r="AA635" s="568" t="str">
        <f>IF($E635="","",INDEX(Esquemas_NORM!$H$2:$K$126,MATCH($E635,Esquemas_NORM!$A$2:$A$126,0),MATCH(AA$4,Esquemas_NORM!$H$1:$K$1,0)))</f>
        <v/>
      </c>
      <c r="AB635" s="568" t="str">
        <f>IF($E635="","",INDEX(Esquemas_NORM!$H$2:$K$126,MATCH($E635,Esquemas_NORM!$A$2:$A$126,0),MATCH(AB$4,Esquemas_NORM!$H$1:$K$1,0)))</f>
        <v/>
      </c>
      <c r="AC635" s="568" t="str">
        <f>IF($E635="","",INDEX(Esquemas_NORM!$H$2:$K$126,MATCH($E635,Esquemas_NORM!$A$2:$A$126,0),MATCH(AC$4,Esquemas_NORM!$H$1:$K$1,0)))</f>
        <v/>
      </c>
      <c r="AD635" s="645"/>
    </row>
    <row r="636" spans="1:30" hidden="1" x14ac:dyDescent="0.3">
      <c r="A636" s="7">
        <v>2020</v>
      </c>
      <c r="B636" s="3" t="s">
        <v>556</v>
      </c>
      <c r="C636" s="3" t="s">
        <v>144</v>
      </c>
      <c r="D636" s="3" t="s">
        <v>558</v>
      </c>
      <c r="E636" s="3" t="s">
        <v>147</v>
      </c>
      <c r="F636" s="3" t="s">
        <v>148</v>
      </c>
      <c r="G636" s="3" t="s">
        <v>559</v>
      </c>
      <c r="H636" s="8">
        <v>111.35629747271081</v>
      </c>
      <c r="I636" s="8">
        <v>6.3156769310988992</v>
      </c>
      <c r="J636" s="286">
        <v>117.67197440380971</v>
      </c>
      <c r="K636" s="8">
        <v>6425.5805235985981</v>
      </c>
      <c r="L636" s="8">
        <v>3285.988141995213</v>
      </c>
      <c r="M636" s="286">
        <v>9711.5686655938116</v>
      </c>
      <c r="N636" s="8">
        <v>1684.6527397402863</v>
      </c>
      <c r="O636" s="8">
        <v>8964.0110900137242</v>
      </c>
      <c r="P636" s="8">
        <v>1695.892696591686</v>
      </c>
      <c r="Q636" s="8">
        <v>4993.1494041231026</v>
      </c>
      <c r="R636" s="8">
        <v>6057.2887611445403</v>
      </c>
      <c r="S636" s="8">
        <v>5297.4502804039021</v>
      </c>
      <c r="T636" s="8">
        <v>7338.7628083699983</v>
      </c>
      <c r="U636" s="8">
        <v>1394.3329136625673</v>
      </c>
      <c r="V636" s="286">
        <v>37425.540694049807</v>
      </c>
      <c r="W636" s="286">
        <v>46384.917045711911</v>
      </c>
      <c r="X636" s="8">
        <v>4602.7571236345084</v>
      </c>
      <c r="Y636" s="283">
        <v>50990.144591769189</v>
      </c>
      <c r="Z636" s="568" t="str">
        <f>SUBSTITUTE(SUBSTITUTE(SUBSTITUTE(SUBSTITUTE(IF(E636="","",VLOOKUP(E636,Esquemas_NORM!$A$2:$H$126,8,FALSE)),"PROVINCIA ADMINISTRATIVA Y DE PLANIFICACIÓN","PAT"),"PROVINCIA ADMINISTRATIVA Y DE PLANIFICACION","PAT"),"PROVINCIA ADMINISTRATIVA DE PLANIFICACION","PAT"),"PROVINCIA ADMINISTRATIVA Y PLANIFICACION","PAT")</f>
        <v>A la fecha no ha conformado un EAT Provincia</v>
      </c>
      <c r="AA636" s="568" t="str">
        <f>IF($E636="","",INDEX(Esquemas_NORM!$H$2:$K$126,MATCH($E636,Esquemas_NORM!$A$2:$A$126,0),MATCH(AA$4,Esquemas_NORM!$H$1:$K$1,0)))</f>
        <v>A la fecha no ha conformado un EAT Región</v>
      </c>
      <c r="AB636" s="568" t="str">
        <f>IF($E636="","",INDEX(Esquemas_NORM!$H$2:$K$126,MATCH($E636,Esquemas_NORM!$A$2:$A$126,0),MATCH(AB$4,Esquemas_NORM!$H$1:$K$1,0)))</f>
        <v>Área Metropolitana del Valle de Aburrá</v>
      </c>
      <c r="AC636" s="568" t="str">
        <f>IF($E636="","",INDEX(Esquemas_NORM!$H$2:$K$126,MATCH($E636,Esquemas_NORM!$A$2:$A$126,0),MATCH(AC$4,Esquemas_NORM!$H$1:$K$1,0)))</f>
        <v>A la fecha no ha conformado un EAT asociación - unión</v>
      </c>
      <c r="AD636" s="645"/>
    </row>
    <row r="637" spans="1:30" hidden="1" x14ac:dyDescent="0.3">
      <c r="A637" s="6">
        <v>2020</v>
      </c>
      <c r="B637" s="4" t="s">
        <v>556</v>
      </c>
      <c r="C637" s="4" t="s">
        <v>144</v>
      </c>
      <c r="D637" s="4" t="s">
        <v>560</v>
      </c>
      <c r="E637" s="4" t="s">
        <v>152</v>
      </c>
      <c r="F637" s="4" t="s">
        <v>148</v>
      </c>
      <c r="G637" s="4" t="s">
        <v>153</v>
      </c>
      <c r="H637" s="9">
        <v>71.909139285870083</v>
      </c>
      <c r="I637" s="9">
        <v>2.6650344676550564</v>
      </c>
      <c r="J637" s="287">
        <v>74.574173753525145</v>
      </c>
      <c r="K637" s="9">
        <v>301.35411919821712</v>
      </c>
      <c r="L637" s="9">
        <v>89.163319786033938</v>
      </c>
      <c r="M637" s="287">
        <v>390.51743898425104</v>
      </c>
      <c r="N637" s="9">
        <v>97.30089254736879</v>
      </c>
      <c r="O637" s="9">
        <v>103.69972918812974</v>
      </c>
      <c r="P637" s="9">
        <v>13.27920183349724</v>
      </c>
      <c r="Q637" s="9">
        <v>9.2743064487203277</v>
      </c>
      <c r="R637" s="9">
        <v>46.572358737803796</v>
      </c>
      <c r="S637" s="9">
        <v>56.062851839830216</v>
      </c>
      <c r="T637" s="9">
        <v>43.837633004214439</v>
      </c>
      <c r="U637" s="9">
        <v>14.294338495345999</v>
      </c>
      <c r="V637" s="287">
        <v>384.32131209491047</v>
      </c>
      <c r="W637" s="287">
        <v>843.44838247052405</v>
      </c>
      <c r="X637" s="9">
        <v>83.695052143971751</v>
      </c>
      <c r="Y637" s="284">
        <v>927.18835597965449</v>
      </c>
      <c r="Z637" s="568" t="str">
        <f>SUBSTITUTE(SUBSTITUTE(SUBSTITUTE(SUBSTITUTE(IF(E637="","",VLOOKUP(E637,Esquemas_NORM!$A$2:$H$126,8,FALSE)),"PROVINCIA ADMINISTRATIVA Y DE PLANIFICACIÓN","PAT"),"PROVINCIA ADMINISTRATIVA Y DE PLANIFICACION","PAT"),"PROVINCIA ADMINISTRATIVA DE PLANIFICACION","PAT"),"PROVINCIA ADMINISTRATIVA Y PLANIFICACION","PAT")</f>
        <v>A la fecha no ha conformado un EAT Provincia</v>
      </c>
      <c r="AA637" s="568" t="str">
        <f>IF($E637="","",INDEX(Esquemas_NORM!$H$2:$K$126,MATCH($E637,Esquemas_NORM!$A$2:$A$126,0),MATCH(AA$4,Esquemas_NORM!$H$1:$K$1,0)))</f>
        <v>A la fecha no ha conformado un EAT Región</v>
      </c>
      <c r="AB637" s="568" t="str">
        <f>IF($E637="","",INDEX(Esquemas_NORM!$H$2:$K$126,MATCH($E637,Esquemas_NORM!$A$2:$A$126,0),MATCH(AB$4,Esquemas_NORM!$H$1:$K$1,0)))</f>
        <v>Área Metropolitana del Valle de Aburrá</v>
      </c>
      <c r="AC637" s="568" t="str">
        <f>IF($E637="","",INDEX(Esquemas_NORM!$H$2:$K$126,MATCH($E637,Esquemas_NORM!$A$2:$A$126,0),MATCH(AC$4,Esquemas_NORM!$H$1:$K$1,0)))</f>
        <v>A la fecha no ha conformado un EAT asociación - unión</v>
      </c>
      <c r="AD637" s="645"/>
    </row>
    <row r="638" spans="1:30" hidden="1" x14ac:dyDescent="0.3">
      <c r="A638" s="6">
        <v>2020</v>
      </c>
      <c r="B638" s="4" t="s">
        <v>556</v>
      </c>
      <c r="C638" s="4" t="s">
        <v>144</v>
      </c>
      <c r="D638" s="4" t="s">
        <v>560</v>
      </c>
      <c r="E638" s="4" t="s">
        <v>155</v>
      </c>
      <c r="F638" s="4" t="s">
        <v>148</v>
      </c>
      <c r="G638" s="4" t="s">
        <v>156</v>
      </c>
      <c r="H638" s="9">
        <v>27.141279679084121</v>
      </c>
      <c r="I638" s="9">
        <v>1.2861053222815582</v>
      </c>
      <c r="J638" s="287">
        <v>28.427385001365678</v>
      </c>
      <c r="K638" s="9">
        <v>526.9139465481104</v>
      </c>
      <c r="L638" s="9">
        <v>348.93695224393764</v>
      </c>
      <c r="M638" s="287">
        <v>875.85089879204804</v>
      </c>
      <c r="N638" s="9">
        <v>186.00190164707652</v>
      </c>
      <c r="O638" s="9">
        <v>1110.7551882928883</v>
      </c>
      <c r="P638" s="9">
        <v>249.40507043692827</v>
      </c>
      <c r="Q638" s="9">
        <v>176.13311543235884</v>
      </c>
      <c r="R638" s="9">
        <v>637.23614516602129</v>
      </c>
      <c r="S638" s="9">
        <v>577.75705377577503</v>
      </c>
      <c r="T638" s="9">
        <v>704.66291121136646</v>
      </c>
      <c r="U638" s="9">
        <v>218.68327193776344</v>
      </c>
      <c r="V638" s="287">
        <v>3860.6346579001784</v>
      </c>
      <c r="W638" s="287">
        <v>4720.9899400104186</v>
      </c>
      <c r="X638" s="9">
        <v>468.46197990557249</v>
      </c>
      <c r="Y638" s="284">
        <v>5189.7033559462407</v>
      </c>
      <c r="Z638" s="568" t="str">
        <f>SUBSTITUTE(SUBSTITUTE(SUBSTITUTE(SUBSTITUTE(IF(E638="","",VLOOKUP(E638,Esquemas_NORM!$A$2:$H$126,8,FALSE)),"PROVINCIA ADMINISTRATIVA Y DE PLANIFICACIÓN","PAT"),"PROVINCIA ADMINISTRATIVA Y DE PLANIFICACION","PAT"),"PROVINCIA ADMINISTRATIVA DE PLANIFICACION","PAT"),"PROVINCIA ADMINISTRATIVA Y PLANIFICACION","PAT")</f>
        <v>A la fecha no ha conformado un EAT Provincia</v>
      </c>
      <c r="AA638" s="568" t="str">
        <f>IF($E638="","",INDEX(Esquemas_NORM!$H$2:$K$126,MATCH($E638,Esquemas_NORM!$A$2:$A$126,0),MATCH(AA$4,Esquemas_NORM!$H$1:$K$1,0)))</f>
        <v>A la fecha no ha conformado un EAT Región</v>
      </c>
      <c r="AB638" s="568" t="str">
        <f>IF($E638="","",INDEX(Esquemas_NORM!$H$2:$K$126,MATCH($E638,Esquemas_NORM!$A$2:$A$126,0),MATCH(AB$4,Esquemas_NORM!$H$1:$K$1,0)))</f>
        <v>Área Metropolitana del Valle de Aburrá</v>
      </c>
      <c r="AC638" s="568" t="str">
        <f>IF($E638="","",INDEX(Esquemas_NORM!$H$2:$K$126,MATCH($E638,Esquemas_NORM!$A$2:$A$126,0),MATCH(AC$4,Esquemas_NORM!$H$1:$K$1,0)))</f>
        <v>A la fecha no ha conformado un EAT asociación - unión</v>
      </c>
      <c r="AD638" s="645"/>
    </row>
    <row r="639" spans="1:30" hidden="1" x14ac:dyDescent="0.3">
      <c r="A639" s="6">
        <v>2020</v>
      </c>
      <c r="B639" s="4" t="s">
        <v>556</v>
      </c>
      <c r="C639" s="4" t="s">
        <v>144</v>
      </c>
      <c r="D639" s="4" t="s">
        <v>561</v>
      </c>
      <c r="E639" s="4" t="s">
        <v>158</v>
      </c>
      <c r="F639" s="4" t="s">
        <v>148</v>
      </c>
      <c r="G639" s="4" t="s">
        <v>159</v>
      </c>
      <c r="H639" s="9">
        <v>45.609259842270035</v>
      </c>
      <c r="I639" s="9">
        <v>0.71805440225255657</v>
      </c>
      <c r="J639" s="287">
        <v>46.32731424452259</v>
      </c>
      <c r="K639" s="9">
        <v>228.22188272371261</v>
      </c>
      <c r="L639" s="9">
        <v>47.125909541037487</v>
      </c>
      <c r="M639" s="287">
        <v>275.34779226475007</v>
      </c>
      <c r="N639" s="9">
        <v>29.868000629140237</v>
      </c>
      <c r="O639" s="9">
        <v>167.87378654451754</v>
      </c>
      <c r="P639" s="9">
        <v>40.676856488482763</v>
      </c>
      <c r="Q639" s="9">
        <v>31.648432966489334</v>
      </c>
      <c r="R639" s="9">
        <v>112.26238316941294</v>
      </c>
      <c r="S639" s="9">
        <v>98.498272233714587</v>
      </c>
      <c r="T639" s="9">
        <v>110.67401486761634</v>
      </c>
      <c r="U639" s="9">
        <v>26.965120958913911</v>
      </c>
      <c r="V639" s="287">
        <v>618.46686785828763</v>
      </c>
      <c r="W639" s="287">
        <v>924.17004152492655</v>
      </c>
      <c r="X639" s="9">
        <v>91.705030708297045</v>
      </c>
      <c r="Y639" s="284">
        <v>1015.9242927673631</v>
      </c>
      <c r="Z639" s="568" t="str">
        <f>SUBSTITUTE(SUBSTITUTE(SUBSTITUTE(SUBSTITUTE(IF(E639="","",VLOOKUP(E639,Esquemas_NORM!$A$2:$H$126,8,FALSE)),"PROVINCIA ADMINISTRATIVA Y DE PLANIFICACIÓN","PAT"),"PROVINCIA ADMINISTRATIVA Y DE PLANIFICACION","PAT"),"PROVINCIA ADMINISTRATIVA DE PLANIFICACION","PAT"),"PROVINCIA ADMINISTRATIVA Y PLANIFICACION","PAT")</f>
        <v>A la fecha no ha conformado un EAT Provincia</v>
      </c>
      <c r="AA639" s="568" t="str">
        <f>IF($E639="","",INDEX(Esquemas_NORM!$H$2:$K$126,MATCH($E639,Esquemas_NORM!$A$2:$A$126,0),MATCH(AA$4,Esquemas_NORM!$H$1:$K$1,0)))</f>
        <v>A la fecha no ha conformado un EAT Región</v>
      </c>
      <c r="AB639" s="568" t="str">
        <f>IF($E639="","",INDEX(Esquemas_NORM!$H$2:$K$126,MATCH($E639,Esquemas_NORM!$A$2:$A$126,0),MATCH(AB$4,Esquemas_NORM!$H$1:$K$1,0)))</f>
        <v>Área Metropolitana del Valle de Aburrá</v>
      </c>
      <c r="AC639" s="568" t="str">
        <f>IF($E639="","",INDEX(Esquemas_NORM!$H$2:$K$126,MATCH($E639,Esquemas_NORM!$A$2:$A$126,0),MATCH(AC$4,Esquemas_NORM!$H$1:$K$1,0)))</f>
        <v>A la fecha no ha conformado un EAT asociación - unión</v>
      </c>
      <c r="AD639" s="645"/>
    </row>
    <row r="640" spans="1:30" hidden="1" x14ac:dyDescent="0.3">
      <c r="A640" s="6">
        <v>2020</v>
      </c>
      <c r="B640" s="4" t="s">
        <v>556</v>
      </c>
      <c r="C640" s="4" t="s">
        <v>144</v>
      </c>
      <c r="D640" s="4" t="s">
        <v>560</v>
      </c>
      <c r="E640" s="4" t="s">
        <v>160</v>
      </c>
      <c r="F640" s="4" t="s">
        <v>148</v>
      </c>
      <c r="G640" s="4" t="s">
        <v>161</v>
      </c>
      <c r="H640" s="9">
        <v>6.5885185409753539</v>
      </c>
      <c r="I640" s="9">
        <v>0.22589359179596594</v>
      </c>
      <c r="J640" s="287">
        <v>6.8144121327713201</v>
      </c>
      <c r="K640" s="9">
        <v>405.2606800997894</v>
      </c>
      <c r="L640" s="9">
        <v>123.87005570091119</v>
      </c>
      <c r="M640" s="287">
        <v>529.13073580070056</v>
      </c>
      <c r="N640" s="9">
        <v>38.109593258063079</v>
      </c>
      <c r="O640" s="9">
        <v>179.54478906477638</v>
      </c>
      <c r="P640" s="9">
        <v>42.460505296939722</v>
      </c>
      <c r="Q640" s="9">
        <v>26.808969875783166</v>
      </c>
      <c r="R640" s="9">
        <v>129.33991645996375</v>
      </c>
      <c r="S640" s="9">
        <v>93.959691155842791</v>
      </c>
      <c r="T640" s="9">
        <v>78.550408490606259</v>
      </c>
      <c r="U640" s="9">
        <v>30.670728581342715</v>
      </c>
      <c r="V640" s="287">
        <v>619.4446021833179</v>
      </c>
      <c r="W640" s="287">
        <v>1112.4146784997104</v>
      </c>
      <c r="X640" s="9">
        <v>110.3844721950082</v>
      </c>
      <c r="Y640" s="284">
        <v>1222.8583969829565</v>
      </c>
      <c r="Z640" s="568" t="str">
        <f>SUBSTITUTE(SUBSTITUTE(SUBSTITUTE(SUBSTITUTE(IF(E640="","",VLOOKUP(E640,Esquemas_NORM!$A$2:$H$126,8,FALSE)),"PROVINCIA ADMINISTRATIVA Y DE PLANIFICACIÓN","PAT"),"PROVINCIA ADMINISTRATIVA Y DE PLANIFICACION","PAT"),"PROVINCIA ADMINISTRATIVA DE PLANIFICACION","PAT"),"PROVINCIA ADMINISTRATIVA Y PLANIFICACION","PAT")</f>
        <v>A la fecha no ha conformado un EAT Provincia</v>
      </c>
      <c r="AA640" s="568" t="str">
        <f>IF($E640="","",INDEX(Esquemas_NORM!$H$2:$K$126,MATCH($E640,Esquemas_NORM!$A$2:$A$126,0),MATCH(AA$4,Esquemas_NORM!$H$1:$K$1,0)))</f>
        <v>A la fecha no ha conformado un EAT Región</v>
      </c>
      <c r="AB640" s="568" t="str">
        <f>IF($E640="","",INDEX(Esquemas_NORM!$H$2:$K$126,MATCH($E640,Esquemas_NORM!$A$2:$A$126,0),MATCH(AB$4,Esquemas_NORM!$H$1:$K$1,0)))</f>
        <v>Área Metropolitana del Valle de Aburrá</v>
      </c>
      <c r="AC640" s="568" t="str">
        <f>IF($E640="","",INDEX(Esquemas_NORM!$H$2:$K$126,MATCH($E640,Esquemas_NORM!$A$2:$A$126,0),MATCH(AC$4,Esquemas_NORM!$H$1:$K$1,0)))</f>
        <v>A la fecha no ha conformado un EAT asociación - unión</v>
      </c>
      <c r="AD640" s="645"/>
    </row>
    <row r="641" spans="1:30" hidden="1" x14ac:dyDescent="0.3">
      <c r="A641" s="6">
        <v>2020</v>
      </c>
      <c r="B641" s="4" t="s">
        <v>556</v>
      </c>
      <c r="C641" s="4" t="s">
        <v>144</v>
      </c>
      <c r="D641" s="4" t="s">
        <v>561</v>
      </c>
      <c r="E641" s="4" t="s">
        <v>163</v>
      </c>
      <c r="F641" s="4" t="s">
        <v>148</v>
      </c>
      <c r="G641" s="4" t="s">
        <v>164</v>
      </c>
      <c r="H641" s="9">
        <v>10.413995447094038</v>
      </c>
      <c r="I641" s="9">
        <v>0</v>
      </c>
      <c r="J641" s="287">
        <v>10.413995447094038</v>
      </c>
      <c r="K641" s="9">
        <v>1512.3818108051464</v>
      </c>
      <c r="L641" s="9">
        <v>336.49104833510518</v>
      </c>
      <c r="M641" s="287">
        <v>1848.8728591402516</v>
      </c>
      <c r="N641" s="9">
        <v>298.6749588527544</v>
      </c>
      <c r="O641" s="9">
        <v>1236.3680002489662</v>
      </c>
      <c r="P641" s="9">
        <v>273.74958632564989</v>
      </c>
      <c r="Q641" s="9">
        <v>389.69127072675042</v>
      </c>
      <c r="R641" s="9">
        <v>1157.4826343215618</v>
      </c>
      <c r="S641" s="9">
        <v>728.94806650554074</v>
      </c>
      <c r="T641" s="9">
        <v>868.28871792735924</v>
      </c>
      <c r="U641" s="9">
        <v>238.94949972968814</v>
      </c>
      <c r="V641" s="287">
        <v>5192.1527346382709</v>
      </c>
      <c r="W641" s="287">
        <v>6893.2947230372738</v>
      </c>
      <c r="X641" s="9">
        <v>684.01893142342294</v>
      </c>
      <c r="Y641" s="284">
        <v>7577.6807856519354</v>
      </c>
      <c r="Z641" s="568" t="str">
        <f>SUBSTITUTE(SUBSTITUTE(SUBSTITUTE(SUBSTITUTE(IF(E641="","",VLOOKUP(E641,Esquemas_NORM!$A$2:$H$126,8,FALSE)),"PROVINCIA ADMINISTRATIVA Y DE PLANIFICACIÓN","PAT"),"PROVINCIA ADMINISTRATIVA Y DE PLANIFICACION","PAT"),"PROVINCIA ADMINISTRATIVA DE PLANIFICACION","PAT"),"PROVINCIA ADMINISTRATIVA Y PLANIFICACION","PAT")</f>
        <v>A la fecha no ha conformado un EAT Provincia</v>
      </c>
      <c r="AA641" s="568" t="str">
        <f>IF($E641="","",INDEX(Esquemas_NORM!$H$2:$K$126,MATCH($E641,Esquemas_NORM!$A$2:$A$126,0),MATCH(AA$4,Esquemas_NORM!$H$1:$K$1,0)))</f>
        <v>A la fecha no ha conformado un EAT Región</v>
      </c>
      <c r="AB641" s="568" t="str">
        <f>IF($E641="","",INDEX(Esquemas_NORM!$H$2:$K$126,MATCH($E641,Esquemas_NORM!$A$2:$A$126,0),MATCH(AB$4,Esquemas_NORM!$H$1:$K$1,0)))</f>
        <v>Área Metropolitana del Valle de Aburrá</v>
      </c>
      <c r="AC641" s="568" t="str">
        <f>IF($E641="","",INDEX(Esquemas_NORM!$H$2:$K$126,MATCH($E641,Esquemas_NORM!$A$2:$A$126,0),MATCH(AC$4,Esquemas_NORM!$H$1:$K$1,0)))</f>
        <v>A la fecha no ha conformado un EAT asociación - unión</v>
      </c>
      <c r="AD641" s="645"/>
    </row>
    <row r="642" spans="1:30" hidden="1" x14ac:dyDescent="0.3">
      <c r="A642" s="6">
        <v>2020</v>
      </c>
      <c r="B642" s="4" t="s">
        <v>556</v>
      </c>
      <c r="C642" s="4" t="s">
        <v>144</v>
      </c>
      <c r="D642" s="4" t="s">
        <v>560</v>
      </c>
      <c r="E642" s="4" t="s">
        <v>166</v>
      </c>
      <c r="F642" s="4" t="s">
        <v>148</v>
      </c>
      <c r="G642" s="4" t="s">
        <v>167</v>
      </c>
      <c r="H642" s="9">
        <v>54.657754577119647</v>
      </c>
      <c r="I642" s="9">
        <v>106.63463913703318</v>
      </c>
      <c r="J642" s="287">
        <v>161.29239371415281</v>
      </c>
      <c r="K642" s="9">
        <v>1156.5844120655818</v>
      </c>
      <c r="L642" s="9">
        <v>122.17361394239538</v>
      </c>
      <c r="M642" s="287">
        <v>1278.7580260079772</v>
      </c>
      <c r="N642" s="9">
        <v>87.304557732624914</v>
      </c>
      <c r="O642" s="9">
        <v>185.67310802965372</v>
      </c>
      <c r="P642" s="9">
        <v>24.589361820503193</v>
      </c>
      <c r="Q642" s="9">
        <v>18.394196178252564</v>
      </c>
      <c r="R642" s="9">
        <v>78.56385998368377</v>
      </c>
      <c r="S642" s="9">
        <v>124.33480520666011</v>
      </c>
      <c r="T642" s="9">
        <v>82.057924161585206</v>
      </c>
      <c r="U642" s="9">
        <v>19.599314636088074</v>
      </c>
      <c r="V642" s="287">
        <v>620.5171277490515</v>
      </c>
      <c r="W642" s="287">
        <v>2015.894885442749</v>
      </c>
      <c r="X642" s="9">
        <v>200.03645873342086</v>
      </c>
      <c r="Y642" s="284">
        <v>2216.0387090750269</v>
      </c>
      <c r="Z642" s="568" t="str">
        <f>SUBSTITUTE(SUBSTITUTE(SUBSTITUTE(SUBSTITUTE(IF(E642="","",VLOOKUP(E642,Esquemas_NORM!$A$2:$H$126,8,FALSE)),"PROVINCIA ADMINISTRATIVA Y DE PLANIFICACIÓN","PAT"),"PROVINCIA ADMINISTRATIVA Y DE PLANIFICACION","PAT"),"PROVINCIA ADMINISTRATIVA DE PLANIFICACION","PAT"),"PROVINCIA ADMINISTRATIVA Y PLANIFICACION","PAT")</f>
        <v>A la fecha no ha conformado un EAT Provincia</v>
      </c>
      <c r="AA642" s="568" t="str">
        <f>IF($E642="","",INDEX(Esquemas_NORM!$H$2:$K$126,MATCH($E642,Esquemas_NORM!$A$2:$A$126,0),MATCH(AA$4,Esquemas_NORM!$H$1:$K$1,0)))</f>
        <v>A la fecha no ha conformado un EAT Región</v>
      </c>
      <c r="AB642" s="568" t="str">
        <f>IF($E642="","",INDEX(Esquemas_NORM!$H$2:$K$126,MATCH($E642,Esquemas_NORM!$A$2:$A$126,0),MATCH(AB$4,Esquemas_NORM!$H$1:$K$1,0)))</f>
        <v>Área Metropolitana del Valle de Aburrá</v>
      </c>
      <c r="AC642" s="568" t="str">
        <f>IF($E642="","",INDEX(Esquemas_NORM!$H$2:$K$126,MATCH($E642,Esquemas_NORM!$A$2:$A$126,0),MATCH(AC$4,Esquemas_NORM!$H$1:$K$1,0)))</f>
        <v>A la fecha no ha conformado un EAT asociación - unión</v>
      </c>
      <c r="AD642" s="645"/>
    </row>
    <row r="643" spans="1:30" hidden="1" x14ac:dyDescent="0.3">
      <c r="A643" s="6">
        <v>2020</v>
      </c>
      <c r="B643" s="4" t="s">
        <v>556</v>
      </c>
      <c r="C643" s="4" t="s">
        <v>144</v>
      </c>
      <c r="D643" s="4" t="s">
        <v>561</v>
      </c>
      <c r="E643" s="4" t="s">
        <v>169</v>
      </c>
      <c r="F643" s="4" t="s">
        <v>148</v>
      </c>
      <c r="G643" s="4" t="s">
        <v>170</v>
      </c>
      <c r="H643" s="9">
        <v>0.36401419097769466</v>
      </c>
      <c r="I643" s="9">
        <v>0.10762169994685689</v>
      </c>
      <c r="J643" s="287">
        <v>0.47163589092455155</v>
      </c>
      <c r="K643" s="9">
        <v>2107.6899568608587</v>
      </c>
      <c r="L643" s="9">
        <v>377.38492861799335</v>
      </c>
      <c r="M643" s="287">
        <v>2485.0748854788521</v>
      </c>
      <c r="N643" s="9">
        <v>256.24465129858328</v>
      </c>
      <c r="O643" s="9">
        <v>1149.998182124727</v>
      </c>
      <c r="P643" s="9">
        <v>222.6729477253345</v>
      </c>
      <c r="Q643" s="9">
        <v>221.76924562368575</v>
      </c>
      <c r="R643" s="9">
        <v>647.01650273018424</v>
      </c>
      <c r="S643" s="9">
        <v>611.39874224362427</v>
      </c>
      <c r="T643" s="9">
        <v>579.27226380650222</v>
      </c>
      <c r="U643" s="9">
        <v>175.87897371519591</v>
      </c>
      <c r="V643" s="287">
        <v>3864.2515092678373</v>
      </c>
      <c r="W643" s="287">
        <v>6159.5084297933527</v>
      </c>
      <c r="X643" s="9">
        <v>611.20560537768461</v>
      </c>
      <c r="Y643" s="284">
        <v>6771.042085509539</v>
      </c>
      <c r="Z643" s="568" t="str">
        <f>SUBSTITUTE(SUBSTITUTE(SUBSTITUTE(SUBSTITUTE(IF(E643="","",VLOOKUP(E643,Esquemas_NORM!$A$2:$H$126,8,FALSE)),"PROVINCIA ADMINISTRATIVA Y DE PLANIFICACIÓN","PAT"),"PROVINCIA ADMINISTRATIVA Y DE PLANIFICACION","PAT"),"PROVINCIA ADMINISTRATIVA DE PLANIFICACION","PAT"),"PROVINCIA ADMINISTRATIVA Y PLANIFICACION","PAT")</f>
        <v>A la fecha no ha conformado un EAT Provincia</v>
      </c>
      <c r="AA643" s="568" t="str">
        <f>IF($E643="","",INDEX(Esquemas_NORM!$H$2:$K$126,MATCH($E643,Esquemas_NORM!$A$2:$A$126,0),MATCH(AA$4,Esquemas_NORM!$H$1:$K$1,0)))</f>
        <v>A la fecha no ha conformado un EAT Región</v>
      </c>
      <c r="AB643" s="568" t="str">
        <f>IF($E643="","",INDEX(Esquemas_NORM!$H$2:$K$126,MATCH($E643,Esquemas_NORM!$A$2:$A$126,0),MATCH(AB$4,Esquemas_NORM!$H$1:$K$1,0)))</f>
        <v>Área Metropolitana del Valle de Aburrá</v>
      </c>
      <c r="AC643" s="568" t="str">
        <f>IF($E643="","",INDEX(Esquemas_NORM!$H$2:$K$126,MATCH($E643,Esquemas_NORM!$A$2:$A$126,0),MATCH(AC$4,Esquemas_NORM!$H$1:$K$1,0)))</f>
        <v>A la fecha no ha conformado un EAT asociación - unión</v>
      </c>
      <c r="AD643" s="645"/>
    </row>
    <row r="644" spans="1:30" hidden="1" x14ac:dyDescent="0.3">
      <c r="A644" s="6">
        <v>2020</v>
      </c>
      <c r="B644" s="4" t="s">
        <v>556</v>
      </c>
      <c r="C644" s="4" t="s">
        <v>144</v>
      </c>
      <c r="D644" s="4" t="s">
        <v>561</v>
      </c>
      <c r="E644" s="4" t="s">
        <v>172</v>
      </c>
      <c r="F644" s="4" t="s">
        <v>148</v>
      </c>
      <c r="G644" s="4" t="s">
        <v>173</v>
      </c>
      <c r="H644" s="9">
        <v>4.8607618529766636</v>
      </c>
      <c r="I644" s="9">
        <v>0</v>
      </c>
      <c r="J644" s="287">
        <v>4.8607618529766636</v>
      </c>
      <c r="K644" s="9">
        <v>746.98854823047088</v>
      </c>
      <c r="L644" s="9">
        <v>101.08935302189427</v>
      </c>
      <c r="M644" s="287">
        <v>848.07790125236511</v>
      </c>
      <c r="N644" s="9">
        <v>68.573598981075932</v>
      </c>
      <c r="O644" s="9">
        <v>181.53898368348769</v>
      </c>
      <c r="P644" s="9">
        <v>52.436189464208319</v>
      </c>
      <c r="Q644" s="9">
        <v>28.125958757438116</v>
      </c>
      <c r="R644" s="9">
        <v>133.06523400810269</v>
      </c>
      <c r="S644" s="9">
        <v>132.4900819850964</v>
      </c>
      <c r="T644" s="9">
        <v>90.462648193196486</v>
      </c>
      <c r="U644" s="9">
        <v>31.578383698593694</v>
      </c>
      <c r="V644" s="287">
        <v>718.27107877119931</v>
      </c>
      <c r="W644" s="287">
        <v>1500.8826420443727</v>
      </c>
      <c r="X644" s="9">
        <v>148.93199583823926</v>
      </c>
      <c r="Y644" s="284">
        <v>1649.894573654173</v>
      </c>
      <c r="Z644" s="568" t="str">
        <f>SUBSTITUTE(SUBSTITUTE(SUBSTITUTE(SUBSTITUTE(IF(E644="","",VLOOKUP(E644,Esquemas_NORM!$A$2:$H$126,8,FALSE)),"PROVINCIA ADMINISTRATIVA Y DE PLANIFICACIÓN","PAT"),"PROVINCIA ADMINISTRATIVA Y DE PLANIFICACION","PAT"),"PROVINCIA ADMINISTRATIVA DE PLANIFICACION","PAT"),"PROVINCIA ADMINISTRATIVA Y PLANIFICACION","PAT")</f>
        <v>A la fecha no ha conformado un EAT Provincia</v>
      </c>
      <c r="AA644" s="568" t="str">
        <f>IF($E644="","",INDEX(Esquemas_NORM!$H$2:$K$126,MATCH($E644,Esquemas_NORM!$A$2:$A$126,0),MATCH(AA$4,Esquemas_NORM!$H$1:$K$1,0)))</f>
        <v>A la fecha no ha conformado un EAT Región</v>
      </c>
      <c r="AB644" s="568" t="str">
        <f>IF($E644="","",INDEX(Esquemas_NORM!$H$2:$K$126,MATCH($E644,Esquemas_NORM!$A$2:$A$126,0),MATCH(AB$4,Esquemas_NORM!$H$1:$K$1,0)))</f>
        <v>Área Metropolitana del Valle de Aburrá</v>
      </c>
      <c r="AC644" s="568" t="str">
        <f>IF($E644="","",INDEX(Esquemas_NORM!$H$2:$K$126,MATCH($E644,Esquemas_NORM!$A$2:$A$126,0),MATCH(AC$4,Esquemas_NORM!$H$1:$K$1,0)))</f>
        <v>A la fecha no ha conformado un EAT asociación - unión</v>
      </c>
      <c r="AD644" s="645"/>
    </row>
    <row r="645" spans="1:30" hidden="1" x14ac:dyDescent="0.3">
      <c r="A645" s="6">
        <v>2020</v>
      </c>
      <c r="B645" s="4" t="s">
        <v>556</v>
      </c>
      <c r="C645" s="4" t="s">
        <v>144</v>
      </c>
      <c r="D645" s="4" t="s">
        <v>561</v>
      </c>
      <c r="E645" s="4" t="s">
        <v>174</v>
      </c>
      <c r="F645" s="4" t="s">
        <v>148</v>
      </c>
      <c r="G645" s="4" t="s">
        <v>175</v>
      </c>
      <c r="H645" s="9">
        <v>5.7012080378965075</v>
      </c>
      <c r="I645" s="9">
        <v>0</v>
      </c>
      <c r="J645" s="287">
        <v>5.7012080378965075</v>
      </c>
      <c r="K645" s="9">
        <v>878.39426339295414</v>
      </c>
      <c r="L645" s="9">
        <v>120.35345605194448</v>
      </c>
      <c r="M645" s="287">
        <v>998.74771944489862</v>
      </c>
      <c r="N645" s="9">
        <v>91.883171039362054</v>
      </c>
      <c r="O645" s="9">
        <v>436.2150617525192</v>
      </c>
      <c r="P645" s="9">
        <v>82.108598233063219</v>
      </c>
      <c r="Q645" s="9">
        <v>68.278463248830263</v>
      </c>
      <c r="R645" s="9">
        <v>328.01183254121224</v>
      </c>
      <c r="S645" s="9">
        <v>234.23096276565954</v>
      </c>
      <c r="T645" s="9">
        <v>310.67414954846458</v>
      </c>
      <c r="U645" s="9">
        <v>58.020075887855</v>
      </c>
      <c r="V645" s="287">
        <v>1609.422315016966</v>
      </c>
      <c r="W645" s="287">
        <v>2532.5242142184666</v>
      </c>
      <c r="X645" s="9">
        <v>251.30138437637893</v>
      </c>
      <c r="Y645" s="284">
        <v>2783.9604787456251</v>
      </c>
      <c r="Z645" s="568" t="str">
        <f>SUBSTITUTE(SUBSTITUTE(SUBSTITUTE(SUBSTITUTE(IF(E645="","",VLOOKUP(E645,Esquemas_NORM!$A$2:$H$126,8,FALSE)),"PROVINCIA ADMINISTRATIVA Y DE PLANIFICACIÓN","PAT"),"PROVINCIA ADMINISTRATIVA Y DE PLANIFICACION","PAT"),"PROVINCIA ADMINISTRATIVA DE PLANIFICACION","PAT"),"PROVINCIA ADMINISTRATIVA Y PLANIFICACION","PAT")</f>
        <v>A la fecha no ha conformado un EAT Provincia</v>
      </c>
      <c r="AA645" s="568" t="str">
        <f>IF($E645="","",INDEX(Esquemas_NORM!$H$2:$K$126,MATCH($E645,Esquemas_NORM!$A$2:$A$126,0),MATCH(AA$4,Esquemas_NORM!$H$1:$K$1,0)))</f>
        <v>A la fecha no ha conformado un EAT Región</v>
      </c>
      <c r="AB645" s="568" t="str">
        <f>IF($E645="","",INDEX(Esquemas_NORM!$H$2:$K$126,MATCH($E645,Esquemas_NORM!$A$2:$A$126,0),MATCH(AB$4,Esquemas_NORM!$H$1:$K$1,0)))</f>
        <v>Área Metropolitana del Valle de Aburrá</v>
      </c>
      <c r="AC645" s="568" t="str">
        <f>IF($E645="","",INDEX(Esquemas_NORM!$H$2:$K$126,MATCH($E645,Esquemas_NORM!$A$2:$A$126,0),MATCH(AC$4,Esquemas_NORM!$H$1:$K$1,0)))</f>
        <v>A la fecha no ha conformado un EAT asociación - unión</v>
      </c>
      <c r="AD645" s="645"/>
    </row>
    <row r="646" spans="1:30" hidden="1" x14ac:dyDescent="0.3">
      <c r="A646" s="6">
        <v>2020</v>
      </c>
      <c r="B646" s="4" t="s">
        <v>556</v>
      </c>
      <c r="C646" s="4" t="s">
        <v>176</v>
      </c>
      <c r="D646" s="4" t="s">
        <v>562</v>
      </c>
      <c r="E646" s="4" t="s">
        <v>179</v>
      </c>
      <c r="F646" s="4" t="s">
        <v>180</v>
      </c>
      <c r="G646" s="4" t="s">
        <v>182</v>
      </c>
      <c r="H646" s="9">
        <v>30.421842172411477</v>
      </c>
      <c r="I646" s="9">
        <v>27.946297563606599</v>
      </c>
      <c r="J646" s="287">
        <v>58.36813973601808</v>
      </c>
      <c r="K646" s="9">
        <v>2.2744929295838956</v>
      </c>
      <c r="L646" s="9">
        <v>16.792961366489671</v>
      </c>
      <c r="M646" s="287">
        <v>19.067454296073567</v>
      </c>
      <c r="N646" s="9">
        <v>19.742377821175999</v>
      </c>
      <c r="O646" s="9">
        <v>66.946316099539928</v>
      </c>
      <c r="P646" s="9">
        <v>11.002888504174214</v>
      </c>
      <c r="Q646" s="9">
        <v>7.1509101151569592</v>
      </c>
      <c r="R646" s="9">
        <v>14.9109015810242</v>
      </c>
      <c r="S646" s="9">
        <v>35.483492053346687</v>
      </c>
      <c r="T646" s="9">
        <v>60.846110033664701</v>
      </c>
      <c r="U646" s="9">
        <v>7.1350487968625247</v>
      </c>
      <c r="V646" s="287">
        <v>223.21804500494522</v>
      </c>
      <c r="W646" s="287">
        <v>321.94971646125339</v>
      </c>
      <c r="X646" s="9">
        <v>31.946944077390121</v>
      </c>
      <c r="Y646" s="284">
        <v>353.91380731499311</v>
      </c>
      <c r="Z646" s="568" t="str">
        <f>SUBSTITUTE(SUBSTITUTE(SUBSTITUTE(SUBSTITUTE(IF(E646="","",VLOOKUP(E646,Esquemas_NORM!$A$2:$H$126,8,FALSE)),"PROVINCIA ADMINISTRATIVA Y DE PLANIFICACIÓN","PAT"),"PROVINCIA ADMINISTRATIVA Y DE PLANIFICACION","PAT"),"PROVINCIA ADMINISTRATIVA DE PLANIFICACION","PAT"),"PROVINCIA ADMINISTRATIVA Y PLANIFICACION","PAT")</f>
        <v>A la fecha no ha conformado un EAT Provincia</v>
      </c>
      <c r="AA646" s="568" t="str">
        <f>IF($E646="","",INDEX(Esquemas_NORM!$H$2:$K$126,MATCH($E646,Esquemas_NORM!$A$2:$A$126,0),MATCH(AA$4,Esquemas_NORM!$H$1:$K$1,0)))</f>
        <v>Región de Planeación y Gestión del Bajo Cauca</v>
      </c>
      <c r="AB646" s="568" t="str">
        <f>IF($E646="","",INDEX(Esquemas_NORM!$H$2:$K$126,MATCH($E646,Esquemas_NORM!$A$2:$A$126,0),MATCH(AB$4,Esquemas_NORM!$H$1:$K$1,0)))</f>
        <v>A la fecha no ha conformado un EAT Área Metropolitana</v>
      </c>
      <c r="AC646" s="568" t="str">
        <f>IF($E646="","",INDEX(Esquemas_NORM!$H$2:$K$126,MATCH($E646,Esquemas_NORM!$A$2:$A$126,0),MATCH(AC$4,Esquemas_NORM!$H$1:$K$1,0)))</f>
        <v>A la fecha no ha conformado un EAT asociación - unión</v>
      </c>
      <c r="AD646" s="645"/>
    </row>
    <row r="647" spans="1:30" hidden="1" x14ac:dyDescent="0.3">
      <c r="A647" s="6">
        <v>2020</v>
      </c>
      <c r="B647" s="4" t="s">
        <v>556</v>
      </c>
      <c r="C647" s="4" t="s">
        <v>176</v>
      </c>
      <c r="D647" s="4" t="s">
        <v>562</v>
      </c>
      <c r="E647" s="4" t="s">
        <v>184</v>
      </c>
      <c r="F647" s="4" t="s">
        <v>180</v>
      </c>
      <c r="G647" s="4" t="s">
        <v>185</v>
      </c>
      <c r="H647" s="9">
        <v>24.297658184026172</v>
      </c>
      <c r="I647" s="9">
        <v>402.40625835870242</v>
      </c>
      <c r="J647" s="287">
        <v>426.70391654272856</v>
      </c>
      <c r="K647" s="9">
        <v>16.30469165103468</v>
      </c>
      <c r="L647" s="9">
        <v>39.446219087289784</v>
      </c>
      <c r="M647" s="287">
        <v>55.750910738324464</v>
      </c>
      <c r="N647" s="9">
        <v>42.335176600602239</v>
      </c>
      <c r="O647" s="9">
        <v>201.4815174249301</v>
      </c>
      <c r="P647" s="9">
        <v>29.252389835674613</v>
      </c>
      <c r="Q647" s="9">
        <v>28.410196607157705</v>
      </c>
      <c r="R647" s="9">
        <v>59.521273018451694</v>
      </c>
      <c r="S647" s="9">
        <v>132.2877786657011</v>
      </c>
      <c r="T647" s="9">
        <v>182.99496910137128</v>
      </c>
      <c r="U647" s="9">
        <v>18.21066527666488</v>
      </c>
      <c r="V647" s="287">
        <v>694.49396653055362</v>
      </c>
      <c r="W647" s="287">
        <v>1383.4158226342784</v>
      </c>
      <c r="X647" s="9">
        <v>137.2758094251447</v>
      </c>
      <c r="Y647" s="284">
        <v>1520.7653116450867</v>
      </c>
      <c r="Z647" s="568" t="str">
        <f>SUBSTITUTE(SUBSTITUTE(SUBSTITUTE(SUBSTITUTE(IF(E647="","",VLOOKUP(E647,Esquemas_NORM!$A$2:$H$126,8,FALSE)),"PROVINCIA ADMINISTRATIVA Y DE PLANIFICACIÓN","PAT"),"PROVINCIA ADMINISTRATIVA Y DE PLANIFICACION","PAT"),"PROVINCIA ADMINISTRATIVA DE PLANIFICACION","PAT"),"PROVINCIA ADMINISTRATIVA Y PLANIFICACION","PAT")</f>
        <v>A la fecha no ha conformado un EAT Provincia</v>
      </c>
      <c r="AA647" s="568" t="str">
        <f>IF($E647="","",INDEX(Esquemas_NORM!$H$2:$K$126,MATCH($E647,Esquemas_NORM!$A$2:$A$126,0),MATCH(AA$4,Esquemas_NORM!$H$1:$K$1,0)))</f>
        <v>Región de Planeación y Gestión del Bajo Cauca</v>
      </c>
      <c r="AB647" s="568" t="str">
        <f>IF($E647="","",INDEX(Esquemas_NORM!$H$2:$K$126,MATCH($E647,Esquemas_NORM!$A$2:$A$126,0),MATCH(AB$4,Esquemas_NORM!$H$1:$K$1,0)))</f>
        <v>A la fecha no ha conformado un EAT Área Metropolitana</v>
      </c>
      <c r="AC647" s="568" t="str">
        <f>IF($E647="","",INDEX(Esquemas_NORM!$H$2:$K$126,MATCH($E647,Esquemas_NORM!$A$2:$A$126,0),MATCH(AC$4,Esquemas_NORM!$H$1:$K$1,0)))</f>
        <v>A la fecha no ha conformado un EAT asociación - unión</v>
      </c>
      <c r="AD647" s="645"/>
    </row>
    <row r="648" spans="1:30" hidden="1" x14ac:dyDescent="0.3">
      <c r="A648" s="6">
        <v>2020</v>
      </c>
      <c r="B648" s="4" t="s">
        <v>556</v>
      </c>
      <c r="C648" s="4" t="s">
        <v>176</v>
      </c>
      <c r="D648" s="4" t="s">
        <v>562</v>
      </c>
      <c r="E648" s="4" t="s">
        <v>187</v>
      </c>
      <c r="F648" s="4" t="s">
        <v>180</v>
      </c>
      <c r="G648" s="4" t="s">
        <v>188</v>
      </c>
      <c r="H648" s="9">
        <v>18.176526979719593</v>
      </c>
      <c r="I648" s="9">
        <v>274.52307408507176</v>
      </c>
      <c r="J648" s="287">
        <v>292.69960106479135</v>
      </c>
      <c r="K648" s="9">
        <v>2.0625911232297378</v>
      </c>
      <c r="L648" s="9">
        <v>22.517756659349075</v>
      </c>
      <c r="M648" s="287">
        <v>24.580347782578812</v>
      </c>
      <c r="N648" s="9">
        <v>26.552220643461865</v>
      </c>
      <c r="O648" s="9">
        <v>85.192900019660641</v>
      </c>
      <c r="P648" s="9">
        <v>14.706241441392692</v>
      </c>
      <c r="Q648" s="9">
        <v>11.665754766016933</v>
      </c>
      <c r="R648" s="9">
        <v>22.621149931535928</v>
      </c>
      <c r="S648" s="9">
        <v>66.311739405625516</v>
      </c>
      <c r="T648" s="9">
        <v>74.09941351335182</v>
      </c>
      <c r="U648" s="9">
        <v>9.0362328856005156</v>
      </c>
      <c r="V648" s="287">
        <v>310.18565260664587</v>
      </c>
      <c r="W648" s="287">
        <v>768.41757476639611</v>
      </c>
      <c r="X648" s="9">
        <v>76.249774526693486</v>
      </c>
      <c r="Y648" s="284">
        <v>844.70827457932819</v>
      </c>
      <c r="Z648" s="568" t="str">
        <f>SUBSTITUTE(SUBSTITUTE(SUBSTITUTE(SUBSTITUTE(IF(E648="","",VLOOKUP(E648,Esquemas_NORM!$A$2:$H$126,8,FALSE)),"PROVINCIA ADMINISTRATIVA Y DE PLANIFICACIÓN","PAT"),"PROVINCIA ADMINISTRATIVA Y DE PLANIFICACION","PAT"),"PROVINCIA ADMINISTRATIVA DE PLANIFICACION","PAT"),"PROVINCIA ADMINISTRATIVA Y PLANIFICACION","PAT")</f>
        <v>A la fecha no ha conformado un EAT Provincia</v>
      </c>
      <c r="AA648" s="568" t="str">
        <f>IF($E648="","",INDEX(Esquemas_NORM!$H$2:$K$126,MATCH($E648,Esquemas_NORM!$A$2:$A$126,0),MATCH(AA$4,Esquemas_NORM!$H$1:$K$1,0)))</f>
        <v>Región de Planeación y Gestión del Bajo Cauca</v>
      </c>
      <c r="AB648" s="568" t="str">
        <f>IF($E648="","",INDEX(Esquemas_NORM!$H$2:$K$126,MATCH($E648,Esquemas_NORM!$A$2:$A$126,0),MATCH(AB$4,Esquemas_NORM!$H$1:$K$1,0)))</f>
        <v>A la fecha no ha conformado un EAT Área Metropolitana</v>
      </c>
      <c r="AC648" s="568" t="str">
        <f>IF($E648="","",INDEX(Esquemas_NORM!$H$2:$K$126,MATCH($E648,Esquemas_NORM!$A$2:$A$126,0),MATCH(AC$4,Esquemas_NORM!$H$1:$K$1,0)))</f>
        <v>A la fecha no ha conformado un EAT asociación - unión</v>
      </c>
      <c r="AD648" s="645"/>
    </row>
    <row r="649" spans="1:30" hidden="1" x14ac:dyDescent="0.3">
      <c r="A649" s="6">
        <v>2020</v>
      </c>
      <c r="B649" s="4" t="s">
        <v>556</v>
      </c>
      <c r="C649" s="4" t="s">
        <v>176</v>
      </c>
      <c r="D649" s="4" t="s">
        <v>562</v>
      </c>
      <c r="E649" s="4" t="s">
        <v>189</v>
      </c>
      <c r="F649" s="4" t="s">
        <v>180</v>
      </c>
      <c r="G649" s="4" t="s">
        <v>190</v>
      </c>
      <c r="H649" s="9">
        <v>36.53113258153337</v>
      </c>
      <c r="I649" s="9">
        <v>26.251657070878544</v>
      </c>
      <c r="J649" s="287">
        <v>62.782789652411914</v>
      </c>
      <c r="K649" s="9">
        <v>7.8360272031697518</v>
      </c>
      <c r="L649" s="9">
        <v>6.7408142790247068</v>
      </c>
      <c r="M649" s="287">
        <v>14.576841482194459</v>
      </c>
      <c r="N649" s="9">
        <v>11.644822905652735</v>
      </c>
      <c r="O649" s="9">
        <v>40.085272361077514</v>
      </c>
      <c r="P649" s="9">
        <v>6.6750513891875505</v>
      </c>
      <c r="Q649" s="9">
        <v>5.489765597727839</v>
      </c>
      <c r="R649" s="9">
        <v>12.774887937013711</v>
      </c>
      <c r="S649" s="9">
        <v>22.597204083450201</v>
      </c>
      <c r="T649" s="9">
        <v>40.932002852942809</v>
      </c>
      <c r="U649" s="9">
        <v>5.1066730074779105</v>
      </c>
      <c r="V649" s="287">
        <v>145.30568013453029</v>
      </c>
      <c r="W649" s="287">
        <v>241.70314777805555</v>
      </c>
      <c r="X649" s="9">
        <v>23.984108544240438</v>
      </c>
      <c r="Y649" s="284">
        <v>265.70012923258628</v>
      </c>
      <c r="Z649" s="568" t="str">
        <f>SUBSTITUTE(SUBSTITUTE(SUBSTITUTE(SUBSTITUTE(IF(E649="","",VLOOKUP(E649,Esquemas_NORM!$A$2:$H$126,8,FALSE)),"PROVINCIA ADMINISTRATIVA Y DE PLANIFICACIÓN","PAT"),"PROVINCIA ADMINISTRATIVA Y DE PLANIFICACION","PAT"),"PROVINCIA ADMINISTRATIVA DE PLANIFICACION","PAT"),"PROVINCIA ADMINISTRATIVA Y PLANIFICACION","PAT")</f>
        <v>A la fecha no ha conformado un EAT Provincia</v>
      </c>
      <c r="AA649" s="568" t="str">
        <f>IF($E649="","",INDEX(Esquemas_NORM!$H$2:$K$126,MATCH($E649,Esquemas_NORM!$A$2:$A$126,0),MATCH(AA$4,Esquemas_NORM!$H$1:$K$1,0)))</f>
        <v>Región de Planeación y Gestión del Bajo Cauca</v>
      </c>
      <c r="AB649" s="568" t="str">
        <f>IF($E649="","",INDEX(Esquemas_NORM!$H$2:$K$126,MATCH($E649,Esquemas_NORM!$A$2:$A$126,0),MATCH(AB$4,Esquemas_NORM!$H$1:$K$1,0)))</f>
        <v>A la fecha no ha conformado un EAT Área Metropolitana</v>
      </c>
      <c r="AC649" s="568" t="str">
        <f>IF($E649="","",INDEX(Esquemas_NORM!$H$2:$K$126,MATCH($E649,Esquemas_NORM!$A$2:$A$126,0),MATCH(AC$4,Esquemas_NORM!$H$1:$K$1,0)))</f>
        <v>A la fecha no ha conformado un EAT asociación - unión</v>
      </c>
      <c r="AD649" s="645"/>
    </row>
    <row r="650" spans="1:30" hidden="1" x14ac:dyDescent="0.3">
      <c r="A650" s="6">
        <v>2020</v>
      </c>
      <c r="B650" s="4" t="s">
        <v>556</v>
      </c>
      <c r="C650" s="4" t="s">
        <v>176</v>
      </c>
      <c r="D650" s="4" t="s">
        <v>562</v>
      </c>
      <c r="E650" s="4" t="s">
        <v>191</v>
      </c>
      <c r="F650" s="4" t="s">
        <v>180</v>
      </c>
      <c r="G650" s="4" t="s">
        <v>192</v>
      </c>
      <c r="H650" s="9">
        <v>16.477874675128504</v>
      </c>
      <c r="I650" s="9">
        <v>21.155813585735032</v>
      </c>
      <c r="J650" s="287">
        <v>37.633688260863536</v>
      </c>
      <c r="K650" s="9">
        <v>2.9994183838918538</v>
      </c>
      <c r="L650" s="9">
        <v>11.921813185074422</v>
      </c>
      <c r="M650" s="287">
        <v>14.921231568966276</v>
      </c>
      <c r="N650" s="9">
        <v>7.1448422703934584</v>
      </c>
      <c r="O650" s="9">
        <v>37.981735368043324</v>
      </c>
      <c r="P650" s="9">
        <v>9.7718998455514132</v>
      </c>
      <c r="Q650" s="9">
        <v>7.6132378142382571</v>
      </c>
      <c r="R650" s="9">
        <v>16.694954222667015</v>
      </c>
      <c r="S650" s="9">
        <v>27.355318315380632</v>
      </c>
      <c r="T650" s="9">
        <v>69.078618134723627</v>
      </c>
      <c r="U650" s="9">
        <v>6.934255436877959</v>
      </c>
      <c r="V650" s="287">
        <v>182.57486140787569</v>
      </c>
      <c r="W650" s="287">
        <v>247.43416722144249</v>
      </c>
      <c r="X650" s="9">
        <v>24.552795355574581</v>
      </c>
      <c r="Y650" s="284">
        <v>272.00014071667584</v>
      </c>
      <c r="Z650" s="568" t="str">
        <f>SUBSTITUTE(SUBSTITUTE(SUBSTITUTE(SUBSTITUTE(IF(E650="","",VLOOKUP(E650,Esquemas_NORM!$A$2:$H$126,8,FALSE)),"PROVINCIA ADMINISTRATIVA Y DE PLANIFICACIÓN","PAT"),"PROVINCIA ADMINISTRATIVA Y DE PLANIFICACION","PAT"),"PROVINCIA ADMINISTRATIVA DE PLANIFICACION","PAT"),"PROVINCIA ADMINISTRATIVA Y PLANIFICACION","PAT")</f>
        <v>A la fecha no ha conformado un EAT Provincia</v>
      </c>
      <c r="AA650" s="568" t="str">
        <f>IF($E650="","",INDEX(Esquemas_NORM!$H$2:$K$126,MATCH($E650,Esquemas_NORM!$A$2:$A$126,0),MATCH(AA$4,Esquemas_NORM!$H$1:$K$1,0)))</f>
        <v>Región de Planeación y Gestión del Bajo Cauca</v>
      </c>
      <c r="AB650" s="568" t="str">
        <f>IF($E650="","",INDEX(Esquemas_NORM!$H$2:$K$126,MATCH($E650,Esquemas_NORM!$A$2:$A$126,0),MATCH(AB$4,Esquemas_NORM!$H$1:$K$1,0)))</f>
        <v>A la fecha no ha conformado un EAT Área Metropolitana</v>
      </c>
      <c r="AC650" s="568" t="str">
        <f>IF($E650="","",INDEX(Esquemas_NORM!$H$2:$K$126,MATCH($E650,Esquemas_NORM!$A$2:$A$126,0),MATCH(AC$4,Esquemas_NORM!$H$1:$K$1,0)))</f>
        <v>A la fecha no ha conformado un EAT asociación - unión</v>
      </c>
      <c r="AD650" s="645"/>
    </row>
    <row r="651" spans="1:30" hidden="1" x14ac:dyDescent="0.3">
      <c r="A651" s="6">
        <v>2020</v>
      </c>
      <c r="B651" s="4" t="s">
        <v>556</v>
      </c>
      <c r="C651" s="4" t="s">
        <v>176</v>
      </c>
      <c r="D651" s="4" t="s">
        <v>562</v>
      </c>
      <c r="E651" s="4" t="s">
        <v>193</v>
      </c>
      <c r="F651" s="4" t="s">
        <v>180</v>
      </c>
      <c r="G651" s="4" t="s">
        <v>194</v>
      </c>
      <c r="H651" s="9">
        <v>27.76235145706281</v>
      </c>
      <c r="I651" s="9">
        <v>96.590308330269622</v>
      </c>
      <c r="J651" s="287">
        <v>124.35265978733243</v>
      </c>
      <c r="K651" s="9">
        <v>3.9956716267503372</v>
      </c>
      <c r="L651" s="9">
        <v>9.1909787601117969</v>
      </c>
      <c r="M651" s="287">
        <v>13.186650386862134</v>
      </c>
      <c r="N651" s="9">
        <v>29.091926586308951</v>
      </c>
      <c r="O651" s="9">
        <v>32.199761428345624</v>
      </c>
      <c r="P651" s="9">
        <v>4.9442124275602959</v>
      </c>
      <c r="Q651" s="9">
        <v>3.676069279398801</v>
      </c>
      <c r="R651" s="9">
        <v>10.442836957425254</v>
      </c>
      <c r="S651" s="9">
        <v>27.971147051859763</v>
      </c>
      <c r="T651" s="9">
        <v>35.380715388579404</v>
      </c>
      <c r="U651" s="9">
        <v>3.5926916343665449</v>
      </c>
      <c r="V651" s="287">
        <v>147.29936075384461</v>
      </c>
      <c r="W651" s="287">
        <v>340.50247202336078</v>
      </c>
      <c r="X651" s="9">
        <v>33.787926734326533</v>
      </c>
      <c r="Y651" s="284">
        <v>374.30853363849849</v>
      </c>
      <c r="Z651" s="568" t="str">
        <f>SUBSTITUTE(SUBSTITUTE(SUBSTITUTE(SUBSTITUTE(IF(E651="","",VLOOKUP(E651,Esquemas_NORM!$A$2:$H$126,8,FALSE)),"PROVINCIA ADMINISTRATIVA Y DE PLANIFICACIÓN","PAT"),"PROVINCIA ADMINISTRATIVA Y DE PLANIFICACION","PAT"),"PROVINCIA ADMINISTRATIVA DE PLANIFICACION","PAT"),"PROVINCIA ADMINISTRATIVA Y PLANIFICACION","PAT")</f>
        <v>A la fecha no ha conformado un EAT Provincia</v>
      </c>
      <c r="AA651" s="568" t="str">
        <f>IF($E651="","",INDEX(Esquemas_NORM!$H$2:$K$126,MATCH($E651,Esquemas_NORM!$A$2:$A$126,0),MATCH(AA$4,Esquemas_NORM!$H$1:$K$1,0)))</f>
        <v>Región de Planeación y Gestión del Bajo Cauca</v>
      </c>
      <c r="AB651" s="568" t="str">
        <f>IF($E651="","",INDEX(Esquemas_NORM!$H$2:$K$126,MATCH($E651,Esquemas_NORM!$A$2:$A$126,0),MATCH(AB$4,Esquemas_NORM!$H$1:$K$1,0)))</f>
        <v>A la fecha no ha conformado un EAT Área Metropolitana</v>
      </c>
      <c r="AC651" s="568" t="str">
        <f>IF($E651="","",INDEX(Esquemas_NORM!$H$2:$K$126,MATCH($E651,Esquemas_NORM!$A$2:$A$126,0),MATCH(AC$4,Esquemas_NORM!$H$1:$K$1,0)))</f>
        <v>A la fecha no ha conformado un EAT asociación - unión</v>
      </c>
      <c r="AD651" s="645"/>
    </row>
    <row r="652" spans="1:30" hidden="1" x14ac:dyDescent="0.3">
      <c r="A652" s="6">
        <v>2020</v>
      </c>
      <c r="B652" s="4" t="s">
        <v>556</v>
      </c>
      <c r="C652" s="4" t="s">
        <v>195</v>
      </c>
      <c r="D652" s="4" t="s">
        <v>563</v>
      </c>
      <c r="E652" s="4" t="s">
        <v>197</v>
      </c>
      <c r="F652" s="4" t="s">
        <v>198</v>
      </c>
      <c r="G652" s="4" t="s">
        <v>200</v>
      </c>
      <c r="H652" s="9">
        <v>5.8109671963241505</v>
      </c>
      <c r="I652" s="9">
        <v>0.77227631197767321</v>
      </c>
      <c r="J652" s="287">
        <v>6.5832435083018233</v>
      </c>
      <c r="K652" s="9">
        <v>0.69819038564245761</v>
      </c>
      <c r="L652" s="9">
        <v>2.6102006252969985</v>
      </c>
      <c r="M652" s="287">
        <v>3.3083910109394559</v>
      </c>
      <c r="N652" s="9">
        <v>2.344066068339886</v>
      </c>
      <c r="O652" s="9">
        <v>5.7276402261535635</v>
      </c>
      <c r="P652" s="9">
        <v>1.609605260879506</v>
      </c>
      <c r="Q652" s="9">
        <v>1.3327955479469782</v>
      </c>
      <c r="R652" s="9">
        <v>3.7456613121796192</v>
      </c>
      <c r="S652" s="9">
        <v>5.5171793976665189</v>
      </c>
      <c r="T652" s="9">
        <v>13.99454228006632</v>
      </c>
      <c r="U652" s="9">
        <v>1.4804425692614505</v>
      </c>
      <c r="V652" s="287">
        <v>35.751932662493836</v>
      </c>
      <c r="W652" s="287">
        <v>46.764334806890005</v>
      </c>
      <c r="X652" s="9">
        <v>4.6404065992472328</v>
      </c>
      <c r="Y652" s="284">
        <v>51.407232036037001</v>
      </c>
      <c r="Z652" s="568" t="str">
        <f>SUBSTITUTE(SUBSTITUTE(SUBSTITUTE(SUBSTITUTE(IF(E652="","",VLOOKUP(E652,Esquemas_NORM!$A$2:$H$126,8,FALSE)),"PROVINCIA ADMINISTRATIVA Y DE PLANIFICACIÓN","PAT"),"PROVINCIA ADMINISTRATIVA Y DE PLANIFICACION","PAT"),"PROVINCIA ADMINISTRATIVA DE PLANIFICACION","PAT"),"PROVINCIA ADMINISTRATIVA Y PLANIFICACION","PAT")</f>
        <v>A la fecha no ha conformado un EAT Provincia</v>
      </c>
      <c r="AA652" s="568" t="str">
        <f>IF($E652="","",INDEX(Esquemas_NORM!$H$2:$K$126,MATCH($E652,Esquemas_NORM!$A$2:$A$126,0),MATCH(AA$4,Esquemas_NORM!$H$1:$K$1,0)))</f>
        <v>A la fecha no ha conformado un EAT Región</v>
      </c>
      <c r="AB652" s="568" t="str">
        <f>IF($E652="","",INDEX(Esquemas_NORM!$H$2:$K$126,MATCH($E652,Esquemas_NORM!$A$2:$A$126,0),MATCH(AB$4,Esquemas_NORM!$H$1:$K$1,0)))</f>
        <v>A la fecha no ha conformado un EAT Área Metropolitana</v>
      </c>
      <c r="AC652" s="568" t="str">
        <f>IF($E652="","",INDEX(Esquemas_NORM!$H$2:$K$126,MATCH($E652,Esquemas_NORM!$A$2:$A$126,0),MATCH(AC$4,Esquemas_NORM!$H$1:$K$1,0)))</f>
        <v>ASOCIACIÓN DE MUNICIPIOS DEL MAGDALENA MEDIO ANTIOQUEÑO - AMMA</v>
      </c>
      <c r="AD652" s="645"/>
    </row>
    <row r="653" spans="1:30" hidden="1" x14ac:dyDescent="0.3">
      <c r="A653" s="6">
        <v>2020</v>
      </c>
      <c r="B653" s="4" t="s">
        <v>556</v>
      </c>
      <c r="C653" s="4" t="s">
        <v>195</v>
      </c>
      <c r="D653" s="4" t="s">
        <v>563</v>
      </c>
      <c r="E653" s="4" t="s">
        <v>201</v>
      </c>
      <c r="F653" s="4" t="s">
        <v>198</v>
      </c>
      <c r="G653" s="4" t="s">
        <v>202</v>
      </c>
      <c r="H653" s="9">
        <v>22.376343846512018</v>
      </c>
      <c r="I653" s="9">
        <v>1.7561275464322939</v>
      </c>
      <c r="J653" s="287">
        <v>24.132471392944311</v>
      </c>
      <c r="K653" s="9">
        <v>1.0956437518616622</v>
      </c>
      <c r="L653" s="9">
        <v>5.1147361290089259</v>
      </c>
      <c r="M653" s="287">
        <v>6.2103798808705886</v>
      </c>
      <c r="N653" s="9">
        <v>1.8346075791914036</v>
      </c>
      <c r="O653" s="9">
        <v>15.039554831159288</v>
      </c>
      <c r="P653" s="9">
        <v>2.0372637967388769</v>
      </c>
      <c r="Q653" s="9">
        <v>1.8753944752431813</v>
      </c>
      <c r="R653" s="9">
        <v>6.3814701518972603</v>
      </c>
      <c r="S653" s="9">
        <v>8.147922472401536</v>
      </c>
      <c r="T653" s="9">
        <v>17.41412544477064</v>
      </c>
      <c r="U653" s="9">
        <v>2.6466789661683743</v>
      </c>
      <c r="V653" s="287">
        <v>55.37701771757056</v>
      </c>
      <c r="W653" s="287">
        <v>89.420925287887087</v>
      </c>
      <c r="X653" s="9">
        <v>8.8732033403307291</v>
      </c>
      <c r="Y653" s="284">
        <v>98.298891112942457</v>
      </c>
      <c r="Z653" s="568" t="str">
        <f>SUBSTITUTE(SUBSTITUTE(SUBSTITUTE(SUBSTITUTE(IF(E653="","",VLOOKUP(E653,Esquemas_NORM!$A$2:$H$126,8,FALSE)),"PROVINCIA ADMINISTRATIVA Y DE PLANIFICACIÓN","PAT"),"PROVINCIA ADMINISTRATIVA Y DE PLANIFICACION","PAT"),"PROVINCIA ADMINISTRATIVA DE PLANIFICACION","PAT"),"PROVINCIA ADMINISTRATIVA Y PLANIFICACION","PAT")</f>
        <v>A la fecha no ha conformado un EAT Provincia</v>
      </c>
      <c r="AA653" s="568" t="str">
        <f>IF($E653="","",INDEX(Esquemas_NORM!$H$2:$K$126,MATCH($E653,Esquemas_NORM!$A$2:$A$126,0),MATCH(AA$4,Esquemas_NORM!$H$1:$K$1,0)))</f>
        <v>A la fecha no ha conformado un EAT Región</v>
      </c>
      <c r="AB653" s="568" t="str">
        <f>IF($E653="","",INDEX(Esquemas_NORM!$H$2:$K$126,MATCH($E653,Esquemas_NORM!$A$2:$A$126,0),MATCH(AB$4,Esquemas_NORM!$H$1:$K$1,0)))</f>
        <v>A la fecha no ha conformado un EAT Área Metropolitana</v>
      </c>
      <c r="AC653" s="568" t="str">
        <f>IF($E653="","",INDEX(Esquemas_NORM!$H$2:$K$126,MATCH($E653,Esquemas_NORM!$A$2:$A$126,0),MATCH(AC$4,Esquemas_NORM!$H$1:$K$1,0)))</f>
        <v>ASOCIACIÓN DE MUNICIPIOS DEL MAGDALENA MEDIO ANTIOQUEÑO - AMMA</v>
      </c>
      <c r="AD653" s="645"/>
    </row>
    <row r="654" spans="1:30" hidden="1" x14ac:dyDescent="0.3">
      <c r="A654" s="6">
        <v>2020</v>
      </c>
      <c r="B654" s="4" t="s">
        <v>556</v>
      </c>
      <c r="C654" s="4" t="s">
        <v>195</v>
      </c>
      <c r="D654" s="4" t="s">
        <v>564</v>
      </c>
      <c r="E654" s="4" t="s">
        <v>203</v>
      </c>
      <c r="F654" s="4" t="s">
        <v>198</v>
      </c>
      <c r="G654" s="4" t="s">
        <v>204</v>
      </c>
      <c r="H654" s="9">
        <v>19.327431990372428</v>
      </c>
      <c r="I654" s="9">
        <v>70.284951387513047</v>
      </c>
      <c r="J654" s="287">
        <v>89.612383377885479</v>
      </c>
      <c r="K654" s="9">
        <v>35.107312046514608</v>
      </c>
      <c r="L654" s="9">
        <v>8.767337576061708</v>
      </c>
      <c r="M654" s="287">
        <v>43.874649622576314</v>
      </c>
      <c r="N654" s="9">
        <v>24.623663312252273</v>
      </c>
      <c r="O654" s="9">
        <v>100.33998012563248</v>
      </c>
      <c r="P654" s="9">
        <v>16.422442946399883</v>
      </c>
      <c r="Q654" s="9">
        <v>18.227891898092146</v>
      </c>
      <c r="R654" s="9">
        <v>39.906627227830562</v>
      </c>
      <c r="S654" s="9">
        <v>67.616744338666948</v>
      </c>
      <c r="T654" s="9">
        <v>76.025598096546105</v>
      </c>
      <c r="U654" s="9">
        <v>13.728688104178255</v>
      </c>
      <c r="V654" s="287">
        <v>356.89163604959867</v>
      </c>
      <c r="W654" s="287">
        <v>528.29883950297744</v>
      </c>
      <c r="X654" s="9">
        <v>52.422886614893088</v>
      </c>
      <c r="Y654" s="284">
        <v>580.74986287831473</v>
      </c>
      <c r="Z654" s="568" t="str">
        <f>SUBSTITUTE(SUBSTITUTE(SUBSTITUTE(SUBSTITUTE(IF(E654="","",VLOOKUP(E654,Esquemas_NORM!$A$2:$H$126,8,FALSE)),"PROVINCIA ADMINISTRATIVA Y DE PLANIFICACIÓN","PAT"),"PROVINCIA ADMINISTRATIVA Y DE PLANIFICACION","PAT"),"PROVINCIA ADMINISTRATIVA DE PLANIFICACION","PAT"),"PROVINCIA ADMINISTRATIVA Y PLANIFICACION","PAT")</f>
        <v>A la fecha no ha conformado un EAT Provincia</v>
      </c>
      <c r="AA654" s="568" t="str">
        <f>IF($E654="","",INDEX(Esquemas_NORM!$H$2:$K$126,MATCH($E654,Esquemas_NORM!$A$2:$A$126,0),MATCH(AA$4,Esquemas_NORM!$H$1:$K$1,0)))</f>
        <v>A la fecha no ha conformado un EAT Región</v>
      </c>
      <c r="AB654" s="568" t="str">
        <f>IF($E654="","",INDEX(Esquemas_NORM!$H$2:$K$126,MATCH($E654,Esquemas_NORM!$A$2:$A$126,0),MATCH(AB$4,Esquemas_NORM!$H$1:$K$1,0)))</f>
        <v>A la fecha no ha conformado un EAT Área Metropolitana</v>
      </c>
      <c r="AC654" s="568" t="str">
        <f>IF($E654="","",INDEX(Esquemas_NORM!$H$2:$K$126,MATCH($E654,Esquemas_NORM!$A$2:$A$126,0),MATCH(AC$4,Esquemas_NORM!$H$1:$K$1,0)))</f>
        <v>ASOCIACIÓN DE MUNICIPIOS DEL MAGDALENA MEDIO ANTIOQUEÑO - AMMA</v>
      </c>
      <c r="AD654" s="645"/>
    </row>
    <row r="655" spans="1:30" hidden="1" x14ac:dyDescent="0.3">
      <c r="A655" s="6">
        <v>2020</v>
      </c>
      <c r="B655" s="4" t="s">
        <v>556</v>
      </c>
      <c r="C655" s="4" t="s">
        <v>195</v>
      </c>
      <c r="D655" s="4" t="s">
        <v>564</v>
      </c>
      <c r="E655" s="4" t="s">
        <v>205</v>
      </c>
      <c r="F655" s="4" t="s">
        <v>198</v>
      </c>
      <c r="G655" s="4" t="s">
        <v>206</v>
      </c>
      <c r="H655" s="9">
        <v>7.4407214079084252</v>
      </c>
      <c r="I655" s="9">
        <v>43.533449498008366</v>
      </c>
      <c r="J655" s="287">
        <v>50.974170905916793</v>
      </c>
      <c r="K655" s="9">
        <v>38.343858730603912</v>
      </c>
      <c r="L655" s="9">
        <v>2.8363496531593504</v>
      </c>
      <c r="M655" s="287">
        <v>41.180208383763265</v>
      </c>
      <c r="N655" s="9">
        <v>131.96925575892735</v>
      </c>
      <c r="O655" s="9">
        <v>13.247496608971026</v>
      </c>
      <c r="P655" s="9">
        <v>3.2391861777799265</v>
      </c>
      <c r="Q655" s="9">
        <v>2.2757753792342883</v>
      </c>
      <c r="R655" s="9">
        <v>7.9037501908275631</v>
      </c>
      <c r="S655" s="9">
        <v>33.097461361078395</v>
      </c>
      <c r="T655" s="9">
        <v>20.691071730422109</v>
      </c>
      <c r="U655" s="9">
        <v>5.5913191160427429</v>
      </c>
      <c r="V655" s="287">
        <v>218.01531632328337</v>
      </c>
      <c r="W655" s="287">
        <v>353.18223190676633</v>
      </c>
      <c r="X655" s="9">
        <v>35.046134333857218</v>
      </c>
      <c r="Y655" s="284">
        <v>388.24717643498582</v>
      </c>
      <c r="Z655" s="568" t="str">
        <f>SUBSTITUTE(SUBSTITUTE(SUBSTITUTE(SUBSTITUTE(IF(E655="","",VLOOKUP(E655,Esquemas_NORM!$A$2:$H$126,8,FALSE)),"PROVINCIA ADMINISTRATIVA Y DE PLANIFICACIÓN","PAT"),"PROVINCIA ADMINISTRATIVA Y DE PLANIFICACION","PAT"),"PROVINCIA ADMINISTRATIVA DE PLANIFICACION","PAT"),"PROVINCIA ADMINISTRATIVA Y PLANIFICACION","PAT")</f>
        <v>A la fecha no ha conformado un EAT Provincia</v>
      </c>
      <c r="AA655" s="568" t="str">
        <f>IF($E655="","",INDEX(Esquemas_NORM!$H$2:$K$126,MATCH($E655,Esquemas_NORM!$A$2:$A$126,0),MATCH(AA$4,Esquemas_NORM!$H$1:$K$1,0)))</f>
        <v>A la fecha no ha conformado un EAT Región</v>
      </c>
      <c r="AB655" s="568" t="str">
        <f>IF($E655="","",INDEX(Esquemas_NORM!$H$2:$K$126,MATCH($E655,Esquemas_NORM!$A$2:$A$126,0),MATCH(AB$4,Esquemas_NORM!$H$1:$K$1,0)))</f>
        <v>A la fecha no ha conformado un EAT Área Metropolitana</v>
      </c>
      <c r="AC655" s="568" t="str">
        <f>IF($E655="","",INDEX(Esquemas_NORM!$H$2:$K$126,MATCH($E655,Esquemas_NORM!$A$2:$A$126,0),MATCH(AC$4,Esquemas_NORM!$H$1:$K$1,0)))</f>
        <v>ASOCIACIÓN DE MUNICIPIOS DEL MAGDALENA MEDIO ANTIOQUEÑO - AMMA</v>
      </c>
      <c r="AD655" s="645"/>
    </row>
    <row r="656" spans="1:30" hidden="1" x14ac:dyDescent="0.3">
      <c r="A656" s="6">
        <v>2020</v>
      </c>
      <c r="B656" s="4" t="s">
        <v>556</v>
      </c>
      <c r="C656" s="4" t="s">
        <v>195</v>
      </c>
      <c r="D656" s="4" t="s">
        <v>564</v>
      </c>
      <c r="E656" s="4" t="s">
        <v>207</v>
      </c>
      <c r="F656" s="4" t="s">
        <v>198</v>
      </c>
      <c r="G656" s="4" t="s">
        <v>208</v>
      </c>
      <c r="H656" s="9">
        <v>6.3369109721005286</v>
      </c>
      <c r="I656" s="9">
        <v>3.4267855744383784</v>
      </c>
      <c r="J656" s="287">
        <v>9.7636965465389061</v>
      </c>
      <c r="K656" s="9">
        <v>15.506464239696166</v>
      </c>
      <c r="L656" s="9">
        <v>5.9601110048089962</v>
      </c>
      <c r="M656" s="287">
        <v>21.466575244505162</v>
      </c>
      <c r="N656" s="9">
        <v>9.2664394984294898</v>
      </c>
      <c r="O656" s="9">
        <v>51.691294718005373</v>
      </c>
      <c r="P656" s="9">
        <v>5.3894577465498683</v>
      </c>
      <c r="Q656" s="9">
        <v>3.2592769100738628</v>
      </c>
      <c r="R656" s="9">
        <v>15.879828696042271</v>
      </c>
      <c r="S656" s="9">
        <v>21.763769105497559</v>
      </c>
      <c r="T656" s="9">
        <v>26.210973119459084</v>
      </c>
      <c r="U656" s="9">
        <v>4.6737200723015704</v>
      </c>
      <c r="V656" s="287">
        <v>138.13475986635908</v>
      </c>
      <c r="W656" s="287">
        <v>173.00043046296958</v>
      </c>
      <c r="X656" s="9">
        <v>17.16676485419865</v>
      </c>
      <c r="Y656" s="284">
        <v>190.17640917740098</v>
      </c>
      <c r="Z656" s="568" t="str">
        <f>SUBSTITUTE(SUBSTITUTE(SUBSTITUTE(SUBSTITUTE(IF(E656="","",VLOOKUP(E656,Esquemas_NORM!$A$2:$H$126,8,FALSE)),"PROVINCIA ADMINISTRATIVA Y DE PLANIFICACIÓN","PAT"),"PROVINCIA ADMINISTRATIVA Y DE PLANIFICACION","PAT"),"PROVINCIA ADMINISTRATIVA DE PLANIFICACION","PAT"),"PROVINCIA ADMINISTRATIVA Y PLANIFICACION","PAT")</f>
        <v>A la fecha no ha conformado un EAT Provincia</v>
      </c>
      <c r="AA656" s="568" t="str">
        <f>IF($E656="","",INDEX(Esquemas_NORM!$H$2:$K$126,MATCH($E656,Esquemas_NORM!$A$2:$A$126,0),MATCH(AA$4,Esquemas_NORM!$H$1:$K$1,0)))</f>
        <v>A la fecha no ha conformado un EAT Región</v>
      </c>
      <c r="AB656" s="568" t="str">
        <f>IF($E656="","",INDEX(Esquemas_NORM!$H$2:$K$126,MATCH($E656,Esquemas_NORM!$A$2:$A$126,0),MATCH(AB$4,Esquemas_NORM!$H$1:$K$1,0)))</f>
        <v>A la fecha no ha conformado un EAT Área Metropolitana</v>
      </c>
      <c r="AC656" s="568" t="str">
        <f>IF($E656="","",INDEX(Esquemas_NORM!$H$2:$K$126,MATCH($E656,Esquemas_NORM!$A$2:$A$126,0),MATCH(AC$4,Esquemas_NORM!$H$1:$K$1,0)))</f>
        <v>ASOCIACIÓN DE MUNICIPIOS DEL MAGDALENA MEDIO ANTIOQUEÑO - AMMA</v>
      </c>
      <c r="AD656" s="645"/>
    </row>
    <row r="657" spans="1:30" hidden="1" x14ac:dyDescent="0.3">
      <c r="A657" s="6">
        <v>2020</v>
      </c>
      <c r="B657" s="4" t="s">
        <v>556</v>
      </c>
      <c r="C657" s="4" t="s">
        <v>195</v>
      </c>
      <c r="D657" s="4" t="s">
        <v>564</v>
      </c>
      <c r="E657" s="4" t="s">
        <v>209</v>
      </c>
      <c r="F657" s="4" t="s">
        <v>198</v>
      </c>
      <c r="G657" s="4" t="s">
        <v>210</v>
      </c>
      <c r="H657" s="9">
        <v>29.758812381987557</v>
      </c>
      <c r="I657" s="9">
        <v>263.13193096309948</v>
      </c>
      <c r="J657" s="287">
        <v>292.89074334508706</v>
      </c>
      <c r="K657" s="9">
        <v>2.4386446937397248</v>
      </c>
      <c r="L657" s="9">
        <v>9.6034235099155012</v>
      </c>
      <c r="M657" s="287">
        <v>12.042068203655226</v>
      </c>
      <c r="N657" s="9">
        <v>12.079335131671332</v>
      </c>
      <c r="O657" s="9">
        <v>19.412643544837131</v>
      </c>
      <c r="P657" s="9">
        <v>3.9349550440118022</v>
      </c>
      <c r="Q657" s="9">
        <v>2.3192371187458498</v>
      </c>
      <c r="R657" s="9">
        <v>10.667408282968852</v>
      </c>
      <c r="S657" s="9">
        <v>41.214957202497764</v>
      </c>
      <c r="T657" s="9">
        <v>24.268053972989559</v>
      </c>
      <c r="U657" s="9">
        <v>5.7564292296123902</v>
      </c>
      <c r="V657" s="287">
        <v>119.65301952733468</v>
      </c>
      <c r="W657" s="287">
        <v>557.89910612643757</v>
      </c>
      <c r="X657" s="9">
        <v>55.360109460917435</v>
      </c>
      <c r="Y657" s="284">
        <v>613.28892883359231</v>
      </c>
      <c r="Z657" s="568" t="str">
        <f>SUBSTITUTE(SUBSTITUTE(SUBSTITUTE(SUBSTITUTE(IF(E657="","",VLOOKUP(E657,Esquemas_NORM!$A$2:$H$126,8,FALSE)),"PROVINCIA ADMINISTRATIVA Y DE PLANIFICACIÓN","PAT"),"PROVINCIA ADMINISTRATIVA Y DE PLANIFICACION","PAT"),"PROVINCIA ADMINISTRATIVA DE PLANIFICACION","PAT"),"PROVINCIA ADMINISTRATIVA Y PLANIFICACION","PAT")</f>
        <v>A la fecha no ha conformado un EAT Provincia</v>
      </c>
      <c r="AA657" s="568" t="str">
        <f>IF($E657="","",INDEX(Esquemas_NORM!$H$2:$K$126,MATCH($E657,Esquemas_NORM!$A$2:$A$126,0),MATCH(AA$4,Esquemas_NORM!$H$1:$K$1,0)))</f>
        <v>A la fecha no ha conformado un EAT Región</v>
      </c>
      <c r="AB657" s="568" t="str">
        <f>IF($E657="","",INDEX(Esquemas_NORM!$H$2:$K$126,MATCH($E657,Esquemas_NORM!$A$2:$A$126,0),MATCH(AB$4,Esquemas_NORM!$H$1:$K$1,0)))</f>
        <v>A la fecha no ha conformado un EAT Área Metropolitana</v>
      </c>
      <c r="AC657" s="568" t="str">
        <f>IF($E657="","",INDEX(Esquemas_NORM!$H$2:$K$126,MATCH($E657,Esquemas_NORM!$A$2:$A$126,0),MATCH(AC$4,Esquemas_NORM!$H$1:$K$1,0)))</f>
        <v>ASOCIACIÓN DE MUNICIPIOS DEL MAGDALENA MEDIO ANTIOQUEÑO - AMMA</v>
      </c>
      <c r="AD657" s="645"/>
    </row>
    <row r="658" spans="1:30" hidden="1" x14ac:dyDescent="0.3">
      <c r="A658" s="6">
        <v>2020</v>
      </c>
      <c r="B658" s="4" t="s">
        <v>556</v>
      </c>
      <c r="C658" s="4" t="s">
        <v>211</v>
      </c>
      <c r="D658" s="4" t="s">
        <v>565</v>
      </c>
      <c r="E658" s="4" t="s">
        <v>213</v>
      </c>
      <c r="F658" s="4" t="s">
        <v>214</v>
      </c>
      <c r="G658" s="4" t="s">
        <v>215</v>
      </c>
      <c r="H658" s="9">
        <v>36.192749729927719</v>
      </c>
      <c r="I658" s="9">
        <v>14.867504760467028</v>
      </c>
      <c r="J658" s="287">
        <v>51.060254490394748</v>
      </c>
      <c r="K658" s="9">
        <v>10.781781634446968</v>
      </c>
      <c r="L658" s="9">
        <v>35.127099317367929</v>
      </c>
      <c r="M658" s="287">
        <v>45.908880951814893</v>
      </c>
      <c r="N658" s="9">
        <v>374.20142073012113</v>
      </c>
      <c r="O658" s="9">
        <v>31.085654325868017</v>
      </c>
      <c r="P658" s="9">
        <v>6.0230118105260999</v>
      </c>
      <c r="Q658" s="9">
        <v>5.1490583661563516</v>
      </c>
      <c r="R658" s="9">
        <v>17.443089180300507</v>
      </c>
      <c r="S658" s="9">
        <v>43.318490363125598</v>
      </c>
      <c r="T658" s="9">
        <v>47.426159159035556</v>
      </c>
      <c r="U658" s="9">
        <v>7.7462612311312924</v>
      </c>
      <c r="V658" s="287">
        <v>532.3931451662645</v>
      </c>
      <c r="W658" s="287">
        <v>708.95358046788499</v>
      </c>
      <c r="X658" s="9">
        <v>70.349185697767865</v>
      </c>
      <c r="Y658" s="284">
        <v>779.34052444859208</v>
      </c>
      <c r="Z658" s="568" t="str">
        <f>SUBSTITUTE(SUBSTITUTE(SUBSTITUTE(SUBSTITUTE(IF(E658="","",VLOOKUP(E658,Esquemas_NORM!$A$2:$H$126,8,FALSE)),"PROVINCIA ADMINISTRATIVA Y DE PLANIFICACIÓN","PAT"),"PROVINCIA ADMINISTRATIVA Y DE PLANIFICACION","PAT"),"PROVINCIA ADMINISTRATIVA DE PLANIFICACION","PAT"),"PROVINCIA ADMINISTRATIVA Y PLANIFICACION","PAT")</f>
        <v>PAT MINERO AGROECOLOGICA</v>
      </c>
      <c r="AA658" s="568" t="str">
        <f>IF($E658="","",INDEX(Esquemas_NORM!$H$2:$K$126,MATCH($E658,Esquemas_NORM!$A$2:$A$126,0),MATCH(AA$4,Esquemas_NORM!$H$1:$K$1,0)))</f>
        <v>A la fecha no ha conformado un EAT Región</v>
      </c>
      <c r="AB658" s="568" t="str">
        <f>IF($E658="","",INDEX(Esquemas_NORM!$H$2:$K$126,MATCH($E658,Esquemas_NORM!$A$2:$A$126,0),MATCH(AB$4,Esquemas_NORM!$H$1:$K$1,0)))</f>
        <v>A la fecha no ha conformado un EAT Área Metropolitana</v>
      </c>
      <c r="AC658" s="568" t="str">
        <f>IF($E658="","",INDEX(Esquemas_NORM!$H$2:$K$126,MATCH($E658,Esquemas_NORM!$A$2:$A$126,0),MATCH(AC$4,Esquemas_NORM!$H$1:$K$1,0)))</f>
        <v>A la fecha no ha conformado un EAT asociación - unión</v>
      </c>
      <c r="AD658" s="645"/>
    </row>
    <row r="659" spans="1:30" hidden="1" x14ac:dyDescent="0.3">
      <c r="A659" s="6">
        <v>2020</v>
      </c>
      <c r="B659" s="4" t="s">
        <v>556</v>
      </c>
      <c r="C659" s="4" t="s">
        <v>211</v>
      </c>
      <c r="D659" s="4" t="s">
        <v>566</v>
      </c>
      <c r="E659" s="4" t="s">
        <v>216</v>
      </c>
      <c r="F659" s="4" t="s">
        <v>214</v>
      </c>
      <c r="G659" s="4" t="s">
        <v>217</v>
      </c>
      <c r="H659" s="9">
        <v>19.267626360460977</v>
      </c>
      <c r="I659" s="9">
        <v>5.4614003631356818</v>
      </c>
      <c r="J659" s="287">
        <v>24.729026723596657</v>
      </c>
      <c r="K659" s="9">
        <v>2.132346566250428</v>
      </c>
      <c r="L659" s="9">
        <v>6.104443775100612</v>
      </c>
      <c r="M659" s="287">
        <v>8.236790341351039</v>
      </c>
      <c r="N659" s="9">
        <v>61.246688372815349</v>
      </c>
      <c r="O659" s="9">
        <v>6.1114201153891266</v>
      </c>
      <c r="P659" s="9">
        <v>1.2920787092589905</v>
      </c>
      <c r="Q659" s="9">
        <v>0.97063331153211541</v>
      </c>
      <c r="R659" s="9">
        <v>2.784973012874151</v>
      </c>
      <c r="S659" s="9">
        <v>7.6241075038813353</v>
      </c>
      <c r="T659" s="9">
        <v>9.5285329764342865</v>
      </c>
      <c r="U659" s="9">
        <v>1.4284201337739288</v>
      </c>
      <c r="V659" s="287">
        <v>90.986854135959277</v>
      </c>
      <c r="W659" s="287">
        <v>140.15573290745397</v>
      </c>
      <c r="X659" s="9">
        <v>13.907598399330244</v>
      </c>
      <c r="Y659" s="284">
        <v>154.07079588551596</v>
      </c>
      <c r="Z659" s="568" t="str">
        <f>SUBSTITUTE(SUBSTITUTE(SUBSTITUTE(SUBSTITUTE(IF(E659="","",VLOOKUP(E659,Esquemas_NORM!$A$2:$H$126,8,FALSE)),"PROVINCIA ADMINISTRATIVA Y DE PLANIFICACIÓN","PAT"),"PROVINCIA ADMINISTRATIVA Y DE PLANIFICACION","PAT"),"PROVINCIA ADMINISTRATIVA DE PLANIFICACION","PAT"),"PROVINCIA ADMINISTRATIVA Y PLANIFICACION","PAT")</f>
        <v>PAT BIOENERGÉTICA DEL NORTE DE ANTIOQUIA</v>
      </c>
      <c r="AA659" s="568" t="str">
        <f>IF($E659="","",INDEX(Esquemas_NORM!$H$2:$K$126,MATCH($E659,Esquemas_NORM!$A$2:$A$126,0),MATCH(AA$4,Esquemas_NORM!$H$1:$K$1,0)))</f>
        <v>A la fecha no ha conformado un EAT Región</v>
      </c>
      <c r="AB659" s="568" t="str">
        <f>IF($E659="","",INDEX(Esquemas_NORM!$H$2:$K$126,MATCH($E659,Esquemas_NORM!$A$2:$A$126,0),MATCH(AB$4,Esquemas_NORM!$H$1:$K$1,0)))</f>
        <v>A la fecha no ha conformado un EAT Área Metropolitana</v>
      </c>
      <c r="AC659" s="568" t="str">
        <f>IF($E659="","",INDEX(Esquemas_NORM!$H$2:$K$126,MATCH($E659,Esquemas_NORM!$A$2:$A$126,0),MATCH(AC$4,Esquemas_NORM!$H$1:$K$1,0)))</f>
        <v>A la fecha no ha conformado un EAT asociación - unión</v>
      </c>
      <c r="AD659" s="645"/>
    </row>
    <row r="660" spans="1:30" hidden="1" x14ac:dyDescent="0.3">
      <c r="A660" s="6">
        <v>2020</v>
      </c>
      <c r="B660" s="4" t="s">
        <v>556</v>
      </c>
      <c r="C660" s="4" t="s">
        <v>211</v>
      </c>
      <c r="D660" s="4" t="s">
        <v>563</v>
      </c>
      <c r="E660" s="4" t="s">
        <v>218</v>
      </c>
      <c r="F660" s="4" t="s">
        <v>214</v>
      </c>
      <c r="G660" s="4" t="s">
        <v>219</v>
      </c>
      <c r="H660" s="9">
        <v>3.0294742383841959</v>
      </c>
      <c r="I660" s="9">
        <v>8.5294352689023311E-3</v>
      </c>
      <c r="J660" s="287">
        <v>3.0380036736530984</v>
      </c>
      <c r="K660" s="9">
        <v>6.1313814179127162</v>
      </c>
      <c r="L660" s="9">
        <v>1.4778075326012239</v>
      </c>
      <c r="M660" s="287">
        <v>7.6091889505139401</v>
      </c>
      <c r="N660" s="9">
        <v>9.6928331773313925</v>
      </c>
      <c r="O660" s="9">
        <v>17.408401379647465</v>
      </c>
      <c r="P660" s="9">
        <v>3.7441830016701161</v>
      </c>
      <c r="Q660" s="9">
        <v>2.6612842103509742</v>
      </c>
      <c r="R660" s="9">
        <v>9.1119013685224957</v>
      </c>
      <c r="S660" s="9">
        <v>14.615619705451222</v>
      </c>
      <c r="T660" s="9">
        <v>15.876119472706275</v>
      </c>
      <c r="U660" s="9">
        <v>3.5992500859995356</v>
      </c>
      <c r="V660" s="287">
        <v>76.709592401679473</v>
      </c>
      <c r="W660" s="287">
        <v>88.751808575088219</v>
      </c>
      <c r="X660" s="9">
        <v>8.8068071513824542</v>
      </c>
      <c r="Y660" s="284">
        <v>97.563342574591303</v>
      </c>
      <c r="Z660" s="568" t="str">
        <f>SUBSTITUTE(SUBSTITUTE(SUBSTITUTE(SUBSTITUTE(IF(E660="","",VLOOKUP(E660,Esquemas_NORM!$A$2:$H$126,8,FALSE)),"PROVINCIA ADMINISTRATIVA Y DE PLANIFICACIÓN","PAT"),"PROVINCIA ADMINISTRATIVA Y DE PLANIFICACION","PAT"),"PROVINCIA ADMINISTRATIVA DE PLANIFICACION","PAT"),"PROVINCIA ADMINISTRATIVA Y PLANIFICACION","PAT")</f>
        <v>A la fecha no ha conformado un EAT Provincia</v>
      </c>
      <c r="AA660" s="568" t="str">
        <f>IF($E660="","",INDEX(Esquemas_NORM!$H$2:$K$126,MATCH($E660,Esquemas_NORM!$A$2:$A$126,0),MATCH(AA$4,Esquemas_NORM!$H$1:$K$1,0)))</f>
        <v>A la fecha no ha conformado un EAT Región</v>
      </c>
      <c r="AB660" s="568" t="str">
        <f>IF($E660="","",INDEX(Esquemas_NORM!$H$2:$K$126,MATCH($E660,Esquemas_NORM!$A$2:$A$126,0),MATCH(AB$4,Esquemas_NORM!$H$1:$K$1,0)))</f>
        <v>A la fecha no ha conformado un EAT Área Metropolitana</v>
      </c>
      <c r="AC660" s="568" t="str">
        <f>IF($E660="","",INDEX(Esquemas_NORM!$H$2:$K$126,MATCH($E660,Esquemas_NORM!$A$2:$A$126,0),MATCH(AC$4,Esquemas_NORM!$H$1:$K$1,0)))</f>
        <v>A la fecha no ha conformado un EAT asociación - unión</v>
      </c>
      <c r="AD660" s="645"/>
    </row>
    <row r="661" spans="1:30" hidden="1" x14ac:dyDescent="0.3">
      <c r="A661" s="6">
        <v>2020</v>
      </c>
      <c r="B661" s="4" t="s">
        <v>556</v>
      </c>
      <c r="C661" s="4" t="s">
        <v>211</v>
      </c>
      <c r="D661" s="4" t="s">
        <v>567</v>
      </c>
      <c r="E661" s="4" t="s">
        <v>220</v>
      </c>
      <c r="F661" s="4" t="s">
        <v>214</v>
      </c>
      <c r="G661" s="4" t="s">
        <v>222</v>
      </c>
      <c r="H661" s="9">
        <v>55.102394052961841</v>
      </c>
      <c r="I661" s="9">
        <v>447.60339372154573</v>
      </c>
      <c r="J661" s="287">
        <v>502.7057877745076</v>
      </c>
      <c r="K661" s="9">
        <v>12.914403974470657</v>
      </c>
      <c r="L661" s="9">
        <v>2.9373019152794027</v>
      </c>
      <c r="M661" s="287">
        <v>15.851705889750059</v>
      </c>
      <c r="N661" s="9">
        <v>8.911707137887527</v>
      </c>
      <c r="O661" s="9">
        <v>37.790492738978436</v>
      </c>
      <c r="P661" s="9">
        <v>5.852548511586332</v>
      </c>
      <c r="Q661" s="9">
        <v>4.5264387802274992</v>
      </c>
      <c r="R661" s="9">
        <v>16.727578072206487</v>
      </c>
      <c r="S661" s="9">
        <v>58.708269064102566</v>
      </c>
      <c r="T661" s="9">
        <v>33.285223936176429</v>
      </c>
      <c r="U661" s="9">
        <v>8.5611991303752557</v>
      </c>
      <c r="V661" s="287">
        <v>174.36345737154053</v>
      </c>
      <c r="W661" s="287">
        <v>918.93129724827406</v>
      </c>
      <c r="X661" s="9">
        <v>91.185192168409941</v>
      </c>
      <c r="Y661" s="284">
        <v>1010.1654309396416</v>
      </c>
      <c r="Z661" s="568" t="str">
        <f>SUBSTITUTE(SUBSTITUTE(SUBSTITUTE(SUBSTITUTE(IF(E661="","",VLOOKUP(E661,Esquemas_NORM!$A$2:$H$126,8,FALSE)),"PROVINCIA ADMINISTRATIVA Y DE PLANIFICACIÓN","PAT"),"PROVINCIA ADMINISTRATIVA Y DE PLANIFICACION","PAT"),"PROVINCIA ADMINISTRATIVA DE PLANIFICACION","PAT"),"PROVINCIA ADMINISTRATIVA Y PLANIFICACION","PAT")</f>
        <v>PAT MINERO AGROECOLOGICA</v>
      </c>
      <c r="AA661" s="568" t="str">
        <f>IF($E661="","",INDEX(Esquemas_NORM!$H$2:$K$126,MATCH($E661,Esquemas_NORM!$A$2:$A$126,0),MATCH(AA$4,Esquemas_NORM!$H$1:$K$1,0)))</f>
        <v>A la fecha no ha conformado un EAT Región</v>
      </c>
      <c r="AB661" s="568" t="str">
        <f>IF($E661="","",INDEX(Esquemas_NORM!$H$2:$K$126,MATCH($E661,Esquemas_NORM!$A$2:$A$126,0),MATCH(AB$4,Esquemas_NORM!$H$1:$K$1,0)))</f>
        <v>A la fecha no ha conformado un EAT Área Metropolitana</v>
      </c>
      <c r="AC661" s="568" t="str">
        <f>IF($E661="","",INDEX(Esquemas_NORM!$H$2:$K$126,MATCH($E661,Esquemas_NORM!$A$2:$A$126,0),MATCH(AC$4,Esquemas_NORM!$H$1:$K$1,0)))</f>
        <v>A la fecha no ha conformado un EAT asociación - unión</v>
      </c>
      <c r="AD661" s="645"/>
    </row>
    <row r="662" spans="1:30" hidden="1" x14ac:dyDescent="0.3">
      <c r="A662" s="6">
        <v>2020</v>
      </c>
      <c r="B662" s="4" t="s">
        <v>556</v>
      </c>
      <c r="C662" s="4" t="s">
        <v>211</v>
      </c>
      <c r="D662" s="4" t="s">
        <v>563</v>
      </c>
      <c r="E662" s="4" t="s">
        <v>223</v>
      </c>
      <c r="F662" s="4" t="s">
        <v>214</v>
      </c>
      <c r="G662" s="4" t="s">
        <v>224</v>
      </c>
      <c r="H662" s="9">
        <v>28.5506105143231</v>
      </c>
      <c r="I662" s="9">
        <v>1.216102152868457</v>
      </c>
      <c r="J662" s="287">
        <v>29.766712667191559</v>
      </c>
      <c r="K662" s="9">
        <v>3.8476817452186629</v>
      </c>
      <c r="L662" s="9">
        <v>10.867147219556657</v>
      </c>
      <c r="M662" s="287">
        <v>14.71482896477532</v>
      </c>
      <c r="N662" s="9">
        <v>18.420229863959189</v>
      </c>
      <c r="O662" s="9">
        <v>23.194554749826914</v>
      </c>
      <c r="P662" s="9">
        <v>5.810682548805052</v>
      </c>
      <c r="Q662" s="9">
        <v>3.9630319789037678</v>
      </c>
      <c r="R662" s="9">
        <v>11.209963951793975</v>
      </c>
      <c r="S662" s="9">
        <v>18.767188701662672</v>
      </c>
      <c r="T662" s="9">
        <v>32.367659907813092</v>
      </c>
      <c r="U662" s="9">
        <v>5.2376207759921112</v>
      </c>
      <c r="V662" s="287">
        <v>118.97093247875677</v>
      </c>
      <c r="W662" s="287">
        <v>169.80599498993061</v>
      </c>
      <c r="X662" s="9">
        <v>16.84978227525459</v>
      </c>
      <c r="Y662" s="284">
        <v>186.66482099241907</v>
      </c>
      <c r="Z662" s="568" t="str">
        <f>SUBSTITUTE(SUBSTITUTE(SUBSTITUTE(SUBSTITUTE(IF(E662="","",VLOOKUP(E662,Esquemas_NORM!$A$2:$H$126,8,FALSE)),"PROVINCIA ADMINISTRATIVA Y DE PLANIFICACIÓN","PAT"),"PROVINCIA ADMINISTRATIVA Y DE PLANIFICACION","PAT"),"PROVINCIA ADMINISTRATIVA DE PLANIFICACION","PAT"),"PROVINCIA ADMINISTRATIVA Y PLANIFICACION","PAT")</f>
        <v>A la fecha no ha conformado un EAT Provincia</v>
      </c>
      <c r="AA662" s="568" t="str">
        <f>IF($E662="","",INDEX(Esquemas_NORM!$H$2:$K$126,MATCH($E662,Esquemas_NORM!$A$2:$A$126,0),MATCH(AA$4,Esquemas_NORM!$H$1:$K$1,0)))</f>
        <v>A la fecha no ha conformado un EAT Región</v>
      </c>
      <c r="AB662" s="568" t="str">
        <f>IF($E662="","",INDEX(Esquemas_NORM!$H$2:$K$126,MATCH($E662,Esquemas_NORM!$A$2:$A$126,0),MATCH(AB$4,Esquemas_NORM!$H$1:$K$1,0)))</f>
        <v>A la fecha no ha conformado un EAT Área Metropolitana</v>
      </c>
      <c r="AC662" s="568" t="str">
        <f>IF($E662="","",INDEX(Esquemas_NORM!$H$2:$K$126,MATCH($E662,Esquemas_NORM!$A$2:$A$126,0),MATCH(AC$4,Esquemas_NORM!$H$1:$K$1,0)))</f>
        <v>A la fecha no ha conformado un EAT asociación - unión</v>
      </c>
      <c r="AD662" s="645"/>
    </row>
    <row r="663" spans="1:30" hidden="1" x14ac:dyDescent="0.3">
      <c r="A663" s="6">
        <v>2020</v>
      </c>
      <c r="B663" s="4" t="s">
        <v>556</v>
      </c>
      <c r="C663" s="4" t="s">
        <v>211</v>
      </c>
      <c r="D663" s="4" t="s">
        <v>563</v>
      </c>
      <c r="E663" s="4" t="s">
        <v>225</v>
      </c>
      <c r="F663" s="4" t="s">
        <v>214</v>
      </c>
      <c r="G663" s="4" t="s">
        <v>226</v>
      </c>
      <c r="H663" s="9">
        <v>65.806695199935945</v>
      </c>
      <c r="I663" s="9">
        <v>24.480261077548136</v>
      </c>
      <c r="J663" s="287">
        <v>90.28695627748408</v>
      </c>
      <c r="K663" s="9">
        <v>7.627256857465774</v>
      </c>
      <c r="L663" s="9">
        <v>2.9127403779833938</v>
      </c>
      <c r="M663" s="287">
        <v>10.539997235449167</v>
      </c>
      <c r="N663" s="9">
        <v>13.070965544507072</v>
      </c>
      <c r="O663" s="9">
        <v>12.15774248558672</v>
      </c>
      <c r="P663" s="9">
        <v>1.9504675588626854</v>
      </c>
      <c r="Q663" s="9">
        <v>1.452198539742575</v>
      </c>
      <c r="R663" s="9">
        <v>5.5274011054128742</v>
      </c>
      <c r="S663" s="9">
        <v>13.725864427230855</v>
      </c>
      <c r="T663" s="9">
        <v>14.566453446249639</v>
      </c>
      <c r="U663" s="9">
        <v>2.3999668597029222</v>
      </c>
      <c r="V663" s="287">
        <v>64.851059967295342</v>
      </c>
      <c r="W663" s="287">
        <v>187.64381223298059</v>
      </c>
      <c r="X663" s="9">
        <v>18.619821883268699</v>
      </c>
      <c r="Y663" s="284">
        <v>206.27362787091681</v>
      </c>
      <c r="Z663" s="568" t="str">
        <f>SUBSTITUTE(SUBSTITUTE(SUBSTITUTE(SUBSTITUTE(IF(E663="","",VLOOKUP(E663,Esquemas_NORM!$A$2:$H$126,8,FALSE)),"PROVINCIA ADMINISTRATIVA Y DE PLANIFICACIÓN","PAT"),"PROVINCIA ADMINISTRATIVA Y DE PLANIFICACION","PAT"),"PROVINCIA ADMINISTRATIVA DE PLANIFICACION","PAT"),"PROVINCIA ADMINISTRATIVA Y PLANIFICACION","PAT")</f>
        <v>A la fecha no ha conformado un EAT Provincia</v>
      </c>
      <c r="AA663" s="568" t="str">
        <f>IF($E663="","",INDEX(Esquemas_NORM!$H$2:$K$126,MATCH($E663,Esquemas_NORM!$A$2:$A$126,0),MATCH(AA$4,Esquemas_NORM!$H$1:$K$1,0)))</f>
        <v>A la fecha no ha conformado un EAT Región</v>
      </c>
      <c r="AB663" s="568" t="str">
        <f>IF($E663="","",INDEX(Esquemas_NORM!$H$2:$K$126,MATCH($E663,Esquemas_NORM!$A$2:$A$126,0),MATCH(AB$4,Esquemas_NORM!$H$1:$K$1,0)))</f>
        <v>A la fecha no ha conformado un EAT Área Metropolitana</v>
      </c>
      <c r="AC663" s="568" t="str">
        <f>IF($E663="","",INDEX(Esquemas_NORM!$H$2:$K$126,MATCH($E663,Esquemas_NORM!$A$2:$A$126,0),MATCH(AC$4,Esquemas_NORM!$H$1:$K$1,0)))</f>
        <v>A la fecha no ha conformado un EAT asociación - unión</v>
      </c>
      <c r="AD663" s="645"/>
    </row>
    <row r="664" spans="1:30" hidden="1" x14ac:dyDescent="0.3">
      <c r="A664" s="6">
        <v>2020</v>
      </c>
      <c r="B664" s="4" t="s">
        <v>556</v>
      </c>
      <c r="C664" s="4" t="s">
        <v>211</v>
      </c>
      <c r="D664" s="4" t="s">
        <v>567</v>
      </c>
      <c r="E664" s="4" t="s">
        <v>227</v>
      </c>
      <c r="F664" s="4" t="s">
        <v>214</v>
      </c>
      <c r="G664" s="4" t="s">
        <v>228</v>
      </c>
      <c r="H664" s="9">
        <v>19.884580810030759</v>
      </c>
      <c r="I664" s="9">
        <v>433.47049376768405</v>
      </c>
      <c r="J664" s="287">
        <v>453.35507457771479</v>
      </c>
      <c r="K664" s="9">
        <v>20.617844847135832</v>
      </c>
      <c r="L664" s="9">
        <v>2.4060564865348053</v>
      </c>
      <c r="M664" s="287">
        <v>23.023901333670636</v>
      </c>
      <c r="N664" s="9">
        <v>18.99897960792331</v>
      </c>
      <c r="O664" s="9">
        <v>61.415076876163226</v>
      </c>
      <c r="P664" s="9">
        <v>13.368716833715393</v>
      </c>
      <c r="Q664" s="9">
        <v>7.3403498280724424</v>
      </c>
      <c r="R664" s="9">
        <v>36.292407858635229</v>
      </c>
      <c r="S664" s="9">
        <v>82.69054186566656</v>
      </c>
      <c r="T664" s="9">
        <v>44.501565792714956</v>
      </c>
      <c r="U664" s="9">
        <v>13.290513333824057</v>
      </c>
      <c r="V664" s="287">
        <v>277.89815199671511</v>
      </c>
      <c r="W664" s="287">
        <v>969.39943248989505</v>
      </c>
      <c r="X664" s="9">
        <v>96.193125431953248</v>
      </c>
      <c r="Y664" s="284">
        <v>1065.6441873360623</v>
      </c>
      <c r="Z664" s="568" t="str">
        <f>SUBSTITUTE(SUBSTITUTE(SUBSTITUTE(SUBSTITUTE(IF(E664="","",VLOOKUP(E664,Esquemas_NORM!$A$2:$H$126,8,FALSE)),"PROVINCIA ADMINISTRATIVA Y DE PLANIFICACIÓN","PAT"),"PROVINCIA ADMINISTRATIVA Y DE PLANIFICACION","PAT"),"PROVINCIA ADMINISTRATIVA DE PLANIFICACION","PAT"),"PROVINCIA ADMINISTRATIVA Y PLANIFICACION","PAT")</f>
        <v>PAT MINERO AGROECOLOGICA</v>
      </c>
      <c r="AA664" s="568" t="str">
        <f>IF($E664="","",INDEX(Esquemas_NORM!$H$2:$K$126,MATCH($E664,Esquemas_NORM!$A$2:$A$126,0),MATCH(AA$4,Esquemas_NORM!$H$1:$K$1,0)))</f>
        <v>A la fecha no ha conformado un EAT Región</v>
      </c>
      <c r="AB664" s="568" t="str">
        <f>IF($E664="","",INDEX(Esquemas_NORM!$H$2:$K$126,MATCH($E664,Esquemas_NORM!$A$2:$A$126,0),MATCH(AB$4,Esquemas_NORM!$H$1:$K$1,0)))</f>
        <v>A la fecha no ha conformado un EAT Área Metropolitana</v>
      </c>
      <c r="AC664" s="568" t="str">
        <f>IF($E664="","",INDEX(Esquemas_NORM!$H$2:$K$126,MATCH($E664,Esquemas_NORM!$A$2:$A$126,0),MATCH(AC$4,Esquemas_NORM!$H$1:$K$1,0)))</f>
        <v>A la fecha no ha conformado un EAT asociación - unión</v>
      </c>
      <c r="AD664" s="645"/>
    </row>
    <row r="665" spans="1:30" hidden="1" x14ac:dyDescent="0.3">
      <c r="A665" s="6">
        <v>2020</v>
      </c>
      <c r="B665" s="4" t="s">
        <v>556</v>
      </c>
      <c r="C665" s="4" t="s">
        <v>211</v>
      </c>
      <c r="D665" s="4" t="s">
        <v>565</v>
      </c>
      <c r="E665" s="4" t="s">
        <v>229</v>
      </c>
      <c r="F665" s="4" t="s">
        <v>214</v>
      </c>
      <c r="G665" s="4" t="s">
        <v>230</v>
      </c>
      <c r="H665" s="9">
        <v>15.142130644139097</v>
      </c>
      <c r="I665" s="9">
        <v>0.8665650178226475</v>
      </c>
      <c r="J665" s="287">
        <v>16.008695661961745</v>
      </c>
      <c r="K665" s="9">
        <v>1.3594107448911901</v>
      </c>
      <c r="L665" s="9">
        <v>6.9963140475083803</v>
      </c>
      <c r="M665" s="287">
        <v>8.3557247923995703</v>
      </c>
      <c r="N665" s="9">
        <v>3.2592164131357815</v>
      </c>
      <c r="O665" s="9">
        <v>15.895381752802573</v>
      </c>
      <c r="P665" s="9">
        <v>3.9979969467607313</v>
      </c>
      <c r="Q665" s="9">
        <v>3.6962393964353648</v>
      </c>
      <c r="R665" s="9">
        <v>7.3021549887320329</v>
      </c>
      <c r="S665" s="9">
        <v>11.520004284264727</v>
      </c>
      <c r="T665" s="9">
        <v>23.412934123834962</v>
      </c>
      <c r="U665" s="9">
        <v>5.2914605381205861</v>
      </c>
      <c r="V665" s="287">
        <v>74.375388444086767</v>
      </c>
      <c r="W665" s="287">
        <v>100.79845847200222</v>
      </c>
      <c r="X665" s="9">
        <v>10.002191495270814</v>
      </c>
      <c r="Y665" s="284">
        <v>110.80601841003082</v>
      </c>
      <c r="Z665" s="568" t="str">
        <f>SUBSTITUTE(SUBSTITUTE(SUBSTITUTE(SUBSTITUTE(IF(E665="","",VLOOKUP(E665,Esquemas_NORM!$A$2:$H$126,8,FALSE)),"PROVINCIA ADMINISTRATIVA Y DE PLANIFICACIÓN","PAT"),"PROVINCIA ADMINISTRATIVA Y DE PLANIFICACION","PAT"),"PROVINCIA ADMINISTRATIVA DE PLANIFICACION","PAT"),"PROVINCIA ADMINISTRATIVA Y PLANIFICACION","PAT")</f>
        <v>PAT MINERO AGROECOLOGICA</v>
      </c>
      <c r="AA665" s="568" t="str">
        <f>IF($E665="","",INDEX(Esquemas_NORM!$H$2:$K$126,MATCH($E665,Esquemas_NORM!$A$2:$A$126,0),MATCH(AA$4,Esquemas_NORM!$H$1:$K$1,0)))</f>
        <v>A la fecha no ha conformado un EAT Región</v>
      </c>
      <c r="AB665" s="568" t="str">
        <f>IF($E665="","",INDEX(Esquemas_NORM!$H$2:$K$126,MATCH($E665,Esquemas_NORM!$A$2:$A$126,0),MATCH(AB$4,Esquemas_NORM!$H$1:$K$1,0)))</f>
        <v>A la fecha no ha conformado un EAT Área Metropolitana</v>
      </c>
      <c r="AC665" s="568" t="str">
        <f>IF($E665="","",INDEX(Esquemas_NORM!$H$2:$K$126,MATCH($E665,Esquemas_NORM!$A$2:$A$126,0),MATCH(AC$4,Esquemas_NORM!$H$1:$K$1,0)))</f>
        <v>A la fecha no ha conformado un EAT asociación - unión</v>
      </c>
      <c r="AD665" s="645"/>
    </row>
    <row r="666" spans="1:30" hidden="1" x14ac:dyDescent="0.3">
      <c r="A666" s="6">
        <v>2020</v>
      </c>
      <c r="B666" s="4" t="s">
        <v>556</v>
      </c>
      <c r="C666" s="4" t="s">
        <v>211</v>
      </c>
      <c r="D666" s="4" t="s">
        <v>565</v>
      </c>
      <c r="E666" s="4" t="s">
        <v>231</v>
      </c>
      <c r="F666" s="4" t="s">
        <v>214</v>
      </c>
      <c r="G666" s="4" t="s">
        <v>232</v>
      </c>
      <c r="H666" s="9">
        <v>10.261436979181287</v>
      </c>
      <c r="I666" s="9">
        <v>0.31323979624903697</v>
      </c>
      <c r="J666" s="287">
        <v>10.574676775430325</v>
      </c>
      <c r="K666" s="9">
        <v>1.5087187884287776</v>
      </c>
      <c r="L666" s="9">
        <v>2.289805629551013</v>
      </c>
      <c r="M666" s="287">
        <v>3.7985244179797908</v>
      </c>
      <c r="N666" s="9">
        <v>1.7239832748293407</v>
      </c>
      <c r="O666" s="9">
        <v>7.5270306140129017</v>
      </c>
      <c r="P666" s="9">
        <v>2.0159518757280264</v>
      </c>
      <c r="Q666" s="9">
        <v>1.4742320703120442</v>
      </c>
      <c r="R666" s="9">
        <v>4.1992130625092337</v>
      </c>
      <c r="S666" s="9">
        <v>7.0964334111891807</v>
      </c>
      <c r="T666" s="9">
        <v>15.333891231324294</v>
      </c>
      <c r="U666" s="9">
        <v>2.8546561424491763</v>
      </c>
      <c r="V666" s="287">
        <v>42.2253916823542</v>
      </c>
      <c r="W666" s="287">
        <v>57.875101932675349</v>
      </c>
      <c r="X666" s="9">
        <v>5.7429236628634035</v>
      </c>
      <c r="Y666" s="284">
        <v>63.621107975731164</v>
      </c>
      <c r="Z666" s="568" t="str">
        <f>SUBSTITUTE(SUBSTITUTE(SUBSTITUTE(SUBSTITUTE(IF(E666="","",VLOOKUP(E666,Esquemas_NORM!$A$2:$H$126,8,FALSE)),"PROVINCIA ADMINISTRATIVA Y DE PLANIFICACIÓN","PAT"),"PROVINCIA ADMINISTRATIVA Y DE PLANIFICACION","PAT"),"PROVINCIA ADMINISTRATIVA DE PLANIFICACION","PAT"),"PROVINCIA ADMINISTRATIVA Y PLANIFICACION","PAT")</f>
        <v>PAT MINERO AGROECOLOGICA</v>
      </c>
      <c r="AA666" s="568" t="str">
        <f>IF($E666="","",INDEX(Esquemas_NORM!$H$2:$K$126,MATCH($E666,Esquemas_NORM!$A$2:$A$126,0),MATCH(AA$4,Esquemas_NORM!$H$1:$K$1,0)))</f>
        <v>A la fecha no ha conformado un EAT Región</v>
      </c>
      <c r="AB666" s="568" t="str">
        <f>IF($E666="","",INDEX(Esquemas_NORM!$H$2:$K$126,MATCH($E666,Esquemas_NORM!$A$2:$A$126,0),MATCH(AB$4,Esquemas_NORM!$H$1:$K$1,0)))</f>
        <v>A la fecha no ha conformado un EAT Área Metropolitana</v>
      </c>
      <c r="AC666" s="568" t="str">
        <f>IF($E666="","",INDEX(Esquemas_NORM!$H$2:$K$126,MATCH($E666,Esquemas_NORM!$A$2:$A$126,0),MATCH(AC$4,Esquemas_NORM!$H$1:$K$1,0)))</f>
        <v>A la fecha no ha conformado un EAT asociación - unión</v>
      </c>
      <c r="AD666" s="645"/>
    </row>
    <row r="667" spans="1:30" hidden="1" x14ac:dyDescent="0.3">
      <c r="A667" s="6">
        <v>2020</v>
      </c>
      <c r="B667" s="4" t="s">
        <v>556</v>
      </c>
      <c r="C667" s="4" t="s">
        <v>211</v>
      </c>
      <c r="D667" s="4" t="s">
        <v>565</v>
      </c>
      <c r="E667" s="4" t="s">
        <v>233</v>
      </c>
      <c r="F667" s="4" t="s">
        <v>214</v>
      </c>
      <c r="G667" s="4" t="s">
        <v>234</v>
      </c>
      <c r="H667" s="9">
        <v>45.60860147585479</v>
      </c>
      <c r="I667" s="9">
        <v>0.54006649800840723</v>
      </c>
      <c r="J667" s="287">
        <v>46.148667973863198</v>
      </c>
      <c r="K667" s="9">
        <v>4.6403400961779884</v>
      </c>
      <c r="L667" s="9">
        <v>13.033572855310068</v>
      </c>
      <c r="M667" s="287">
        <v>17.673912951488056</v>
      </c>
      <c r="N667" s="9">
        <v>3.3284034826012356</v>
      </c>
      <c r="O667" s="9">
        <v>21.910365787301409</v>
      </c>
      <c r="P667" s="9">
        <v>5.382982257523385</v>
      </c>
      <c r="Q667" s="9">
        <v>4.478908509673313</v>
      </c>
      <c r="R667" s="9">
        <v>11.575700694596771</v>
      </c>
      <c r="S667" s="9">
        <v>19.112069801273936</v>
      </c>
      <c r="T667" s="9">
        <v>47.940184449376531</v>
      </c>
      <c r="U667" s="9">
        <v>9.811437465681113</v>
      </c>
      <c r="V667" s="287">
        <v>123.54005244802768</v>
      </c>
      <c r="W667" s="287">
        <v>192.06849290308702</v>
      </c>
      <c r="X667" s="9">
        <v>19.058881210557015</v>
      </c>
      <c r="Y667" s="284">
        <v>211.13760352315413</v>
      </c>
      <c r="Z667" s="568" t="str">
        <f>SUBSTITUTE(SUBSTITUTE(SUBSTITUTE(SUBSTITUTE(IF(E667="","",VLOOKUP(E667,Esquemas_NORM!$A$2:$H$126,8,FALSE)),"PROVINCIA ADMINISTRATIVA Y DE PLANIFICACIÓN","PAT"),"PROVINCIA ADMINISTRATIVA Y DE PLANIFICACION","PAT"),"PROVINCIA ADMINISTRATIVA DE PLANIFICACION","PAT"),"PROVINCIA ADMINISTRATIVA Y PLANIFICACION","PAT")</f>
        <v>PAT MINERO AGROECOLOGICA</v>
      </c>
      <c r="AA667" s="568" t="str">
        <f>IF($E667="","",INDEX(Esquemas_NORM!$H$2:$K$126,MATCH($E667,Esquemas_NORM!$A$2:$A$126,0),MATCH(AA$4,Esquemas_NORM!$H$1:$K$1,0)))</f>
        <v>A la fecha no ha conformado un EAT Región</v>
      </c>
      <c r="AB667" s="568" t="str">
        <f>IF($E667="","",INDEX(Esquemas_NORM!$H$2:$K$126,MATCH($E667,Esquemas_NORM!$A$2:$A$126,0),MATCH(AB$4,Esquemas_NORM!$H$1:$K$1,0)))</f>
        <v>A la fecha no ha conformado un EAT Área Metropolitana</v>
      </c>
      <c r="AC667" s="568" t="str">
        <f>IF($E667="","",INDEX(Esquemas_NORM!$H$2:$K$126,MATCH($E667,Esquemas_NORM!$A$2:$A$126,0),MATCH(AC$4,Esquemas_NORM!$H$1:$K$1,0)))</f>
        <v>A la fecha no ha conformado un EAT asociación - unión</v>
      </c>
      <c r="AD667" s="645"/>
    </row>
    <row r="668" spans="1:30" hidden="1" x14ac:dyDescent="0.3">
      <c r="A668" s="6">
        <v>2020</v>
      </c>
      <c r="B668" s="4" t="s">
        <v>556</v>
      </c>
      <c r="C668" s="4" t="s">
        <v>235</v>
      </c>
      <c r="D668" s="4" t="s">
        <v>568</v>
      </c>
      <c r="E668" s="4" t="s">
        <v>237</v>
      </c>
      <c r="F668" s="4" t="s">
        <v>238</v>
      </c>
      <c r="G668" s="4" t="s">
        <v>239</v>
      </c>
      <c r="H668" s="9">
        <v>22.419624389083399</v>
      </c>
      <c r="I668" s="9">
        <v>0</v>
      </c>
      <c r="J668" s="287">
        <v>22.419624389083399</v>
      </c>
      <c r="K668" s="9">
        <v>2.0180216477655284</v>
      </c>
      <c r="L668" s="9">
        <v>13.951199793715025</v>
      </c>
      <c r="M668" s="287">
        <v>15.969221441480553</v>
      </c>
      <c r="N668" s="9">
        <v>5.8774859670100277</v>
      </c>
      <c r="O668" s="9">
        <v>13.857985473913642</v>
      </c>
      <c r="P668" s="9">
        <v>3.439403834845971</v>
      </c>
      <c r="Q668" s="9">
        <v>2.9243302185793176</v>
      </c>
      <c r="R668" s="9">
        <v>7.4511228374921119</v>
      </c>
      <c r="S668" s="9">
        <v>10.682585476832903</v>
      </c>
      <c r="T668" s="9">
        <v>20.082299868469686</v>
      </c>
      <c r="U668" s="9">
        <v>2.5913248535613413</v>
      </c>
      <c r="V668" s="287">
        <v>66.906538530705006</v>
      </c>
      <c r="W668" s="287">
        <v>107.81921223084741</v>
      </c>
      <c r="X668" s="9">
        <v>10.698858136824498</v>
      </c>
      <c r="Y668" s="284">
        <v>118.52381272998377</v>
      </c>
      <c r="Z668" s="568" t="str">
        <f>SUBSTITUTE(SUBSTITUTE(SUBSTITUTE(SUBSTITUTE(IF(E668="","",VLOOKUP(E668,Esquemas_NORM!$A$2:$H$126,8,FALSE)),"PROVINCIA ADMINISTRATIVA Y DE PLANIFICACIÓN","PAT"),"PROVINCIA ADMINISTRATIVA Y DE PLANIFICACION","PAT"),"PROVINCIA ADMINISTRATIVA DE PLANIFICACION","PAT"),"PROVINCIA ADMINISTRATIVA Y PLANIFICACION","PAT")</f>
        <v>PAT BIOENERGÉTICA DEL NORTE DE ANTIOQUIA</v>
      </c>
      <c r="AA668" s="568" t="str">
        <f>IF($E668="","",INDEX(Esquemas_NORM!$H$2:$K$126,MATCH($E668,Esquemas_NORM!$A$2:$A$126,0),MATCH(AA$4,Esquemas_NORM!$H$1:$K$1,0)))</f>
        <v>A la fecha no ha conformado un EAT Región</v>
      </c>
      <c r="AB668" s="568" t="str">
        <f>IF($E668="","",INDEX(Esquemas_NORM!$H$2:$K$126,MATCH($E668,Esquemas_NORM!$A$2:$A$126,0),MATCH(AB$4,Esquemas_NORM!$H$1:$K$1,0)))</f>
        <v>A la fecha no ha conformado un EAT Área Metropolitana</v>
      </c>
      <c r="AC668" s="568" t="str">
        <f>IF($E668="","",INDEX(Esquemas_NORM!$H$2:$K$126,MATCH($E668,Esquemas_NORM!$A$2:$A$126,0),MATCH(AC$4,Esquemas_NORM!$H$1:$K$1,0)))</f>
        <v>ASOCIACION DE MUNICIPIOS DEL NORTE ANTIOQUEÑO - AMUNORTE</v>
      </c>
      <c r="AD668" s="645"/>
    </row>
    <row r="669" spans="1:30" hidden="1" x14ac:dyDescent="0.3">
      <c r="A669" s="6">
        <v>2020</v>
      </c>
      <c r="B669" s="4" t="s">
        <v>556</v>
      </c>
      <c r="C669" s="4" t="s">
        <v>235</v>
      </c>
      <c r="D669" s="4" t="s">
        <v>569</v>
      </c>
      <c r="E669" s="4" t="s">
        <v>240</v>
      </c>
      <c r="F669" s="4" t="s">
        <v>238</v>
      </c>
      <c r="G669" s="4" t="s">
        <v>241</v>
      </c>
      <c r="H669" s="9">
        <v>19.296638358530604</v>
      </c>
      <c r="I669" s="9">
        <v>1.1357654835992211E-2</v>
      </c>
      <c r="J669" s="287">
        <v>19.307996013366598</v>
      </c>
      <c r="K669" s="9">
        <v>2.5981195008748315</v>
      </c>
      <c r="L669" s="9">
        <v>1.9277654190345763</v>
      </c>
      <c r="M669" s="287">
        <v>4.5258849199094078</v>
      </c>
      <c r="N669" s="9">
        <v>2.1063454914659729</v>
      </c>
      <c r="O669" s="9">
        <v>7.9869019444383955</v>
      </c>
      <c r="P669" s="9">
        <v>1.7890279582222244</v>
      </c>
      <c r="Q669" s="9">
        <v>1.112749269928748</v>
      </c>
      <c r="R669" s="9">
        <v>6.4843728092967989</v>
      </c>
      <c r="S669" s="9">
        <v>6.3941835576978425</v>
      </c>
      <c r="T669" s="9">
        <v>11.691244611322611</v>
      </c>
      <c r="U669" s="9">
        <v>1.971037856771058</v>
      </c>
      <c r="V669" s="287">
        <v>39.535863499143652</v>
      </c>
      <c r="W669" s="287">
        <v>65.673574816835938</v>
      </c>
      <c r="X669" s="9">
        <v>6.5167630681547593</v>
      </c>
      <c r="Y669" s="284">
        <v>72.193835605416453</v>
      </c>
      <c r="Z669" s="568" t="str">
        <f>SUBSTITUTE(SUBSTITUTE(SUBSTITUTE(SUBSTITUTE(IF(E669="","",VLOOKUP(E669,Esquemas_NORM!$A$2:$H$126,8,FALSE)),"PROVINCIA ADMINISTRATIVA Y DE PLANIFICACIÓN","PAT"),"PROVINCIA ADMINISTRATIVA Y DE PLANIFICACION","PAT"),"PROVINCIA ADMINISTRATIVA DE PLANIFICACION","PAT"),"PROVINCIA ADMINISTRATIVA Y PLANIFICACION","PAT")</f>
        <v>PAT DEL RIO GRANDE</v>
      </c>
      <c r="AA669" s="568" t="str">
        <f>IF($E669="","",INDEX(Esquemas_NORM!$H$2:$K$126,MATCH($E669,Esquemas_NORM!$A$2:$A$126,0),MATCH(AA$4,Esquemas_NORM!$H$1:$K$1,0)))</f>
        <v>A la fecha no ha conformado un EAT Región</v>
      </c>
      <c r="AB669" s="568" t="str">
        <f>IF($E669="","",INDEX(Esquemas_NORM!$H$2:$K$126,MATCH($E669,Esquemas_NORM!$A$2:$A$126,0),MATCH(AB$4,Esquemas_NORM!$H$1:$K$1,0)))</f>
        <v>A la fecha no ha conformado un EAT Área Metropolitana</v>
      </c>
      <c r="AC669" s="568" t="str">
        <f>IF($E669="","",INDEX(Esquemas_NORM!$H$2:$K$126,MATCH($E669,Esquemas_NORM!$A$2:$A$126,0),MATCH(AC$4,Esquemas_NORM!$H$1:$K$1,0)))</f>
        <v>A la fecha no ha conformado un EAT asociación - unión</v>
      </c>
      <c r="AD669" s="645"/>
    </row>
    <row r="670" spans="1:30" hidden="1" x14ac:dyDescent="0.3">
      <c r="A670" s="6">
        <v>2020</v>
      </c>
      <c r="B670" s="4" t="s">
        <v>556</v>
      </c>
      <c r="C670" s="4" t="s">
        <v>235</v>
      </c>
      <c r="D670" s="4" t="s">
        <v>568</v>
      </c>
      <c r="E670" s="4" t="s">
        <v>242</v>
      </c>
      <c r="F670" s="4" t="s">
        <v>238</v>
      </c>
      <c r="G670" s="4" t="s">
        <v>243</v>
      </c>
      <c r="H670" s="9">
        <v>11.05773311214195</v>
      </c>
      <c r="I670" s="9">
        <v>7.9047017834619373</v>
      </c>
      <c r="J670" s="287">
        <v>18.962434895603888</v>
      </c>
      <c r="K670" s="9">
        <v>0.58016133906376444</v>
      </c>
      <c r="L670" s="9">
        <v>3.5891222502382627</v>
      </c>
      <c r="M670" s="287">
        <v>4.1692835893020268</v>
      </c>
      <c r="N670" s="9">
        <v>1.2088688903642413</v>
      </c>
      <c r="O670" s="9">
        <v>9.360453758213648</v>
      </c>
      <c r="P670" s="9">
        <v>1.9965640322621427</v>
      </c>
      <c r="Q670" s="9">
        <v>1.4920249291593115</v>
      </c>
      <c r="R670" s="9">
        <v>3.771330729052218</v>
      </c>
      <c r="S670" s="9">
        <v>7.8629639748547557</v>
      </c>
      <c r="T670" s="9">
        <v>18.61701323358557</v>
      </c>
      <c r="U670" s="9">
        <v>1.7947006045535634</v>
      </c>
      <c r="V670" s="287">
        <v>46.103920152045454</v>
      </c>
      <c r="W670" s="287">
        <v>74.371165323477271</v>
      </c>
      <c r="X670" s="9">
        <v>7.3798215624310064</v>
      </c>
      <c r="Y670" s="284">
        <v>81.75494783283095</v>
      </c>
      <c r="Z670" s="568" t="str">
        <f>SUBSTITUTE(SUBSTITUTE(SUBSTITUTE(SUBSTITUTE(IF(E670="","",VLOOKUP(E670,Esquemas_NORM!$A$2:$H$126,8,FALSE)),"PROVINCIA ADMINISTRATIVA Y DE PLANIFICACIÓN","PAT"),"PROVINCIA ADMINISTRATIVA Y DE PLANIFICACION","PAT"),"PROVINCIA ADMINISTRATIVA DE PLANIFICACION","PAT"),"PROVINCIA ADMINISTRATIVA Y PLANIFICACION","PAT")</f>
        <v>PAT BIOENERGÉTICA DEL NORTE DE ANTIOQUIA</v>
      </c>
      <c r="AA670" s="568" t="str">
        <f>IF($E670="","",INDEX(Esquemas_NORM!$H$2:$K$126,MATCH($E670,Esquemas_NORM!$A$2:$A$126,0),MATCH(AA$4,Esquemas_NORM!$H$1:$K$1,0)))</f>
        <v>A la fecha no ha conformado un EAT Región</v>
      </c>
      <c r="AB670" s="568" t="str">
        <f>IF($E670="","",INDEX(Esquemas_NORM!$H$2:$K$126,MATCH($E670,Esquemas_NORM!$A$2:$A$126,0),MATCH(AB$4,Esquemas_NORM!$H$1:$K$1,0)))</f>
        <v>A la fecha no ha conformado un EAT Área Metropolitana</v>
      </c>
      <c r="AC670" s="568" t="str">
        <f>IF($E670="","",INDEX(Esquemas_NORM!$H$2:$K$126,MATCH($E670,Esquemas_NORM!$A$2:$A$126,0),MATCH(AC$4,Esquemas_NORM!$H$1:$K$1,0)))</f>
        <v>ASOCIACION DE MUNICIPIOS DEL NORTE ANTIOQUEÑO - AMUNORTE</v>
      </c>
      <c r="AD670" s="645"/>
    </row>
    <row r="671" spans="1:30" hidden="1" x14ac:dyDescent="0.3">
      <c r="A671" s="6">
        <v>2020</v>
      </c>
      <c r="B671" s="4" t="s">
        <v>556</v>
      </c>
      <c r="C671" s="4" t="s">
        <v>235</v>
      </c>
      <c r="D671" s="4" t="s">
        <v>568</v>
      </c>
      <c r="E671" s="4" t="s">
        <v>244</v>
      </c>
      <c r="F671" s="4" t="s">
        <v>238</v>
      </c>
      <c r="G671" s="4" t="s">
        <v>245</v>
      </c>
      <c r="H671" s="9">
        <v>4.459736736657109</v>
      </c>
      <c r="I671" s="9">
        <v>0</v>
      </c>
      <c r="J671" s="287">
        <v>4.459736736657109</v>
      </c>
      <c r="K671" s="9">
        <v>0.79136603454006837</v>
      </c>
      <c r="L671" s="9">
        <v>3.6501402445319955</v>
      </c>
      <c r="M671" s="287">
        <v>4.4415062790720636</v>
      </c>
      <c r="N671" s="9">
        <v>1.8849810059625034</v>
      </c>
      <c r="O671" s="9">
        <v>7.7300000316897011</v>
      </c>
      <c r="P671" s="9">
        <v>2.6947589931741915</v>
      </c>
      <c r="Q671" s="9">
        <v>2.139259293771878</v>
      </c>
      <c r="R671" s="9">
        <v>4.8508035692227152</v>
      </c>
      <c r="S671" s="9">
        <v>9.1249157849682554</v>
      </c>
      <c r="T671" s="9">
        <v>16.149938549107773</v>
      </c>
      <c r="U671" s="9">
        <v>2.2288177249890149</v>
      </c>
      <c r="V671" s="287">
        <v>46.803474952886035</v>
      </c>
      <c r="W671" s="287">
        <v>55.960502979841465</v>
      </c>
      <c r="X671" s="9">
        <v>5.5529387597879127</v>
      </c>
      <c r="Y671" s="284">
        <v>61.516422149860816</v>
      </c>
      <c r="Z671" s="568" t="str">
        <f>SUBSTITUTE(SUBSTITUTE(SUBSTITUTE(SUBSTITUTE(IF(E671="","",VLOOKUP(E671,Esquemas_NORM!$A$2:$H$126,8,FALSE)),"PROVINCIA ADMINISTRATIVA Y DE PLANIFICACIÓN","PAT"),"PROVINCIA ADMINISTRATIVA Y DE PLANIFICACION","PAT"),"PROVINCIA ADMINISTRATIVA DE PLANIFICACION","PAT"),"PROVINCIA ADMINISTRATIVA Y PLANIFICACION","PAT")</f>
        <v>PAT BIOENERGÉTICA DEL NORTE DE ANTIOQUIA</v>
      </c>
      <c r="AA671" s="568" t="str">
        <f>IF($E671="","",INDEX(Esquemas_NORM!$H$2:$K$126,MATCH($E671,Esquemas_NORM!$A$2:$A$126,0),MATCH(AA$4,Esquemas_NORM!$H$1:$K$1,0)))</f>
        <v>A la fecha no ha conformado un EAT Región</v>
      </c>
      <c r="AB671" s="568" t="str">
        <f>IF($E671="","",INDEX(Esquemas_NORM!$H$2:$K$126,MATCH($E671,Esquemas_NORM!$A$2:$A$126,0),MATCH(AB$4,Esquemas_NORM!$H$1:$K$1,0)))</f>
        <v>A la fecha no ha conformado un EAT Área Metropolitana</v>
      </c>
      <c r="AC671" s="568" t="str">
        <f>IF($E671="","",INDEX(Esquemas_NORM!$H$2:$K$126,MATCH($E671,Esquemas_NORM!$A$2:$A$126,0),MATCH(AC$4,Esquemas_NORM!$H$1:$K$1,0)))</f>
        <v>ASOCIACION DE MUNICIPIOS DEL NORTE ANTIOQUEÑO - AMUNORTE</v>
      </c>
      <c r="AD671" s="645"/>
    </row>
    <row r="672" spans="1:30" hidden="1" x14ac:dyDescent="0.3">
      <c r="A672" s="6">
        <v>2020</v>
      </c>
      <c r="B672" s="4" t="s">
        <v>556</v>
      </c>
      <c r="C672" s="4" t="s">
        <v>235</v>
      </c>
      <c r="D672" s="4" t="s">
        <v>566</v>
      </c>
      <c r="E672" s="4" t="s">
        <v>246</v>
      </c>
      <c r="F672" s="4" t="s">
        <v>238</v>
      </c>
      <c r="G672" s="4" t="s">
        <v>247</v>
      </c>
      <c r="H672" s="9">
        <v>7.6091400491071903</v>
      </c>
      <c r="I672" s="9">
        <v>0</v>
      </c>
      <c r="J672" s="287">
        <v>7.6091400491071903</v>
      </c>
      <c r="K672" s="9">
        <v>0.55798605872060991</v>
      </c>
      <c r="L672" s="9">
        <v>2.2498326385606755</v>
      </c>
      <c r="M672" s="287">
        <v>2.8078186972812853</v>
      </c>
      <c r="N672" s="9">
        <v>18.369936693223931</v>
      </c>
      <c r="O672" s="9">
        <v>1.1896164344459701</v>
      </c>
      <c r="P672" s="9">
        <v>0.38488204893653083</v>
      </c>
      <c r="Q672" s="9">
        <v>0.24403555712184652</v>
      </c>
      <c r="R672" s="9">
        <v>0.94095277444958381</v>
      </c>
      <c r="S672" s="9">
        <v>2.0758644572119129</v>
      </c>
      <c r="T672" s="9">
        <v>2.6453833348085944</v>
      </c>
      <c r="U672" s="9">
        <v>0.32698193885727139</v>
      </c>
      <c r="V672" s="287">
        <v>26.177653239055648</v>
      </c>
      <c r="W672" s="287">
        <v>40.830128425980611</v>
      </c>
      <c r="X672" s="9">
        <v>4.0515576278050602</v>
      </c>
      <c r="Y672" s="284">
        <v>44.883860632748146</v>
      </c>
      <c r="Z672" s="568" t="str">
        <f>SUBSTITUTE(SUBSTITUTE(SUBSTITUTE(SUBSTITUTE(IF(E672="","",VLOOKUP(E672,Esquemas_NORM!$A$2:$H$126,8,FALSE)),"PROVINCIA ADMINISTRATIVA Y DE PLANIFICACIÓN","PAT"),"PROVINCIA ADMINISTRATIVA Y DE PLANIFICACION","PAT"),"PROVINCIA ADMINISTRATIVA DE PLANIFICACION","PAT"),"PROVINCIA ADMINISTRATIVA Y PLANIFICACION","PAT")</f>
        <v>PAT BIOENERGÉTICA DEL NORTE DE ANTIOQUIA</v>
      </c>
      <c r="AA672" s="568" t="str">
        <f>IF($E672="","",INDEX(Esquemas_NORM!$H$2:$K$126,MATCH($E672,Esquemas_NORM!$A$2:$A$126,0),MATCH(AA$4,Esquemas_NORM!$H$1:$K$1,0)))</f>
        <v>A la fecha no ha conformado un EAT Región</v>
      </c>
      <c r="AB672" s="568" t="str">
        <f>IF($E672="","",INDEX(Esquemas_NORM!$H$2:$K$126,MATCH($E672,Esquemas_NORM!$A$2:$A$126,0),MATCH(AB$4,Esquemas_NORM!$H$1:$K$1,0)))</f>
        <v>A la fecha no ha conformado un EAT Área Metropolitana</v>
      </c>
      <c r="AC672" s="568" t="str">
        <f>IF($E672="","",INDEX(Esquemas_NORM!$H$2:$K$126,MATCH($E672,Esquemas_NORM!$A$2:$A$126,0),MATCH(AC$4,Esquemas_NORM!$H$1:$K$1,0)))</f>
        <v>A la fecha no ha conformado un EAT asociación - unión</v>
      </c>
      <c r="AD672" s="645"/>
    </row>
    <row r="673" spans="1:30" hidden="1" x14ac:dyDescent="0.3">
      <c r="A673" s="6">
        <v>2020</v>
      </c>
      <c r="B673" s="4" t="s">
        <v>556</v>
      </c>
      <c r="C673" s="4" t="s">
        <v>235</v>
      </c>
      <c r="D673" s="4" t="s">
        <v>569</v>
      </c>
      <c r="E673" s="4" t="s">
        <v>248</v>
      </c>
      <c r="F673" s="4" t="s">
        <v>238</v>
      </c>
      <c r="G673" s="4" t="s">
        <v>249</v>
      </c>
      <c r="H673" s="9">
        <v>157.02137099374355</v>
      </c>
      <c r="I673" s="9">
        <v>1.3405775027507181</v>
      </c>
      <c r="J673" s="287">
        <v>158.36194849649425</v>
      </c>
      <c r="K673" s="9">
        <v>23.637061136152962</v>
      </c>
      <c r="L673" s="9">
        <v>12.017847855259554</v>
      </c>
      <c r="M673" s="287">
        <v>35.654908991412512</v>
      </c>
      <c r="N673" s="9">
        <v>20.900727664469269</v>
      </c>
      <c r="O673" s="9">
        <v>52.789109921577293</v>
      </c>
      <c r="P673" s="9">
        <v>7.6709541791640499</v>
      </c>
      <c r="Q673" s="9">
        <v>10.004059738178693</v>
      </c>
      <c r="R673" s="9">
        <v>19.10868759358673</v>
      </c>
      <c r="S673" s="9">
        <v>26.695443137284883</v>
      </c>
      <c r="T673" s="9">
        <v>25.939448454567067</v>
      </c>
      <c r="U673" s="9">
        <v>6.8862939282911384</v>
      </c>
      <c r="V673" s="287">
        <v>169.99472461711915</v>
      </c>
      <c r="W673" s="287">
        <v>386.31799646942352</v>
      </c>
      <c r="X673" s="9">
        <v>38.334183253728966</v>
      </c>
      <c r="Y673" s="284">
        <v>424.67275470100037</v>
      </c>
      <c r="Z673" s="568" t="str">
        <f>SUBSTITUTE(SUBSTITUTE(SUBSTITUTE(SUBSTITUTE(IF(E673="","",VLOOKUP(E673,Esquemas_NORM!$A$2:$H$126,8,FALSE)),"PROVINCIA ADMINISTRATIVA Y DE PLANIFICACIÓN","PAT"),"PROVINCIA ADMINISTRATIVA Y DE PLANIFICACION","PAT"),"PROVINCIA ADMINISTRATIVA DE PLANIFICACION","PAT"),"PROVINCIA ADMINISTRATIVA Y PLANIFICACION","PAT")</f>
        <v>PAT DEL RIO GRANDE</v>
      </c>
      <c r="AA673" s="568" t="str">
        <f>IF($E673="","",INDEX(Esquemas_NORM!$H$2:$K$126,MATCH($E673,Esquemas_NORM!$A$2:$A$126,0),MATCH(AA$4,Esquemas_NORM!$H$1:$K$1,0)))</f>
        <v>A la fecha no ha conformado un EAT Región</v>
      </c>
      <c r="AB673" s="568" t="str">
        <f>IF($E673="","",INDEX(Esquemas_NORM!$H$2:$K$126,MATCH($E673,Esquemas_NORM!$A$2:$A$126,0),MATCH(AB$4,Esquemas_NORM!$H$1:$K$1,0)))</f>
        <v>A la fecha no ha conformado un EAT Área Metropolitana</v>
      </c>
      <c r="AC673" s="568" t="str">
        <f>IF($E673="","",INDEX(Esquemas_NORM!$H$2:$K$126,MATCH($E673,Esquemas_NORM!$A$2:$A$126,0),MATCH(AC$4,Esquemas_NORM!$H$1:$K$1,0)))</f>
        <v>ASOCIACION DE MUNICIPIOS DEL NORTE ANTIOQUEÑO - AMUNORTE</v>
      </c>
      <c r="AD673" s="645"/>
    </row>
    <row r="674" spans="1:30" hidden="1" x14ac:dyDescent="0.3">
      <c r="A674" s="6">
        <v>2020</v>
      </c>
      <c r="B674" s="4" t="s">
        <v>556</v>
      </c>
      <c r="C674" s="4" t="s">
        <v>235</v>
      </c>
      <c r="D674" s="4" t="s">
        <v>569</v>
      </c>
      <c r="E674" s="4" t="s">
        <v>250</v>
      </c>
      <c r="F674" s="4" t="s">
        <v>238</v>
      </c>
      <c r="G674" s="4" t="s">
        <v>251</v>
      </c>
      <c r="H674" s="9">
        <v>61.380809453963472</v>
      </c>
      <c r="I674" s="9">
        <v>0</v>
      </c>
      <c r="J674" s="287">
        <v>61.380809453963472</v>
      </c>
      <c r="K674" s="9">
        <v>145.36326375936841</v>
      </c>
      <c r="L674" s="9">
        <v>31.865907056593954</v>
      </c>
      <c r="M674" s="287">
        <v>177.22917081596236</v>
      </c>
      <c r="N674" s="9">
        <v>8.6325075193982155</v>
      </c>
      <c r="O674" s="9">
        <v>29.046089363297693</v>
      </c>
      <c r="P674" s="9">
        <v>4.3185439524404758</v>
      </c>
      <c r="Q674" s="9">
        <v>5.4767891303735698</v>
      </c>
      <c r="R674" s="9">
        <v>11.988946165332527</v>
      </c>
      <c r="S674" s="9">
        <v>17.010317032376939</v>
      </c>
      <c r="T674" s="9">
        <v>13.996980310720545</v>
      </c>
      <c r="U674" s="9">
        <v>4.5009257190115832</v>
      </c>
      <c r="V674" s="287">
        <v>94.971099192951556</v>
      </c>
      <c r="W674" s="287">
        <v>326.56215192391045</v>
      </c>
      <c r="X674" s="9">
        <v>32.404634239110408</v>
      </c>
      <c r="Y674" s="284">
        <v>358.98417859387735</v>
      </c>
      <c r="Z674" s="568" t="str">
        <f>SUBSTITUTE(SUBSTITUTE(SUBSTITUTE(SUBSTITUTE(IF(E674="","",VLOOKUP(E674,Esquemas_NORM!$A$2:$H$126,8,FALSE)),"PROVINCIA ADMINISTRATIVA Y DE PLANIFICACIÓN","PAT"),"PROVINCIA ADMINISTRATIVA Y DE PLANIFICACION","PAT"),"PROVINCIA ADMINISTRATIVA DE PLANIFICACION","PAT"),"PROVINCIA ADMINISTRATIVA Y PLANIFICACION","PAT")</f>
        <v>PAT DEL RIO GRANDE</v>
      </c>
      <c r="AA674" s="568" t="str">
        <f>IF($E674="","",INDEX(Esquemas_NORM!$H$2:$K$126,MATCH($E674,Esquemas_NORM!$A$2:$A$126,0),MATCH(AA$4,Esquemas_NORM!$H$1:$K$1,0)))</f>
        <v>A la fecha no ha conformado un EAT Región</v>
      </c>
      <c r="AB674" s="568" t="str">
        <f>IF($E674="","",INDEX(Esquemas_NORM!$H$2:$K$126,MATCH($E674,Esquemas_NORM!$A$2:$A$126,0),MATCH(AB$4,Esquemas_NORM!$H$1:$K$1,0)))</f>
        <v>A la fecha no ha conformado un EAT Área Metropolitana</v>
      </c>
      <c r="AC674" s="568" t="str">
        <f>IF($E674="","",INDEX(Esquemas_NORM!$H$2:$K$126,MATCH($E674,Esquemas_NORM!$A$2:$A$126,0),MATCH(AC$4,Esquemas_NORM!$H$1:$K$1,0)))</f>
        <v>A la fecha no ha conformado un EAT asociación - unión</v>
      </c>
      <c r="AD674" s="645"/>
    </row>
    <row r="675" spans="1:30" hidden="1" x14ac:dyDescent="0.3">
      <c r="A675" s="6">
        <v>2020</v>
      </c>
      <c r="B675" s="4" t="s">
        <v>556</v>
      </c>
      <c r="C675" s="4" t="s">
        <v>235</v>
      </c>
      <c r="D675" s="4" t="s">
        <v>566</v>
      </c>
      <c r="E675" s="4" t="s">
        <v>252</v>
      </c>
      <c r="F675" s="4" t="s">
        <v>238</v>
      </c>
      <c r="G675" s="4" t="s">
        <v>253</v>
      </c>
      <c r="H675" s="9">
        <v>22.140965145489819</v>
      </c>
      <c r="I675" s="9">
        <v>1.368144334882909</v>
      </c>
      <c r="J675" s="287">
        <v>23.509109480372729</v>
      </c>
      <c r="K675" s="9">
        <v>6.1729740301219875</v>
      </c>
      <c r="L675" s="9">
        <v>14.700749591987618</v>
      </c>
      <c r="M675" s="287">
        <v>20.873723622109605</v>
      </c>
      <c r="N675" s="9">
        <v>25.579194113034067</v>
      </c>
      <c r="O675" s="9">
        <v>41.478461032205182</v>
      </c>
      <c r="P675" s="9">
        <v>12.417264621060822</v>
      </c>
      <c r="Q675" s="9">
        <v>7.9255116356645035</v>
      </c>
      <c r="R675" s="9">
        <v>33.858838800278981</v>
      </c>
      <c r="S675" s="9">
        <v>40.178097841528491</v>
      </c>
      <c r="T675" s="9">
        <v>76.587747066009342</v>
      </c>
      <c r="U675" s="9">
        <v>14.244072996847487</v>
      </c>
      <c r="V675" s="287">
        <v>252.26918810662886</v>
      </c>
      <c r="W675" s="287">
        <v>301.70219001281555</v>
      </c>
      <c r="X675" s="9">
        <v>29.937789970158597</v>
      </c>
      <c r="Y675" s="284">
        <v>331.65604839276483</v>
      </c>
      <c r="Z675" s="568" t="str">
        <f>SUBSTITUTE(SUBSTITUTE(SUBSTITUTE(SUBSTITUTE(IF(E675="","",VLOOKUP(E675,Esquemas_NORM!$A$2:$H$126,8,FALSE)),"PROVINCIA ADMINISTRATIVA Y DE PLANIFICACIÓN","PAT"),"PROVINCIA ADMINISTRATIVA Y DE PLANIFICACION","PAT"),"PROVINCIA ADMINISTRATIVA DE PLANIFICACION","PAT"),"PROVINCIA ADMINISTRATIVA Y PLANIFICACION","PAT")</f>
        <v>PAT BIOENERGÉTICA DEL NORTE DE ANTIOQUIA</v>
      </c>
      <c r="AA675" s="568" t="str">
        <f>IF($E675="","",INDEX(Esquemas_NORM!$H$2:$K$126,MATCH($E675,Esquemas_NORM!$A$2:$A$126,0),MATCH(AA$4,Esquemas_NORM!$H$1:$K$1,0)))</f>
        <v>A la fecha no ha conformado un EAT Región</v>
      </c>
      <c r="AB675" s="568" t="str">
        <f>IF($E675="","",INDEX(Esquemas_NORM!$H$2:$K$126,MATCH($E675,Esquemas_NORM!$A$2:$A$126,0),MATCH(AB$4,Esquemas_NORM!$H$1:$K$1,0)))</f>
        <v>A la fecha no ha conformado un EAT Área Metropolitana</v>
      </c>
      <c r="AC675" s="568" t="str">
        <f>IF($E675="","",INDEX(Esquemas_NORM!$H$2:$K$126,MATCH($E675,Esquemas_NORM!$A$2:$A$126,0),MATCH(AC$4,Esquemas_NORM!$H$1:$K$1,0)))</f>
        <v>ASOCIACION DE MUNICIPIOS DEL NORTE ANTIOQUEÑO - AMUNORTE</v>
      </c>
      <c r="AD675" s="645"/>
    </row>
    <row r="676" spans="1:30" hidden="1" x14ac:dyDescent="0.3">
      <c r="A676" s="6">
        <v>2020</v>
      </c>
      <c r="B676" s="4" t="s">
        <v>556</v>
      </c>
      <c r="C676" s="4" t="s">
        <v>235</v>
      </c>
      <c r="D676" s="4" t="s">
        <v>566</v>
      </c>
      <c r="E676" s="4" t="s">
        <v>254</v>
      </c>
      <c r="F676" s="4" t="s">
        <v>238</v>
      </c>
      <c r="G676" s="4" t="s">
        <v>255</v>
      </c>
      <c r="H676" s="9">
        <v>3.894191899173991</v>
      </c>
      <c r="I676" s="9">
        <v>0</v>
      </c>
      <c r="J676" s="287">
        <v>3.894191899173991</v>
      </c>
      <c r="K676" s="9">
        <v>0.15595360546879478</v>
      </c>
      <c r="L676" s="9">
        <v>3.7534393589521104</v>
      </c>
      <c r="M676" s="287">
        <v>3.9093929644209053</v>
      </c>
      <c r="N676" s="9">
        <v>23.249411879977615</v>
      </c>
      <c r="O676" s="9">
        <v>1.8900296622743231</v>
      </c>
      <c r="P676" s="9">
        <v>0.65044562826134178</v>
      </c>
      <c r="Q676" s="9">
        <v>0.534950322429669</v>
      </c>
      <c r="R676" s="9">
        <v>1.1673134053838727</v>
      </c>
      <c r="S676" s="9">
        <v>2.9497655409828241</v>
      </c>
      <c r="T676" s="9">
        <v>4.6339379870162993</v>
      </c>
      <c r="U676" s="9">
        <v>0.72781294974318178</v>
      </c>
      <c r="V676" s="287">
        <v>35.803667376069129</v>
      </c>
      <c r="W676" s="287">
        <v>48.186726871276399</v>
      </c>
      <c r="X676" s="9">
        <v>4.781550005853318</v>
      </c>
      <c r="Y676" s="284">
        <v>52.970843262457585</v>
      </c>
      <c r="Z676" s="568" t="str">
        <f>SUBSTITUTE(SUBSTITUTE(SUBSTITUTE(SUBSTITUTE(IF(E676="","",VLOOKUP(E676,Esquemas_NORM!$A$2:$H$126,8,FALSE)),"PROVINCIA ADMINISTRATIVA Y DE PLANIFICACIÓN","PAT"),"PROVINCIA ADMINISTRATIVA Y DE PLANIFICACION","PAT"),"PROVINCIA ADMINISTRATIVA DE PLANIFICACION","PAT"),"PROVINCIA ADMINISTRATIVA Y PLANIFICACION","PAT")</f>
        <v>PAT BIOENERGÉTICA DEL NORTE DE ANTIOQUIA</v>
      </c>
      <c r="AA676" s="568" t="str">
        <f>IF($E676="","",INDEX(Esquemas_NORM!$H$2:$K$126,MATCH($E676,Esquemas_NORM!$A$2:$A$126,0),MATCH(AA$4,Esquemas_NORM!$H$1:$K$1,0)))</f>
        <v>A la fecha no ha conformado un EAT Región</v>
      </c>
      <c r="AB676" s="568" t="str">
        <f>IF($E676="","",INDEX(Esquemas_NORM!$H$2:$K$126,MATCH($E676,Esquemas_NORM!$A$2:$A$126,0),MATCH(AB$4,Esquemas_NORM!$H$1:$K$1,0)))</f>
        <v>A la fecha no ha conformado un EAT Área Metropolitana</v>
      </c>
      <c r="AC676" s="568" t="str">
        <f>IF($E676="","",INDEX(Esquemas_NORM!$H$2:$K$126,MATCH($E676,Esquemas_NORM!$A$2:$A$126,0),MATCH(AC$4,Esquemas_NORM!$H$1:$K$1,0)))</f>
        <v>A la fecha no ha conformado un EAT asociación - unión</v>
      </c>
      <c r="AD676" s="645"/>
    </row>
    <row r="677" spans="1:30" hidden="1" x14ac:dyDescent="0.3">
      <c r="A677" s="6">
        <v>2020</v>
      </c>
      <c r="B677" s="4" t="s">
        <v>556</v>
      </c>
      <c r="C677" s="4" t="s">
        <v>235</v>
      </c>
      <c r="D677" s="4" t="s">
        <v>570</v>
      </c>
      <c r="E677" s="4" t="s">
        <v>256</v>
      </c>
      <c r="F677" s="4" t="s">
        <v>238</v>
      </c>
      <c r="G677" s="4" t="s">
        <v>257</v>
      </c>
      <c r="H677" s="9">
        <v>34.580168319599679</v>
      </c>
      <c r="I677" s="9">
        <v>0</v>
      </c>
      <c r="J677" s="287">
        <v>34.580168319599679</v>
      </c>
      <c r="K677" s="9">
        <v>4.6282038691757581</v>
      </c>
      <c r="L677" s="9">
        <v>8.611110198497224</v>
      </c>
      <c r="M677" s="287">
        <v>13.239314067672982</v>
      </c>
      <c r="N677" s="9">
        <v>7.1092905371157213</v>
      </c>
      <c r="O677" s="9">
        <v>21.571650395616931</v>
      </c>
      <c r="P677" s="9">
        <v>7.8207577775990398</v>
      </c>
      <c r="Q677" s="9">
        <v>5.8676267800850184</v>
      </c>
      <c r="R677" s="9">
        <v>14.669088403335802</v>
      </c>
      <c r="S677" s="9">
        <v>21.96535099657914</v>
      </c>
      <c r="T677" s="9">
        <v>54.797077387109638</v>
      </c>
      <c r="U677" s="9">
        <v>5.5689962107065067</v>
      </c>
      <c r="V677" s="287">
        <v>139.36983848814779</v>
      </c>
      <c r="W677" s="287">
        <v>191.0360033160228</v>
      </c>
      <c r="X677" s="9">
        <v>18.956427673834213</v>
      </c>
      <c r="Y677" s="284">
        <v>210.0026054098233</v>
      </c>
      <c r="Z677" s="568" t="str">
        <f>SUBSTITUTE(SUBSTITUTE(SUBSTITUTE(SUBSTITUTE(IF(E677="","",VLOOKUP(E677,Esquemas_NORM!$A$2:$H$126,8,FALSE)),"PROVINCIA ADMINISTRATIVA Y DE PLANIFICACIÓN","PAT"),"PROVINCIA ADMINISTRATIVA Y DE PLANIFICACION","PAT"),"PROVINCIA ADMINISTRATIVA DE PLANIFICACION","PAT"),"PROVINCIA ADMINISTRATIVA Y PLANIFICACION","PAT")</f>
        <v>PAT BIOENERGÉTICA DEL NORTE DE ANTIOQUIA</v>
      </c>
      <c r="AA677" s="568" t="str">
        <f>IF($E677="","",INDEX(Esquemas_NORM!$H$2:$K$126,MATCH($E677,Esquemas_NORM!$A$2:$A$126,0),MATCH(AA$4,Esquemas_NORM!$H$1:$K$1,0)))</f>
        <v>A la fecha no ha conformado un EAT Región</v>
      </c>
      <c r="AB677" s="568" t="str">
        <f>IF($E677="","",INDEX(Esquemas_NORM!$H$2:$K$126,MATCH($E677,Esquemas_NORM!$A$2:$A$126,0),MATCH(AB$4,Esquemas_NORM!$H$1:$K$1,0)))</f>
        <v>A la fecha no ha conformado un EAT Área Metropolitana</v>
      </c>
      <c r="AC677" s="568" t="str">
        <f>IF($E677="","",INDEX(Esquemas_NORM!$H$2:$K$126,MATCH($E677,Esquemas_NORM!$A$2:$A$126,0),MATCH(AC$4,Esquemas_NORM!$H$1:$K$1,0)))</f>
        <v>ASOCIACION DE MUNICIPIOS DEL NORTE ANTIOQUEÑO - AMUNORTE</v>
      </c>
      <c r="AD677" s="645"/>
    </row>
    <row r="678" spans="1:30" hidden="1" x14ac:dyDescent="0.3">
      <c r="A678" s="6">
        <v>2020</v>
      </c>
      <c r="B678" s="4" t="s">
        <v>556</v>
      </c>
      <c r="C678" s="4" t="s">
        <v>235</v>
      </c>
      <c r="D678" s="4" t="s">
        <v>570</v>
      </c>
      <c r="E678" s="4" t="s">
        <v>258</v>
      </c>
      <c r="F678" s="4" t="s">
        <v>238</v>
      </c>
      <c r="G678" s="4" t="s">
        <v>259</v>
      </c>
      <c r="H678" s="9">
        <v>14.309460257835607</v>
      </c>
      <c r="I678" s="9">
        <v>0</v>
      </c>
      <c r="J678" s="287">
        <v>14.309460257835607</v>
      </c>
      <c r="K678" s="9">
        <v>1.3052308292397905</v>
      </c>
      <c r="L678" s="9">
        <v>2.8366285928446153</v>
      </c>
      <c r="M678" s="287">
        <v>4.1418594220844058</v>
      </c>
      <c r="N678" s="9">
        <v>1.1747875537894346</v>
      </c>
      <c r="O678" s="9">
        <v>4.8987068179081552</v>
      </c>
      <c r="P678" s="9">
        <v>2.0111206392565544</v>
      </c>
      <c r="Q678" s="9">
        <v>1.647926691828572</v>
      </c>
      <c r="R678" s="9">
        <v>6.5233755998537246</v>
      </c>
      <c r="S678" s="9">
        <v>6.0798608162694308</v>
      </c>
      <c r="T678" s="9">
        <v>15.942547230816142</v>
      </c>
      <c r="U678" s="9">
        <v>2.0437143109883489</v>
      </c>
      <c r="V678" s="287">
        <v>40.322039660710359</v>
      </c>
      <c r="W678" s="287">
        <v>60.050334345976736</v>
      </c>
      <c r="X678" s="9">
        <v>5.9587711219853752</v>
      </c>
      <c r="Y678" s="284">
        <v>66.012303699238672</v>
      </c>
      <c r="Z678" s="568" t="str">
        <f>SUBSTITUTE(SUBSTITUTE(SUBSTITUTE(SUBSTITUTE(IF(E678="","",VLOOKUP(E678,Esquemas_NORM!$A$2:$H$126,8,FALSE)),"PROVINCIA ADMINISTRATIVA Y DE PLANIFICACIÓN","PAT"),"PROVINCIA ADMINISTRATIVA Y DE PLANIFICACION","PAT"),"PROVINCIA ADMINISTRATIVA DE PLANIFICACION","PAT"),"PROVINCIA ADMINISTRATIVA Y PLANIFICACION","PAT")</f>
        <v>PAT BIOENERGÉTICA DEL NORTE DE ANTIOQUIA</v>
      </c>
      <c r="AA678" s="568" t="str">
        <f>IF($E678="","",INDEX(Esquemas_NORM!$H$2:$K$126,MATCH($E678,Esquemas_NORM!$A$2:$A$126,0),MATCH(AA$4,Esquemas_NORM!$H$1:$K$1,0)))</f>
        <v>A la fecha no ha conformado un EAT Región</v>
      </c>
      <c r="AB678" s="568" t="str">
        <f>IF($E678="","",INDEX(Esquemas_NORM!$H$2:$K$126,MATCH($E678,Esquemas_NORM!$A$2:$A$126,0),MATCH(AB$4,Esquemas_NORM!$H$1:$K$1,0)))</f>
        <v>A la fecha no ha conformado un EAT Área Metropolitana</v>
      </c>
      <c r="AC678" s="568" t="str">
        <f>IF($E678="","",INDEX(Esquemas_NORM!$H$2:$K$126,MATCH($E678,Esquemas_NORM!$A$2:$A$126,0),MATCH(AC$4,Esquemas_NORM!$H$1:$K$1,0)))</f>
        <v>ASOCIACION DE MUNICIPIOS DEL NORTE ANTIOQUEÑO - AMUNORTE</v>
      </c>
      <c r="AD678" s="645"/>
    </row>
    <row r="679" spans="1:30" hidden="1" x14ac:dyDescent="0.3">
      <c r="A679" s="6">
        <v>2020</v>
      </c>
      <c r="B679" s="4" t="s">
        <v>556</v>
      </c>
      <c r="C679" s="4" t="s">
        <v>235</v>
      </c>
      <c r="D679" s="4" t="s">
        <v>569</v>
      </c>
      <c r="E679" s="4" t="s">
        <v>260</v>
      </c>
      <c r="F679" s="4" t="s">
        <v>238</v>
      </c>
      <c r="G679" s="4" t="s">
        <v>261</v>
      </c>
      <c r="H679" s="9">
        <v>3.6210230303888316</v>
      </c>
      <c r="I679" s="9">
        <v>0</v>
      </c>
      <c r="J679" s="287">
        <v>3.6210230303888316</v>
      </c>
      <c r="K679" s="9">
        <v>1.4491762072609593</v>
      </c>
      <c r="L679" s="9">
        <v>0.80858177471959969</v>
      </c>
      <c r="M679" s="287">
        <v>2.2577579819805589</v>
      </c>
      <c r="N679" s="9">
        <v>1.661033977759474</v>
      </c>
      <c r="O679" s="9">
        <v>4.4630610539758129</v>
      </c>
      <c r="P679" s="9">
        <v>1.1744154784961296</v>
      </c>
      <c r="Q679" s="9">
        <v>0.90206702788213411</v>
      </c>
      <c r="R679" s="9">
        <v>2.7592961503696838</v>
      </c>
      <c r="S679" s="9">
        <v>3.9532601966824448</v>
      </c>
      <c r="T679" s="9">
        <v>7.2310146694532778</v>
      </c>
      <c r="U679" s="9">
        <v>1.4772088320555992</v>
      </c>
      <c r="V679" s="287">
        <v>23.621357386674557</v>
      </c>
      <c r="W679" s="287">
        <v>29.965432604788287</v>
      </c>
      <c r="X679" s="9">
        <v>2.9734581232220507</v>
      </c>
      <c r="Y679" s="284">
        <v>32.940486662234754</v>
      </c>
      <c r="Z679" s="568" t="str">
        <f>SUBSTITUTE(SUBSTITUTE(SUBSTITUTE(SUBSTITUTE(IF(E679="","",VLOOKUP(E679,Esquemas_NORM!$A$2:$H$126,8,FALSE)),"PROVINCIA ADMINISTRATIVA Y DE PLANIFICACIÓN","PAT"),"PROVINCIA ADMINISTRATIVA Y DE PLANIFICACION","PAT"),"PROVINCIA ADMINISTRATIVA DE PLANIFICACION","PAT"),"PROVINCIA ADMINISTRATIVA Y PLANIFICACION","PAT")</f>
        <v>PAT BIOENERGÉTICA DEL NORTE DE ANTIOQUIA</v>
      </c>
      <c r="AA679" s="568" t="str">
        <f>IF($E679="","",INDEX(Esquemas_NORM!$H$2:$K$126,MATCH($E679,Esquemas_NORM!$A$2:$A$126,0),MATCH(AA$4,Esquemas_NORM!$H$1:$K$1,0)))</f>
        <v>A la fecha no ha conformado un EAT Región</v>
      </c>
      <c r="AB679" s="568" t="str">
        <f>IF($E679="","",INDEX(Esquemas_NORM!$H$2:$K$126,MATCH($E679,Esquemas_NORM!$A$2:$A$126,0),MATCH(AB$4,Esquemas_NORM!$H$1:$K$1,0)))</f>
        <v>A la fecha no ha conformado un EAT Área Metropolitana</v>
      </c>
      <c r="AC679" s="568" t="str">
        <f>IF($E679="","",INDEX(Esquemas_NORM!$H$2:$K$126,MATCH($E679,Esquemas_NORM!$A$2:$A$126,0),MATCH(AC$4,Esquemas_NORM!$H$1:$K$1,0)))</f>
        <v>ASOCIACION DE MUNICIPIOS DEL NORTE ANTIOQUEÑO - AMUNORTE</v>
      </c>
      <c r="AD679" s="645"/>
    </row>
    <row r="680" spans="1:30" hidden="1" x14ac:dyDescent="0.3">
      <c r="A680" s="6">
        <v>2020</v>
      </c>
      <c r="B680" s="4" t="s">
        <v>556</v>
      </c>
      <c r="C680" s="4" t="s">
        <v>235</v>
      </c>
      <c r="D680" s="4" t="s">
        <v>569</v>
      </c>
      <c r="E680" s="4" t="s">
        <v>262</v>
      </c>
      <c r="F680" s="4" t="s">
        <v>238</v>
      </c>
      <c r="G680" s="4" t="s">
        <v>263</v>
      </c>
      <c r="H680" s="9">
        <v>73.402274576980261</v>
      </c>
      <c r="I680" s="9">
        <v>1.1880970166136599E-2</v>
      </c>
      <c r="J680" s="287">
        <v>73.414155547146393</v>
      </c>
      <c r="K680" s="9">
        <v>422.29282150392709</v>
      </c>
      <c r="L680" s="9">
        <v>37.57740435663753</v>
      </c>
      <c r="M680" s="287">
        <v>459.87022586056463</v>
      </c>
      <c r="N680" s="9">
        <v>16.426827506625699</v>
      </c>
      <c r="O680" s="9">
        <v>56.353573143115561</v>
      </c>
      <c r="P680" s="9">
        <v>8.2123952680300061</v>
      </c>
      <c r="Q680" s="9">
        <v>11.778796153221817</v>
      </c>
      <c r="R680" s="9">
        <v>27.601540780231581</v>
      </c>
      <c r="S680" s="9">
        <v>35.806541736768388</v>
      </c>
      <c r="T680" s="9">
        <v>32.046490298327683</v>
      </c>
      <c r="U680" s="9">
        <v>8.0635688143905195</v>
      </c>
      <c r="V680" s="287">
        <v>196.28973370071128</v>
      </c>
      <c r="W680" s="287">
        <v>697.88544114815056</v>
      </c>
      <c r="X680" s="9">
        <v>69.250898574649838</v>
      </c>
      <c r="Y680" s="284">
        <v>767.17350852576692</v>
      </c>
      <c r="Z680" s="568" t="str">
        <f>SUBSTITUTE(SUBSTITUTE(SUBSTITUTE(SUBSTITUTE(IF(E680="","",VLOOKUP(E680,Esquemas_NORM!$A$2:$H$126,8,FALSE)),"PROVINCIA ADMINISTRATIVA Y DE PLANIFICACIÓN","PAT"),"PROVINCIA ADMINISTRATIVA Y DE PLANIFICACION","PAT"),"PROVINCIA ADMINISTRATIVA DE PLANIFICACION","PAT"),"PROVINCIA ADMINISTRATIVA Y PLANIFICACION","PAT")</f>
        <v>PAT DEL RIO GRANDE</v>
      </c>
      <c r="AA680" s="568" t="str">
        <f>IF($E680="","",INDEX(Esquemas_NORM!$H$2:$K$126,MATCH($E680,Esquemas_NORM!$A$2:$A$126,0),MATCH(AA$4,Esquemas_NORM!$H$1:$K$1,0)))</f>
        <v>A la fecha no ha conformado un EAT Región</v>
      </c>
      <c r="AB680" s="568" t="str">
        <f>IF($E680="","",INDEX(Esquemas_NORM!$H$2:$K$126,MATCH($E680,Esquemas_NORM!$A$2:$A$126,0),MATCH(AB$4,Esquemas_NORM!$H$1:$K$1,0)))</f>
        <v>A la fecha no ha conformado un EAT Área Metropolitana</v>
      </c>
      <c r="AC680" s="568" t="str">
        <f>IF($E680="","",INDEX(Esquemas_NORM!$H$2:$K$126,MATCH($E680,Esquemas_NORM!$A$2:$A$126,0),MATCH(AC$4,Esquemas_NORM!$H$1:$K$1,0)))</f>
        <v>A la fecha no ha conformado un EAT asociación - unión</v>
      </c>
      <c r="AD680" s="645"/>
    </row>
    <row r="681" spans="1:30" hidden="1" x14ac:dyDescent="0.3">
      <c r="A681" s="6">
        <v>2020</v>
      </c>
      <c r="B681" s="4" t="s">
        <v>556</v>
      </c>
      <c r="C681" s="4" t="s">
        <v>235</v>
      </c>
      <c r="D681" s="4" t="s">
        <v>569</v>
      </c>
      <c r="E681" s="4" t="s">
        <v>264</v>
      </c>
      <c r="F681" s="4" t="s">
        <v>238</v>
      </c>
      <c r="G681" s="4" t="s">
        <v>265</v>
      </c>
      <c r="H681" s="9">
        <v>245.17853153141806</v>
      </c>
      <c r="I681" s="9">
        <v>1.9607040899237291</v>
      </c>
      <c r="J681" s="287">
        <v>247.13923562134178</v>
      </c>
      <c r="K681" s="9">
        <v>153.06197391385032</v>
      </c>
      <c r="L681" s="9">
        <v>72.549035321049374</v>
      </c>
      <c r="M681" s="287">
        <v>225.61100923489971</v>
      </c>
      <c r="N681" s="9">
        <v>35.061137349246572</v>
      </c>
      <c r="O681" s="9">
        <v>78.959457447431831</v>
      </c>
      <c r="P681" s="9">
        <v>12.414955175447025</v>
      </c>
      <c r="Q681" s="9">
        <v>14.58523691895579</v>
      </c>
      <c r="R681" s="9">
        <v>32.071216506113132</v>
      </c>
      <c r="S681" s="9">
        <v>53.70325629857706</v>
      </c>
      <c r="T681" s="9">
        <v>101.7376643695583</v>
      </c>
      <c r="U681" s="9">
        <v>10.532968820380278</v>
      </c>
      <c r="V681" s="287">
        <v>339.06589288571001</v>
      </c>
      <c r="W681" s="287">
        <v>830.62824461464265</v>
      </c>
      <c r="X681" s="9">
        <v>82.422914893361252</v>
      </c>
      <c r="Y681" s="284">
        <v>913.09539808319209</v>
      </c>
      <c r="Z681" s="568" t="str">
        <f>SUBSTITUTE(SUBSTITUTE(SUBSTITUTE(SUBSTITUTE(IF(E681="","",VLOOKUP(E681,Esquemas_NORM!$A$2:$H$126,8,FALSE)),"PROVINCIA ADMINISTRATIVA Y DE PLANIFICACIÓN","PAT"),"PROVINCIA ADMINISTRATIVA Y DE PLANIFICACION","PAT"),"PROVINCIA ADMINISTRATIVA DE PLANIFICACION","PAT"),"PROVINCIA ADMINISTRATIVA Y PLANIFICACION","PAT")</f>
        <v>PAT DEL RIO GRANDE</v>
      </c>
      <c r="AA681" s="568" t="str">
        <f>IF($E681="","",INDEX(Esquemas_NORM!$H$2:$K$126,MATCH($E681,Esquemas_NORM!$A$2:$A$126,0),MATCH(AA$4,Esquemas_NORM!$H$1:$K$1,0)))</f>
        <v>A la fecha no ha conformado un EAT Región</v>
      </c>
      <c r="AB681" s="568" t="str">
        <f>IF($E681="","",INDEX(Esquemas_NORM!$H$2:$K$126,MATCH($E681,Esquemas_NORM!$A$2:$A$126,0),MATCH(AB$4,Esquemas_NORM!$H$1:$K$1,0)))</f>
        <v>A la fecha no ha conformado un EAT Área Metropolitana</v>
      </c>
      <c r="AC681" s="568" t="str">
        <f>IF($E681="","",INDEX(Esquemas_NORM!$H$2:$K$126,MATCH($E681,Esquemas_NORM!$A$2:$A$126,0),MATCH(AC$4,Esquemas_NORM!$H$1:$K$1,0)))</f>
        <v>A la fecha no ha conformado un EAT asociación - unión</v>
      </c>
      <c r="AD681" s="645"/>
    </row>
    <row r="682" spans="1:30" hidden="1" x14ac:dyDescent="0.3">
      <c r="A682" s="6">
        <v>2020</v>
      </c>
      <c r="B682" s="4" t="s">
        <v>556</v>
      </c>
      <c r="C682" s="4" t="s">
        <v>235</v>
      </c>
      <c r="D682" s="4" t="s">
        <v>570</v>
      </c>
      <c r="E682" s="4" t="s">
        <v>266</v>
      </c>
      <c r="F682" s="4" t="s">
        <v>238</v>
      </c>
      <c r="G682" s="4" t="s">
        <v>267</v>
      </c>
      <c r="H682" s="9">
        <v>8.4815579239162098</v>
      </c>
      <c r="I682" s="9">
        <v>0.81929507635394927</v>
      </c>
      <c r="J682" s="287">
        <v>9.300853000270159</v>
      </c>
      <c r="K682" s="9">
        <v>4.3824425107031173</v>
      </c>
      <c r="L682" s="9">
        <v>0.21503788887221498</v>
      </c>
      <c r="M682" s="287">
        <v>4.5974803995753319</v>
      </c>
      <c r="N682" s="9">
        <v>7.8801312357283457</v>
      </c>
      <c r="O682" s="9">
        <v>6.8435126941623325</v>
      </c>
      <c r="P682" s="9">
        <v>1.4508867155579888</v>
      </c>
      <c r="Q682" s="9">
        <v>1.3875004063971776</v>
      </c>
      <c r="R682" s="9">
        <v>3.9969534954202981</v>
      </c>
      <c r="S682" s="9">
        <v>15.074917221404826</v>
      </c>
      <c r="T682" s="9">
        <v>10.759439298545086</v>
      </c>
      <c r="U682" s="9">
        <v>1.4514976855331647</v>
      </c>
      <c r="V682" s="287">
        <v>48.844838752749219</v>
      </c>
      <c r="W682" s="287">
        <v>64.995514429343913</v>
      </c>
      <c r="X682" s="9">
        <v>6.4494794018741786</v>
      </c>
      <c r="Y682" s="284">
        <v>71.448455438707143</v>
      </c>
      <c r="Z682" s="568" t="str">
        <f>SUBSTITUTE(SUBSTITUTE(SUBSTITUTE(SUBSTITUTE(IF(E682="","",VLOOKUP(E682,Esquemas_NORM!$A$2:$H$126,8,FALSE)),"PROVINCIA ADMINISTRATIVA Y DE PLANIFICACIÓN","PAT"),"PROVINCIA ADMINISTRATIVA Y DE PLANIFICACION","PAT"),"PROVINCIA ADMINISTRATIVA DE PLANIFICACION","PAT"),"PROVINCIA ADMINISTRATIVA Y PLANIFICACION","PAT")</f>
        <v>PAT BIOENERGÉTICA DEL NORTE DE ANTIOQUIA</v>
      </c>
      <c r="AA682" s="568" t="str">
        <f>IF($E682="","",INDEX(Esquemas_NORM!$H$2:$K$126,MATCH($E682,Esquemas_NORM!$A$2:$A$126,0),MATCH(AA$4,Esquemas_NORM!$H$1:$K$1,0)))</f>
        <v>A la fecha no ha conformado un EAT Región</v>
      </c>
      <c r="AB682" s="568" t="str">
        <f>IF($E682="","",INDEX(Esquemas_NORM!$H$2:$K$126,MATCH($E682,Esquemas_NORM!$A$2:$A$126,0),MATCH(AB$4,Esquemas_NORM!$H$1:$K$1,0)))</f>
        <v>A la fecha no ha conformado un EAT Área Metropolitana</v>
      </c>
      <c r="AC682" s="568" t="str">
        <f>IF($E682="","",INDEX(Esquemas_NORM!$H$2:$K$126,MATCH($E682,Esquemas_NORM!$A$2:$A$126,0),MATCH(AC$4,Esquemas_NORM!$H$1:$K$1,0)))</f>
        <v>ASOCIACION DE MUNICIPIOS DEL NORTE ANTIOQUEÑO - AMUNORTE</v>
      </c>
      <c r="AD682" s="645"/>
    </row>
    <row r="683" spans="1:30" hidden="1" x14ac:dyDescent="0.3">
      <c r="A683" s="6">
        <v>2020</v>
      </c>
      <c r="B683" s="4" t="s">
        <v>556</v>
      </c>
      <c r="C683" s="4" t="s">
        <v>235</v>
      </c>
      <c r="D683" s="4" t="s">
        <v>568</v>
      </c>
      <c r="E683" s="4" t="s">
        <v>268</v>
      </c>
      <c r="F683" s="4" t="s">
        <v>238</v>
      </c>
      <c r="G683" s="4" t="s">
        <v>269</v>
      </c>
      <c r="H683" s="9">
        <v>11.073412284047782</v>
      </c>
      <c r="I683" s="9">
        <v>4.8380655379606119E-2</v>
      </c>
      <c r="J683" s="287">
        <v>11.121792939427388</v>
      </c>
      <c r="K683" s="9">
        <v>1.9156618211284682</v>
      </c>
      <c r="L683" s="9">
        <v>5.0307977355312063</v>
      </c>
      <c r="M683" s="287">
        <v>6.9464595566596747</v>
      </c>
      <c r="N683" s="9">
        <v>2.2539651857390672</v>
      </c>
      <c r="O683" s="9">
        <v>19.70761631285723</v>
      </c>
      <c r="P683" s="9">
        <v>3.914219308167707</v>
      </c>
      <c r="Q683" s="9">
        <v>3.080451563037911</v>
      </c>
      <c r="R683" s="9">
        <v>8.2094226894165736</v>
      </c>
      <c r="S683" s="9">
        <v>11.257528919102629</v>
      </c>
      <c r="T683" s="9">
        <v>30.059070175071547</v>
      </c>
      <c r="U683" s="9">
        <v>3.4791691808432468</v>
      </c>
      <c r="V683" s="287">
        <v>81.961443334235909</v>
      </c>
      <c r="W683" s="287">
        <v>101.36468013097596</v>
      </c>
      <c r="X683" s="9">
        <v>10.058377448386292</v>
      </c>
      <c r="Y683" s="284">
        <v>111.42845617861855</v>
      </c>
      <c r="Z683" s="568" t="str">
        <f>SUBSTITUTE(SUBSTITUTE(SUBSTITUTE(SUBSTITUTE(IF(E683="","",VLOOKUP(E683,Esquemas_NORM!$A$2:$H$126,8,FALSE)),"PROVINCIA ADMINISTRATIVA Y DE PLANIFICACIÓN","PAT"),"PROVINCIA ADMINISTRATIVA Y DE PLANIFICACION","PAT"),"PROVINCIA ADMINISTRATIVA DE PLANIFICACION","PAT"),"PROVINCIA ADMINISTRATIVA Y PLANIFICACION","PAT")</f>
        <v>PAT BIOENERGÉTICA DEL NORTE DE ANTIOQUIA</v>
      </c>
      <c r="AA683" s="568" t="str">
        <f>IF($E683="","",INDEX(Esquemas_NORM!$H$2:$K$126,MATCH($E683,Esquemas_NORM!$A$2:$A$126,0),MATCH(AA$4,Esquemas_NORM!$H$1:$K$1,0)))</f>
        <v>A la fecha no ha conformado un EAT Región</v>
      </c>
      <c r="AB683" s="568" t="str">
        <f>IF($E683="","",INDEX(Esquemas_NORM!$H$2:$K$126,MATCH($E683,Esquemas_NORM!$A$2:$A$126,0),MATCH(AB$4,Esquemas_NORM!$H$1:$K$1,0)))</f>
        <v>A la fecha no ha conformado un EAT Área Metropolitana</v>
      </c>
      <c r="AC683" s="568" t="str">
        <f>IF($E683="","",INDEX(Esquemas_NORM!$H$2:$K$126,MATCH($E683,Esquemas_NORM!$A$2:$A$126,0),MATCH(AC$4,Esquemas_NORM!$H$1:$K$1,0)))</f>
        <v>A la fecha no ha conformado un EAT asociación - unión</v>
      </c>
      <c r="AD683" s="645"/>
    </row>
    <row r="684" spans="1:30" hidden="1" x14ac:dyDescent="0.3">
      <c r="A684" s="6">
        <v>2020</v>
      </c>
      <c r="B684" s="4" t="s">
        <v>556</v>
      </c>
      <c r="C684" s="4" t="s">
        <v>235</v>
      </c>
      <c r="D684" s="4" t="s">
        <v>568</v>
      </c>
      <c r="E684" s="4" t="s">
        <v>270</v>
      </c>
      <c r="F684" s="4" t="s">
        <v>238</v>
      </c>
      <c r="G684" s="4" t="s">
        <v>271</v>
      </c>
      <c r="H684" s="9">
        <v>32.323930011355564</v>
      </c>
      <c r="I684" s="9">
        <v>3.9899940011423801E-2</v>
      </c>
      <c r="J684" s="287">
        <v>32.363829951366988</v>
      </c>
      <c r="K684" s="9">
        <v>78.608651490970928</v>
      </c>
      <c r="L684" s="9">
        <v>43.854894315211013</v>
      </c>
      <c r="M684" s="287">
        <v>122.46354580618194</v>
      </c>
      <c r="N684" s="9">
        <v>19.894874993411538</v>
      </c>
      <c r="O684" s="9">
        <v>79.91880445805883</v>
      </c>
      <c r="P684" s="9">
        <v>14.294102512190955</v>
      </c>
      <c r="Q684" s="9">
        <v>18.756454887231886</v>
      </c>
      <c r="R684" s="9">
        <v>36.736232252160136</v>
      </c>
      <c r="S684" s="9">
        <v>47.284250539793682</v>
      </c>
      <c r="T684" s="9">
        <v>77.077633503139751</v>
      </c>
      <c r="U684" s="9">
        <v>12.461045422234603</v>
      </c>
      <c r="V684" s="287">
        <v>306.42339856822133</v>
      </c>
      <c r="W684" s="287">
        <v>457.8272459947799</v>
      </c>
      <c r="X684" s="9">
        <v>45.430018034096221</v>
      </c>
      <c r="Y684" s="284">
        <v>503.2816475303735</v>
      </c>
      <c r="Z684" s="568" t="str">
        <f>SUBSTITUTE(SUBSTITUTE(SUBSTITUTE(SUBSTITUTE(IF(E684="","",VLOOKUP(E684,Esquemas_NORM!$A$2:$H$126,8,FALSE)),"PROVINCIA ADMINISTRATIVA Y DE PLANIFICACIÓN","PAT"),"PROVINCIA ADMINISTRATIVA Y DE PLANIFICACION","PAT"),"PROVINCIA ADMINISTRATIVA DE PLANIFICACION","PAT"),"PROVINCIA ADMINISTRATIVA Y PLANIFICACION","PAT")</f>
        <v>PAT BIOENERGÉTICA DEL NORTE DE ANTIOQUIA</v>
      </c>
      <c r="AA684" s="568" t="str">
        <f>IF($E684="","",INDEX(Esquemas_NORM!$H$2:$K$126,MATCH($E684,Esquemas_NORM!$A$2:$A$126,0),MATCH(AA$4,Esquemas_NORM!$H$1:$K$1,0)))</f>
        <v>A la fecha no ha conformado un EAT Región</v>
      </c>
      <c r="AB684" s="568" t="str">
        <f>IF($E684="","",INDEX(Esquemas_NORM!$H$2:$K$126,MATCH($E684,Esquemas_NORM!$A$2:$A$126,0),MATCH(AB$4,Esquemas_NORM!$H$1:$K$1,0)))</f>
        <v>A la fecha no ha conformado un EAT Área Metropolitana</v>
      </c>
      <c r="AC684" s="568" t="str">
        <f>IF($E684="","",INDEX(Esquemas_NORM!$H$2:$K$126,MATCH($E684,Esquemas_NORM!$A$2:$A$126,0),MATCH(AC$4,Esquemas_NORM!$H$1:$K$1,0)))</f>
        <v>A la fecha no ha conformado un EAT asociación - unión</v>
      </c>
      <c r="AD684" s="645"/>
    </row>
    <row r="685" spans="1:30" hidden="1" x14ac:dyDescent="0.3">
      <c r="A685" s="6">
        <v>2020</v>
      </c>
      <c r="B685" s="4" t="s">
        <v>556</v>
      </c>
      <c r="C685" s="4" t="s">
        <v>272</v>
      </c>
      <c r="D685" s="4" t="s">
        <v>571</v>
      </c>
      <c r="E685" s="4" t="s">
        <v>274</v>
      </c>
      <c r="F685" s="4" t="s">
        <v>275</v>
      </c>
      <c r="G685" s="4" t="s">
        <v>277</v>
      </c>
      <c r="H685" s="9">
        <v>8.0815909433905215</v>
      </c>
      <c r="I685" s="9">
        <v>0.7462579360568431</v>
      </c>
      <c r="J685" s="287">
        <v>8.8278488794473642</v>
      </c>
      <c r="K685" s="9">
        <v>0.3276259936945759</v>
      </c>
      <c r="L685" s="9">
        <v>1.4425370321873621</v>
      </c>
      <c r="M685" s="287">
        <v>1.7701630258819381</v>
      </c>
      <c r="N685" s="9">
        <v>2.7883859934812771</v>
      </c>
      <c r="O685" s="9">
        <v>1.232190753310787</v>
      </c>
      <c r="P685" s="9">
        <v>0.5133295628065202</v>
      </c>
      <c r="Q685" s="9">
        <v>0.31335236321023613</v>
      </c>
      <c r="R685" s="9">
        <v>1.0806221047557683</v>
      </c>
      <c r="S685" s="9">
        <v>2.0979602211913027</v>
      </c>
      <c r="T685" s="9">
        <v>5.8407601047561748</v>
      </c>
      <c r="U685" s="9">
        <v>0.54819978026856464</v>
      </c>
      <c r="V685" s="287">
        <v>14.414800883780631</v>
      </c>
      <c r="W685" s="287">
        <v>26.718893454301725</v>
      </c>
      <c r="X685" s="9">
        <v>2.651305316797572</v>
      </c>
      <c r="Y685" s="284">
        <v>29.371621797326327</v>
      </c>
      <c r="Z685" s="568" t="str">
        <f>SUBSTITUTE(SUBSTITUTE(SUBSTITUTE(SUBSTITUTE(IF(E685="","",VLOOKUP(E685,Esquemas_NORM!$A$2:$H$126,8,FALSE)),"PROVINCIA ADMINISTRATIVA Y DE PLANIFICACIÓN","PAT"),"PROVINCIA ADMINISTRATIVA Y DE PLANIFICACION","PAT"),"PROVINCIA ADMINISTRATIVA DE PLANIFICACION","PAT"),"PROVINCIA ADMINISTRATIVA Y PLANIFICACION","PAT")</f>
        <v>PAT AGROINDUSTRIAL DEL OCCIDENTE ANTIOQUEÑO</v>
      </c>
      <c r="AA685" s="568" t="str">
        <f>IF($E685="","",INDEX(Esquemas_NORM!$H$2:$K$126,MATCH($E685,Esquemas_NORM!$A$2:$A$126,0),MATCH(AA$4,Esquemas_NORM!$H$1:$K$1,0)))</f>
        <v>Región de Planeación y Gestión de Occidente</v>
      </c>
      <c r="AB685" s="568" t="str">
        <f>IF($E685="","",INDEX(Esquemas_NORM!$H$2:$K$126,MATCH($E685,Esquemas_NORM!$A$2:$A$126,0),MATCH(AB$4,Esquemas_NORM!$H$1:$K$1,0)))</f>
        <v>A la fecha no ha conformado un EAT Área Metropolitana</v>
      </c>
      <c r="AC685" s="568" t="str">
        <f>IF($E685="","",INDEX(Esquemas_NORM!$H$2:$K$126,MATCH($E685,Esquemas_NORM!$A$2:$A$126,0),MATCH(AC$4,Esquemas_NORM!$H$1:$K$1,0)))</f>
        <v>ASOCIACION DE MUNICIPIOS DEL NORTE ANTIOQUEÑO - AMUNORTE</v>
      </c>
      <c r="AD685" s="645"/>
    </row>
    <row r="686" spans="1:30" hidden="1" x14ac:dyDescent="0.3">
      <c r="A686" s="6">
        <v>2020</v>
      </c>
      <c r="B686" s="4" t="s">
        <v>556</v>
      </c>
      <c r="C686" s="4" t="s">
        <v>272</v>
      </c>
      <c r="D686" s="4" t="s">
        <v>572</v>
      </c>
      <c r="E686" s="4" t="s">
        <v>278</v>
      </c>
      <c r="F686" s="4" t="s">
        <v>275</v>
      </c>
      <c r="G686" s="4" t="s">
        <v>280</v>
      </c>
      <c r="H686" s="9">
        <v>34.411113282731797</v>
      </c>
      <c r="I686" s="9">
        <v>0.10450428330870978</v>
      </c>
      <c r="J686" s="287">
        <v>34.515617566040504</v>
      </c>
      <c r="K686" s="9">
        <v>0.61767411257689331</v>
      </c>
      <c r="L686" s="9">
        <v>5.6766457457161685</v>
      </c>
      <c r="M686" s="287">
        <v>6.2943198582930622</v>
      </c>
      <c r="N686" s="9">
        <v>0.9938396616768207</v>
      </c>
      <c r="O686" s="9">
        <v>8.3585895505453109</v>
      </c>
      <c r="P686" s="9">
        <v>2.1226052129859951</v>
      </c>
      <c r="Q686" s="9">
        <v>2.0653521479642105</v>
      </c>
      <c r="R686" s="9">
        <v>5.2899692350372618</v>
      </c>
      <c r="S686" s="9">
        <v>5.7067384570282842</v>
      </c>
      <c r="T686" s="9">
        <v>13.769941550073289</v>
      </c>
      <c r="U686" s="9">
        <v>2.370178620093387</v>
      </c>
      <c r="V686" s="287">
        <v>40.677214435404558</v>
      </c>
      <c r="W686" s="287">
        <v>85.473615823310951</v>
      </c>
      <c r="X686" s="9">
        <v>8.481513370524139</v>
      </c>
      <c r="Y686" s="284">
        <v>93.95968144811323</v>
      </c>
      <c r="Z686" s="568" t="str">
        <f>SUBSTITUTE(SUBSTITUTE(SUBSTITUTE(SUBSTITUTE(IF(E686="","",VLOOKUP(E686,Esquemas_NORM!$A$2:$H$126,8,FALSE)),"PROVINCIA ADMINISTRATIVA Y DE PLANIFICACIÓN","PAT"),"PROVINCIA ADMINISTRATIVA Y DE PLANIFICACION","PAT"),"PROVINCIA ADMINISTRATIVA DE PLANIFICACION","PAT"),"PROVINCIA ADMINISTRATIVA Y PLANIFICACION","PAT")</f>
        <v>PAT DE PENDERISCO Y SINIFANÁ</v>
      </c>
      <c r="AA686" s="568" t="str">
        <f>IF($E686="","",INDEX(Esquemas_NORM!$H$2:$K$126,MATCH($E686,Esquemas_NORM!$A$2:$A$126,0),MATCH(AA$4,Esquemas_NORM!$H$1:$K$1,0)))</f>
        <v>A la fecha no ha conformado un EAT Región</v>
      </c>
      <c r="AB686" s="568" t="str">
        <f>IF($E686="","",INDEX(Esquemas_NORM!$H$2:$K$126,MATCH($E686,Esquemas_NORM!$A$2:$A$126,0),MATCH(AB$4,Esquemas_NORM!$H$1:$K$1,0)))</f>
        <v>A la fecha no ha conformado un EAT Área Metropolitana</v>
      </c>
      <c r="AC686" s="568" t="str">
        <f>IF($E686="","",INDEX(Esquemas_NORM!$H$2:$K$126,MATCH($E686,Esquemas_NORM!$A$2:$A$126,0),MATCH(AC$4,Esquemas_NORM!$H$1:$K$1,0)))</f>
        <v>ASOCIACION DE MUNICIPIOS DEL OCCIDENTE ANTIOQUEÑO - AMOCCIDENTE</v>
      </c>
      <c r="AD686" s="645"/>
    </row>
    <row r="687" spans="1:30" hidden="1" x14ac:dyDescent="0.3">
      <c r="A687" s="6">
        <v>2020</v>
      </c>
      <c r="B687" s="4" t="s">
        <v>556</v>
      </c>
      <c r="C687" s="4" t="s">
        <v>272</v>
      </c>
      <c r="D687" s="4" t="s">
        <v>572</v>
      </c>
      <c r="E687" s="4" t="s">
        <v>281</v>
      </c>
      <c r="F687" s="4" t="s">
        <v>275</v>
      </c>
      <c r="G687" s="4" t="s">
        <v>282</v>
      </c>
      <c r="H687" s="9">
        <v>9.153894372501858</v>
      </c>
      <c r="I687" s="9">
        <v>0</v>
      </c>
      <c r="J687" s="287">
        <v>9.153894372501858</v>
      </c>
      <c r="K687" s="9">
        <v>1.0788277859651634</v>
      </c>
      <c r="L687" s="9">
        <v>1.7885321584513039</v>
      </c>
      <c r="M687" s="287">
        <v>2.8673599444164672</v>
      </c>
      <c r="N687" s="9">
        <v>0.72958147271793594</v>
      </c>
      <c r="O687" s="9">
        <v>4.8000932930228979</v>
      </c>
      <c r="P687" s="9">
        <v>1.4516148406714786</v>
      </c>
      <c r="Q687" s="9">
        <v>1.2106615546108339</v>
      </c>
      <c r="R687" s="9">
        <v>4.0993137125448005</v>
      </c>
      <c r="S687" s="9">
        <v>4.1267790505236004</v>
      </c>
      <c r="T687" s="9">
        <v>10.899323202892198</v>
      </c>
      <c r="U687" s="9">
        <v>1.9577238443671361</v>
      </c>
      <c r="V687" s="287">
        <v>29.275090971350885</v>
      </c>
      <c r="W687" s="287">
        <v>42.147575110004482</v>
      </c>
      <c r="X687" s="9">
        <v>4.1822873454840988</v>
      </c>
      <c r="Y687" s="284">
        <v>46.332107200574718</v>
      </c>
      <c r="Z687" s="568" t="str">
        <f>SUBSTITUTE(SUBSTITUTE(SUBSTITUTE(SUBSTITUTE(IF(E687="","",VLOOKUP(E687,Esquemas_NORM!$A$2:$H$126,8,FALSE)),"PROVINCIA ADMINISTRATIVA Y DE PLANIFICACIÓN","PAT"),"PROVINCIA ADMINISTRATIVA Y DE PLANIFICACION","PAT"),"PROVINCIA ADMINISTRATIVA DE PLANIFICACION","PAT"),"PROVINCIA ADMINISTRATIVA Y PLANIFICACION","PAT")</f>
        <v>A la fecha no ha conformado un EAT Provincia</v>
      </c>
      <c r="AA687" s="568" t="str">
        <f>IF($E687="","",INDEX(Esquemas_NORM!$H$2:$K$126,MATCH($E687,Esquemas_NORM!$A$2:$A$126,0),MATCH(AA$4,Esquemas_NORM!$H$1:$K$1,0)))</f>
        <v>Región de Planeación y Gestión de Occidente</v>
      </c>
      <c r="AB687" s="568" t="str">
        <f>IF($E687="","",INDEX(Esquemas_NORM!$H$2:$K$126,MATCH($E687,Esquemas_NORM!$A$2:$A$126,0),MATCH(AB$4,Esquemas_NORM!$H$1:$K$1,0)))</f>
        <v>A la fecha no ha conformado un EAT Área Metropolitana</v>
      </c>
      <c r="AC687" s="568" t="str">
        <f>IF($E687="","",INDEX(Esquemas_NORM!$H$2:$K$126,MATCH($E687,Esquemas_NORM!$A$2:$A$126,0),MATCH(AC$4,Esquemas_NORM!$H$1:$K$1,0)))</f>
        <v>ASOCIACION DE MUNICIPIOS DEL OCCIDENTE ANTIOQUEÑO - AMOCCIDENTE</v>
      </c>
      <c r="AD687" s="645"/>
    </row>
    <row r="688" spans="1:30" hidden="1" x14ac:dyDescent="0.3">
      <c r="A688" s="6">
        <v>2020</v>
      </c>
      <c r="B688" s="4" t="s">
        <v>556</v>
      </c>
      <c r="C688" s="4" t="s">
        <v>272</v>
      </c>
      <c r="D688" s="4" t="s">
        <v>572</v>
      </c>
      <c r="E688" s="4" t="s">
        <v>283</v>
      </c>
      <c r="F688" s="4" t="s">
        <v>275</v>
      </c>
      <c r="G688" s="4" t="s">
        <v>284</v>
      </c>
      <c r="H688" s="9">
        <v>5.930335385341257</v>
      </c>
      <c r="I688" s="9">
        <v>180.78101214994066</v>
      </c>
      <c r="J688" s="287">
        <v>186.71134753528193</v>
      </c>
      <c r="K688" s="9">
        <v>3.9335317804270331</v>
      </c>
      <c r="L688" s="9">
        <v>0.23266969605285404</v>
      </c>
      <c r="M688" s="287">
        <v>4.1662014764798876</v>
      </c>
      <c r="N688" s="9">
        <v>4.7361232922988199</v>
      </c>
      <c r="O688" s="9">
        <v>4.3440936903118326</v>
      </c>
      <c r="P688" s="9">
        <v>1.3255874526680205</v>
      </c>
      <c r="Q688" s="9">
        <v>0.8841649665181095</v>
      </c>
      <c r="R688" s="9">
        <v>4.4341752077296386</v>
      </c>
      <c r="S688" s="9">
        <v>21.06194845897754</v>
      </c>
      <c r="T688" s="9">
        <v>8.7089624764120632</v>
      </c>
      <c r="U688" s="9">
        <v>1.5656243661653446</v>
      </c>
      <c r="V688" s="287">
        <v>47.060679911081365</v>
      </c>
      <c r="W688" s="287">
        <v>327.19637476434622</v>
      </c>
      <c r="X688" s="9">
        <v>32.467567922675386</v>
      </c>
      <c r="Y688" s="284">
        <v>359.68136889607132</v>
      </c>
      <c r="Z688" s="568" t="str">
        <f>SUBSTITUTE(SUBSTITUTE(SUBSTITUTE(SUBSTITUTE(IF(E688="","",VLOOKUP(E688,Esquemas_NORM!$A$2:$H$126,8,FALSE)),"PROVINCIA ADMINISTRATIVA Y DE PLANIFICACIÓN","PAT"),"PROVINCIA ADMINISTRATIVA Y DE PLANIFICACION","PAT"),"PROVINCIA ADMINISTRATIVA DE PLANIFICACION","PAT"),"PROVINCIA ADMINISTRATIVA Y PLANIFICACION","PAT")</f>
        <v>PAT TURÍSTICA Y AGROECOLÓGICA DEL OCCIDENTE ANTIOQUEÑO</v>
      </c>
      <c r="AA688" s="568" t="str">
        <f>IF($E688="","",INDEX(Esquemas_NORM!$H$2:$K$126,MATCH($E688,Esquemas_NORM!$A$2:$A$126,0),MATCH(AA$4,Esquemas_NORM!$H$1:$K$1,0)))</f>
        <v>Región de Planeación y Gestión de Occidente</v>
      </c>
      <c r="AB688" s="568" t="str">
        <f>IF($E688="","",INDEX(Esquemas_NORM!$H$2:$K$126,MATCH($E688,Esquemas_NORM!$A$2:$A$126,0),MATCH(AB$4,Esquemas_NORM!$H$1:$K$1,0)))</f>
        <v>A la fecha no ha conformado un EAT Área Metropolitana</v>
      </c>
      <c r="AC688" s="568" t="str">
        <f>IF($E688="","",INDEX(Esquemas_NORM!$H$2:$K$126,MATCH($E688,Esquemas_NORM!$A$2:$A$126,0),MATCH(AC$4,Esquemas_NORM!$H$1:$K$1,0)))</f>
        <v>ASOCIACION DE MUNICIPIOS DEL OCCIDENTE ANTIOQUEÑO - AMOCCIDENTE</v>
      </c>
      <c r="AD688" s="645"/>
    </row>
    <row r="689" spans="1:30" hidden="1" x14ac:dyDescent="0.3">
      <c r="A689" s="6">
        <v>2020</v>
      </c>
      <c r="B689" s="4" t="s">
        <v>556</v>
      </c>
      <c r="C689" s="4" t="s">
        <v>272</v>
      </c>
      <c r="D689" s="4" t="s">
        <v>572</v>
      </c>
      <c r="E689" s="4" t="s">
        <v>285</v>
      </c>
      <c r="F689" s="4" t="s">
        <v>275</v>
      </c>
      <c r="G689" s="4" t="s">
        <v>286</v>
      </c>
      <c r="H689" s="9">
        <v>24.112944522486071</v>
      </c>
      <c r="I689" s="9">
        <v>0</v>
      </c>
      <c r="J689" s="287">
        <v>24.112944522486071</v>
      </c>
      <c r="K689" s="9">
        <v>1.794377432384596</v>
      </c>
      <c r="L689" s="9">
        <v>3.6804951936393833</v>
      </c>
      <c r="M689" s="287">
        <v>5.4748726260239788</v>
      </c>
      <c r="N689" s="9">
        <v>0.80904606934153789</v>
      </c>
      <c r="O689" s="9">
        <v>7.0843019340615871</v>
      </c>
      <c r="P689" s="9">
        <v>2.5863207297444184</v>
      </c>
      <c r="Q689" s="9">
        <v>2.4212721063742042</v>
      </c>
      <c r="R689" s="9">
        <v>6.123589057290987</v>
      </c>
      <c r="S689" s="9">
        <v>6.9035669007241189</v>
      </c>
      <c r="T689" s="9">
        <v>20.043463331494145</v>
      </c>
      <c r="U689" s="9">
        <v>2.6214119744720605</v>
      </c>
      <c r="V689" s="287">
        <v>48.592972103503065</v>
      </c>
      <c r="W689" s="287">
        <v>80.577389071888263</v>
      </c>
      <c r="X689" s="9">
        <v>7.9956627105582605</v>
      </c>
      <c r="Y689" s="284">
        <v>88.577343267726519</v>
      </c>
      <c r="Z689" s="568" t="str">
        <f>SUBSTITUTE(SUBSTITUTE(SUBSTITUTE(SUBSTITUTE(IF(E689="","",VLOOKUP(E689,Esquemas_NORM!$A$2:$H$126,8,FALSE)),"PROVINCIA ADMINISTRATIVA Y DE PLANIFICACIÓN","PAT"),"PROVINCIA ADMINISTRATIVA Y DE PLANIFICACION","PAT"),"PROVINCIA ADMINISTRATIVA DE PLANIFICACION","PAT"),"PROVINCIA ADMINISTRATIVA Y PLANIFICACION","PAT")</f>
        <v>PAT DE PENDERISCO Y SINIFANÁ</v>
      </c>
      <c r="AA689" s="568" t="str">
        <f>IF($E689="","",INDEX(Esquemas_NORM!$H$2:$K$126,MATCH($E689,Esquemas_NORM!$A$2:$A$126,0),MATCH(AA$4,Esquemas_NORM!$H$1:$K$1,0)))</f>
        <v>A la fecha no ha conformado un EAT Región</v>
      </c>
      <c r="AB689" s="568" t="str">
        <f>IF($E689="","",INDEX(Esquemas_NORM!$H$2:$K$126,MATCH($E689,Esquemas_NORM!$A$2:$A$126,0),MATCH(AB$4,Esquemas_NORM!$H$1:$K$1,0)))</f>
        <v>A la fecha no ha conformado un EAT Área Metropolitana</v>
      </c>
      <c r="AC689" s="568" t="str">
        <f>IF($E689="","",INDEX(Esquemas_NORM!$H$2:$K$126,MATCH($E689,Esquemas_NORM!$A$2:$A$126,0),MATCH(AC$4,Esquemas_NORM!$H$1:$K$1,0)))</f>
        <v>ASOCIACION DE MUNICIPIOS DEL OCCIDENTE ANTIOQUEÑO - AMOCCIDENTE</v>
      </c>
      <c r="AD689" s="645"/>
    </row>
    <row r="690" spans="1:30" hidden="1" x14ac:dyDescent="0.3">
      <c r="A690" s="6">
        <v>2020</v>
      </c>
      <c r="B690" s="4" t="s">
        <v>556</v>
      </c>
      <c r="C690" s="4" t="s">
        <v>272</v>
      </c>
      <c r="D690" s="4" t="s">
        <v>571</v>
      </c>
      <c r="E690" s="4" t="s">
        <v>287</v>
      </c>
      <c r="F690" s="4" t="s">
        <v>275</v>
      </c>
      <c r="G690" s="4" t="s">
        <v>288</v>
      </c>
      <c r="H690" s="9">
        <v>24.972988092430867</v>
      </c>
      <c r="I690" s="9">
        <v>3.2582818168793631E-2</v>
      </c>
      <c r="J690" s="287">
        <v>25.005570910599662</v>
      </c>
      <c r="K690" s="9">
        <v>3.5160518166759567</v>
      </c>
      <c r="L690" s="9">
        <v>7.1066808080335528</v>
      </c>
      <c r="M690" s="287">
        <v>10.62273262470951</v>
      </c>
      <c r="N690" s="9">
        <v>8.3186550604936862</v>
      </c>
      <c r="O690" s="9">
        <v>17.435613989692374</v>
      </c>
      <c r="P690" s="9">
        <v>3.7020867319794202</v>
      </c>
      <c r="Q690" s="9">
        <v>3.0602899961920738</v>
      </c>
      <c r="R690" s="9">
        <v>10.104104207574441</v>
      </c>
      <c r="S690" s="9">
        <v>14.033598925141025</v>
      </c>
      <c r="T690" s="9">
        <v>32.960649392813089</v>
      </c>
      <c r="U690" s="9">
        <v>4.0095965861735374</v>
      </c>
      <c r="V690" s="287">
        <v>93.62459489005964</v>
      </c>
      <c r="W690" s="287">
        <v>132.90932462433628</v>
      </c>
      <c r="X690" s="9">
        <v>13.188540147855074</v>
      </c>
      <c r="Y690" s="284">
        <v>146.10494341319466</v>
      </c>
      <c r="Z690" s="568" t="str">
        <f>SUBSTITUTE(SUBSTITUTE(SUBSTITUTE(SUBSTITUTE(IF(E690="","",VLOOKUP(E690,Esquemas_NORM!$A$2:$H$126,8,FALSE)),"PROVINCIA ADMINISTRATIVA Y DE PLANIFICACIÓN","PAT"),"PROVINCIA ADMINISTRATIVA Y DE PLANIFICACION","PAT"),"PROVINCIA ADMINISTRATIVA DE PLANIFICACION","PAT"),"PROVINCIA ADMINISTRATIVA Y PLANIFICACION","PAT")</f>
        <v>PAT AGROINDUSTRIAL DEL OCCIDENTE ANTIOQUEÑO</v>
      </c>
      <c r="AA690" s="568" t="str">
        <f>IF($E690="","",INDEX(Esquemas_NORM!$H$2:$K$126,MATCH($E690,Esquemas_NORM!$A$2:$A$126,0),MATCH(AA$4,Esquemas_NORM!$H$1:$K$1,0)))</f>
        <v>Región de Planeación y Gestión de Occidente</v>
      </c>
      <c r="AB690" s="568" t="str">
        <f>IF($E690="","",INDEX(Esquemas_NORM!$H$2:$K$126,MATCH($E690,Esquemas_NORM!$A$2:$A$126,0),MATCH(AB$4,Esquemas_NORM!$H$1:$K$1,0)))</f>
        <v>A la fecha no ha conformado un EAT Área Metropolitana</v>
      </c>
      <c r="AC690" s="568" t="str">
        <f>IF($E690="","",INDEX(Esquemas_NORM!$H$2:$K$126,MATCH($E690,Esquemas_NORM!$A$2:$A$126,0),MATCH(AC$4,Esquemas_NORM!$H$1:$K$1,0)))</f>
        <v>ASOCIACION DE MUNICIPIOS DEL OCCIDENTE ANTIOQUEÑO - AMOCCIDENTE</v>
      </c>
      <c r="AD690" s="645"/>
    </row>
    <row r="691" spans="1:30" hidden="1" x14ac:dyDescent="0.3">
      <c r="A691" s="6">
        <v>2020</v>
      </c>
      <c r="B691" s="4" t="s">
        <v>556</v>
      </c>
      <c r="C691" s="4" t="s">
        <v>272</v>
      </c>
      <c r="D691" s="4" t="s">
        <v>571</v>
      </c>
      <c r="E691" s="4" t="s">
        <v>289</v>
      </c>
      <c r="F691" s="4" t="s">
        <v>275</v>
      </c>
      <c r="G691" s="4" t="s">
        <v>290</v>
      </c>
      <c r="H691" s="9">
        <v>45.853746422993105</v>
      </c>
      <c r="I691" s="9">
        <v>15.719013922412769</v>
      </c>
      <c r="J691" s="287">
        <v>61.572760345405875</v>
      </c>
      <c r="K691" s="9">
        <v>1.8061794368553943</v>
      </c>
      <c r="L691" s="9">
        <v>12.097716380157358</v>
      </c>
      <c r="M691" s="287">
        <v>13.903895817012753</v>
      </c>
      <c r="N691" s="9">
        <v>3.3437146836267013</v>
      </c>
      <c r="O691" s="9">
        <v>30.541289697623782</v>
      </c>
      <c r="P691" s="9">
        <v>6.3818015713910174</v>
      </c>
      <c r="Q691" s="9">
        <v>5.5496451509173426</v>
      </c>
      <c r="R691" s="9">
        <v>12.64156930531991</v>
      </c>
      <c r="S691" s="9">
        <v>19.583912795882657</v>
      </c>
      <c r="T691" s="9">
        <v>45.005986793015346</v>
      </c>
      <c r="U691" s="9">
        <v>4.2774032408519407</v>
      </c>
      <c r="V691" s="287">
        <v>127.32532323862868</v>
      </c>
      <c r="W691" s="287">
        <v>215.93664773609808</v>
      </c>
      <c r="X691" s="9">
        <v>21.427308852177294</v>
      </c>
      <c r="Y691" s="284">
        <v>237.37545719602548</v>
      </c>
      <c r="Z691" s="568" t="str">
        <f>SUBSTITUTE(SUBSTITUTE(SUBSTITUTE(SUBSTITUTE(IF(E691="","",VLOOKUP(E691,Esquemas_NORM!$A$2:$H$126,8,FALSE)),"PROVINCIA ADMINISTRATIVA Y DE PLANIFICACIÓN","PAT"),"PROVINCIA ADMINISTRATIVA Y DE PLANIFICACION","PAT"),"PROVINCIA ADMINISTRATIVA DE PLANIFICACION","PAT"),"PROVINCIA ADMINISTRATIVA Y PLANIFICACION","PAT")</f>
        <v>PAT AGROINDUSTRIAL DEL OCCIDENTE ANTIOQUEÑO</v>
      </c>
      <c r="AA691" s="568" t="str">
        <f>IF($E691="","",INDEX(Esquemas_NORM!$H$2:$K$126,MATCH($E691,Esquemas_NORM!$A$2:$A$126,0),MATCH(AA$4,Esquemas_NORM!$H$1:$K$1,0)))</f>
        <v>Región de Planeación y Gestión de Occidente</v>
      </c>
      <c r="AB691" s="568" t="str">
        <f>IF($E691="","",INDEX(Esquemas_NORM!$H$2:$K$126,MATCH($E691,Esquemas_NORM!$A$2:$A$126,0),MATCH(AB$4,Esquemas_NORM!$H$1:$K$1,0)))</f>
        <v>A la fecha no ha conformado un EAT Área Metropolitana</v>
      </c>
      <c r="AC691" s="568" t="str">
        <f>IF($E691="","",INDEX(Esquemas_NORM!$H$2:$K$126,MATCH($E691,Esquemas_NORM!$A$2:$A$126,0),MATCH(AC$4,Esquemas_NORM!$H$1:$K$1,0)))</f>
        <v>ASOCIACION DE MUNICIPIOS DEL OCCIDENTE ANTIOQUEÑO - AMOCCIDENTE</v>
      </c>
      <c r="AD691" s="645"/>
    </row>
    <row r="692" spans="1:30" hidden="1" x14ac:dyDescent="0.3">
      <c r="A692" s="6">
        <v>2020</v>
      </c>
      <c r="B692" s="4" t="s">
        <v>556</v>
      </c>
      <c r="C692" s="4" t="s">
        <v>272</v>
      </c>
      <c r="D692" s="4" t="s">
        <v>572</v>
      </c>
      <c r="E692" s="4" t="s">
        <v>291</v>
      </c>
      <c r="F692" s="4" t="s">
        <v>275</v>
      </c>
      <c r="G692" s="4" t="s">
        <v>292</v>
      </c>
      <c r="H692" s="9">
        <v>75.453670217596994</v>
      </c>
      <c r="I692" s="9">
        <v>0</v>
      </c>
      <c r="J692" s="287">
        <v>75.453670217596994</v>
      </c>
      <c r="K692" s="9">
        <v>5.9566457056172872</v>
      </c>
      <c r="L692" s="9">
        <v>6.6053150260018683</v>
      </c>
      <c r="M692" s="287">
        <v>12.561960731619155</v>
      </c>
      <c r="N692" s="9">
        <v>2.6192400901954969</v>
      </c>
      <c r="O692" s="9">
        <v>12.605601771377804</v>
      </c>
      <c r="P692" s="9">
        <v>4.3599195704704927</v>
      </c>
      <c r="Q692" s="9">
        <v>3.1087639507477687</v>
      </c>
      <c r="R692" s="9">
        <v>11.455481017973733</v>
      </c>
      <c r="S692" s="9">
        <v>11.223795910982115</v>
      </c>
      <c r="T692" s="9">
        <v>20.811048039059205</v>
      </c>
      <c r="U692" s="9">
        <v>4.4279821226563847</v>
      </c>
      <c r="V692" s="287">
        <v>70.611832473462997</v>
      </c>
      <c r="W692" s="287">
        <v>167.20413525131718</v>
      </c>
      <c r="X692" s="9">
        <v>16.591600754000556</v>
      </c>
      <c r="Y692" s="284">
        <v>183.80464115964725</v>
      </c>
      <c r="Z692" s="568" t="str">
        <f>SUBSTITUTE(SUBSTITUTE(SUBSTITUTE(SUBSTITUTE(IF(E692="","",VLOOKUP(E692,Esquemas_NORM!$A$2:$H$126,8,FALSE)),"PROVINCIA ADMINISTRATIVA Y DE PLANIFICACIÓN","PAT"),"PROVINCIA ADMINISTRATIVA Y DE PLANIFICACION","PAT"),"PROVINCIA ADMINISTRATIVA DE PLANIFICACION","PAT"),"PROVINCIA ADMINISTRATIVA Y PLANIFICACION","PAT")</f>
        <v>PAT TURÍSTICA Y AGROECOLÓGICA DEL OCCIDENTE ANTIOQUEÑO</v>
      </c>
      <c r="AA692" s="568" t="str">
        <f>IF($E692="","",INDEX(Esquemas_NORM!$H$2:$K$126,MATCH($E692,Esquemas_NORM!$A$2:$A$126,0),MATCH(AA$4,Esquemas_NORM!$H$1:$K$1,0)))</f>
        <v>A la fecha no ha conformado un EAT Región</v>
      </c>
      <c r="AB692" s="568" t="str">
        <f>IF($E692="","",INDEX(Esquemas_NORM!$H$2:$K$126,MATCH($E692,Esquemas_NORM!$A$2:$A$126,0),MATCH(AB$4,Esquemas_NORM!$H$1:$K$1,0)))</f>
        <v>A la fecha no ha conformado un EAT Área Metropolitana</v>
      </c>
      <c r="AC692" s="568" t="str">
        <f>IF($E692="","",INDEX(Esquemas_NORM!$H$2:$K$126,MATCH($E692,Esquemas_NORM!$A$2:$A$126,0),MATCH(AC$4,Esquemas_NORM!$H$1:$K$1,0)))</f>
        <v>ASOCIACION DE MUNICIPIOS DEL OCCIDENTE ANTIOQUEÑO - AMOCCIDENTE</v>
      </c>
      <c r="AD692" s="645"/>
    </row>
    <row r="693" spans="1:30" hidden="1" x14ac:dyDescent="0.3">
      <c r="A693" s="6">
        <v>2020</v>
      </c>
      <c r="B693" s="4" t="s">
        <v>556</v>
      </c>
      <c r="C693" s="4" t="s">
        <v>272</v>
      </c>
      <c r="D693" s="4" t="s">
        <v>571</v>
      </c>
      <c r="E693" s="4" t="s">
        <v>293</v>
      </c>
      <c r="F693" s="4" t="s">
        <v>275</v>
      </c>
      <c r="G693" s="4" t="s">
        <v>294</v>
      </c>
      <c r="H693" s="9">
        <v>50.960580859598956</v>
      </c>
      <c r="I693" s="9">
        <v>8.9021020277995166</v>
      </c>
      <c r="J693" s="287">
        <v>59.862682887398471</v>
      </c>
      <c r="K693" s="9">
        <v>2.8357422399125372</v>
      </c>
      <c r="L693" s="9">
        <v>13.482421999728839</v>
      </c>
      <c r="M693" s="287">
        <v>16.318164239641376</v>
      </c>
      <c r="N693" s="9">
        <v>13.815230003079442</v>
      </c>
      <c r="O693" s="9">
        <v>32.319907800855553</v>
      </c>
      <c r="P693" s="9">
        <v>7.0215108705152245</v>
      </c>
      <c r="Q693" s="9">
        <v>6.336191818936471</v>
      </c>
      <c r="R693" s="9">
        <v>11.447390206772525</v>
      </c>
      <c r="S693" s="9">
        <v>24.358180664813887</v>
      </c>
      <c r="T693" s="9">
        <v>41.131157648728554</v>
      </c>
      <c r="U693" s="9">
        <v>4.7310942627789556</v>
      </c>
      <c r="V693" s="287">
        <v>141.16066327648062</v>
      </c>
      <c r="W693" s="287">
        <v>229.5994376144547</v>
      </c>
      <c r="X693" s="9">
        <v>22.783062132486293</v>
      </c>
      <c r="Y693" s="284">
        <v>252.39472802361036</v>
      </c>
      <c r="Z693" s="568" t="str">
        <f>SUBSTITUTE(SUBSTITUTE(SUBSTITUTE(SUBSTITUTE(IF(E693="","",VLOOKUP(E693,Esquemas_NORM!$A$2:$H$126,8,FALSE)),"PROVINCIA ADMINISTRATIVA Y DE PLANIFICACIÓN","PAT"),"PROVINCIA ADMINISTRATIVA Y DE PLANIFICACION","PAT"),"PROVINCIA ADMINISTRATIVA DE PLANIFICACION","PAT"),"PROVINCIA ADMINISTRATIVA Y PLANIFICACION","PAT")</f>
        <v>PAT AGROINDUSTRIAL DEL OCCIDENTE ANTIOQUEÑO</v>
      </c>
      <c r="AA693" s="568" t="str">
        <f>IF($E693="","",INDEX(Esquemas_NORM!$H$2:$K$126,MATCH($E693,Esquemas_NORM!$A$2:$A$126,0),MATCH(AA$4,Esquemas_NORM!$H$1:$K$1,0)))</f>
        <v>Región de Planeación y Gestión de Occidente</v>
      </c>
      <c r="AB693" s="568" t="str">
        <f>IF($E693="","",INDEX(Esquemas_NORM!$H$2:$K$126,MATCH($E693,Esquemas_NORM!$A$2:$A$126,0),MATCH(AB$4,Esquemas_NORM!$H$1:$K$1,0)))</f>
        <v>A la fecha no ha conformado un EAT Área Metropolitana</v>
      </c>
      <c r="AC693" s="568" t="str">
        <f>IF($E693="","",INDEX(Esquemas_NORM!$H$2:$K$126,MATCH($E693,Esquemas_NORM!$A$2:$A$126,0),MATCH(AC$4,Esquemas_NORM!$H$1:$K$1,0)))</f>
        <v>ASOCIACION DE MUNICIPIOS DEL OCCIDENTE ANTIOQUEÑO - AMOCCIDENTE</v>
      </c>
      <c r="AD693" s="645"/>
    </row>
    <row r="694" spans="1:30" hidden="1" x14ac:dyDescent="0.3">
      <c r="A694" s="6">
        <v>2020</v>
      </c>
      <c r="B694" s="4" t="s">
        <v>556</v>
      </c>
      <c r="C694" s="4" t="s">
        <v>272</v>
      </c>
      <c r="D694" s="4" t="s">
        <v>572</v>
      </c>
      <c r="E694" s="4" t="s">
        <v>295</v>
      </c>
      <c r="F694" s="4" t="s">
        <v>275</v>
      </c>
      <c r="G694" s="4" t="s">
        <v>296</v>
      </c>
      <c r="H694" s="9">
        <v>9.0925993227684039</v>
      </c>
      <c r="I694" s="9">
        <v>0</v>
      </c>
      <c r="J694" s="287">
        <v>9.0925993227684039</v>
      </c>
      <c r="K694" s="9">
        <v>1.9967101784303134</v>
      </c>
      <c r="L694" s="9">
        <v>1.2091182741944586</v>
      </c>
      <c r="M694" s="287">
        <v>3.2058284526247718</v>
      </c>
      <c r="N694" s="9">
        <v>1.5871951129039437</v>
      </c>
      <c r="O694" s="9">
        <v>7.880291895930335</v>
      </c>
      <c r="P694" s="9">
        <v>1.4468126736885834</v>
      </c>
      <c r="Q694" s="9">
        <v>1.0219608066007586</v>
      </c>
      <c r="R694" s="9">
        <v>4.5596562155469851</v>
      </c>
      <c r="S694" s="9">
        <v>5.6527414696377765</v>
      </c>
      <c r="T694" s="9">
        <v>10.078068051129408</v>
      </c>
      <c r="U694" s="9">
        <v>2.5250902571911689</v>
      </c>
      <c r="V694" s="287">
        <v>34.751816482628954</v>
      </c>
      <c r="W694" s="287">
        <v>48.146587900672905</v>
      </c>
      <c r="X694" s="9">
        <v>4.7775670315455514</v>
      </c>
      <c r="Y694" s="284">
        <v>52.926719179777827</v>
      </c>
      <c r="Z694" s="568" t="str">
        <f>SUBSTITUTE(SUBSTITUTE(SUBSTITUTE(SUBSTITUTE(IF(E694="","",VLOOKUP(E694,Esquemas_NORM!$A$2:$H$126,8,FALSE)),"PROVINCIA ADMINISTRATIVA Y DE PLANIFICACIÓN","PAT"),"PROVINCIA ADMINISTRATIVA Y DE PLANIFICACION","PAT"),"PROVINCIA ADMINISTRATIVA DE PLANIFICACION","PAT"),"PROVINCIA ADMINISTRATIVA Y PLANIFICACION","PAT")</f>
        <v>PAT TURÍSTICA Y AGROECOLÓGICA DEL OCCIDENTE ANTIOQUEÑO</v>
      </c>
      <c r="AA694" s="568" t="str">
        <f>IF($E694="","",INDEX(Esquemas_NORM!$H$2:$K$126,MATCH($E694,Esquemas_NORM!$A$2:$A$126,0),MATCH(AA$4,Esquemas_NORM!$H$1:$K$1,0)))</f>
        <v>A la fecha no ha conformado un EAT Región</v>
      </c>
      <c r="AB694" s="568" t="str">
        <f>IF($E694="","",INDEX(Esquemas_NORM!$H$2:$K$126,MATCH($E694,Esquemas_NORM!$A$2:$A$126,0),MATCH(AB$4,Esquemas_NORM!$H$1:$K$1,0)))</f>
        <v>A la fecha no ha conformado un EAT Área Metropolitana</v>
      </c>
      <c r="AC694" s="568" t="str">
        <f>IF($E694="","",INDEX(Esquemas_NORM!$H$2:$K$126,MATCH($E694,Esquemas_NORM!$A$2:$A$126,0),MATCH(AC$4,Esquemas_NORM!$H$1:$K$1,0)))</f>
        <v>ASOCIACION DE MUNICIPIOS DEL OCCIDENTE ANTIOQUEÑO - AMOCCIDENTE</v>
      </c>
      <c r="AD694" s="645"/>
    </row>
    <row r="695" spans="1:30" hidden="1" x14ac:dyDescent="0.3">
      <c r="A695" s="6">
        <v>2020</v>
      </c>
      <c r="B695" s="4" t="s">
        <v>556</v>
      </c>
      <c r="C695" s="4" t="s">
        <v>272</v>
      </c>
      <c r="D695" s="4" t="s">
        <v>572</v>
      </c>
      <c r="E695" s="4" t="s">
        <v>297</v>
      </c>
      <c r="F695" s="4" t="s">
        <v>275</v>
      </c>
      <c r="G695" s="4" t="s">
        <v>298</v>
      </c>
      <c r="H695" s="9">
        <v>25.235547160054615</v>
      </c>
      <c r="I695" s="9">
        <v>1.0712386247572113E-2</v>
      </c>
      <c r="J695" s="287">
        <v>25.246259546302188</v>
      </c>
      <c r="K695" s="9">
        <v>2.6419633598745871</v>
      </c>
      <c r="L695" s="9">
        <v>5.0220984711622911</v>
      </c>
      <c r="M695" s="287">
        <v>7.6640618310368787</v>
      </c>
      <c r="N695" s="9">
        <v>3.165329152384861</v>
      </c>
      <c r="O695" s="9">
        <v>14.049838781225233</v>
      </c>
      <c r="P695" s="9">
        <v>3.8502804445806018</v>
      </c>
      <c r="Q695" s="9">
        <v>3.1753186939647025</v>
      </c>
      <c r="R695" s="9">
        <v>9.6133135758996691</v>
      </c>
      <c r="S695" s="9">
        <v>12.434211114561526</v>
      </c>
      <c r="T695" s="9">
        <v>27.924129323401424</v>
      </c>
      <c r="U695" s="9">
        <v>3.8338942428301741</v>
      </c>
      <c r="V695" s="287">
        <v>78.046315328848195</v>
      </c>
      <c r="W695" s="287">
        <v>113.75187516486282</v>
      </c>
      <c r="X695" s="9">
        <v>11.287553952638214</v>
      </c>
      <c r="Y695" s="284">
        <v>125.04548744854739</v>
      </c>
      <c r="Z695" s="568" t="str">
        <f>SUBSTITUTE(SUBSTITUTE(SUBSTITUTE(SUBSTITUTE(IF(E695="","",VLOOKUP(E695,Esquemas_NORM!$A$2:$H$126,8,FALSE)),"PROVINCIA ADMINISTRATIVA Y DE PLANIFICACIÓN","PAT"),"PROVINCIA ADMINISTRATIVA Y DE PLANIFICACION","PAT"),"PROVINCIA ADMINISTRATIVA DE PLANIFICACION","PAT"),"PROVINCIA ADMINISTRATIVA Y PLANIFICACION","PAT")</f>
        <v>PAT TURÍSTICA Y AGROECOLÓGICA DEL OCCIDENTE ANTIOQUEÑO</v>
      </c>
      <c r="AA695" s="568" t="str">
        <f>IF($E695="","",INDEX(Esquemas_NORM!$H$2:$K$126,MATCH($E695,Esquemas_NORM!$A$2:$A$126,0),MATCH(AA$4,Esquemas_NORM!$H$1:$K$1,0)))</f>
        <v>Región de Planeación y Gestión de Occidente</v>
      </c>
      <c r="AB695" s="568" t="str">
        <f>IF($E695="","",INDEX(Esquemas_NORM!$H$2:$K$126,MATCH($E695,Esquemas_NORM!$A$2:$A$126,0),MATCH(AB$4,Esquemas_NORM!$H$1:$K$1,0)))</f>
        <v>A la fecha no ha conformado un EAT Área Metropolitana</v>
      </c>
      <c r="AC695" s="568" t="str">
        <f>IF($E695="","",INDEX(Esquemas_NORM!$H$2:$K$126,MATCH($E695,Esquemas_NORM!$A$2:$A$126,0),MATCH(AC$4,Esquemas_NORM!$H$1:$K$1,0)))</f>
        <v>ASOCIACION DE MUNICIPIOS DEL OCCIDENTE ANTIOQUEÑO - AMOCCIDENTE</v>
      </c>
      <c r="AD695" s="645"/>
    </row>
    <row r="696" spans="1:30" hidden="1" x14ac:dyDescent="0.3">
      <c r="A696" s="6">
        <v>2020</v>
      </c>
      <c r="B696" s="4" t="s">
        <v>556</v>
      </c>
      <c r="C696" s="4" t="s">
        <v>272</v>
      </c>
      <c r="D696" s="4" t="s">
        <v>572</v>
      </c>
      <c r="E696" s="4" t="s">
        <v>299</v>
      </c>
      <c r="F696" s="4" t="s">
        <v>275</v>
      </c>
      <c r="G696" s="4" t="s">
        <v>300</v>
      </c>
      <c r="H696" s="9">
        <v>16.777968018081953</v>
      </c>
      <c r="I696" s="9">
        <v>0</v>
      </c>
      <c r="J696" s="287">
        <v>16.777968018081953</v>
      </c>
      <c r="K696" s="9">
        <v>0.29852139801591882</v>
      </c>
      <c r="L696" s="9">
        <v>5.8299796106250623</v>
      </c>
      <c r="M696" s="287">
        <v>6.1285010086409812</v>
      </c>
      <c r="N696" s="9">
        <v>3.8931827865383943</v>
      </c>
      <c r="O696" s="9">
        <v>9.8131249365544431</v>
      </c>
      <c r="P696" s="9">
        <v>3.3998382660983095</v>
      </c>
      <c r="Q696" s="9">
        <v>2.9853025115915206</v>
      </c>
      <c r="R696" s="9">
        <v>6.0343668915055657</v>
      </c>
      <c r="S696" s="9">
        <v>8.84014404211025</v>
      </c>
      <c r="T696" s="9">
        <v>22.270379110120267</v>
      </c>
      <c r="U696" s="9">
        <v>5.9121816301008394</v>
      </c>
      <c r="V696" s="287">
        <v>63.148520174619591</v>
      </c>
      <c r="W696" s="287">
        <v>88.006025063597065</v>
      </c>
      <c r="X696" s="9">
        <v>8.7328033460787928</v>
      </c>
      <c r="Y696" s="284">
        <v>96.743515537981622</v>
      </c>
      <c r="Z696" s="568" t="str">
        <f>SUBSTITUTE(SUBSTITUTE(SUBSTITUTE(SUBSTITUTE(IF(E696="","",VLOOKUP(E696,Esquemas_NORM!$A$2:$H$126,8,FALSE)),"PROVINCIA ADMINISTRATIVA Y DE PLANIFICACIÓN","PAT"),"PROVINCIA ADMINISTRATIVA Y DE PLANIFICACION","PAT"),"PROVINCIA ADMINISTRATIVA DE PLANIFICACION","PAT"),"PROVINCIA ADMINISTRATIVA Y PLANIFICACION","PAT")</f>
        <v>A la fecha no ha conformado un EAT Provincia</v>
      </c>
      <c r="AA696" s="568" t="str">
        <f>IF($E696="","",INDEX(Esquemas_NORM!$H$2:$K$126,MATCH($E696,Esquemas_NORM!$A$2:$A$126,0),MATCH(AA$4,Esquemas_NORM!$H$1:$K$1,0)))</f>
        <v>Región de Planeación y Gestión de Occidente</v>
      </c>
      <c r="AB696" s="568" t="str">
        <f>IF($E696="","",INDEX(Esquemas_NORM!$H$2:$K$126,MATCH($E696,Esquemas_NORM!$A$2:$A$126,0),MATCH(AB$4,Esquemas_NORM!$H$1:$K$1,0)))</f>
        <v>A la fecha no ha conformado un EAT Área Metropolitana</v>
      </c>
      <c r="AC696" s="568" t="str">
        <f>IF($E696="","",INDEX(Esquemas_NORM!$H$2:$K$126,MATCH($E696,Esquemas_NORM!$A$2:$A$126,0),MATCH(AC$4,Esquemas_NORM!$H$1:$K$1,0)))</f>
        <v>ASOCIACION DE MUNICIPIOS DEL OCCIDENTE ANTIOQUEÑO - AMOCCIDENTE</v>
      </c>
      <c r="AD696" s="645"/>
    </row>
    <row r="697" spans="1:30" hidden="1" x14ac:dyDescent="0.3">
      <c r="A697" s="6">
        <v>2020</v>
      </c>
      <c r="B697" s="4" t="s">
        <v>556</v>
      </c>
      <c r="C697" s="4" t="s">
        <v>272</v>
      </c>
      <c r="D697" s="4" t="s">
        <v>572</v>
      </c>
      <c r="E697" s="4" t="s">
        <v>301</v>
      </c>
      <c r="F697" s="4" t="s">
        <v>275</v>
      </c>
      <c r="G697" s="4" t="s">
        <v>302</v>
      </c>
      <c r="H697" s="9">
        <v>5.6857414697335393</v>
      </c>
      <c r="I697" s="9">
        <v>2.2906955954164654E-3</v>
      </c>
      <c r="J697" s="287">
        <v>5.6880321653289556</v>
      </c>
      <c r="K697" s="9">
        <v>0.25798468973074018</v>
      </c>
      <c r="L697" s="9">
        <v>1.9129910648007677</v>
      </c>
      <c r="M697" s="287">
        <v>2.1709757545315078</v>
      </c>
      <c r="N697" s="9">
        <v>1.640982514151843</v>
      </c>
      <c r="O697" s="9">
        <v>5.2578165964486443</v>
      </c>
      <c r="P697" s="9">
        <v>1.197303909850908</v>
      </c>
      <c r="Q697" s="9">
        <v>0.62770401200161219</v>
      </c>
      <c r="R697" s="9">
        <v>3.2999069692743839</v>
      </c>
      <c r="S697" s="9">
        <v>3.3760280782457093</v>
      </c>
      <c r="T697" s="9">
        <v>6.8349447506827881</v>
      </c>
      <c r="U697" s="9">
        <v>1.3029559245202798</v>
      </c>
      <c r="V697" s="287">
        <v>23.537642755176165</v>
      </c>
      <c r="W697" s="287">
        <v>32.215778300163052</v>
      </c>
      <c r="X697" s="9">
        <v>3.1967590438590876</v>
      </c>
      <c r="Y697" s="284">
        <v>35.414253129802226</v>
      </c>
      <c r="Z697" s="568" t="str">
        <f>SUBSTITUTE(SUBSTITUTE(SUBSTITUTE(SUBSTITUTE(IF(E697="","",VLOOKUP(E697,Esquemas_NORM!$A$2:$H$126,8,FALSE)),"PROVINCIA ADMINISTRATIVA Y DE PLANIFICACIÓN","PAT"),"PROVINCIA ADMINISTRATIVA Y DE PLANIFICACION","PAT"),"PROVINCIA ADMINISTRATIVA DE PLANIFICACION","PAT"),"PROVINCIA ADMINISTRATIVA Y PLANIFICACION","PAT")</f>
        <v>PAT TURÍSTICA Y AGROECOLÓGICA DEL OCCIDENTE ANTIOQUEÑO</v>
      </c>
      <c r="AA697" s="568" t="str">
        <f>IF($E697="","",INDEX(Esquemas_NORM!$H$2:$K$126,MATCH($E697,Esquemas_NORM!$A$2:$A$126,0),MATCH(AA$4,Esquemas_NORM!$H$1:$K$1,0)))</f>
        <v>Región de Planeación y Gestión de Occidente</v>
      </c>
      <c r="AB697" s="568" t="str">
        <f>IF($E697="","",INDEX(Esquemas_NORM!$H$2:$K$126,MATCH($E697,Esquemas_NORM!$A$2:$A$126,0),MATCH(AB$4,Esquemas_NORM!$H$1:$K$1,0)))</f>
        <v>A la fecha no ha conformado un EAT Área Metropolitana</v>
      </c>
      <c r="AC697" s="568" t="str">
        <f>IF($E697="","",INDEX(Esquemas_NORM!$H$2:$K$126,MATCH($E697,Esquemas_NORM!$A$2:$A$126,0),MATCH(AC$4,Esquemas_NORM!$H$1:$K$1,0)))</f>
        <v>ASOCIACION DE MUNICIPIOS DEL OCCIDENTE ANTIOQUEÑO - AMOCCIDENTE</v>
      </c>
      <c r="AD697" s="645"/>
    </row>
    <row r="698" spans="1:30" hidden="1" x14ac:dyDescent="0.3">
      <c r="A698" s="6">
        <v>2020</v>
      </c>
      <c r="B698" s="4" t="s">
        <v>556</v>
      </c>
      <c r="C698" s="4" t="s">
        <v>272</v>
      </c>
      <c r="D698" s="4" t="s">
        <v>571</v>
      </c>
      <c r="E698" s="4" t="s">
        <v>303</v>
      </c>
      <c r="F698" s="4" t="s">
        <v>275</v>
      </c>
      <c r="G698" s="4" t="s">
        <v>304</v>
      </c>
      <c r="H698" s="9">
        <v>11.809318483657506</v>
      </c>
      <c r="I698" s="9">
        <v>0</v>
      </c>
      <c r="J698" s="287">
        <v>11.809318483657506</v>
      </c>
      <c r="K698" s="9">
        <v>0.57101825389295524</v>
      </c>
      <c r="L698" s="9">
        <v>3.4915307203621255</v>
      </c>
      <c r="M698" s="287">
        <v>4.0625489742550807</v>
      </c>
      <c r="N698" s="9">
        <v>0.67908348502492055</v>
      </c>
      <c r="O698" s="9">
        <v>3.1782855121258966</v>
      </c>
      <c r="P698" s="9">
        <v>2.2483526899128443</v>
      </c>
      <c r="Q698" s="9">
        <v>1.918753155006633</v>
      </c>
      <c r="R698" s="9">
        <v>5.1000547026565588</v>
      </c>
      <c r="S698" s="9">
        <v>6.9345103781436546</v>
      </c>
      <c r="T698" s="9">
        <v>21.642255382195042</v>
      </c>
      <c r="U698" s="9">
        <v>1.8005727231307802</v>
      </c>
      <c r="V698" s="287">
        <v>43.501868028196327</v>
      </c>
      <c r="W698" s="287">
        <v>60.160528651689319</v>
      </c>
      <c r="X698" s="9">
        <v>5.969705659716845</v>
      </c>
      <c r="Y698" s="284">
        <v>66.133438411540553</v>
      </c>
      <c r="Z698" s="568" t="str">
        <f>SUBSTITUTE(SUBSTITUTE(SUBSTITUTE(SUBSTITUTE(IF(E698="","",VLOOKUP(E698,Esquemas_NORM!$A$2:$H$126,8,FALSE)),"PROVINCIA ADMINISTRATIVA Y DE PLANIFICACIÓN","PAT"),"PROVINCIA ADMINISTRATIVA Y DE PLANIFICACION","PAT"),"PROVINCIA ADMINISTRATIVA DE PLANIFICACION","PAT"),"PROVINCIA ADMINISTRATIVA Y PLANIFICACION","PAT")</f>
        <v>PAT AGROINDUSTRIAL DEL OCCIDENTE ANTIOQUEÑO</v>
      </c>
      <c r="AA698" s="568" t="str">
        <f>IF($E698="","",INDEX(Esquemas_NORM!$H$2:$K$126,MATCH($E698,Esquemas_NORM!$A$2:$A$126,0),MATCH(AA$4,Esquemas_NORM!$H$1:$K$1,0)))</f>
        <v>Región de Planeación y Gestión de Occidente</v>
      </c>
      <c r="AB698" s="568" t="str">
        <f>IF($E698="","",INDEX(Esquemas_NORM!$H$2:$K$126,MATCH($E698,Esquemas_NORM!$A$2:$A$126,0),MATCH(AB$4,Esquemas_NORM!$H$1:$K$1,0)))</f>
        <v>A la fecha no ha conformado un EAT Área Metropolitana</v>
      </c>
      <c r="AC698" s="568" t="str">
        <f>IF($E698="","",INDEX(Esquemas_NORM!$H$2:$K$126,MATCH($E698,Esquemas_NORM!$A$2:$A$126,0),MATCH(AC$4,Esquemas_NORM!$H$1:$K$1,0)))</f>
        <v>ASOCIACION DE MUNICIPIOS DEL OCCIDENTE ANTIOQUEÑO - AMOCCIDENTE</v>
      </c>
      <c r="AD698" s="645"/>
    </row>
    <row r="699" spans="1:30" hidden="1" x14ac:dyDescent="0.3">
      <c r="A699" s="6">
        <v>2020</v>
      </c>
      <c r="B699" s="4" t="s">
        <v>556</v>
      </c>
      <c r="C699" s="4" t="s">
        <v>272</v>
      </c>
      <c r="D699" s="4" t="s">
        <v>572</v>
      </c>
      <c r="E699" s="4" t="s">
        <v>305</v>
      </c>
      <c r="F699" s="4" t="s">
        <v>275</v>
      </c>
      <c r="G699" s="4" t="s">
        <v>306</v>
      </c>
      <c r="H699" s="9">
        <v>12.534215894286154</v>
      </c>
      <c r="I699" s="9">
        <v>1.0958247076624496E-2</v>
      </c>
      <c r="J699" s="287">
        <v>12.545174141362779</v>
      </c>
      <c r="K699" s="9">
        <v>0.82256011232368231</v>
      </c>
      <c r="L699" s="9">
        <v>3.9199218053488121</v>
      </c>
      <c r="M699" s="287">
        <v>4.7424819176724942</v>
      </c>
      <c r="N699" s="9">
        <v>1.3398825257563254</v>
      </c>
      <c r="O699" s="9">
        <v>8.0381727856069922</v>
      </c>
      <c r="P699" s="9">
        <v>2.7747367406359849</v>
      </c>
      <c r="Q699" s="9">
        <v>2.1822183393543497</v>
      </c>
      <c r="R699" s="9">
        <v>6.5733086149619382</v>
      </c>
      <c r="S699" s="9">
        <v>6.750866938419767</v>
      </c>
      <c r="T699" s="9">
        <v>19.137891109262313</v>
      </c>
      <c r="U699" s="9">
        <v>1.9690234443215304</v>
      </c>
      <c r="V699" s="287">
        <v>48.766100498319197</v>
      </c>
      <c r="W699" s="287">
        <v>67.213144544471334</v>
      </c>
      <c r="X699" s="9">
        <v>6.6695339683184001</v>
      </c>
      <c r="Y699" s="284">
        <v>73.886258229429501</v>
      </c>
      <c r="Z699" s="568" t="str">
        <f>SUBSTITUTE(SUBSTITUTE(SUBSTITUTE(SUBSTITUTE(IF(E699="","",VLOOKUP(E699,Esquemas_NORM!$A$2:$H$126,8,FALSE)),"PROVINCIA ADMINISTRATIVA Y DE PLANIFICACIÓN","PAT"),"PROVINCIA ADMINISTRATIVA Y DE PLANIFICACION","PAT"),"PROVINCIA ADMINISTRATIVA DE PLANIFICACION","PAT"),"PROVINCIA ADMINISTRATIVA Y PLANIFICACION","PAT")</f>
        <v>PAT TURÍSTICA Y AGROECOLÓGICA DEL OCCIDENTE ANTIOQUEÑO</v>
      </c>
      <c r="AA699" s="568" t="str">
        <f>IF($E699="","",INDEX(Esquemas_NORM!$H$2:$K$126,MATCH($E699,Esquemas_NORM!$A$2:$A$126,0),MATCH(AA$4,Esquemas_NORM!$H$1:$K$1,0)))</f>
        <v>A la fecha no ha conformado un EAT Región</v>
      </c>
      <c r="AB699" s="568" t="str">
        <f>IF($E699="","",INDEX(Esquemas_NORM!$H$2:$K$126,MATCH($E699,Esquemas_NORM!$A$2:$A$126,0),MATCH(AB$4,Esquemas_NORM!$H$1:$K$1,0)))</f>
        <v>A la fecha no ha conformado un EAT Área Metropolitana</v>
      </c>
      <c r="AC699" s="568" t="str">
        <f>IF($E699="","",INDEX(Esquemas_NORM!$H$2:$K$126,MATCH($E699,Esquemas_NORM!$A$2:$A$126,0),MATCH(AC$4,Esquemas_NORM!$H$1:$K$1,0)))</f>
        <v>ASOCIACION DE MUNICIPIOS DEL OCCIDENTE ANTIOQUEÑO - AMOCCIDENTE</v>
      </c>
      <c r="AD699" s="645"/>
    </row>
    <row r="700" spans="1:30" hidden="1" x14ac:dyDescent="0.3">
      <c r="A700" s="6">
        <v>2020</v>
      </c>
      <c r="B700" s="4" t="s">
        <v>556</v>
      </c>
      <c r="C700" s="4" t="s">
        <v>272</v>
      </c>
      <c r="D700" s="4" t="s">
        <v>572</v>
      </c>
      <c r="E700" s="4" t="s">
        <v>307</v>
      </c>
      <c r="F700" s="4" t="s">
        <v>275</v>
      </c>
      <c r="G700" s="4" t="s">
        <v>308</v>
      </c>
      <c r="H700" s="9">
        <v>12.909165864603187</v>
      </c>
      <c r="I700" s="9">
        <v>0</v>
      </c>
      <c r="J700" s="287">
        <v>12.909165864603187</v>
      </c>
      <c r="K700" s="9">
        <v>1.4767221572000491</v>
      </c>
      <c r="L700" s="9">
        <v>9.1159472531770405</v>
      </c>
      <c r="M700" s="287">
        <v>10.59266941037709</v>
      </c>
      <c r="N700" s="9">
        <v>7.5550673476611285</v>
      </c>
      <c r="O700" s="9">
        <v>43.610309164471524</v>
      </c>
      <c r="P700" s="9">
        <v>5.0055272024390369</v>
      </c>
      <c r="Q700" s="9">
        <v>3.4408310036857217</v>
      </c>
      <c r="R700" s="9">
        <v>25.104203547349719</v>
      </c>
      <c r="S700" s="9">
        <v>17.249643721093996</v>
      </c>
      <c r="T700" s="9">
        <v>22.955343426427273</v>
      </c>
      <c r="U700" s="9">
        <v>4.5843311669089841</v>
      </c>
      <c r="V700" s="287">
        <v>129.50525658003738</v>
      </c>
      <c r="W700" s="287">
        <v>155.74468675709514</v>
      </c>
      <c r="X700" s="9">
        <v>15.454484174954226</v>
      </c>
      <c r="Y700" s="284">
        <v>171.20746576560501</v>
      </c>
      <c r="Z700" s="568" t="str">
        <f>SUBSTITUTE(SUBSTITUTE(SUBSTITUTE(SUBSTITUTE(IF(E700="","",VLOOKUP(E700,Esquemas_NORM!$A$2:$H$126,8,FALSE)),"PROVINCIA ADMINISTRATIVA Y DE PLANIFICACIÓN","PAT"),"PROVINCIA ADMINISTRATIVA Y DE PLANIFICACION","PAT"),"PROVINCIA ADMINISTRATIVA DE PLANIFICACION","PAT"),"PROVINCIA ADMINISTRATIVA Y PLANIFICACION","PAT")</f>
        <v>PAT TURÍSTICA Y AGROECOLÓGICA DEL OCCIDENTE ANTIOQUEÑO</v>
      </c>
      <c r="AA700" s="568" t="str">
        <f>IF($E700="","",INDEX(Esquemas_NORM!$H$2:$K$126,MATCH($E700,Esquemas_NORM!$A$2:$A$126,0),MATCH(AA$4,Esquemas_NORM!$H$1:$K$1,0)))</f>
        <v>Región de Planeación y Gestión de Occidente</v>
      </c>
      <c r="AB700" s="568" t="str">
        <f>IF($E700="","",INDEX(Esquemas_NORM!$H$2:$K$126,MATCH($E700,Esquemas_NORM!$A$2:$A$126,0),MATCH(AB$4,Esquemas_NORM!$H$1:$K$1,0)))</f>
        <v>A la fecha no ha conformado un EAT Área Metropolitana</v>
      </c>
      <c r="AC700" s="568" t="str">
        <f>IF($E700="","",INDEX(Esquemas_NORM!$H$2:$K$126,MATCH($E700,Esquemas_NORM!$A$2:$A$126,0),MATCH(AC$4,Esquemas_NORM!$H$1:$K$1,0)))</f>
        <v>ASOCIACION DE MUNICIPIOS DEL OCCIDENTE ANTIOQUEÑO - AMOCCIDENTE</v>
      </c>
      <c r="AD700" s="645"/>
    </row>
    <row r="701" spans="1:30" hidden="1" x14ac:dyDescent="0.3">
      <c r="A701" s="6">
        <v>2020</v>
      </c>
      <c r="B701" s="4" t="s">
        <v>556</v>
      </c>
      <c r="C701" s="4" t="s">
        <v>272</v>
      </c>
      <c r="D701" s="4" t="s">
        <v>572</v>
      </c>
      <c r="E701" s="4" t="s">
        <v>309</v>
      </c>
      <c r="F701" s="4" t="s">
        <v>275</v>
      </c>
      <c r="G701" s="4" t="s">
        <v>310</v>
      </c>
      <c r="H701" s="9">
        <v>17.693916734512079</v>
      </c>
      <c r="I701" s="9">
        <v>2.3179280364978507</v>
      </c>
      <c r="J701" s="287">
        <v>20.01184477100993</v>
      </c>
      <c r="K701" s="9">
        <v>3.7372552852742906</v>
      </c>
      <c r="L701" s="9">
        <v>12.916468990241251</v>
      </c>
      <c r="M701" s="287">
        <v>16.653724275515543</v>
      </c>
      <c r="N701" s="9">
        <v>12.769287590731743</v>
      </c>
      <c r="O701" s="9">
        <v>58.12319355409052</v>
      </c>
      <c r="P701" s="9">
        <v>8.2084769833053226</v>
      </c>
      <c r="Q701" s="9">
        <v>8.3940802759093174</v>
      </c>
      <c r="R701" s="9">
        <v>26.660531793206353</v>
      </c>
      <c r="S701" s="9">
        <v>28.372669260250753</v>
      </c>
      <c r="T701" s="9">
        <v>61.04983715546684</v>
      </c>
      <c r="U701" s="9">
        <v>7.726030307246381</v>
      </c>
      <c r="V701" s="287">
        <v>211.3041069202072</v>
      </c>
      <c r="W701" s="287">
        <v>252.86587741181404</v>
      </c>
      <c r="X701" s="9">
        <v>25.091781827149259</v>
      </c>
      <c r="Y701" s="284">
        <v>277.97112666702594</v>
      </c>
      <c r="Z701" s="568" t="str">
        <f>SUBSTITUTE(SUBSTITUTE(SUBSTITUTE(SUBSTITUTE(IF(E701="","",VLOOKUP(E701,Esquemas_NORM!$A$2:$H$126,8,FALSE)),"PROVINCIA ADMINISTRATIVA Y DE PLANIFICACIÓN","PAT"),"PROVINCIA ADMINISTRATIVA Y DE PLANIFICACION","PAT"),"PROVINCIA ADMINISTRATIVA DE PLANIFICACION","PAT"),"PROVINCIA ADMINISTRATIVA Y PLANIFICACION","PAT")</f>
        <v>PAT TURÍSTICA Y AGROECOLÓGICA DEL OCCIDENTE ANTIOQUEÑO</v>
      </c>
      <c r="AA701" s="568" t="str">
        <f>IF($E701="","",INDEX(Esquemas_NORM!$H$2:$K$126,MATCH($E701,Esquemas_NORM!$A$2:$A$126,0),MATCH(AA$4,Esquemas_NORM!$H$1:$K$1,0)))</f>
        <v>A la fecha no ha conformado un EAT Región</v>
      </c>
      <c r="AB701" s="568" t="str">
        <f>IF($E701="","",INDEX(Esquemas_NORM!$H$2:$K$126,MATCH($E701,Esquemas_NORM!$A$2:$A$126,0),MATCH(AB$4,Esquemas_NORM!$H$1:$K$1,0)))</f>
        <v>A la fecha no ha conformado un EAT Área Metropolitana</v>
      </c>
      <c r="AC701" s="568" t="str">
        <f>IF($E701="","",INDEX(Esquemas_NORM!$H$2:$K$126,MATCH($E701,Esquemas_NORM!$A$2:$A$126,0),MATCH(AC$4,Esquemas_NORM!$H$1:$K$1,0)))</f>
        <v>ASOCIACION DE MUNICIPIOS DEL OCCIDENTE ANTIOQUEÑO - AMOCCIDENTE</v>
      </c>
      <c r="AD701" s="645"/>
    </row>
    <row r="702" spans="1:30" hidden="1" x14ac:dyDescent="0.3">
      <c r="A702" s="6">
        <v>2020</v>
      </c>
      <c r="B702" s="4" t="s">
        <v>556</v>
      </c>
      <c r="C702" s="4" t="s">
        <v>272</v>
      </c>
      <c r="D702" s="4" t="s">
        <v>572</v>
      </c>
      <c r="E702" s="4" t="s">
        <v>311</v>
      </c>
      <c r="F702" s="4" t="s">
        <v>275</v>
      </c>
      <c r="G702" s="4" t="s">
        <v>312</v>
      </c>
      <c r="H702" s="9">
        <v>13.091820971420452</v>
      </c>
      <c r="I702" s="9">
        <v>2.4368298358677611</v>
      </c>
      <c r="J702" s="287">
        <v>15.528650807288212</v>
      </c>
      <c r="K702" s="9">
        <v>1.8223407582889037</v>
      </c>
      <c r="L702" s="9">
        <v>7.9530002406347817</v>
      </c>
      <c r="M702" s="287">
        <v>9.775340998923685</v>
      </c>
      <c r="N702" s="9">
        <v>6.4976698901348344</v>
      </c>
      <c r="O702" s="9">
        <v>26.970054743194119</v>
      </c>
      <c r="P702" s="9">
        <v>5.1212022886817872</v>
      </c>
      <c r="Q702" s="9">
        <v>3.6283812833606826</v>
      </c>
      <c r="R702" s="9">
        <v>17.60436801730479</v>
      </c>
      <c r="S702" s="9">
        <v>16.927491673967118</v>
      </c>
      <c r="T702" s="9">
        <v>29.807411158728005</v>
      </c>
      <c r="U702" s="9">
        <v>5.5086744473451237</v>
      </c>
      <c r="V702" s="287">
        <v>112.06525350271647</v>
      </c>
      <c r="W702" s="287">
        <v>140.44293047635298</v>
      </c>
      <c r="X702" s="9">
        <v>13.936096901437342</v>
      </c>
      <c r="Y702" s="284">
        <v>154.38650725242766</v>
      </c>
      <c r="Z702" s="568" t="str">
        <f>SUBSTITUTE(SUBSTITUTE(SUBSTITUTE(SUBSTITUTE(IF(E702="","",VLOOKUP(E702,Esquemas_NORM!$A$2:$H$126,8,FALSE)),"PROVINCIA ADMINISTRATIVA Y DE PLANIFICACIÓN","PAT"),"PROVINCIA ADMINISTRATIVA Y DE PLANIFICACION","PAT"),"PROVINCIA ADMINISTRATIVA DE PLANIFICACION","PAT"),"PROVINCIA ADMINISTRATIVA Y PLANIFICACION","PAT")</f>
        <v>A la fecha no ha conformado un EAT Provincia</v>
      </c>
      <c r="AA702" s="568" t="str">
        <f>IF($E702="","",INDEX(Esquemas_NORM!$H$2:$K$126,MATCH($E702,Esquemas_NORM!$A$2:$A$126,0),MATCH(AA$4,Esquemas_NORM!$H$1:$K$1,0)))</f>
        <v>A la fecha no ha conformado un EAT Región</v>
      </c>
      <c r="AB702" s="568" t="str">
        <f>IF($E702="","",INDEX(Esquemas_NORM!$H$2:$K$126,MATCH($E702,Esquemas_NORM!$A$2:$A$126,0),MATCH(AB$4,Esquemas_NORM!$H$1:$K$1,0)))</f>
        <v>A la fecha no ha conformado un EAT Área Metropolitana</v>
      </c>
      <c r="AC702" s="568" t="str">
        <f>IF($E702="","",INDEX(Esquemas_NORM!$H$2:$K$126,MATCH($E702,Esquemas_NORM!$A$2:$A$126,0),MATCH(AC$4,Esquemas_NORM!$H$1:$K$1,0)))</f>
        <v>ASOCIACION DE MUNICIPIOS DEL OCCIDENTE ANTIOQUEÑO - AMOCCIDENTE</v>
      </c>
      <c r="AD702" s="645"/>
    </row>
    <row r="703" spans="1:30" hidden="1" x14ac:dyDescent="0.3">
      <c r="A703" s="6">
        <v>2020</v>
      </c>
      <c r="B703" s="4" t="s">
        <v>556</v>
      </c>
      <c r="C703" s="4" t="s">
        <v>272</v>
      </c>
      <c r="D703" s="4" t="s">
        <v>571</v>
      </c>
      <c r="E703" s="4" t="s">
        <v>313</v>
      </c>
      <c r="F703" s="4" t="s">
        <v>275</v>
      </c>
      <c r="G703" s="4" t="s">
        <v>314</v>
      </c>
      <c r="H703" s="9">
        <v>30.715410398762639</v>
      </c>
      <c r="I703" s="9">
        <v>0.3264855706535269</v>
      </c>
      <c r="J703" s="287">
        <v>31.041895969416167</v>
      </c>
      <c r="K703" s="9">
        <v>0.77066645024901814</v>
      </c>
      <c r="L703" s="9">
        <v>4.7791743285477484</v>
      </c>
      <c r="M703" s="287">
        <v>5.5498407787967663</v>
      </c>
      <c r="N703" s="9">
        <v>2.2533954856367675</v>
      </c>
      <c r="O703" s="9">
        <v>6.9034525973537226</v>
      </c>
      <c r="P703" s="9">
        <v>1.9250090175336643</v>
      </c>
      <c r="Q703" s="9">
        <v>1.3359742180369338</v>
      </c>
      <c r="R703" s="9">
        <v>3.990962986973428</v>
      </c>
      <c r="S703" s="9">
        <v>5.6991399432542131</v>
      </c>
      <c r="T703" s="9">
        <v>11.512432016771335</v>
      </c>
      <c r="U703" s="9">
        <v>2.124056315747195</v>
      </c>
      <c r="V703" s="287">
        <v>35.744422581307262</v>
      </c>
      <c r="W703" s="287">
        <v>76.298594436240634</v>
      </c>
      <c r="X703" s="9">
        <v>7.5710795972506917</v>
      </c>
      <c r="Y703" s="284">
        <v>83.873737633698212</v>
      </c>
      <c r="Z703" s="568" t="str">
        <f>SUBSTITUTE(SUBSTITUTE(SUBSTITUTE(SUBSTITUTE(IF(E703="","",VLOOKUP(E703,Esquemas_NORM!$A$2:$H$126,8,FALSE)),"PROVINCIA ADMINISTRATIVA Y DE PLANIFICACIÓN","PAT"),"PROVINCIA ADMINISTRATIVA Y DE PLANIFICACION","PAT"),"PROVINCIA ADMINISTRATIVA DE PLANIFICACION","PAT"),"PROVINCIA ADMINISTRATIVA Y PLANIFICACION","PAT")</f>
        <v>PAT AGROINDUSTRIAL DEL OCCIDENTE ANTIOQUEÑO</v>
      </c>
      <c r="AA703" s="568" t="str">
        <f>IF($E703="","",INDEX(Esquemas_NORM!$H$2:$K$126,MATCH($E703,Esquemas_NORM!$A$2:$A$126,0),MATCH(AA$4,Esquemas_NORM!$H$1:$K$1,0)))</f>
        <v>Región de Planeación y Gestión de Occidente</v>
      </c>
      <c r="AB703" s="568" t="str">
        <f>IF($E703="","",INDEX(Esquemas_NORM!$H$2:$K$126,MATCH($E703,Esquemas_NORM!$A$2:$A$126,0),MATCH(AB$4,Esquemas_NORM!$H$1:$K$1,0)))</f>
        <v>A la fecha no ha conformado un EAT Área Metropolitana</v>
      </c>
      <c r="AC703" s="568" t="str">
        <f>IF($E703="","",INDEX(Esquemas_NORM!$H$2:$K$126,MATCH($E703,Esquemas_NORM!$A$2:$A$126,0),MATCH(AC$4,Esquemas_NORM!$H$1:$K$1,0)))</f>
        <v>ASOCIACION DE MUNICIPIOS DEL OCCIDENTE ANTIOQUEÑO - AMOCCIDENTE</v>
      </c>
      <c r="AD703" s="645"/>
    </row>
    <row r="704" spans="1:30" hidden="1" x14ac:dyDescent="0.3">
      <c r="A704" s="6">
        <v>2020</v>
      </c>
      <c r="B704" s="4" t="s">
        <v>556</v>
      </c>
      <c r="C704" s="4" t="s">
        <v>315</v>
      </c>
      <c r="D704" s="4" t="s">
        <v>573</v>
      </c>
      <c r="E704" s="4" t="s">
        <v>317</v>
      </c>
      <c r="F704" s="4" t="s">
        <v>318</v>
      </c>
      <c r="G704" s="4" t="s">
        <v>319</v>
      </c>
      <c r="H704" s="9">
        <v>70.320542748030206</v>
      </c>
      <c r="I704" s="9">
        <v>0.26620274375660558</v>
      </c>
      <c r="J704" s="287">
        <v>70.586745491786814</v>
      </c>
      <c r="K704" s="9">
        <v>3.7426596423560885</v>
      </c>
      <c r="L704" s="9">
        <v>9.9438835743715615</v>
      </c>
      <c r="M704" s="287">
        <v>13.68654321672765</v>
      </c>
      <c r="N704" s="9">
        <v>6.4487382380490095</v>
      </c>
      <c r="O704" s="9">
        <v>13.179507761444599</v>
      </c>
      <c r="P704" s="9">
        <v>21.61914960912155</v>
      </c>
      <c r="Q704" s="9">
        <v>3.7750074288766018</v>
      </c>
      <c r="R704" s="9">
        <v>14.133944457052856</v>
      </c>
      <c r="S704" s="9">
        <v>17.771715059825897</v>
      </c>
      <c r="T704" s="9">
        <v>23.000486800744547</v>
      </c>
      <c r="U704" s="9">
        <v>4.4201076775758033</v>
      </c>
      <c r="V704" s="287">
        <v>104.34865703269085</v>
      </c>
      <c r="W704" s="287">
        <v>196.58563767061915</v>
      </c>
      <c r="X704" s="9">
        <v>19.507115713964204</v>
      </c>
      <c r="Y704" s="284">
        <v>216.10322337349746</v>
      </c>
      <c r="Z704" s="568" t="str">
        <f>SUBSTITUTE(SUBSTITUTE(SUBSTITUTE(SUBSTITUTE(IF(E704="","",VLOOKUP(E704,Esquemas_NORM!$A$2:$H$126,8,FALSE)),"PROVINCIA ADMINISTRATIVA Y DE PLANIFICACIÓN","PAT"),"PROVINCIA ADMINISTRATIVA Y DE PLANIFICACION","PAT"),"PROVINCIA ADMINISTRATIVA DE PLANIFICACION","PAT"),"PROVINCIA ADMINISTRATIVA Y PLANIFICACION","PAT")</f>
        <v>PAT DE LA PAZ</v>
      </c>
      <c r="AA704" s="568" t="str">
        <f>IF($E704="","",INDEX(Esquemas_NORM!$H$2:$K$126,MATCH($E704,Esquemas_NORM!$A$2:$A$126,0),MATCH(AA$4,Esquemas_NORM!$H$1:$K$1,0)))</f>
        <v>A la fecha no ha conformado un EAT Región</v>
      </c>
      <c r="AB704" s="568" t="str">
        <f>IF($E704="","",INDEX(Esquemas_NORM!$H$2:$K$126,MATCH($E704,Esquemas_NORM!$A$2:$A$126,0),MATCH(AB$4,Esquemas_NORM!$H$1:$K$1,0)))</f>
        <v>A la fecha no ha conformado un EAT Área Metropolitana</v>
      </c>
      <c r="AC704" s="568" t="str">
        <f>IF($E704="","",INDEX(Esquemas_NORM!$H$2:$K$126,MATCH($E704,Esquemas_NORM!$A$2:$A$126,0),MATCH(AC$4,Esquemas_NORM!$H$1:$K$1,0)))</f>
        <v>MUNICIPIOS UNIDOS DEL SUR DE ANTIOQUIA - MUSA</v>
      </c>
      <c r="AD704" s="645"/>
    </row>
    <row r="705" spans="1:30" hidden="1" x14ac:dyDescent="0.3">
      <c r="A705" s="6">
        <v>2020</v>
      </c>
      <c r="B705" s="4" t="s">
        <v>556</v>
      </c>
      <c r="C705" s="4" t="s">
        <v>315</v>
      </c>
      <c r="D705" s="4" t="s">
        <v>574</v>
      </c>
      <c r="E705" s="4" t="s">
        <v>320</v>
      </c>
      <c r="F705" s="4" t="s">
        <v>318</v>
      </c>
      <c r="G705" s="4" t="s">
        <v>322</v>
      </c>
      <c r="H705" s="9">
        <v>5.8339248685698895</v>
      </c>
      <c r="I705" s="9">
        <v>0</v>
      </c>
      <c r="J705" s="287">
        <v>5.8339248685698895</v>
      </c>
      <c r="K705" s="9">
        <v>0.57846691146242901</v>
      </c>
      <c r="L705" s="9">
        <v>2.7633818258051073</v>
      </c>
      <c r="M705" s="287">
        <v>3.3418487372675365</v>
      </c>
      <c r="N705" s="9">
        <v>13.513260138724284</v>
      </c>
      <c r="O705" s="9">
        <v>4.2282614014228939</v>
      </c>
      <c r="P705" s="9">
        <v>0.7147621356467726</v>
      </c>
      <c r="Q705" s="9">
        <v>0.62605648806768754</v>
      </c>
      <c r="R705" s="9">
        <v>3.229382420720817</v>
      </c>
      <c r="S705" s="9">
        <v>3.4062749863331847</v>
      </c>
      <c r="T705" s="9">
        <v>5.9021990824306991</v>
      </c>
      <c r="U705" s="9">
        <v>0.79860219371364904</v>
      </c>
      <c r="V705" s="287">
        <v>32.418798847059989</v>
      </c>
      <c r="W705" s="287">
        <v>44.601188274463013</v>
      </c>
      <c r="X705" s="9">
        <v>4.4257584173431344</v>
      </c>
      <c r="Y705" s="284">
        <v>49.029322114305849</v>
      </c>
      <c r="Z705" s="568" t="str">
        <f>SUBSTITUTE(SUBSTITUTE(SUBSTITUTE(SUBSTITUTE(IF(E705="","",VLOOKUP(E705,Esquemas_NORM!$A$2:$H$126,8,FALSE)),"PROVINCIA ADMINISTRATIVA Y DE PLANIFICACIÓN","PAT"),"PROVINCIA ADMINISTRATIVA Y DE PLANIFICACION","PAT"),"PROVINCIA ADMINISTRATIVA DE PLANIFICACION","PAT"),"PROVINCIA ADMINISTRATIVA Y PLANIFICACION","PAT")</f>
        <v>PAT DEL AGUA, BOSQUES Y EL TURISMO</v>
      </c>
      <c r="AA705" s="568" t="str">
        <f>IF($E705="","",INDEX(Esquemas_NORM!$H$2:$K$126,MATCH($E705,Esquemas_NORM!$A$2:$A$126,0),MATCH(AA$4,Esquemas_NORM!$H$1:$K$1,0)))</f>
        <v>A la fecha no ha conformado un EAT Región</v>
      </c>
      <c r="AB705" s="568" t="str">
        <f>IF($E705="","",INDEX(Esquemas_NORM!$H$2:$K$126,MATCH($E705,Esquemas_NORM!$A$2:$A$126,0),MATCH(AB$4,Esquemas_NORM!$H$1:$K$1,0)))</f>
        <v>A la fecha no ha conformado un EAT Área Metropolitana</v>
      </c>
      <c r="AC705" s="568" t="str">
        <f>IF($E705="","",INDEX(Esquemas_NORM!$H$2:$K$126,MATCH($E705,Esquemas_NORM!$A$2:$A$126,0),MATCH(AC$4,Esquemas_NORM!$H$1:$K$1,0)))</f>
        <v>A la fecha no ha conformado un EAT asociación - unión</v>
      </c>
      <c r="AD705" s="645"/>
    </row>
    <row r="706" spans="1:30" hidden="1" x14ac:dyDescent="0.3">
      <c r="A706" s="6">
        <v>2020</v>
      </c>
      <c r="B706" s="4" t="s">
        <v>556</v>
      </c>
      <c r="C706" s="4" t="s">
        <v>315</v>
      </c>
      <c r="D706" s="4" t="s">
        <v>573</v>
      </c>
      <c r="E706" s="4" t="s">
        <v>323</v>
      </c>
      <c r="F706" s="4" t="s">
        <v>318</v>
      </c>
      <c r="G706" s="4" t="s">
        <v>325</v>
      </c>
      <c r="H706" s="9">
        <v>12.612075803174864</v>
      </c>
      <c r="I706" s="9">
        <v>0</v>
      </c>
      <c r="J706" s="287">
        <v>12.612075803174864</v>
      </c>
      <c r="K706" s="9">
        <v>1.508877967404276</v>
      </c>
      <c r="L706" s="9">
        <v>2.4193422215668847</v>
      </c>
      <c r="M706" s="287">
        <v>3.928220188971161</v>
      </c>
      <c r="N706" s="9">
        <v>1.0028258603885545</v>
      </c>
      <c r="O706" s="9">
        <v>5.2109253017683876</v>
      </c>
      <c r="P706" s="9">
        <v>2.1116806509440953</v>
      </c>
      <c r="Q706" s="9">
        <v>1.8195569709048471</v>
      </c>
      <c r="R706" s="9">
        <v>7.8562545445091825</v>
      </c>
      <c r="S706" s="9">
        <v>5.1624127308626981</v>
      </c>
      <c r="T706" s="9">
        <v>13.462316880518943</v>
      </c>
      <c r="U706" s="9">
        <v>1.4493186585682403</v>
      </c>
      <c r="V706" s="287">
        <v>38.075291598464943</v>
      </c>
      <c r="W706" s="287">
        <v>55.64304713131741</v>
      </c>
      <c r="X706" s="9">
        <v>5.5214377404663795</v>
      </c>
      <c r="Y706" s="284">
        <v>61.167448374578356</v>
      </c>
      <c r="Z706" s="568" t="str">
        <f>SUBSTITUTE(SUBSTITUTE(SUBSTITUTE(SUBSTITUTE(IF(E706="","",VLOOKUP(E706,Esquemas_NORM!$A$2:$H$126,8,FALSE)),"PROVINCIA ADMINISTRATIVA Y DE PLANIFICACIÓN","PAT"),"PROVINCIA ADMINISTRATIVA Y DE PLANIFICACION","PAT"),"PROVINCIA ADMINISTRATIVA DE PLANIFICACION","PAT"),"PROVINCIA ADMINISTRATIVA Y PLANIFICACION","PAT")</f>
        <v>PAT DE LA PAZ</v>
      </c>
      <c r="AA706" s="568" t="str">
        <f>IF($E706="","",INDEX(Esquemas_NORM!$H$2:$K$126,MATCH($E706,Esquemas_NORM!$A$2:$A$126,0),MATCH(AA$4,Esquemas_NORM!$H$1:$K$1,0)))</f>
        <v>A la fecha no ha conformado un EAT Región</v>
      </c>
      <c r="AB706" s="568" t="str">
        <f>IF($E706="","",INDEX(Esquemas_NORM!$H$2:$K$126,MATCH($E706,Esquemas_NORM!$A$2:$A$126,0),MATCH(AB$4,Esquemas_NORM!$H$1:$K$1,0)))</f>
        <v>A la fecha no ha conformado un EAT Área Metropolitana</v>
      </c>
      <c r="AC706" s="568" t="str">
        <f>IF($E706="","",INDEX(Esquemas_NORM!$H$2:$K$126,MATCH($E706,Esquemas_NORM!$A$2:$A$126,0),MATCH(AC$4,Esquemas_NORM!$H$1:$K$1,0)))</f>
        <v>MUNICIPIOS UNIDOS DEL SUR DE ANTIOQUIA - MUSA</v>
      </c>
      <c r="AD706" s="645"/>
    </row>
    <row r="707" spans="1:30" hidden="1" x14ac:dyDescent="0.3">
      <c r="A707" s="6">
        <v>2020</v>
      </c>
      <c r="B707" s="4" t="s">
        <v>556</v>
      </c>
      <c r="C707" s="4" t="s">
        <v>315</v>
      </c>
      <c r="D707" s="4" t="s">
        <v>575</v>
      </c>
      <c r="E707" s="4" t="s">
        <v>326</v>
      </c>
      <c r="F707" s="4" t="s">
        <v>318</v>
      </c>
      <c r="G707" s="4" t="s">
        <v>327</v>
      </c>
      <c r="H707" s="9">
        <v>11.089051697285708</v>
      </c>
      <c r="I707" s="9">
        <v>0.21602468667455985</v>
      </c>
      <c r="J707" s="287">
        <v>11.305076383960268</v>
      </c>
      <c r="K707" s="9">
        <v>8.8022912029677443</v>
      </c>
      <c r="L707" s="9">
        <v>4.623996796561971</v>
      </c>
      <c r="M707" s="287">
        <v>13.426287999529716</v>
      </c>
      <c r="N707" s="9">
        <v>31.03140619338831</v>
      </c>
      <c r="O707" s="9">
        <v>11.971220412063373</v>
      </c>
      <c r="P707" s="9">
        <v>2.9057883221855278</v>
      </c>
      <c r="Q707" s="9">
        <v>2.6314061125255104</v>
      </c>
      <c r="R707" s="9">
        <v>13.352037225804002</v>
      </c>
      <c r="S707" s="9">
        <v>10.694958104939987</v>
      </c>
      <c r="T707" s="9">
        <v>16.128408083921023</v>
      </c>
      <c r="U707" s="9">
        <v>2.5853673730533977</v>
      </c>
      <c r="V707" s="287">
        <v>91.300591827881135</v>
      </c>
      <c r="W707" s="287">
        <v>121.78102584670295</v>
      </c>
      <c r="X707" s="9">
        <v>12.08428342530345</v>
      </c>
      <c r="Y707" s="284">
        <v>133.87179522899569</v>
      </c>
      <c r="Z707" s="568" t="str">
        <f>SUBSTITUTE(SUBSTITUTE(SUBSTITUTE(SUBSTITUTE(IF(E707="","",VLOOKUP(E707,Esquemas_NORM!$A$2:$H$126,8,FALSE)),"PROVINCIA ADMINISTRATIVA Y DE PLANIFICACIÓN","PAT"),"PROVINCIA ADMINISTRATIVA Y DE PLANIFICACION","PAT"),"PROVINCIA ADMINISTRATIVA DE PLANIFICACION","PAT"),"PROVINCIA ADMINISTRATIVA Y PLANIFICACION","PAT")</f>
        <v>PAT DEL AGUA, BOSQUES Y EL TURISMO</v>
      </c>
      <c r="AA707" s="568" t="str">
        <f>IF($E707="","",INDEX(Esquemas_NORM!$H$2:$K$126,MATCH($E707,Esquemas_NORM!$A$2:$A$126,0),MATCH(AA$4,Esquemas_NORM!$H$1:$K$1,0)))</f>
        <v>A la fecha no ha conformado un EAT Región</v>
      </c>
      <c r="AB707" s="568" t="str">
        <f>IF($E707="","",INDEX(Esquemas_NORM!$H$2:$K$126,MATCH($E707,Esquemas_NORM!$A$2:$A$126,0),MATCH(AB$4,Esquemas_NORM!$H$1:$K$1,0)))</f>
        <v>A la fecha no ha conformado un EAT Área Metropolitana</v>
      </c>
      <c r="AC707" s="568" t="str">
        <f>IF($E707="","",INDEX(Esquemas_NORM!$H$2:$K$126,MATCH($E707,Esquemas_NORM!$A$2:$A$126,0),MATCH(AC$4,Esquemas_NORM!$H$1:$K$1,0)))</f>
        <v>A la fecha no ha conformado un EAT asociación - unión</v>
      </c>
      <c r="AD707" s="645"/>
    </row>
    <row r="708" spans="1:30" hidden="1" x14ac:dyDescent="0.3">
      <c r="A708" s="6">
        <v>2020</v>
      </c>
      <c r="B708" s="4" t="s">
        <v>556</v>
      </c>
      <c r="C708" s="4" t="s">
        <v>315</v>
      </c>
      <c r="D708" s="4" t="s">
        <v>574</v>
      </c>
      <c r="E708" s="4" t="s">
        <v>328</v>
      </c>
      <c r="F708" s="4" t="s">
        <v>318</v>
      </c>
      <c r="G708" s="4" t="s">
        <v>329</v>
      </c>
      <c r="H708" s="9">
        <v>12.367140814906374</v>
      </c>
      <c r="I708" s="9">
        <v>5.3871336448905321E-2</v>
      </c>
      <c r="J708" s="287">
        <v>12.42101215135528</v>
      </c>
      <c r="K708" s="9">
        <v>1.6161540303617998</v>
      </c>
      <c r="L708" s="9">
        <v>2.3369525041717227</v>
      </c>
      <c r="M708" s="287">
        <v>3.9531065345335223</v>
      </c>
      <c r="N708" s="9">
        <v>8.4009851379791858</v>
      </c>
      <c r="O708" s="9">
        <v>2.5845333132355348</v>
      </c>
      <c r="P708" s="9">
        <v>0.7224978258313447</v>
      </c>
      <c r="Q708" s="9">
        <v>0.56771079826499515</v>
      </c>
      <c r="R708" s="9">
        <v>3.8934683001010155</v>
      </c>
      <c r="S708" s="9">
        <v>2.6680031302072433</v>
      </c>
      <c r="T708" s="9">
        <v>4.9775891592866905</v>
      </c>
      <c r="U708" s="9">
        <v>0.85660378937138426</v>
      </c>
      <c r="V708" s="287">
        <v>24.671391454277394</v>
      </c>
      <c r="W708" s="287">
        <v>43.754484029543612</v>
      </c>
      <c r="X708" s="9">
        <v>4.3417402872479354</v>
      </c>
      <c r="Y708" s="284">
        <v>48.098554644521379</v>
      </c>
      <c r="Z708" s="568" t="str">
        <f>SUBSTITUTE(SUBSTITUTE(SUBSTITUTE(SUBSTITUTE(IF(E708="","",VLOOKUP(E708,Esquemas_NORM!$A$2:$H$126,8,FALSE)),"PROVINCIA ADMINISTRATIVA Y DE PLANIFICACIÓN","PAT"),"PROVINCIA ADMINISTRATIVA Y DE PLANIFICACION","PAT"),"PROVINCIA ADMINISTRATIVA DE PLANIFICACION","PAT"),"PROVINCIA ADMINISTRATIVA Y PLANIFICACION","PAT")</f>
        <v>PAT DEL AGUA, BOSQUES Y EL TURISMO</v>
      </c>
      <c r="AA708" s="568" t="str">
        <f>IF($E708="","",INDEX(Esquemas_NORM!$H$2:$K$126,MATCH($E708,Esquemas_NORM!$A$2:$A$126,0),MATCH(AA$4,Esquemas_NORM!$H$1:$K$1,0)))</f>
        <v>A la fecha no ha conformado un EAT Región</v>
      </c>
      <c r="AB708" s="568" t="str">
        <f>IF($E708="","",INDEX(Esquemas_NORM!$H$2:$K$126,MATCH($E708,Esquemas_NORM!$A$2:$A$126,0),MATCH(AB$4,Esquemas_NORM!$H$1:$K$1,0)))</f>
        <v>A la fecha no ha conformado un EAT Área Metropolitana</v>
      </c>
      <c r="AC708" s="568" t="str">
        <f>IF($E708="","",INDEX(Esquemas_NORM!$H$2:$K$126,MATCH($E708,Esquemas_NORM!$A$2:$A$126,0),MATCH(AC$4,Esquemas_NORM!$H$1:$K$1,0)))</f>
        <v>A la fecha no ha conformado un EAT asociación - unión</v>
      </c>
      <c r="AD708" s="645"/>
    </row>
    <row r="709" spans="1:30" hidden="1" x14ac:dyDescent="0.3">
      <c r="A709" s="6">
        <v>2020</v>
      </c>
      <c r="B709" s="4" t="s">
        <v>556</v>
      </c>
      <c r="C709" s="4" t="s">
        <v>315</v>
      </c>
      <c r="D709" s="4" t="s">
        <v>576</v>
      </c>
      <c r="E709" s="4" t="s">
        <v>330</v>
      </c>
      <c r="F709" s="4" t="s">
        <v>318</v>
      </c>
      <c r="G709" s="4" t="s">
        <v>331</v>
      </c>
      <c r="H709" s="9">
        <v>106.75184555482981</v>
      </c>
      <c r="I709" s="9">
        <v>0</v>
      </c>
      <c r="J709" s="287">
        <v>106.75184555482981</v>
      </c>
      <c r="K709" s="9">
        <v>24.113064587688491</v>
      </c>
      <c r="L709" s="9">
        <v>20.48740842744953</v>
      </c>
      <c r="M709" s="287">
        <v>44.600473015138022</v>
      </c>
      <c r="N709" s="9">
        <v>22.276522504681267</v>
      </c>
      <c r="O709" s="9">
        <v>119.47140493554441</v>
      </c>
      <c r="P709" s="9">
        <v>23.273356309693099</v>
      </c>
      <c r="Q709" s="9">
        <v>22.923352263633749</v>
      </c>
      <c r="R709" s="9">
        <v>85.312976636482304</v>
      </c>
      <c r="S709" s="9">
        <v>63.841129057693642</v>
      </c>
      <c r="T709" s="9">
        <v>64.129906465989677</v>
      </c>
      <c r="U709" s="9">
        <v>23.067935510829816</v>
      </c>
      <c r="V709" s="287">
        <v>424.29658368454801</v>
      </c>
      <c r="W709" s="287">
        <v>588.32535534036219</v>
      </c>
      <c r="X709" s="9">
        <v>58.37929423566856</v>
      </c>
      <c r="Y709" s="284">
        <v>646.73598329919378</v>
      </c>
      <c r="Z709" s="568" t="str">
        <f>SUBSTITUTE(SUBSTITUTE(SUBSTITUTE(SUBSTITUTE(IF(E709="","",VLOOKUP(E709,Esquemas_NORM!$A$2:$H$126,8,FALSE)),"PROVINCIA ADMINISTRATIVA Y DE PLANIFICACIÓN","PAT"),"PROVINCIA ADMINISTRATIVA Y DE PLANIFICACION","PAT"),"PROVINCIA ADMINISTRATIVA DE PLANIFICACION","PAT"),"PROVINCIA ADMINISTRATIVA Y PLANIFICACION","PAT")</f>
        <v>A la fecha no ha conformado un EAT Provincia</v>
      </c>
      <c r="AA709" s="568" t="str">
        <f>IF($E709="","",INDEX(Esquemas_NORM!$H$2:$K$126,MATCH($E709,Esquemas_NORM!$A$2:$A$126,0),MATCH(AA$4,Esquemas_NORM!$H$1:$K$1,0)))</f>
        <v>A la fecha no ha conformado un EAT Región</v>
      </c>
      <c r="AB709" s="568" t="str">
        <f>IF($E709="","",INDEX(Esquemas_NORM!$H$2:$K$126,MATCH($E709,Esquemas_NORM!$A$2:$A$126,0),MATCH(AB$4,Esquemas_NORM!$H$1:$K$1,0)))</f>
        <v>A la fecha no ha conformado un EAT Área Metropolitana</v>
      </c>
      <c r="AC709" s="568" t="str">
        <f>IF($E709="","",INDEX(Esquemas_NORM!$H$2:$K$126,MATCH($E709,Esquemas_NORM!$A$2:$A$126,0),MATCH(AC$4,Esquemas_NORM!$H$1:$K$1,0)))</f>
        <v>MUNICIPIOS ASOCIADOS DEL ALTIPLANO DEL ORIENTE ANTIOQUEÑO - MASORA</v>
      </c>
      <c r="AD709" s="645"/>
    </row>
    <row r="710" spans="1:30" hidden="1" x14ac:dyDescent="0.3">
      <c r="A710" s="6">
        <v>2020</v>
      </c>
      <c r="B710" s="4" t="s">
        <v>556</v>
      </c>
      <c r="C710" s="4" t="s">
        <v>315</v>
      </c>
      <c r="D710" s="4" t="s">
        <v>574</v>
      </c>
      <c r="E710" s="4" t="s">
        <v>332</v>
      </c>
      <c r="F710" s="4" t="s">
        <v>318</v>
      </c>
      <c r="G710" s="4" t="s">
        <v>333</v>
      </c>
      <c r="H710" s="9">
        <v>223.81698747352681</v>
      </c>
      <c r="I710" s="9">
        <v>3.5338664323979439E-3</v>
      </c>
      <c r="J710" s="287">
        <v>223.82052133995921</v>
      </c>
      <c r="K710" s="9">
        <v>4.5221617480343079</v>
      </c>
      <c r="L710" s="9">
        <v>24.246204198899409</v>
      </c>
      <c r="M710" s="287">
        <v>28.768365946933717</v>
      </c>
      <c r="N710" s="9">
        <v>4.4887774250058223</v>
      </c>
      <c r="O710" s="9">
        <v>33.413873212936323</v>
      </c>
      <c r="P710" s="9">
        <v>5.6611557787969389</v>
      </c>
      <c r="Q710" s="9">
        <v>4.6251761335407666</v>
      </c>
      <c r="R710" s="9">
        <v>27.45798174105591</v>
      </c>
      <c r="S710" s="9">
        <v>16.452136947239957</v>
      </c>
      <c r="T710" s="9">
        <v>25.582018508632359</v>
      </c>
      <c r="U710" s="9">
        <v>6.4203289050618917</v>
      </c>
      <c r="V710" s="287">
        <v>124.10144865226997</v>
      </c>
      <c r="W710" s="287">
        <v>403.74076832534286</v>
      </c>
      <c r="X710" s="9">
        <v>40.063038070801888</v>
      </c>
      <c r="Y710" s="284">
        <v>443.82530929645003</v>
      </c>
      <c r="Z710" s="568" t="str">
        <f>SUBSTITUTE(SUBSTITUTE(SUBSTITUTE(SUBSTITUTE(IF(E710="","",VLOOKUP(E710,Esquemas_NORM!$A$2:$H$126,8,FALSE)),"PROVINCIA ADMINISTRATIVA Y DE PLANIFICACIÓN","PAT"),"PROVINCIA ADMINISTRATIVA Y DE PLANIFICACION","PAT"),"PROVINCIA ADMINISTRATIVA DE PLANIFICACION","PAT"),"PROVINCIA ADMINISTRATIVA Y PLANIFICACION","PAT")</f>
        <v>PAT DEL AGUA, BOSQUES Y EL TURISMO</v>
      </c>
      <c r="AA710" s="568" t="str">
        <f>IF($E710="","",INDEX(Esquemas_NORM!$H$2:$K$126,MATCH($E710,Esquemas_NORM!$A$2:$A$126,0),MATCH(AA$4,Esquemas_NORM!$H$1:$K$1,0)))</f>
        <v>A la fecha no ha conformado un EAT Región</v>
      </c>
      <c r="AB710" s="568" t="str">
        <f>IF($E710="","",INDEX(Esquemas_NORM!$H$2:$K$126,MATCH($E710,Esquemas_NORM!$A$2:$A$126,0),MATCH(AB$4,Esquemas_NORM!$H$1:$K$1,0)))</f>
        <v>A la fecha no ha conformado un EAT Área Metropolitana</v>
      </c>
      <c r="AC710" s="568" t="str">
        <f>IF($E710="","",INDEX(Esquemas_NORM!$H$2:$K$126,MATCH($E710,Esquemas_NORM!$A$2:$A$126,0),MATCH(AC$4,Esquemas_NORM!$H$1:$K$1,0)))</f>
        <v>A la fecha no ha conformado un EAT asociación - unión</v>
      </c>
      <c r="AD710" s="645"/>
    </row>
    <row r="711" spans="1:30" hidden="1" x14ac:dyDescent="0.3">
      <c r="A711" s="6">
        <v>2020</v>
      </c>
      <c r="B711" s="4" t="s">
        <v>556</v>
      </c>
      <c r="C711" s="4" t="s">
        <v>315</v>
      </c>
      <c r="D711" s="4" t="s">
        <v>576</v>
      </c>
      <c r="E711" s="4" t="s">
        <v>334</v>
      </c>
      <c r="F711" s="4" t="s">
        <v>318</v>
      </c>
      <c r="G711" s="4" t="s">
        <v>335</v>
      </c>
      <c r="H711" s="9">
        <v>52.617977285145535</v>
      </c>
      <c r="I711" s="9">
        <v>0.7789722774976765</v>
      </c>
      <c r="J711" s="287">
        <v>53.396949562643215</v>
      </c>
      <c r="K711" s="9">
        <v>16.270591832223513</v>
      </c>
      <c r="L711" s="9">
        <v>23.217107986646678</v>
      </c>
      <c r="M711" s="287">
        <v>39.48769981887019</v>
      </c>
      <c r="N711" s="9">
        <v>26.715083645575607</v>
      </c>
      <c r="O711" s="9">
        <v>87.444122536419925</v>
      </c>
      <c r="P711" s="9">
        <v>22.484160363991062</v>
      </c>
      <c r="Q711" s="9">
        <v>12.506378728313043</v>
      </c>
      <c r="R711" s="9">
        <v>75.23837198389765</v>
      </c>
      <c r="S711" s="9">
        <v>47.966483531791894</v>
      </c>
      <c r="T711" s="9">
        <v>59.701454825919811</v>
      </c>
      <c r="U711" s="9">
        <v>13.188979395268664</v>
      </c>
      <c r="V711" s="287">
        <v>345.24503501117772</v>
      </c>
      <c r="W711" s="287">
        <v>445.54521192085235</v>
      </c>
      <c r="X711" s="9">
        <v>44.2112766106588</v>
      </c>
      <c r="Y711" s="284">
        <v>489.78021790200387</v>
      </c>
      <c r="Z711" s="568" t="str">
        <f>SUBSTITUTE(SUBSTITUTE(SUBSTITUTE(SUBSTITUTE(IF(E711="","",VLOOKUP(E711,Esquemas_NORM!$A$2:$H$126,8,FALSE)),"PROVINCIA ADMINISTRATIVA Y DE PLANIFICACIÓN","PAT"),"PROVINCIA ADMINISTRATIVA Y DE PLANIFICACION","PAT"),"PROVINCIA ADMINISTRATIVA DE PLANIFICACION","PAT"),"PROVINCIA ADMINISTRATIVA Y PLANIFICACION","PAT")</f>
        <v>A la fecha no ha conformado un EAT Provincia</v>
      </c>
      <c r="AA711" s="568" t="str">
        <f>IF($E711="","",INDEX(Esquemas_NORM!$H$2:$K$126,MATCH($E711,Esquemas_NORM!$A$2:$A$126,0),MATCH(AA$4,Esquemas_NORM!$H$1:$K$1,0)))</f>
        <v>A la fecha no ha conformado un EAT Región</v>
      </c>
      <c r="AB711" s="568" t="str">
        <f>IF($E711="","",INDEX(Esquemas_NORM!$H$2:$K$126,MATCH($E711,Esquemas_NORM!$A$2:$A$126,0),MATCH(AB$4,Esquemas_NORM!$H$1:$K$1,0)))</f>
        <v>A la fecha no ha conformado un EAT Área Metropolitana</v>
      </c>
      <c r="AC711" s="568" t="str">
        <f>IF($E711="","",INDEX(Esquemas_NORM!$H$2:$K$126,MATCH($E711,Esquemas_NORM!$A$2:$A$126,0),MATCH(AC$4,Esquemas_NORM!$H$1:$K$1,0)))</f>
        <v>MUNICIPIOS ASOCIADOS DEL ALTIPLANO DEL ORIENTE ANTIOQUEÑO - MASORA</v>
      </c>
      <c r="AD711" s="645"/>
    </row>
    <row r="712" spans="1:30" hidden="1" x14ac:dyDescent="0.3">
      <c r="A712" s="6">
        <v>2020</v>
      </c>
      <c r="B712" s="4" t="s">
        <v>556</v>
      </c>
      <c r="C712" s="4" t="s">
        <v>315</v>
      </c>
      <c r="D712" s="4" t="s">
        <v>576</v>
      </c>
      <c r="E712" s="4" t="s">
        <v>336</v>
      </c>
      <c r="F712" s="4" t="s">
        <v>318</v>
      </c>
      <c r="G712" s="4" t="s">
        <v>338</v>
      </c>
      <c r="H712" s="9">
        <v>95.806233569609489</v>
      </c>
      <c r="I712" s="9">
        <v>0</v>
      </c>
      <c r="J712" s="287">
        <v>95.806233569609489</v>
      </c>
      <c r="K712" s="9">
        <v>24.285394885121764</v>
      </c>
      <c r="L712" s="9">
        <v>13.967230409093837</v>
      </c>
      <c r="M712" s="287">
        <v>38.252625294215605</v>
      </c>
      <c r="N712" s="9">
        <v>10.426695024089351</v>
      </c>
      <c r="O712" s="9">
        <v>65.151943170361534</v>
      </c>
      <c r="P712" s="9">
        <v>10.423491314759836</v>
      </c>
      <c r="Q712" s="9">
        <v>12.912208370926294</v>
      </c>
      <c r="R712" s="9">
        <v>49.637203931830364</v>
      </c>
      <c r="S712" s="9">
        <v>35.034660557691083</v>
      </c>
      <c r="T712" s="9">
        <v>52.467671120108015</v>
      </c>
      <c r="U712" s="9">
        <v>9.6377452829385213</v>
      </c>
      <c r="V712" s="287">
        <v>245.69161877270497</v>
      </c>
      <c r="W712" s="287">
        <v>389.82427614277611</v>
      </c>
      <c r="X712" s="9">
        <v>38.68211001033994</v>
      </c>
      <c r="Y712" s="284">
        <v>428.52714787252819</v>
      </c>
      <c r="Z712" s="568" t="str">
        <f>SUBSTITUTE(SUBSTITUTE(SUBSTITUTE(SUBSTITUTE(IF(E712="","",VLOOKUP(E712,Esquemas_NORM!$A$2:$H$126,8,FALSE)),"PROVINCIA ADMINISTRATIVA Y DE PLANIFICACIÓN","PAT"),"PROVINCIA ADMINISTRATIVA Y DE PLANIFICACION","PAT"),"PROVINCIA ADMINISTRATIVA DE PLANIFICACION","PAT"),"PROVINCIA ADMINISTRATIVA Y PLANIFICACION","PAT")</f>
        <v>A la fecha no ha conformado un EAT Provincia</v>
      </c>
      <c r="AA712" s="568" t="str">
        <f>IF($E712="","",INDEX(Esquemas_NORM!$H$2:$K$126,MATCH($E712,Esquemas_NORM!$A$2:$A$126,0),MATCH(AA$4,Esquemas_NORM!$H$1:$K$1,0)))</f>
        <v>Región de Planeación y Gestión Aeroportuaria de Oriente</v>
      </c>
      <c r="AB712" s="568" t="str">
        <f>IF($E712="","",INDEX(Esquemas_NORM!$H$2:$K$126,MATCH($E712,Esquemas_NORM!$A$2:$A$126,0),MATCH(AB$4,Esquemas_NORM!$H$1:$K$1,0)))</f>
        <v>A la fecha no ha conformado un EAT Área Metropolitana</v>
      </c>
      <c r="AC712" s="568" t="str">
        <f>IF($E712="","",INDEX(Esquemas_NORM!$H$2:$K$126,MATCH($E712,Esquemas_NORM!$A$2:$A$126,0),MATCH(AC$4,Esquemas_NORM!$H$1:$K$1,0)))</f>
        <v>MUNICIPIOS ASOCIADOS DEL ALTIPLANO DEL ORIENTE ANTIOQUEÑO - MASORA</v>
      </c>
      <c r="AD712" s="645"/>
    </row>
    <row r="713" spans="1:30" x14ac:dyDescent="0.3">
      <c r="A713" s="6">
        <v>2020</v>
      </c>
      <c r="B713" s="4" t="s">
        <v>556</v>
      </c>
      <c r="C713" s="4" t="s">
        <v>315</v>
      </c>
      <c r="D713" s="4" t="s">
        <v>574</v>
      </c>
      <c r="E713" s="4" t="s">
        <v>339</v>
      </c>
      <c r="F713" s="4" t="s">
        <v>318</v>
      </c>
      <c r="G713" s="4" t="s">
        <v>340</v>
      </c>
      <c r="H713" s="9">
        <v>11.739025041072905</v>
      </c>
      <c r="I713" s="9">
        <v>0</v>
      </c>
      <c r="J713" s="287">
        <v>11.739025041072905</v>
      </c>
      <c r="K713" s="9">
        <v>1.0027437393472907</v>
      </c>
      <c r="L713" s="9">
        <v>3.9716895303266866</v>
      </c>
      <c r="M713" s="287">
        <v>4.9744332696739768</v>
      </c>
      <c r="N713" s="9">
        <v>5.7233317975684024</v>
      </c>
      <c r="O713" s="9">
        <v>7.1207862942126301</v>
      </c>
      <c r="P713" s="9">
        <v>2.7709540398445638</v>
      </c>
      <c r="Q713" s="9">
        <v>2.3901355856134248</v>
      </c>
      <c r="R713" s="9">
        <v>13.937666762398967</v>
      </c>
      <c r="S713" s="9">
        <v>6.301462524749903</v>
      </c>
      <c r="T713" s="9">
        <v>13.78682450481479</v>
      </c>
      <c r="U713" s="9">
        <v>2.6172346279364165</v>
      </c>
      <c r="V713" s="287">
        <v>54.648396137139095</v>
      </c>
      <c r="W713" s="287">
        <v>72.800682328948128</v>
      </c>
      <c r="X713" s="9">
        <v>7.2239831509221402</v>
      </c>
      <c r="Y713" s="284">
        <v>80.028542784163662</v>
      </c>
      <c r="Z713" s="568" t="str">
        <f>SUBSTITUTE(SUBSTITUTE(SUBSTITUTE(SUBSTITUTE(IF(E713="","",VLOOKUP(E713,Esquemas_NORM!$A$2:$H$126,8,FALSE)),"PROVINCIA ADMINISTRATIVA Y DE PLANIFICACIÓN","PAT"),"PROVINCIA ADMINISTRATIVA Y DE PLANIFICACION","PAT"),"PROVINCIA ADMINISTRATIVA DE PLANIFICACION","PAT"),"PROVINCIA ADMINISTRATIVA Y PLANIFICACION","PAT")</f>
        <v>PAT DEL AGUA, BOSQUES Y EL TURISMO</v>
      </c>
      <c r="AA713" s="568" t="str">
        <f>IF($E713="","",INDEX(Esquemas_NORM!$H$2:$K$126,MATCH($E713,Esquemas_NORM!$A$2:$A$126,0),MATCH(AA$4,Esquemas_NORM!$H$1:$K$1,0)))</f>
        <v>A la fecha no ha conformado un EAT Región</v>
      </c>
      <c r="AB713" s="568" t="str">
        <f>IF($E713="","",INDEX(Esquemas_NORM!$H$2:$K$126,MATCH($E713,Esquemas_NORM!$A$2:$A$126,0),MATCH(AB$4,Esquemas_NORM!$H$1:$K$1,0)))</f>
        <v>A la fecha no ha conformado un EAT Área Metropolitana</v>
      </c>
      <c r="AC713" s="568" t="str">
        <f>IF($E713="","",INDEX(Esquemas_NORM!$H$2:$K$126,MATCH($E713,Esquemas_NORM!$A$2:$A$126,0),MATCH(AC$4,Esquemas_NORM!$H$1:$K$1,0)))</f>
        <v>A la fecha no ha conformado un EAT asociación - unión</v>
      </c>
      <c r="AD713" s="645"/>
    </row>
    <row r="714" spans="1:30" hidden="1" x14ac:dyDescent="0.3">
      <c r="A714" s="6">
        <v>2020</v>
      </c>
      <c r="B714" s="4" t="s">
        <v>556</v>
      </c>
      <c r="C714" s="4" t="s">
        <v>315</v>
      </c>
      <c r="D714" s="4" t="s">
        <v>576</v>
      </c>
      <c r="E714" s="4" t="s">
        <v>341</v>
      </c>
      <c r="F714" s="4" t="s">
        <v>318</v>
      </c>
      <c r="G714" s="4" t="s">
        <v>342</v>
      </c>
      <c r="H714" s="9">
        <v>68.691977278193818</v>
      </c>
      <c r="I714" s="9">
        <v>0</v>
      </c>
      <c r="J714" s="287">
        <v>68.691977278193818</v>
      </c>
      <c r="K714" s="9">
        <v>461.56271235945218</v>
      </c>
      <c r="L714" s="9">
        <v>106.48266488583236</v>
      </c>
      <c r="M714" s="287">
        <v>568.0453772452845</v>
      </c>
      <c r="N714" s="9">
        <v>30.120224578856252</v>
      </c>
      <c r="O714" s="9">
        <v>117.6830412028993</v>
      </c>
      <c r="P714" s="9">
        <v>22.034697824859254</v>
      </c>
      <c r="Q714" s="9">
        <v>17.05813485795807</v>
      </c>
      <c r="R714" s="9">
        <v>90.35606678879013</v>
      </c>
      <c r="S714" s="9">
        <v>67.972558358779764</v>
      </c>
      <c r="T714" s="9">
        <v>56.157352836064256</v>
      </c>
      <c r="U714" s="9">
        <v>17.006582976058748</v>
      </c>
      <c r="V714" s="287">
        <v>418.38865942426571</v>
      </c>
      <c r="W714" s="287">
        <v>1014.9074300387338</v>
      </c>
      <c r="X714" s="9">
        <v>100.70886617814766</v>
      </c>
      <c r="Y714" s="284">
        <v>1115.6703493494911</v>
      </c>
      <c r="Z714" s="568" t="str">
        <f>SUBSTITUTE(SUBSTITUTE(SUBSTITUTE(SUBSTITUTE(IF(E714="","",VLOOKUP(E714,Esquemas_NORM!$A$2:$H$126,8,FALSE)),"PROVINCIA ADMINISTRATIVA Y DE PLANIFICACIÓN","PAT"),"PROVINCIA ADMINISTRATIVA Y DE PLANIFICACION","PAT"),"PROVINCIA ADMINISTRATIVA DE PLANIFICACION","PAT"),"PROVINCIA ADMINISTRATIVA Y PLANIFICACION","PAT")</f>
        <v>A la fecha no ha conformado un EAT Provincia</v>
      </c>
      <c r="AA714" s="568" t="str">
        <f>IF($E714="","",INDEX(Esquemas_NORM!$H$2:$K$126,MATCH($E714,Esquemas_NORM!$A$2:$A$126,0),MATCH(AA$4,Esquemas_NORM!$H$1:$K$1,0)))</f>
        <v>A la fecha no ha conformado un EAT Región</v>
      </c>
      <c r="AB714" s="568" t="str">
        <f>IF($E714="","",INDEX(Esquemas_NORM!$H$2:$K$126,MATCH($E714,Esquemas_NORM!$A$2:$A$126,0),MATCH(AB$4,Esquemas_NORM!$H$1:$K$1,0)))</f>
        <v>A la fecha no ha conformado un EAT Área Metropolitana</v>
      </c>
      <c r="AC714" s="568" t="str">
        <f>IF($E714="","",INDEX(Esquemas_NORM!$H$2:$K$126,MATCH($E714,Esquemas_NORM!$A$2:$A$126,0),MATCH(AC$4,Esquemas_NORM!$H$1:$K$1,0)))</f>
        <v>MUNICIPIOS ASOCIADOS DEL ALTIPLANO DEL ORIENTE ANTIOQUEÑO - MASORA</v>
      </c>
      <c r="AD714" s="645"/>
    </row>
    <row r="715" spans="1:30" hidden="1" x14ac:dyDescent="0.3">
      <c r="A715" s="6">
        <v>2020</v>
      </c>
      <c r="B715" s="4" t="s">
        <v>556</v>
      </c>
      <c r="C715" s="4" t="s">
        <v>315</v>
      </c>
      <c r="D715" s="4" t="s">
        <v>574</v>
      </c>
      <c r="E715" s="4" t="s">
        <v>343</v>
      </c>
      <c r="F715" s="4" t="s">
        <v>318</v>
      </c>
      <c r="G715" s="4" t="s">
        <v>344</v>
      </c>
      <c r="H715" s="9">
        <v>3.2830296245170985</v>
      </c>
      <c r="I715" s="9">
        <v>0</v>
      </c>
      <c r="J715" s="287">
        <v>3.2830296245170985</v>
      </c>
      <c r="K715" s="9">
        <v>5.9434523704369502</v>
      </c>
      <c r="L715" s="9">
        <v>15.316613322788882</v>
      </c>
      <c r="M715" s="287">
        <v>21.260065693225833</v>
      </c>
      <c r="N715" s="9">
        <v>11.887008146721934</v>
      </c>
      <c r="O715" s="9">
        <v>107.57481933379358</v>
      </c>
      <c r="P715" s="9">
        <v>10.599604295526651</v>
      </c>
      <c r="Q715" s="9">
        <v>7.5941916259082216</v>
      </c>
      <c r="R715" s="9">
        <v>54.071762890168735</v>
      </c>
      <c r="S715" s="9">
        <v>35.263205668515816</v>
      </c>
      <c r="T715" s="9">
        <v>49.55856085491763</v>
      </c>
      <c r="U715" s="9">
        <v>10.843362098864638</v>
      </c>
      <c r="V715" s="287">
        <v>287.39251491441723</v>
      </c>
      <c r="W715" s="287">
        <v>314.73689186322343</v>
      </c>
      <c r="X715" s="9">
        <v>31.231218321819558</v>
      </c>
      <c r="Y715" s="284">
        <v>345.98487281230302</v>
      </c>
      <c r="Z715" s="568" t="str">
        <f>SUBSTITUTE(SUBSTITUTE(SUBSTITUTE(SUBSTITUTE(IF(E715="","",VLOOKUP(E715,Esquemas_NORM!$A$2:$H$126,8,FALSE)),"PROVINCIA ADMINISTRATIVA Y DE PLANIFICACIÓN","PAT"),"PROVINCIA ADMINISTRATIVA Y DE PLANIFICACION","PAT"),"PROVINCIA ADMINISTRATIVA DE PLANIFICACION","PAT"),"PROVINCIA ADMINISTRATIVA Y PLANIFICACION","PAT")</f>
        <v>PAT DEL AGUA, BOSQUES Y EL TURISMO</v>
      </c>
      <c r="AA715" s="568" t="str">
        <f>IF($E715="","",INDEX(Esquemas_NORM!$H$2:$K$126,MATCH($E715,Esquemas_NORM!$A$2:$A$126,0),MATCH(AA$4,Esquemas_NORM!$H$1:$K$1,0)))</f>
        <v>A la fecha no ha conformado un EAT Región</v>
      </c>
      <c r="AB715" s="568" t="str">
        <f>IF($E715="","",INDEX(Esquemas_NORM!$H$2:$K$126,MATCH($E715,Esquemas_NORM!$A$2:$A$126,0),MATCH(AB$4,Esquemas_NORM!$H$1:$K$1,0)))</f>
        <v>A la fecha no ha conformado un EAT Área Metropolitana</v>
      </c>
      <c r="AC715" s="568" t="str">
        <f>IF($E715="","",INDEX(Esquemas_NORM!$H$2:$K$126,MATCH($E715,Esquemas_NORM!$A$2:$A$126,0),MATCH(AC$4,Esquemas_NORM!$H$1:$K$1,0)))</f>
        <v>A la fecha no ha conformado un EAT asociación - unión</v>
      </c>
      <c r="AD715" s="645"/>
    </row>
    <row r="716" spans="1:30" hidden="1" x14ac:dyDescent="0.3">
      <c r="A716" s="6">
        <v>2020</v>
      </c>
      <c r="B716" s="4" t="s">
        <v>556</v>
      </c>
      <c r="C716" s="4" t="s">
        <v>315</v>
      </c>
      <c r="D716" s="4" t="s">
        <v>576</v>
      </c>
      <c r="E716" s="4" t="s">
        <v>345</v>
      </c>
      <c r="F716" s="4" t="s">
        <v>318</v>
      </c>
      <c r="G716" s="4" t="s">
        <v>346</v>
      </c>
      <c r="H716" s="9">
        <v>42.915295442416088</v>
      </c>
      <c r="I716" s="9">
        <v>0.20965556966233753</v>
      </c>
      <c r="J716" s="287">
        <v>43.124951012078427</v>
      </c>
      <c r="K716" s="9">
        <v>42.530926663022598</v>
      </c>
      <c r="L716" s="9">
        <v>34.453311570978236</v>
      </c>
      <c r="M716" s="287">
        <v>76.984238234000827</v>
      </c>
      <c r="N716" s="9">
        <v>38.699147270536912</v>
      </c>
      <c r="O716" s="9">
        <v>131.58484452865022</v>
      </c>
      <c r="P716" s="9">
        <v>38.793120252381833</v>
      </c>
      <c r="Q716" s="9">
        <v>41.912915585129554</v>
      </c>
      <c r="R716" s="9">
        <v>125.16878140729591</v>
      </c>
      <c r="S716" s="9">
        <v>85.316454974396805</v>
      </c>
      <c r="T716" s="9">
        <v>86.499178125734886</v>
      </c>
      <c r="U716" s="9">
        <v>26.191695712376923</v>
      </c>
      <c r="V716" s="287">
        <v>574.16613785650316</v>
      </c>
      <c r="W716" s="287">
        <v>695.41587433218217</v>
      </c>
      <c r="X716" s="9">
        <v>69.00584442819995</v>
      </c>
      <c r="Y716" s="284">
        <v>764.45875603625723</v>
      </c>
      <c r="Z716" s="568" t="str">
        <f>SUBSTITUTE(SUBSTITUTE(SUBSTITUTE(SUBSTITUTE(IF(E716="","",VLOOKUP(E716,Esquemas_NORM!$A$2:$H$126,8,FALSE)),"PROVINCIA ADMINISTRATIVA Y DE PLANIFICACIÓN","PAT"),"PROVINCIA ADMINISTRATIVA Y DE PLANIFICACION","PAT"),"PROVINCIA ADMINISTRATIVA DE PLANIFICACION","PAT"),"PROVINCIA ADMINISTRATIVA Y PLANIFICACION","PAT")</f>
        <v>A la fecha no ha conformado un EAT Provincia</v>
      </c>
      <c r="AA716" s="568" t="str">
        <f>IF($E716="","",INDEX(Esquemas_NORM!$H$2:$K$126,MATCH($E716,Esquemas_NORM!$A$2:$A$126,0),MATCH(AA$4,Esquemas_NORM!$H$1:$K$1,0)))</f>
        <v>Región de Planeación y Gestión Aeroportuaria de Oriente</v>
      </c>
      <c r="AB716" s="568" t="str">
        <f>IF($E716="","",INDEX(Esquemas_NORM!$H$2:$K$126,MATCH($E716,Esquemas_NORM!$A$2:$A$126,0),MATCH(AB$4,Esquemas_NORM!$H$1:$K$1,0)))</f>
        <v>A la fecha no ha conformado un EAT Área Metropolitana</v>
      </c>
      <c r="AC716" s="568" t="str">
        <f>IF($E716="","",INDEX(Esquemas_NORM!$H$2:$K$126,MATCH($E716,Esquemas_NORM!$A$2:$A$126,0),MATCH(AC$4,Esquemas_NORM!$H$1:$K$1,0)))</f>
        <v>MUNICIPIOS ASOCIADOS DEL ALTIPLANO DEL ORIENTE ANTIOQUEÑO - MASORA</v>
      </c>
      <c r="AD716" s="645"/>
    </row>
    <row r="717" spans="1:30" hidden="1" x14ac:dyDescent="0.3">
      <c r="A717" s="6">
        <v>2020</v>
      </c>
      <c r="B717" s="4" t="s">
        <v>556</v>
      </c>
      <c r="C717" s="4" t="s">
        <v>315</v>
      </c>
      <c r="D717" s="4" t="s">
        <v>576</v>
      </c>
      <c r="E717" s="4" t="s">
        <v>347</v>
      </c>
      <c r="F717" s="4" t="s">
        <v>318</v>
      </c>
      <c r="G717" s="4" t="s">
        <v>349</v>
      </c>
      <c r="H717" s="9">
        <v>36.082356623063781</v>
      </c>
      <c r="I717" s="9">
        <v>0.18032851377577097</v>
      </c>
      <c r="J717" s="287">
        <v>36.262685136839551</v>
      </c>
      <c r="K717" s="9">
        <v>23.013566128748497</v>
      </c>
      <c r="L717" s="9">
        <v>7.4387954720456628</v>
      </c>
      <c r="M717" s="287">
        <v>30.452361600794159</v>
      </c>
      <c r="N717" s="9">
        <v>8.8137260304224725</v>
      </c>
      <c r="O717" s="9">
        <v>42.64484550217459</v>
      </c>
      <c r="P717" s="9">
        <v>8.2502530626270651</v>
      </c>
      <c r="Q717" s="9">
        <v>9.2353100242672035</v>
      </c>
      <c r="R717" s="9">
        <v>26.588116008562331</v>
      </c>
      <c r="S717" s="9">
        <v>23.321676011615313</v>
      </c>
      <c r="T717" s="9">
        <v>27.633219382117709</v>
      </c>
      <c r="U717" s="9">
        <v>7.8669075228400489</v>
      </c>
      <c r="V717" s="287">
        <v>154.35405354462674</v>
      </c>
      <c r="W717" s="287">
        <v>224.27887029531453</v>
      </c>
      <c r="X717" s="9">
        <v>22.255104324440769</v>
      </c>
      <c r="Y717" s="284">
        <v>246.54591952739753</v>
      </c>
      <c r="Z717" s="568" t="str">
        <f>SUBSTITUTE(SUBSTITUTE(SUBSTITUTE(SUBSTITUTE(IF(E717="","",VLOOKUP(E717,Esquemas_NORM!$A$2:$H$126,8,FALSE)),"PROVINCIA ADMINISTRATIVA Y DE PLANIFICACIÓN","PAT"),"PROVINCIA ADMINISTRATIVA Y DE PLANIFICACION","PAT"),"PROVINCIA ADMINISTRATIVA DE PLANIFICACION","PAT"),"PROVINCIA ADMINISTRATIVA Y PLANIFICACION","PAT")</f>
        <v>PAT DE LA PAZ</v>
      </c>
      <c r="AA717" s="568" t="str">
        <f>IF($E717="","",INDEX(Esquemas_NORM!$H$2:$K$126,MATCH($E717,Esquemas_NORM!$A$2:$A$126,0),MATCH(AA$4,Esquemas_NORM!$H$1:$K$1,0)))</f>
        <v>Región de Planeación y Gestión Aeroportuaria de Oriente</v>
      </c>
      <c r="AB717" s="568" t="str">
        <f>IF($E717="","",INDEX(Esquemas_NORM!$H$2:$K$126,MATCH($E717,Esquemas_NORM!$A$2:$A$126,0),MATCH(AB$4,Esquemas_NORM!$H$1:$K$1,0)))</f>
        <v>A la fecha no ha conformado un EAT Área Metropolitana</v>
      </c>
      <c r="AC717" s="568" t="str">
        <f>IF($E717="","",INDEX(Esquemas_NORM!$H$2:$K$126,MATCH($E717,Esquemas_NORM!$A$2:$A$126,0),MATCH(AC$4,Esquemas_NORM!$H$1:$K$1,0)))</f>
        <v>MUNICIPIOS ASOCIADOS DEL ALTIPLANO DEL ORIENTE ANTIOQUEÑO - MASORA</v>
      </c>
      <c r="AD717" s="645"/>
    </row>
    <row r="718" spans="1:30" hidden="1" x14ac:dyDescent="0.3">
      <c r="A718" s="6">
        <v>2020</v>
      </c>
      <c r="B718" s="4" t="s">
        <v>556</v>
      </c>
      <c r="C718" s="4" t="s">
        <v>315</v>
      </c>
      <c r="D718" s="4" t="s">
        <v>576</v>
      </c>
      <c r="E718" s="4" t="s">
        <v>350</v>
      </c>
      <c r="F718" s="4" t="s">
        <v>318</v>
      </c>
      <c r="G718" s="4" t="s">
        <v>351</v>
      </c>
      <c r="H718" s="9">
        <v>142.74038764710608</v>
      </c>
      <c r="I718" s="9">
        <v>0.36242870829130691</v>
      </c>
      <c r="J718" s="287">
        <v>143.10281635539738</v>
      </c>
      <c r="K718" s="9">
        <v>312.373433919506</v>
      </c>
      <c r="L718" s="9">
        <v>117.44163622559026</v>
      </c>
      <c r="M718" s="287">
        <v>429.81507014509623</v>
      </c>
      <c r="N718" s="9">
        <v>26.445799070953925</v>
      </c>
      <c r="O718" s="9">
        <v>113.559158540062</v>
      </c>
      <c r="P718" s="9">
        <v>23.05348270956879</v>
      </c>
      <c r="Q718" s="9">
        <v>26.982232018981453</v>
      </c>
      <c r="R718" s="9">
        <v>88.455932409489847</v>
      </c>
      <c r="S718" s="9">
        <v>78.855071266180758</v>
      </c>
      <c r="T718" s="9">
        <v>105.54519645497219</v>
      </c>
      <c r="U718" s="9">
        <v>22.146694874511301</v>
      </c>
      <c r="V718" s="287">
        <v>485.04356734472026</v>
      </c>
      <c r="W718" s="287">
        <v>1039.045724741366</v>
      </c>
      <c r="X718" s="9">
        <v>103.1040996930863</v>
      </c>
      <c r="Y718" s="284">
        <v>1142.205163152727</v>
      </c>
      <c r="Z718" s="568" t="str">
        <f>SUBSTITUTE(SUBSTITUTE(SUBSTITUTE(SUBSTITUTE(IF(E718="","",VLOOKUP(E718,Esquemas_NORM!$A$2:$H$126,8,FALSE)),"PROVINCIA ADMINISTRATIVA Y DE PLANIFICACIÓN","PAT"),"PROVINCIA ADMINISTRATIVA Y DE PLANIFICACION","PAT"),"PROVINCIA ADMINISTRATIVA DE PLANIFICACION","PAT"),"PROVINCIA ADMINISTRATIVA Y PLANIFICACION","PAT")</f>
        <v>PAT DEL AGUA, BOSQUES Y EL TURISMO</v>
      </c>
      <c r="AA718" s="568" t="str">
        <f>IF($E718="","",INDEX(Esquemas_NORM!$H$2:$K$126,MATCH($E718,Esquemas_NORM!$A$2:$A$126,0),MATCH(AA$4,Esquemas_NORM!$H$1:$K$1,0)))</f>
        <v>A la fecha no ha conformado un EAT Región</v>
      </c>
      <c r="AB718" s="568" t="str">
        <f>IF($E718="","",INDEX(Esquemas_NORM!$H$2:$K$126,MATCH($E718,Esquemas_NORM!$A$2:$A$126,0),MATCH(AB$4,Esquemas_NORM!$H$1:$K$1,0)))</f>
        <v>A la fecha no ha conformado un EAT Área Metropolitana</v>
      </c>
      <c r="AC718" s="568" t="str">
        <f>IF($E718="","",INDEX(Esquemas_NORM!$H$2:$K$126,MATCH($E718,Esquemas_NORM!$A$2:$A$126,0),MATCH(AC$4,Esquemas_NORM!$H$1:$K$1,0)))</f>
        <v>MUNICIPIOS ASOCIADOS DEL ALTIPLANO DEL ORIENTE ANTIOQUEÑO - MASORA</v>
      </c>
      <c r="AD718" s="645"/>
    </row>
    <row r="719" spans="1:30" hidden="1" x14ac:dyDescent="0.3">
      <c r="A719" s="6">
        <v>2020</v>
      </c>
      <c r="B719" s="4" t="s">
        <v>556</v>
      </c>
      <c r="C719" s="4" t="s">
        <v>315</v>
      </c>
      <c r="D719" s="4" t="s">
        <v>573</v>
      </c>
      <c r="E719" s="4" t="s">
        <v>352</v>
      </c>
      <c r="F719" s="4" t="s">
        <v>318</v>
      </c>
      <c r="G719" s="4" t="s">
        <v>353</v>
      </c>
      <c r="H719" s="9">
        <v>15.5513951976769</v>
      </c>
      <c r="I719" s="9">
        <v>0</v>
      </c>
      <c r="J719" s="287">
        <v>15.5513951976769</v>
      </c>
      <c r="K719" s="9">
        <v>5.6950139362413372</v>
      </c>
      <c r="L719" s="9">
        <v>4.0882768800220104</v>
      </c>
      <c r="M719" s="287">
        <v>9.7832908162633476</v>
      </c>
      <c r="N719" s="9">
        <v>1.1255227611656586</v>
      </c>
      <c r="O719" s="9">
        <v>5.4909608384338764</v>
      </c>
      <c r="P719" s="9">
        <v>3.0934127711864767</v>
      </c>
      <c r="Q719" s="9">
        <v>2.6510199168534267</v>
      </c>
      <c r="R719" s="9">
        <v>11.473087975957048</v>
      </c>
      <c r="S719" s="9">
        <v>8.2145720621073259</v>
      </c>
      <c r="T719" s="9">
        <v>20.266836612218288</v>
      </c>
      <c r="U719" s="9">
        <v>2.6467529405726666</v>
      </c>
      <c r="V719" s="287">
        <v>54.962165878494773</v>
      </c>
      <c r="W719" s="287">
        <v>80.803405192701788</v>
      </c>
      <c r="X719" s="9">
        <v>8.0180902015670075</v>
      </c>
      <c r="Y719" s="284">
        <v>88.825798916981171</v>
      </c>
      <c r="Z719" s="568" t="str">
        <f>SUBSTITUTE(SUBSTITUTE(SUBSTITUTE(SUBSTITUTE(IF(E719="","",VLOOKUP(E719,Esquemas_NORM!$A$2:$H$126,8,FALSE)),"PROVINCIA ADMINISTRATIVA Y DE PLANIFICACIÓN","PAT"),"PROVINCIA ADMINISTRATIVA Y DE PLANIFICACION","PAT"),"PROVINCIA ADMINISTRATIVA DE PLANIFICACION","PAT"),"PROVINCIA ADMINISTRATIVA Y PLANIFICACION","PAT")</f>
        <v>PAT DE LA PAZ</v>
      </c>
      <c r="AA719" s="568" t="str">
        <f>IF($E719="","",INDEX(Esquemas_NORM!$H$2:$K$126,MATCH($E719,Esquemas_NORM!$A$2:$A$126,0),MATCH(AA$4,Esquemas_NORM!$H$1:$K$1,0)))</f>
        <v>A la fecha no ha conformado un EAT Región</v>
      </c>
      <c r="AB719" s="568" t="str">
        <f>IF($E719="","",INDEX(Esquemas_NORM!$H$2:$K$126,MATCH($E719,Esquemas_NORM!$A$2:$A$126,0),MATCH(AB$4,Esquemas_NORM!$H$1:$K$1,0)))</f>
        <v>A la fecha no ha conformado un EAT Área Metropolitana</v>
      </c>
      <c r="AC719" s="568" t="str">
        <f>IF($E719="","",INDEX(Esquemas_NORM!$H$2:$K$126,MATCH($E719,Esquemas_NORM!$A$2:$A$126,0),MATCH(AC$4,Esquemas_NORM!$H$1:$K$1,0)))</f>
        <v>MUNICIPIOS UNIDOS DEL SUR DE ANTIOQUIA - MUSA</v>
      </c>
      <c r="AD719" s="645"/>
    </row>
    <row r="720" spans="1:30" hidden="1" x14ac:dyDescent="0.3">
      <c r="A720" s="6">
        <v>2020</v>
      </c>
      <c r="B720" s="4" t="s">
        <v>556</v>
      </c>
      <c r="C720" s="4" t="s">
        <v>315</v>
      </c>
      <c r="D720" s="4" t="s">
        <v>576</v>
      </c>
      <c r="E720" s="4" t="s">
        <v>354</v>
      </c>
      <c r="F720" s="4" t="s">
        <v>318</v>
      </c>
      <c r="G720" s="4" t="s">
        <v>355</v>
      </c>
      <c r="H720" s="9">
        <v>35.551917160890405</v>
      </c>
      <c r="I720" s="9">
        <v>0.70702029402630806</v>
      </c>
      <c r="J720" s="287">
        <v>36.258937454916712</v>
      </c>
      <c r="K720" s="9">
        <v>1211.9680271836137</v>
      </c>
      <c r="L720" s="9">
        <v>353.07758259118117</v>
      </c>
      <c r="M720" s="287">
        <v>1565.0456097747949</v>
      </c>
      <c r="N720" s="9">
        <v>79.122719092636231</v>
      </c>
      <c r="O720" s="9">
        <v>449.31511305213405</v>
      </c>
      <c r="P720" s="9">
        <v>58.189992650229513</v>
      </c>
      <c r="Q720" s="9">
        <v>73.830543254603398</v>
      </c>
      <c r="R720" s="9">
        <v>221.27260858724935</v>
      </c>
      <c r="S720" s="9">
        <v>219.07055087252908</v>
      </c>
      <c r="T720" s="9">
        <v>317.86841677746844</v>
      </c>
      <c r="U720" s="9">
        <v>41.736338934274166</v>
      </c>
      <c r="V720" s="287">
        <v>1460.4062832211243</v>
      </c>
      <c r="W720" s="287">
        <v>2938.0542715032743</v>
      </c>
      <c r="X720" s="9">
        <v>291.54197288872535</v>
      </c>
      <c r="Y720" s="284">
        <v>3229.7527227391415</v>
      </c>
      <c r="Z720" s="568" t="str">
        <f>SUBSTITUTE(SUBSTITUTE(SUBSTITUTE(SUBSTITUTE(IF(E720="","",VLOOKUP(E720,Esquemas_NORM!$A$2:$H$126,8,FALSE)),"PROVINCIA ADMINISTRATIVA Y DE PLANIFICACIÓN","PAT"),"PROVINCIA ADMINISTRATIVA Y DE PLANIFICACION","PAT"),"PROVINCIA ADMINISTRATIVA DE PLANIFICACION","PAT"),"PROVINCIA ADMINISTRATIVA Y PLANIFICACION","PAT")</f>
        <v>A la fecha no ha conformado un EAT Provincia</v>
      </c>
      <c r="AA720" s="568" t="str">
        <f>IF($E720="","",INDEX(Esquemas_NORM!$H$2:$K$126,MATCH($E720,Esquemas_NORM!$A$2:$A$126,0),MATCH(AA$4,Esquemas_NORM!$H$1:$K$1,0)))</f>
        <v>Región de Planeación y Gestión Aeroportuaria de Oriente</v>
      </c>
      <c r="AB720" s="568" t="str">
        <f>IF($E720="","",INDEX(Esquemas_NORM!$H$2:$K$126,MATCH($E720,Esquemas_NORM!$A$2:$A$126,0),MATCH(AB$4,Esquemas_NORM!$H$1:$K$1,0)))</f>
        <v>A la fecha no ha conformado un EAT Área Metropolitana</v>
      </c>
      <c r="AC720" s="568" t="str">
        <f>IF($E720="","",INDEX(Esquemas_NORM!$H$2:$K$126,MATCH($E720,Esquemas_NORM!$A$2:$A$126,0),MATCH(AC$4,Esquemas_NORM!$H$1:$K$1,0)))</f>
        <v>MUNICIPIOS ASOCIADOS DEL ALTIPLANO DEL ORIENTE ANTIOQUEÑO - MASORA</v>
      </c>
      <c r="AD720" s="645"/>
    </row>
    <row r="721" spans="1:30" x14ac:dyDescent="0.3">
      <c r="A721" s="6">
        <v>2020</v>
      </c>
      <c r="B721" s="4" t="s">
        <v>556</v>
      </c>
      <c r="C721" s="4" t="s">
        <v>315</v>
      </c>
      <c r="D721" s="4" t="s">
        <v>574</v>
      </c>
      <c r="E721" s="4" t="s">
        <v>356</v>
      </c>
      <c r="F721" s="4" t="s">
        <v>318</v>
      </c>
      <c r="G721" s="4" t="s">
        <v>357</v>
      </c>
      <c r="H721" s="9">
        <v>11.735067336506095</v>
      </c>
      <c r="I721" s="9">
        <v>0.88312443469195889</v>
      </c>
      <c r="J721" s="287">
        <v>12.618191771198054</v>
      </c>
      <c r="K721" s="9">
        <v>4.2189737252326465</v>
      </c>
      <c r="L721" s="9">
        <v>44.057968653707164</v>
      </c>
      <c r="M721" s="287">
        <v>48.276942378939808</v>
      </c>
      <c r="N721" s="9">
        <v>486.46554240993305</v>
      </c>
      <c r="O721" s="9">
        <v>11.420380447539278</v>
      </c>
      <c r="P721" s="9">
        <v>3.140835844676265</v>
      </c>
      <c r="Q721" s="9">
        <v>2.3858888854830691</v>
      </c>
      <c r="R721" s="9">
        <v>12.191038925083085</v>
      </c>
      <c r="S721" s="9">
        <v>33.45172252844359</v>
      </c>
      <c r="T721" s="9">
        <v>17.282008614376185</v>
      </c>
      <c r="U721" s="9">
        <v>3.0921842812278806</v>
      </c>
      <c r="V721" s="287">
        <v>569.42960193676242</v>
      </c>
      <c r="W721" s="287">
        <v>721.30482835356679</v>
      </c>
      <c r="X721" s="9">
        <v>71.574795180601583</v>
      </c>
      <c r="Y721" s="284">
        <v>792.91803963438213</v>
      </c>
      <c r="Z721" s="568" t="str">
        <f>SUBSTITUTE(SUBSTITUTE(SUBSTITUTE(SUBSTITUTE(IF(E721="","",VLOOKUP(E721,Esquemas_NORM!$A$2:$H$126,8,FALSE)),"PROVINCIA ADMINISTRATIVA Y DE PLANIFICACIÓN","PAT"),"PROVINCIA ADMINISTRATIVA Y DE PLANIFICACION","PAT"),"PROVINCIA ADMINISTRATIVA DE PLANIFICACION","PAT"),"PROVINCIA ADMINISTRATIVA Y PLANIFICACION","PAT")</f>
        <v>PAT DEL AGUA, BOSQUES Y EL TURISMO</v>
      </c>
      <c r="AA721" s="568" t="str">
        <f>IF($E721="","",INDEX(Esquemas_NORM!$H$2:$K$126,MATCH($E721,Esquemas_NORM!$A$2:$A$126,0),MATCH(AA$4,Esquemas_NORM!$H$1:$K$1,0)))</f>
        <v>A la fecha no ha conformado un EAT Región</v>
      </c>
      <c r="AB721" s="568" t="str">
        <f>IF($E721="","",INDEX(Esquemas_NORM!$H$2:$K$126,MATCH($E721,Esquemas_NORM!$A$2:$A$126,0),MATCH(AB$4,Esquemas_NORM!$H$1:$K$1,0)))</f>
        <v>A la fecha no ha conformado un EAT Área Metropolitana</v>
      </c>
      <c r="AC721" s="568" t="str">
        <f>IF($E721="","",INDEX(Esquemas_NORM!$H$2:$K$126,MATCH($E721,Esquemas_NORM!$A$2:$A$126,0),MATCH(AC$4,Esquemas_NORM!$H$1:$K$1,0)))</f>
        <v>A la fecha no ha conformado un EAT asociación - unión</v>
      </c>
      <c r="AD721" s="645"/>
    </row>
    <row r="722" spans="1:30" hidden="1" x14ac:dyDescent="0.3">
      <c r="A722" s="6">
        <v>2020</v>
      </c>
      <c r="B722" s="4" t="s">
        <v>556</v>
      </c>
      <c r="C722" s="4" t="s">
        <v>315</v>
      </c>
      <c r="D722" s="4" t="s">
        <v>575</v>
      </c>
      <c r="E722" s="4" t="s">
        <v>358</v>
      </c>
      <c r="F722" s="4" t="s">
        <v>318</v>
      </c>
      <c r="G722" s="4" t="s">
        <v>359</v>
      </c>
      <c r="H722" s="9">
        <v>4.2024556104172213</v>
      </c>
      <c r="I722" s="9">
        <v>0</v>
      </c>
      <c r="J722" s="287">
        <v>4.2024556104172213</v>
      </c>
      <c r="K722" s="9">
        <v>0.99695444639198172</v>
      </c>
      <c r="L722" s="9">
        <v>3.048177847471039</v>
      </c>
      <c r="M722" s="287">
        <v>4.0451322938630208</v>
      </c>
      <c r="N722" s="9">
        <v>23.526640414363548</v>
      </c>
      <c r="O722" s="9">
        <v>4.7799741434022707</v>
      </c>
      <c r="P722" s="9">
        <v>0.83894668925321558</v>
      </c>
      <c r="Q722" s="9">
        <v>0.6652053004008539</v>
      </c>
      <c r="R722" s="9">
        <v>3.7131139870475427</v>
      </c>
      <c r="S722" s="9">
        <v>3.8997020606030248</v>
      </c>
      <c r="T722" s="9">
        <v>6.7634242401175904</v>
      </c>
      <c r="U722" s="9">
        <v>0.85615979333192282</v>
      </c>
      <c r="V722" s="287">
        <v>45.04316662851997</v>
      </c>
      <c r="W722" s="287">
        <v>57.946559183371619</v>
      </c>
      <c r="X722" s="9">
        <v>5.7500143378203976</v>
      </c>
      <c r="Y722" s="284">
        <v>63.699659707138672</v>
      </c>
      <c r="Z722" s="568" t="str">
        <f>SUBSTITUTE(SUBSTITUTE(SUBSTITUTE(SUBSTITUTE(IF(E722="","",VLOOKUP(E722,Esquemas_NORM!$A$2:$H$126,8,FALSE)),"PROVINCIA ADMINISTRATIVA Y DE PLANIFICACIÓN","PAT"),"PROVINCIA ADMINISTRATIVA Y DE PLANIFICACION","PAT"),"PROVINCIA ADMINISTRATIVA DE PLANIFICACION","PAT"),"PROVINCIA ADMINISTRATIVA Y PLANIFICACION","PAT")</f>
        <v>PAT DEL AGUA, BOSQUES Y EL TURISMO</v>
      </c>
      <c r="AA722" s="568" t="str">
        <f>IF($E722="","",INDEX(Esquemas_NORM!$H$2:$K$126,MATCH($E722,Esquemas_NORM!$A$2:$A$126,0),MATCH(AA$4,Esquemas_NORM!$H$1:$K$1,0)))</f>
        <v>A la fecha no ha conformado un EAT Región</v>
      </c>
      <c r="AB722" s="568" t="str">
        <f>IF($E722="","",INDEX(Esquemas_NORM!$H$2:$K$126,MATCH($E722,Esquemas_NORM!$A$2:$A$126,0),MATCH(AB$4,Esquemas_NORM!$H$1:$K$1,0)))</f>
        <v>A la fecha no ha conformado un EAT Área Metropolitana</v>
      </c>
      <c r="AC722" s="568" t="str">
        <f>IF($E722="","",INDEX(Esquemas_NORM!$H$2:$K$126,MATCH($E722,Esquemas_NORM!$A$2:$A$126,0),MATCH(AC$4,Esquemas_NORM!$H$1:$K$1,0)))</f>
        <v>A la fecha no ha conformado un EAT asociación - unión</v>
      </c>
      <c r="AD722" s="645"/>
    </row>
    <row r="723" spans="1:30" x14ac:dyDescent="0.3">
      <c r="A723" s="6">
        <v>2020</v>
      </c>
      <c r="B723" s="4" t="s">
        <v>556</v>
      </c>
      <c r="C723" s="4" t="s">
        <v>315</v>
      </c>
      <c r="D723" s="4" t="s">
        <v>575</v>
      </c>
      <c r="E723" s="4" t="s">
        <v>360</v>
      </c>
      <c r="F723" s="4" t="s">
        <v>318</v>
      </c>
      <c r="G723" s="4" t="s">
        <v>361</v>
      </c>
      <c r="H723" s="9">
        <v>4.9162470967088137</v>
      </c>
      <c r="I723" s="9">
        <v>3.6637444796384748E-2</v>
      </c>
      <c r="J723" s="287">
        <v>4.9528845415051981</v>
      </c>
      <c r="K723" s="9">
        <v>1.9955798911413376</v>
      </c>
      <c r="L723" s="9">
        <v>6.0765798208116211</v>
      </c>
      <c r="M723" s="287">
        <v>8.072159711952958</v>
      </c>
      <c r="N723" s="9">
        <v>2.5492763127044196</v>
      </c>
      <c r="O723" s="9">
        <v>19.119214307740606</v>
      </c>
      <c r="P723" s="9">
        <v>3.8780189098171021</v>
      </c>
      <c r="Q723" s="9">
        <v>3.2381134221917396</v>
      </c>
      <c r="R723" s="9">
        <v>11.009788140289656</v>
      </c>
      <c r="S723" s="9">
        <v>10.88518694385551</v>
      </c>
      <c r="T723" s="9">
        <v>26.504530948709665</v>
      </c>
      <c r="U723" s="9">
        <v>3.396464803902064</v>
      </c>
      <c r="V723" s="287">
        <v>80.580593789210752</v>
      </c>
      <c r="W723" s="287">
        <v>93.937437824652449</v>
      </c>
      <c r="X723" s="9">
        <v>9.3213751077172056</v>
      </c>
      <c r="Y723" s="284">
        <v>103.26381596282691</v>
      </c>
      <c r="Z723" s="568" t="str">
        <f>SUBSTITUTE(SUBSTITUTE(SUBSTITUTE(SUBSTITUTE(IF(E723="","",VLOOKUP(E723,Esquemas_NORM!$A$2:$H$126,8,FALSE)),"PROVINCIA ADMINISTRATIVA Y DE PLANIFICACIÓN","PAT"),"PROVINCIA ADMINISTRATIVA Y DE PLANIFICACION","PAT"),"PROVINCIA ADMINISTRATIVA DE PLANIFICACION","PAT"),"PROVINCIA ADMINISTRATIVA Y PLANIFICACION","PAT")</f>
        <v>PAT DEL AGUA, BOSQUES Y EL TURISMO</v>
      </c>
      <c r="AA723" s="568" t="str">
        <f>IF($E723="","",INDEX(Esquemas_NORM!$H$2:$K$126,MATCH($E723,Esquemas_NORM!$A$2:$A$126,0),MATCH(AA$4,Esquemas_NORM!$H$1:$K$1,0)))</f>
        <v>A la fecha no ha conformado un EAT Región</v>
      </c>
      <c r="AB723" s="568" t="str">
        <f>IF($E723="","",INDEX(Esquemas_NORM!$H$2:$K$126,MATCH($E723,Esquemas_NORM!$A$2:$A$126,0),MATCH(AB$4,Esquemas_NORM!$H$1:$K$1,0)))</f>
        <v>A la fecha no ha conformado un EAT Área Metropolitana</v>
      </c>
      <c r="AC723" s="568" t="str">
        <f>IF($E723="","",INDEX(Esquemas_NORM!$H$2:$K$126,MATCH($E723,Esquemas_NORM!$A$2:$A$126,0),MATCH(AC$4,Esquemas_NORM!$H$1:$K$1,0)))</f>
        <v>A la fecha no ha conformado un EAT asociación - unión</v>
      </c>
      <c r="AD723" s="645"/>
    </row>
    <row r="724" spans="1:30" hidden="1" x14ac:dyDescent="0.3">
      <c r="A724" s="6">
        <v>2020</v>
      </c>
      <c r="B724" s="4" t="s">
        <v>556</v>
      </c>
      <c r="C724" s="4" t="s">
        <v>315</v>
      </c>
      <c r="D724" s="4" t="s">
        <v>574</v>
      </c>
      <c r="E724" s="4" t="s">
        <v>362</v>
      </c>
      <c r="F724" s="4" t="s">
        <v>318</v>
      </c>
      <c r="G724" s="4" t="s">
        <v>363</v>
      </c>
      <c r="H724" s="9">
        <v>10.167093940204447</v>
      </c>
      <c r="I724" s="9">
        <v>0</v>
      </c>
      <c r="J724" s="287">
        <v>10.167093940204447</v>
      </c>
      <c r="K724" s="9">
        <v>2.9848783104540839</v>
      </c>
      <c r="L724" s="9">
        <v>10.721623907518756</v>
      </c>
      <c r="M724" s="287">
        <v>13.70650221797284</v>
      </c>
      <c r="N724" s="9">
        <v>96.829050498866735</v>
      </c>
      <c r="O724" s="9">
        <v>8.1342239330947326</v>
      </c>
      <c r="P724" s="9">
        <v>1.8407604012416319</v>
      </c>
      <c r="Q724" s="9">
        <v>1.3789693171390087</v>
      </c>
      <c r="R724" s="9">
        <v>7.652029966438719</v>
      </c>
      <c r="S724" s="9">
        <v>10.087579860728223</v>
      </c>
      <c r="T724" s="9">
        <v>9.3480713859962385</v>
      </c>
      <c r="U724" s="9">
        <v>1.8669607455666091</v>
      </c>
      <c r="V724" s="287">
        <v>137.13764610907191</v>
      </c>
      <c r="W724" s="287">
        <v>179.551902346319</v>
      </c>
      <c r="X724" s="9">
        <v>17.816864839324019</v>
      </c>
      <c r="Y724" s="284">
        <v>197.37832997186439</v>
      </c>
      <c r="Z724" s="568" t="str">
        <f>SUBSTITUTE(SUBSTITUTE(SUBSTITUTE(SUBSTITUTE(IF(E724="","",VLOOKUP(E724,Esquemas_NORM!$A$2:$H$126,8,FALSE)),"PROVINCIA ADMINISTRATIVA Y DE PLANIFICACIÓN","PAT"),"PROVINCIA ADMINISTRATIVA Y DE PLANIFICACION","PAT"),"PROVINCIA ADMINISTRATIVA DE PLANIFICACION","PAT"),"PROVINCIA ADMINISTRATIVA Y PLANIFICACION","PAT")</f>
        <v>PAT DEL AGUA, BOSQUES Y EL TURISMO</v>
      </c>
      <c r="AA724" s="568" t="str">
        <f>IF($E724="","",INDEX(Esquemas_NORM!$H$2:$K$126,MATCH($E724,Esquemas_NORM!$A$2:$A$126,0),MATCH(AA$4,Esquemas_NORM!$H$1:$K$1,0)))</f>
        <v>A la fecha no ha conformado un EAT Región</v>
      </c>
      <c r="AB724" s="568" t="str">
        <f>IF($E724="","",INDEX(Esquemas_NORM!$H$2:$K$126,MATCH($E724,Esquemas_NORM!$A$2:$A$126,0),MATCH(AB$4,Esquemas_NORM!$H$1:$K$1,0)))</f>
        <v>A la fecha no ha conformado un EAT Área Metropolitana</v>
      </c>
      <c r="AC724" s="568" t="str">
        <f>IF($E724="","",INDEX(Esquemas_NORM!$H$2:$K$126,MATCH($E724,Esquemas_NORM!$A$2:$A$126,0),MATCH(AC$4,Esquemas_NORM!$H$1:$K$1,0)))</f>
        <v>A la fecha no ha conformado un EAT asociación - unión</v>
      </c>
      <c r="AD724" s="645"/>
    </row>
    <row r="725" spans="1:30" hidden="1" x14ac:dyDescent="0.3">
      <c r="A725" s="6">
        <v>2020</v>
      </c>
      <c r="B725" s="4" t="s">
        <v>556</v>
      </c>
      <c r="C725" s="4" t="s">
        <v>315</v>
      </c>
      <c r="D725" s="4" t="s">
        <v>576</v>
      </c>
      <c r="E725" s="4" t="s">
        <v>364</v>
      </c>
      <c r="F725" s="4" t="s">
        <v>318</v>
      </c>
      <c r="G725" s="4" t="s">
        <v>365</v>
      </c>
      <c r="H725" s="9">
        <v>79.49784277668634</v>
      </c>
      <c r="I725" s="9">
        <v>7.8544167861497163E-2</v>
      </c>
      <c r="J725" s="287">
        <v>79.576386944547835</v>
      </c>
      <c r="K725" s="9">
        <v>3.9529577138312555</v>
      </c>
      <c r="L725" s="9">
        <v>11.256444460867765</v>
      </c>
      <c r="M725" s="287">
        <v>15.20940217469902</v>
      </c>
      <c r="N725" s="9">
        <v>3.162117888088114</v>
      </c>
      <c r="O725" s="9">
        <v>25.756213223071988</v>
      </c>
      <c r="P725" s="9">
        <v>5.784880307783359</v>
      </c>
      <c r="Q725" s="9">
        <v>4.7902210176523656</v>
      </c>
      <c r="R725" s="9">
        <v>27.986222481386974</v>
      </c>
      <c r="S725" s="9">
        <v>15.493493814353238</v>
      </c>
      <c r="T725" s="9">
        <v>32.537012410466829</v>
      </c>
      <c r="U725" s="9">
        <v>6.2700821600124472</v>
      </c>
      <c r="V725" s="287">
        <v>121.78024330281532</v>
      </c>
      <c r="W725" s="287">
        <v>225.27562565383462</v>
      </c>
      <c r="X725" s="9">
        <v>22.354011967690891</v>
      </c>
      <c r="Y725" s="284">
        <v>247.64163561553542</v>
      </c>
      <c r="Z725" s="568" t="str">
        <f>SUBSTITUTE(SUBSTITUTE(SUBSTITUTE(SUBSTITUTE(IF(E725="","",VLOOKUP(E725,Esquemas_NORM!$A$2:$H$126,8,FALSE)),"PROVINCIA ADMINISTRATIVA Y DE PLANIFICACIÓN","PAT"),"PROVINCIA ADMINISTRATIVA Y DE PLANIFICACION","PAT"),"PROVINCIA ADMINISTRATIVA DE PLANIFICACION","PAT"),"PROVINCIA ADMINISTRATIVA Y PLANIFICACION","PAT")</f>
        <v>PAT DEL AGUA, BOSQUES Y EL TURISMO</v>
      </c>
      <c r="AA725" s="568" t="str">
        <f>IF($E725="","",INDEX(Esquemas_NORM!$H$2:$K$126,MATCH($E725,Esquemas_NORM!$A$2:$A$126,0),MATCH(AA$4,Esquemas_NORM!$H$1:$K$1,0)))</f>
        <v>A la fecha no ha conformado un EAT Región</v>
      </c>
      <c r="AB725" s="568" t="str">
        <f>IF($E725="","",INDEX(Esquemas_NORM!$H$2:$K$126,MATCH($E725,Esquemas_NORM!$A$2:$A$126,0),MATCH(AB$4,Esquemas_NORM!$H$1:$K$1,0)))</f>
        <v>A la fecha no ha conformado un EAT Área Metropolitana</v>
      </c>
      <c r="AC725" s="568" t="str">
        <f>IF($E725="","",INDEX(Esquemas_NORM!$H$2:$K$126,MATCH($E725,Esquemas_NORM!$A$2:$A$126,0),MATCH(AC$4,Esquemas_NORM!$H$1:$K$1,0)))</f>
        <v>MUNICIPIOS ASOCIADOS DEL ALTIPLANO DEL ORIENTE ANTIOQUEÑO - MASORA</v>
      </c>
      <c r="AD725" s="645"/>
    </row>
    <row r="726" spans="1:30" hidden="1" x14ac:dyDescent="0.3">
      <c r="A726" s="6">
        <v>2020</v>
      </c>
      <c r="B726" s="4" t="s">
        <v>556</v>
      </c>
      <c r="C726" s="4" t="s">
        <v>315</v>
      </c>
      <c r="D726" s="4" t="s">
        <v>573</v>
      </c>
      <c r="E726" s="4" t="s">
        <v>366</v>
      </c>
      <c r="F726" s="4" t="s">
        <v>318</v>
      </c>
      <c r="G726" s="4" t="s">
        <v>367</v>
      </c>
      <c r="H726" s="9">
        <v>205.37097144724896</v>
      </c>
      <c r="I726" s="9">
        <v>21.604965488956363</v>
      </c>
      <c r="J726" s="287">
        <v>226.97593693620533</v>
      </c>
      <c r="K726" s="9">
        <v>249.53792030961654</v>
      </c>
      <c r="L726" s="9">
        <v>10.799123889971376</v>
      </c>
      <c r="M726" s="287">
        <v>260.33704419958792</v>
      </c>
      <c r="N726" s="9">
        <v>37.950759271185738</v>
      </c>
      <c r="O726" s="9">
        <v>37.350843742212732</v>
      </c>
      <c r="P726" s="9">
        <v>10.542451037636413</v>
      </c>
      <c r="Q726" s="9">
        <v>9.0795335730961177</v>
      </c>
      <c r="R726" s="9">
        <v>30.763632846420368</v>
      </c>
      <c r="S726" s="9">
        <v>64.744839187365912</v>
      </c>
      <c r="T726" s="9">
        <v>53.430141231152234</v>
      </c>
      <c r="U726" s="9">
        <v>7.4191915353161155</v>
      </c>
      <c r="V726" s="287">
        <v>251.28139242438564</v>
      </c>
      <c r="W726" s="287">
        <v>755.89823316357126</v>
      </c>
      <c r="X726" s="9">
        <v>75.007485170427756</v>
      </c>
      <c r="Y726" s="284">
        <v>830.9459768504172</v>
      </c>
      <c r="Z726" s="568" t="str">
        <f>SUBSTITUTE(SUBSTITUTE(SUBSTITUTE(SUBSTITUTE(IF(E726="","",VLOOKUP(E726,Esquemas_NORM!$A$2:$H$126,8,FALSE)),"PROVINCIA ADMINISTRATIVA Y DE PLANIFICACIÓN","PAT"),"PROVINCIA ADMINISTRATIVA Y DE PLANIFICACION","PAT"),"PROVINCIA ADMINISTRATIVA DE PLANIFICACION","PAT"),"PROVINCIA ADMINISTRATIVA Y PLANIFICACION","PAT")</f>
        <v>PAT DE LA PAZ</v>
      </c>
      <c r="AA726" s="568" t="str">
        <f>IF($E726="","",INDEX(Esquemas_NORM!$H$2:$K$126,MATCH($E726,Esquemas_NORM!$A$2:$A$126,0),MATCH(AA$4,Esquemas_NORM!$H$1:$K$1,0)))</f>
        <v>A la fecha no ha conformado un EAT Región</v>
      </c>
      <c r="AB726" s="568" t="str">
        <f>IF($E726="","",INDEX(Esquemas_NORM!$H$2:$K$126,MATCH($E726,Esquemas_NORM!$A$2:$A$126,0),MATCH(AB$4,Esquemas_NORM!$H$1:$K$1,0)))</f>
        <v>A la fecha no ha conformado un EAT Área Metropolitana</v>
      </c>
      <c r="AC726" s="568" t="str">
        <f>IF($E726="","",INDEX(Esquemas_NORM!$H$2:$K$126,MATCH($E726,Esquemas_NORM!$A$2:$A$126,0),MATCH(AC$4,Esquemas_NORM!$H$1:$K$1,0)))</f>
        <v>A la fecha no ha conformado un EAT asociación - unión</v>
      </c>
      <c r="AD726" s="645"/>
    </row>
    <row r="727" spans="1:30" hidden="1" x14ac:dyDescent="0.3">
      <c r="A727" s="6">
        <v>2020</v>
      </c>
      <c r="B727" s="4" t="s">
        <v>556</v>
      </c>
      <c r="C727" s="4" t="s">
        <v>368</v>
      </c>
      <c r="D727" s="4" t="s">
        <v>577</v>
      </c>
      <c r="E727" s="4" t="s">
        <v>370</v>
      </c>
      <c r="F727" s="4" t="s">
        <v>371</v>
      </c>
      <c r="G727" s="4" t="s">
        <v>372</v>
      </c>
      <c r="H727" s="9">
        <v>26.745927032296574</v>
      </c>
      <c r="I727" s="9">
        <v>5.0810482411409019</v>
      </c>
      <c r="J727" s="287">
        <v>31.826975273437476</v>
      </c>
      <c r="K727" s="9">
        <v>169.90339898760192</v>
      </c>
      <c r="L727" s="9">
        <v>41.047565295640467</v>
      </c>
      <c r="M727" s="287">
        <v>210.9509642832424</v>
      </c>
      <c r="N727" s="9">
        <v>13.305929260044625</v>
      </c>
      <c r="O727" s="9">
        <v>48.343921708613578</v>
      </c>
      <c r="P727" s="9">
        <v>9.4047076821530506</v>
      </c>
      <c r="Q727" s="9">
        <v>8.7253399427972145</v>
      </c>
      <c r="R727" s="9">
        <v>27.9339498537698</v>
      </c>
      <c r="S727" s="9">
        <v>38.338272109701293</v>
      </c>
      <c r="T727" s="9">
        <v>44.04678893531991</v>
      </c>
      <c r="U727" s="9">
        <v>10.732473549535385</v>
      </c>
      <c r="V727" s="287">
        <v>200.83138304193483</v>
      </c>
      <c r="W727" s="287">
        <v>431.60058221393012</v>
      </c>
      <c r="X727" s="9">
        <v>42.82755647471199</v>
      </c>
      <c r="Y727" s="284">
        <v>474.45112537965912</v>
      </c>
      <c r="Z727" s="568" t="str">
        <f>SUBSTITUTE(SUBSTITUTE(SUBSTITUTE(SUBSTITUTE(IF(E727="","",VLOOKUP(E727,Esquemas_NORM!$A$2:$H$126,8,FALSE)),"PROVINCIA ADMINISTRATIVA Y DE PLANIFICACIÓN","PAT"),"PROVINCIA ADMINISTRATIVA Y DE PLANIFICACION","PAT"),"PROVINCIA ADMINISTRATIVA DE PLANIFICACION","PAT"),"PROVINCIA ADMINISTRATIVA Y PLANIFICACION","PAT")</f>
        <v>PAT DE PENDERISCO Y SINIFANÁ</v>
      </c>
      <c r="AA727" s="568" t="str">
        <f>IF($E727="","",INDEX(Esquemas_NORM!$H$2:$K$126,MATCH($E727,Esquemas_NORM!$A$2:$A$126,0),MATCH(AA$4,Esquemas_NORM!$H$1:$K$1,0)))</f>
        <v>A la fecha no ha conformado un EAT Región</v>
      </c>
      <c r="AB727" s="568" t="str">
        <f>IF($E727="","",INDEX(Esquemas_NORM!$H$2:$K$126,MATCH($E727,Esquemas_NORM!$A$2:$A$126,0),MATCH(AB$4,Esquemas_NORM!$H$1:$K$1,0)))</f>
        <v>A la fecha no ha conformado un EAT Área Metropolitana</v>
      </c>
      <c r="AC727" s="568" t="str">
        <f>IF($E727="","",INDEX(Esquemas_NORM!$H$2:$K$126,MATCH($E727,Esquemas_NORM!$A$2:$A$126,0),MATCH(AC$4,Esquemas_NORM!$H$1:$K$1,0)))</f>
        <v>A la fecha no ha conformado un EAT asociación - unión</v>
      </c>
      <c r="AD727" s="645"/>
    </row>
    <row r="728" spans="1:30" hidden="1" x14ac:dyDescent="0.3">
      <c r="A728" s="6">
        <v>2020</v>
      </c>
      <c r="B728" s="4" t="s">
        <v>556</v>
      </c>
      <c r="C728" s="4" t="s">
        <v>368</v>
      </c>
      <c r="D728" s="4" t="s">
        <v>578</v>
      </c>
      <c r="E728" s="4" t="s">
        <v>373</v>
      </c>
      <c r="F728" s="4" t="s">
        <v>371</v>
      </c>
      <c r="G728" s="4" t="s">
        <v>375</v>
      </c>
      <c r="H728" s="9">
        <v>102.04110505382127</v>
      </c>
      <c r="I728" s="9">
        <v>19.716422200595098</v>
      </c>
      <c r="J728" s="287">
        <v>121.75752725441637</v>
      </c>
      <c r="K728" s="9">
        <v>58.954630287378514</v>
      </c>
      <c r="L728" s="9">
        <v>49.687178843117394</v>
      </c>
      <c r="M728" s="287">
        <v>108.64180913049591</v>
      </c>
      <c r="N728" s="9">
        <v>11.752059082015224</v>
      </c>
      <c r="O728" s="9">
        <v>69.880115255827647</v>
      </c>
      <c r="P728" s="9">
        <v>15.811681012791716</v>
      </c>
      <c r="Q728" s="9">
        <v>20.789909206625833</v>
      </c>
      <c r="R728" s="9">
        <v>35.573740644547861</v>
      </c>
      <c r="S728" s="9">
        <v>42.452170251225283</v>
      </c>
      <c r="T728" s="9">
        <v>77.341526444418832</v>
      </c>
      <c r="U728" s="9">
        <v>12.774461186765064</v>
      </c>
      <c r="V728" s="287">
        <v>286.37566308421742</v>
      </c>
      <c r="W728" s="287">
        <v>531.24742352288069</v>
      </c>
      <c r="X728" s="9">
        <v>52.715473450628558</v>
      </c>
      <c r="Y728" s="284">
        <v>583.99119077310331</v>
      </c>
      <c r="Z728" s="568" t="str">
        <f>SUBSTITUTE(SUBSTITUTE(SUBSTITUTE(SUBSTITUTE(IF(E728="","",VLOOKUP(E728,Esquemas_NORM!$A$2:$H$126,8,FALSE)),"PROVINCIA ADMINISTRATIVA Y DE PLANIFICACIÓN","PAT"),"PROVINCIA ADMINISTRATIVA Y DE PLANIFICACION","PAT"),"PROVINCIA ADMINISTRATIVA DE PLANIFICACION","PAT"),"PROVINCIA ADMINISTRATIVA Y PLANIFICACION","PAT")</f>
        <v>PAT SAN JUAN</v>
      </c>
      <c r="AA728" s="568" t="str">
        <f>IF($E728="","",INDEX(Esquemas_NORM!$H$2:$K$126,MATCH($E728,Esquemas_NORM!$A$2:$A$126,0),MATCH(AA$4,Esquemas_NORM!$H$1:$K$1,0)))</f>
        <v>A la fecha no ha conformado un EAT Región</v>
      </c>
      <c r="AB728" s="568" t="str">
        <f>IF($E728="","",INDEX(Esquemas_NORM!$H$2:$K$126,MATCH($E728,Esquemas_NORM!$A$2:$A$126,0),MATCH(AB$4,Esquemas_NORM!$H$1:$K$1,0)))</f>
        <v>A la fecha no ha conformado un EAT Área Metropolitana</v>
      </c>
      <c r="AC728" s="568" t="str">
        <f>IF($E728="","",INDEX(Esquemas_NORM!$H$2:$K$126,MATCH($E728,Esquemas_NORM!$A$2:$A$126,0),MATCH(AC$4,Esquemas_NORM!$H$1:$K$1,0)))</f>
        <v>A la fecha no ha conformado un EAT asociación - unión</v>
      </c>
      <c r="AD728" s="645"/>
    </row>
    <row r="729" spans="1:30" hidden="1" x14ac:dyDescent="0.3">
      <c r="A729" s="6">
        <v>2020</v>
      </c>
      <c r="B729" s="4" t="s">
        <v>556</v>
      </c>
      <c r="C729" s="4" t="s">
        <v>368</v>
      </c>
      <c r="D729" s="4" t="s">
        <v>577</v>
      </c>
      <c r="E729" s="4" t="s">
        <v>376</v>
      </c>
      <c r="F729" s="4" t="s">
        <v>371</v>
      </c>
      <c r="G729" s="4" t="s">
        <v>377</v>
      </c>
      <c r="H729" s="9">
        <v>15.184045059529206</v>
      </c>
      <c r="I729" s="9">
        <v>0.6251050497984455</v>
      </c>
      <c r="J729" s="287">
        <v>15.809150109327652</v>
      </c>
      <c r="K729" s="9">
        <v>3.2568396013168082</v>
      </c>
      <c r="L729" s="9">
        <v>0.92095917073279576</v>
      </c>
      <c r="M729" s="287">
        <v>4.1777987720496039</v>
      </c>
      <c r="N729" s="9">
        <v>3.4465752093060065</v>
      </c>
      <c r="O729" s="9">
        <v>7.6754789177728835</v>
      </c>
      <c r="P729" s="9">
        <v>1.8119905304008976</v>
      </c>
      <c r="Q729" s="9">
        <v>1.3582309594888409</v>
      </c>
      <c r="R729" s="9">
        <v>4.6370429719437176</v>
      </c>
      <c r="S729" s="9">
        <v>6.2063597695383388</v>
      </c>
      <c r="T729" s="9">
        <v>8.5671262113193354</v>
      </c>
      <c r="U729" s="9">
        <v>2.1739555508261255</v>
      </c>
      <c r="V729" s="287">
        <v>35.876760120596145</v>
      </c>
      <c r="W729" s="287">
        <v>58.272372885640067</v>
      </c>
      <c r="X729" s="9">
        <v>5.7823447036955518</v>
      </c>
      <c r="Y729" s="284">
        <v>64.057821127851199</v>
      </c>
      <c r="Z729" s="568" t="str">
        <f>SUBSTITUTE(SUBSTITUTE(SUBSTITUTE(SUBSTITUTE(IF(E729="","",VLOOKUP(E729,Esquemas_NORM!$A$2:$H$126,8,FALSE)),"PROVINCIA ADMINISTRATIVA Y DE PLANIFICACIÓN","PAT"),"PROVINCIA ADMINISTRATIVA Y DE PLANIFICACION","PAT"),"PROVINCIA ADMINISTRATIVA DE PLANIFICACION","PAT"),"PROVINCIA ADMINISTRATIVA Y PLANIFICACION","PAT")</f>
        <v>PAT DE PENDERISCO Y SINIFANÁ</v>
      </c>
      <c r="AA729" s="568" t="str">
        <f>IF($E729="","",INDEX(Esquemas_NORM!$H$2:$K$126,MATCH($E729,Esquemas_NORM!$A$2:$A$126,0),MATCH(AA$4,Esquemas_NORM!$H$1:$K$1,0)))</f>
        <v>A la fecha no ha conformado un EAT Región</v>
      </c>
      <c r="AB729" s="568" t="str">
        <f>IF($E729="","",INDEX(Esquemas_NORM!$H$2:$K$126,MATCH($E729,Esquemas_NORM!$A$2:$A$126,0),MATCH(AB$4,Esquemas_NORM!$H$1:$K$1,0)))</f>
        <v>A la fecha no ha conformado un EAT Área Metropolitana</v>
      </c>
      <c r="AC729" s="568" t="str">
        <f>IF($E729="","",INDEX(Esquemas_NORM!$H$2:$K$126,MATCH($E729,Esquemas_NORM!$A$2:$A$126,0),MATCH(AC$4,Esquemas_NORM!$H$1:$K$1,0)))</f>
        <v>A la fecha no ha conformado un EAT asociación - unión</v>
      </c>
      <c r="AD729" s="645"/>
    </row>
    <row r="730" spans="1:30" hidden="1" x14ac:dyDescent="0.3">
      <c r="A730" s="6">
        <v>2020</v>
      </c>
      <c r="B730" s="4" t="s">
        <v>556</v>
      </c>
      <c r="C730" s="4" t="s">
        <v>368</v>
      </c>
      <c r="D730" s="4" t="s">
        <v>578</v>
      </c>
      <c r="E730" s="4" t="s">
        <v>378</v>
      </c>
      <c r="F730" s="4" t="s">
        <v>371</v>
      </c>
      <c r="G730" s="4" t="s">
        <v>379</v>
      </c>
      <c r="H730" s="9">
        <v>57.167402918499988</v>
      </c>
      <c r="I730" s="9">
        <v>0</v>
      </c>
      <c r="J730" s="287">
        <v>57.167402918499988</v>
      </c>
      <c r="K730" s="9">
        <v>7.7198929790043618</v>
      </c>
      <c r="L730" s="9">
        <v>1.9490561797185531</v>
      </c>
      <c r="M730" s="287">
        <v>9.6689491587229153</v>
      </c>
      <c r="N730" s="9">
        <v>2.2745572981949667</v>
      </c>
      <c r="O730" s="9">
        <v>12.451866853342286</v>
      </c>
      <c r="P730" s="9">
        <v>3.6630090848915446</v>
      </c>
      <c r="Q730" s="9">
        <v>2.5051713304063461</v>
      </c>
      <c r="R730" s="9">
        <v>8.2081419284196127</v>
      </c>
      <c r="S730" s="9">
        <v>9.7166260330671488</v>
      </c>
      <c r="T730" s="9">
        <v>20.615676767779238</v>
      </c>
      <c r="U730" s="9">
        <v>3.207711896802997</v>
      </c>
      <c r="V730" s="287">
        <v>62.642761192904139</v>
      </c>
      <c r="W730" s="287">
        <v>136.11660567041224</v>
      </c>
      <c r="X730" s="9">
        <v>13.506797387985618</v>
      </c>
      <c r="Y730" s="284">
        <v>149.63065251654376</v>
      </c>
      <c r="Z730" s="568" t="str">
        <f>SUBSTITUTE(SUBSTITUTE(SUBSTITUTE(SUBSTITUTE(IF(E730="","",VLOOKUP(E730,Esquemas_NORM!$A$2:$H$126,8,FALSE)),"PROVINCIA ADMINISTRATIVA Y DE PLANIFICACIÓN","PAT"),"PROVINCIA ADMINISTRATIVA Y DE PLANIFICACION","PAT"),"PROVINCIA ADMINISTRATIVA DE PLANIFICACION","PAT"),"PROVINCIA ADMINISTRATIVA Y PLANIFICACION","PAT")</f>
        <v>PAT SAN JUAN</v>
      </c>
      <c r="AA730" s="568" t="str">
        <f>IF($E730="","",INDEX(Esquemas_NORM!$H$2:$K$126,MATCH($E730,Esquemas_NORM!$A$2:$A$126,0),MATCH(AA$4,Esquemas_NORM!$H$1:$K$1,0)))</f>
        <v>A la fecha no ha conformado un EAT Región</v>
      </c>
      <c r="AB730" s="568" t="str">
        <f>IF($E730="","",INDEX(Esquemas_NORM!$H$2:$K$126,MATCH($E730,Esquemas_NORM!$A$2:$A$126,0),MATCH(AB$4,Esquemas_NORM!$H$1:$K$1,0)))</f>
        <v>A la fecha no ha conformado un EAT Área Metropolitana</v>
      </c>
      <c r="AC730" s="568" t="str">
        <f>IF($E730="","",INDEX(Esquemas_NORM!$H$2:$K$126,MATCH($E730,Esquemas_NORM!$A$2:$A$126,0),MATCH(AC$4,Esquemas_NORM!$H$1:$K$1,0)))</f>
        <v>A la fecha no ha conformado un EAT asociación - unión</v>
      </c>
      <c r="AD730" s="645"/>
    </row>
    <row r="731" spans="1:30" hidden="1" x14ac:dyDescent="0.3">
      <c r="A731" s="6">
        <v>2020</v>
      </c>
      <c r="B731" s="4" t="s">
        <v>556</v>
      </c>
      <c r="C731" s="4" t="s">
        <v>368</v>
      </c>
      <c r="D731" s="4" t="s">
        <v>579</v>
      </c>
      <c r="E731" s="4" t="s">
        <v>380</v>
      </c>
      <c r="F731" s="4" t="s">
        <v>371</v>
      </c>
      <c r="G731" s="4" t="s">
        <v>381</v>
      </c>
      <c r="H731" s="9">
        <v>83.041152057743474</v>
      </c>
      <c r="I731" s="9">
        <v>0</v>
      </c>
      <c r="J731" s="287">
        <v>83.041152057743474</v>
      </c>
      <c r="K731" s="9">
        <v>6.7243495816051473</v>
      </c>
      <c r="L731" s="9">
        <v>6.5913453191116602</v>
      </c>
      <c r="M731" s="287">
        <v>13.315694900716807</v>
      </c>
      <c r="N731" s="9">
        <v>2.6973150648809252</v>
      </c>
      <c r="O731" s="9">
        <v>19.973074999023659</v>
      </c>
      <c r="P731" s="9">
        <v>4.6395707122692009</v>
      </c>
      <c r="Q731" s="9">
        <v>4.1215682835848009</v>
      </c>
      <c r="R731" s="9">
        <v>11.419644606638592</v>
      </c>
      <c r="S731" s="9">
        <v>12.605431811559164</v>
      </c>
      <c r="T731" s="9">
        <v>29.22116713324889</v>
      </c>
      <c r="U731" s="9">
        <v>4.0895424426962652</v>
      </c>
      <c r="V731" s="287">
        <v>88.767315053901498</v>
      </c>
      <c r="W731" s="287">
        <v>194.97038563154473</v>
      </c>
      <c r="X731" s="9">
        <v>19.346834887723102</v>
      </c>
      <c r="Y731" s="284">
        <v>214.32760448119046</v>
      </c>
      <c r="Z731" s="568" t="str">
        <f>SUBSTITUTE(SUBSTITUTE(SUBSTITUTE(SUBSTITUTE(IF(E731="","",VLOOKUP(E731,Esquemas_NORM!$A$2:$H$126,8,FALSE)),"PROVINCIA ADMINISTRATIVA Y DE PLANIFICACIÓN","PAT"),"PROVINCIA ADMINISTRATIVA Y DE PLANIFICACION","PAT"),"PROVINCIA ADMINISTRATIVA DE PLANIFICACION","PAT"),"PROVINCIA ADMINISTRATIVA Y PLANIFICACION","PAT")</f>
        <v>PAT DE PENDERISCO Y SINIFANÁ</v>
      </c>
      <c r="AA731" s="568" t="str">
        <f>IF($E731="","",INDEX(Esquemas_NORM!$H$2:$K$126,MATCH($E731,Esquemas_NORM!$A$2:$A$126,0),MATCH(AA$4,Esquemas_NORM!$H$1:$K$1,0)))</f>
        <v>A la fecha no ha conformado un EAT Región</v>
      </c>
      <c r="AB731" s="568" t="str">
        <f>IF($E731="","",INDEX(Esquemas_NORM!$H$2:$K$126,MATCH($E731,Esquemas_NORM!$A$2:$A$126,0),MATCH(AB$4,Esquemas_NORM!$H$1:$K$1,0)))</f>
        <v>A la fecha no ha conformado un EAT Área Metropolitana</v>
      </c>
      <c r="AC731" s="568" t="str">
        <f>IF($E731="","",INDEX(Esquemas_NORM!$H$2:$K$126,MATCH($E731,Esquemas_NORM!$A$2:$A$126,0),MATCH(AC$4,Esquemas_NORM!$H$1:$K$1,0)))</f>
        <v>A la fecha no ha conformado un EAT asociación - unión</v>
      </c>
      <c r="AD731" s="645"/>
    </row>
    <row r="732" spans="1:30" hidden="1" x14ac:dyDescent="0.3">
      <c r="A732" s="6">
        <v>2020</v>
      </c>
      <c r="B732" s="4" t="s">
        <v>556</v>
      </c>
      <c r="C732" s="4" t="s">
        <v>368</v>
      </c>
      <c r="D732" s="4" t="s">
        <v>580</v>
      </c>
      <c r="E732" s="4" t="s">
        <v>382</v>
      </c>
      <c r="F732" s="4" t="s">
        <v>371</v>
      </c>
      <c r="G732" s="4" t="s">
        <v>384</v>
      </c>
      <c r="H732" s="9">
        <v>11.669527963945347</v>
      </c>
      <c r="I732" s="9">
        <v>0</v>
      </c>
      <c r="J732" s="287">
        <v>11.669527963945347</v>
      </c>
      <c r="K732" s="9">
        <v>1.6782860346869515</v>
      </c>
      <c r="L732" s="9">
        <v>1.8476431967209226</v>
      </c>
      <c r="M732" s="287">
        <v>3.5259292314078738</v>
      </c>
      <c r="N732" s="9">
        <v>0.93712208352844228</v>
      </c>
      <c r="O732" s="9">
        <v>6.1646119554147019</v>
      </c>
      <c r="P732" s="9">
        <v>1.4641426850468071</v>
      </c>
      <c r="Q732" s="9">
        <v>1.3023917536582681</v>
      </c>
      <c r="R732" s="9">
        <v>2.8679337747048503</v>
      </c>
      <c r="S732" s="9">
        <v>4.3895692348990289</v>
      </c>
      <c r="T732" s="9">
        <v>11.554871895211599</v>
      </c>
      <c r="U732" s="9">
        <v>1.2261690616733278</v>
      </c>
      <c r="V732" s="287">
        <v>29.906812444137028</v>
      </c>
      <c r="W732" s="287">
        <v>46.417748370386313</v>
      </c>
      <c r="X732" s="9">
        <v>4.6060149631060021</v>
      </c>
      <c r="Y732" s="284">
        <v>51.026235504484191</v>
      </c>
      <c r="Z732" s="568" t="str">
        <f>SUBSTITUTE(SUBSTITUTE(SUBSTITUTE(SUBSTITUTE(IF(E732="","",VLOOKUP(E732,Esquemas_NORM!$A$2:$H$126,8,FALSE)),"PROVINCIA ADMINISTRATIVA Y DE PLANIFICACIÓN","PAT"),"PROVINCIA ADMINISTRATIVA Y DE PLANIFICACION","PAT"),"PROVINCIA ADMINISTRATIVA DE PLANIFICACION","PAT"),"PROVINCIA ADMINISTRATIVA Y PLANIFICACION","PAT")</f>
        <v>PAT CARTAMA</v>
      </c>
      <c r="AA732" s="568" t="str">
        <f>IF($E732="","",INDEX(Esquemas_NORM!$H$2:$K$126,MATCH($E732,Esquemas_NORM!$A$2:$A$126,0),MATCH(AA$4,Esquemas_NORM!$H$1:$K$1,0)))</f>
        <v>A la fecha no ha conformado un EAT Región</v>
      </c>
      <c r="AB732" s="568" t="str">
        <f>IF($E732="","",INDEX(Esquemas_NORM!$H$2:$K$126,MATCH($E732,Esquemas_NORM!$A$2:$A$126,0),MATCH(AB$4,Esquemas_NORM!$H$1:$K$1,0)))</f>
        <v>A la fecha no ha conformado un EAT Área Metropolitana</v>
      </c>
      <c r="AC732" s="568" t="str">
        <f>IF($E732="","",INDEX(Esquemas_NORM!$H$2:$K$126,MATCH($E732,Esquemas_NORM!$A$2:$A$126,0),MATCH(AC$4,Esquemas_NORM!$H$1:$K$1,0)))</f>
        <v>A la fecha no ha conformado un EAT asociación - unión</v>
      </c>
      <c r="AD732" s="645"/>
    </row>
    <row r="733" spans="1:30" hidden="1" x14ac:dyDescent="0.3">
      <c r="A733" s="6">
        <v>2020</v>
      </c>
      <c r="B733" s="4" t="s">
        <v>556</v>
      </c>
      <c r="C733" s="4" t="s">
        <v>368</v>
      </c>
      <c r="D733" s="4" t="s">
        <v>578</v>
      </c>
      <c r="E733" s="4" t="s">
        <v>385</v>
      </c>
      <c r="F733" s="4" t="s">
        <v>371</v>
      </c>
      <c r="G733" s="4" t="s">
        <v>386</v>
      </c>
      <c r="H733" s="9">
        <v>77.280465893010856</v>
      </c>
      <c r="I733" s="9">
        <v>0</v>
      </c>
      <c r="J733" s="287">
        <v>77.280465893010856</v>
      </c>
      <c r="K733" s="9">
        <v>7.4373518516281907</v>
      </c>
      <c r="L733" s="9">
        <v>11.795456905188415</v>
      </c>
      <c r="M733" s="287">
        <v>19.232808756816606</v>
      </c>
      <c r="N733" s="9">
        <v>7.7469277581821645</v>
      </c>
      <c r="O733" s="9">
        <v>42.497870103648197</v>
      </c>
      <c r="P733" s="9">
        <v>8.5639388865218109</v>
      </c>
      <c r="Q733" s="9">
        <v>11.515481616224511</v>
      </c>
      <c r="R733" s="9">
        <v>22.464677300375854</v>
      </c>
      <c r="S733" s="9">
        <v>25.33694159082059</v>
      </c>
      <c r="T733" s="9">
        <v>54.614587347232053</v>
      </c>
      <c r="U733" s="9">
        <v>7.849590335854062</v>
      </c>
      <c r="V733" s="287">
        <v>180.59001493885924</v>
      </c>
      <c r="W733" s="287">
        <v>286.43520195788375</v>
      </c>
      <c r="X733" s="9">
        <v>28.422852734065302</v>
      </c>
      <c r="Y733" s="284">
        <v>314.87330999454741</v>
      </c>
      <c r="Z733" s="568" t="str">
        <f>SUBSTITUTE(SUBSTITUTE(SUBSTITUTE(SUBSTITUTE(IF(E733="","",VLOOKUP(E733,Esquemas_NORM!$A$2:$H$126,8,FALSE)),"PROVINCIA ADMINISTRATIVA Y DE PLANIFICACIÓN","PAT"),"PROVINCIA ADMINISTRATIVA Y DE PLANIFICACION","PAT"),"PROVINCIA ADMINISTRATIVA DE PLANIFICACION","PAT"),"PROVINCIA ADMINISTRATIVA Y PLANIFICACION","PAT")</f>
        <v>PAT SAN JUAN</v>
      </c>
      <c r="AA733" s="568" t="str">
        <f>IF($E733="","",INDEX(Esquemas_NORM!$H$2:$K$126,MATCH($E733,Esquemas_NORM!$A$2:$A$126,0),MATCH(AA$4,Esquemas_NORM!$H$1:$K$1,0)))</f>
        <v>A la fecha no ha conformado un EAT Región</v>
      </c>
      <c r="AB733" s="568" t="str">
        <f>IF($E733="","",INDEX(Esquemas_NORM!$H$2:$K$126,MATCH($E733,Esquemas_NORM!$A$2:$A$126,0),MATCH(AB$4,Esquemas_NORM!$H$1:$K$1,0)))</f>
        <v>A la fecha no ha conformado un EAT Área Metropolitana</v>
      </c>
      <c r="AC733" s="568" t="str">
        <f>IF($E733="","",INDEX(Esquemas_NORM!$H$2:$K$126,MATCH($E733,Esquemas_NORM!$A$2:$A$126,0),MATCH(AC$4,Esquemas_NORM!$H$1:$K$1,0)))</f>
        <v>A la fecha no ha conformado un EAT asociación - unión</v>
      </c>
      <c r="AD733" s="645"/>
    </row>
    <row r="734" spans="1:30" hidden="1" x14ac:dyDescent="0.3">
      <c r="A734" s="6">
        <v>2020</v>
      </c>
      <c r="B734" s="4" t="s">
        <v>556</v>
      </c>
      <c r="C734" s="4" t="s">
        <v>368</v>
      </c>
      <c r="D734" s="4" t="s">
        <v>579</v>
      </c>
      <c r="E734" s="4" t="s">
        <v>387</v>
      </c>
      <c r="F734" s="4" t="s">
        <v>371</v>
      </c>
      <c r="G734" s="4" t="s">
        <v>388</v>
      </c>
      <c r="H734" s="9">
        <v>97.592787783676414</v>
      </c>
      <c r="I734" s="9">
        <v>0</v>
      </c>
      <c r="J734" s="287">
        <v>97.592787783676414</v>
      </c>
      <c r="K734" s="9">
        <v>8.528507111475621</v>
      </c>
      <c r="L734" s="9">
        <v>9.581030049968593</v>
      </c>
      <c r="M734" s="287">
        <v>18.109537161444216</v>
      </c>
      <c r="N734" s="9">
        <v>7.6948622372230293</v>
      </c>
      <c r="O734" s="9">
        <v>29.608168545930297</v>
      </c>
      <c r="P734" s="9">
        <v>6.9098198625695284</v>
      </c>
      <c r="Q734" s="9">
        <v>6.6659056262106295</v>
      </c>
      <c r="R734" s="9">
        <v>15.505085117832989</v>
      </c>
      <c r="S734" s="9">
        <v>17.868998763166186</v>
      </c>
      <c r="T734" s="9">
        <v>33.479025539221787</v>
      </c>
      <c r="U734" s="9">
        <v>5.9831654004406412</v>
      </c>
      <c r="V734" s="287">
        <v>123.7150310925951</v>
      </c>
      <c r="W734" s="287">
        <v>251.66113586677579</v>
      </c>
      <c r="X734" s="9">
        <v>24.972235796221884</v>
      </c>
      <c r="Y734" s="284">
        <v>276.64677492751804</v>
      </c>
      <c r="Z734" s="568" t="str">
        <f>SUBSTITUTE(SUBSTITUTE(SUBSTITUTE(SUBSTITUTE(IF(E734="","",VLOOKUP(E734,Esquemas_NORM!$A$2:$H$126,8,FALSE)),"PROVINCIA ADMINISTRATIVA Y DE PLANIFICACIÓN","PAT"),"PROVINCIA ADMINISTRATIVA Y DE PLANIFICACION","PAT"),"PROVINCIA ADMINISTRATIVA DE PLANIFICACION","PAT"),"PROVINCIA ADMINISTRATIVA Y PLANIFICACION","PAT")</f>
        <v>PAT DE PENDERISCO Y SINIFANÁ</v>
      </c>
      <c r="AA734" s="568" t="str">
        <f>IF($E734="","",INDEX(Esquemas_NORM!$H$2:$K$126,MATCH($E734,Esquemas_NORM!$A$2:$A$126,0),MATCH(AA$4,Esquemas_NORM!$H$1:$K$1,0)))</f>
        <v>A la fecha no ha conformado un EAT Región</v>
      </c>
      <c r="AB734" s="568" t="str">
        <f>IF($E734="","",INDEX(Esquemas_NORM!$H$2:$K$126,MATCH($E734,Esquemas_NORM!$A$2:$A$126,0),MATCH(AB$4,Esquemas_NORM!$H$1:$K$1,0)))</f>
        <v>A la fecha no ha conformado un EAT Área Metropolitana</v>
      </c>
      <c r="AC734" s="568" t="str">
        <f>IF($E734="","",INDEX(Esquemas_NORM!$H$2:$K$126,MATCH($E734,Esquemas_NORM!$A$2:$A$126,0),MATCH(AC$4,Esquemas_NORM!$H$1:$K$1,0)))</f>
        <v>A la fecha no ha conformado un EAT asociación - unión</v>
      </c>
      <c r="AD734" s="645"/>
    </row>
    <row r="735" spans="1:30" hidden="1" x14ac:dyDescent="0.3">
      <c r="A735" s="6">
        <v>2020</v>
      </c>
      <c r="B735" s="4" t="s">
        <v>556</v>
      </c>
      <c r="C735" s="4" t="s">
        <v>368</v>
      </c>
      <c r="D735" s="4" t="s">
        <v>577</v>
      </c>
      <c r="E735" s="4" t="s">
        <v>389</v>
      </c>
      <c r="F735" s="4" t="s">
        <v>371</v>
      </c>
      <c r="G735" s="4" t="s">
        <v>390</v>
      </c>
      <c r="H735" s="9">
        <v>109.17645545694086</v>
      </c>
      <c r="I735" s="9">
        <v>5.1531747111124409</v>
      </c>
      <c r="J735" s="287">
        <v>114.3296301680533</v>
      </c>
      <c r="K735" s="9">
        <v>8.8243501091791057</v>
      </c>
      <c r="L735" s="9">
        <v>13.478466051414644</v>
      </c>
      <c r="M735" s="287">
        <v>22.30281616059375</v>
      </c>
      <c r="N735" s="9">
        <v>6.0468812658539148</v>
      </c>
      <c r="O735" s="9">
        <v>33.615410823655743</v>
      </c>
      <c r="P735" s="9">
        <v>8.0766029321453772</v>
      </c>
      <c r="Q735" s="9">
        <v>7.3734060406432693</v>
      </c>
      <c r="R735" s="9">
        <v>20.741578626930171</v>
      </c>
      <c r="S735" s="9">
        <v>23.719028795431694</v>
      </c>
      <c r="T735" s="9">
        <v>41.635022319607046</v>
      </c>
      <c r="U735" s="9">
        <v>8.4545035293021229</v>
      </c>
      <c r="V735" s="287">
        <v>149.66243433356934</v>
      </c>
      <c r="W735" s="287">
        <v>301.56186646011452</v>
      </c>
      <c r="X735" s="9">
        <v>29.923865719083121</v>
      </c>
      <c r="Y735" s="284">
        <v>331.50179311547049</v>
      </c>
      <c r="Z735" s="568" t="str">
        <f>SUBSTITUTE(SUBSTITUTE(SUBSTITUTE(SUBSTITUTE(IF(E735="","",VLOOKUP(E735,Esquemas_NORM!$A$2:$H$126,8,FALSE)),"PROVINCIA ADMINISTRATIVA Y DE PLANIFICACIÓN","PAT"),"PROVINCIA ADMINISTRATIVA Y DE PLANIFICACION","PAT"),"PROVINCIA ADMINISTRATIVA DE PLANIFICACION","PAT"),"PROVINCIA ADMINISTRATIVA Y PLANIFICACION","PAT")</f>
        <v>PAT CARTAMA</v>
      </c>
      <c r="AA735" s="568" t="str">
        <f>IF($E735="","",INDEX(Esquemas_NORM!$H$2:$K$126,MATCH($E735,Esquemas_NORM!$A$2:$A$126,0),MATCH(AA$4,Esquemas_NORM!$H$1:$K$1,0)))</f>
        <v>A la fecha no ha conformado un EAT Región</v>
      </c>
      <c r="AB735" s="568" t="str">
        <f>IF($E735="","",INDEX(Esquemas_NORM!$H$2:$K$126,MATCH($E735,Esquemas_NORM!$A$2:$A$126,0),MATCH(AB$4,Esquemas_NORM!$H$1:$K$1,0)))</f>
        <v>A la fecha no ha conformado un EAT Área Metropolitana</v>
      </c>
      <c r="AC735" s="568" t="str">
        <f>IF($E735="","",INDEX(Esquemas_NORM!$H$2:$K$126,MATCH($E735,Esquemas_NORM!$A$2:$A$126,0),MATCH(AC$4,Esquemas_NORM!$H$1:$K$1,0)))</f>
        <v>A la fecha no ha conformado un EAT asociación - unión</v>
      </c>
      <c r="AD735" s="645"/>
    </row>
    <row r="736" spans="1:30" hidden="1" x14ac:dyDescent="0.3">
      <c r="A736" s="6">
        <v>2020</v>
      </c>
      <c r="B736" s="4" t="s">
        <v>556</v>
      </c>
      <c r="C736" s="4" t="s">
        <v>368</v>
      </c>
      <c r="D736" s="4" t="s">
        <v>578</v>
      </c>
      <c r="E736" s="4" t="s">
        <v>391</v>
      </c>
      <c r="F736" s="4" t="s">
        <v>371</v>
      </c>
      <c r="G736" s="4" t="s">
        <v>392</v>
      </c>
      <c r="H736" s="9">
        <v>14.158598495651002</v>
      </c>
      <c r="I736" s="9">
        <v>0</v>
      </c>
      <c r="J736" s="287">
        <v>14.158598495651002</v>
      </c>
      <c r="K736" s="9">
        <v>2.0754260616396842</v>
      </c>
      <c r="L736" s="9">
        <v>2.3383428779269178</v>
      </c>
      <c r="M736" s="287">
        <v>4.4137689395666015</v>
      </c>
      <c r="N736" s="9">
        <v>2.3170723789088008</v>
      </c>
      <c r="O736" s="9">
        <v>9.3362926562316808</v>
      </c>
      <c r="P736" s="9">
        <v>2.0839494342571494</v>
      </c>
      <c r="Q736" s="9">
        <v>1.3034269866709962</v>
      </c>
      <c r="R736" s="9">
        <v>5.9292044068306513</v>
      </c>
      <c r="S736" s="9">
        <v>5.7063849155647803</v>
      </c>
      <c r="T736" s="9">
        <v>10.507096818881838</v>
      </c>
      <c r="U736" s="9">
        <v>1.6431044676786697</v>
      </c>
      <c r="V736" s="287">
        <v>38.826532065024566</v>
      </c>
      <c r="W736" s="287">
        <v>59.212783141567137</v>
      </c>
      <c r="X736" s="9">
        <v>5.8756612445083656</v>
      </c>
      <c r="Y736" s="284">
        <v>65.091598010065667</v>
      </c>
      <c r="Z736" s="568" t="str">
        <f>SUBSTITUTE(SUBSTITUTE(SUBSTITUTE(SUBSTITUTE(IF(E736="","",VLOOKUP(E736,Esquemas_NORM!$A$2:$H$126,8,FALSE)),"PROVINCIA ADMINISTRATIVA Y DE PLANIFICACIÓN","PAT"),"PROVINCIA ADMINISTRATIVA Y DE PLANIFICACION","PAT"),"PROVINCIA ADMINISTRATIVA DE PLANIFICACION","PAT"),"PROVINCIA ADMINISTRATIVA Y PLANIFICACION","PAT")</f>
        <v>PAT SAN JUAN</v>
      </c>
      <c r="AA736" s="568" t="str">
        <f>IF($E736="","",INDEX(Esquemas_NORM!$H$2:$K$126,MATCH($E736,Esquemas_NORM!$A$2:$A$126,0),MATCH(AA$4,Esquemas_NORM!$H$1:$K$1,0)))</f>
        <v>A la fecha no ha conformado un EAT Región</v>
      </c>
      <c r="AB736" s="568" t="str">
        <f>IF($E736="","",INDEX(Esquemas_NORM!$H$2:$K$126,MATCH($E736,Esquemas_NORM!$A$2:$A$126,0),MATCH(AB$4,Esquemas_NORM!$H$1:$K$1,0)))</f>
        <v>A la fecha no ha conformado un EAT Área Metropolitana</v>
      </c>
      <c r="AC736" s="568" t="str">
        <f>IF($E736="","",INDEX(Esquemas_NORM!$H$2:$K$126,MATCH($E736,Esquemas_NORM!$A$2:$A$126,0),MATCH(AC$4,Esquemas_NORM!$H$1:$K$1,0)))</f>
        <v>A la fecha no ha conformado un EAT asociación - unión</v>
      </c>
      <c r="AD736" s="645"/>
    </row>
    <row r="737" spans="1:30" hidden="1" x14ac:dyDescent="0.3">
      <c r="A737" s="6">
        <v>2020</v>
      </c>
      <c r="B737" s="4" t="s">
        <v>556</v>
      </c>
      <c r="C737" s="4" t="s">
        <v>368</v>
      </c>
      <c r="D737" s="4" t="s">
        <v>578</v>
      </c>
      <c r="E737" s="4" t="s">
        <v>393</v>
      </c>
      <c r="F737" s="4" t="s">
        <v>371</v>
      </c>
      <c r="G737" s="4" t="s">
        <v>394</v>
      </c>
      <c r="H737" s="9">
        <v>53.548856880657148</v>
      </c>
      <c r="I737" s="9">
        <v>0</v>
      </c>
      <c r="J737" s="287">
        <v>53.548856880657148</v>
      </c>
      <c r="K737" s="9">
        <v>9.0503956490422865</v>
      </c>
      <c r="L737" s="9">
        <v>4.131493380470256</v>
      </c>
      <c r="M737" s="287">
        <v>13.181889029512543</v>
      </c>
      <c r="N737" s="9">
        <v>4.942505788661065</v>
      </c>
      <c r="O737" s="9">
        <v>27.685128251493325</v>
      </c>
      <c r="P737" s="9">
        <v>4.9795727820666151</v>
      </c>
      <c r="Q737" s="9">
        <v>5.2039260385708372</v>
      </c>
      <c r="R737" s="9">
        <v>17.03308007614929</v>
      </c>
      <c r="S737" s="9">
        <v>14.447395203822525</v>
      </c>
      <c r="T737" s="9">
        <v>23.423457161863851</v>
      </c>
      <c r="U737" s="9">
        <v>4.3915359476316782</v>
      </c>
      <c r="V737" s="287">
        <v>102.10660125025919</v>
      </c>
      <c r="W737" s="287">
        <v>175.35263459532356</v>
      </c>
      <c r="X737" s="9">
        <v>17.4001731475954</v>
      </c>
      <c r="Y737" s="284">
        <v>192.76214687960277</v>
      </c>
      <c r="Z737" s="568" t="str">
        <f>SUBSTITUTE(SUBSTITUTE(SUBSTITUTE(SUBSTITUTE(IF(E737="","",VLOOKUP(E737,Esquemas_NORM!$A$2:$H$126,8,FALSE)),"PROVINCIA ADMINISTRATIVA Y DE PLANIFICACIÓN","PAT"),"PROVINCIA ADMINISTRATIVA Y DE PLANIFICACION","PAT"),"PROVINCIA ADMINISTRATIVA DE PLANIFICACION","PAT"),"PROVINCIA ADMINISTRATIVA Y PLANIFICACION","PAT")</f>
        <v>PAT SAN JUAN</v>
      </c>
      <c r="AA737" s="568" t="str">
        <f>IF($E737="","",INDEX(Esquemas_NORM!$H$2:$K$126,MATCH($E737,Esquemas_NORM!$A$2:$A$126,0),MATCH(AA$4,Esquemas_NORM!$H$1:$K$1,0)))</f>
        <v>A la fecha no ha conformado un EAT Región</v>
      </c>
      <c r="AB737" s="568" t="str">
        <f>IF($E737="","",INDEX(Esquemas_NORM!$H$2:$K$126,MATCH($E737,Esquemas_NORM!$A$2:$A$126,0),MATCH(AB$4,Esquemas_NORM!$H$1:$K$1,0)))</f>
        <v>A la fecha no ha conformado un EAT Área Metropolitana</v>
      </c>
      <c r="AC737" s="568" t="str">
        <f>IF($E737="","",INDEX(Esquemas_NORM!$H$2:$K$126,MATCH($E737,Esquemas_NORM!$A$2:$A$126,0),MATCH(AC$4,Esquemas_NORM!$H$1:$K$1,0)))</f>
        <v>A la fecha no ha conformado un EAT asociación - unión</v>
      </c>
      <c r="AD737" s="645"/>
    </row>
    <row r="738" spans="1:30" hidden="1" x14ac:dyDescent="0.3">
      <c r="A738" s="6">
        <v>2020</v>
      </c>
      <c r="B738" s="4" t="s">
        <v>556</v>
      </c>
      <c r="C738" s="4" t="s">
        <v>368</v>
      </c>
      <c r="D738" s="4" t="s">
        <v>580</v>
      </c>
      <c r="E738" s="4" t="s">
        <v>395</v>
      </c>
      <c r="F738" s="4" t="s">
        <v>371</v>
      </c>
      <c r="G738" s="4" t="s">
        <v>396</v>
      </c>
      <c r="H738" s="9">
        <v>52.534385665810248</v>
      </c>
      <c r="I738" s="9">
        <v>0</v>
      </c>
      <c r="J738" s="287">
        <v>52.534385665810248</v>
      </c>
      <c r="K738" s="9">
        <v>3.640715236966261</v>
      </c>
      <c r="L738" s="9">
        <v>9.5864083004772169</v>
      </c>
      <c r="M738" s="287">
        <v>13.227123537443479</v>
      </c>
      <c r="N738" s="9">
        <v>20.619558570069511</v>
      </c>
      <c r="O738" s="9">
        <v>20.620730841584074</v>
      </c>
      <c r="P738" s="9">
        <v>4.8665583358503364</v>
      </c>
      <c r="Q738" s="9">
        <v>3.8856219447951132</v>
      </c>
      <c r="R738" s="9">
        <v>12.338786125359759</v>
      </c>
      <c r="S738" s="9">
        <v>14.945304904252216</v>
      </c>
      <c r="T738" s="9">
        <v>27.245505043237078</v>
      </c>
      <c r="U738" s="9">
        <v>4.8229053056031939</v>
      </c>
      <c r="V738" s="287">
        <v>109.34497107075128</v>
      </c>
      <c r="W738" s="287">
        <v>184.45226227258107</v>
      </c>
      <c r="X738" s="9">
        <v>18.303125632616581</v>
      </c>
      <c r="Y738" s="284">
        <v>202.76521168054603</v>
      </c>
      <c r="Z738" s="568" t="str">
        <f>SUBSTITUTE(SUBSTITUTE(SUBSTITUTE(SUBSTITUTE(IF(E738="","",VLOOKUP(E738,Esquemas_NORM!$A$2:$H$126,8,FALSE)),"PROVINCIA ADMINISTRATIVA Y DE PLANIFICACIÓN","PAT"),"PROVINCIA ADMINISTRATIVA Y DE PLANIFICACION","PAT"),"PROVINCIA ADMINISTRATIVA DE PLANIFICACION","PAT"),"PROVINCIA ADMINISTRATIVA Y PLANIFICACION","PAT")</f>
        <v>PAT CARTAMA</v>
      </c>
      <c r="AA738" s="568" t="str">
        <f>IF($E738="","",INDEX(Esquemas_NORM!$H$2:$K$126,MATCH($E738,Esquemas_NORM!$A$2:$A$126,0),MATCH(AA$4,Esquemas_NORM!$H$1:$K$1,0)))</f>
        <v>A la fecha no ha conformado un EAT Región</v>
      </c>
      <c r="AB738" s="568" t="str">
        <f>IF($E738="","",INDEX(Esquemas_NORM!$H$2:$K$126,MATCH($E738,Esquemas_NORM!$A$2:$A$126,0),MATCH(AB$4,Esquemas_NORM!$H$1:$K$1,0)))</f>
        <v>A la fecha no ha conformado un EAT Área Metropolitana</v>
      </c>
      <c r="AC738" s="568" t="str">
        <f>IF($E738="","",INDEX(Esquemas_NORM!$H$2:$K$126,MATCH($E738,Esquemas_NORM!$A$2:$A$126,0),MATCH(AC$4,Esquemas_NORM!$H$1:$K$1,0)))</f>
        <v>A la fecha no ha conformado un EAT asociación - unión</v>
      </c>
      <c r="AD738" s="645"/>
    </row>
    <row r="739" spans="1:30" hidden="1" x14ac:dyDescent="0.3">
      <c r="A739" s="6">
        <v>2020</v>
      </c>
      <c r="B739" s="4" t="s">
        <v>556</v>
      </c>
      <c r="C739" s="4" t="s">
        <v>368</v>
      </c>
      <c r="D739" s="4" t="s">
        <v>580</v>
      </c>
      <c r="E739" s="4" t="s">
        <v>397</v>
      </c>
      <c r="F739" s="4" t="s">
        <v>371</v>
      </c>
      <c r="G739" s="4" t="s">
        <v>398</v>
      </c>
      <c r="H739" s="9">
        <v>5.1791323606475403</v>
      </c>
      <c r="I739" s="9">
        <v>2.5556100180628194</v>
      </c>
      <c r="J739" s="287">
        <v>7.7347423787103597</v>
      </c>
      <c r="K739" s="9">
        <v>16.751947941401095</v>
      </c>
      <c r="L739" s="9">
        <v>28.808795016221008</v>
      </c>
      <c r="M739" s="287">
        <v>45.560742957622104</v>
      </c>
      <c r="N739" s="9">
        <v>3.8824507691716041</v>
      </c>
      <c r="O739" s="9">
        <v>35.414074907427178</v>
      </c>
      <c r="P739" s="9">
        <v>2.994701096082891</v>
      </c>
      <c r="Q739" s="9">
        <v>2.0319710814031389</v>
      </c>
      <c r="R739" s="9">
        <v>7.8126707175906551</v>
      </c>
      <c r="S739" s="9">
        <v>10.601914985618595</v>
      </c>
      <c r="T739" s="9">
        <v>14.644323057361103</v>
      </c>
      <c r="U739" s="9">
        <v>2.8047921969555785</v>
      </c>
      <c r="V739" s="287">
        <v>80.186898811610746</v>
      </c>
      <c r="W739" s="287">
        <v>133.41442904172018</v>
      </c>
      <c r="X739" s="9">
        <v>13.238661461057283</v>
      </c>
      <c r="Y739" s="284">
        <v>146.66019604522572</v>
      </c>
      <c r="Z739" s="568" t="str">
        <f>SUBSTITUTE(SUBSTITUTE(SUBSTITUTE(SUBSTITUTE(IF(E739="","",VLOOKUP(E739,Esquemas_NORM!$A$2:$H$126,8,FALSE)),"PROVINCIA ADMINISTRATIVA Y DE PLANIFICACIÓN","PAT"),"PROVINCIA ADMINISTRATIVA Y DE PLANIFICACION","PAT"),"PROVINCIA ADMINISTRATIVA DE PLANIFICACION","PAT"),"PROVINCIA ADMINISTRATIVA Y PLANIFICACION","PAT")</f>
        <v>PAT CARTAMA</v>
      </c>
      <c r="AA739" s="568" t="str">
        <f>IF($E739="","",INDEX(Esquemas_NORM!$H$2:$K$126,MATCH($E739,Esquemas_NORM!$A$2:$A$126,0),MATCH(AA$4,Esquemas_NORM!$H$1:$K$1,0)))</f>
        <v>A la fecha no ha conformado un EAT Región</v>
      </c>
      <c r="AB739" s="568" t="str">
        <f>IF($E739="","",INDEX(Esquemas_NORM!$H$2:$K$126,MATCH($E739,Esquemas_NORM!$A$2:$A$126,0),MATCH(AB$4,Esquemas_NORM!$H$1:$K$1,0)))</f>
        <v>A la fecha no ha conformado un EAT Área Metropolitana</v>
      </c>
      <c r="AC739" s="568" t="str">
        <f>IF($E739="","",INDEX(Esquemas_NORM!$H$2:$K$126,MATCH($E739,Esquemas_NORM!$A$2:$A$126,0),MATCH(AC$4,Esquemas_NORM!$H$1:$K$1,0)))</f>
        <v>A la fecha no ha conformado un EAT asociación - unión</v>
      </c>
      <c r="AD739" s="645"/>
    </row>
    <row r="740" spans="1:30" hidden="1" x14ac:dyDescent="0.3">
      <c r="A740" s="6">
        <v>2020</v>
      </c>
      <c r="B740" s="4" t="s">
        <v>556</v>
      </c>
      <c r="C740" s="4" t="s">
        <v>368</v>
      </c>
      <c r="D740" s="4" t="s">
        <v>580</v>
      </c>
      <c r="E740" s="4" t="s">
        <v>399</v>
      </c>
      <c r="F740" s="4" t="s">
        <v>371</v>
      </c>
      <c r="G740" s="4" t="s">
        <v>400</v>
      </c>
      <c r="H740" s="9">
        <v>14.686456152106246</v>
      </c>
      <c r="I740" s="9">
        <v>0.13086808385105939</v>
      </c>
      <c r="J740" s="287">
        <v>14.817324235957305</v>
      </c>
      <c r="K740" s="9">
        <v>4.0252503373599504</v>
      </c>
      <c r="L740" s="9">
        <v>10.160313946747982</v>
      </c>
      <c r="M740" s="287">
        <v>14.185564284107933</v>
      </c>
      <c r="N740" s="9">
        <v>1.2036119686670073</v>
      </c>
      <c r="O740" s="9">
        <v>7.7036493052651434</v>
      </c>
      <c r="P740" s="9">
        <v>1.9768080893528621</v>
      </c>
      <c r="Q740" s="9">
        <v>1.6394099787025302</v>
      </c>
      <c r="R740" s="9">
        <v>5.9211615605188523</v>
      </c>
      <c r="S740" s="9">
        <v>5.8861950870990407</v>
      </c>
      <c r="T740" s="9">
        <v>14.183327539870829</v>
      </c>
      <c r="U740" s="9">
        <v>1.8690062346321741</v>
      </c>
      <c r="V740" s="287">
        <v>40.383169764108438</v>
      </c>
      <c r="W740" s="287">
        <v>70.14767640093774</v>
      </c>
      <c r="X740" s="9">
        <v>6.960726413345717</v>
      </c>
      <c r="Y740" s="284">
        <v>77.11213882166939</v>
      </c>
      <c r="Z740" s="568" t="str">
        <f>SUBSTITUTE(SUBSTITUTE(SUBSTITUTE(SUBSTITUTE(IF(E740="","",VLOOKUP(E740,Esquemas_NORM!$A$2:$H$126,8,FALSE)),"PROVINCIA ADMINISTRATIVA Y DE PLANIFICACIÓN","PAT"),"PROVINCIA ADMINISTRATIVA Y DE PLANIFICACION","PAT"),"PROVINCIA ADMINISTRATIVA DE PLANIFICACION","PAT"),"PROVINCIA ADMINISTRATIVA Y PLANIFICACION","PAT")</f>
        <v>PAT CARTAMA</v>
      </c>
      <c r="AA740" s="568" t="str">
        <f>IF($E740="","",INDEX(Esquemas_NORM!$H$2:$K$126,MATCH($E740,Esquemas_NORM!$A$2:$A$126,0),MATCH(AA$4,Esquemas_NORM!$H$1:$K$1,0)))</f>
        <v>A la fecha no ha conformado un EAT Región</v>
      </c>
      <c r="AB740" s="568" t="str">
        <f>IF($E740="","",INDEX(Esquemas_NORM!$H$2:$K$126,MATCH($E740,Esquemas_NORM!$A$2:$A$126,0),MATCH(AB$4,Esquemas_NORM!$H$1:$K$1,0)))</f>
        <v>A la fecha no ha conformado un EAT Área Metropolitana</v>
      </c>
      <c r="AC740" s="568" t="str">
        <f>IF($E740="","",INDEX(Esquemas_NORM!$H$2:$K$126,MATCH($E740,Esquemas_NORM!$A$2:$A$126,0),MATCH(AC$4,Esquemas_NORM!$H$1:$K$1,0)))</f>
        <v>A la fecha no ha conformado un EAT asociación - unión</v>
      </c>
      <c r="AD740" s="645"/>
    </row>
    <row r="741" spans="1:30" hidden="1" x14ac:dyDescent="0.3">
      <c r="A741" s="6">
        <v>2020</v>
      </c>
      <c r="B741" s="4" t="s">
        <v>556</v>
      </c>
      <c r="C741" s="4" t="s">
        <v>368</v>
      </c>
      <c r="D741" s="4" t="s">
        <v>580</v>
      </c>
      <c r="E741" s="4" t="s">
        <v>401</v>
      </c>
      <c r="F741" s="4" t="s">
        <v>371</v>
      </c>
      <c r="G741" s="4" t="s">
        <v>402</v>
      </c>
      <c r="H741" s="9">
        <v>18.683818181322497</v>
      </c>
      <c r="I741" s="9">
        <v>0</v>
      </c>
      <c r="J741" s="287">
        <v>18.683818181322497</v>
      </c>
      <c r="K741" s="9">
        <v>1.4271342851868887</v>
      </c>
      <c r="L741" s="9">
        <v>5.4489388491685382</v>
      </c>
      <c r="M741" s="287">
        <v>6.8760731343554271</v>
      </c>
      <c r="N741" s="9">
        <v>2.0204550087927289</v>
      </c>
      <c r="O741" s="9">
        <v>6.4731985234362419</v>
      </c>
      <c r="P741" s="9">
        <v>2.6849473412731921</v>
      </c>
      <c r="Q741" s="9">
        <v>2.1493947832524261</v>
      </c>
      <c r="R741" s="9">
        <v>5.9681815710765012</v>
      </c>
      <c r="S741" s="9">
        <v>7.6069532136609848</v>
      </c>
      <c r="T741" s="9">
        <v>20.31348609730556</v>
      </c>
      <c r="U741" s="9">
        <v>2.569401131221515</v>
      </c>
      <c r="V741" s="287">
        <v>49.786017670019156</v>
      </c>
      <c r="W741" s="287">
        <v>77.13654424962516</v>
      </c>
      <c r="X741" s="9">
        <v>7.6542290285398273</v>
      </c>
      <c r="Y741" s="284">
        <v>84.794881506887876</v>
      </c>
      <c r="Z741" s="568" t="str">
        <f>SUBSTITUTE(SUBSTITUTE(SUBSTITUTE(SUBSTITUTE(IF(E741="","",VLOOKUP(E741,Esquemas_NORM!$A$2:$H$126,8,FALSE)),"PROVINCIA ADMINISTRATIVA Y DE PLANIFICACIÓN","PAT"),"PROVINCIA ADMINISTRATIVA Y DE PLANIFICACION","PAT"),"PROVINCIA ADMINISTRATIVA DE PLANIFICACION","PAT"),"PROVINCIA ADMINISTRATIVA Y PLANIFICACION","PAT")</f>
        <v>PAT CARTAMA</v>
      </c>
      <c r="AA741" s="568" t="str">
        <f>IF($E741="","",INDEX(Esquemas_NORM!$H$2:$K$126,MATCH($E741,Esquemas_NORM!$A$2:$A$126,0),MATCH(AA$4,Esquemas_NORM!$H$1:$K$1,0)))</f>
        <v>A la fecha no ha conformado un EAT Región</v>
      </c>
      <c r="AB741" s="568" t="str">
        <f>IF($E741="","",INDEX(Esquemas_NORM!$H$2:$K$126,MATCH($E741,Esquemas_NORM!$A$2:$A$126,0),MATCH(AB$4,Esquemas_NORM!$H$1:$K$1,0)))</f>
        <v>A la fecha no ha conformado un EAT Área Metropolitana</v>
      </c>
      <c r="AC741" s="568" t="str">
        <f>IF($E741="","",INDEX(Esquemas_NORM!$H$2:$K$126,MATCH($E741,Esquemas_NORM!$A$2:$A$126,0),MATCH(AC$4,Esquemas_NORM!$H$1:$K$1,0)))</f>
        <v>A la fecha no ha conformado un EAT asociación - unión</v>
      </c>
      <c r="AD741" s="645"/>
    </row>
    <row r="742" spans="1:30" hidden="1" x14ac:dyDescent="0.3">
      <c r="A742" s="6">
        <v>2020</v>
      </c>
      <c r="B742" s="4" t="s">
        <v>556</v>
      </c>
      <c r="C742" s="4" t="s">
        <v>368</v>
      </c>
      <c r="D742" s="4" t="s">
        <v>579</v>
      </c>
      <c r="E742" s="4" t="s">
        <v>403</v>
      </c>
      <c r="F742" s="4" t="s">
        <v>371</v>
      </c>
      <c r="G742" s="4" t="s">
        <v>404</v>
      </c>
      <c r="H742" s="9">
        <v>82.537720207008263</v>
      </c>
      <c r="I742" s="9">
        <v>0</v>
      </c>
      <c r="J742" s="287">
        <v>82.537720207008263</v>
      </c>
      <c r="K742" s="9">
        <v>6.5075496166920086</v>
      </c>
      <c r="L742" s="9">
        <v>8.10063197282701</v>
      </c>
      <c r="M742" s="287">
        <v>14.608181589519019</v>
      </c>
      <c r="N742" s="9">
        <v>15.001239971912137</v>
      </c>
      <c r="O742" s="9">
        <v>22.64417249848081</v>
      </c>
      <c r="P742" s="9">
        <v>4.37941995503913</v>
      </c>
      <c r="Q742" s="9">
        <v>4.5846891916895425</v>
      </c>
      <c r="R742" s="9">
        <v>9.9565369887836308</v>
      </c>
      <c r="S742" s="9">
        <v>14.277939655855134</v>
      </c>
      <c r="T742" s="9">
        <v>27.584788227290172</v>
      </c>
      <c r="U742" s="9">
        <v>4.8016855511744438</v>
      </c>
      <c r="V742" s="287">
        <v>103.23047204022501</v>
      </c>
      <c r="W742" s="287">
        <v>212.59191523828517</v>
      </c>
      <c r="X742" s="9">
        <v>21.095412358430281</v>
      </c>
      <c r="Y742" s="284">
        <v>233.69865006677043</v>
      </c>
      <c r="Z742" s="568" t="str">
        <f>SUBSTITUTE(SUBSTITUTE(SUBSTITUTE(SUBSTITUTE(IF(E742="","",VLOOKUP(E742,Esquemas_NORM!$A$2:$H$126,8,FALSE)),"PROVINCIA ADMINISTRATIVA Y DE PLANIFICACIÓN","PAT"),"PROVINCIA ADMINISTRATIVA Y DE PLANIFICACION","PAT"),"PROVINCIA ADMINISTRATIVA DE PLANIFICACION","PAT"),"PROVINCIA ADMINISTRATIVA Y PLANIFICACION","PAT")</f>
        <v>PAT SAN JUAN</v>
      </c>
      <c r="AA742" s="568" t="str">
        <f>IF($E742="","",INDEX(Esquemas_NORM!$H$2:$K$126,MATCH($E742,Esquemas_NORM!$A$2:$A$126,0),MATCH(AA$4,Esquemas_NORM!$H$1:$K$1,0)))</f>
        <v>A la fecha no ha conformado un EAT Región</v>
      </c>
      <c r="AB742" s="568" t="str">
        <f>IF($E742="","",INDEX(Esquemas_NORM!$H$2:$K$126,MATCH($E742,Esquemas_NORM!$A$2:$A$126,0),MATCH(AB$4,Esquemas_NORM!$H$1:$K$1,0)))</f>
        <v>A la fecha no ha conformado un EAT Área Metropolitana</v>
      </c>
      <c r="AC742" s="568" t="str">
        <f>IF($E742="","",INDEX(Esquemas_NORM!$H$2:$K$126,MATCH($E742,Esquemas_NORM!$A$2:$A$126,0),MATCH(AC$4,Esquemas_NORM!$H$1:$K$1,0)))</f>
        <v>A la fecha no ha conformado un EAT asociación - unión</v>
      </c>
      <c r="AD742" s="645"/>
    </row>
    <row r="743" spans="1:30" hidden="1" x14ac:dyDescent="0.3">
      <c r="A743" s="6">
        <v>2020</v>
      </c>
      <c r="B743" s="4" t="s">
        <v>556</v>
      </c>
      <c r="C743" s="4" t="s">
        <v>368</v>
      </c>
      <c r="D743" s="4" t="s">
        <v>580</v>
      </c>
      <c r="E743" s="4" t="s">
        <v>405</v>
      </c>
      <c r="F743" s="4" t="s">
        <v>371</v>
      </c>
      <c r="G743" s="4" t="s">
        <v>406</v>
      </c>
      <c r="H743" s="9">
        <v>46.610518704012904</v>
      </c>
      <c r="I743" s="9">
        <v>0</v>
      </c>
      <c r="J743" s="287">
        <v>46.610518704012904</v>
      </c>
      <c r="K743" s="9">
        <v>7.1950773199451481</v>
      </c>
      <c r="L743" s="9">
        <v>8.978794377373795</v>
      </c>
      <c r="M743" s="287">
        <v>16.173871697318944</v>
      </c>
      <c r="N743" s="9">
        <v>5.9338515101879636</v>
      </c>
      <c r="O743" s="9">
        <v>47.384218347430561</v>
      </c>
      <c r="P743" s="9">
        <v>8.3635585772106946</v>
      </c>
      <c r="Q743" s="9">
        <v>7.8255193814631445</v>
      </c>
      <c r="R743" s="9">
        <v>26.65958032849586</v>
      </c>
      <c r="S743" s="9">
        <v>21.33263216286117</v>
      </c>
      <c r="T743" s="9">
        <v>30.083999895620188</v>
      </c>
      <c r="U743" s="9">
        <v>7.5891281881348931</v>
      </c>
      <c r="V743" s="287">
        <v>155.1724883914045</v>
      </c>
      <c r="W743" s="287">
        <v>223.74224937660361</v>
      </c>
      <c r="X743" s="9">
        <v>22.201855641171623</v>
      </c>
      <c r="Y743" s="284">
        <v>245.95602134542983</v>
      </c>
      <c r="Z743" s="568" t="str">
        <f>SUBSTITUTE(SUBSTITUTE(SUBSTITUTE(SUBSTITUTE(IF(E743="","",VLOOKUP(E743,Esquemas_NORM!$A$2:$H$126,8,FALSE)),"PROVINCIA ADMINISTRATIVA Y DE PLANIFICACIÓN","PAT"),"PROVINCIA ADMINISTRATIVA Y DE PLANIFICACION","PAT"),"PROVINCIA ADMINISTRATIVA DE PLANIFICACION","PAT"),"PROVINCIA ADMINISTRATIVA Y PLANIFICACION","PAT")</f>
        <v>PAT CARTAMA</v>
      </c>
      <c r="AA743" s="568" t="str">
        <f>IF($E743="","",INDEX(Esquemas_NORM!$H$2:$K$126,MATCH($E743,Esquemas_NORM!$A$2:$A$126,0),MATCH(AA$4,Esquemas_NORM!$H$1:$K$1,0)))</f>
        <v>A la fecha no ha conformado un EAT Región</v>
      </c>
      <c r="AB743" s="568" t="str">
        <f>IF($E743="","",INDEX(Esquemas_NORM!$H$2:$K$126,MATCH($E743,Esquemas_NORM!$A$2:$A$126,0),MATCH(AB$4,Esquemas_NORM!$H$1:$K$1,0)))</f>
        <v>A la fecha no ha conformado un EAT Área Metropolitana</v>
      </c>
      <c r="AC743" s="568" t="str">
        <f>IF($E743="","",INDEX(Esquemas_NORM!$H$2:$K$126,MATCH($E743,Esquemas_NORM!$A$2:$A$126,0),MATCH(AC$4,Esquemas_NORM!$H$1:$K$1,0)))</f>
        <v>A la fecha no ha conformado un EAT asociación - unión</v>
      </c>
      <c r="AD743" s="645"/>
    </row>
    <row r="744" spans="1:30" hidden="1" x14ac:dyDescent="0.3">
      <c r="A744" s="6">
        <v>2020</v>
      </c>
      <c r="B744" s="4" t="s">
        <v>556</v>
      </c>
      <c r="C744" s="4" t="s">
        <v>368</v>
      </c>
      <c r="D744" s="4" t="s">
        <v>580</v>
      </c>
      <c r="E744" s="4" t="s">
        <v>407</v>
      </c>
      <c r="F744" s="4" t="s">
        <v>371</v>
      </c>
      <c r="G744" s="4" t="s">
        <v>408</v>
      </c>
      <c r="H744" s="9">
        <v>99.233848636958754</v>
      </c>
      <c r="I744" s="9">
        <v>0</v>
      </c>
      <c r="J744" s="287">
        <v>99.233848636958754</v>
      </c>
      <c r="K744" s="9">
        <v>7.008913441556663</v>
      </c>
      <c r="L744" s="9">
        <v>18.916497418729527</v>
      </c>
      <c r="M744" s="287">
        <v>25.925410860286192</v>
      </c>
      <c r="N744" s="9">
        <v>5.4720142038375856</v>
      </c>
      <c r="O744" s="9">
        <v>24.369793284208122</v>
      </c>
      <c r="P744" s="9">
        <v>5.8524346460690442</v>
      </c>
      <c r="Q744" s="9">
        <v>5.7527077295489226</v>
      </c>
      <c r="R744" s="9">
        <v>14.111755408603255</v>
      </c>
      <c r="S744" s="9">
        <v>15.078635250955138</v>
      </c>
      <c r="T744" s="9">
        <v>28.425832949205912</v>
      </c>
      <c r="U744" s="9">
        <v>5.5113575775573285</v>
      </c>
      <c r="V744" s="287">
        <v>104.57453104998531</v>
      </c>
      <c r="W744" s="287">
        <v>241.08123992350022</v>
      </c>
      <c r="X744" s="9">
        <v>23.922396871810289</v>
      </c>
      <c r="Y744" s="284">
        <v>265.01647658329938</v>
      </c>
      <c r="Z744" s="568" t="str">
        <f>SUBSTITUTE(SUBSTITUTE(SUBSTITUTE(SUBSTITUTE(IF(E744="","",VLOOKUP(E744,Esquemas_NORM!$A$2:$H$126,8,FALSE)),"PROVINCIA ADMINISTRATIVA Y DE PLANIFICACIÓN","PAT"),"PROVINCIA ADMINISTRATIVA Y DE PLANIFICACION","PAT"),"PROVINCIA ADMINISTRATIVA DE PLANIFICACION","PAT"),"PROVINCIA ADMINISTRATIVA Y PLANIFICACION","PAT")</f>
        <v>PAT CARTAMA</v>
      </c>
      <c r="AA744" s="568" t="str">
        <f>IF($E744="","",INDEX(Esquemas_NORM!$H$2:$K$126,MATCH($E744,Esquemas_NORM!$A$2:$A$126,0),MATCH(AA$4,Esquemas_NORM!$H$1:$K$1,0)))</f>
        <v>A la fecha no ha conformado un EAT Región</v>
      </c>
      <c r="AB744" s="568" t="str">
        <f>IF($E744="","",INDEX(Esquemas_NORM!$H$2:$K$126,MATCH($E744,Esquemas_NORM!$A$2:$A$126,0),MATCH(AB$4,Esquemas_NORM!$H$1:$K$1,0)))</f>
        <v>A la fecha no ha conformado un EAT Área Metropolitana</v>
      </c>
      <c r="AC744" s="568" t="str">
        <f>IF($E744="","",INDEX(Esquemas_NORM!$H$2:$K$126,MATCH($E744,Esquemas_NORM!$A$2:$A$126,0),MATCH(AC$4,Esquemas_NORM!$H$1:$K$1,0)))</f>
        <v>A la fecha no ha conformado un EAT asociación - unión</v>
      </c>
      <c r="AD744" s="645"/>
    </row>
    <row r="745" spans="1:30" hidden="1" x14ac:dyDescent="0.3">
      <c r="A745" s="6">
        <v>2020</v>
      </c>
      <c r="B745" s="4" t="s">
        <v>556</v>
      </c>
      <c r="C745" s="4" t="s">
        <v>368</v>
      </c>
      <c r="D745" s="4" t="s">
        <v>580</v>
      </c>
      <c r="E745" s="4" t="s">
        <v>409</v>
      </c>
      <c r="F745" s="4" t="s">
        <v>371</v>
      </c>
      <c r="G745" s="4" t="s">
        <v>410</v>
      </c>
      <c r="H745" s="9">
        <v>37.85190651554317</v>
      </c>
      <c r="I745" s="9">
        <v>1.0406681270088349</v>
      </c>
      <c r="J745" s="287">
        <v>38.892574642552006</v>
      </c>
      <c r="K745" s="9">
        <v>2.2865192378243289</v>
      </c>
      <c r="L745" s="9">
        <v>4.3244130341858984</v>
      </c>
      <c r="M745" s="287">
        <v>6.6109322720102277</v>
      </c>
      <c r="N745" s="9">
        <v>2.6063227994050102</v>
      </c>
      <c r="O745" s="9">
        <v>5.873894585074571</v>
      </c>
      <c r="P745" s="9">
        <v>2.5228091228249436</v>
      </c>
      <c r="Q745" s="9">
        <v>2.3796738571902796</v>
      </c>
      <c r="R745" s="9">
        <v>6.1008490796095023</v>
      </c>
      <c r="S745" s="9">
        <v>7.4795827367572896</v>
      </c>
      <c r="T745" s="9">
        <v>17.091659990800729</v>
      </c>
      <c r="U745" s="9">
        <v>2.2943876404130434</v>
      </c>
      <c r="V745" s="287">
        <v>46.34917981207537</v>
      </c>
      <c r="W745" s="287">
        <v>96.72664899932515</v>
      </c>
      <c r="X745" s="9">
        <v>9.5981474384980352</v>
      </c>
      <c r="Y745" s="284">
        <v>106.32994801936661</v>
      </c>
      <c r="Z745" s="568" t="str">
        <f>SUBSTITUTE(SUBSTITUTE(SUBSTITUTE(SUBSTITUTE(IF(E745="","",VLOOKUP(E745,Esquemas_NORM!$A$2:$H$126,8,FALSE)),"PROVINCIA ADMINISTRATIVA Y DE PLANIFICACIÓN","PAT"),"PROVINCIA ADMINISTRATIVA Y DE PLANIFICACION","PAT"),"PROVINCIA ADMINISTRATIVA DE PLANIFICACION","PAT"),"PROVINCIA ADMINISTRATIVA Y PLANIFICACION","PAT")</f>
        <v>PAT CARTAMA</v>
      </c>
      <c r="AA745" s="568" t="str">
        <f>IF($E745="","",INDEX(Esquemas_NORM!$H$2:$K$126,MATCH($E745,Esquemas_NORM!$A$2:$A$126,0),MATCH(AA$4,Esquemas_NORM!$H$1:$K$1,0)))</f>
        <v>A la fecha no ha conformado un EAT Región</v>
      </c>
      <c r="AB745" s="568" t="str">
        <f>IF($E745="","",INDEX(Esquemas_NORM!$H$2:$K$126,MATCH($E745,Esquemas_NORM!$A$2:$A$126,0),MATCH(AB$4,Esquemas_NORM!$H$1:$K$1,0)))</f>
        <v>A la fecha no ha conformado un EAT Área Metropolitana</v>
      </c>
      <c r="AC745" s="568" t="str">
        <f>IF($E745="","",INDEX(Esquemas_NORM!$H$2:$K$126,MATCH($E745,Esquemas_NORM!$A$2:$A$126,0),MATCH(AC$4,Esquemas_NORM!$H$1:$K$1,0)))</f>
        <v>A la fecha no ha conformado un EAT asociación - unión</v>
      </c>
      <c r="AD745" s="645"/>
    </row>
    <row r="746" spans="1:30" hidden="1" x14ac:dyDescent="0.3">
      <c r="A746" s="6">
        <v>2020</v>
      </c>
      <c r="B746" s="4" t="s">
        <v>556</v>
      </c>
      <c r="C746" s="4" t="s">
        <v>368</v>
      </c>
      <c r="D746" s="4" t="s">
        <v>577</v>
      </c>
      <c r="E746" s="4" t="s">
        <v>411</v>
      </c>
      <c r="F746" s="4" t="s">
        <v>371</v>
      </c>
      <c r="G746" s="4" t="s">
        <v>412</v>
      </c>
      <c r="H746" s="9">
        <v>11.582726429456175</v>
      </c>
      <c r="I746" s="9">
        <v>4.4444053250023803</v>
      </c>
      <c r="J746" s="287">
        <v>16.027131754458555</v>
      </c>
      <c r="K746" s="9">
        <v>2.8850558962617603</v>
      </c>
      <c r="L746" s="9">
        <v>3.2541343965006284</v>
      </c>
      <c r="M746" s="287">
        <v>6.1391902927623887</v>
      </c>
      <c r="N746" s="9">
        <v>3.3247825990176327</v>
      </c>
      <c r="O746" s="9">
        <v>12.186982973112199</v>
      </c>
      <c r="P746" s="9">
        <v>3.1642099039796325</v>
      </c>
      <c r="Q746" s="9">
        <v>2.2913748204350179</v>
      </c>
      <c r="R746" s="9">
        <v>8.6194224582589971</v>
      </c>
      <c r="S746" s="9">
        <v>10.767208567237846</v>
      </c>
      <c r="T746" s="9">
        <v>18.121745827142071</v>
      </c>
      <c r="U746" s="9">
        <v>3.5047883918243774</v>
      </c>
      <c r="V746" s="287">
        <v>61.980515541007769</v>
      </c>
      <c r="W746" s="287">
        <v>87.58589485050986</v>
      </c>
      <c r="X746" s="9">
        <v>8.6911139898298231</v>
      </c>
      <c r="Y746" s="284">
        <v>96.281673592857061</v>
      </c>
      <c r="Z746" s="568" t="str">
        <f>SUBSTITUTE(SUBSTITUTE(SUBSTITUTE(SUBSTITUTE(IF(E746="","",VLOOKUP(E746,Esquemas_NORM!$A$2:$H$126,8,FALSE)),"PROVINCIA ADMINISTRATIVA Y DE PLANIFICACIÓN","PAT"),"PROVINCIA ADMINISTRATIVA Y DE PLANIFICACION","PAT"),"PROVINCIA ADMINISTRATIVA DE PLANIFICACION","PAT"),"PROVINCIA ADMINISTRATIVA Y PLANIFICACION","PAT")</f>
        <v>PAT DE PENDERISCO Y SINIFANÁ</v>
      </c>
      <c r="AA746" s="568" t="str">
        <f>IF($E746="","",INDEX(Esquemas_NORM!$H$2:$K$126,MATCH($E746,Esquemas_NORM!$A$2:$A$126,0),MATCH(AA$4,Esquemas_NORM!$H$1:$K$1,0)))</f>
        <v>A la fecha no ha conformado un EAT Región</v>
      </c>
      <c r="AB746" s="568" t="str">
        <f>IF($E746="","",INDEX(Esquemas_NORM!$H$2:$K$126,MATCH($E746,Esquemas_NORM!$A$2:$A$126,0),MATCH(AB$4,Esquemas_NORM!$H$1:$K$1,0)))</f>
        <v>A la fecha no ha conformado un EAT Área Metropolitana</v>
      </c>
      <c r="AC746" s="568" t="str">
        <f>IF($E746="","",INDEX(Esquemas_NORM!$H$2:$K$126,MATCH($E746,Esquemas_NORM!$A$2:$A$126,0),MATCH(AC$4,Esquemas_NORM!$H$1:$K$1,0)))</f>
        <v>A la fecha no ha conformado un EAT asociación - unión</v>
      </c>
      <c r="AD746" s="645"/>
    </row>
    <row r="747" spans="1:30" hidden="1" x14ac:dyDescent="0.3">
      <c r="A747" s="6">
        <v>2020</v>
      </c>
      <c r="B747" s="4" t="s">
        <v>556</v>
      </c>
      <c r="C747" s="4" t="s">
        <v>368</v>
      </c>
      <c r="D747" s="4" t="s">
        <v>579</v>
      </c>
      <c r="E747" s="4" t="s">
        <v>413</v>
      </c>
      <c r="F747" s="4" t="s">
        <v>371</v>
      </c>
      <c r="G747" s="4" t="s">
        <v>414</v>
      </c>
      <c r="H747" s="9">
        <v>372.3016208154848</v>
      </c>
      <c r="I747" s="9">
        <v>9.5007012167258562</v>
      </c>
      <c r="J747" s="287">
        <v>381.80232203221067</v>
      </c>
      <c r="K747" s="9">
        <v>26.736122222253982</v>
      </c>
      <c r="L747" s="9">
        <v>21.339634789006968</v>
      </c>
      <c r="M747" s="287">
        <v>48.075757011260947</v>
      </c>
      <c r="N747" s="9">
        <v>6.7155633085269786</v>
      </c>
      <c r="O747" s="9">
        <v>39.522358338355744</v>
      </c>
      <c r="P747" s="9">
        <v>10.072352165369846</v>
      </c>
      <c r="Q747" s="9">
        <v>11.279972148474377</v>
      </c>
      <c r="R747" s="9">
        <v>22.535914879168185</v>
      </c>
      <c r="S747" s="9">
        <v>27.309121331267143</v>
      </c>
      <c r="T747" s="9">
        <v>58.452392916747996</v>
      </c>
      <c r="U747" s="9">
        <v>8.3153379545794301</v>
      </c>
      <c r="V747" s="287">
        <v>184.20301304248972</v>
      </c>
      <c r="W747" s="287">
        <v>663.17015217810354</v>
      </c>
      <c r="X747" s="9">
        <v>65.806114067525769</v>
      </c>
      <c r="Y747" s="284">
        <v>729.01158614093504</v>
      </c>
      <c r="Z747" s="568" t="str">
        <f>SUBSTITUTE(SUBSTITUTE(SUBSTITUTE(SUBSTITUTE(IF(E747="","",VLOOKUP(E747,Esquemas_NORM!$A$2:$H$126,8,FALSE)),"PROVINCIA ADMINISTRATIVA Y DE PLANIFICACIÓN","PAT"),"PROVINCIA ADMINISTRATIVA Y DE PLANIFICACION","PAT"),"PROVINCIA ADMINISTRATIVA DE PLANIFICACION","PAT"),"PROVINCIA ADMINISTRATIVA Y PLANIFICACION","PAT")</f>
        <v>PAT DE PENDERISCO Y SINIFANÁ</v>
      </c>
      <c r="AA747" s="568" t="str">
        <f>IF($E747="","",INDEX(Esquemas_NORM!$H$2:$K$126,MATCH($E747,Esquemas_NORM!$A$2:$A$126,0),MATCH(AA$4,Esquemas_NORM!$H$1:$K$1,0)))</f>
        <v>A la fecha no ha conformado un EAT Región</v>
      </c>
      <c r="AB747" s="568" t="str">
        <f>IF($E747="","",INDEX(Esquemas_NORM!$H$2:$K$126,MATCH($E747,Esquemas_NORM!$A$2:$A$126,0),MATCH(AB$4,Esquemas_NORM!$H$1:$K$1,0)))</f>
        <v>A la fecha no ha conformado un EAT Área Metropolitana</v>
      </c>
      <c r="AC747" s="568" t="str">
        <f>IF($E747="","",INDEX(Esquemas_NORM!$H$2:$K$126,MATCH($E747,Esquemas_NORM!$A$2:$A$126,0),MATCH(AC$4,Esquemas_NORM!$H$1:$K$1,0)))</f>
        <v>A la fecha no ha conformado un EAT asociación - unión</v>
      </c>
      <c r="AD747" s="645"/>
    </row>
    <row r="748" spans="1:30" hidden="1" x14ac:dyDescent="0.3">
      <c r="A748" s="6">
        <v>2020</v>
      </c>
      <c r="B748" s="4" t="s">
        <v>556</v>
      </c>
      <c r="C748" s="4" t="s">
        <v>368</v>
      </c>
      <c r="D748" s="4" t="s">
        <v>580</v>
      </c>
      <c r="E748" s="4" t="s">
        <v>415</v>
      </c>
      <c r="F748" s="4" t="s">
        <v>371</v>
      </c>
      <c r="G748" s="4" t="s">
        <v>416</v>
      </c>
      <c r="H748" s="9">
        <v>109.30933422238853</v>
      </c>
      <c r="I748" s="9">
        <v>2.1623961729470915</v>
      </c>
      <c r="J748" s="287">
        <v>111.47173039533563</v>
      </c>
      <c r="K748" s="9">
        <v>1.1196379815600799</v>
      </c>
      <c r="L748" s="9">
        <v>11.190190524222087</v>
      </c>
      <c r="M748" s="287">
        <v>12.309828505782168</v>
      </c>
      <c r="N748" s="9">
        <v>1.8226240939760407</v>
      </c>
      <c r="O748" s="9">
        <v>8.1208853628299877</v>
      </c>
      <c r="P748" s="9">
        <v>2.5969378641098766</v>
      </c>
      <c r="Q748" s="9">
        <v>1.8254216209516161</v>
      </c>
      <c r="R748" s="9">
        <v>7.7609424994748721</v>
      </c>
      <c r="S748" s="9">
        <v>6.9170683319132333</v>
      </c>
      <c r="T748" s="9">
        <v>13.837068919906466</v>
      </c>
      <c r="U748" s="9">
        <v>2.636812370369062</v>
      </c>
      <c r="V748" s="287">
        <v>45.517761063531154</v>
      </c>
      <c r="W748" s="287">
        <v>183.49764233189501</v>
      </c>
      <c r="X748" s="9">
        <v>18.208399070368888</v>
      </c>
      <c r="Y748" s="284">
        <v>201.71581433534092</v>
      </c>
      <c r="Z748" s="568" t="str">
        <f>SUBSTITUTE(SUBSTITUTE(SUBSTITUTE(SUBSTITUTE(IF(E748="","",VLOOKUP(E748,Esquemas_NORM!$A$2:$H$126,8,FALSE)),"PROVINCIA ADMINISTRATIVA Y DE PLANIFICACIÓN","PAT"),"PROVINCIA ADMINISTRATIVA Y DE PLANIFICACION","PAT"),"PROVINCIA ADMINISTRATIVA DE PLANIFICACION","PAT"),"PROVINCIA ADMINISTRATIVA Y PLANIFICACION","PAT")</f>
        <v>PAT CARTAMA</v>
      </c>
      <c r="AA748" s="568" t="str">
        <f>IF($E748="","",INDEX(Esquemas_NORM!$H$2:$K$126,MATCH($E748,Esquemas_NORM!$A$2:$A$126,0),MATCH(AA$4,Esquemas_NORM!$H$1:$K$1,0)))</f>
        <v>A la fecha no ha conformado un EAT Región</v>
      </c>
      <c r="AB748" s="568" t="str">
        <f>IF($E748="","",INDEX(Esquemas_NORM!$H$2:$K$126,MATCH($E748,Esquemas_NORM!$A$2:$A$126,0),MATCH(AB$4,Esquemas_NORM!$H$1:$K$1,0)))</f>
        <v>A la fecha no ha conformado un EAT Área Metropolitana</v>
      </c>
      <c r="AC748" s="568" t="str">
        <f>IF($E748="","",INDEX(Esquemas_NORM!$H$2:$K$126,MATCH($E748,Esquemas_NORM!$A$2:$A$126,0),MATCH(AC$4,Esquemas_NORM!$H$1:$K$1,0)))</f>
        <v>A la fecha no ha conformado un EAT asociación - unión</v>
      </c>
      <c r="AD748" s="645"/>
    </row>
    <row r="749" spans="1:30" hidden="1" x14ac:dyDescent="0.3">
      <c r="A749" s="6">
        <v>2020</v>
      </c>
      <c r="B749" s="4" t="s">
        <v>556</v>
      </c>
      <c r="C749" s="4" t="s">
        <v>368</v>
      </c>
      <c r="D749" s="4" t="s">
        <v>577</v>
      </c>
      <c r="E749" s="4" t="s">
        <v>417</v>
      </c>
      <c r="F749" s="4" t="s">
        <v>371</v>
      </c>
      <c r="G749" s="4" t="s">
        <v>418</v>
      </c>
      <c r="H749" s="9">
        <v>34.665070605510977</v>
      </c>
      <c r="I749" s="9">
        <v>4.3357288284302866</v>
      </c>
      <c r="J749" s="287">
        <v>39.00079943394126</v>
      </c>
      <c r="K749" s="9">
        <v>4.5653192549083128</v>
      </c>
      <c r="L749" s="9">
        <v>7.3022607242265289</v>
      </c>
      <c r="M749" s="287">
        <v>11.867579979134842</v>
      </c>
      <c r="N749" s="9">
        <v>5.4436835019612948</v>
      </c>
      <c r="O749" s="9">
        <v>25.191417874278347</v>
      </c>
      <c r="P749" s="9">
        <v>5.1482875863922866</v>
      </c>
      <c r="Q749" s="9">
        <v>3.5704735609535732</v>
      </c>
      <c r="R749" s="9">
        <v>14.221616761265164</v>
      </c>
      <c r="S749" s="9">
        <v>15.84405251772211</v>
      </c>
      <c r="T749" s="9">
        <v>27.497123569720699</v>
      </c>
      <c r="U749" s="9">
        <v>4.9378209093589902</v>
      </c>
      <c r="V749" s="287">
        <v>101.85447628165247</v>
      </c>
      <c r="W749" s="287">
        <v>159.21824795899846</v>
      </c>
      <c r="X749" s="9">
        <v>15.799164290494149</v>
      </c>
      <c r="Y749" s="284">
        <v>175.02589208205254</v>
      </c>
      <c r="Z749" s="568" t="str">
        <f>SUBSTITUTE(SUBSTITUTE(SUBSTITUTE(SUBSTITUTE(IF(E749="","",VLOOKUP(E749,Esquemas_NORM!$A$2:$H$126,8,FALSE)),"PROVINCIA ADMINISTRATIVA Y DE PLANIFICACIÓN","PAT"),"PROVINCIA ADMINISTRATIVA Y DE PLANIFICACION","PAT"),"PROVINCIA ADMINISTRATIVA DE PLANIFICACION","PAT"),"PROVINCIA ADMINISTRATIVA Y PLANIFICACION","PAT")</f>
        <v>PAT CARTAMA</v>
      </c>
      <c r="AA749" s="568" t="str">
        <f>IF($E749="","",INDEX(Esquemas_NORM!$H$2:$K$126,MATCH($E749,Esquemas_NORM!$A$2:$A$126,0),MATCH(AA$4,Esquemas_NORM!$H$1:$K$1,0)))</f>
        <v>A la fecha no ha conformado un EAT Región</v>
      </c>
      <c r="AB749" s="568" t="str">
        <f>IF($E749="","",INDEX(Esquemas_NORM!$H$2:$K$126,MATCH($E749,Esquemas_NORM!$A$2:$A$126,0),MATCH(AB$4,Esquemas_NORM!$H$1:$K$1,0)))</f>
        <v>A la fecha no ha conformado un EAT Área Metropolitana</v>
      </c>
      <c r="AC749" s="568" t="str">
        <f>IF($E749="","",INDEX(Esquemas_NORM!$H$2:$K$126,MATCH($E749,Esquemas_NORM!$A$2:$A$126,0),MATCH(AC$4,Esquemas_NORM!$H$1:$K$1,0)))</f>
        <v>A la fecha no ha conformado un EAT asociación - unión</v>
      </c>
      <c r="AD749" s="645"/>
    </row>
    <row r="750" spans="1:30" hidden="1" x14ac:dyDescent="0.3">
      <c r="A750" s="6">
        <v>2020</v>
      </c>
      <c r="B750" s="4" t="s">
        <v>556</v>
      </c>
      <c r="C750" s="4" t="s">
        <v>419</v>
      </c>
      <c r="D750" s="4" t="s">
        <v>581</v>
      </c>
      <c r="E750" s="4" t="s">
        <v>421</v>
      </c>
      <c r="F750" s="4" t="s">
        <v>422</v>
      </c>
      <c r="G750" s="4" t="s">
        <v>424</v>
      </c>
      <c r="H750" s="9">
        <v>539.41674669111785</v>
      </c>
      <c r="I750" s="9">
        <v>2.925534606237123</v>
      </c>
      <c r="J750" s="287">
        <v>542.34228129735493</v>
      </c>
      <c r="K750" s="9">
        <v>73.231035682904761</v>
      </c>
      <c r="L750" s="9">
        <v>113.98162656784218</v>
      </c>
      <c r="M750" s="287">
        <v>187.21266225074694</v>
      </c>
      <c r="N750" s="9">
        <v>58.48873978484464</v>
      </c>
      <c r="O750" s="9">
        <v>364.01417200489499</v>
      </c>
      <c r="P750" s="9">
        <v>61.732676210254859</v>
      </c>
      <c r="Q750" s="9">
        <v>75.670386013347922</v>
      </c>
      <c r="R750" s="9">
        <v>145.07004601612081</v>
      </c>
      <c r="S750" s="9">
        <v>174.7113379346973</v>
      </c>
      <c r="T750" s="9">
        <v>294.80797866627989</v>
      </c>
      <c r="U750" s="9">
        <v>45.798863475665854</v>
      </c>
      <c r="V750" s="287">
        <v>1220.2942001061065</v>
      </c>
      <c r="W750" s="287">
        <v>2018.3806965471367</v>
      </c>
      <c r="X750" s="9">
        <v>200.2831247943914</v>
      </c>
      <c r="Y750" s="284">
        <v>2218.7713186326228</v>
      </c>
      <c r="Z750" s="568" t="str">
        <f>SUBSTITUTE(SUBSTITUTE(SUBSTITUTE(SUBSTITUTE(IF(E750="","",VLOOKUP(E750,Esquemas_NORM!$A$2:$H$126,8,FALSE)),"PROVINCIA ADMINISTRATIVA Y DE PLANIFICACIÓN","PAT"),"PROVINCIA ADMINISTRATIVA Y DE PLANIFICACION","PAT"),"PROVINCIA ADMINISTRATIVA DE PLANIFICACION","PAT"),"PROVINCIA ADMINISTRATIVA Y PLANIFICACION","PAT")</f>
        <v>A la fecha no ha conformado un EAT Provincia</v>
      </c>
      <c r="AA750" s="568" t="str">
        <f>IF($E750="","",INDEX(Esquemas_NORM!$H$2:$K$126,MATCH($E750,Esquemas_NORM!$A$2:$A$126,0),MATCH(AA$4,Esquemas_NORM!$H$1:$K$1,0)))</f>
        <v>Región de Planeación y Gestión de Urabá - RPG (Acuerdo de Voluntades)</v>
      </c>
      <c r="AB750" s="568" t="str">
        <f>IF($E750="","",INDEX(Esquemas_NORM!$H$2:$K$126,MATCH($E750,Esquemas_NORM!$A$2:$A$126,0),MATCH(AB$4,Esquemas_NORM!$H$1:$K$1,0)))</f>
        <v>A la fecha no ha conformado un EAT Área Metropolitana</v>
      </c>
      <c r="AC750" s="568" t="str">
        <f>IF($E750="","",INDEX(Esquemas_NORM!$H$2:$K$126,MATCH($E750,Esquemas_NORM!$A$2:$A$126,0),MATCH(AC$4,Esquemas_NORM!$H$1:$K$1,0)))</f>
        <v>ASOCIACIÓN DE MUNICIPIOS DEL URABÁ ANTIOQUEÑO - ASOMURA</v>
      </c>
      <c r="AD750" s="645"/>
    </row>
    <row r="751" spans="1:30" hidden="1" x14ac:dyDescent="0.3">
      <c r="A751" s="6">
        <v>2020</v>
      </c>
      <c r="B751" s="4" t="s">
        <v>556</v>
      </c>
      <c r="C751" s="4" t="s">
        <v>419</v>
      </c>
      <c r="D751" s="4" t="s">
        <v>582</v>
      </c>
      <c r="E751" s="4" t="s">
        <v>425</v>
      </c>
      <c r="F751" s="4" t="s">
        <v>422</v>
      </c>
      <c r="G751" s="4" t="s">
        <v>426</v>
      </c>
      <c r="H751" s="9">
        <v>37.353951867014075</v>
      </c>
      <c r="I751" s="9">
        <v>0</v>
      </c>
      <c r="J751" s="287">
        <v>37.353951867014075</v>
      </c>
      <c r="K751" s="9">
        <v>2.3588349069501526</v>
      </c>
      <c r="L751" s="9">
        <v>13.136076264458151</v>
      </c>
      <c r="M751" s="287">
        <v>15.494911171408303</v>
      </c>
      <c r="N751" s="9">
        <v>4.0536800699810742</v>
      </c>
      <c r="O751" s="9">
        <v>49.921305087522143</v>
      </c>
      <c r="P751" s="9">
        <v>7.8020594675547246</v>
      </c>
      <c r="Q751" s="9">
        <v>6.691450900552419</v>
      </c>
      <c r="R751" s="9">
        <v>14.592405758527647</v>
      </c>
      <c r="S751" s="9">
        <v>22.790817724183128</v>
      </c>
      <c r="T751" s="9">
        <v>54.825669082077653</v>
      </c>
      <c r="U751" s="9">
        <v>5.5141841065915509</v>
      </c>
      <c r="V751" s="287">
        <v>166.19157219699034</v>
      </c>
      <c r="W751" s="287">
        <v>224.22454692721129</v>
      </c>
      <c r="X751" s="9">
        <v>22.249713837931889</v>
      </c>
      <c r="Y751" s="284">
        <v>246.48620277956766</v>
      </c>
      <c r="Z751" s="568" t="str">
        <f>SUBSTITUTE(SUBSTITUTE(SUBSTITUTE(SUBSTITUTE(IF(E751="","",VLOOKUP(E751,Esquemas_NORM!$A$2:$H$126,8,FALSE)),"PROVINCIA ADMINISTRATIVA Y DE PLANIFICACIÓN","PAT"),"PROVINCIA ADMINISTRATIVA Y DE PLANIFICACION","PAT"),"PROVINCIA ADMINISTRATIVA DE PLANIFICACION","PAT"),"PROVINCIA ADMINISTRATIVA Y PLANIFICACION","PAT")</f>
        <v>A la fecha no ha conformado un EAT Provincia</v>
      </c>
      <c r="AA751" s="568" t="str">
        <f>IF($E751="","",INDEX(Esquemas_NORM!$H$2:$K$126,MATCH($E751,Esquemas_NORM!$A$2:$A$126,0),MATCH(AA$4,Esquemas_NORM!$H$1:$K$1,0)))</f>
        <v>Región de Planeación y Gestión de Urabá - RPG (Acuerdo de Voluntades)</v>
      </c>
      <c r="AB751" s="568" t="str">
        <f>IF($E751="","",INDEX(Esquemas_NORM!$H$2:$K$126,MATCH($E751,Esquemas_NORM!$A$2:$A$126,0),MATCH(AB$4,Esquemas_NORM!$H$1:$K$1,0)))</f>
        <v>A la fecha no ha conformado un EAT Área Metropolitana</v>
      </c>
      <c r="AC751" s="568" t="str">
        <f>IF($E751="","",INDEX(Esquemas_NORM!$H$2:$K$126,MATCH($E751,Esquemas_NORM!$A$2:$A$126,0),MATCH(AC$4,Esquemas_NORM!$H$1:$K$1,0)))</f>
        <v>ASOCIACIÓN DE MUNICIPIOS DEL URABÁ ANTIOQUEÑO - ASOMURA /ASOCIACIÓN DE MUNICIPIOS DEL URABÁ NORTE-ASOURANOR</v>
      </c>
      <c r="AD751" s="645"/>
    </row>
    <row r="752" spans="1:30" hidden="1" x14ac:dyDescent="0.3">
      <c r="A752" s="6">
        <v>2020</v>
      </c>
      <c r="B752" s="4" t="s">
        <v>556</v>
      </c>
      <c r="C752" s="4" t="s">
        <v>419</v>
      </c>
      <c r="D752" s="4" t="s">
        <v>581</v>
      </c>
      <c r="E752" s="4" t="s">
        <v>427</v>
      </c>
      <c r="F752" s="4" t="s">
        <v>422</v>
      </c>
      <c r="G752" s="4" t="s">
        <v>428</v>
      </c>
      <c r="H752" s="9">
        <v>504.36271044972159</v>
      </c>
      <c r="I752" s="9">
        <v>0.69599220361667402</v>
      </c>
      <c r="J752" s="287">
        <v>505.05870265333829</v>
      </c>
      <c r="K752" s="9">
        <v>39.749740542884879</v>
      </c>
      <c r="L752" s="9">
        <v>27.404054646517601</v>
      </c>
      <c r="M752" s="287">
        <v>67.153795189402473</v>
      </c>
      <c r="N752" s="9">
        <v>19.658574498664326</v>
      </c>
      <c r="O752" s="9">
        <v>107.78287256302568</v>
      </c>
      <c r="P752" s="9">
        <v>19.716637008204984</v>
      </c>
      <c r="Q752" s="9">
        <v>16.941648529793465</v>
      </c>
      <c r="R752" s="9">
        <v>37.953324441016939</v>
      </c>
      <c r="S752" s="9">
        <v>50.434370895836963</v>
      </c>
      <c r="T752" s="9">
        <v>75.333509467183902</v>
      </c>
      <c r="U752" s="9">
        <v>13.63194545309341</v>
      </c>
      <c r="V752" s="287">
        <v>341.45288285681966</v>
      </c>
      <c r="W752" s="287">
        <v>978.40113829001427</v>
      </c>
      <c r="X752" s="9">
        <v>97.086361167862023</v>
      </c>
      <c r="Y752" s="284">
        <v>1075.5396082954921</v>
      </c>
      <c r="Z752" s="568" t="str">
        <f>SUBSTITUTE(SUBSTITUTE(SUBSTITUTE(SUBSTITUTE(IF(E752="","",VLOOKUP(E752,Esquemas_NORM!$A$2:$H$126,8,FALSE)),"PROVINCIA ADMINISTRATIVA Y DE PLANIFICACIÓN","PAT"),"PROVINCIA ADMINISTRATIVA Y DE PLANIFICACION","PAT"),"PROVINCIA ADMINISTRATIVA DE PLANIFICACION","PAT"),"PROVINCIA ADMINISTRATIVA Y PLANIFICACION","PAT")</f>
        <v>A la fecha no ha conformado un EAT Provincia</v>
      </c>
      <c r="AA752" s="568" t="str">
        <f>IF($E752="","",INDEX(Esquemas_NORM!$H$2:$K$126,MATCH($E752,Esquemas_NORM!$A$2:$A$126,0),MATCH(AA$4,Esquemas_NORM!$H$1:$K$1,0)))</f>
        <v>Región de Planeación y Gestión de Urabá - RPG (Acuerdo de Voluntades)</v>
      </c>
      <c r="AB752" s="568" t="str">
        <f>IF($E752="","",INDEX(Esquemas_NORM!$H$2:$K$126,MATCH($E752,Esquemas_NORM!$A$2:$A$126,0),MATCH(AB$4,Esquemas_NORM!$H$1:$K$1,0)))</f>
        <v>A la fecha no ha conformado un EAT Área Metropolitana</v>
      </c>
      <c r="AC752" s="568" t="str">
        <f>IF($E752="","",INDEX(Esquemas_NORM!$H$2:$K$126,MATCH($E752,Esquemas_NORM!$A$2:$A$126,0),MATCH(AC$4,Esquemas_NORM!$H$1:$K$1,0)))</f>
        <v>ASOCIACIÓN DE MUNICIPIOS DEL URABÁ ANTIOQUEÑO - ASOMURA / ASOCIACIÓN DE MUNICIPIOS DEL CHOCÓ Y URABÁ - ASUMUCUR</v>
      </c>
      <c r="AD752" s="645"/>
    </row>
    <row r="753" spans="1:30" hidden="1" x14ac:dyDescent="0.3">
      <c r="A753" s="6">
        <v>2020</v>
      </c>
      <c r="B753" s="4" t="s">
        <v>556</v>
      </c>
      <c r="C753" s="4" t="s">
        <v>419</v>
      </c>
      <c r="D753" s="4" t="s">
        <v>581</v>
      </c>
      <c r="E753" s="4" t="s">
        <v>429</v>
      </c>
      <c r="F753" s="4" t="s">
        <v>422</v>
      </c>
      <c r="G753" s="4" t="s">
        <v>430</v>
      </c>
      <c r="H753" s="9">
        <v>250.71721303580208</v>
      </c>
      <c r="I753" s="9">
        <v>1.2708383726571297</v>
      </c>
      <c r="J753" s="287">
        <v>251.9880514084592</v>
      </c>
      <c r="K753" s="9">
        <v>21.846113066179402</v>
      </c>
      <c r="L753" s="9">
        <v>30.563210230550137</v>
      </c>
      <c r="M753" s="287">
        <v>52.409323296729539</v>
      </c>
      <c r="N753" s="9">
        <v>22.415325343375891</v>
      </c>
      <c r="O753" s="9">
        <v>100.05195717998214</v>
      </c>
      <c r="P753" s="9">
        <v>26.271945736592304</v>
      </c>
      <c r="Q753" s="9">
        <v>26.423166238402029</v>
      </c>
      <c r="R753" s="9">
        <v>47.576757026365357</v>
      </c>
      <c r="S753" s="9">
        <v>59.161732685691028</v>
      </c>
      <c r="T753" s="9">
        <v>117.40874871885347</v>
      </c>
      <c r="U753" s="9">
        <v>21.094821297226503</v>
      </c>
      <c r="V753" s="287">
        <v>420.40445422648872</v>
      </c>
      <c r="W753" s="287">
        <v>756.55714427659802</v>
      </c>
      <c r="X753" s="9">
        <v>75.072868661732315</v>
      </c>
      <c r="Y753" s="284">
        <v>831.67030654780945</v>
      </c>
      <c r="Z753" s="568" t="str">
        <f>SUBSTITUTE(SUBSTITUTE(SUBSTITUTE(SUBSTITUTE(IF(E753="","",VLOOKUP(E753,Esquemas_NORM!$A$2:$H$126,8,FALSE)),"PROVINCIA ADMINISTRATIVA Y DE PLANIFICACIÓN","PAT"),"PROVINCIA ADMINISTRATIVA Y DE PLANIFICACION","PAT"),"PROVINCIA ADMINISTRATIVA DE PLANIFICACION","PAT"),"PROVINCIA ADMINISTRATIVA Y PLANIFICACION","PAT")</f>
        <v>A la fecha no ha conformado un EAT Provincia</v>
      </c>
      <c r="AA753" s="568" t="str">
        <f>IF($E753="","",INDEX(Esquemas_NORM!$H$2:$K$126,MATCH($E753,Esquemas_NORM!$A$2:$A$126,0),MATCH(AA$4,Esquemas_NORM!$H$1:$K$1,0)))</f>
        <v>Región de Planeación y Gestión de Urabá - RPG (Acuerdo de Voluntades)</v>
      </c>
      <c r="AB753" s="568" t="str">
        <f>IF($E753="","",INDEX(Esquemas_NORM!$H$2:$K$126,MATCH($E753,Esquemas_NORM!$A$2:$A$126,0),MATCH(AB$4,Esquemas_NORM!$H$1:$K$1,0)))</f>
        <v>A la fecha no ha conformado un EAT Área Metropolitana</v>
      </c>
      <c r="AC753" s="568" t="str">
        <f>IF($E753="","",INDEX(Esquemas_NORM!$H$2:$K$126,MATCH($E753,Esquemas_NORM!$A$2:$A$126,0),MATCH(AC$4,Esquemas_NORM!$H$1:$K$1,0)))</f>
        <v>ASOCIACIÓN DE MUNICIPIOS DEL URABÁ ANTIOQUEÑO - ASOMURA</v>
      </c>
      <c r="AD753" s="645"/>
    </row>
    <row r="754" spans="1:30" hidden="1" x14ac:dyDescent="0.3">
      <c r="A754" s="6">
        <v>2020</v>
      </c>
      <c r="B754" s="4" t="s">
        <v>556</v>
      </c>
      <c r="C754" s="4" t="s">
        <v>419</v>
      </c>
      <c r="D754" s="4" t="s">
        <v>583</v>
      </c>
      <c r="E754" s="4" t="s">
        <v>431</v>
      </c>
      <c r="F754" s="4" t="s">
        <v>422</v>
      </c>
      <c r="G754" s="4" t="s">
        <v>432</v>
      </c>
      <c r="H754" s="9">
        <v>1.1262806892019737</v>
      </c>
      <c r="I754" s="9">
        <v>0</v>
      </c>
      <c r="J754" s="287">
        <v>1.1262806892019737</v>
      </c>
      <c r="K754" s="9">
        <v>0.27231964331462472</v>
      </c>
      <c r="L754" s="9">
        <v>2.1981018988431451</v>
      </c>
      <c r="M754" s="287">
        <v>2.4704215421577698</v>
      </c>
      <c r="N754" s="9">
        <v>0.39297954213819308</v>
      </c>
      <c r="O754" s="9">
        <v>7.3156461064731273</v>
      </c>
      <c r="P754" s="9">
        <v>1.4913629919507811</v>
      </c>
      <c r="Q754" s="9">
        <v>0.74162479630887579</v>
      </c>
      <c r="R754" s="9">
        <v>2.3533995721351273</v>
      </c>
      <c r="S754" s="9">
        <v>5.0557880609064636</v>
      </c>
      <c r="T754" s="9">
        <v>15.311380362649409</v>
      </c>
      <c r="U754" s="9">
        <v>1.1310343422577691</v>
      </c>
      <c r="V754" s="287">
        <v>33.79321577481975</v>
      </c>
      <c r="W754" s="287">
        <v>37.455053912292506</v>
      </c>
      <c r="X754" s="9">
        <v>3.7166503077077797</v>
      </c>
      <c r="Y754" s="284">
        <v>41.173699045278035</v>
      </c>
      <c r="Z754" s="568" t="str">
        <f>SUBSTITUTE(SUBSTITUTE(SUBSTITUTE(SUBSTITUTE(IF(E754="","",VLOOKUP(E754,Esquemas_NORM!$A$2:$H$126,8,FALSE)),"PROVINCIA ADMINISTRATIVA Y DE PLANIFICACIÓN","PAT"),"PROVINCIA ADMINISTRATIVA Y DE PLANIFICACION","PAT"),"PROVINCIA ADMINISTRATIVA DE PLANIFICACION","PAT"),"PROVINCIA ADMINISTRATIVA Y PLANIFICACION","PAT")</f>
        <v>A la fecha no ha conformado un EAT Provincia</v>
      </c>
      <c r="AA754" s="568" t="str">
        <f>IF($E754="","",INDEX(Esquemas_NORM!$H$2:$K$126,MATCH($E754,Esquemas_NORM!$A$2:$A$126,0),MATCH(AA$4,Esquemas_NORM!$H$1:$K$1,0)))</f>
        <v>Región de Planeación y Gestión de Urabá - RPG (Acuerdo de Voluntades)</v>
      </c>
      <c r="AB754" s="568" t="str">
        <f>IF($E754="","",INDEX(Esquemas_NORM!$H$2:$K$126,MATCH($E754,Esquemas_NORM!$A$2:$A$126,0),MATCH(AB$4,Esquemas_NORM!$H$1:$K$1,0)))</f>
        <v>A la fecha no ha conformado un EAT Área Metropolitana</v>
      </c>
      <c r="AC754" s="568" t="str">
        <f>IF($E754="","",INDEX(Esquemas_NORM!$H$2:$K$126,MATCH($E754,Esquemas_NORM!$A$2:$A$126,0),MATCH(AC$4,Esquemas_NORM!$H$1:$K$1,0)))</f>
        <v>ASOCIACION DE MUNICIPIOS DE LA CUENCA DEL ATRATO Y DARIEN ASOATRATO / ASOCIACIÓN DE MUNICIPIOS DEL CHOCÓ Y URABÁ - ASUMUCUR</v>
      </c>
      <c r="AD754" s="645"/>
    </row>
    <row r="755" spans="1:30" hidden="1" x14ac:dyDescent="0.3">
      <c r="A755" s="6">
        <v>2020</v>
      </c>
      <c r="B755" s="4" t="s">
        <v>556</v>
      </c>
      <c r="C755" s="4" t="s">
        <v>419</v>
      </c>
      <c r="D755" s="4" t="s">
        <v>581</v>
      </c>
      <c r="E755" s="4" t="s">
        <v>433</v>
      </c>
      <c r="F755" s="4" t="s">
        <v>422</v>
      </c>
      <c r="G755" s="4" t="s">
        <v>434</v>
      </c>
      <c r="H755" s="9">
        <v>35.856651492846822</v>
      </c>
      <c r="I755" s="9">
        <v>16.253096997547324</v>
      </c>
      <c r="J755" s="287">
        <v>52.109748490394146</v>
      </c>
      <c r="K755" s="9">
        <v>1.7774677230758709</v>
      </c>
      <c r="L755" s="9">
        <v>8.2792035518949412</v>
      </c>
      <c r="M755" s="287">
        <v>10.056671274970812</v>
      </c>
      <c r="N755" s="9">
        <v>3.812683381337048</v>
      </c>
      <c r="O755" s="9">
        <v>25.322050621904157</v>
      </c>
      <c r="P755" s="9">
        <v>3.6633658626969532</v>
      </c>
      <c r="Q755" s="9">
        <v>3.302330120573524</v>
      </c>
      <c r="R755" s="9">
        <v>7.6281542486341909</v>
      </c>
      <c r="S755" s="9">
        <v>14.882879246490083</v>
      </c>
      <c r="T755" s="9">
        <v>34.263099499354958</v>
      </c>
      <c r="U755" s="9">
        <v>2.5513263859157269</v>
      </c>
      <c r="V755" s="287">
        <v>95.425889366906645</v>
      </c>
      <c r="W755" s="287">
        <v>170.44880050531802</v>
      </c>
      <c r="X755" s="9">
        <v>16.913567614395394</v>
      </c>
      <c r="Y755" s="284">
        <v>187.37144608223926</v>
      </c>
      <c r="Z755" s="568" t="str">
        <f>SUBSTITUTE(SUBSTITUTE(SUBSTITUTE(SUBSTITUTE(IF(E755="","",VLOOKUP(E755,Esquemas_NORM!$A$2:$H$126,8,FALSE)),"PROVINCIA ADMINISTRATIVA Y DE PLANIFICACIÓN","PAT"),"PROVINCIA ADMINISTRATIVA Y DE PLANIFICACION","PAT"),"PROVINCIA ADMINISTRATIVA DE PLANIFICACION","PAT"),"PROVINCIA ADMINISTRATIVA Y PLANIFICACION","PAT")</f>
        <v>A la fecha no ha conformado un EAT Provincia</v>
      </c>
      <c r="AA755" s="568" t="str">
        <f>IF($E755="","",INDEX(Esquemas_NORM!$H$2:$K$126,MATCH($E755,Esquemas_NORM!$A$2:$A$126,0),MATCH(AA$4,Esquemas_NORM!$H$1:$K$1,0)))</f>
        <v>Región de Planeación y Gestión de Urabá - RPG (Acuerdo de Voluntades)</v>
      </c>
      <c r="AB755" s="568" t="str">
        <f>IF($E755="","",INDEX(Esquemas_NORM!$H$2:$K$126,MATCH($E755,Esquemas_NORM!$A$2:$A$126,0),MATCH(AB$4,Esquemas_NORM!$H$1:$K$1,0)))</f>
        <v>A la fecha no ha conformado un EAT Área Metropolitana</v>
      </c>
      <c r="AC755" s="568" t="str">
        <f>IF($E755="","",INDEX(Esquemas_NORM!$H$2:$K$126,MATCH($E755,Esquemas_NORM!$A$2:$A$126,0),MATCH(AC$4,Esquemas_NORM!$H$1:$K$1,0)))</f>
        <v>ASOCIACIÓN DE MUNICIPIOS DEL URABÁ ANTIOQUEÑO - ASOMURA / ASOCIACIÓN DE MUNICIPIOS DEL CHOCÓ Y URABÁ - ASUMUCUR</v>
      </c>
      <c r="AD755" s="645"/>
    </row>
    <row r="756" spans="1:30" hidden="1" x14ac:dyDescent="0.3">
      <c r="A756" s="6">
        <v>2020</v>
      </c>
      <c r="B756" s="4" t="s">
        <v>556</v>
      </c>
      <c r="C756" s="4" t="s">
        <v>419</v>
      </c>
      <c r="D756" s="4" t="s">
        <v>582</v>
      </c>
      <c r="E756" s="4" t="s">
        <v>435</v>
      </c>
      <c r="F756" s="4" t="s">
        <v>422</v>
      </c>
      <c r="G756" s="4" t="s">
        <v>436</v>
      </c>
      <c r="H756" s="9">
        <v>95.982649646970856</v>
      </c>
      <c r="I756" s="9">
        <v>0</v>
      </c>
      <c r="J756" s="287">
        <v>95.982649646970856</v>
      </c>
      <c r="K756" s="9">
        <v>5.5283878311314432</v>
      </c>
      <c r="L756" s="9">
        <v>23.014587093411969</v>
      </c>
      <c r="M756" s="287">
        <v>28.542974924543412</v>
      </c>
      <c r="N756" s="9">
        <v>8.2701666572887689</v>
      </c>
      <c r="O756" s="9">
        <v>78.323071523411201</v>
      </c>
      <c r="P756" s="9">
        <v>12.190631279739996</v>
      </c>
      <c r="Q756" s="9">
        <v>11.619932059588104</v>
      </c>
      <c r="R756" s="9">
        <v>25.829805474318825</v>
      </c>
      <c r="S756" s="9">
        <v>37.25105120769198</v>
      </c>
      <c r="T756" s="9">
        <v>94.763968232441655</v>
      </c>
      <c r="U756" s="9">
        <v>8.7960566713386683</v>
      </c>
      <c r="V756" s="287">
        <v>277.04468310581916</v>
      </c>
      <c r="W756" s="287">
        <v>414.25877727505048</v>
      </c>
      <c r="X756" s="9">
        <v>41.106735973090522</v>
      </c>
      <c r="Y756" s="284">
        <v>455.38757632892947</v>
      </c>
      <c r="Z756" s="568" t="str">
        <f>SUBSTITUTE(SUBSTITUTE(SUBSTITUTE(SUBSTITUTE(IF(E756="","",VLOOKUP(E756,Esquemas_NORM!$A$2:$H$126,8,FALSE)),"PROVINCIA ADMINISTRATIVA Y DE PLANIFICACIÓN","PAT"),"PROVINCIA ADMINISTRATIVA Y DE PLANIFICACION","PAT"),"PROVINCIA ADMINISTRATIVA DE PLANIFICACION","PAT"),"PROVINCIA ADMINISTRATIVA Y PLANIFICACION","PAT")</f>
        <v>A la fecha no ha conformado un EAT Provincia</v>
      </c>
      <c r="AA756" s="568" t="str">
        <f>IF($E756="","",INDEX(Esquemas_NORM!$H$2:$K$126,MATCH($E756,Esquemas_NORM!$A$2:$A$126,0),MATCH(AA$4,Esquemas_NORM!$H$1:$K$1,0)))</f>
        <v>Región de Planeación y Gestión de Urabá - RPG (Acuerdo de Voluntades)</v>
      </c>
      <c r="AB756" s="568" t="str">
        <f>IF($E756="","",INDEX(Esquemas_NORM!$H$2:$K$126,MATCH($E756,Esquemas_NORM!$A$2:$A$126,0),MATCH(AB$4,Esquemas_NORM!$H$1:$K$1,0)))</f>
        <v>A la fecha no ha conformado un EAT Área Metropolitana</v>
      </c>
      <c r="AC756" s="568" t="str">
        <f>IF($E756="","",INDEX(Esquemas_NORM!$H$2:$K$126,MATCH($E756,Esquemas_NORM!$A$2:$A$126,0),MATCH(AC$4,Esquemas_NORM!$H$1:$K$1,0)))</f>
        <v>ASOCIACIÓN DE MUNICIPIOS DEL URABÁ NORTE-ASOURANOR</v>
      </c>
      <c r="AD756" s="645"/>
    </row>
    <row r="757" spans="1:30" hidden="1" x14ac:dyDescent="0.3">
      <c r="A757" s="6">
        <v>2020</v>
      </c>
      <c r="B757" s="4" t="s">
        <v>556</v>
      </c>
      <c r="C757" s="4" t="s">
        <v>419</v>
      </c>
      <c r="D757" s="4" t="s">
        <v>582</v>
      </c>
      <c r="E757" s="4" t="s">
        <v>437</v>
      </c>
      <c r="F757" s="4" t="s">
        <v>422</v>
      </c>
      <c r="G757" s="4" t="s">
        <v>438</v>
      </c>
      <c r="H757" s="9">
        <v>49.934467580245389</v>
      </c>
      <c r="I757" s="9">
        <v>0</v>
      </c>
      <c r="J757" s="287">
        <v>49.934467580245389</v>
      </c>
      <c r="K757" s="9">
        <v>2.440972000954631</v>
      </c>
      <c r="L757" s="9">
        <v>9.7476660613378385</v>
      </c>
      <c r="M757" s="287">
        <v>12.188638062292469</v>
      </c>
      <c r="N757" s="9">
        <v>3.9401989437092948</v>
      </c>
      <c r="O757" s="9">
        <v>26.998648707400616</v>
      </c>
      <c r="P757" s="9">
        <v>6.0083582943483638</v>
      </c>
      <c r="Q757" s="9">
        <v>4.8016414009655737</v>
      </c>
      <c r="R757" s="9">
        <v>6.6735670983221711</v>
      </c>
      <c r="S757" s="9">
        <v>15.343247306640468</v>
      </c>
      <c r="T757" s="9">
        <v>44.666086832943002</v>
      </c>
      <c r="U757" s="9">
        <v>3.8341269275366745</v>
      </c>
      <c r="V757" s="287">
        <v>112.26587551186616</v>
      </c>
      <c r="W757" s="287">
        <v>180.84264863384692</v>
      </c>
      <c r="X757" s="9">
        <v>17.944945087139129</v>
      </c>
      <c r="Y757" s="284">
        <v>198.79722525128946</v>
      </c>
      <c r="Z757" s="568" t="str">
        <f>SUBSTITUTE(SUBSTITUTE(SUBSTITUTE(SUBSTITUTE(IF(E757="","",VLOOKUP(E757,Esquemas_NORM!$A$2:$H$126,8,FALSE)),"PROVINCIA ADMINISTRATIVA Y DE PLANIFICACIÓN","PAT"),"PROVINCIA ADMINISTRATIVA Y DE PLANIFICACION","PAT"),"PROVINCIA ADMINISTRATIVA DE PLANIFICACION","PAT"),"PROVINCIA ADMINISTRATIVA Y PLANIFICACION","PAT")</f>
        <v>A la fecha no ha conformado un EAT Provincia</v>
      </c>
      <c r="AA757" s="568" t="str">
        <f>IF($E757="","",INDEX(Esquemas_NORM!$H$2:$K$126,MATCH($E757,Esquemas_NORM!$A$2:$A$126,0),MATCH(AA$4,Esquemas_NORM!$H$1:$K$1,0)))</f>
        <v>Región de Planeación y Gestión de Urabá - RPG (Acuerdo de Voluntades)</v>
      </c>
      <c r="AB757" s="568" t="str">
        <f>IF($E757="","",INDEX(Esquemas_NORM!$H$2:$K$126,MATCH($E757,Esquemas_NORM!$A$2:$A$126,0),MATCH(AB$4,Esquemas_NORM!$H$1:$K$1,0)))</f>
        <v>A la fecha no ha conformado un EAT Área Metropolitana</v>
      </c>
      <c r="AC757" s="568" t="str">
        <f>IF($E757="","",INDEX(Esquemas_NORM!$H$2:$K$126,MATCH($E757,Esquemas_NORM!$A$2:$A$126,0),MATCH(AC$4,Esquemas_NORM!$H$1:$K$1,0)))</f>
        <v>ASOCIACIÓN DE MUNICIPIOS DEL URABÁ ANTIOQUEÑO - ASOMURA / ASOCIACIÓN DE MUNICIPIOS DEL CHOCÓ Y URABÁ - ASUMUCUR</v>
      </c>
      <c r="AD757" s="645"/>
    </row>
    <row r="758" spans="1:30" hidden="1" x14ac:dyDescent="0.3">
      <c r="A758" s="6">
        <v>2020</v>
      </c>
      <c r="B758" s="4" t="s">
        <v>556</v>
      </c>
      <c r="C758" s="4" t="s">
        <v>419</v>
      </c>
      <c r="D758" s="4" t="s">
        <v>582</v>
      </c>
      <c r="E758" s="4" t="s">
        <v>439</v>
      </c>
      <c r="F758" s="4" t="s">
        <v>422</v>
      </c>
      <c r="G758" s="4" t="s">
        <v>440</v>
      </c>
      <c r="H758" s="9">
        <v>34.377206973310358</v>
      </c>
      <c r="I758" s="9">
        <v>0</v>
      </c>
      <c r="J758" s="287">
        <v>34.377206973310358</v>
      </c>
      <c r="K758" s="9">
        <v>2.1908325599441758</v>
      </c>
      <c r="L758" s="9">
        <v>12.508975498353353</v>
      </c>
      <c r="M758" s="287">
        <v>14.699808058297528</v>
      </c>
      <c r="N758" s="9">
        <v>6.4907602334742869</v>
      </c>
      <c r="O758" s="9">
        <v>48.326885272877256</v>
      </c>
      <c r="P758" s="9">
        <v>8.8461228336391784</v>
      </c>
      <c r="Q758" s="9">
        <v>5.9553743358603528</v>
      </c>
      <c r="R758" s="9">
        <v>10.486524964029693</v>
      </c>
      <c r="S758" s="9">
        <v>23.732638635901932</v>
      </c>
      <c r="T758" s="9">
        <v>55.572323583795765</v>
      </c>
      <c r="U758" s="9">
        <v>4.1013331612897321</v>
      </c>
      <c r="V758" s="287">
        <v>163.51196302086822</v>
      </c>
      <c r="W758" s="287">
        <v>218.08391912448531</v>
      </c>
      <c r="X758" s="9">
        <v>21.640381749772626</v>
      </c>
      <c r="Y758" s="284">
        <v>239.7359158439105</v>
      </c>
      <c r="Z758" s="568" t="str">
        <f>SUBSTITUTE(SUBSTITUTE(SUBSTITUTE(SUBSTITUTE(IF(E758="","",VLOOKUP(E758,Esquemas_NORM!$A$2:$H$126,8,FALSE)),"PROVINCIA ADMINISTRATIVA Y DE PLANIFICACIÓN","PAT"),"PROVINCIA ADMINISTRATIVA Y DE PLANIFICACION","PAT"),"PROVINCIA ADMINISTRATIVA DE PLANIFICACION","PAT"),"PROVINCIA ADMINISTRATIVA Y PLANIFICACION","PAT")</f>
        <v>A la fecha no ha conformado un EAT Provincia</v>
      </c>
      <c r="AA758" s="568" t="str">
        <f>IF($E758="","",INDEX(Esquemas_NORM!$H$2:$K$126,MATCH($E758,Esquemas_NORM!$A$2:$A$126,0),MATCH(AA$4,Esquemas_NORM!$H$1:$K$1,0)))</f>
        <v>Región de Planeación y Gestión de Urabá - RPG (Acuerdo de Voluntades)</v>
      </c>
      <c r="AB758" s="568" t="str">
        <f>IF($E758="","",INDEX(Esquemas_NORM!$H$2:$K$126,MATCH($E758,Esquemas_NORM!$A$2:$A$126,0),MATCH(AB$4,Esquemas_NORM!$H$1:$K$1,0)))</f>
        <v>A la fecha no ha conformado un EAT Área Metropolitana</v>
      </c>
      <c r="AC758" s="568" t="str">
        <f>IF($E758="","",INDEX(Esquemas_NORM!$H$2:$K$126,MATCH($E758,Esquemas_NORM!$A$2:$A$126,0),MATCH(AC$4,Esquemas_NORM!$H$1:$K$1,0)))</f>
        <v>ASOCIACIÓN DE MUNICIPIOS DEL URABÁ NORTE-ASOURANOR</v>
      </c>
      <c r="AD758" s="645"/>
    </row>
    <row r="759" spans="1:30" hidden="1" x14ac:dyDescent="0.3">
      <c r="A759" s="6">
        <v>2020</v>
      </c>
      <c r="B759" s="4" t="s">
        <v>556</v>
      </c>
      <c r="C759" s="4" t="s">
        <v>419</v>
      </c>
      <c r="D759" s="4" t="s">
        <v>581</v>
      </c>
      <c r="E759" s="4" t="s">
        <v>441</v>
      </c>
      <c r="F759" s="4" t="s">
        <v>422</v>
      </c>
      <c r="G759" s="4" t="s">
        <v>584</v>
      </c>
      <c r="H759" s="9">
        <v>597.90617655799747</v>
      </c>
      <c r="I759" s="9">
        <v>0.729168457018464</v>
      </c>
      <c r="J759" s="287">
        <v>598.6353450150159</v>
      </c>
      <c r="K759" s="9">
        <v>26.704201385223904</v>
      </c>
      <c r="L759" s="9">
        <v>101.22587829718475</v>
      </c>
      <c r="M759" s="287">
        <v>127.93007968240866</v>
      </c>
      <c r="N759" s="9">
        <v>35.61097084574147</v>
      </c>
      <c r="O759" s="9">
        <v>294.22561083611436</v>
      </c>
      <c r="P759" s="9">
        <v>46.410525058611128</v>
      </c>
      <c r="Q759" s="9">
        <v>42.60141465592416</v>
      </c>
      <c r="R759" s="9">
        <v>81.299497927708757</v>
      </c>
      <c r="S759" s="9">
        <v>148.79393375384782</v>
      </c>
      <c r="T759" s="9">
        <v>379.97719717271326</v>
      </c>
      <c r="U759" s="9">
        <v>29.521971312925647</v>
      </c>
      <c r="V759" s="287">
        <v>1058.4411215635866</v>
      </c>
      <c r="W759" s="287">
        <v>1863.6105929830017</v>
      </c>
      <c r="X759" s="9">
        <v>184.92534812740385</v>
      </c>
      <c r="Y759" s="284">
        <v>2048.6351954734409</v>
      </c>
      <c r="Z759" s="568" t="str">
        <f>SUBSTITUTE(SUBSTITUTE(SUBSTITUTE(SUBSTITUTE(IF(E759="","",VLOOKUP(E759,Esquemas_NORM!$A$2:$H$126,8,FALSE)),"PROVINCIA ADMINISTRATIVA Y DE PLANIFICACIÓN","PAT"),"PROVINCIA ADMINISTRATIVA Y DE PLANIFICACION","PAT"),"PROVINCIA ADMINISTRATIVA DE PLANIFICACION","PAT"),"PROVINCIA ADMINISTRATIVA Y PLANIFICACION","PAT")</f>
        <v>A la fecha no ha conformado un EAT Provincia</v>
      </c>
      <c r="AA759" s="568" t="str">
        <f>IF($E759="","",INDEX(Esquemas_NORM!$H$2:$K$126,MATCH($E759,Esquemas_NORM!$A$2:$A$126,0),MATCH(AA$4,Esquemas_NORM!$H$1:$K$1,0)))</f>
        <v>Región de Planeación y Gestión de Urabá - RPG (Acuerdo de Voluntades)</v>
      </c>
      <c r="AB759" s="568" t="str">
        <f>IF($E759="","",INDEX(Esquemas_NORM!$H$2:$K$126,MATCH($E759,Esquemas_NORM!$A$2:$A$126,0),MATCH(AB$4,Esquemas_NORM!$H$1:$K$1,0)))</f>
        <v>A la fecha no ha conformado un EAT Área Metropolitana</v>
      </c>
      <c r="AC759" s="568" t="str">
        <f>IF($E759="","",INDEX(Esquemas_NORM!$H$2:$K$126,MATCH($E759,Esquemas_NORM!$A$2:$A$126,0),MATCH(AC$4,Esquemas_NORM!$H$1:$K$1,0)))</f>
        <v>ASOCIACIÓN DE MUNICIPIOS DEL URABÁ ANTIOQUEÑO - ASOMURA</v>
      </c>
      <c r="AD759" s="645"/>
    </row>
    <row r="760" spans="1:30" ht="15" hidden="1" thickBot="1" x14ac:dyDescent="0.35">
      <c r="A760" s="10">
        <v>2020</v>
      </c>
      <c r="B760" s="5" t="s">
        <v>556</v>
      </c>
      <c r="C760" s="5" t="s">
        <v>419</v>
      </c>
      <c r="D760" s="5" t="s">
        <v>583</v>
      </c>
      <c r="E760" s="5" t="s">
        <v>443</v>
      </c>
      <c r="F760" s="5" t="s">
        <v>422</v>
      </c>
      <c r="G760" s="5" t="s">
        <v>444</v>
      </c>
      <c r="H760" s="11">
        <v>8.3757800058160718</v>
      </c>
      <c r="I760" s="11">
        <v>0</v>
      </c>
      <c r="J760" s="289">
        <v>8.3757800058160718</v>
      </c>
      <c r="K760" s="11">
        <v>0.58392060027737425</v>
      </c>
      <c r="L760" s="11">
        <v>3.8124563456752982</v>
      </c>
      <c r="M760" s="289">
        <v>4.3963769459526727</v>
      </c>
      <c r="N760" s="11">
        <v>1.6050535840827769</v>
      </c>
      <c r="O760" s="11">
        <v>13.951616477154291</v>
      </c>
      <c r="P760" s="11">
        <v>1.8143820677811404</v>
      </c>
      <c r="Q760" s="11">
        <v>1.2143212098505209</v>
      </c>
      <c r="R760" s="11">
        <v>3.566754954403307</v>
      </c>
      <c r="S760" s="11">
        <v>7.9332412213745238</v>
      </c>
      <c r="T760" s="11">
        <v>20.664113384237581</v>
      </c>
      <c r="U760" s="11">
        <v>1.8193420334390606</v>
      </c>
      <c r="V760" s="289">
        <v>52.568824932323203</v>
      </c>
      <c r="W760" s="289">
        <v>66.627546877804122</v>
      </c>
      <c r="X760" s="11">
        <v>6.6114253415600173</v>
      </c>
      <c r="Y760" s="285">
        <v>73.24252074755519</v>
      </c>
      <c r="Z760" s="568" t="str">
        <f>SUBSTITUTE(SUBSTITUTE(SUBSTITUTE(SUBSTITUTE(IF(E760="","",VLOOKUP(E760,Esquemas_NORM!$A$2:$H$126,8,FALSE)),"PROVINCIA ADMINISTRATIVA Y DE PLANIFICACIÓN","PAT"),"PROVINCIA ADMINISTRATIVA Y DE PLANIFICACION","PAT"),"PROVINCIA ADMINISTRATIVA DE PLANIFICACION","PAT"),"PROVINCIA ADMINISTRATIVA Y PLANIFICACION","PAT")</f>
        <v>A la fecha no ha conformado un EAT Provincia</v>
      </c>
      <c r="AA760" s="568" t="str">
        <f>IF($E760="","",INDEX(Esquemas_NORM!$H$2:$K$126,MATCH($E760,Esquemas_NORM!$A$2:$A$126,0),MATCH(AA$4,Esquemas_NORM!$H$1:$K$1,0)))</f>
        <v>Región de Planeación y Gestión de Urabá - RPG (Acuerdo de Voluntades)</v>
      </c>
      <c r="AB760" s="568" t="str">
        <f>IF($E760="","",INDEX(Esquemas_NORM!$H$2:$K$126,MATCH($E760,Esquemas_NORM!$A$2:$A$126,0),MATCH(AB$4,Esquemas_NORM!$H$1:$K$1,0)))</f>
        <v>A la fecha no ha conformado un EAT Área Metropolitana</v>
      </c>
      <c r="AC760" s="568" t="str">
        <f>IF($E760="","",INDEX(Esquemas_NORM!$H$2:$K$126,MATCH($E760,Esquemas_NORM!$A$2:$A$126,0),MATCH(AC$4,Esquemas_NORM!$H$1:$K$1,0)))</f>
        <v>ASOCIACION DE MUNICIPIOS DE LA CUENCA DEL ATRATO Y DARIEN ASOATRATO</v>
      </c>
      <c r="AD760" s="645"/>
    </row>
    <row r="761" spans="1:30" ht="15" hidden="1" thickBot="1" x14ac:dyDescent="0.35">
      <c r="A761" s="548">
        <v>2021</v>
      </c>
      <c r="B761" s="549" t="s">
        <v>556</v>
      </c>
      <c r="C761" s="549"/>
      <c r="D761" s="549"/>
      <c r="E761" s="549"/>
      <c r="F761" s="549"/>
      <c r="G761" s="549" t="s">
        <v>557</v>
      </c>
      <c r="H761" s="550">
        <v>7437.4770971549169</v>
      </c>
      <c r="I761" s="550">
        <v>2982.7292052197072</v>
      </c>
      <c r="J761" s="550">
        <v>10420.206302374623</v>
      </c>
      <c r="K761" s="550">
        <v>21082.283720710657</v>
      </c>
      <c r="L761" s="550">
        <v>8067.1578268152807</v>
      </c>
      <c r="M761" s="550">
        <v>29149.441547525937</v>
      </c>
      <c r="N761" s="550">
        <v>5630.4886379008094</v>
      </c>
      <c r="O761" s="550">
        <v>22711.011490850025</v>
      </c>
      <c r="P761" s="550">
        <v>3955.0208860869934</v>
      </c>
      <c r="Q761" s="550">
        <v>7173.1441198978382</v>
      </c>
      <c r="R761" s="550">
        <v>12196.953853472543</v>
      </c>
      <c r="S761" s="550">
        <v>12203.007181740288</v>
      </c>
      <c r="T761" s="550">
        <v>16394.822541954316</v>
      </c>
      <c r="U761" s="550">
        <v>3870.7186332416454</v>
      </c>
      <c r="V761" s="550">
        <v>84135.167345144451</v>
      </c>
      <c r="W761" s="550">
        <v>124256.3547391278</v>
      </c>
      <c r="X761" s="550">
        <v>12789.427248791688</v>
      </c>
      <c r="Y761" s="551">
        <v>137020.32961372682</v>
      </c>
      <c r="Z761" s="568" t="str">
        <f>SUBSTITUTE(SUBSTITUTE(SUBSTITUTE(SUBSTITUTE(IF(E761="","",VLOOKUP(E761,Esquemas_NORM!$A$2:$H$126,8,FALSE)),"PROVINCIA ADMINISTRATIVA Y DE PLANIFICACIÓN","PAT"),"PROVINCIA ADMINISTRATIVA Y DE PLANIFICACION","PAT"),"PROVINCIA ADMINISTRATIVA DE PLANIFICACION","PAT"),"PROVINCIA ADMINISTRATIVA Y PLANIFICACION","PAT")</f>
        <v/>
      </c>
      <c r="AA761" s="568" t="str">
        <f>IF($E761="","",INDEX(Esquemas_NORM!$H$2:$K$126,MATCH($E761,Esquemas_NORM!$A$2:$A$126,0),MATCH(AA$4,Esquemas_NORM!$H$1:$K$1,0)))</f>
        <v/>
      </c>
      <c r="AB761" s="568" t="str">
        <f>IF($E761="","",INDEX(Esquemas_NORM!$H$2:$K$126,MATCH($E761,Esquemas_NORM!$A$2:$A$126,0),MATCH(AB$4,Esquemas_NORM!$H$1:$K$1,0)))</f>
        <v/>
      </c>
      <c r="AC761" s="568" t="str">
        <f>IF($E761="","",INDEX(Esquemas_NORM!$H$2:$K$126,MATCH($E761,Esquemas_NORM!$A$2:$A$126,0),MATCH(AC$4,Esquemas_NORM!$H$1:$K$1,0)))</f>
        <v/>
      </c>
      <c r="AD761" s="645"/>
    </row>
    <row r="762" spans="1:30" hidden="1" x14ac:dyDescent="0.3">
      <c r="A762" s="552">
        <v>2021</v>
      </c>
      <c r="B762" s="535" t="s">
        <v>556</v>
      </c>
      <c r="C762" s="535" t="s">
        <v>144</v>
      </c>
      <c r="D762" s="535" t="s">
        <v>558</v>
      </c>
      <c r="E762" s="535" t="s">
        <v>147</v>
      </c>
      <c r="F762" s="535" t="s">
        <v>148</v>
      </c>
      <c r="G762" s="535" t="s">
        <v>559</v>
      </c>
      <c r="H762" s="553">
        <v>97.538526851237975</v>
      </c>
      <c r="I762" s="553">
        <v>11.645343421375859</v>
      </c>
      <c r="J762" s="554">
        <v>109.18387027261383</v>
      </c>
      <c r="K762" s="553">
        <v>7756.1591428880693</v>
      </c>
      <c r="L762" s="553">
        <v>3295.9629693497709</v>
      </c>
      <c r="M762" s="554">
        <v>11052.122112237841</v>
      </c>
      <c r="N762" s="553">
        <v>3122.0022064536352</v>
      </c>
      <c r="O762" s="553">
        <v>10619.6137745876</v>
      </c>
      <c r="P762" s="553">
        <v>1758.4979104217448</v>
      </c>
      <c r="Q762" s="553">
        <v>5142.9130587795962</v>
      </c>
      <c r="R762" s="553">
        <v>5464.6633054930799</v>
      </c>
      <c r="S762" s="553">
        <v>5775.4294277955341</v>
      </c>
      <c r="T762" s="553">
        <v>7663.469775603925</v>
      </c>
      <c r="U762" s="553">
        <v>1687.4334052682125</v>
      </c>
      <c r="V762" s="554">
        <v>41234.022864403327</v>
      </c>
      <c r="W762" s="554">
        <v>51175.53673431879</v>
      </c>
      <c r="X762" s="553">
        <v>5267.382946776067</v>
      </c>
      <c r="Y762" s="555">
        <v>56432.437006681888</v>
      </c>
      <c r="Z762" s="568" t="str">
        <f>SUBSTITUTE(SUBSTITUTE(SUBSTITUTE(SUBSTITUTE(IF(E762="","",VLOOKUP(E762,Esquemas_NORM!$A$2:$H$126,8,FALSE)),"PROVINCIA ADMINISTRATIVA Y DE PLANIFICACIÓN","PAT"),"PROVINCIA ADMINISTRATIVA Y DE PLANIFICACION","PAT"),"PROVINCIA ADMINISTRATIVA DE PLANIFICACION","PAT"),"PROVINCIA ADMINISTRATIVA Y PLANIFICACION","PAT")</f>
        <v>A la fecha no ha conformado un EAT Provincia</v>
      </c>
      <c r="AA762" s="568" t="str">
        <f>IF($E762="","",INDEX(Esquemas_NORM!$H$2:$K$126,MATCH($E762,Esquemas_NORM!$A$2:$A$126,0),MATCH(AA$4,Esquemas_NORM!$H$1:$K$1,0)))</f>
        <v>A la fecha no ha conformado un EAT Región</v>
      </c>
      <c r="AB762" s="568" t="str">
        <f>IF($E762="","",INDEX(Esquemas_NORM!$H$2:$K$126,MATCH($E762,Esquemas_NORM!$A$2:$A$126,0),MATCH(AB$4,Esquemas_NORM!$H$1:$K$1,0)))</f>
        <v>Área Metropolitana del Valle de Aburrá</v>
      </c>
      <c r="AC762" s="568" t="str">
        <f>IF($E762="","",INDEX(Esquemas_NORM!$H$2:$K$126,MATCH($E762,Esquemas_NORM!$A$2:$A$126,0),MATCH(AC$4,Esquemas_NORM!$H$1:$K$1,0)))</f>
        <v>A la fecha no ha conformado un EAT asociación - unión</v>
      </c>
      <c r="AD762" s="645"/>
    </row>
    <row r="763" spans="1:30" hidden="1" x14ac:dyDescent="0.3">
      <c r="A763" s="556">
        <v>2021</v>
      </c>
      <c r="B763" s="529" t="s">
        <v>556</v>
      </c>
      <c r="C763" s="529" t="s">
        <v>144</v>
      </c>
      <c r="D763" s="529" t="s">
        <v>560</v>
      </c>
      <c r="E763" s="529" t="s">
        <v>152</v>
      </c>
      <c r="F763" s="529" t="s">
        <v>148</v>
      </c>
      <c r="G763" s="529" t="s">
        <v>153</v>
      </c>
      <c r="H763" s="557">
        <v>100.09294159995277</v>
      </c>
      <c r="I763" s="557">
        <v>2.1336786836826809</v>
      </c>
      <c r="J763" s="558">
        <v>102.22662028363544</v>
      </c>
      <c r="K763" s="557">
        <v>244.8766823007216</v>
      </c>
      <c r="L763" s="557">
        <v>213.75426975444714</v>
      </c>
      <c r="M763" s="558">
        <v>458.63095205516873</v>
      </c>
      <c r="N763" s="557">
        <v>75.21312859324442</v>
      </c>
      <c r="O763" s="557">
        <v>155.755276320646</v>
      </c>
      <c r="P763" s="557">
        <v>14.715031901197758</v>
      </c>
      <c r="Q763" s="557">
        <v>9.7841051621659823</v>
      </c>
      <c r="R763" s="557">
        <v>50.476910292172924</v>
      </c>
      <c r="S763" s="557">
        <v>55.479891737316066</v>
      </c>
      <c r="T763" s="557">
        <v>41.644965831729785</v>
      </c>
      <c r="U763" s="557">
        <v>18.597971354920368</v>
      </c>
      <c r="V763" s="558">
        <v>421.66728119339331</v>
      </c>
      <c r="W763" s="558">
        <v>980.26454642217652</v>
      </c>
      <c r="X763" s="557">
        <v>100.89642600058372</v>
      </c>
      <c r="Y763" s="559">
        <v>1080.9601773801583</v>
      </c>
      <c r="Z763" s="568" t="str">
        <f>SUBSTITUTE(SUBSTITUTE(SUBSTITUTE(SUBSTITUTE(IF(E763="","",VLOOKUP(E763,Esquemas_NORM!$A$2:$H$126,8,FALSE)),"PROVINCIA ADMINISTRATIVA Y DE PLANIFICACIÓN","PAT"),"PROVINCIA ADMINISTRATIVA Y DE PLANIFICACION","PAT"),"PROVINCIA ADMINISTRATIVA DE PLANIFICACION","PAT"),"PROVINCIA ADMINISTRATIVA Y PLANIFICACION","PAT")</f>
        <v>A la fecha no ha conformado un EAT Provincia</v>
      </c>
      <c r="AA763" s="568" t="str">
        <f>IF($E763="","",INDEX(Esquemas_NORM!$H$2:$K$126,MATCH($E763,Esquemas_NORM!$A$2:$A$126,0),MATCH(AA$4,Esquemas_NORM!$H$1:$K$1,0)))</f>
        <v>A la fecha no ha conformado un EAT Región</v>
      </c>
      <c r="AB763" s="568" t="str">
        <f>IF($E763="","",INDEX(Esquemas_NORM!$H$2:$K$126,MATCH($E763,Esquemas_NORM!$A$2:$A$126,0),MATCH(AB$4,Esquemas_NORM!$H$1:$K$1,0)))</f>
        <v>Área Metropolitana del Valle de Aburrá</v>
      </c>
      <c r="AC763" s="568" t="str">
        <f>IF($E763="","",INDEX(Esquemas_NORM!$H$2:$K$126,MATCH($E763,Esquemas_NORM!$A$2:$A$126,0),MATCH(AC$4,Esquemas_NORM!$H$1:$K$1,0)))</f>
        <v>A la fecha no ha conformado un EAT asociación - unión</v>
      </c>
      <c r="AD763" s="645"/>
    </row>
    <row r="764" spans="1:30" hidden="1" x14ac:dyDescent="0.3">
      <c r="A764" s="556">
        <v>2021</v>
      </c>
      <c r="B764" s="529" t="s">
        <v>556</v>
      </c>
      <c r="C764" s="529" t="s">
        <v>144</v>
      </c>
      <c r="D764" s="529" t="s">
        <v>560</v>
      </c>
      <c r="E764" s="529" t="s">
        <v>155</v>
      </c>
      <c r="F764" s="529" t="s">
        <v>148</v>
      </c>
      <c r="G764" s="529" t="s">
        <v>156</v>
      </c>
      <c r="H764" s="557">
        <v>32.587572565224121</v>
      </c>
      <c r="I764" s="557">
        <v>2.8968226120290348</v>
      </c>
      <c r="J764" s="558">
        <v>35.484395177253155</v>
      </c>
      <c r="K764" s="557">
        <v>653.42798305401789</v>
      </c>
      <c r="L764" s="557">
        <v>380.14910799657486</v>
      </c>
      <c r="M764" s="558">
        <v>1033.5770910505928</v>
      </c>
      <c r="N764" s="557">
        <v>94.855040403618688</v>
      </c>
      <c r="O764" s="557">
        <v>1323.4260507133745</v>
      </c>
      <c r="P764" s="557">
        <v>265.13805941168704</v>
      </c>
      <c r="Q764" s="557">
        <v>184.25219349302662</v>
      </c>
      <c r="R764" s="557">
        <v>777.6310773405711</v>
      </c>
      <c r="S764" s="557">
        <v>617.67612361300644</v>
      </c>
      <c r="T764" s="557">
        <v>864.97213238717768</v>
      </c>
      <c r="U764" s="557">
        <v>261.26420739680145</v>
      </c>
      <c r="V764" s="558">
        <v>4389.2148847592634</v>
      </c>
      <c r="W764" s="558">
        <v>5301.1706423058449</v>
      </c>
      <c r="X764" s="557">
        <v>545.63757648889748</v>
      </c>
      <c r="Y764" s="559">
        <v>5845.7223396931831</v>
      </c>
      <c r="Z764" s="568" t="str">
        <f>SUBSTITUTE(SUBSTITUTE(SUBSTITUTE(SUBSTITUTE(IF(E764="","",VLOOKUP(E764,Esquemas_NORM!$A$2:$H$126,8,FALSE)),"PROVINCIA ADMINISTRATIVA Y DE PLANIFICACIÓN","PAT"),"PROVINCIA ADMINISTRATIVA Y DE PLANIFICACION","PAT"),"PROVINCIA ADMINISTRATIVA DE PLANIFICACION","PAT"),"PROVINCIA ADMINISTRATIVA Y PLANIFICACION","PAT")</f>
        <v>A la fecha no ha conformado un EAT Provincia</v>
      </c>
      <c r="AA764" s="568" t="str">
        <f>IF($E764="","",INDEX(Esquemas_NORM!$H$2:$K$126,MATCH($E764,Esquemas_NORM!$A$2:$A$126,0),MATCH(AA$4,Esquemas_NORM!$H$1:$K$1,0)))</f>
        <v>A la fecha no ha conformado un EAT Región</v>
      </c>
      <c r="AB764" s="568" t="str">
        <f>IF($E764="","",INDEX(Esquemas_NORM!$H$2:$K$126,MATCH($E764,Esquemas_NORM!$A$2:$A$126,0),MATCH(AB$4,Esquemas_NORM!$H$1:$K$1,0)))</f>
        <v>Área Metropolitana del Valle de Aburrá</v>
      </c>
      <c r="AC764" s="568" t="str">
        <f>IF($E764="","",INDEX(Esquemas_NORM!$H$2:$K$126,MATCH($E764,Esquemas_NORM!$A$2:$A$126,0),MATCH(AC$4,Esquemas_NORM!$H$1:$K$1,0)))</f>
        <v>A la fecha no ha conformado un EAT asociación - unión</v>
      </c>
      <c r="AD764" s="645"/>
    </row>
    <row r="765" spans="1:30" hidden="1" x14ac:dyDescent="0.3">
      <c r="A765" s="556">
        <v>2021</v>
      </c>
      <c r="B765" s="529" t="s">
        <v>556</v>
      </c>
      <c r="C765" s="529" t="s">
        <v>144</v>
      </c>
      <c r="D765" s="529" t="s">
        <v>561</v>
      </c>
      <c r="E765" s="529" t="s">
        <v>158</v>
      </c>
      <c r="F765" s="529" t="s">
        <v>148</v>
      </c>
      <c r="G765" s="529" t="s">
        <v>159</v>
      </c>
      <c r="H765" s="557">
        <v>47.934330659549296</v>
      </c>
      <c r="I765" s="557">
        <v>0.10798657713908826</v>
      </c>
      <c r="J765" s="558">
        <v>48.042317236688383</v>
      </c>
      <c r="K765" s="557">
        <v>226.52237134675096</v>
      </c>
      <c r="L765" s="557">
        <v>80.900133041709338</v>
      </c>
      <c r="M765" s="558">
        <v>307.42250438846031</v>
      </c>
      <c r="N765" s="557">
        <v>17.630407770472488</v>
      </c>
      <c r="O765" s="557">
        <v>181.68162565973557</v>
      </c>
      <c r="P765" s="557">
        <v>44.659959116449748</v>
      </c>
      <c r="Q765" s="557">
        <v>34.491146411939496</v>
      </c>
      <c r="R765" s="557">
        <v>118.39717530010635</v>
      </c>
      <c r="S765" s="557">
        <v>106.88621284019476</v>
      </c>
      <c r="T765" s="557">
        <v>159.13194038469251</v>
      </c>
      <c r="U765" s="557">
        <v>42.717294621371082</v>
      </c>
      <c r="V765" s="558">
        <v>705.59576210496198</v>
      </c>
      <c r="W765" s="558">
        <v>1031.5897069442474</v>
      </c>
      <c r="X765" s="557">
        <v>106.17920938745118</v>
      </c>
      <c r="Y765" s="559">
        <v>1137.5576079661057</v>
      </c>
      <c r="Z765" s="568" t="str">
        <f>SUBSTITUTE(SUBSTITUTE(SUBSTITUTE(SUBSTITUTE(IF(E765="","",VLOOKUP(E765,Esquemas_NORM!$A$2:$H$126,8,FALSE)),"PROVINCIA ADMINISTRATIVA Y DE PLANIFICACIÓN","PAT"),"PROVINCIA ADMINISTRATIVA Y DE PLANIFICACION","PAT"),"PROVINCIA ADMINISTRATIVA DE PLANIFICACION","PAT"),"PROVINCIA ADMINISTRATIVA Y PLANIFICACION","PAT")</f>
        <v>A la fecha no ha conformado un EAT Provincia</v>
      </c>
      <c r="AA765" s="568" t="str">
        <f>IF($E765="","",INDEX(Esquemas_NORM!$H$2:$K$126,MATCH($E765,Esquemas_NORM!$A$2:$A$126,0),MATCH(AA$4,Esquemas_NORM!$H$1:$K$1,0)))</f>
        <v>A la fecha no ha conformado un EAT Región</v>
      </c>
      <c r="AB765" s="568" t="str">
        <f>IF($E765="","",INDEX(Esquemas_NORM!$H$2:$K$126,MATCH($E765,Esquemas_NORM!$A$2:$A$126,0),MATCH(AB$4,Esquemas_NORM!$H$1:$K$1,0)))</f>
        <v>Área Metropolitana del Valle de Aburrá</v>
      </c>
      <c r="AC765" s="568" t="str">
        <f>IF($E765="","",INDEX(Esquemas_NORM!$H$2:$K$126,MATCH($E765,Esquemas_NORM!$A$2:$A$126,0),MATCH(AC$4,Esquemas_NORM!$H$1:$K$1,0)))</f>
        <v>A la fecha no ha conformado un EAT asociación - unión</v>
      </c>
      <c r="AD765" s="645"/>
    </row>
    <row r="766" spans="1:30" hidden="1" x14ac:dyDescent="0.3">
      <c r="A766" s="556">
        <v>2021</v>
      </c>
      <c r="B766" s="529" t="s">
        <v>556</v>
      </c>
      <c r="C766" s="529" t="s">
        <v>144</v>
      </c>
      <c r="D766" s="529" t="s">
        <v>560</v>
      </c>
      <c r="E766" s="529" t="s">
        <v>160</v>
      </c>
      <c r="F766" s="529" t="s">
        <v>148</v>
      </c>
      <c r="G766" s="529" t="s">
        <v>161</v>
      </c>
      <c r="H766" s="557">
        <v>10.285766707511664</v>
      </c>
      <c r="I766" s="557">
        <v>0.37822067859401359</v>
      </c>
      <c r="J766" s="558">
        <v>10.663987386105678</v>
      </c>
      <c r="K766" s="557">
        <v>447.55987520671641</v>
      </c>
      <c r="L766" s="557">
        <v>231.91954226407708</v>
      </c>
      <c r="M766" s="558">
        <v>679.47941747079346</v>
      </c>
      <c r="N766" s="557">
        <v>21.841522444886493</v>
      </c>
      <c r="O766" s="557">
        <v>214.72698003375635</v>
      </c>
      <c r="P766" s="557">
        <v>48.351278614035976</v>
      </c>
      <c r="Q766" s="557">
        <v>30.473635099780758</v>
      </c>
      <c r="R766" s="557">
        <v>131.6852485595341</v>
      </c>
      <c r="S766" s="557">
        <v>106.14532176412712</v>
      </c>
      <c r="T766" s="557">
        <v>116.95841152258207</v>
      </c>
      <c r="U766" s="557">
        <v>41.944677133085754</v>
      </c>
      <c r="V766" s="558">
        <v>712.12707517178865</v>
      </c>
      <c r="W766" s="558">
        <v>1329.3861148823255</v>
      </c>
      <c r="X766" s="557">
        <v>136.8307241713083</v>
      </c>
      <c r="Y766" s="559">
        <v>1465.9445307848653</v>
      </c>
      <c r="Z766" s="568" t="str">
        <f>SUBSTITUTE(SUBSTITUTE(SUBSTITUTE(SUBSTITUTE(IF(E766="","",VLOOKUP(E766,Esquemas_NORM!$A$2:$H$126,8,FALSE)),"PROVINCIA ADMINISTRATIVA Y DE PLANIFICACIÓN","PAT"),"PROVINCIA ADMINISTRATIVA Y DE PLANIFICACION","PAT"),"PROVINCIA ADMINISTRATIVA DE PLANIFICACION","PAT"),"PROVINCIA ADMINISTRATIVA Y PLANIFICACION","PAT")</f>
        <v>A la fecha no ha conformado un EAT Provincia</v>
      </c>
      <c r="AA766" s="568" t="str">
        <f>IF($E766="","",INDEX(Esquemas_NORM!$H$2:$K$126,MATCH($E766,Esquemas_NORM!$A$2:$A$126,0),MATCH(AA$4,Esquemas_NORM!$H$1:$K$1,0)))</f>
        <v>A la fecha no ha conformado un EAT Región</v>
      </c>
      <c r="AB766" s="568" t="str">
        <f>IF($E766="","",INDEX(Esquemas_NORM!$H$2:$K$126,MATCH($E766,Esquemas_NORM!$A$2:$A$126,0),MATCH(AB$4,Esquemas_NORM!$H$1:$K$1,0)))</f>
        <v>Área Metropolitana del Valle de Aburrá</v>
      </c>
      <c r="AC766" s="568" t="str">
        <f>IF($E766="","",INDEX(Esquemas_NORM!$H$2:$K$126,MATCH($E766,Esquemas_NORM!$A$2:$A$126,0),MATCH(AC$4,Esquemas_NORM!$H$1:$K$1,0)))</f>
        <v>A la fecha no ha conformado un EAT asociación - unión</v>
      </c>
      <c r="AD766" s="645"/>
    </row>
    <row r="767" spans="1:30" hidden="1" x14ac:dyDescent="0.3">
      <c r="A767" s="556">
        <v>2021</v>
      </c>
      <c r="B767" s="529" t="s">
        <v>556</v>
      </c>
      <c r="C767" s="529" t="s">
        <v>144</v>
      </c>
      <c r="D767" s="529" t="s">
        <v>561</v>
      </c>
      <c r="E767" s="529" t="s">
        <v>163</v>
      </c>
      <c r="F767" s="529" t="s">
        <v>148</v>
      </c>
      <c r="G767" s="529" t="s">
        <v>164</v>
      </c>
      <c r="H767" s="557">
        <v>9.9752994110376676</v>
      </c>
      <c r="I767" s="557">
        <v>0</v>
      </c>
      <c r="J767" s="558">
        <v>9.9752994110376676</v>
      </c>
      <c r="K767" s="557">
        <v>1772.9489506755622</v>
      </c>
      <c r="L767" s="557">
        <v>317.39607116210431</v>
      </c>
      <c r="M767" s="558">
        <v>2090.3450218376665</v>
      </c>
      <c r="N767" s="557">
        <v>175.23474808258723</v>
      </c>
      <c r="O767" s="557">
        <v>1519.3539062213797</v>
      </c>
      <c r="P767" s="557">
        <v>316.60442364799661</v>
      </c>
      <c r="Q767" s="557">
        <v>469.03149629667843</v>
      </c>
      <c r="R767" s="557">
        <v>1231.1794915211062</v>
      </c>
      <c r="S767" s="557">
        <v>837.89265271078125</v>
      </c>
      <c r="T767" s="557">
        <v>981.18248346332132</v>
      </c>
      <c r="U767" s="557">
        <v>355.61183564905554</v>
      </c>
      <c r="V767" s="558">
        <v>5886.0910375929061</v>
      </c>
      <c r="W767" s="558">
        <v>7677.9514546079017</v>
      </c>
      <c r="X767" s="557">
        <v>790.27428218559726</v>
      </c>
      <c r="Y767" s="559">
        <v>8466.6530036011736</v>
      </c>
      <c r="Z767" s="568" t="str">
        <f>SUBSTITUTE(SUBSTITUTE(SUBSTITUTE(SUBSTITUTE(IF(E767="","",VLOOKUP(E767,Esquemas_NORM!$A$2:$H$126,8,FALSE)),"PROVINCIA ADMINISTRATIVA Y DE PLANIFICACIÓN","PAT"),"PROVINCIA ADMINISTRATIVA Y DE PLANIFICACION","PAT"),"PROVINCIA ADMINISTRATIVA DE PLANIFICACION","PAT"),"PROVINCIA ADMINISTRATIVA Y PLANIFICACION","PAT")</f>
        <v>A la fecha no ha conformado un EAT Provincia</v>
      </c>
      <c r="AA767" s="568" t="str">
        <f>IF($E767="","",INDEX(Esquemas_NORM!$H$2:$K$126,MATCH($E767,Esquemas_NORM!$A$2:$A$126,0),MATCH(AA$4,Esquemas_NORM!$H$1:$K$1,0)))</f>
        <v>A la fecha no ha conformado un EAT Región</v>
      </c>
      <c r="AB767" s="568" t="str">
        <f>IF($E767="","",INDEX(Esquemas_NORM!$H$2:$K$126,MATCH($E767,Esquemas_NORM!$A$2:$A$126,0),MATCH(AB$4,Esquemas_NORM!$H$1:$K$1,0)))</f>
        <v>Área Metropolitana del Valle de Aburrá</v>
      </c>
      <c r="AC767" s="568" t="str">
        <f>IF($E767="","",INDEX(Esquemas_NORM!$H$2:$K$126,MATCH($E767,Esquemas_NORM!$A$2:$A$126,0),MATCH(AC$4,Esquemas_NORM!$H$1:$K$1,0)))</f>
        <v>A la fecha no ha conformado un EAT asociación - unión</v>
      </c>
      <c r="AD767" s="645"/>
    </row>
    <row r="768" spans="1:30" hidden="1" x14ac:dyDescent="0.3">
      <c r="A768" s="556">
        <v>2021</v>
      </c>
      <c r="B768" s="529" t="s">
        <v>556</v>
      </c>
      <c r="C768" s="529" t="s">
        <v>144</v>
      </c>
      <c r="D768" s="529" t="s">
        <v>560</v>
      </c>
      <c r="E768" s="529" t="s">
        <v>166</v>
      </c>
      <c r="F768" s="529" t="s">
        <v>148</v>
      </c>
      <c r="G768" s="529" t="s">
        <v>167</v>
      </c>
      <c r="H768" s="557">
        <v>66.654902435654222</v>
      </c>
      <c r="I768" s="557">
        <v>40.628967014773792</v>
      </c>
      <c r="J768" s="558">
        <v>107.28386945042801</v>
      </c>
      <c r="K768" s="557">
        <v>1062.7591908973845</v>
      </c>
      <c r="L768" s="557">
        <v>517.20043934506896</v>
      </c>
      <c r="M768" s="558">
        <v>1579.9596302424534</v>
      </c>
      <c r="N768" s="557">
        <v>65.107065726900984</v>
      </c>
      <c r="O768" s="557">
        <v>274.44008486393534</v>
      </c>
      <c r="P768" s="557">
        <v>31.942991949482845</v>
      </c>
      <c r="Q768" s="557">
        <v>25.761604618484068</v>
      </c>
      <c r="R768" s="557">
        <v>101.81745308415184</v>
      </c>
      <c r="S768" s="557">
        <v>104.17636559744808</v>
      </c>
      <c r="T768" s="557">
        <v>92.555750277609931</v>
      </c>
      <c r="U768" s="557">
        <v>31.758880940911386</v>
      </c>
      <c r="V768" s="558">
        <v>727.56019705892447</v>
      </c>
      <c r="W768" s="558">
        <v>2314.3722707707752</v>
      </c>
      <c r="X768" s="557">
        <v>238.21313481942937</v>
      </c>
      <c r="Y768" s="559">
        <v>2552.1113351156569</v>
      </c>
      <c r="Z768" s="568" t="str">
        <f>SUBSTITUTE(SUBSTITUTE(SUBSTITUTE(SUBSTITUTE(IF(E768="","",VLOOKUP(E768,Esquemas_NORM!$A$2:$H$126,8,FALSE)),"PROVINCIA ADMINISTRATIVA Y DE PLANIFICACIÓN","PAT"),"PROVINCIA ADMINISTRATIVA Y DE PLANIFICACION","PAT"),"PROVINCIA ADMINISTRATIVA DE PLANIFICACION","PAT"),"PROVINCIA ADMINISTRATIVA Y PLANIFICACION","PAT")</f>
        <v>A la fecha no ha conformado un EAT Provincia</v>
      </c>
      <c r="AA768" s="568" t="str">
        <f>IF($E768="","",INDEX(Esquemas_NORM!$H$2:$K$126,MATCH($E768,Esquemas_NORM!$A$2:$A$126,0),MATCH(AA$4,Esquemas_NORM!$H$1:$K$1,0)))</f>
        <v>A la fecha no ha conformado un EAT Región</v>
      </c>
      <c r="AB768" s="568" t="str">
        <f>IF($E768="","",INDEX(Esquemas_NORM!$H$2:$K$126,MATCH($E768,Esquemas_NORM!$A$2:$A$126,0),MATCH(AB$4,Esquemas_NORM!$H$1:$K$1,0)))</f>
        <v>Área Metropolitana del Valle de Aburrá</v>
      </c>
      <c r="AC768" s="568" t="str">
        <f>IF($E768="","",INDEX(Esquemas_NORM!$H$2:$K$126,MATCH($E768,Esquemas_NORM!$A$2:$A$126,0),MATCH(AC$4,Esquemas_NORM!$H$1:$K$1,0)))</f>
        <v>A la fecha no ha conformado un EAT asociación - unión</v>
      </c>
      <c r="AD768" s="645"/>
    </row>
    <row r="769" spans="1:30" hidden="1" x14ac:dyDescent="0.3">
      <c r="A769" s="556">
        <v>2021</v>
      </c>
      <c r="B769" s="529" t="s">
        <v>556</v>
      </c>
      <c r="C769" s="529" t="s">
        <v>144</v>
      </c>
      <c r="D769" s="529" t="s">
        <v>561</v>
      </c>
      <c r="E769" s="529" t="s">
        <v>169</v>
      </c>
      <c r="F769" s="529" t="s">
        <v>148</v>
      </c>
      <c r="G769" s="529" t="s">
        <v>170</v>
      </c>
      <c r="H769" s="557">
        <v>0.44263928629974547</v>
      </c>
      <c r="I769" s="557">
        <v>0.28130729602230364</v>
      </c>
      <c r="J769" s="558">
        <v>0.72394658232204911</v>
      </c>
      <c r="K769" s="557">
        <v>2519.5959194894449</v>
      </c>
      <c r="L769" s="557">
        <v>496.2514648105053</v>
      </c>
      <c r="M769" s="558">
        <v>3015.8473842999501</v>
      </c>
      <c r="N769" s="557">
        <v>143.98961767650465</v>
      </c>
      <c r="O769" s="557">
        <v>1479.5191318762691</v>
      </c>
      <c r="P769" s="557">
        <v>243.3847812725989</v>
      </c>
      <c r="Q769" s="557">
        <v>243.18986770699843</v>
      </c>
      <c r="R769" s="557">
        <v>746.26874624889649</v>
      </c>
      <c r="S769" s="557">
        <v>668.79034727230123</v>
      </c>
      <c r="T769" s="557">
        <v>689.31625809002276</v>
      </c>
      <c r="U769" s="557">
        <v>220.9082706198796</v>
      </c>
      <c r="V769" s="558">
        <v>4435.3670207634714</v>
      </c>
      <c r="W769" s="558">
        <v>7141.1969677918632</v>
      </c>
      <c r="X769" s="557">
        <v>735.02734955177687</v>
      </c>
      <c r="Y769" s="559">
        <v>7874.7615316552192</v>
      </c>
      <c r="Z769" s="568" t="str">
        <f>SUBSTITUTE(SUBSTITUTE(SUBSTITUTE(SUBSTITUTE(IF(E769="","",VLOOKUP(E769,Esquemas_NORM!$A$2:$H$126,8,FALSE)),"PROVINCIA ADMINISTRATIVA Y DE PLANIFICACIÓN","PAT"),"PROVINCIA ADMINISTRATIVA Y DE PLANIFICACION","PAT"),"PROVINCIA ADMINISTRATIVA DE PLANIFICACION","PAT"),"PROVINCIA ADMINISTRATIVA Y PLANIFICACION","PAT")</f>
        <v>A la fecha no ha conformado un EAT Provincia</v>
      </c>
      <c r="AA769" s="568" t="str">
        <f>IF($E769="","",INDEX(Esquemas_NORM!$H$2:$K$126,MATCH($E769,Esquemas_NORM!$A$2:$A$126,0),MATCH(AA$4,Esquemas_NORM!$H$1:$K$1,0)))</f>
        <v>A la fecha no ha conformado un EAT Región</v>
      </c>
      <c r="AB769" s="568" t="str">
        <f>IF($E769="","",INDEX(Esquemas_NORM!$H$2:$K$126,MATCH($E769,Esquemas_NORM!$A$2:$A$126,0),MATCH(AB$4,Esquemas_NORM!$H$1:$K$1,0)))</f>
        <v>Área Metropolitana del Valle de Aburrá</v>
      </c>
      <c r="AC769" s="568" t="str">
        <f>IF($E769="","",INDEX(Esquemas_NORM!$H$2:$K$126,MATCH($E769,Esquemas_NORM!$A$2:$A$126,0),MATCH(AC$4,Esquemas_NORM!$H$1:$K$1,0)))</f>
        <v>A la fecha no ha conformado un EAT asociación - unión</v>
      </c>
      <c r="AD769" s="645"/>
    </row>
    <row r="770" spans="1:30" hidden="1" x14ac:dyDescent="0.3">
      <c r="A770" s="556">
        <v>2021</v>
      </c>
      <c r="B770" s="529" t="s">
        <v>556</v>
      </c>
      <c r="C770" s="529" t="s">
        <v>144</v>
      </c>
      <c r="D770" s="529" t="s">
        <v>561</v>
      </c>
      <c r="E770" s="529" t="s">
        <v>172</v>
      </c>
      <c r="F770" s="529" t="s">
        <v>148</v>
      </c>
      <c r="G770" s="529" t="s">
        <v>173</v>
      </c>
      <c r="H770" s="557">
        <v>4.9011712958262503</v>
      </c>
      <c r="I770" s="557">
        <v>5.9297116203059428E-6</v>
      </c>
      <c r="J770" s="558">
        <v>4.9011772255378707</v>
      </c>
      <c r="K770" s="557">
        <v>849.81994973640087</v>
      </c>
      <c r="L770" s="557">
        <v>130.68717291333988</v>
      </c>
      <c r="M770" s="558">
        <v>980.50712264974072</v>
      </c>
      <c r="N770" s="557">
        <v>45.729141623059945</v>
      </c>
      <c r="O770" s="557">
        <v>276.83036295053364</v>
      </c>
      <c r="P770" s="557">
        <v>66.042459107115519</v>
      </c>
      <c r="Q770" s="557">
        <v>34.646999382576283</v>
      </c>
      <c r="R770" s="557">
        <v>191.57901715879905</v>
      </c>
      <c r="S770" s="557">
        <v>147.3257224507642</v>
      </c>
      <c r="T770" s="557">
        <v>125.18011953660292</v>
      </c>
      <c r="U770" s="557">
        <v>53.482479158593897</v>
      </c>
      <c r="V770" s="558">
        <v>940.8163013680454</v>
      </c>
      <c r="W770" s="558">
        <v>1829.4895989176521</v>
      </c>
      <c r="X770" s="557">
        <v>188.30525148514408</v>
      </c>
      <c r="Y770" s="559">
        <v>2017.420102133776</v>
      </c>
      <c r="Z770" s="568" t="str">
        <f>SUBSTITUTE(SUBSTITUTE(SUBSTITUTE(SUBSTITUTE(IF(E770="","",VLOOKUP(E770,Esquemas_NORM!$A$2:$H$126,8,FALSE)),"PROVINCIA ADMINISTRATIVA Y DE PLANIFICACIÓN","PAT"),"PROVINCIA ADMINISTRATIVA Y DE PLANIFICACION","PAT"),"PROVINCIA ADMINISTRATIVA DE PLANIFICACION","PAT"),"PROVINCIA ADMINISTRATIVA Y PLANIFICACION","PAT")</f>
        <v>A la fecha no ha conformado un EAT Provincia</v>
      </c>
      <c r="AA770" s="568" t="str">
        <f>IF($E770="","",INDEX(Esquemas_NORM!$H$2:$K$126,MATCH($E770,Esquemas_NORM!$A$2:$A$126,0),MATCH(AA$4,Esquemas_NORM!$H$1:$K$1,0)))</f>
        <v>A la fecha no ha conformado un EAT Región</v>
      </c>
      <c r="AB770" s="568" t="str">
        <f>IF($E770="","",INDEX(Esquemas_NORM!$H$2:$K$126,MATCH($E770,Esquemas_NORM!$A$2:$A$126,0),MATCH(AB$4,Esquemas_NORM!$H$1:$K$1,0)))</f>
        <v>Área Metropolitana del Valle de Aburrá</v>
      </c>
      <c r="AC770" s="568" t="str">
        <f>IF($E770="","",INDEX(Esquemas_NORM!$H$2:$K$126,MATCH($E770,Esquemas_NORM!$A$2:$A$126,0),MATCH(AC$4,Esquemas_NORM!$H$1:$K$1,0)))</f>
        <v>A la fecha no ha conformado un EAT asociación - unión</v>
      </c>
      <c r="AD770" s="645"/>
    </row>
    <row r="771" spans="1:30" hidden="1" x14ac:dyDescent="0.3">
      <c r="A771" s="556">
        <v>2021</v>
      </c>
      <c r="B771" s="529" t="s">
        <v>556</v>
      </c>
      <c r="C771" s="529" t="s">
        <v>144</v>
      </c>
      <c r="D771" s="529" t="s">
        <v>561</v>
      </c>
      <c r="E771" s="529" t="s">
        <v>174</v>
      </c>
      <c r="F771" s="529" t="s">
        <v>148</v>
      </c>
      <c r="G771" s="529" t="s">
        <v>175</v>
      </c>
      <c r="H771" s="557">
        <v>5.3182916555778394</v>
      </c>
      <c r="I771" s="557">
        <v>0</v>
      </c>
      <c r="J771" s="558">
        <v>5.3182916555778394</v>
      </c>
      <c r="K771" s="557">
        <v>923.16989750901632</v>
      </c>
      <c r="L771" s="557">
        <v>103.23243508368486</v>
      </c>
      <c r="M771" s="558">
        <v>1026.4023325927012</v>
      </c>
      <c r="N771" s="557">
        <v>55.742810686829372</v>
      </c>
      <c r="O771" s="557">
        <v>539.04305274439776</v>
      </c>
      <c r="P771" s="557">
        <v>97.66532892368582</v>
      </c>
      <c r="Q771" s="557">
        <v>83.934406580451707</v>
      </c>
      <c r="R771" s="557">
        <v>326.78604949318901</v>
      </c>
      <c r="S771" s="557">
        <v>272.23930423964129</v>
      </c>
      <c r="T771" s="557">
        <v>377.11753492856201</v>
      </c>
      <c r="U771" s="557">
        <v>86.588336000739204</v>
      </c>
      <c r="V771" s="558">
        <v>1839.1168235974962</v>
      </c>
      <c r="W771" s="558">
        <v>2757.7005678866703</v>
      </c>
      <c r="X771" s="557">
        <v>283.84391978169373</v>
      </c>
      <c r="Y771" s="559">
        <v>3040.9796068869141</v>
      </c>
      <c r="Z771" s="568" t="str">
        <f>SUBSTITUTE(SUBSTITUTE(SUBSTITUTE(SUBSTITUTE(IF(E771="","",VLOOKUP(E771,Esquemas_NORM!$A$2:$H$126,8,FALSE)),"PROVINCIA ADMINISTRATIVA Y DE PLANIFICACIÓN","PAT"),"PROVINCIA ADMINISTRATIVA Y DE PLANIFICACION","PAT"),"PROVINCIA ADMINISTRATIVA DE PLANIFICACION","PAT"),"PROVINCIA ADMINISTRATIVA Y PLANIFICACION","PAT")</f>
        <v>A la fecha no ha conformado un EAT Provincia</v>
      </c>
      <c r="AA771" s="568" t="str">
        <f>IF($E771="","",INDEX(Esquemas_NORM!$H$2:$K$126,MATCH($E771,Esquemas_NORM!$A$2:$A$126,0),MATCH(AA$4,Esquemas_NORM!$H$1:$K$1,0)))</f>
        <v>A la fecha no ha conformado un EAT Región</v>
      </c>
      <c r="AB771" s="568" t="str">
        <f>IF($E771="","",INDEX(Esquemas_NORM!$H$2:$K$126,MATCH($E771,Esquemas_NORM!$A$2:$A$126,0),MATCH(AB$4,Esquemas_NORM!$H$1:$K$1,0)))</f>
        <v>Área Metropolitana del Valle de Aburrá</v>
      </c>
      <c r="AC771" s="568" t="str">
        <f>IF($E771="","",INDEX(Esquemas_NORM!$H$2:$K$126,MATCH($E771,Esquemas_NORM!$A$2:$A$126,0),MATCH(AC$4,Esquemas_NORM!$H$1:$K$1,0)))</f>
        <v>A la fecha no ha conformado un EAT asociación - unión</v>
      </c>
      <c r="AD771" s="645"/>
    </row>
    <row r="772" spans="1:30" hidden="1" x14ac:dyDescent="0.3">
      <c r="A772" s="556">
        <v>2021</v>
      </c>
      <c r="B772" s="529" t="s">
        <v>556</v>
      </c>
      <c r="C772" s="529" t="s">
        <v>176</v>
      </c>
      <c r="D772" s="529" t="s">
        <v>562</v>
      </c>
      <c r="E772" s="529" t="s">
        <v>179</v>
      </c>
      <c r="F772" s="529" t="s">
        <v>180</v>
      </c>
      <c r="G772" s="529" t="s">
        <v>182</v>
      </c>
      <c r="H772" s="557">
        <v>39.346192362909129</v>
      </c>
      <c r="I772" s="557">
        <v>13.500749831323448</v>
      </c>
      <c r="J772" s="558">
        <v>52.846942194232575</v>
      </c>
      <c r="K772" s="557">
        <v>9.2434211730522602</v>
      </c>
      <c r="L772" s="557">
        <v>13.598627268104645</v>
      </c>
      <c r="M772" s="558">
        <v>22.842048441156905</v>
      </c>
      <c r="N772" s="557">
        <v>11.684512576857607</v>
      </c>
      <c r="O772" s="557">
        <v>71.54080292760726</v>
      </c>
      <c r="P772" s="557">
        <v>12.10559794747738</v>
      </c>
      <c r="Q772" s="557">
        <v>7.0383044606178906</v>
      </c>
      <c r="R772" s="557">
        <v>24.444431084414397</v>
      </c>
      <c r="S772" s="557">
        <v>34.926285511736523</v>
      </c>
      <c r="T772" s="557">
        <v>68.755130618563456</v>
      </c>
      <c r="U772" s="557">
        <v>13.309203975747375</v>
      </c>
      <c r="V772" s="558">
        <v>243.80426910302191</v>
      </c>
      <c r="W772" s="558">
        <v>334.84525760819605</v>
      </c>
      <c r="X772" s="557">
        <v>34.464869589761591</v>
      </c>
      <c r="Y772" s="559">
        <v>369.24153829712287</v>
      </c>
      <c r="Z772" s="568" t="str">
        <f>SUBSTITUTE(SUBSTITUTE(SUBSTITUTE(SUBSTITUTE(IF(E772="","",VLOOKUP(E772,Esquemas_NORM!$A$2:$H$126,8,FALSE)),"PROVINCIA ADMINISTRATIVA Y DE PLANIFICACIÓN","PAT"),"PROVINCIA ADMINISTRATIVA Y DE PLANIFICACION","PAT"),"PROVINCIA ADMINISTRATIVA DE PLANIFICACION","PAT"),"PROVINCIA ADMINISTRATIVA Y PLANIFICACION","PAT")</f>
        <v>A la fecha no ha conformado un EAT Provincia</v>
      </c>
      <c r="AA772" s="568" t="str">
        <f>IF($E772="","",INDEX(Esquemas_NORM!$H$2:$K$126,MATCH($E772,Esquemas_NORM!$A$2:$A$126,0),MATCH(AA$4,Esquemas_NORM!$H$1:$K$1,0)))</f>
        <v>Región de Planeación y Gestión del Bajo Cauca</v>
      </c>
      <c r="AB772" s="568" t="str">
        <f>IF($E772="","",INDEX(Esquemas_NORM!$H$2:$K$126,MATCH($E772,Esquemas_NORM!$A$2:$A$126,0),MATCH(AB$4,Esquemas_NORM!$H$1:$K$1,0)))</f>
        <v>A la fecha no ha conformado un EAT Área Metropolitana</v>
      </c>
      <c r="AC772" s="568" t="str">
        <f>IF($E772="","",INDEX(Esquemas_NORM!$H$2:$K$126,MATCH($E772,Esquemas_NORM!$A$2:$A$126,0),MATCH(AC$4,Esquemas_NORM!$H$1:$K$1,0)))</f>
        <v>A la fecha no ha conformado un EAT asociación - unión</v>
      </c>
      <c r="AD772" s="645"/>
    </row>
    <row r="773" spans="1:30" hidden="1" x14ac:dyDescent="0.3">
      <c r="A773" s="556">
        <v>2021</v>
      </c>
      <c r="B773" s="529" t="s">
        <v>556</v>
      </c>
      <c r="C773" s="529" t="s">
        <v>176</v>
      </c>
      <c r="D773" s="529" t="s">
        <v>562</v>
      </c>
      <c r="E773" s="529" t="s">
        <v>184</v>
      </c>
      <c r="F773" s="529" t="s">
        <v>180</v>
      </c>
      <c r="G773" s="529" t="s">
        <v>185</v>
      </c>
      <c r="H773" s="557">
        <v>29.457966074921753</v>
      </c>
      <c r="I773" s="557">
        <v>553.9750125558121</v>
      </c>
      <c r="J773" s="558">
        <v>583.43297863073383</v>
      </c>
      <c r="K773" s="557">
        <v>19.047769047703941</v>
      </c>
      <c r="L773" s="557">
        <v>48.748259554584791</v>
      </c>
      <c r="M773" s="558">
        <v>67.796028602288729</v>
      </c>
      <c r="N773" s="557">
        <v>26.769724088291149</v>
      </c>
      <c r="O773" s="557">
        <v>279.50135156189447</v>
      </c>
      <c r="P773" s="557">
        <v>30.839998537240586</v>
      </c>
      <c r="Q773" s="557">
        <v>26.017010015277304</v>
      </c>
      <c r="R773" s="557">
        <v>62.893022030016972</v>
      </c>
      <c r="S773" s="557">
        <v>139.11945436568473</v>
      </c>
      <c r="T773" s="557">
        <v>193.35764197513379</v>
      </c>
      <c r="U773" s="557">
        <v>29.078888357088395</v>
      </c>
      <c r="V773" s="558">
        <v>787.57709093062749</v>
      </c>
      <c r="W773" s="558">
        <v>1771.4368600268738</v>
      </c>
      <c r="X773" s="557">
        <v>182.33001358095305</v>
      </c>
      <c r="Y773" s="559">
        <v>1953.4040167228552</v>
      </c>
      <c r="Z773" s="568" t="str">
        <f>SUBSTITUTE(SUBSTITUTE(SUBSTITUTE(SUBSTITUTE(IF(E773="","",VLOOKUP(E773,Esquemas_NORM!$A$2:$H$126,8,FALSE)),"PROVINCIA ADMINISTRATIVA Y DE PLANIFICACIÓN","PAT"),"PROVINCIA ADMINISTRATIVA Y DE PLANIFICACION","PAT"),"PROVINCIA ADMINISTRATIVA DE PLANIFICACION","PAT"),"PROVINCIA ADMINISTRATIVA Y PLANIFICACION","PAT")</f>
        <v>A la fecha no ha conformado un EAT Provincia</v>
      </c>
      <c r="AA773" s="568" t="str">
        <f>IF($E773="","",INDEX(Esquemas_NORM!$H$2:$K$126,MATCH($E773,Esquemas_NORM!$A$2:$A$126,0),MATCH(AA$4,Esquemas_NORM!$H$1:$K$1,0)))</f>
        <v>Región de Planeación y Gestión del Bajo Cauca</v>
      </c>
      <c r="AB773" s="568" t="str">
        <f>IF($E773="","",INDEX(Esquemas_NORM!$H$2:$K$126,MATCH($E773,Esquemas_NORM!$A$2:$A$126,0),MATCH(AB$4,Esquemas_NORM!$H$1:$K$1,0)))</f>
        <v>A la fecha no ha conformado un EAT Área Metropolitana</v>
      </c>
      <c r="AC773" s="568" t="str">
        <f>IF($E773="","",INDEX(Esquemas_NORM!$H$2:$K$126,MATCH($E773,Esquemas_NORM!$A$2:$A$126,0),MATCH(AC$4,Esquemas_NORM!$H$1:$K$1,0)))</f>
        <v>A la fecha no ha conformado un EAT asociación - unión</v>
      </c>
      <c r="AD773" s="645"/>
    </row>
    <row r="774" spans="1:30" hidden="1" x14ac:dyDescent="0.3">
      <c r="A774" s="556">
        <v>2021</v>
      </c>
      <c r="B774" s="529" t="s">
        <v>556</v>
      </c>
      <c r="C774" s="529" t="s">
        <v>176</v>
      </c>
      <c r="D774" s="529" t="s">
        <v>562</v>
      </c>
      <c r="E774" s="529" t="s">
        <v>187</v>
      </c>
      <c r="F774" s="529" t="s">
        <v>180</v>
      </c>
      <c r="G774" s="529" t="s">
        <v>188</v>
      </c>
      <c r="H774" s="557">
        <v>14.94859126861536</v>
      </c>
      <c r="I774" s="557">
        <v>325.56622982705954</v>
      </c>
      <c r="J774" s="558">
        <v>340.5148210956749</v>
      </c>
      <c r="K774" s="557">
        <v>14.356324099599387</v>
      </c>
      <c r="L774" s="557">
        <v>16.227421965419133</v>
      </c>
      <c r="M774" s="558">
        <v>30.58374606501852</v>
      </c>
      <c r="N774" s="557">
        <v>12.699405839987548</v>
      </c>
      <c r="O774" s="557">
        <v>113.33338154598314</v>
      </c>
      <c r="P774" s="557">
        <v>14.927693098352785</v>
      </c>
      <c r="Q774" s="557">
        <v>10.66950449111776</v>
      </c>
      <c r="R774" s="557">
        <v>38.09308721523891</v>
      </c>
      <c r="S774" s="557">
        <v>67.28854939057662</v>
      </c>
      <c r="T774" s="557">
        <v>79.436287339738243</v>
      </c>
      <c r="U774" s="557">
        <v>19.615908454610292</v>
      </c>
      <c r="V774" s="558">
        <v>356.06381737560531</v>
      </c>
      <c r="W774" s="558">
        <v>920.92032845331357</v>
      </c>
      <c r="X774" s="557">
        <v>94.788259058403185</v>
      </c>
      <c r="Y774" s="559">
        <v>1015.5199483966408</v>
      </c>
      <c r="Z774" s="568" t="str">
        <f>SUBSTITUTE(SUBSTITUTE(SUBSTITUTE(SUBSTITUTE(IF(E774="","",VLOOKUP(E774,Esquemas_NORM!$A$2:$H$126,8,FALSE)),"PROVINCIA ADMINISTRATIVA Y DE PLANIFICACIÓN","PAT"),"PROVINCIA ADMINISTRATIVA Y DE PLANIFICACION","PAT"),"PROVINCIA ADMINISTRATIVA DE PLANIFICACION","PAT"),"PROVINCIA ADMINISTRATIVA Y PLANIFICACION","PAT")</f>
        <v>A la fecha no ha conformado un EAT Provincia</v>
      </c>
      <c r="AA774" s="568" t="str">
        <f>IF($E774="","",INDEX(Esquemas_NORM!$H$2:$K$126,MATCH($E774,Esquemas_NORM!$A$2:$A$126,0),MATCH(AA$4,Esquemas_NORM!$H$1:$K$1,0)))</f>
        <v>Región de Planeación y Gestión del Bajo Cauca</v>
      </c>
      <c r="AB774" s="568" t="str">
        <f>IF($E774="","",INDEX(Esquemas_NORM!$H$2:$K$126,MATCH($E774,Esquemas_NORM!$A$2:$A$126,0),MATCH(AB$4,Esquemas_NORM!$H$1:$K$1,0)))</f>
        <v>A la fecha no ha conformado un EAT Área Metropolitana</v>
      </c>
      <c r="AC774" s="568" t="str">
        <f>IF($E774="","",INDEX(Esquemas_NORM!$H$2:$K$126,MATCH($E774,Esquemas_NORM!$A$2:$A$126,0),MATCH(AC$4,Esquemas_NORM!$H$1:$K$1,0)))</f>
        <v>A la fecha no ha conformado un EAT asociación - unión</v>
      </c>
      <c r="AD774" s="645"/>
    </row>
    <row r="775" spans="1:30" hidden="1" x14ac:dyDescent="0.3">
      <c r="A775" s="556">
        <v>2021</v>
      </c>
      <c r="B775" s="529" t="s">
        <v>556</v>
      </c>
      <c r="C775" s="529" t="s">
        <v>176</v>
      </c>
      <c r="D775" s="529" t="s">
        <v>562</v>
      </c>
      <c r="E775" s="529" t="s">
        <v>189</v>
      </c>
      <c r="F775" s="529" t="s">
        <v>180</v>
      </c>
      <c r="G775" s="529" t="s">
        <v>190</v>
      </c>
      <c r="H775" s="557">
        <v>21.08137575722921</v>
      </c>
      <c r="I775" s="557">
        <v>26.921761978406579</v>
      </c>
      <c r="J775" s="558">
        <v>48.003137735635789</v>
      </c>
      <c r="K775" s="557">
        <v>4.7947946230678173</v>
      </c>
      <c r="L775" s="557">
        <v>11.001798534240688</v>
      </c>
      <c r="M775" s="558">
        <v>15.796593157308505</v>
      </c>
      <c r="N775" s="557">
        <v>7.7387711938165591</v>
      </c>
      <c r="O775" s="557">
        <v>49.854567543199721</v>
      </c>
      <c r="P775" s="557">
        <v>7.0005457960518447</v>
      </c>
      <c r="Q775" s="557">
        <v>5.2018098001234279</v>
      </c>
      <c r="R775" s="557">
        <v>16.801335531262637</v>
      </c>
      <c r="S775" s="557">
        <v>24.432000967670092</v>
      </c>
      <c r="T775" s="557">
        <v>46.845039772577394</v>
      </c>
      <c r="U775" s="557">
        <v>8.7396524918317979</v>
      </c>
      <c r="V775" s="558">
        <v>166.61372309653348</v>
      </c>
      <c r="W775" s="558">
        <v>249.94795787141706</v>
      </c>
      <c r="X775" s="557">
        <v>25.726581388054662</v>
      </c>
      <c r="Y775" s="559">
        <v>275.62334051824251</v>
      </c>
      <c r="Z775" s="568" t="str">
        <f>SUBSTITUTE(SUBSTITUTE(SUBSTITUTE(SUBSTITUTE(IF(E775="","",VLOOKUP(E775,Esquemas_NORM!$A$2:$H$126,8,FALSE)),"PROVINCIA ADMINISTRATIVA Y DE PLANIFICACIÓN","PAT"),"PROVINCIA ADMINISTRATIVA Y DE PLANIFICACION","PAT"),"PROVINCIA ADMINISTRATIVA DE PLANIFICACION","PAT"),"PROVINCIA ADMINISTRATIVA Y PLANIFICACION","PAT")</f>
        <v>A la fecha no ha conformado un EAT Provincia</v>
      </c>
      <c r="AA775" s="568" t="str">
        <f>IF($E775="","",INDEX(Esquemas_NORM!$H$2:$K$126,MATCH($E775,Esquemas_NORM!$A$2:$A$126,0),MATCH(AA$4,Esquemas_NORM!$H$1:$K$1,0)))</f>
        <v>Región de Planeación y Gestión del Bajo Cauca</v>
      </c>
      <c r="AB775" s="568" t="str">
        <f>IF($E775="","",INDEX(Esquemas_NORM!$H$2:$K$126,MATCH($E775,Esquemas_NORM!$A$2:$A$126,0),MATCH(AB$4,Esquemas_NORM!$H$1:$K$1,0)))</f>
        <v>A la fecha no ha conformado un EAT Área Metropolitana</v>
      </c>
      <c r="AC775" s="568" t="str">
        <f>IF($E775="","",INDEX(Esquemas_NORM!$H$2:$K$126,MATCH($E775,Esquemas_NORM!$A$2:$A$126,0),MATCH(AC$4,Esquemas_NORM!$H$1:$K$1,0)))</f>
        <v>A la fecha no ha conformado un EAT asociación - unión</v>
      </c>
      <c r="AD775" s="645"/>
    </row>
    <row r="776" spans="1:30" hidden="1" x14ac:dyDescent="0.3">
      <c r="A776" s="556">
        <v>2021</v>
      </c>
      <c r="B776" s="529" t="s">
        <v>556</v>
      </c>
      <c r="C776" s="529" t="s">
        <v>176</v>
      </c>
      <c r="D776" s="529" t="s">
        <v>562</v>
      </c>
      <c r="E776" s="529" t="s">
        <v>191</v>
      </c>
      <c r="F776" s="529" t="s">
        <v>180</v>
      </c>
      <c r="G776" s="529" t="s">
        <v>192</v>
      </c>
      <c r="H776" s="557">
        <v>18.291348179413372</v>
      </c>
      <c r="I776" s="557">
        <v>20.126634554301663</v>
      </c>
      <c r="J776" s="558">
        <v>38.417982733715036</v>
      </c>
      <c r="K776" s="557">
        <v>7.6232223492327034</v>
      </c>
      <c r="L776" s="557">
        <v>10.924725946063628</v>
      </c>
      <c r="M776" s="558">
        <v>18.547948295296329</v>
      </c>
      <c r="N776" s="557">
        <v>5.0294741401222938</v>
      </c>
      <c r="O776" s="557">
        <v>61.597596565170001</v>
      </c>
      <c r="P776" s="557">
        <v>13.155243789164883</v>
      </c>
      <c r="Q776" s="557">
        <v>8.5858912228976436</v>
      </c>
      <c r="R776" s="557">
        <v>24.068951023573089</v>
      </c>
      <c r="S776" s="557">
        <v>30.350684867035838</v>
      </c>
      <c r="T776" s="557">
        <v>51.563808123664614</v>
      </c>
      <c r="U776" s="557">
        <v>10.805297928001249</v>
      </c>
      <c r="V776" s="558">
        <v>205.15694765962959</v>
      </c>
      <c r="W776" s="558">
        <v>274.82250931787542</v>
      </c>
      <c r="X776" s="557">
        <v>28.286863047204179</v>
      </c>
      <c r="Y776" s="559">
        <v>303.05307838029</v>
      </c>
      <c r="Z776" s="568" t="str">
        <f>SUBSTITUTE(SUBSTITUTE(SUBSTITUTE(SUBSTITUTE(IF(E776="","",VLOOKUP(E776,Esquemas_NORM!$A$2:$H$126,8,FALSE)),"PROVINCIA ADMINISTRATIVA Y DE PLANIFICACIÓN","PAT"),"PROVINCIA ADMINISTRATIVA Y DE PLANIFICACION","PAT"),"PROVINCIA ADMINISTRATIVA DE PLANIFICACION","PAT"),"PROVINCIA ADMINISTRATIVA Y PLANIFICACION","PAT")</f>
        <v>A la fecha no ha conformado un EAT Provincia</v>
      </c>
      <c r="AA776" s="568" t="str">
        <f>IF($E776="","",INDEX(Esquemas_NORM!$H$2:$K$126,MATCH($E776,Esquemas_NORM!$A$2:$A$126,0),MATCH(AA$4,Esquemas_NORM!$H$1:$K$1,0)))</f>
        <v>Región de Planeación y Gestión del Bajo Cauca</v>
      </c>
      <c r="AB776" s="568" t="str">
        <f>IF($E776="","",INDEX(Esquemas_NORM!$H$2:$K$126,MATCH($E776,Esquemas_NORM!$A$2:$A$126,0),MATCH(AB$4,Esquemas_NORM!$H$1:$K$1,0)))</f>
        <v>A la fecha no ha conformado un EAT Área Metropolitana</v>
      </c>
      <c r="AC776" s="568" t="str">
        <f>IF($E776="","",INDEX(Esquemas_NORM!$H$2:$K$126,MATCH($E776,Esquemas_NORM!$A$2:$A$126,0),MATCH(AC$4,Esquemas_NORM!$H$1:$K$1,0)))</f>
        <v>A la fecha no ha conformado un EAT asociación - unión</v>
      </c>
      <c r="AD776" s="645"/>
    </row>
    <row r="777" spans="1:30" hidden="1" x14ac:dyDescent="0.3">
      <c r="A777" s="556">
        <v>2021</v>
      </c>
      <c r="B777" s="529" t="s">
        <v>556</v>
      </c>
      <c r="C777" s="529" t="s">
        <v>176</v>
      </c>
      <c r="D777" s="529" t="s">
        <v>562</v>
      </c>
      <c r="E777" s="529" t="s">
        <v>193</v>
      </c>
      <c r="F777" s="529" t="s">
        <v>180</v>
      </c>
      <c r="G777" s="529" t="s">
        <v>194</v>
      </c>
      <c r="H777" s="557">
        <v>27.867670540829803</v>
      </c>
      <c r="I777" s="557">
        <v>44.630444981274181</v>
      </c>
      <c r="J777" s="558">
        <v>72.498115522103987</v>
      </c>
      <c r="K777" s="557">
        <v>6.5993378055986467</v>
      </c>
      <c r="L777" s="557">
        <v>9.6421450608786365</v>
      </c>
      <c r="M777" s="558">
        <v>16.241482866477284</v>
      </c>
      <c r="N777" s="557">
        <v>14.360303381696275</v>
      </c>
      <c r="O777" s="557">
        <v>45.21546145487752</v>
      </c>
      <c r="P777" s="557">
        <v>5.5848387364786793</v>
      </c>
      <c r="Q777" s="557">
        <v>3.7689472245188815</v>
      </c>
      <c r="R777" s="557">
        <v>12.804597335971229</v>
      </c>
      <c r="S777" s="557">
        <v>25.172172694126779</v>
      </c>
      <c r="T777" s="557">
        <v>59.91709361085519</v>
      </c>
      <c r="U777" s="557">
        <v>5.3297547441850952</v>
      </c>
      <c r="V777" s="558">
        <v>172.15316918270963</v>
      </c>
      <c r="W777" s="558">
        <v>294.45741070454039</v>
      </c>
      <c r="X777" s="557">
        <v>30.307839305100156</v>
      </c>
      <c r="Y777" s="559">
        <v>324.70493405866409</v>
      </c>
      <c r="Z777" s="568" t="str">
        <f>SUBSTITUTE(SUBSTITUTE(SUBSTITUTE(SUBSTITUTE(IF(E777="","",VLOOKUP(E777,Esquemas_NORM!$A$2:$H$126,8,FALSE)),"PROVINCIA ADMINISTRATIVA Y DE PLANIFICACIÓN","PAT"),"PROVINCIA ADMINISTRATIVA Y DE PLANIFICACION","PAT"),"PROVINCIA ADMINISTRATIVA DE PLANIFICACION","PAT"),"PROVINCIA ADMINISTRATIVA Y PLANIFICACION","PAT")</f>
        <v>A la fecha no ha conformado un EAT Provincia</v>
      </c>
      <c r="AA777" s="568" t="str">
        <f>IF($E777="","",INDEX(Esquemas_NORM!$H$2:$K$126,MATCH($E777,Esquemas_NORM!$A$2:$A$126,0),MATCH(AA$4,Esquemas_NORM!$H$1:$K$1,0)))</f>
        <v>Región de Planeación y Gestión del Bajo Cauca</v>
      </c>
      <c r="AB777" s="568" t="str">
        <f>IF($E777="","",INDEX(Esquemas_NORM!$H$2:$K$126,MATCH($E777,Esquemas_NORM!$A$2:$A$126,0),MATCH(AB$4,Esquemas_NORM!$H$1:$K$1,0)))</f>
        <v>A la fecha no ha conformado un EAT Área Metropolitana</v>
      </c>
      <c r="AC777" s="568" t="str">
        <f>IF($E777="","",INDEX(Esquemas_NORM!$H$2:$K$126,MATCH($E777,Esquemas_NORM!$A$2:$A$126,0),MATCH(AC$4,Esquemas_NORM!$H$1:$K$1,0)))</f>
        <v>A la fecha no ha conformado un EAT asociación - unión</v>
      </c>
      <c r="AD777" s="645"/>
    </row>
    <row r="778" spans="1:30" hidden="1" x14ac:dyDescent="0.3">
      <c r="A778" s="556">
        <v>2021</v>
      </c>
      <c r="B778" s="529" t="s">
        <v>556</v>
      </c>
      <c r="C778" s="529" t="s">
        <v>195</v>
      </c>
      <c r="D778" s="529" t="s">
        <v>563</v>
      </c>
      <c r="E778" s="529" t="s">
        <v>197</v>
      </c>
      <c r="F778" s="529" t="s">
        <v>198</v>
      </c>
      <c r="G778" s="529" t="s">
        <v>200</v>
      </c>
      <c r="H778" s="557">
        <v>7.1341985880719365</v>
      </c>
      <c r="I778" s="557">
        <v>0.4676653079341353</v>
      </c>
      <c r="J778" s="558">
        <v>7.6018638960060718</v>
      </c>
      <c r="K778" s="557">
        <v>2.066702204264776</v>
      </c>
      <c r="L778" s="557">
        <v>1.5193555729007067</v>
      </c>
      <c r="M778" s="558">
        <v>3.5860577771654825</v>
      </c>
      <c r="N778" s="557">
        <v>0.52764011166528868</v>
      </c>
      <c r="O778" s="557">
        <v>8.1587041320533853</v>
      </c>
      <c r="P778" s="557">
        <v>1.7103542037144293</v>
      </c>
      <c r="Q778" s="557">
        <v>1.3513875933316928</v>
      </c>
      <c r="R778" s="557">
        <v>6.3693606369263076</v>
      </c>
      <c r="S778" s="557">
        <v>5.7440706123360572</v>
      </c>
      <c r="T778" s="557">
        <v>10.711239813735228</v>
      </c>
      <c r="U778" s="557">
        <v>2.3152291298104917</v>
      </c>
      <c r="V778" s="558">
        <v>36.887986233572875</v>
      </c>
      <c r="W778" s="558">
        <v>48.998861980746511</v>
      </c>
      <c r="X778" s="557">
        <v>5.0433427078400639</v>
      </c>
      <c r="Y778" s="559">
        <v>54.032167879018424</v>
      </c>
      <c r="Z778" s="568" t="str">
        <f>SUBSTITUTE(SUBSTITUTE(SUBSTITUTE(SUBSTITUTE(IF(E778="","",VLOOKUP(E778,Esquemas_NORM!$A$2:$H$126,8,FALSE)),"PROVINCIA ADMINISTRATIVA Y DE PLANIFICACIÓN","PAT"),"PROVINCIA ADMINISTRATIVA Y DE PLANIFICACION","PAT"),"PROVINCIA ADMINISTRATIVA DE PLANIFICACION","PAT"),"PROVINCIA ADMINISTRATIVA Y PLANIFICACION","PAT")</f>
        <v>A la fecha no ha conformado un EAT Provincia</v>
      </c>
      <c r="AA778" s="568" t="str">
        <f>IF($E778="","",INDEX(Esquemas_NORM!$H$2:$K$126,MATCH($E778,Esquemas_NORM!$A$2:$A$126,0),MATCH(AA$4,Esquemas_NORM!$H$1:$K$1,0)))</f>
        <v>A la fecha no ha conformado un EAT Región</v>
      </c>
      <c r="AB778" s="568" t="str">
        <f>IF($E778="","",INDEX(Esquemas_NORM!$H$2:$K$126,MATCH($E778,Esquemas_NORM!$A$2:$A$126,0),MATCH(AB$4,Esquemas_NORM!$H$1:$K$1,0)))</f>
        <v>A la fecha no ha conformado un EAT Área Metropolitana</v>
      </c>
      <c r="AC778" s="568" t="str">
        <f>IF($E778="","",INDEX(Esquemas_NORM!$H$2:$K$126,MATCH($E778,Esquemas_NORM!$A$2:$A$126,0),MATCH(AC$4,Esquemas_NORM!$H$1:$K$1,0)))</f>
        <v>ASOCIACIÓN DE MUNICIPIOS DEL MAGDALENA MEDIO ANTIOQUEÑO - AMMA</v>
      </c>
      <c r="AD778" s="645"/>
    </row>
    <row r="779" spans="1:30" hidden="1" x14ac:dyDescent="0.3">
      <c r="A779" s="556">
        <v>2021</v>
      </c>
      <c r="B779" s="529" t="s">
        <v>556</v>
      </c>
      <c r="C779" s="529" t="s">
        <v>195</v>
      </c>
      <c r="D779" s="529" t="s">
        <v>563</v>
      </c>
      <c r="E779" s="529" t="s">
        <v>201</v>
      </c>
      <c r="F779" s="529" t="s">
        <v>198</v>
      </c>
      <c r="G779" s="529" t="s">
        <v>202</v>
      </c>
      <c r="H779" s="557">
        <v>23.973183967739697</v>
      </c>
      <c r="I779" s="557">
        <v>4.4631656482714313</v>
      </c>
      <c r="J779" s="558">
        <v>28.436349616011128</v>
      </c>
      <c r="K779" s="557">
        <v>3.559952386759456</v>
      </c>
      <c r="L779" s="557">
        <v>3.4237979080243615</v>
      </c>
      <c r="M779" s="558">
        <v>6.9837502947838175</v>
      </c>
      <c r="N779" s="557">
        <v>0.90063299719537471</v>
      </c>
      <c r="O779" s="557">
        <v>14.414989876190662</v>
      </c>
      <c r="P779" s="557">
        <v>2.1366750475873544</v>
      </c>
      <c r="Q779" s="557">
        <v>1.9124193803502716</v>
      </c>
      <c r="R779" s="557">
        <v>8.6822725864150616</v>
      </c>
      <c r="S779" s="557">
        <v>9.8011146707263546</v>
      </c>
      <c r="T779" s="557">
        <v>21.456933089282312</v>
      </c>
      <c r="U779" s="557">
        <v>3.9245039258717278</v>
      </c>
      <c r="V779" s="558">
        <v>63.229541573619123</v>
      </c>
      <c r="W779" s="558">
        <v>105.67269676987705</v>
      </c>
      <c r="X779" s="557">
        <v>10.876653112509358</v>
      </c>
      <c r="Y779" s="559">
        <v>116.52770414019643</v>
      </c>
      <c r="Z779" s="568" t="str">
        <f>SUBSTITUTE(SUBSTITUTE(SUBSTITUTE(SUBSTITUTE(IF(E779="","",VLOOKUP(E779,Esquemas_NORM!$A$2:$H$126,8,FALSE)),"PROVINCIA ADMINISTRATIVA Y DE PLANIFICACIÓN","PAT"),"PROVINCIA ADMINISTRATIVA Y DE PLANIFICACION","PAT"),"PROVINCIA ADMINISTRATIVA DE PLANIFICACION","PAT"),"PROVINCIA ADMINISTRATIVA Y PLANIFICACION","PAT")</f>
        <v>A la fecha no ha conformado un EAT Provincia</v>
      </c>
      <c r="AA779" s="568" t="str">
        <f>IF($E779="","",INDEX(Esquemas_NORM!$H$2:$K$126,MATCH($E779,Esquemas_NORM!$A$2:$A$126,0),MATCH(AA$4,Esquemas_NORM!$H$1:$K$1,0)))</f>
        <v>A la fecha no ha conformado un EAT Región</v>
      </c>
      <c r="AB779" s="568" t="str">
        <f>IF($E779="","",INDEX(Esquemas_NORM!$H$2:$K$126,MATCH($E779,Esquemas_NORM!$A$2:$A$126,0),MATCH(AB$4,Esquemas_NORM!$H$1:$K$1,0)))</f>
        <v>A la fecha no ha conformado un EAT Área Metropolitana</v>
      </c>
      <c r="AC779" s="568" t="str">
        <f>IF($E779="","",INDEX(Esquemas_NORM!$H$2:$K$126,MATCH($E779,Esquemas_NORM!$A$2:$A$126,0),MATCH(AC$4,Esquemas_NORM!$H$1:$K$1,0)))</f>
        <v>ASOCIACIÓN DE MUNICIPIOS DEL MAGDALENA MEDIO ANTIOQUEÑO - AMMA</v>
      </c>
      <c r="AD779" s="645"/>
    </row>
    <row r="780" spans="1:30" hidden="1" x14ac:dyDescent="0.3">
      <c r="A780" s="556">
        <v>2021</v>
      </c>
      <c r="B780" s="529" t="s">
        <v>556</v>
      </c>
      <c r="C780" s="529" t="s">
        <v>195</v>
      </c>
      <c r="D780" s="529" t="s">
        <v>564</v>
      </c>
      <c r="E780" s="529" t="s">
        <v>203</v>
      </c>
      <c r="F780" s="529" t="s">
        <v>198</v>
      </c>
      <c r="G780" s="529" t="s">
        <v>204</v>
      </c>
      <c r="H780" s="557">
        <v>22.884764455036049</v>
      </c>
      <c r="I780" s="557">
        <v>31.839950299982977</v>
      </c>
      <c r="J780" s="558">
        <v>54.724714755019022</v>
      </c>
      <c r="K780" s="557">
        <v>31.665748346953382</v>
      </c>
      <c r="L780" s="557">
        <v>25.06588943452314</v>
      </c>
      <c r="M780" s="558">
        <v>56.731637781476522</v>
      </c>
      <c r="N780" s="557">
        <v>18.046334911038688</v>
      </c>
      <c r="O780" s="557">
        <v>153.9888156213151</v>
      </c>
      <c r="P780" s="557">
        <v>28.622814928851529</v>
      </c>
      <c r="Q780" s="557">
        <v>24.753910252012652</v>
      </c>
      <c r="R780" s="557">
        <v>56.53583623349013</v>
      </c>
      <c r="S780" s="557">
        <v>67.025874411490904</v>
      </c>
      <c r="T780" s="557">
        <v>79.361897628095875</v>
      </c>
      <c r="U780" s="557">
        <v>22.958204844060838</v>
      </c>
      <c r="V780" s="558">
        <v>451.29368883035573</v>
      </c>
      <c r="W780" s="558">
        <v>580.53825306672081</v>
      </c>
      <c r="X780" s="557">
        <v>59.753497262363886</v>
      </c>
      <c r="Y780" s="559">
        <v>640.1728342633337</v>
      </c>
      <c r="Z780" s="568" t="str">
        <f>SUBSTITUTE(SUBSTITUTE(SUBSTITUTE(SUBSTITUTE(IF(E780="","",VLOOKUP(E780,Esquemas_NORM!$A$2:$H$126,8,FALSE)),"PROVINCIA ADMINISTRATIVA Y DE PLANIFICACIÓN","PAT"),"PROVINCIA ADMINISTRATIVA Y DE PLANIFICACION","PAT"),"PROVINCIA ADMINISTRATIVA DE PLANIFICACION","PAT"),"PROVINCIA ADMINISTRATIVA Y PLANIFICACION","PAT")</f>
        <v>A la fecha no ha conformado un EAT Provincia</v>
      </c>
      <c r="AA780" s="568" t="str">
        <f>IF($E780="","",INDEX(Esquemas_NORM!$H$2:$K$126,MATCH($E780,Esquemas_NORM!$A$2:$A$126,0),MATCH(AA$4,Esquemas_NORM!$H$1:$K$1,0)))</f>
        <v>A la fecha no ha conformado un EAT Región</v>
      </c>
      <c r="AB780" s="568" t="str">
        <f>IF($E780="","",INDEX(Esquemas_NORM!$H$2:$K$126,MATCH($E780,Esquemas_NORM!$A$2:$A$126,0),MATCH(AB$4,Esquemas_NORM!$H$1:$K$1,0)))</f>
        <v>A la fecha no ha conformado un EAT Área Metropolitana</v>
      </c>
      <c r="AC780" s="568" t="str">
        <f>IF($E780="","",INDEX(Esquemas_NORM!$H$2:$K$126,MATCH($E780,Esquemas_NORM!$A$2:$A$126,0),MATCH(AC$4,Esquemas_NORM!$H$1:$K$1,0)))</f>
        <v>ASOCIACIÓN DE MUNICIPIOS DEL MAGDALENA MEDIO ANTIOQUEÑO - AMMA</v>
      </c>
      <c r="AD780" s="645"/>
    </row>
    <row r="781" spans="1:30" hidden="1" x14ac:dyDescent="0.3">
      <c r="A781" s="556">
        <v>2021</v>
      </c>
      <c r="B781" s="529" t="s">
        <v>556</v>
      </c>
      <c r="C781" s="529" t="s">
        <v>195</v>
      </c>
      <c r="D781" s="529" t="s">
        <v>564</v>
      </c>
      <c r="E781" s="529" t="s">
        <v>205</v>
      </c>
      <c r="F781" s="529" t="s">
        <v>198</v>
      </c>
      <c r="G781" s="529" t="s">
        <v>206</v>
      </c>
      <c r="H781" s="557">
        <v>10.263342818741416</v>
      </c>
      <c r="I781" s="557">
        <v>59.106644257280628</v>
      </c>
      <c r="J781" s="558">
        <v>69.369987076022042</v>
      </c>
      <c r="K781" s="557">
        <v>27.846717937800307</v>
      </c>
      <c r="L781" s="557">
        <v>20.970616122244039</v>
      </c>
      <c r="M781" s="558">
        <v>48.817334060044345</v>
      </c>
      <c r="N781" s="557">
        <v>109.457360091563</v>
      </c>
      <c r="O781" s="557">
        <v>30.894778582301456</v>
      </c>
      <c r="P781" s="557">
        <v>6.4445634537513934</v>
      </c>
      <c r="Q781" s="557">
        <v>4.4628635371020362</v>
      </c>
      <c r="R781" s="557">
        <v>19.661579359604229</v>
      </c>
      <c r="S781" s="557">
        <v>34.322924985131714</v>
      </c>
      <c r="T781" s="557">
        <v>36.552122292679691</v>
      </c>
      <c r="U781" s="557">
        <v>10.191760679790606</v>
      </c>
      <c r="V781" s="558">
        <v>251.98795298192411</v>
      </c>
      <c r="W781" s="558">
        <v>424.62824714745909</v>
      </c>
      <c r="X781" s="557">
        <v>43.706030859121228</v>
      </c>
      <c r="Y781" s="559">
        <v>468.24729817314085</v>
      </c>
      <c r="Z781" s="568" t="str">
        <f>SUBSTITUTE(SUBSTITUTE(SUBSTITUTE(SUBSTITUTE(IF(E781="","",VLOOKUP(E781,Esquemas_NORM!$A$2:$H$126,8,FALSE)),"PROVINCIA ADMINISTRATIVA Y DE PLANIFICACIÓN","PAT"),"PROVINCIA ADMINISTRATIVA Y DE PLANIFICACION","PAT"),"PROVINCIA ADMINISTRATIVA DE PLANIFICACION","PAT"),"PROVINCIA ADMINISTRATIVA Y PLANIFICACION","PAT")</f>
        <v>A la fecha no ha conformado un EAT Provincia</v>
      </c>
      <c r="AA781" s="568" t="str">
        <f>IF($E781="","",INDEX(Esquemas_NORM!$H$2:$K$126,MATCH($E781,Esquemas_NORM!$A$2:$A$126,0),MATCH(AA$4,Esquemas_NORM!$H$1:$K$1,0)))</f>
        <v>A la fecha no ha conformado un EAT Región</v>
      </c>
      <c r="AB781" s="568" t="str">
        <f>IF($E781="","",INDEX(Esquemas_NORM!$H$2:$K$126,MATCH($E781,Esquemas_NORM!$A$2:$A$126,0),MATCH(AB$4,Esquemas_NORM!$H$1:$K$1,0)))</f>
        <v>A la fecha no ha conformado un EAT Área Metropolitana</v>
      </c>
      <c r="AC781" s="568" t="str">
        <f>IF($E781="","",INDEX(Esquemas_NORM!$H$2:$K$126,MATCH($E781,Esquemas_NORM!$A$2:$A$126,0),MATCH(AC$4,Esquemas_NORM!$H$1:$K$1,0)))</f>
        <v>ASOCIACIÓN DE MUNICIPIOS DEL MAGDALENA MEDIO ANTIOQUEÑO - AMMA</v>
      </c>
      <c r="AD781" s="645"/>
    </row>
    <row r="782" spans="1:30" hidden="1" x14ac:dyDescent="0.3">
      <c r="A782" s="556">
        <v>2021</v>
      </c>
      <c r="B782" s="529" t="s">
        <v>556</v>
      </c>
      <c r="C782" s="529" t="s">
        <v>195</v>
      </c>
      <c r="D782" s="529" t="s">
        <v>564</v>
      </c>
      <c r="E782" s="529" t="s">
        <v>207</v>
      </c>
      <c r="F782" s="529" t="s">
        <v>198</v>
      </c>
      <c r="G782" s="529" t="s">
        <v>208</v>
      </c>
      <c r="H782" s="557">
        <v>7.8190753171400935</v>
      </c>
      <c r="I782" s="557">
        <v>3.8661243954492739</v>
      </c>
      <c r="J782" s="558">
        <v>11.685199712589368</v>
      </c>
      <c r="K782" s="557">
        <v>11.563782879593832</v>
      </c>
      <c r="L782" s="557">
        <v>16.276843574589044</v>
      </c>
      <c r="M782" s="558">
        <v>27.840626454182875</v>
      </c>
      <c r="N782" s="557">
        <v>4.3051840623494213</v>
      </c>
      <c r="O782" s="557">
        <v>63.761988472221368</v>
      </c>
      <c r="P782" s="557">
        <v>4.4254570412030079</v>
      </c>
      <c r="Q782" s="557">
        <v>2.9416346848220081</v>
      </c>
      <c r="R782" s="557">
        <v>15.115755548628552</v>
      </c>
      <c r="S782" s="557">
        <v>20.089144454082096</v>
      </c>
      <c r="T782" s="557">
        <v>25.936265208679139</v>
      </c>
      <c r="U782" s="557">
        <v>5.8350661420887482</v>
      </c>
      <c r="V782" s="558">
        <v>142.41049561407434</v>
      </c>
      <c r="W782" s="558">
        <v>184.78550506073873</v>
      </c>
      <c r="X782" s="557">
        <v>19.019556613963935</v>
      </c>
      <c r="Y782" s="559">
        <v>203.76721065428555</v>
      </c>
      <c r="Z782" s="568" t="str">
        <f>SUBSTITUTE(SUBSTITUTE(SUBSTITUTE(SUBSTITUTE(IF(E782="","",VLOOKUP(E782,Esquemas_NORM!$A$2:$H$126,8,FALSE)),"PROVINCIA ADMINISTRATIVA Y DE PLANIFICACIÓN","PAT"),"PROVINCIA ADMINISTRATIVA Y DE PLANIFICACION","PAT"),"PROVINCIA ADMINISTRATIVA DE PLANIFICACION","PAT"),"PROVINCIA ADMINISTRATIVA Y PLANIFICACION","PAT")</f>
        <v>A la fecha no ha conformado un EAT Provincia</v>
      </c>
      <c r="AA782" s="568" t="str">
        <f>IF($E782="","",INDEX(Esquemas_NORM!$H$2:$K$126,MATCH($E782,Esquemas_NORM!$A$2:$A$126,0),MATCH(AA$4,Esquemas_NORM!$H$1:$K$1,0)))</f>
        <v>A la fecha no ha conformado un EAT Región</v>
      </c>
      <c r="AB782" s="568" t="str">
        <f>IF($E782="","",INDEX(Esquemas_NORM!$H$2:$K$126,MATCH($E782,Esquemas_NORM!$A$2:$A$126,0),MATCH(AB$4,Esquemas_NORM!$H$1:$K$1,0)))</f>
        <v>A la fecha no ha conformado un EAT Área Metropolitana</v>
      </c>
      <c r="AC782" s="568" t="str">
        <f>IF($E782="","",INDEX(Esquemas_NORM!$H$2:$K$126,MATCH($E782,Esquemas_NORM!$A$2:$A$126,0),MATCH(AC$4,Esquemas_NORM!$H$1:$K$1,0)))</f>
        <v>ASOCIACIÓN DE MUNICIPIOS DEL MAGDALENA MEDIO ANTIOQUEÑO - AMMA</v>
      </c>
      <c r="AD782" s="645"/>
    </row>
    <row r="783" spans="1:30" hidden="1" x14ac:dyDescent="0.3">
      <c r="A783" s="556">
        <v>2021</v>
      </c>
      <c r="B783" s="529" t="s">
        <v>556</v>
      </c>
      <c r="C783" s="529" t="s">
        <v>195</v>
      </c>
      <c r="D783" s="529" t="s">
        <v>564</v>
      </c>
      <c r="E783" s="529" t="s">
        <v>209</v>
      </c>
      <c r="F783" s="529" t="s">
        <v>198</v>
      </c>
      <c r="G783" s="529" t="s">
        <v>210</v>
      </c>
      <c r="H783" s="557">
        <v>59.493801896912856</v>
      </c>
      <c r="I783" s="557">
        <v>342.00556048554125</v>
      </c>
      <c r="J783" s="558">
        <v>401.49936238245414</v>
      </c>
      <c r="K783" s="557">
        <v>7.1301273779030172</v>
      </c>
      <c r="L783" s="557">
        <v>10.999160338625677</v>
      </c>
      <c r="M783" s="558">
        <v>18.129287716528694</v>
      </c>
      <c r="N783" s="557">
        <v>9.3402275190384803</v>
      </c>
      <c r="O783" s="557">
        <v>30.31786571949759</v>
      </c>
      <c r="P783" s="557">
        <v>6.6374290980958985</v>
      </c>
      <c r="Q783" s="557">
        <v>3.5585458690213514</v>
      </c>
      <c r="R783" s="557">
        <v>21.574161399450258</v>
      </c>
      <c r="S783" s="557">
        <v>56.252410875289996</v>
      </c>
      <c r="T783" s="557">
        <v>36.625826485061104</v>
      </c>
      <c r="U783" s="557">
        <v>8.9828168106431239</v>
      </c>
      <c r="V783" s="558">
        <v>173.28928377609782</v>
      </c>
      <c r="W783" s="558">
        <v>808.35883244746014</v>
      </c>
      <c r="X783" s="557">
        <v>83.202557327458223</v>
      </c>
      <c r="Y783" s="559">
        <v>891.39580748717367</v>
      </c>
      <c r="Z783" s="568" t="str">
        <f>SUBSTITUTE(SUBSTITUTE(SUBSTITUTE(SUBSTITUTE(IF(E783="","",VLOOKUP(E783,Esquemas_NORM!$A$2:$H$126,8,FALSE)),"PROVINCIA ADMINISTRATIVA Y DE PLANIFICACIÓN","PAT"),"PROVINCIA ADMINISTRATIVA Y DE PLANIFICACION","PAT"),"PROVINCIA ADMINISTRATIVA DE PLANIFICACION","PAT"),"PROVINCIA ADMINISTRATIVA Y PLANIFICACION","PAT")</f>
        <v>A la fecha no ha conformado un EAT Provincia</v>
      </c>
      <c r="AA783" s="568" t="str">
        <f>IF($E783="","",INDEX(Esquemas_NORM!$H$2:$K$126,MATCH($E783,Esquemas_NORM!$A$2:$A$126,0),MATCH(AA$4,Esquemas_NORM!$H$1:$K$1,0)))</f>
        <v>A la fecha no ha conformado un EAT Región</v>
      </c>
      <c r="AB783" s="568" t="str">
        <f>IF($E783="","",INDEX(Esquemas_NORM!$H$2:$K$126,MATCH($E783,Esquemas_NORM!$A$2:$A$126,0),MATCH(AB$4,Esquemas_NORM!$H$1:$K$1,0)))</f>
        <v>A la fecha no ha conformado un EAT Área Metropolitana</v>
      </c>
      <c r="AC783" s="568" t="str">
        <f>IF($E783="","",INDEX(Esquemas_NORM!$H$2:$K$126,MATCH($E783,Esquemas_NORM!$A$2:$A$126,0),MATCH(AC$4,Esquemas_NORM!$H$1:$K$1,0)))</f>
        <v>ASOCIACIÓN DE MUNICIPIOS DEL MAGDALENA MEDIO ANTIOQUEÑO - AMMA</v>
      </c>
      <c r="AD783" s="645"/>
    </row>
    <row r="784" spans="1:30" hidden="1" x14ac:dyDescent="0.3">
      <c r="A784" s="556">
        <v>2021</v>
      </c>
      <c r="B784" s="529" t="s">
        <v>556</v>
      </c>
      <c r="C784" s="529" t="s">
        <v>211</v>
      </c>
      <c r="D784" s="529" t="s">
        <v>565</v>
      </c>
      <c r="E784" s="529" t="s">
        <v>213</v>
      </c>
      <c r="F784" s="529" t="s">
        <v>214</v>
      </c>
      <c r="G784" s="529" t="s">
        <v>215</v>
      </c>
      <c r="H784" s="557">
        <v>36.207808771293244</v>
      </c>
      <c r="I784" s="557">
        <v>13.823416201138192</v>
      </c>
      <c r="J784" s="558">
        <v>50.031224972431438</v>
      </c>
      <c r="K784" s="557">
        <v>25.031229658771061</v>
      </c>
      <c r="L784" s="557">
        <v>25.250781096754967</v>
      </c>
      <c r="M784" s="558">
        <v>50.282010755526031</v>
      </c>
      <c r="N784" s="557">
        <v>313.0956612128636</v>
      </c>
      <c r="O784" s="557">
        <v>72.641697879268776</v>
      </c>
      <c r="P784" s="557">
        <v>10.386462281438563</v>
      </c>
      <c r="Q784" s="557">
        <v>8.5653006403455834</v>
      </c>
      <c r="R784" s="557">
        <v>36.841521829134187</v>
      </c>
      <c r="S784" s="557">
        <v>60.026590866579291</v>
      </c>
      <c r="T784" s="557">
        <v>57.226952326285435</v>
      </c>
      <c r="U784" s="557">
        <v>16.136950156030579</v>
      </c>
      <c r="V784" s="558">
        <v>574.92113719194606</v>
      </c>
      <c r="W784" s="558">
        <v>754.69666677689486</v>
      </c>
      <c r="X784" s="557">
        <v>77.679231254709819</v>
      </c>
      <c r="Y784" s="559">
        <v>832.22130777338361</v>
      </c>
      <c r="Z784" s="568" t="str">
        <f>SUBSTITUTE(SUBSTITUTE(SUBSTITUTE(SUBSTITUTE(IF(E784="","",VLOOKUP(E784,Esquemas_NORM!$A$2:$H$126,8,FALSE)),"PROVINCIA ADMINISTRATIVA Y DE PLANIFICACIÓN","PAT"),"PROVINCIA ADMINISTRATIVA Y DE PLANIFICACION","PAT"),"PROVINCIA ADMINISTRATIVA DE PLANIFICACION","PAT"),"PROVINCIA ADMINISTRATIVA Y PLANIFICACION","PAT")</f>
        <v>PAT MINERO AGROECOLOGICA</v>
      </c>
      <c r="AA784" s="568" t="str">
        <f>IF($E784="","",INDEX(Esquemas_NORM!$H$2:$K$126,MATCH($E784,Esquemas_NORM!$A$2:$A$126,0),MATCH(AA$4,Esquemas_NORM!$H$1:$K$1,0)))</f>
        <v>A la fecha no ha conformado un EAT Región</v>
      </c>
      <c r="AB784" s="568" t="str">
        <f>IF($E784="","",INDEX(Esquemas_NORM!$H$2:$K$126,MATCH($E784,Esquemas_NORM!$A$2:$A$126,0),MATCH(AB$4,Esquemas_NORM!$H$1:$K$1,0)))</f>
        <v>A la fecha no ha conformado un EAT Área Metropolitana</v>
      </c>
      <c r="AC784" s="568" t="str">
        <f>IF($E784="","",INDEX(Esquemas_NORM!$H$2:$K$126,MATCH($E784,Esquemas_NORM!$A$2:$A$126,0),MATCH(AC$4,Esquemas_NORM!$H$1:$K$1,0)))</f>
        <v>A la fecha no ha conformado un EAT asociación - unión</v>
      </c>
      <c r="AD784" s="645"/>
    </row>
    <row r="785" spans="1:30" hidden="1" x14ac:dyDescent="0.3">
      <c r="A785" s="556">
        <v>2021</v>
      </c>
      <c r="B785" s="529" t="s">
        <v>556</v>
      </c>
      <c r="C785" s="529" t="s">
        <v>211</v>
      </c>
      <c r="D785" s="529" t="s">
        <v>566</v>
      </c>
      <c r="E785" s="529" t="s">
        <v>216</v>
      </c>
      <c r="F785" s="529" t="s">
        <v>214</v>
      </c>
      <c r="G785" s="529" t="s">
        <v>217</v>
      </c>
      <c r="H785" s="557">
        <v>30.09853673657901</v>
      </c>
      <c r="I785" s="557">
        <v>11.076407705170846</v>
      </c>
      <c r="J785" s="558">
        <v>41.174944441749858</v>
      </c>
      <c r="K785" s="557">
        <v>4.774775431512178</v>
      </c>
      <c r="L785" s="557">
        <v>6.365355008719999</v>
      </c>
      <c r="M785" s="558">
        <v>11.140130440232177</v>
      </c>
      <c r="N785" s="557">
        <v>60.980777597730693</v>
      </c>
      <c r="O785" s="557">
        <v>10.372503807073924</v>
      </c>
      <c r="P785" s="557">
        <v>1.6092042985821844</v>
      </c>
      <c r="Q785" s="557">
        <v>1.1677493391754807</v>
      </c>
      <c r="R785" s="557">
        <v>5.0854436897197495</v>
      </c>
      <c r="S785" s="557">
        <v>10.505581831102571</v>
      </c>
      <c r="T785" s="557">
        <v>11.095079132117661</v>
      </c>
      <c r="U785" s="557">
        <v>2.2497829241175222</v>
      </c>
      <c r="V785" s="558">
        <v>103.0661226196198</v>
      </c>
      <c r="W785" s="558">
        <v>181.9282113534554</v>
      </c>
      <c r="X785" s="557">
        <v>18.725461796240598</v>
      </c>
      <c r="Y785" s="559">
        <v>200.6164074104806</v>
      </c>
      <c r="Z785" s="568" t="str">
        <f>SUBSTITUTE(SUBSTITUTE(SUBSTITUTE(SUBSTITUTE(IF(E785="","",VLOOKUP(E785,Esquemas_NORM!$A$2:$H$126,8,FALSE)),"PROVINCIA ADMINISTRATIVA Y DE PLANIFICACIÓN","PAT"),"PROVINCIA ADMINISTRATIVA Y DE PLANIFICACION","PAT"),"PROVINCIA ADMINISTRATIVA DE PLANIFICACION","PAT"),"PROVINCIA ADMINISTRATIVA Y PLANIFICACION","PAT")</f>
        <v>PAT BIOENERGÉTICA DEL NORTE DE ANTIOQUIA</v>
      </c>
      <c r="AA785" s="568" t="str">
        <f>IF($E785="","",INDEX(Esquemas_NORM!$H$2:$K$126,MATCH($E785,Esquemas_NORM!$A$2:$A$126,0),MATCH(AA$4,Esquemas_NORM!$H$1:$K$1,0)))</f>
        <v>A la fecha no ha conformado un EAT Región</v>
      </c>
      <c r="AB785" s="568" t="str">
        <f>IF($E785="","",INDEX(Esquemas_NORM!$H$2:$K$126,MATCH($E785,Esquemas_NORM!$A$2:$A$126,0),MATCH(AB$4,Esquemas_NORM!$H$1:$K$1,0)))</f>
        <v>A la fecha no ha conformado un EAT Área Metropolitana</v>
      </c>
      <c r="AC785" s="568" t="str">
        <f>IF($E785="","",INDEX(Esquemas_NORM!$H$2:$K$126,MATCH($E785,Esquemas_NORM!$A$2:$A$126,0),MATCH(AC$4,Esquemas_NORM!$H$1:$K$1,0)))</f>
        <v>A la fecha no ha conformado un EAT asociación - unión</v>
      </c>
      <c r="AD785" s="645"/>
    </row>
    <row r="786" spans="1:30" hidden="1" x14ac:dyDescent="0.3">
      <c r="A786" s="556">
        <v>2021</v>
      </c>
      <c r="B786" s="529" t="s">
        <v>556</v>
      </c>
      <c r="C786" s="529" t="s">
        <v>211</v>
      </c>
      <c r="D786" s="529" t="s">
        <v>563</v>
      </c>
      <c r="E786" s="529" t="s">
        <v>218</v>
      </c>
      <c r="F786" s="529" t="s">
        <v>214</v>
      </c>
      <c r="G786" s="529" t="s">
        <v>219</v>
      </c>
      <c r="H786" s="557">
        <v>4.0746109801441239</v>
      </c>
      <c r="I786" s="557">
        <v>0.21697434681649547</v>
      </c>
      <c r="J786" s="558">
        <v>4.291585326960619</v>
      </c>
      <c r="K786" s="557">
        <v>4.9967265981669398</v>
      </c>
      <c r="L786" s="557">
        <v>2.6380303678790917</v>
      </c>
      <c r="M786" s="558">
        <v>7.6347569660460319</v>
      </c>
      <c r="N786" s="557">
        <v>5.2054493634999481</v>
      </c>
      <c r="O786" s="557">
        <v>23.707038297750401</v>
      </c>
      <c r="P786" s="557">
        <v>5.4742829748179584</v>
      </c>
      <c r="Q786" s="557">
        <v>3.5288421969427226</v>
      </c>
      <c r="R786" s="557">
        <v>13.50967687987804</v>
      </c>
      <c r="S786" s="557">
        <v>13.519651887530847</v>
      </c>
      <c r="T786" s="557">
        <v>20.472780946237137</v>
      </c>
      <c r="U786" s="557">
        <v>5.4926242303036181</v>
      </c>
      <c r="V786" s="558">
        <v>90.910346776960665</v>
      </c>
      <c r="W786" s="558">
        <v>102.56791771846436</v>
      </c>
      <c r="X786" s="557">
        <v>10.557085184692614</v>
      </c>
      <c r="Y786" s="559">
        <v>113.10399313647412</v>
      </c>
      <c r="Z786" s="568" t="str">
        <f>SUBSTITUTE(SUBSTITUTE(SUBSTITUTE(SUBSTITUTE(IF(E786="","",VLOOKUP(E786,Esquemas_NORM!$A$2:$H$126,8,FALSE)),"PROVINCIA ADMINISTRATIVA Y DE PLANIFICACIÓN","PAT"),"PROVINCIA ADMINISTRATIVA Y DE PLANIFICACION","PAT"),"PROVINCIA ADMINISTRATIVA DE PLANIFICACION","PAT"),"PROVINCIA ADMINISTRATIVA Y PLANIFICACION","PAT")</f>
        <v>A la fecha no ha conformado un EAT Provincia</v>
      </c>
      <c r="AA786" s="568" t="str">
        <f>IF($E786="","",INDEX(Esquemas_NORM!$H$2:$K$126,MATCH($E786,Esquemas_NORM!$A$2:$A$126,0),MATCH(AA$4,Esquemas_NORM!$H$1:$K$1,0)))</f>
        <v>A la fecha no ha conformado un EAT Región</v>
      </c>
      <c r="AB786" s="568" t="str">
        <f>IF($E786="","",INDEX(Esquemas_NORM!$H$2:$K$126,MATCH($E786,Esquemas_NORM!$A$2:$A$126,0),MATCH(AB$4,Esquemas_NORM!$H$1:$K$1,0)))</f>
        <v>A la fecha no ha conformado un EAT Área Metropolitana</v>
      </c>
      <c r="AC786" s="568" t="str">
        <f>IF($E786="","",INDEX(Esquemas_NORM!$H$2:$K$126,MATCH($E786,Esquemas_NORM!$A$2:$A$126,0),MATCH(AC$4,Esquemas_NORM!$H$1:$K$1,0)))</f>
        <v>A la fecha no ha conformado un EAT asociación - unión</v>
      </c>
      <c r="AD786" s="645"/>
    </row>
    <row r="787" spans="1:30" hidden="1" x14ac:dyDescent="0.3">
      <c r="A787" s="556">
        <v>2021</v>
      </c>
      <c r="B787" s="529" t="s">
        <v>556</v>
      </c>
      <c r="C787" s="529" t="s">
        <v>211</v>
      </c>
      <c r="D787" s="529" t="s">
        <v>567</v>
      </c>
      <c r="E787" s="529" t="s">
        <v>220</v>
      </c>
      <c r="F787" s="529" t="s">
        <v>214</v>
      </c>
      <c r="G787" s="529" t="s">
        <v>222</v>
      </c>
      <c r="H787" s="557">
        <v>53.651442320290919</v>
      </c>
      <c r="I787" s="557">
        <v>566.54273133623974</v>
      </c>
      <c r="J787" s="558">
        <v>620.19417365653067</v>
      </c>
      <c r="K787" s="557">
        <v>16.042354311112536</v>
      </c>
      <c r="L787" s="557">
        <v>3.6214718230026981</v>
      </c>
      <c r="M787" s="558">
        <v>19.663826134115233</v>
      </c>
      <c r="N787" s="557">
        <v>5.4934779549630965</v>
      </c>
      <c r="O787" s="557">
        <v>47.479808742061479</v>
      </c>
      <c r="P787" s="557">
        <v>8.5218680715032225</v>
      </c>
      <c r="Q787" s="557">
        <v>4.9935953807345976</v>
      </c>
      <c r="R787" s="557">
        <v>25.186246965501436</v>
      </c>
      <c r="S787" s="557">
        <v>55.607433195809925</v>
      </c>
      <c r="T787" s="557">
        <v>41.081989858702379</v>
      </c>
      <c r="U787" s="557">
        <v>10.507152148726986</v>
      </c>
      <c r="V787" s="558">
        <v>198.87157231800313</v>
      </c>
      <c r="W787" s="558">
        <v>1186.3044743251482</v>
      </c>
      <c r="X787" s="557">
        <v>122.10365257466238</v>
      </c>
      <c r="Y787" s="559">
        <v>1308.1651271317198</v>
      </c>
      <c r="Z787" s="568" t="str">
        <f>SUBSTITUTE(SUBSTITUTE(SUBSTITUTE(SUBSTITUTE(IF(E787="","",VLOOKUP(E787,Esquemas_NORM!$A$2:$H$126,8,FALSE)),"PROVINCIA ADMINISTRATIVA Y DE PLANIFICACIÓN","PAT"),"PROVINCIA ADMINISTRATIVA Y DE PLANIFICACION","PAT"),"PROVINCIA ADMINISTRATIVA DE PLANIFICACION","PAT"),"PROVINCIA ADMINISTRATIVA Y PLANIFICACION","PAT")</f>
        <v>PAT MINERO AGROECOLOGICA</v>
      </c>
      <c r="AA787" s="568" t="str">
        <f>IF($E787="","",INDEX(Esquemas_NORM!$H$2:$K$126,MATCH($E787,Esquemas_NORM!$A$2:$A$126,0),MATCH(AA$4,Esquemas_NORM!$H$1:$K$1,0)))</f>
        <v>A la fecha no ha conformado un EAT Región</v>
      </c>
      <c r="AB787" s="568" t="str">
        <f>IF($E787="","",INDEX(Esquemas_NORM!$H$2:$K$126,MATCH($E787,Esquemas_NORM!$A$2:$A$126,0),MATCH(AB$4,Esquemas_NORM!$H$1:$K$1,0)))</f>
        <v>A la fecha no ha conformado un EAT Área Metropolitana</v>
      </c>
      <c r="AC787" s="568" t="str">
        <f>IF($E787="","",INDEX(Esquemas_NORM!$H$2:$K$126,MATCH($E787,Esquemas_NORM!$A$2:$A$126,0),MATCH(AC$4,Esquemas_NORM!$H$1:$K$1,0)))</f>
        <v>A la fecha no ha conformado un EAT asociación - unión</v>
      </c>
      <c r="AD787" s="645"/>
    </row>
    <row r="788" spans="1:30" hidden="1" x14ac:dyDescent="0.3">
      <c r="A788" s="556">
        <v>2021</v>
      </c>
      <c r="B788" s="529" t="s">
        <v>556</v>
      </c>
      <c r="C788" s="529" t="s">
        <v>211</v>
      </c>
      <c r="D788" s="529" t="s">
        <v>563</v>
      </c>
      <c r="E788" s="529" t="s">
        <v>223</v>
      </c>
      <c r="F788" s="529" t="s">
        <v>214</v>
      </c>
      <c r="G788" s="529" t="s">
        <v>224</v>
      </c>
      <c r="H788" s="557">
        <v>41.839044944045689</v>
      </c>
      <c r="I788" s="557">
        <v>1.0232065283438407</v>
      </c>
      <c r="J788" s="558">
        <v>42.862251472389531</v>
      </c>
      <c r="K788" s="557">
        <v>8.0541718392719126</v>
      </c>
      <c r="L788" s="557">
        <v>6.5788290292911009</v>
      </c>
      <c r="M788" s="558">
        <v>14.633000868563013</v>
      </c>
      <c r="N788" s="557">
        <v>29.760274643279015</v>
      </c>
      <c r="O788" s="557">
        <v>21.161162737855825</v>
      </c>
      <c r="P788" s="557">
        <v>4.3931696066132195</v>
      </c>
      <c r="Q788" s="557">
        <v>2.7786818689576829</v>
      </c>
      <c r="R788" s="557">
        <v>15.726862054256245</v>
      </c>
      <c r="S788" s="557">
        <v>19.857892735538499</v>
      </c>
      <c r="T788" s="557">
        <v>29.260453327134581</v>
      </c>
      <c r="U788" s="557">
        <v>5.6228503741384808</v>
      </c>
      <c r="V788" s="558">
        <v>128.56134734777356</v>
      </c>
      <c r="W788" s="558">
        <v>200.43681244944815</v>
      </c>
      <c r="X788" s="557">
        <v>20.630510497309302</v>
      </c>
      <c r="Y788" s="559">
        <v>221.02626595000908</v>
      </c>
      <c r="Z788" s="568" t="str">
        <f>SUBSTITUTE(SUBSTITUTE(SUBSTITUTE(SUBSTITUTE(IF(E788="","",VLOOKUP(E788,Esquemas_NORM!$A$2:$H$126,8,FALSE)),"PROVINCIA ADMINISTRATIVA Y DE PLANIFICACIÓN","PAT"),"PROVINCIA ADMINISTRATIVA Y DE PLANIFICACION","PAT"),"PROVINCIA ADMINISTRATIVA DE PLANIFICACION","PAT"),"PROVINCIA ADMINISTRATIVA Y PLANIFICACION","PAT")</f>
        <v>A la fecha no ha conformado un EAT Provincia</v>
      </c>
      <c r="AA788" s="568" t="str">
        <f>IF($E788="","",INDEX(Esquemas_NORM!$H$2:$K$126,MATCH($E788,Esquemas_NORM!$A$2:$A$126,0),MATCH(AA$4,Esquemas_NORM!$H$1:$K$1,0)))</f>
        <v>A la fecha no ha conformado un EAT Región</v>
      </c>
      <c r="AB788" s="568" t="str">
        <f>IF($E788="","",INDEX(Esquemas_NORM!$H$2:$K$126,MATCH($E788,Esquemas_NORM!$A$2:$A$126,0),MATCH(AB$4,Esquemas_NORM!$H$1:$K$1,0)))</f>
        <v>A la fecha no ha conformado un EAT Área Metropolitana</v>
      </c>
      <c r="AC788" s="568" t="str">
        <f>IF($E788="","",INDEX(Esquemas_NORM!$H$2:$K$126,MATCH($E788,Esquemas_NORM!$A$2:$A$126,0),MATCH(AC$4,Esquemas_NORM!$H$1:$K$1,0)))</f>
        <v>A la fecha no ha conformado un EAT asociación - unión</v>
      </c>
      <c r="AD788" s="645"/>
    </row>
    <row r="789" spans="1:30" hidden="1" x14ac:dyDescent="0.3">
      <c r="A789" s="556">
        <v>2021</v>
      </c>
      <c r="B789" s="529" t="s">
        <v>556</v>
      </c>
      <c r="C789" s="529" t="s">
        <v>211</v>
      </c>
      <c r="D789" s="529" t="s">
        <v>563</v>
      </c>
      <c r="E789" s="529" t="s">
        <v>225</v>
      </c>
      <c r="F789" s="529" t="s">
        <v>214</v>
      </c>
      <c r="G789" s="529" t="s">
        <v>226</v>
      </c>
      <c r="H789" s="557">
        <v>97.057453918382336</v>
      </c>
      <c r="I789" s="557">
        <v>47.554634491352047</v>
      </c>
      <c r="J789" s="558">
        <v>144.61208840973438</v>
      </c>
      <c r="K789" s="557">
        <v>8.2023692688004211</v>
      </c>
      <c r="L789" s="557">
        <v>4.2629712626206748</v>
      </c>
      <c r="M789" s="558">
        <v>12.465340531421095</v>
      </c>
      <c r="N789" s="557">
        <v>10.412937710244993</v>
      </c>
      <c r="O789" s="557">
        <v>14.505658790860194</v>
      </c>
      <c r="P789" s="557">
        <v>2.5229239322252996</v>
      </c>
      <c r="Q789" s="557">
        <v>1.8716065460530862</v>
      </c>
      <c r="R789" s="557">
        <v>10.307517631007757</v>
      </c>
      <c r="S789" s="557">
        <v>15.717973895042078</v>
      </c>
      <c r="T789" s="557">
        <v>16.645115494107248</v>
      </c>
      <c r="U789" s="557">
        <v>3.5881376958987614</v>
      </c>
      <c r="V789" s="558">
        <v>75.571871695439427</v>
      </c>
      <c r="W789" s="558">
        <v>286.24787013109312</v>
      </c>
      <c r="X789" s="557">
        <v>29.462849750007141</v>
      </c>
      <c r="Y789" s="559">
        <v>315.65208555275785</v>
      </c>
      <c r="Z789" s="568" t="str">
        <f>SUBSTITUTE(SUBSTITUTE(SUBSTITUTE(SUBSTITUTE(IF(E789="","",VLOOKUP(E789,Esquemas_NORM!$A$2:$H$126,8,FALSE)),"PROVINCIA ADMINISTRATIVA Y DE PLANIFICACIÓN","PAT"),"PROVINCIA ADMINISTRATIVA Y DE PLANIFICACION","PAT"),"PROVINCIA ADMINISTRATIVA DE PLANIFICACION","PAT"),"PROVINCIA ADMINISTRATIVA Y PLANIFICACION","PAT")</f>
        <v>A la fecha no ha conformado un EAT Provincia</v>
      </c>
      <c r="AA789" s="568" t="str">
        <f>IF($E789="","",INDEX(Esquemas_NORM!$H$2:$K$126,MATCH($E789,Esquemas_NORM!$A$2:$A$126,0),MATCH(AA$4,Esquemas_NORM!$H$1:$K$1,0)))</f>
        <v>A la fecha no ha conformado un EAT Región</v>
      </c>
      <c r="AB789" s="568" t="str">
        <f>IF($E789="","",INDEX(Esquemas_NORM!$H$2:$K$126,MATCH($E789,Esquemas_NORM!$A$2:$A$126,0),MATCH(AB$4,Esquemas_NORM!$H$1:$K$1,0)))</f>
        <v>A la fecha no ha conformado un EAT Área Metropolitana</v>
      </c>
      <c r="AC789" s="568" t="str">
        <f>IF($E789="","",INDEX(Esquemas_NORM!$H$2:$K$126,MATCH($E789,Esquemas_NORM!$A$2:$A$126,0),MATCH(AC$4,Esquemas_NORM!$H$1:$K$1,0)))</f>
        <v>A la fecha no ha conformado un EAT asociación - unión</v>
      </c>
      <c r="AD789" s="645"/>
    </row>
    <row r="790" spans="1:30" hidden="1" x14ac:dyDescent="0.3">
      <c r="A790" s="556">
        <v>2021</v>
      </c>
      <c r="B790" s="529" t="s">
        <v>556</v>
      </c>
      <c r="C790" s="529" t="s">
        <v>211</v>
      </c>
      <c r="D790" s="529" t="s">
        <v>567</v>
      </c>
      <c r="E790" s="529" t="s">
        <v>227</v>
      </c>
      <c r="F790" s="529" t="s">
        <v>214</v>
      </c>
      <c r="G790" s="529" t="s">
        <v>228</v>
      </c>
      <c r="H790" s="557">
        <v>19.906981927836281</v>
      </c>
      <c r="I790" s="557">
        <v>286.72901632637962</v>
      </c>
      <c r="J790" s="558">
        <v>306.63599825421591</v>
      </c>
      <c r="K790" s="557">
        <v>22.567052741178767</v>
      </c>
      <c r="L790" s="557">
        <v>5.0674623599168678</v>
      </c>
      <c r="M790" s="558">
        <v>27.634515101095634</v>
      </c>
      <c r="N790" s="557">
        <v>13.750136757832987</v>
      </c>
      <c r="O790" s="557">
        <v>85.69142025515886</v>
      </c>
      <c r="P790" s="557">
        <v>23.561733197445189</v>
      </c>
      <c r="Q790" s="557">
        <v>10.060999282238518</v>
      </c>
      <c r="R790" s="557">
        <v>47.014583750826652</v>
      </c>
      <c r="S790" s="557">
        <v>68.68205585137089</v>
      </c>
      <c r="T790" s="557">
        <v>65.700951917113855</v>
      </c>
      <c r="U790" s="557">
        <v>19.637177199017898</v>
      </c>
      <c r="V790" s="558">
        <v>334.09905821100489</v>
      </c>
      <c r="W790" s="558">
        <v>838.0614498071767</v>
      </c>
      <c r="X790" s="557">
        <v>86.259780956955538</v>
      </c>
      <c r="Y790" s="559">
        <v>924.14956426336482</v>
      </c>
      <c r="Z790" s="568" t="str">
        <f>SUBSTITUTE(SUBSTITUTE(SUBSTITUTE(SUBSTITUTE(IF(E790="","",VLOOKUP(E790,Esquemas_NORM!$A$2:$H$126,8,FALSE)),"PROVINCIA ADMINISTRATIVA Y DE PLANIFICACIÓN","PAT"),"PROVINCIA ADMINISTRATIVA Y DE PLANIFICACION","PAT"),"PROVINCIA ADMINISTRATIVA DE PLANIFICACION","PAT"),"PROVINCIA ADMINISTRATIVA Y PLANIFICACION","PAT")</f>
        <v>PAT MINERO AGROECOLOGICA</v>
      </c>
      <c r="AA790" s="568" t="str">
        <f>IF($E790="","",INDEX(Esquemas_NORM!$H$2:$K$126,MATCH($E790,Esquemas_NORM!$A$2:$A$126,0),MATCH(AA$4,Esquemas_NORM!$H$1:$K$1,0)))</f>
        <v>A la fecha no ha conformado un EAT Región</v>
      </c>
      <c r="AB790" s="568" t="str">
        <f>IF($E790="","",INDEX(Esquemas_NORM!$H$2:$K$126,MATCH($E790,Esquemas_NORM!$A$2:$A$126,0),MATCH(AB$4,Esquemas_NORM!$H$1:$K$1,0)))</f>
        <v>A la fecha no ha conformado un EAT Área Metropolitana</v>
      </c>
      <c r="AC790" s="568" t="str">
        <f>IF($E790="","",INDEX(Esquemas_NORM!$H$2:$K$126,MATCH($E790,Esquemas_NORM!$A$2:$A$126,0),MATCH(AC$4,Esquemas_NORM!$H$1:$K$1,0)))</f>
        <v>A la fecha no ha conformado un EAT asociación - unión</v>
      </c>
      <c r="AD790" s="645"/>
    </row>
    <row r="791" spans="1:30" hidden="1" x14ac:dyDescent="0.3">
      <c r="A791" s="556">
        <v>2021</v>
      </c>
      <c r="B791" s="529" t="s">
        <v>556</v>
      </c>
      <c r="C791" s="529" t="s">
        <v>211</v>
      </c>
      <c r="D791" s="529" t="s">
        <v>565</v>
      </c>
      <c r="E791" s="529" t="s">
        <v>229</v>
      </c>
      <c r="F791" s="529" t="s">
        <v>214</v>
      </c>
      <c r="G791" s="529" t="s">
        <v>230</v>
      </c>
      <c r="H791" s="557">
        <v>21.423350955916778</v>
      </c>
      <c r="I791" s="557">
        <v>1.5057687843539929</v>
      </c>
      <c r="J791" s="558">
        <v>22.929119740270771</v>
      </c>
      <c r="K791" s="557">
        <v>4.2001334950350175</v>
      </c>
      <c r="L791" s="557">
        <v>4.1621107414038487</v>
      </c>
      <c r="M791" s="558">
        <v>8.3622442364388654</v>
      </c>
      <c r="N791" s="557">
        <v>1.4265923976749895</v>
      </c>
      <c r="O791" s="557">
        <v>22.288342088846861</v>
      </c>
      <c r="P791" s="557">
        <v>3.509484488544151</v>
      </c>
      <c r="Q791" s="557">
        <v>3.138709290688285</v>
      </c>
      <c r="R791" s="557">
        <v>12.181771922364247</v>
      </c>
      <c r="S791" s="557">
        <v>14.140298523548813</v>
      </c>
      <c r="T791" s="557">
        <v>25.489750598933366</v>
      </c>
      <c r="U791" s="557">
        <v>5.2679096258361566</v>
      </c>
      <c r="V791" s="558">
        <v>87.442858936436863</v>
      </c>
      <c r="W791" s="558">
        <v>122.9075114913967</v>
      </c>
      <c r="X791" s="557">
        <v>12.650593845683277</v>
      </c>
      <c r="Y791" s="559">
        <v>135.5329292567084</v>
      </c>
      <c r="Z791" s="568" t="str">
        <f>SUBSTITUTE(SUBSTITUTE(SUBSTITUTE(SUBSTITUTE(IF(E791="","",VLOOKUP(E791,Esquemas_NORM!$A$2:$H$126,8,FALSE)),"PROVINCIA ADMINISTRATIVA Y DE PLANIFICACIÓN","PAT"),"PROVINCIA ADMINISTRATIVA Y DE PLANIFICACION","PAT"),"PROVINCIA ADMINISTRATIVA DE PLANIFICACION","PAT"),"PROVINCIA ADMINISTRATIVA Y PLANIFICACION","PAT")</f>
        <v>PAT MINERO AGROECOLOGICA</v>
      </c>
      <c r="AA791" s="568" t="str">
        <f>IF($E791="","",INDEX(Esquemas_NORM!$H$2:$K$126,MATCH($E791,Esquemas_NORM!$A$2:$A$126,0),MATCH(AA$4,Esquemas_NORM!$H$1:$K$1,0)))</f>
        <v>A la fecha no ha conformado un EAT Región</v>
      </c>
      <c r="AB791" s="568" t="str">
        <f>IF($E791="","",INDEX(Esquemas_NORM!$H$2:$K$126,MATCH($E791,Esquemas_NORM!$A$2:$A$126,0),MATCH(AB$4,Esquemas_NORM!$H$1:$K$1,0)))</f>
        <v>A la fecha no ha conformado un EAT Área Metropolitana</v>
      </c>
      <c r="AC791" s="568" t="str">
        <f>IF($E791="","",INDEX(Esquemas_NORM!$H$2:$K$126,MATCH($E791,Esquemas_NORM!$A$2:$A$126,0),MATCH(AC$4,Esquemas_NORM!$H$1:$K$1,0)))</f>
        <v>A la fecha no ha conformado un EAT asociación - unión</v>
      </c>
      <c r="AD791" s="645"/>
    </row>
    <row r="792" spans="1:30" hidden="1" x14ac:dyDescent="0.3">
      <c r="A792" s="556">
        <v>2021</v>
      </c>
      <c r="B792" s="529" t="s">
        <v>556</v>
      </c>
      <c r="C792" s="529" t="s">
        <v>211</v>
      </c>
      <c r="D792" s="529" t="s">
        <v>565</v>
      </c>
      <c r="E792" s="529" t="s">
        <v>231</v>
      </c>
      <c r="F792" s="529" t="s">
        <v>214</v>
      </c>
      <c r="G792" s="529" t="s">
        <v>232</v>
      </c>
      <c r="H792" s="557">
        <v>11.209513679319947</v>
      </c>
      <c r="I792" s="557">
        <v>0.44676619737933615</v>
      </c>
      <c r="J792" s="558">
        <v>11.656279876699283</v>
      </c>
      <c r="K792" s="557">
        <v>3.969469044591444</v>
      </c>
      <c r="L792" s="557">
        <v>1.0706617649834853</v>
      </c>
      <c r="M792" s="558">
        <v>5.0401308095749293</v>
      </c>
      <c r="N792" s="557">
        <v>0.82467337374502969</v>
      </c>
      <c r="O792" s="557">
        <v>11.494832404838798</v>
      </c>
      <c r="P792" s="557">
        <v>1.8678099214674928</v>
      </c>
      <c r="Q792" s="557">
        <v>1.3435394745667197</v>
      </c>
      <c r="R792" s="557">
        <v>6.5405654885061413</v>
      </c>
      <c r="S792" s="557">
        <v>8.7836853714221839</v>
      </c>
      <c r="T792" s="557">
        <v>16.277102115123927</v>
      </c>
      <c r="U792" s="557">
        <v>3.3870901808494489</v>
      </c>
      <c r="V792" s="558">
        <v>50.519298330519739</v>
      </c>
      <c r="W792" s="558">
        <v>68.992711977597949</v>
      </c>
      <c r="X792" s="557">
        <v>7.1012647392333648</v>
      </c>
      <c r="Y792" s="559">
        <v>76.079844414901814</v>
      </c>
      <c r="Z792" s="568" t="str">
        <f>SUBSTITUTE(SUBSTITUTE(SUBSTITUTE(SUBSTITUTE(IF(E792="","",VLOOKUP(E792,Esquemas_NORM!$A$2:$H$126,8,FALSE)),"PROVINCIA ADMINISTRATIVA Y DE PLANIFICACIÓN","PAT"),"PROVINCIA ADMINISTRATIVA Y DE PLANIFICACION","PAT"),"PROVINCIA ADMINISTRATIVA DE PLANIFICACION","PAT"),"PROVINCIA ADMINISTRATIVA Y PLANIFICACION","PAT")</f>
        <v>PAT MINERO AGROECOLOGICA</v>
      </c>
      <c r="AA792" s="568" t="str">
        <f>IF($E792="","",INDEX(Esquemas_NORM!$H$2:$K$126,MATCH($E792,Esquemas_NORM!$A$2:$A$126,0),MATCH(AA$4,Esquemas_NORM!$H$1:$K$1,0)))</f>
        <v>A la fecha no ha conformado un EAT Región</v>
      </c>
      <c r="AB792" s="568" t="str">
        <f>IF($E792="","",INDEX(Esquemas_NORM!$H$2:$K$126,MATCH($E792,Esquemas_NORM!$A$2:$A$126,0),MATCH(AB$4,Esquemas_NORM!$H$1:$K$1,0)))</f>
        <v>A la fecha no ha conformado un EAT Área Metropolitana</v>
      </c>
      <c r="AC792" s="568" t="str">
        <f>IF($E792="","",INDEX(Esquemas_NORM!$H$2:$K$126,MATCH($E792,Esquemas_NORM!$A$2:$A$126,0),MATCH(AC$4,Esquemas_NORM!$H$1:$K$1,0)))</f>
        <v>A la fecha no ha conformado un EAT asociación - unión</v>
      </c>
      <c r="AD792" s="645"/>
    </row>
    <row r="793" spans="1:30" hidden="1" x14ac:dyDescent="0.3">
      <c r="A793" s="556">
        <v>2021</v>
      </c>
      <c r="B793" s="529" t="s">
        <v>556</v>
      </c>
      <c r="C793" s="529" t="s">
        <v>211</v>
      </c>
      <c r="D793" s="529" t="s">
        <v>565</v>
      </c>
      <c r="E793" s="529" t="s">
        <v>233</v>
      </c>
      <c r="F793" s="529" t="s">
        <v>214</v>
      </c>
      <c r="G793" s="529" t="s">
        <v>234</v>
      </c>
      <c r="H793" s="557">
        <v>82.708631017718389</v>
      </c>
      <c r="I793" s="557">
        <v>0.38694536537508528</v>
      </c>
      <c r="J793" s="558">
        <v>83.095576383093473</v>
      </c>
      <c r="K793" s="557">
        <v>13.745222787481653</v>
      </c>
      <c r="L793" s="557">
        <v>5.2878933098198218</v>
      </c>
      <c r="M793" s="558">
        <v>19.033116097301473</v>
      </c>
      <c r="N793" s="557">
        <v>1.5667105251570705</v>
      </c>
      <c r="O793" s="557">
        <v>26.296643888350271</v>
      </c>
      <c r="P793" s="557">
        <v>5.4653794160362033</v>
      </c>
      <c r="Q793" s="557">
        <v>4.629241865727252</v>
      </c>
      <c r="R793" s="557">
        <v>22.22291198095504</v>
      </c>
      <c r="S793" s="557">
        <v>23.215597022285568</v>
      </c>
      <c r="T793" s="557">
        <v>51.764728981883806</v>
      </c>
      <c r="U793" s="557">
        <v>7.8398582909931571</v>
      </c>
      <c r="V793" s="558">
        <v>143.00107197138837</v>
      </c>
      <c r="W793" s="558">
        <v>261.66200102531411</v>
      </c>
      <c r="X793" s="557">
        <v>26.932281515215934</v>
      </c>
      <c r="Y793" s="559">
        <v>288.54068432274744</v>
      </c>
      <c r="Z793" s="568" t="str">
        <f>SUBSTITUTE(SUBSTITUTE(SUBSTITUTE(SUBSTITUTE(IF(E793="","",VLOOKUP(E793,Esquemas_NORM!$A$2:$H$126,8,FALSE)),"PROVINCIA ADMINISTRATIVA Y DE PLANIFICACIÓN","PAT"),"PROVINCIA ADMINISTRATIVA Y DE PLANIFICACION","PAT"),"PROVINCIA ADMINISTRATIVA DE PLANIFICACION","PAT"),"PROVINCIA ADMINISTRATIVA Y PLANIFICACION","PAT")</f>
        <v>PAT MINERO AGROECOLOGICA</v>
      </c>
      <c r="AA793" s="568" t="str">
        <f>IF($E793="","",INDEX(Esquemas_NORM!$H$2:$K$126,MATCH($E793,Esquemas_NORM!$A$2:$A$126,0),MATCH(AA$4,Esquemas_NORM!$H$1:$K$1,0)))</f>
        <v>A la fecha no ha conformado un EAT Región</v>
      </c>
      <c r="AB793" s="568" t="str">
        <f>IF($E793="","",INDEX(Esquemas_NORM!$H$2:$K$126,MATCH($E793,Esquemas_NORM!$A$2:$A$126,0),MATCH(AB$4,Esquemas_NORM!$H$1:$K$1,0)))</f>
        <v>A la fecha no ha conformado un EAT Área Metropolitana</v>
      </c>
      <c r="AC793" s="568" t="str">
        <f>IF($E793="","",INDEX(Esquemas_NORM!$H$2:$K$126,MATCH($E793,Esquemas_NORM!$A$2:$A$126,0),MATCH(AC$4,Esquemas_NORM!$H$1:$K$1,0)))</f>
        <v>A la fecha no ha conformado un EAT asociación - unión</v>
      </c>
      <c r="AD793" s="645"/>
    </row>
    <row r="794" spans="1:30" hidden="1" x14ac:dyDescent="0.3">
      <c r="A794" s="556">
        <v>2021</v>
      </c>
      <c r="B794" s="529" t="s">
        <v>556</v>
      </c>
      <c r="C794" s="529" t="s">
        <v>235</v>
      </c>
      <c r="D794" s="529" t="s">
        <v>568</v>
      </c>
      <c r="E794" s="529" t="s">
        <v>237</v>
      </c>
      <c r="F794" s="529" t="s">
        <v>238</v>
      </c>
      <c r="G794" s="529" t="s">
        <v>239</v>
      </c>
      <c r="H794" s="557">
        <v>23.71520263555999</v>
      </c>
      <c r="I794" s="557">
        <v>0</v>
      </c>
      <c r="J794" s="558">
        <v>23.71520263555999</v>
      </c>
      <c r="K794" s="557">
        <v>6.3028892728832924</v>
      </c>
      <c r="L794" s="557">
        <v>1.9899311674037652</v>
      </c>
      <c r="M794" s="558">
        <v>8.2928204402870573</v>
      </c>
      <c r="N794" s="557">
        <v>0.69191096010024278</v>
      </c>
      <c r="O794" s="557">
        <v>20.319972791252688</v>
      </c>
      <c r="P794" s="557">
        <v>3.2222433923389122</v>
      </c>
      <c r="Q794" s="557">
        <v>2.6187979967053341</v>
      </c>
      <c r="R794" s="557">
        <v>11.198590418656281</v>
      </c>
      <c r="S794" s="557">
        <v>13.377384015457343</v>
      </c>
      <c r="T794" s="557">
        <v>18.84037489684113</v>
      </c>
      <c r="U794" s="557">
        <v>5.067060878942284</v>
      </c>
      <c r="V794" s="558">
        <v>75.33633535029422</v>
      </c>
      <c r="W794" s="558">
        <v>111.41178108170806</v>
      </c>
      <c r="X794" s="557">
        <v>11.467364158517951</v>
      </c>
      <c r="Y794" s="559">
        <v>122.85632391774682</v>
      </c>
      <c r="Z794" s="568" t="str">
        <f>SUBSTITUTE(SUBSTITUTE(SUBSTITUTE(SUBSTITUTE(IF(E794="","",VLOOKUP(E794,Esquemas_NORM!$A$2:$H$126,8,FALSE)),"PROVINCIA ADMINISTRATIVA Y DE PLANIFICACIÓN","PAT"),"PROVINCIA ADMINISTRATIVA Y DE PLANIFICACION","PAT"),"PROVINCIA ADMINISTRATIVA DE PLANIFICACION","PAT"),"PROVINCIA ADMINISTRATIVA Y PLANIFICACION","PAT")</f>
        <v>PAT BIOENERGÉTICA DEL NORTE DE ANTIOQUIA</v>
      </c>
      <c r="AA794" s="568" t="str">
        <f>IF($E794="","",INDEX(Esquemas_NORM!$H$2:$K$126,MATCH($E794,Esquemas_NORM!$A$2:$A$126,0),MATCH(AA$4,Esquemas_NORM!$H$1:$K$1,0)))</f>
        <v>A la fecha no ha conformado un EAT Región</v>
      </c>
      <c r="AB794" s="568" t="str">
        <f>IF($E794="","",INDEX(Esquemas_NORM!$H$2:$K$126,MATCH($E794,Esquemas_NORM!$A$2:$A$126,0),MATCH(AB$4,Esquemas_NORM!$H$1:$K$1,0)))</f>
        <v>A la fecha no ha conformado un EAT Área Metropolitana</v>
      </c>
      <c r="AC794" s="568" t="str">
        <f>IF($E794="","",INDEX(Esquemas_NORM!$H$2:$K$126,MATCH($E794,Esquemas_NORM!$A$2:$A$126,0),MATCH(AC$4,Esquemas_NORM!$H$1:$K$1,0)))</f>
        <v>ASOCIACION DE MUNICIPIOS DEL NORTE ANTIOQUEÑO - AMUNORTE</v>
      </c>
      <c r="AD794" s="645"/>
    </row>
    <row r="795" spans="1:30" hidden="1" x14ac:dyDescent="0.3">
      <c r="A795" s="556">
        <v>2021</v>
      </c>
      <c r="B795" s="529" t="s">
        <v>556</v>
      </c>
      <c r="C795" s="529" t="s">
        <v>235</v>
      </c>
      <c r="D795" s="529" t="s">
        <v>569</v>
      </c>
      <c r="E795" s="529" t="s">
        <v>240</v>
      </c>
      <c r="F795" s="529" t="s">
        <v>238</v>
      </c>
      <c r="G795" s="529" t="s">
        <v>241</v>
      </c>
      <c r="H795" s="557">
        <v>18.051913910654747</v>
      </c>
      <c r="I795" s="557">
        <v>1.9984707444250613E-2</v>
      </c>
      <c r="J795" s="558">
        <v>18.071898618098999</v>
      </c>
      <c r="K795" s="557">
        <v>5.1013659621238503</v>
      </c>
      <c r="L795" s="557">
        <v>0.1429399554298319</v>
      </c>
      <c r="M795" s="558">
        <v>5.2443059175536826</v>
      </c>
      <c r="N795" s="557">
        <v>1.1352931395470232</v>
      </c>
      <c r="O795" s="557">
        <v>10.438194512265746</v>
      </c>
      <c r="P795" s="557">
        <v>1.979490997099502</v>
      </c>
      <c r="Q795" s="557">
        <v>1.0967244984787445</v>
      </c>
      <c r="R795" s="557">
        <v>7.0008111578183945</v>
      </c>
      <c r="S795" s="557">
        <v>11.044829188235003</v>
      </c>
      <c r="T795" s="557">
        <v>10.999181294204554</v>
      </c>
      <c r="U795" s="557">
        <v>2.263876889698313</v>
      </c>
      <c r="V795" s="558">
        <v>45.958401677347283</v>
      </c>
      <c r="W795" s="558">
        <v>72.76382697117316</v>
      </c>
      <c r="X795" s="557">
        <v>7.4894171275643302</v>
      </c>
      <c r="Y795" s="559">
        <v>80.238339330641992</v>
      </c>
      <c r="Z795" s="568" t="str">
        <f>SUBSTITUTE(SUBSTITUTE(SUBSTITUTE(SUBSTITUTE(IF(E795="","",VLOOKUP(E795,Esquemas_NORM!$A$2:$H$126,8,FALSE)),"PROVINCIA ADMINISTRATIVA Y DE PLANIFICACIÓN","PAT"),"PROVINCIA ADMINISTRATIVA Y DE PLANIFICACION","PAT"),"PROVINCIA ADMINISTRATIVA DE PLANIFICACION","PAT"),"PROVINCIA ADMINISTRATIVA Y PLANIFICACION","PAT")</f>
        <v>PAT DEL RIO GRANDE</v>
      </c>
      <c r="AA795" s="568" t="str">
        <f>IF($E795="","",INDEX(Esquemas_NORM!$H$2:$K$126,MATCH($E795,Esquemas_NORM!$A$2:$A$126,0),MATCH(AA$4,Esquemas_NORM!$H$1:$K$1,0)))</f>
        <v>A la fecha no ha conformado un EAT Región</v>
      </c>
      <c r="AB795" s="568" t="str">
        <f>IF($E795="","",INDEX(Esquemas_NORM!$H$2:$K$126,MATCH($E795,Esquemas_NORM!$A$2:$A$126,0),MATCH(AB$4,Esquemas_NORM!$H$1:$K$1,0)))</f>
        <v>A la fecha no ha conformado un EAT Área Metropolitana</v>
      </c>
      <c r="AC795" s="568" t="str">
        <f>IF($E795="","",INDEX(Esquemas_NORM!$H$2:$K$126,MATCH($E795,Esquemas_NORM!$A$2:$A$126,0),MATCH(AC$4,Esquemas_NORM!$H$1:$K$1,0)))</f>
        <v>A la fecha no ha conformado un EAT asociación - unión</v>
      </c>
      <c r="AD795" s="645"/>
    </row>
    <row r="796" spans="1:30" hidden="1" x14ac:dyDescent="0.3">
      <c r="A796" s="556">
        <v>2021</v>
      </c>
      <c r="B796" s="529" t="s">
        <v>556</v>
      </c>
      <c r="C796" s="529" t="s">
        <v>235</v>
      </c>
      <c r="D796" s="529" t="s">
        <v>568</v>
      </c>
      <c r="E796" s="529" t="s">
        <v>242</v>
      </c>
      <c r="F796" s="529" t="s">
        <v>238</v>
      </c>
      <c r="G796" s="529" t="s">
        <v>243</v>
      </c>
      <c r="H796" s="557">
        <v>12.029123846706506</v>
      </c>
      <c r="I796" s="557">
        <v>10.460132637631618</v>
      </c>
      <c r="J796" s="558">
        <v>22.489256484338124</v>
      </c>
      <c r="K796" s="557">
        <v>4.4123863650801916</v>
      </c>
      <c r="L796" s="557">
        <v>1.1043703498228401</v>
      </c>
      <c r="M796" s="558">
        <v>5.5167567149030319</v>
      </c>
      <c r="N796" s="557">
        <v>0.5253045128972782</v>
      </c>
      <c r="O796" s="557">
        <v>12.354593973497883</v>
      </c>
      <c r="P796" s="557">
        <v>2.1496728378598493</v>
      </c>
      <c r="Q796" s="557">
        <v>1.415172925723682</v>
      </c>
      <c r="R796" s="557">
        <v>5.9854797033453586</v>
      </c>
      <c r="S796" s="557">
        <v>9.9612737591199938</v>
      </c>
      <c r="T796" s="557">
        <v>20.632611011252887</v>
      </c>
      <c r="U796" s="557">
        <v>2.9419188725229324</v>
      </c>
      <c r="V796" s="558">
        <v>55.966027596219874</v>
      </c>
      <c r="W796" s="558">
        <v>91.771439381655838</v>
      </c>
      <c r="X796" s="557">
        <v>9.4458279413736133</v>
      </c>
      <c r="Y796" s="559">
        <v>101.19846908111882</v>
      </c>
      <c r="Z796" s="568" t="str">
        <f>SUBSTITUTE(SUBSTITUTE(SUBSTITUTE(SUBSTITUTE(IF(E796="","",VLOOKUP(E796,Esquemas_NORM!$A$2:$H$126,8,FALSE)),"PROVINCIA ADMINISTRATIVA Y DE PLANIFICACIÓN","PAT"),"PROVINCIA ADMINISTRATIVA Y DE PLANIFICACION","PAT"),"PROVINCIA ADMINISTRATIVA DE PLANIFICACION","PAT"),"PROVINCIA ADMINISTRATIVA Y PLANIFICACION","PAT")</f>
        <v>PAT BIOENERGÉTICA DEL NORTE DE ANTIOQUIA</v>
      </c>
      <c r="AA796" s="568" t="str">
        <f>IF($E796="","",INDEX(Esquemas_NORM!$H$2:$K$126,MATCH($E796,Esquemas_NORM!$A$2:$A$126,0),MATCH(AA$4,Esquemas_NORM!$H$1:$K$1,0)))</f>
        <v>A la fecha no ha conformado un EAT Región</v>
      </c>
      <c r="AB796" s="568" t="str">
        <f>IF($E796="","",INDEX(Esquemas_NORM!$H$2:$K$126,MATCH($E796,Esquemas_NORM!$A$2:$A$126,0),MATCH(AB$4,Esquemas_NORM!$H$1:$K$1,0)))</f>
        <v>A la fecha no ha conformado un EAT Área Metropolitana</v>
      </c>
      <c r="AC796" s="568" t="str">
        <f>IF($E796="","",INDEX(Esquemas_NORM!$H$2:$K$126,MATCH($E796,Esquemas_NORM!$A$2:$A$126,0),MATCH(AC$4,Esquemas_NORM!$H$1:$K$1,0)))</f>
        <v>ASOCIACION DE MUNICIPIOS DEL NORTE ANTIOQUEÑO - AMUNORTE</v>
      </c>
      <c r="AD796" s="645"/>
    </row>
    <row r="797" spans="1:30" hidden="1" x14ac:dyDescent="0.3">
      <c r="A797" s="556">
        <v>2021</v>
      </c>
      <c r="B797" s="529" t="s">
        <v>556</v>
      </c>
      <c r="C797" s="529" t="s">
        <v>235</v>
      </c>
      <c r="D797" s="529" t="s">
        <v>568</v>
      </c>
      <c r="E797" s="529" t="s">
        <v>244</v>
      </c>
      <c r="F797" s="529" t="s">
        <v>238</v>
      </c>
      <c r="G797" s="529" t="s">
        <v>245</v>
      </c>
      <c r="H797" s="557">
        <v>11.409475585491771</v>
      </c>
      <c r="I797" s="557">
        <v>0</v>
      </c>
      <c r="J797" s="558">
        <v>11.409475585491771</v>
      </c>
      <c r="K797" s="557">
        <v>4.7723831414679196</v>
      </c>
      <c r="L797" s="557">
        <v>0.71421247163606016</v>
      </c>
      <c r="M797" s="558">
        <v>5.4865956131039795</v>
      </c>
      <c r="N797" s="557">
        <v>0.84509141230046503</v>
      </c>
      <c r="O797" s="557">
        <v>8.2213073091225048</v>
      </c>
      <c r="P797" s="557">
        <v>2.6534208414279532</v>
      </c>
      <c r="Q797" s="557">
        <v>2.0466575831277716</v>
      </c>
      <c r="R797" s="557">
        <v>6.9677009721362939</v>
      </c>
      <c r="S797" s="557">
        <v>12.409512140506918</v>
      </c>
      <c r="T797" s="557">
        <v>17.761953087992531</v>
      </c>
      <c r="U797" s="557">
        <v>3.6023567845870739</v>
      </c>
      <c r="V797" s="558">
        <v>54.508000131201513</v>
      </c>
      <c r="W797" s="558">
        <v>72.348591576453771</v>
      </c>
      <c r="X797" s="557">
        <v>7.4466778818888075</v>
      </c>
      <c r="Y797" s="559">
        <v>79.780449746071156</v>
      </c>
      <c r="Z797" s="568" t="str">
        <f>SUBSTITUTE(SUBSTITUTE(SUBSTITUTE(SUBSTITUTE(IF(E797="","",VLOOKUP(E797,Esquemas_NORM!$A$2:$H$126,8,FALSE)),"PROVINCIA ADMINISTRATIVA Y DE PLANIFICACIÓN","PAT"),"PROVINCIA ADMINISTRATIVA Y DE PLANIFICACION","PAT"),"PROVINCIA ADMINISTRATIVA DE PLANIFICACION","PAT"),"PROVINCIA ADMINISTRATIVA Y PLANIFICACION","PAT")</f>
        <v>PAT BIOENERGÉTICA DEL NORTE DE ANTIOQUIA</v>
      </c>
      <c r="AA797" s="568" t="str">
        <f>IF($E797="","",INDEX(Esquemas_NORM!$H$2:$K$126,MATCH($E797,Esquemas_NORM!$A$2:$A$126,0),MATCH(AA$4,Esquemas_NORM!$H$1:$K$1,0)))</f>
        <v>A la fecha no ha conformado un EAT Región</v>
      </c>
      <c r="AB797" s="568" t="str">
        <f>IF($E797="","",INDEX(Esquemas_NORM!$H$2:$K$126,MATCH($E797,Esquemas_NORM!$A$2:$A$126,0),MATCH(AB$4,Esquemas_NORM!$H$1:$K$1,0)))</f>
        <v>A la fecha no ha conformado un EAT Área Metropolitana</v>
      </c>
      <c r="AC797" s="568" t="str">
        <f>IF($E797="","",INDEX(Esquemas_NORM!$H$2:$K$126,MATCH($E797,Esquemas_NORM!$A$2:$A$126,0),MATCH(AC$4,Esquemas_NORM!$H$1:$K$1,0)))</f>
        <v>ASOCIACION DE MUNICIPIOS DEL NORTE ANTIOQUEÑO - AMUNORTE</v>
      </c>
      <c r="AD797" s="645"/>
    </row>
    <row r="798" spans="1:30" hidden="1" x14ac:dyDescent="0.3">
      <c r="A798" s="556">
        <v>2021</v>
      </c>
      <c r="B798" s="529" t="s">
        <v>556</v>
      </c>
      <c r="C798" s="529" t="s">
        <v>235</v>
      </c>
      <c r="D798" s="529" t="s">
        <v>566</v>
      </c>
      <c r="E798" s="529" t="s">
        <v>246</v>
      </c>
      <c r="F798" s="529" t="s">
        <v>238</v>
      </c>
      <c r="G798" s="529" t="s">
        <v>247</v>
      </c>
      <c r="H798" s="557">
        <v>13.838836847771722</v>
      </c>
      <c r="I798" s="557">
        <v>0</v>
      </c>
      <c r="J798" s="558">
        <v>13.838836847771722</v>
      </c>
      <c r="K798" s="557">
        <v>1.8535031287252473</v>
      </c>
      <c r="L798" s="557">
        <v>2.1967887371010031</v>
      </c>
      <c r="M798" s="558">
        <v>4.0502918658262503</v>
      </c>
      <c r="N798" s="557">
        <v>14.82245873001879</v>
      </c>
      <c r="O798" s="557">
        <v>2.8967910715109624</v>
      </c>
      <c r="P798" s="557">
        <v>0.64103517137208288</v>
      </c>
      <c r="Q798" s="557">
        <v>0.39214607418079017</v>
      </c>
      <c r="R798" s="557">
        <v>2.7514884499261973</v>
      </c>
      <c r="S798" s="557">
        <v>3.5605820462434181</v>
      </c>
      <c r="T798" s="557">
        <v>5.2011165136009785</v>
      </c>
      <c r="U798" s="557">
        <v>0.81361941951411332</v>
      </c>
      <c r="V798" s="558">
        <v>31.079237476367332</v>
      </c>
      <c r="W798" s="558">
        <v>55.124305949375589</v>
      </c>
      <c r="X798" s="557">
        <v>5.6738208847356084</v>
      </c>
      <c r="Y798" s="559">
        <v>60.786835303266827</v>
      </c>
      <c r="Z798" s="568" t="str">
        <f>SUBSTITUTE(SUBSTITUTE(SUBSTITUTE(SUBSTITUTE(IF(E798="","",VLOOKUP(E798,Esquemas_NORM!$A$2:$H$126,8,FALSE)),"PROVINCIA ADMINISTRATIVA Y DE PLANIFICACIÓN","PAT"),"PROVINCIA ADMINISTRATIVA Y DE PLANIFICACION","PAT"),"PROVINCIA ADMINISTRATIVA DE PLANIFICACION","PAT"),"PROVINCIA ADMINISTRATIVA Y PLANIFICACION","PAT")</f>
        <v>PAT BIOENERGÉTICA DEL NORTE DE ANTIOQUIA</v>
      </c>
      <c r="AA798" s="568" t="str">
        <f>IF($E798="","",INDEX(Esquemas_NORM!$H$2:$K$126,MATCH($E798,Esquemas_NORM!$A$2:$A$126,0),MATCH(AA$4,Esquemas_NORM!$H$1:$K$1,0)))</f>
        <v>A la fecha no ha conformado un EAT Región</v>
      </c>
      <c r="AB798" s="568" t="str">
        <f>IF($E798="","",INDEX(Esquemas_NORM!$H$2:$K$126,MATCH($E798,Esquemas_NORM!$A$2:$A$126,0),MATCH(AB$4,Esquemas_NORM!$H$1:$K$1,0)))</f>
        <v>A la fecha no ha conformado un EAT Área Metropolitana</v>
      </c>
      <c r="AC798" s="568" t="str">
        <f>IF($E798="","",INDEX(Esquemas_NORM!$H$2:$K$126,MATCH($E798,Esquemas_NORM!$A$2:$A$126,0),MATCH(AC$4,Esquemas_NORM!$H$1:$K$1,0)))</f>
        <v>A la fecha no ha conformado un EAT asociación - unión</v>
      </c>
      <c r="AD798" s="645"/>
    </row>
    <row r="799" spans="1:30" hidden="1" x14ac:dyDescent="0.3">
      <c r="A799" s="556">
        <v>2021</v>
      </c>
      <c r="B799" s="529" t="s">
        <v>556</v>
      </c>
      <c r="C799" s="529" t="s">
        <v>235</v>
      </c>
      <c r="D799" s="529" t="s">
        <v>569</v>
      </c>
      <c r="E799" s="529" t="s">
        <v>248</v>
      </c>
      <c r="F799" s="529" t="s">
        <v>238</v>
      </c>
      <c r="G799" s="529" t="s">
        <v>249</v>
      </c>
      <c r="H799" s="557">
        <v>84.314540402538142</v>
      </c>
      <c r="I799" s="557">
        <v>2.2858894617386705</v>
      </c>
      <c r="J799" s="558">
        <v>86.600429864276819</v>
      </c>
      <c r="K799" s="557">
        <v>29.647765399173188</v>
      </c>
      <c r="L799" s="557">
        <v>3.4335495398232223</v>
      </c>
      <c r="M799" s="558">
        <v>33.081314938996414</v>
      </c>
      <c r="N799" s="557">
        <v>15.983359386084823</v>
      </c>
      <c r="O799" s="557">
        <v>50.306762079577616</v>
      </c>
      <c r="P799" s="557">
        <v>9.2483538497676978</v>
      </c>
      <c r="Q799" s="557">
        <v>10.047434975355662</v>
      </c>
      <c r="R799" s="557">
        <v>25.567461342845728</v>
      </c>
      <c r="S799" s="557">
        <v>39.265959956660836</v>
      </c>
      <c r="T799" s="557">
        <v>29.97152034204359</v>
      </c>
      <c r="U799" s="557">
        <v>9.1947109041323785</v>
      </c>
      <c r="V799" s="558">
        <v>189.58556283646834</v>
      </c>
      <c r="W799" s="558">
        <v>330.12698429788861</v>
      </c>
      <c r="X799" s="557">
        <v>33.979228325240733</v>
      </c>
      <c r="Y799" s="559">
        <v>364.03859020210183</v>
      </c>
      <c r="Z799" s="568" t="str">
        <f>SUBSTITUTE(SUBSTITUTE(SUBSTITUTE(SUBSTITUTE(IF(E799="","",VLOOKUP(E799,Esquemas_NORM!$A$2:$H$126,8,FALSE)),"PROVINCIA ADMINISTRATIVA Y DE PLANIFICACIÓN","PAT"),"PROVINCIA ADMINISTRATIVA Y DE PLANIFICACION","PAT"),"PROVINCIA ADMINISTRATIVA DE PLANIFICACION","PAT"),"PROVINCIA ADMINISTRATIVA Y PLANIFICACION","PAT")</f>
        <v>PAT DEL RIO GRANDE</v>
      </c>
      <c r="AA799" s="568" t="str">
        <f>IF($E799="","",INDEX(Esquemas_NORM!$H$2:$K$126,MATCH($E799,Esquemas_NORM!$A$2:$A$126,0),MATCH(AA$4,Esquemas_NORM!$H$1:$K$1,0)))</f>
        <v>A la fecha no ha conformado un EAT Región</v>
      </c>
      <c r="AB799" s="568" t="str">
        <f>IF($E799="","",INDEX(Esquemas_NORM!$H$2:$K$126,MATCH($E799,Esquemas_NORM!$A$2:$A$126,0),MATCH(AB$4,Esquemas_NORM!$H$1:$K$1,0)))</f>
        <v>A la fecha no ha conformado un EAT Área Metropolitana</v>
      </c>
      <c r="AC799" s="568" t="str">
        <f>IF($E799="","",INDEX(Esquemas_NORM!$H$2:$K$126,MATCH($E799,Esquemas_NORM!$A$2:$A$126,0),MATCH(AC$4,Esquemas_NORM!$H$1:$K$1,0)))</f>
        <v>ASOCIACION DE MUNICIPIOS DEL NORTE ANTIOQUEÑO - AMUNORTE</v>
      </c>
      <c r="AD799" s="645"/>
    </row>
    <row r="800" spans="1:30" hidden="1" x14ac:dyDescent="0.3">
      <c r="A800" s="556">
        <v>2021</v>
      </c>
      <c r="B800" s="529" t="s">
        <v>556</v>
      </c>
      <c r="C800" s="529" t="s">
        <v>235</v>
      </c>
      <c r="D800" s="529" t="s">
        <v>569</v>
      </c>
      <c r="E800" s="529" t="s">
        <v>250</v>
      </c>
      <c r="F800" s="529" t="s">
        <v>238</v>
      </c>
      <c r="G800" s="529" t="s">
        <v>251</v>
      </c>
      <c r="H800" s="557">
        <v>45.16706412310473</v>
      </c>
      <c r="I800" s="557">
        <v>0</v>
      </c>
      <c r="J800" s="558">
        <v>45.16706412310473</v>
      </c>
      <c r="K800" s="557">
        <v>159.47784854202098</v>
      </c>
      <c r="L800" s="557">
        <v>12.785293148328089</v>
      </c>
      <c r="M800" s="558">
        <v>172.26314169034907</v>
      </c>
      <c r="N800" s="557">
        <v>4.3338444783551244</v>
      </c>
      <c r="O800" s="557">
        <v>33.370299333809349</v>
      </c>
      <c r="P800" s="557">
        <v>4.7147278833754598</v>
      </c>
      <c r="Q800" s="557">
        <v>5.7413871983861133</v>
      </c>
      <c r="R800" s="557">
        <v>15.247091588998119</v>
      </c>
      <c r="S800" s="557">
        <v>24.308497834150863</v>
      </c>
      <c r="T800" s="557">
        <v>15.535129891872451</v>
      </c>
      <c r="U800" s="557">
        <v>5.5829529605471535</v>
      </c>
      <c r="V800" s="558">
        <v>108.83393116949463</v>
      </c>
      <c r="W800" s="558">
        <v>322.33093963349455</v>
      </c>
      <c r="X800" s="557">
        <v>33.176798974452403</v>
      </c>
      <c r="Y800" s="559">
        <v>355.44171311004237</v>
      </c>
      <c r="Z800" s="568" t="str">
        <f>SUBSTITUTE(SUBSTITUTE(SUBSTITUTE(SUBSTITUTE(IF(E800="","",VLOOKUP(E800,Esquemas_NORM!$A$2:$H$126,8,FALSE)),"PROVINCIA ADMINISTRATIVA Y DE PLANIFICACIÓN","PAT"),"PROVINCIA ADMINISTRATIVA Y DE PLANIFICACION","PAT"),"PROVINCIA ADMINISTRATIVA DE PLANIFICACION","PAT"),"PROVINCIA ADMINISTRATIVA Y PLANIFICACION","PAT")</f>
        <v>PAT DEL RIO GRANDE</v>
      </c>
      <c r="AA800" s="568" t="str">
        <f>IF($E800="","",INDEX(Esquemas_NORM!$H$2:$K$126,MATCH($E800,Esquemas_NORM!$A$2:$A$126,0),MATCH(AA$4,Esquemas_NORM!$H$1:$K$1,0)))</f>
        <v>A la fecha no ha conformado un EAT Región</v>
      </c>
      <c r="AB800" s="568" t="str">
        <f>IF($E800="","",INDEX(Esquemas_NORM!$H$2:$K$126,MATCH($E800,Esquemas_NORM!$A$2:$A$126,0),MATCH(AB$4,Esquemas_NORM!$H$1:$K$1,0)))</f>
        <v>A la fecha no ha conformado un EAT Área Metropolitana</v>
      </c>
      <c r="AC800" s="568" t="str">
        <f>IF($E800="","",INDEX(Esquemas_NORM!$H$2:$K$126,MATCH($E800,Esquemas_NORM!$A$2:$A$126,0),MATCH(AC$4,Esquemas_NORM!$H$1:$K$1,0)))</f>
        <v>A la fecha no ha conformado un EAT asociación - unión</v>
      </c>
      <c r="AD800" s="645"/>
    </row>
    <row r="801" spans="1:30" hidden="1" x14ac:dyDescent="0.3">
      <c r="A801" s="556">
        <v>2021</v>
      </c>
      <c r="B801" s="529" t="s">
        <v>556</v>
      </c>
      <c r="C801" s="529" t="s">
        <v>235</v>
      </c>
      <c r="D801" s="529" t="s">
        <v>566</v>
      </c>
      <c r="E801" s="529" t="s">
        <v>252</v>
      </c>
      <c r="F801" s="529" t="s">
        <v>238</v>
      </c>
      <c r="G801" s="529" t="s">
        <v>253</v>
      </c>
      <c r="H801" s="557">
        <v>22.415236516911488</v>
      </c>
      <c r="I801" s="557">
        <v>1.0422073954934306</v>
      </c>
      <c r="J801" s="558">
        <v>23.457443912404919</v>
      </c>
      <c r="K801" s="557">
        <v>12.693128369586077</v>
      </c>
      <c r="L801" s="557">
        <v>9.871250329165246</v>
      </c>
      <c r="M801" s="558">
        <v>22.564378698751323</v>
      </c>
      <c r="N801" s="557">
        <v>9.4950762952638108</v>
      </c>
      <c r="O801" s="557">
        <v>83.168684104794593</v>
      </c>
      <c r="P801" s="557">
        <v>12.849780619788982</v>
      </c>
      <c r="Q801" s="557">
        <v>8.2610456958263452</v>
      </c>
      <c r="R801" s="557">
        <v>55.393601137303577</v>
      </c>
      <c r="S801" s="557">
        <v>42.85046453326455</v>
      </c>
      <c r="T801" s="557">
        <v>53.406969813314312</v>
      </c>
      <c r="U801" s="557">
        <v>18.981875805031837</v>
      </c>
      <c r="V801" s="558">
        <v>284.40749800458804</v>
      </c>
      <c r="W801" s="558">
        <v>331.05451099326814</v>
      </c>
      <c r="X801" s="557">
        <v>34.074696562783011</v>
      </c>
      <c r="Y801" s="559">
        <v>365.06139514267653</v>
      </c>
      <c r="Z801" s="568" t="str">
        <f>SUBSTITUTE(SUBSTITUTE(SUBSTITUTE(SUBSTITUTE(IF(E801="","",VLOOKUP(E801,Esquemas_NORM!$A$2:$H$126,8,FALSE)),"PROVINCIA ADMINISTRATIVA Y DE PLANIFICACIÓN","PAT"),"PROVINCIA ADMINISTRATIVA Y DE PLANIFICACION","PAT"),"PROVINCIA ADMINISTRATIVA DE PLANIFICACION","PAT"),"PROVINCIA ADMINISTRATIVA Y PLANIFICACION","PAT")</f>
        <v>PAT BIOENERGÉTICA DEL NORTE DE ANTIOQUIA</v>
      </c>
      <c r="AA801" s="568" t="str">
        <f>IF($E801="","",INDEX(Esquemas_NORM!$H$2:$K$126,MATCH($E801,Esquemas_NORM!$A$2:$A$126,0),MATCH(AA$4,Esquemas_NORM!$H$1:$K$1,0)))</f>
        <v>A la fecha no ha conformado un EAT Región</v>
      </c>
      <c r="AB801" s="568" t="str">
        <f>IF($E801="","",INDEX(Esquemas_NORM!$H$2:$K$126,MATCH($E801,Esquemas_NORM!$A$2:$A$126,0),MATCH(AB$4,Esquemas_NORM!$H$1:$K$1,0)))</f>
        <v>A la fecha no ha conformado un EAT Área Metropolitana</v>
      </c>
      <c r="AC801" s="568" t="str">
        <f>IF($E801="","",INDEX(Esquemas_NORM!$H$2:$K$126,MATCH($E801,Esquemas_NORM!$A$2:$A$126,0),MATCH(AC$4,Esquemas_NORM!$H$1:$K$1,0)))</f>
        <v>ASOCIACION DE MUNICIPIOS DEL NORTE ANTIOQUEÑO - AMUNORTE</v>
      </c>
      <c r="AD801" s="645"/>
    </row>
    <row r="802" spans="1:30" hidden="1" x14ac:dyDescent="0.3">
      <c r="A802" s="556">
        <v>2021</v>
      </c>
      <c r="B802" s="529" t="s">
        <v>556</v>
      </c>
      <c r="C802" s="529" t="s">
        <v>235</v>
      </c>
      <c r="D802" s="529" t="s">
        <v>566</v>
      </c>
      <c r="E802" s="529" t="s">
        <v>254</v>
      </c>
      <c r="F802" s="529" t="s">
        <v>238</v>
      </c>
      <c r="G802" s="529" t="s">
        <v>255</v>
      </c>
      <c r="H802" s="557">
        <v>8.6380558230035227</v>
      </c>
      <c r="I802" s="557">
        <v>0</v>
      </c>
      <c r="J802" s="558">
        <v>8.6380558230035227</v>
      </c>
      <c r="K802" s="557">
        <v>3.1427917262498544</v>
      </c>
      <c r="L802" s="557">
        <v>1.3718540482061869</v>
      </c>
      <c r="M802" s="558">
        <v>4.5146457744560413</v>
      </c>
      <c r="N802" s="557">
        <v>17.055924573497933</v>
      </c>
      <c r="O802" s="557">
        <v>4.9702374590666141</v>
      </c>
      <c r="P802" s="557">
        <v>1.0299448896738712</v>
      </c>
      <c r="Q802" s="557">
        <v>0.80419226384739595</v>
      </c>
      <c r="R802" s="557">
        <v>3.7623917545658032</v>
      </c>
      <c r="S802" s="557">
        <v>4.8711663787030481</v>
      </c>
      <c r="T802" s="557">
        <v>7.4100414222313757</v>
      </c>
      <c r="U802" s="557">
        <v>1.6321045382220272</v>
      </c>
      <c r="V802" s="558">
        <v>41.536003279808064</v>
      </c>
      <c r="W802" s="558">
        <v>59.769818275756215</v>
      </c>
      <c r="X802" s="557">
        <v>6.1519730247697808</v>
      </c>
      <c r="Y802" s="559">
        <v>65.90954819405971</v>
      </c>
      <c r="Z802" s="568" t="str">
        <f>SUBSTITUTE(SUBSTITUTE(SUBSTITUTE(SUBSTITUTE(IF(E802="","",VLOOKUP(E802,Esquemas_NORM!$A$2:$H$126,8,FALSE)),"PROVINCIA ADMINISTRATIVA Y DE PLANIFICACIÓN","PAT"),"PROVINCIA ADMINISTRATIVA Y DE PLANIFICACION","PAT"),"PROVINCIA ADMINISTRATIVA DE PLANIFICACION","PAT"),"PROVINCIA ADMINISTRATIVA Y PLANIFICACION","PAT")</f>
        <v>PAT BIOENERGÉTICA DEL NORTE DE ANTIOQUIA</v>
      </c>
      <c r="AA802" s="568" t="str">
        <f>IF($E802="","",INDEX(Esquemas_NORM!$H$2:$K$126,MATCH($E802,Esquemas_NORM!$A$2:$A$126,0),MATCH(AA$4,Esquemas_NORM!$H$1:$K$1,0)))</f>
        <v>A la fecha no ha conformado un EAT Región</v>
      </c>
      <c r="AB802" s="568" t="str">
        <f>IF($E802="","",INDEX(Esquemas_NORM!$H$2:$K$126,MATCH($E802,Esquemas_NORM!$A$2:$A$126,0),MATCH(AB$4,Esquemas_NORM!$H$1:$K$1,0)))</f>
        <v>A la fecha no ha conformado un EAT Área Metropolitana</v>
      </c>
      <c r="AC802" s="568" t="str">
        <f>IF($E802="","",INDEX(Esquemas_NORM!$H$2:$K$126,MATCH($E802,Esquemas_NORM!$A$2:$A$126,0),MATCH(AC$4,Esquemas_NORM!$H$1:$K$1,0)))</f>
        <v>A la fecha no ha conformado un EAT asociación - unión</v>
      </c>
      <c r="AD802" s="645"/>
    </row>
    <row r="803" spans="1:30" hidden="1" x14ac:dyDescent="0.3">
      <c r="A803" s="556">
        <v>2021</v>
      </c>
      <c r="B803" s="529" t="s">
        <v>556</v>
      </c>
      <c r="C803" s="529" t="s">
        <v>235</v>
      </c>
      <c r="D803" s="529" t="s">
        <v>570</v>
      </c>
      <c r="E803" s="529" t="s">
        <v>256</v>
      </c>
      <c r="F803" s="529" t="s">
        <v>238</v>
      </c>
      <c r="G803" s="529" t="s">
        <v>257</v>
      </c>
      <c r="H803" s="557">
        <v>44.079493489666085</v>
      </c>
      <c r="I803" s="557">
        <v>0</v>
      </c>
      <c r="J803" s="558">
        <v>44.079493489666085</v>
      </c>
      <c r="K803" s="557">
        <v>5.3797930269588878</v>
      </c>
      <c r="L803" s="557">
        <v>12.24625831661678</v>
      </c>
      <c r="M803" s="558">
        <v>17.626051343575668</v>
      </c>
      <c r="N803" s="557">
        <v>2.3017902537581469</v>
      </c>
      <c r="O803" s="557">
        <v>32.455662190830573</v>
      </c>
      <c r="P803" s="557">
        <v>6.2437024375694463</v>
      </c>
      <c r="Q803" s="557">
        <v>4.535655086316007</v>
      </c>
      <c r="R803" s="557">
        <v>13.964756194375335</v>
      </c>
      <c r="S803" s="557">
        <v>27.148573631492336</v>
      </c>
      <c r="T803" s="557">
        <v>63.494548740918859</v>
      </c>
      <c r="U803" s="557">
        <v>8.0923097771644663</v>
      </c>
      <c r="V803" s="558">
        <v>158.23699831242516</v>
      </c>
      <c r="W803" s="558">
        <v>226.62523293913574</v>
      </c>
      <c r="X803" s="557">
        <v>23.326025743325392</v>
      </c>
      <c r="Y803" s="559">
        <v>249.90483731236361</v>
      </c>
      <c r="Z803" s="568" t="str">
        <f>SUBSTITUTE(SUBSTITUTE(SUBSTITUTE(SUBSTITUTE(IF(E803="","",VLOOKUP(E803,Esquemas_NORM!$A$2:$H$126,8,FALSE)),"PROVINCIA ADMINISTRATIVA Y DE PLANIFICACIÓN","PAT"),"PROVINCIA ADMINISTRATIVA Y DE PLANIFICACION","PAT"),"PROVINCIA ADMINISTRATIVA DE PLANIFICACION","PAT"),"PROVINCIA ADMINISTRATIVA Y PLANIFICACION","PAT")</f>
        <v>PAT BIOENERGÉTICA DEL NORTE DE ANTIOQUIA</v>
      </c>
      <c r="AA803" s="568" t="str">
        <f>IF($E803="","",INDEX(Esquemas_NORM!$H$2:$K$126,MATCH($E803,Esquemas_NORM!$A$2:$A$126,0),MATCH(AA$4,Esquemas_NORM!$H$1:$K$1,0)))</f>
        <v>A la fecha no ha conformado un EAT Región</v>
      </c>
      <c r="AB803" s="568" t="str">
        <f>IF($E803="","",INDEX(Esquemas_NORM!$H$2:$K$126,MATCH($E803,Esquemas_NORM!$A$2:$A$126,0),MATCH(AB$4,Esquemas_NORM!$H$1:$K$1,0)))</f>
        <v>A la fecha no ha conformado un EAT Área Metropolitana</v>
      </c>
      <c r="AC803" s="568" t="str">
        <f>IF($E803="","",INDEX(Esquemas_NORM!$H$2:$K$126,MATCH($E803,Esquemas_NORM!$A$2:$A$126,0),MATCH(AC$4,Esquemas_NORM!$H$1:$K$1,0)))</f>
        <v>ASOCIACION DE MUNICIPIOS DEL NORTE ANTIOQUEÑO - AMUNORTE</v>
      </c>
      <c r="AD803" s="645"/>
    </row>
    <row r="804" spans="1:30" hidden="1" x14ac:dyDescent="0.3">
      <c r="A804" s="556">
        <v>2021</v>
      </c>
      <c r="B804" s="529" t="s">
        <v>556</v>
      </c>
      <c r="C804" s="529" t="s">
        <v>235</v>
      </c>
      <c r="D804" s="529" t="s">
        <v>570</v>
      </c>
      <c r="E804" s="529" t="s">
        <v>258</v>
      </c>
      <c r="F804" s="529" t="s">
        <v>238</v>
      </c>
      <c r="G804" s="529" t="s">
        <v>259</v>
      </c>
      <c r="H804" s="557">
        <v>16.974627148144165</v>
      </c>
      <c r="I804" s="557">
        <v>0</v>
      </c>
      <c r="J804" s="558">
        <v>16.974627148144165</v>
      </c>
      <c r="K804" s="557">
        <v>2.3441612992702181</v>
      </c>
      <c r="L804" s="557">
        <v>3.0915655138348632</v>
      </c>
      <c r="M804" s="558">
        <v>5.4357268131050809</v>
      </c>
      <c r="N804" s="557">
        <v>7.5903598620765953</v>
      </c>
      <c r="O804" s="557">
        <v>5.493313685508566</v>
      </c>
      <c r="P804" s="557">
        <v>2.1143547953385089</v>
      </c>
      <c r="Q804" s="557">
        <v>1.5766150048347654</v>
      </c>
      <c r="R804" s="557">
        <v>6.4608088501573899</v>
      </c>
      <c r="S804" s="557">
        <v>7.4577181076538501</v>
      </c>
      <c r="T804" s="557">
        <v>12.833724046521851</v>
      </c>
      <c r="U804" s="557">
        <v>2.4589051282593255</v>
      </c>
      <c r="V804" s="558">
        <v>45.985799480350856</v>
      </c>
      <c r="W804" s="558">
        <v>72.666195773346359</v>
      </c>
      <c r="X804" s="557">
        <v>7.47936816786076</v>
      </c>
      <c r="Y804" s="559">
        <v>80.130679171652389</v>
      </c>
      <c r="Z804" s="568" t="str">
        <f>SUBSTITUTE(SUBSTITUTE(SUBSTITUTE(SUBSTITUTE(IF(E804="","",VLOOKUP(E804,Esquemas_NORM!$A$2:$H$126,8,FALSE)),"PROVINCIA ADMINISTRATIVA Y DE PLANIFICACIÓN","PAT"),"PROVINCIA ADMINISTRATIVA Y DE PLANIFICACION","PAT"),"PROVINCIA ADMINISTRATIVA DE PLANIFICACION","PAT"),"PROVINCIA ADMINISTRATIVA Y PLANIFICACION","PAT")</f>
        <v>PAT BIOENERGÉTICA DEL NORTE DE ANTIOQUIA</v>
      </c>
      <c r="AA804" s="568" t="str">
        <f>IF($E804="","",INDEX(Esquemas_NORM!$H$2:$K$126,MATCH($E804,Esquemas_NORM!$A$2:$A$126,0),MATCH(AA$4,Esquemas_NORM!$H$1:$K$1,0)))</f>
        <v>A la fecha no ha conformado un EAT Región</v>
      </c>
      <c r="AB804" s="568" t="str">
        <f>IF($E804="","",INDEX(Esquemas_NORM!$H$2:$K$126,MATCH($E804,Esquemas_NORM!$A$2:$A$126,0),MATCH(AB$4,Esquemas_NORM!$H$1:$K$1,0)))</f>
        <v>A la fecha no ha conformado un EAT Área Metropolitana</v>
      </c>
      <c r="AC804" s="568" t="str">
        <f>IF($E804="","",INDEX(Esquemas_NORM!$H$2:$K$126,MATCH($E804,Esquemas_NORM!$A$2:$A$126,0),MATCH(AC$4,Esquemas_NORM!$H$1:$K$1,0)))</f>
        <v>ASOCIACION DE MUNICIPIOS DEL NORTE ANTIOQUEÑO - AMUNORTE</v>
      </c>
      <c r="AD804" s="645"/>
    </row>
    <row r="805" spans="1:30" hidden="1" x14ac:dyDescent="0.3">
      <c r="A805" s="556">
        <v>2021</v>
      </c>
      <c r="B805" s="529" t="s">
        <v>556</v>
      </c>
      <c r="C805" s="529" t="s">
        <v>235</v>
      </c>
      <c r="D805" s="529" t="s">
        <v>569</v>
      </c>
      <c r="E805" s="529" t="s">
        <v>260</v>
      </c>
      <c r="F805" s="529" t="s">
        <v>238</v>
      </c>
      <c r="G805" s="529" t="s">
        <v>261</v>
      </c>
      <c r="H805" s="557">
        <v>3.6773757596216781</v>
      </c>
      <c r="I805" s="557">
        <v>0</v>
      </c>
      <c r="J805" s="558">
        <v>3.6773757596216781</v>
      </c>
      <c r="K805" s="557">
        <v>2.4031172456501255</v>
      </c>
      <c r="L805" s="557">
        <v>0.11753101348844575</v>
      </c>
      <c r="M805" s="558">
        <v>2.5206482591385715</v>
      </c>
      <c r="N805" s="557">
        <v>0.83136092545344287</v>
      </c>
      <c r="O805" s="557">
        <v>4.7209432690775701</v>
      </c>
      <c r="P805" s="557">
        <v>1.1150426593533802</v>
      </c>
      <c r="Q805" s="557">
        <v>0.85144183710462318</v>
      </c>
      <c r="R805" s="557">
        <v>3.2554435212383734</v>
      </c>
      <c r="S805" s="557">
        <v>8.6334405681162778</v>
      </c>
      <c r="T805" s="557">
        <v>6.6915869854803933</v>
      </c>
      <c r="U805" s="557">
        <v>1.5354605989387511</v>
      </c>
      <c r="V805" s="558">
        <v>27.63472036476281</v>
      </c>
      <c r="W805" s="558">
        <v>33.981823750440284</v>
      </c>
      <c r="X805" s="557">
        <v>3.4976727230563349</v>
      </c>
      <c r="Y805" s="559">
        <v>37.472535718083677</v>
      </c>
      <c r="Z805" s="568" t="str">
        <f>SUBSTITUTE(SUBSTITUTE(SUBSTITUTE(SUBSTITUTE(IF(E805="","",VLOOKUP(E805,Esquemas_NORM!$A$2:$H$126,8,FALSE)),"PROVINCIA ADMINISTRATIVA Y DE PLANIFICACIÓN","PAT"),"PROVINCIA ADMINISTRATIVA Y DE PLANIFICACION","PAT"),"PROVINCIA ADMINISTRATIVA DE PLANIFICACION","PAT"),"PROVINCIA ADMINISTRATIVA Y PLANIFICACION","PAT")</f>
        <v>PAT BIOENERGÉTICA DEL NORTE DE ANTIOQUIA</v>
      </c>
      <c r="AA805" s="568" t="str">
        <f>IF($E805="","",INDEX(Esquemas_NORM!$H$2:$K$126,MATCH($E805,Esquemas_NORM!$A$2:$A$126,0),MATCH(AA$4,Esquemas_NORM!$H$1:$K$1,0)))</f>
        <v>A la fecha no ha conformado un EAT Región</v>
      </c>
      <c r="AB805" s="568" t="str">
        <f>IF($E805="","",INDEX(Esquemas_NORM!$H$2:$K$126,MATCH($E805,Esquemas_NORM!$A$2:$A$126,0),MATCH(AB$4,Esquemas_NORM!$H$1:$K$1,0)))</f>
        <v>A la fecha no ha conformado un EAT Área Metropolitana</v>
      </c>
      <c r="AC805" s="568" t="str">
        <f>IF($E805="","",INDEX(Esquemas_NORM!$H$2:$K$126,MATCH($E805,Esquemas_NORM!$A$2:$A$126,0),MATCH(AC$4,Esquemas_NORM!$H$1:$K$1,0)))</f>
        <v>ASOCIACION DE MUNICIPIOS DEL NORTE ANTIOQUEÑO - AMUNORTE</v>
      </c>
      <c r="AD805" s="645"/>
    </row>
    <row r="806" spans="1:30" hidden="1" x14ac:dyDescent="0.3">
      <c r="A806" s="556">
        <v>2021</v>
      </c>
      <c r="B806" s="529" t="s">
        <v>556</v>
      </c>
      <c r="C806" s="529" t="s">
        <v>235</v>
      </c>
      <c r="D806" s="529" t="s">
        <v>569</v>
      </c>
      <c r="E806" s="529" t="s">
        <v>262</v>
      </c>
      <c r="F806" s="529" t="s">
        <v>238</v>
      </c>
      <c r="G806" s="529" t="s">
        <v>263</v>
      </c>
      <c r="H806" s="557">
        <v>88.800180597420265</v>
      </c>
      <c r="I806" s="557">
        <v>0</v>
      </c>
      <c r="J806" s="558">
        <v>88.800180597420265</v>
      </c>
      <c r="K806" s="557">
        <v>440.62141137618653</v>
      </c>
      <c r="L806" s="557">
        <v>61.736287277983109</v>
      </c>
      <c r="M806" s="558">
        <v>502.35769865416967</v>
      </c>
      <c r="N806" s="557">
        <v>8.6831541011510396</v>
      </c>
      <c r="O806" s="557">
        <v>70.30199099750881</v>
      </c>
      <c r="P806" s="557">
        <v>9.2811130697292832</v>
      </c>
      <c r="Q806" s="557">
        <v>12.687726588061926</v>
      </c>
      <c r="R806" s="557">
        <v>30.997977982302643</v>
      </c>
      <c r="S806" s="557">
        <v>41.871813209057422</v>
      </c>
      <c r="T806" s="557">
        <v>40.656716131465039</v>
      </c>
      <c r="U806" s="557">
        <v>9.2159828516817726</v>
      </c>
      <c r="V806" s="558">
        <v>223.69647493095795</v>
      </c>
      <c r="W806" s="558">
        <v>792.10157351874341</v>
      </c>
      <c r="X806" s="557">
        <v>81.529234214561072</v>
      </c>
      <c r="Y806" s="559">
        <v>873.46855554354556</v>
      </c>
      <c r="Z806" s="568" t="str">
        <f>SUBSTITUTE(SUBSTITUTE(SUBSTITUTE(SUBSTITUTE(IF(E806="","",VLOOKUP(E806,Esquemas_NORM!$A$2:$H$126,8,FALSE)),"PROVINCIA ADMINISTRATIVA Y DE PLANIFICACIÓN","PAT"),"PROVINCIA ADMINISTRATIVA Y DE PLANIFICACION","PAT"),"PROVINCIA ADMINISTRATIVA DE PLANIFICACION","PAT"),"PROVINCIA ADMINISTRATIVA Y PLANIFICACION","PAT")</f>
        <v>PAT DEL RIO GRANDE</v>
      </c>
      <c r="AA806" s="568" t="str">
        <f>IF($E806="","",INDEX(Esquemas_NORM!$H$2:$K$126,MATCH($E806,Esquemas_NORM!$A$2:$A$126,0),MATCH(AA$4,Esquemas_NORM!$H$1:$K$1,0)))</f>
        <v>A la fecha no ha conformado un EAT Región</v>
      </c>
      <c r="AB806" s="568" t="str">
        <f>IF($E806="","",INDEX(Esquemas_NORM!$H$2:$K$126,MATCH($E806,Esquemas_NORM!$A$2:$A$126,0),MATCH(AB$4,Esquemas_NORM!$H$1:$K$1,0)))</f>
        <v>A la fecha no ha conformado un EAT Área Metropolitana</v>
      </c>
      <c r="AC806" s="568" t="str">
        <f>IF($E806="","",INDEX(Esquemas_NORM!$H$2:$K$126,MATCH($E806,Esquemas_NORM!$A$2:$A$126,0),MATCH(AC$4,Esquemas_NORM!$H$1:$K$1,0)))</f>
        <v>A la fecha no ha conformado un EAT asociación - unión</v>
      </c>
      <c r="AD806" s="645"/>
    </row>
    <row r="807" spans="1:30" hidden="1" x14ac:dyDescent="0.3">
      <c r="A807" s="556">
        <v>2021</v>
      </c>
      <c r="B807" s="529" t="s">
        <v>556</v>
      </c>
      <c r="C807" s="529" t="s">
        <v>235</v>
      </c>
      <c r="D807" s="529" t="s">
        <v>569</v>
      </c>
      <c r="E807" s="529" t="s">
        <v>264</v>
      </c>
      <c r="F807" s="529" t="s">
        <v>238</v>
      </c>
      <c r="G807" s="529" t="s">
        <v>265</v>
      </c>
      <c r="H807" s="557">
        <v>119.18792642670311</v>
      </c>
      <c r="I807" s="557">
        <v>0.33473185542563128</v>
      </c>
      <c r="J807" s="558">
        <v>119.52265828212875</v>
      </c>
      <c r="K807" s="557">
        <v>189.92374625444251</v>
      </c>
      <c r="L807" s="557">
        <v>21.364381791640291</v>
      </c>
      <c r="M807" s="558">
        <v>211.28812804608279</v>
      </c>
      <c r="N807" s="557">
        <v>20.719381177906875</v>
      </c>
      <c r="O807" s="557">
        <v>85.284576167094414</v>
      </c>
      <c r="P807" s="557">
        <v>12.916204801243405</v>
      </c>
      <c r="Q807" s="557">
        <v>15.212362656125203</v>
      </c>
      <c r="R807" s="557">
        <v>43.515618921005256</v>
      </c>
      <c r="S807" s="557">
        <v>76.115401576451873</v>
      </c>
      <c r="T807" s="557">
        <v>117.75710642107397</v>
      </c>
      <c r="U807" s="557">
        <v>15.206674465465037</v>
      </c>
      <c r="V807" s="558">
        <v>386.72732618636599</v>
      </c>
      <c r="W807" s="558">
        <v>727.2005518653649</v>
      </c>
      <c r="X807" s="557">
        <v>74.849117961754487</v>
      </c>
      <c r="Y807" s="559">
        <v>801.90071180724044</v>
      </c>
      <c r="Z807" s="568" t="str">
        <f>SUBSTITUTE(SUBSTITUTE(SUBSTITUTE(SUBSTITUTE(IF(E807="","",VLOOKUP(E807,Esquemas_NORM!$A$2:$H$126,8,FALSE)),"PROVINCIA ADMINISTRATIVA Y DE PLANIFICACIÓN","PAT"),"PROVINCIA ADMINISTRATIVA Y DE PLANIFICACION","PAT"),"PROVINCIA ADMINISTRATIVA DE PLANIFICACION","PAT"),"PROVINCIA ADMINISTRATIVA Y PLANIFICACION","PAT")</f>
        <v>PAT DEL RIO GRANDE</v>
      </c>
      <c r="AA807" s="568" t="str">
        <f>IF($E807="","",INDEX(Esquemas_NORM!$H$2:$K$126,MATCH($E807,Esquemas_NORM!$A$2:$A$126,0),MATCH(AA$4,Esquemas_NORM!$H$1:$K$1,0)))</f>
        <v>A la fecha no ha conformado un EAT Región</v>
      </c>
      <c r="AB807" s="568" t="str">
        <f>IF($E807="","",INDEX(Esquemas_NORM!$H$2:$K$126,MATCH($E807,Esquemas_NORM!$A$2:$A$126,0),MATCH(AB$4,Esquemas_NORM!$H$1:$K$1,0)))</f>
        <v>A la fecha no ha conformado un EAT Área Metropolitana</v>
      </c>
      <c r="AC807" s="568" t="str">
        <f>IF($E807="","",INDEX(Esquemas_NORM!$H$2:$K$126,MATCH($E807,Esquemas_NORM!$A$2:$A$126,0),MATCH(AC$4,Esquemas_NORM!$H$1:$K$1,0)))</f>
        <v>A la fecha no ha conformado un EAT asociación - unión</v>
      </c>
      <c r="AD807" s="645"/>
    </row>
    <row r="808" spans="1:30" hidden="1" x14ac:dyDescent="0.3">
      <c r="A808" s="556">
        <v>2021</v>
      </c>
      <c r="B808" s="529" t="s">
        <v>556</v>
      </c>
      <c r="C808" s="529" t="s">
        <v>235</v>
      </c>
      <c r="D808" s="529" t="s">
        <v>570</v>
      </c>
      <c r="E808" s="529" t="s">
        <v>266</v>
      </c>
      <c r="F808" s="529" t="s">
        <v>238</v>
      </c>
      <c r="G808" s="529" t="s">
        <v>267</v>
      </c>
      <c r="H808" s="557">
        <v>14.694023694260503</v>
      </c>
      <c r="I808" s="557">
        <v>0.47365448574965507</v>
      </c>
      <c r="J808" s="558">
        <v>15.167678180010158</v>
      </c>
      <c r="K808" s="557">
        <v>2.963482774226831</v>
      </c>
      <c r="L808" s="557">
        <v>3.0005368616976278</v>
      </c>
      <c r="M808" s="558">
        <v>5.9640196359244584</v>
      </c>
      <c r="N808" s="557">
        <v>7.3803814338039215</v>
      </c>
      <c r="O808" s="557">
        <v>10.240679159995402</v>
      </c>
      <c r="P808" s="557">
        <v>2.2384725796591378</v>
      </c>
      <c r="Q808" s="557">
        <v>2.0790093671263512</v>
      </c>
      <c r="R808" s="557">
        <v>9.2131807322915691</v>
      </c>
      <c r="S808" s="557">
        <v>8.0934059155150617</v>
      </c>
      <c r="T808" s="557">
        <v>16.189468132697471</v>
      </c>
      <c r="U808" s="557">
        <v>3.4848334363787199</v>
      </c>
      <c r="V808" s="558">
        <v>58.919430757467637</v>
      </c>
      <c r="W808" s="558">
        <v>83.728290069851994</v>
      </c>
      <c r="X808" s="557">
        <v>8.6179646647658217</v>
      </c>
      <c r="Y808" s="559">
        <v>92.329104032153893</v>
      </c>
      <c r="Z808" s="568" t="str">
        <f>SUBSTITUTE(SUBSTITUTE(SUBSTITUTE(SUBSTITUTE(IF(E808="","",VLOOKUP(E808,Esquemas_NORM!$A$2:$H$126,8,FALSE)),"PROVINCIA ADMINISTRATIVA Y DE PLANIFICACIÓN","PAT"),"PROVINCIA ADMINISTRATIVA Y DE PLANIFICACION","PAT"),"PROVINCIA ADMINISTRATIVA DE PLANIFICACION","PAT"),"PROVINCIA ADMINISTRATIVA Y PLANIFICACION","PAT")</f>
        <v>PAT BIOENERGÉTICA DEL NORTE DE ANTIOQUIA</v>
      </c>
      <c r="AA808" s="568" t="str">
        <f>IF($E808="","",INDEX(Esquemas_NORM!$H$2:$K$126,MATCH($E808,Esquemas_NORM!$A$2:$A$126,0),MATCH(AA$4,Esquemas_NORM!$H$1:$K$1,0)))</f>
        <v>A la fecha no ha conformado un EAT Región</v>
      </c>
      <c r="AB808" s="568" t="str">
        <f>IF($E808="","",INDEX(Esquemas_NORM!$H$2:$K$126,MATCH($E808,Esquemas_NORM!$A$2:$A$126,0),MATCH(AB$4,Esquemas_NORM!$H$1:$K$1,0)))</f>
        <v>A la fecha no ha conformado un EAT Área Metropolitana</v>
      </c>
      <c r="AC808" s="568" t="str">
        <f>IF($E808="","",INDEX(Esquemas_NORM!$H$2:$K$126,MATCH($E808,Esquemas_NORM!$A$2:$A$126,0),MATCH(AC$4,Esquemas_NORM!$H$1:$K$1,0)))</f>
        <v>ASOCIACION DE MUNICIPIOS DEL NORTE ANTIOQUEÑO - AMUNORTE</v>
      </c>
      <c r="AD808" s="645"/>
    </row>
    <row r="809" spans="1:30" hidden="1" x14ac:dyDescent="0.3">
      <c r="A809" s="556">
        <v>2021</v>
      </c>
      <c r="B809" s="529" t="s">
        <v>556</v>
      </c>
      <c r="C809" s="529" t="s">
        <v>235</v>
      </c>
      <c r="D809" s="529" t="s">
        <v>568</v>
      </c>
      <c r="E809" s="529" t="s">
        <v>268</v>
      </c>
      <c r="F809" s="529" t="s">
        <v>238</v>
      </c>
      <c r="G809" s="529" t="s">
        <v>269</v>
      </c>
      <c r="H809" s="557">
        <v>12.065918292945399</v>
      </c>
      <c r="I809" s="557">
        <v>0.79438495086355299</v>
      </c>
      <c r="J809" s="558">
        <v>12.860303243808952</v>
      </c>
      <c r="K809" s="557">
        <v>5.8411687871745022</v>
      </c>
      <c r="L809" s="557">
        <v>2.944930537490527</v>
      </c>
      <c r="M809" s="558">
        <v>8.7860993246650292</v>
      </c>
      <c r="N809" s="557">
        <v>0.99516630230726932</v>
      </c>
      <c r="O809" s="557">
        <v>27.124598133675249</v>
      </c>
      <c r="P809" s="557">
        <v>4.2401017947616628</v>
      </c>
      <c r="Q809" s="557">
        <v>3.0672803392102215</v>
      </c>
      <c r="R809" s="557">
        <v>11.367363052206475</v>
      </c>
      <c r="S809" s="557">
        <v>13.149936806812232</v>
      </c>
      <c r="T809" s="557">
        <v>29.097118942356669</v>
      </c>
      <c r="U809" s="557">
        <v>6.1372544343447606</v>
      </c>
      <c r="V809" s="558">
        <v>95.178819805674536</v>
      </c>
      <c r="W809" s="558">
        <v>118.21155913205958</v>
      </c>
      <c r="X809" s="557">
        <v>12.167250026448707</v>
      </c>
      <c r="Y809" s="559">
        <v>130.35459498577438</v>
      </c>
      <c r="Z809" s="568" t="str">
        <f>SUBSTITUTE(SUBSTITUTE(SUBSTITUTE(SUBSTITUTE(IF(E809="","",VLOOKUP(E809,Esquemas_NORM!$A$2:$H$126,8,FALSE)),"PROVINCIA ADMINISTRATIVA Y DE PLANIFICACIÓN","PAT"),"PROVINCIA ADMINISTRATIVA Y DE PLANIFICACION","PAT"),"PROVINCIA ADMINISTRATIVA DE PLANIFICACION","PAT"),"PROVINCIA ADMINISTRATIVA Y PLANIFICACION","PAT")</f>
        <v>PAT BIOENERGÉTICA DEL NORTE DE ANTIOQUIA</v>
      </c>
      <c r="AA809" s="568" t="str">
        <f>IF($E809="","",INDEX(Esquemas_NORM!$H$2:$K$126,MATCH($E809,Esquemas_NORM!$A$2:$A$126,0),MATCH(AA$4,Esquemas_NORM!$H$1:$K$1,0)))</f>
        <v>A la fecha no ha conformado un EAT Región</v>
      </c>
      <c r="AB809" s="568" t="str">
        <f>IF($E809="","",INDEX(Esquemas_NORM!$H$2:$K$126,MATCH($E809,Esquemas_NORM!$A$2:$A$126,0),MATCH(AB$4,Esquemas_NORM!$H$1:$K$1,0)))</f>
        <v>A la fecha no ha conformado un EAT Área Metropolitana</v>
      </c>
      <c r="AC809" s="568" t="str">
        <f>IF($E809="","",INDEX(Esquemas_NORM!$H$2:$K$126,MATCH($E809,Esquemas_NORM!$A$2:$A$126,0),MATCH(AC$4,Esquemas_NORM!$H$1:$K$1,0)))</f>
        <v>A la fecha no ha conformado un EAT asociación - unión</v>
      </c>
      <c r="AD809" s="645"/>
    </row>
    <row r="810" spans="1:30" hidden="1" x14ac:dyDescent="0.3">
      <c r="A810" s="556">
        <v>2021</v>
      </c>
      <c r="B810" s="529" t="s">
        <v>556</v>
      </c>
      <c r="C810" s="529" t="s">
        <v>235</v>
      </c>
      <c r="D810" s="529" t="s">
        <v>568</v>
      </c>
      <c r="E810" s="529" t="s">
        <v>270</v>
      </c>
      <c r="F810" s="529" t="s">
        <v>238</v>
      </c>
      <c r="G810" s="529" t="s">
        <v>271</v>
      </c>
      <c r="H810" s="557">
        <v>48.664051088199699</v>
      </c>
      <c r="I810" s="557">
        <v>5.55533486858533E-2</v>
      </c>
      <c r="J810" s="558">
        <v>48.719604436885554</v>
      </c>
      <c r="K810" s="557">
        <v>140.89891813411569</v>
      </c>
      <c r="L810" s="557">
        <v>20.409809072480716</v>
      </c>
      <c r="M810" s="558">
        <v>161.30872720659642</v>
      </c>
      <c r="N810" s="557">
        <v>13.836444504361117</v>
      </c>
      <c r="O810" s="557">
        <v>90.810550618605177</v>
      </c>
      <c r="P810" s="557">
        <v>14.499139174243448</v>
      </c>
      <c r="Q810" s="557">
        <v>19.506707898210621</v>
      </c>
      <c r="R810" s="557">
        <v>39.422416323756231</v>
      </c>
      <c r="S810" s="557">
        <v>58.153221614490839</v>
      </c>
      <c r="T810" s="557">
        <v>87.080932230213506</v>
      </c>
      <c r="U810" s="557">
        <v>17.644508715437915</v>
      </c>
      <c r="V810" s="558">
        <v>340.95392107931883</v>
      </c>
      <c r="W810" s="558">
        <v>546.2139083635368</v>
      </c>
      <c r="X810" s="557">
        <v>56.220569627696101</v>
      </c>
      <c r="Y810" s="559">
        <v>602.32259284206566</v>
      </c>
      <c r="Z810" s="568" t="str">
        <f>SUBSTITUTE(SUBSTITUTE(SUBSTITUTE(SUBSTITUTE(IF(E810="","",VLOOKUP(E810,Esquemas_NORM!$A$2:$H$126,8,FALSE)),"PROVINCIA ADMINISTRATIVA Y DE PLANIFICACIÓN","PAT"),"PROVINCIA ADMINISTRATIVA Y DE PLANIFICACION","PAT"),"PROVINCIA ADMINISTRATIVA DE PLANIFICACION","PAT"),"PROVINCIA ADMINISTRATIVA Y PLANIFICACION","PAT")</f>
        <v>PAT BIOENERGÉTICA DEL NORTE DE ANTIOQUIA</v>
      </c>
      <c r="AA810" s="568" t="str">
        <f>IF($E810="","",INDEX(Esquemas_NORM!$H$2:$K$126,MATCH($E810,Esquemas_NORM!$A$2:$A$126,0),MATCH(AA$4,Esquemas_NORM!$H$1:$K$1,0)))</f>
        <v>A la fecha no ha conformado un EAT Región</v>
      </c>
      <c r="AB810" s="568" t="str">
        <f>IF($E810="","",INDEX(Esquemas_NORM!$H$2:$K$126,MATCH($E810,Esquemas_NORM!$A$2:$A$126,0),MATCH(AB$4,Esquemas_NORM!$H$1:$K$1,0)))</f>
        <v>A la fecha no ha conformado un EAT Área Metropolitana</v>
      </c>
      <c r="AC810" s="568" t="str">
        <f>IF($E810="","",INDEX(Esquemas_NORM!$H$2:$K$126,MATCH($E810,Esquemas_NORM!$A$2:$A$126,0),MATCH(AC$4,Esquemas_NORM!$H$1:$K$1,0)))</f>
        <v>A la fecha no ha conformado un EAT asociación - unión</v>
      </c>
      <c r="AD810" s="645"/>
    </row>
    <row r="811" spans="1:30" hidden="1" x14ac:dyDescent="0.3">
      <c r="A811" s="556">
        <v>2021</v>
      </c>
      <c r="B811" s="529" t="s">
        <v>556</v>
      </c>
      <c r="C811" s="529" t="s">
        <v>272</v>
      </c>
      <c r="D811" s="529" t="s">
        <v>571</v>
      </c>
      <c r="E811" s="529" t="s">
        <v>274</v>
      </c>
      <c r="F811" s="529" t="s">
        <v>275</v>
      </c>
      <c r="G811" s="529" t="s">
        <v>277</v>
      </c>
      <c r="H811" s="557">
        <v>7.9035489923978748</v>
      </c>
      <c r="I811" s="557">
        <v>0.54286474083628145</v>
      </c>
      <c r="J811" s="558">
        <v>8.4464137332341558</v>
      </c>
      <c r="K811" s="557">
        <v>1.4927097238737095</v>
      </c>
      <c r="L811" s="557">
        <v>0.60446668593355379</v>
      </c>
      <c r="M811" s="558">
        <v>2.0971764098072634</v>
      </c>
      <c r="N811" s="557">
        <v>1.5651345458323456</v>
      </c>
      <c r="O811" s="557">
        <v>2.0946637790271869</v>
      </c>
      <c r="P811" s="557">
        <v>0.55415330026732212</v>
      </c>
      <c r="Q811" s="557">
        <v>0.3240929826360669</v>
      </c>
      <c r="R811" s="557">
        <v>1.9577077489186261</v>
      </c>
      <c r="S811" s="557">
        <v>2.4611625582850412</v>
      </c>
      <c r="T811" s="557">
        <v>7.0285048028868475</v>
      </c>
      <c r="U811" s="557">
        <v>0.74914802311286965</v>
      </c>
      <c r="V811" s="558">
        <v>16.734567740966305</v>
      </c>
      <c r="W811" s="558">
        <v>29.37633481481712</v>
      </c>
      <c r="X811" s="557">
        <v>3.0236401006542395</v>
      </c>
      <c r="Y811" s="559">
        <v>32.393957537384829</v>
      </c>
      <c r="Z811" s="568" t="str">
        <f>SUBSTITUTE(SUBSTITUTE(SUBSTITUTE(SUBSTITUTE(IF(E811="","",VLOOKUP(E811,Esquemas_NORM!$A$2:$H$126,8,FALSE)),"PROVINCIA ADMINISTRATIVA Y DE PLANIFICACIÓN","PAT"),"PROVINCIA ADMINISTRATIVA Y DE PLANIFICACION","PAT"),"PROVINCIA ADMINISTRATIVA DE PLANIFICACION","PAT"),"PROVINCIA ADMINISTRATIVA Y PLANIFICACION","PAT")</f>
        <v>PAT AGROINDUSTRIAL DEL OCCIDENTE ANTIOQUEÑO</v>
      </c>
      <c r="AA811" s="568" t="str">
        <f>IF($E811="","",INDEX(Esquemas_NORM!$H$2:$K$126,MATCH($E811,Esquemas_NORM!$A$2:$A$126,0),MATCH(AA$4,Esquemas_NORM!$H$1:$K$1,0)))</f>
        <v>Región de Planeación y Gestión de Occidente</v>
      </c>
      <c r="AB811" s="568" t="str">
        <f>IF($E811="","",INDEX(Esquemas_NORM!$H$2:$K$126,MATCH($E811,Esquemas_NORM!$A$2:$A$126,0),MATCH(AB$4,Esquemas_NORM!$H$1:$K$1,0)))</f>
        <v>A la fecha no ha conformado un EAT Área Metropolitana</v>
      </c>
      <c r="AC811" s="568" t="str">
        <f>IF($E811="","",INDEX(Esquemas_NORM!$H$2:$K$126,MATCH($E811,Esquemas_NORM!$A$2:$A$126,0),MATCH(AC$4,Esquemas_NORM!$H$1:$K$1,0)))</f>
        <v>ASOCIACION DE MUNICIPIOS DEL NORTE ANTIOQUEÑO - AMUNORTE</v>
      </c>
      <c r="AD811" s="645"/>
    </row>
    <row r="812" spans="1:30" hidden="1" x14ac:dyDescent="0.3">
      <c r="A812" s="556">
        <v>2021</v>
      </c>
      <c r="B812" s="529" t="s">
        <v>556</v>
      </c>
      <c r="C812" s="529" t="s">
        <v>272</v>
      </c>
      <c r="D812" s="529" t="s">
        <v>572</v>
      </c>
      <c r="E812" s="529" t="s">
        <v>278</v>
      </c>
      <c r="F812" s="529" t="s">
        <v>275</v>
      </c>
      <c r="G812" s="529" t="s">
        <v>280</v>
      </c>
      <c r="H812" s="557">
        <v>39.723207527073193</v>
      </c>
      <c r="I812" s="557">
        <v>3.3151967198221035</v>
      </c>
      <c r="J812" s="558">
        <v>43.038404246895297</v>
      </c>
      <c r="K812" s="557">
        <v>3.604953796812659</v>
      </c>
      <c r="L812" s="557">
        <v>3.8948400233798539</v>
      </c>
      <c r="M812" s="558">
        <v>7.4997938201925134</v>
      </c>
      <c r="N812" s="557">
        <v>0.48965690615684165</v>
      </c>
      <c r="O812" s="557">
        <v>8.8956651261727675</v>
      </c>
      <c r="P812" s="557">
        <v>2.8360689495977494</v>
      </c>
      <c r="Q812" s="557">
        <v>2.0067727079768694</v>
      </c>
      <c r="R812" s="557">
        <v>7.6809865069334</v>
      </c>
      <c r="S812" s="557">
        <v>6.3710665220909659</v>
      </c>
      <c r="T812" s="557">
        <v>13.778126812428024</v>
      </c>
      <c r="U812" s="557">
        <v>3.091219180431541</v>
      </c>
      <c r="V812" s="558">
        <v>45.149562711788164</v>
      </c>
      <c r="W812" s="558">
        <v>106.12102992700993</v>
      </c>
      <c r="X812" s="557">
        <v>10.922799036465722</v>
      </c>
      <c r="Y812" s="559">
        <v>117.02209138579504</v>
      </c>
      <c r="Z812" s="568" t="str">
        <f>SUBSTITUTE(SUBSTITUTE(SUBSTITUTE(SUBSTITUTE(IF(E812="","",VLOOKUP(E812,Esquemas_NORM!$A$2:$H$126,8,FALSE)),"PROVINCIA ADMINISTRATIVA Y DE PLANIFICACIÓN","PAT"),"PROVINCIA ADMINISTRATIVA Y DE PLANIFICACION","PAT"),"PROVINCIA ADMINISTRATIVA DE PLANIFICACION","PAT"),"PROVINCIA ADMINISTRATIVA Y PLANIFICACION","PAT")</f>
        <v>PAT DE PENDERISCO Y SINIFANÁ</v>
      </c>
      <c r="AA812" s="568" t="str">
        <f>IF($E812="","",INDEX(Esquemas_NORM!$H$2:$K$126,MATCH($E812,Esquemas_NORM!$A$2:$A$126,0),MATCH(AA$4,Esquemas_NORM!$H$1:$K$1,0)))</f>
        <v>A la fecha no ha conformado un EAT Región</v>
      </c>
      <c r="AB812" s="568" t="str">
        <f>IF($E812="","",INDEX(Esquemas_NORM!$H$2:$K$126,MATCH($E812,Esquemas_NORM!$A$2:$A$126,0),MATCH(AB$4,Esquemas_NORM!$H$1:$K$1,0)))</f>
        <v>A la fecha no ha conformado un EAT Área Metropolitana</v>
      </c>
      <c r="AC812" s="568" t="str">
        <f>IF($E812="","",INDEX(Esquemas_NORM!$H$2:$K$126,MATCH($E812,Esquemas_NORM!$A$2:$A$126,0),MATCH(AC$4,Esquemas_NORM!$H$1:$K$1,0)))</f>
        <v>ASOCIACION DE MUNICIPIOS DEL OCCIDENTE ANTIOQUEÑO - AMOCCIDENTE</v>
      </c>
      <c r="AD812" s="645"/>
    </row>
    <row r="813" spans="1:30" hidden="1" x14ac:dyDescent="0.3">
      <c r="A813" s="556">
        <v>2021</v>
      </c>
      <c r="B813" s="529" t="s">
        <v>556</v>
      </c>
      <c r="C813" s="529" t="s">
        <v>272</v>
      </c>
      <c r="D813" s="529" t="s">
        <v>572</v>
      </c>
      <c r="E813" s="529" t="s">
        <v>281</v>
      </c>
      <c r="F813" s="529" t="s">
        <v>275</v>
      </c>
      <c r="G813" s="529" t="s">
        <v>282</v>
      </c>
      <c r="H813" s="557">
        <v>10.886903425643226</v>
      </c>
      <c r="I813" s="557">
        <v>0</v>
      </c>
      <c r="J813" s="558">
        <v>10.886903425643226</v>
      </c>
      <c r="K813" s="557">
        <v>2.2654147428565694</v>
      </c>
      <c r="L813" s="557">
        <v>1.5447224521527763</v>
      </c>
      <c r="M813" s="558">
        <v>3.8101371950093457</v>
      </c>
      <c r="N813" s="557">
        <v>0.31318345225053323</v>
      </c>
      <c r="O813" s="557">
        <v>4.7989268839775274</v>
      </c>
      <c r="P813" s="557">
        <v>2.0322480728207899</v>
      </c>
      <c r="Q813" s="557">
        <v>1.1047410360864476</v>
      </c>
      <c r="R813" s="557">
        <v>6.3624328241801509</v>
      </c>
      <c r="S813" s="557">
        <v>5.0851515306929</v>
      </c>
      <c r="T813" s="557">
        <v>12.419138607504623</v>
      </c>
      <c r="U813" s="557">
        <v>2.3026108619093097</v>
      </c>
      <c r="V813" s="558">
        <v>34.41843326942228</v>
      </c>
      <c r="W813" s="558">
        <v>50.413200666831386</v>
      </c>
      <c r="X813" s="557">
        <v>5.1889174091834986</v>
      </c>
      <c r="Y813" s="559">
        <v>55.59179155669657</v>
      </c>
      <c r="Z813" s="568" t="str">
        <f>SUBSTITUTE(SUBSTITUTE(SUBSTITUTE(SUBSTITUTE(IF(E813="","",VLOOKUP(E813,Esquemas_NORM!$A$2:$H$126,8,FALSE)),"PROVINCIA ADMINISTRATIVA Y DE PLANIFICACIÓN","PAT"),"PROVINCIA ADMINISTRATIVA Y DE PLANIFICACION","PAT"),"PROVINCIA ADMINISTRATIVA DE PLANIFICACION","PAT"),"PROVINCIA ADMINISTRATIVA Y PLANIFICACION","PAT")</f>
        <v>A la fecha no ha conformado un EAT Provincia</v>
      </c>
      <c r="AA813" s="568" t="str">
        <f>IF($E813="","",INDEX(Esquemas_NORM!$H$2:$K$126,MATCH($E813,Esquemas_NORM!$A$2:$A$126,0),MATCH(AA$4,Esquemas_NORM!$H$1:$K$1,0)))</f>
        <v>Región de Planeación y Gestión de Occidente</v>
      </c>
      <c r="AB813" s="568" t="str">
        <f>IF($E813="","",INDEX(Esquemas_NORM!$H$2:$K$126,MATCH($E813,Esquemas_NORM!$A$2:$A$126,0),MATCH(AB$4,Esquemas_NORM!$H$1:$K$1,0)))</f>
        <v>A la fecha no ha conformado un EAT Área Metropolitana</v>
      </c>
      <c r="AC813" s="568" t="str">
        <f>IF($E813="","",INDEX(Esquemas_NORM!$H$2:$K$126,MATCH($E813,Esquemas_NORM!$A$2:$A$126,0),MATCH(AC$4,Esquemas_NORM!$H$1:$K$1,0)))</f>
        <v>ASOCIACION DE MUNICIPIOS DEL OCCIDENTE ANTIOQUEÑO - AMOCCIDENTE</v>
      </c>
      <c r="AD813" s="645"/>
    </row>
    <row r="814" spans="1:30" hidden="1" x14ac:dyDescent="0.3">
      <c r="A814" s="556">
        <v>2021</v>
      </c>
      <c r="B814" s="529" t="s">
        <v>556</v>
      </c>
      <c r="C814" s="529" t="s">
        <v>272</v>
      </c>
      <c r="D814" s="529" t="s">
        <v>572</v>
      </c>
      <c r="E814" s="529" t="s">
        <v>283</v>
      </c>
      <c r="F814" s="529" t="s">
        <v>275</v>
      </c>
      <c r="G814" s="529" t="s">
        <v>284</v>
      </c>
      <c r="H814" s="557">
        <v>7.786813503172187</v>
      </c>
      <c r="I814" s="557">
        <v>411.02247590879472</v>
      </c>
      <c r="J814" s="558">
        <v>418.80928941196692</v>
      </c>
      <c r="K814" s="557">
        <v>3.3584590261112059</v>
      </c>
      <c r="L814" s="557">
        <v>2.3831274404014788</v>
      </c>
      <c r="M814" s="558">
        <v>5.7415864665126843</v>
      </c>
      <c r="N814" s="557">
        <v>4.5142870071924426</v>
      </c>
      <c r="O814" s="557">
        <v>7.4620267580208886</v>
      </c>
      <c r="P814" s="557">
        <v>1.6154220296404691</v>
      </c>
      <c r="Q814" s="557">
        <v>1.0397560451518892</v>
      </c>
      <c r="R814" s="557">
        <v>6.4343303136685623</v>
      </c>
      <c r="S814" s="557">
        <v>21.951772926254836</v>
      </c>
      <c r="T814" s="557">
        <v>9.0603313854962213</v>
      </c>
      <c r="U814" s="557">
        <v>2.4802697633414041</v>
      </c>
      <c r="V814" s="558">
        <v>54.558196228766711</v>
      </c>
      <c r="W814" s="558">
        <v>725.4359876728962</v>
      </c>
      <c r="X814" s="557">
        <v>74.66749533614437</v>
      </c>
      <c r="Y814" s="559">
        <v>799.95488643827582</v>
      </c>
      <c r="Z814" s="568" t="str">
        <f>SUBSTITUTE(SUBSTITUTE(SUBSTITUTE(SUBSTITUTE(IF(E814="","",VLOOKUP(E814,Esquemas_NORM!$A$2:$H$126,8,FALSE)),"PROVINCIA ADMINISTRATIVA Y DE PLANIFICACIÓN","PAT"),"PROVINCIA ADMINISTRATIVA Y DE PLANIFICACION","PAT"),"PROVINCIA ADMINISTRATIVA DE PLANIFICACION","PAT"),"PROVINCIA ADMINISTRATIVA Y PLANIFICACION","PAT")</f>
        <v>PAT TURÍSTICA Y AGROECOLÓGICA DEL OCCIDENTE ANTIOQUEÑO</v>
      </c>
      <c r="AA814" s="568" t="str">
        <f>IF($E814="","",INDEX(Esquemas_NORM!$H$2:$K$126,MATCH($E814,Esquemas_NORM!$A$2:$A$126,0),MATCH(AA$4,Esquemas_NORM!$H$1:$K$1,0)))</f>
        <v>Región de Planeación y Gestión de Occidente</v>
      </c>
      <c r="AB814" s="568" t="str">
        <f>IF($E814="","",INDEX(Esquemas_NORM!$H$2:$K$126,MATCH($E814,Esquemas_NORM!$A$2:$A$126,0),MATCH(AB$4,Esquemas_NORM!$H$1:$K$1,0)))</f>
        <v>A la fecha no ha conformado un EAT Área Metropolitana</v>
      </c>
      <c r="AC814" s="568" t="str">
        <f>IF($E814="","",INDEX(Esquemas_NORM!$H$2:$K$126,MATCH($E814,Esquemas_NORM!$A$2:$A$126,0),MATCH(AC$4,Esquemas_NORM!$H$1:$K$1,0)))</f>
        <v>ASOCIACION DE MUNICIPIOS DEL OCCIDENTE ANTIOQUEÑO - AMOCCIDENTE</v>
      </c>
      <c r="AD814" s="645"/>
    </row>
    <row r="815" spans="1:30" hidden="1" x14ac:dyDescent="0.3">
      <c r="A815" s="556">
        <v>2021</v>
      </c>
      <c r="B815" s="529" t="s">
        <v>556</v>
      </c>
      <c r="C815" s="529" t="s">
        <v>272</v>
      </c>
      <c r="D815" s="529" t="s">
        <v>572</v>
      </c>
      <c r="E815" s="529" t="s">
        <v>285</v>
      </c>
      <c r="F815" s="529" t="s">
        <v>275</v>
      </c>
      <c r="G815" s="529" t="s">
        <v>286</v>
      </c>
      <c r="H815" s="557">
        <v>30.798723634190488</v>
      </c>
      <c r="I815" s="557">
        <v>0</v>
      </c>
      <c r="J815" s="558">
        <v>30.798723634190488</v>
      </c>
      <c r="K815" s="557">
        <v>3.1519150028002789</v>
      </c>
      <c r="L815" s="557">
        <v>4.0781071124921855</v>
      </c>
      <c r="M815" s="558">
        <v>7.2300221152924644</v>
      </c>
      <c r="N815" s="557">
        <v>0.37857345313748414</v>
      </c>
      <c r="O815" s="557">
        <v>10.183495019187349</v>
      </c>
      <c r="P815" s="557">
        <v>2.5517238378053309</v>
      </c>
      <c r="Q815" s="557">
        <v>2.329345630222126</v>
      </c>
      <c r="R815" s="557">
        <v>8.8075224599061688</v>
      </c>
      <c r="S815" s="557">
        <v>7.7902771125374235</v>
      </c>
      <c r="T815" s="557">
        <v>19.126762305967056</v>
      </c>
      <c r="U815" s="557">
        <v>3.0373437318164789</v>
      </c>
      <c r="V815" s="558">
        <v>54.205043550579418</v>
      </c>
      <c r="W815" s="558">
        <v>98.082849527195933</v>
      </c>
      <c r="X815" s="557">
        <v>10.09544719879101</v>
      </c>
      <c r="Y815" s="559">
        <v>108.15820566993334</v>
      </c>
      <c r="Z815" s="568" t="str">
        <f>SUBSTITUTE(SUBSTITUTE(SUBSTITUTE(SUBSTITUTE(IF(E815="","",VLOOKUP(E815,Esquemas_NORM!$A$2:$H$126,8,FALSE)),"PROVINCIA ADMINISTRATIVA Y DE PLANIFICACIÓN","PAT"),"PROVINCIA ADMINISTRATIVA Y DE PLANIFICACION","PAT"),"PROVINCIA ADMINISTRATIVA DE PLANIFICACION","PAT"),"PROVINCIA ADMINISTRATIVA Y PLANIFICACION","PAT")</f>
        <v>PAT DE PENDERISCO Y SINIFANÁ</v>
      </c>
      <c r="AA815" s="568" t="str">
        <f>IF($E815="","",INDEX(Esquemas_NORM!$H$2:$K$126,MATCH($E815,Esquemas_NORM!$A$2:$A$126,0),MATCH(AA$4,Esquemas_NORM!$H$1:$K$1,0)))</f>
        <v>A la fecha no ha conformado un EAT Región</v>
      </c>
      <c r="AB815" s="568" t="str">
        <f>IF($E815="","",INDEX(Esquemas_NORM!$H$2:$K$126,MATCH($E815,Esquemas_NORM!$A$2:$A$126,0),MATCH(AB$4,Esquemas_NORM!$H$1:$K$1,0)))</f>
        <v>A la fecha no ha conformado un EAT Área Metropolitana</v>
      </c>
      <c r="AC815" s="568" t="str">
        <f>IF($E815="","",INDEX(Esquemas_NORM!$H$2:$K$126,MATCH($E815,Esquemas_NORM!$A$2:$A$126,0),MATCH(AC$4,Esquemas_NORM!$H$1:$K$1,0)))</f>
        <v>ASOCIACION DE MUNICIPIOS DEL OCCIDENTE ANTIOQUEÑO - AMOCCIDENTE</v>
      </c>
      <c r="AD815" s="645"/>
    </row>
    <row r="816" spans="1:30" hidden="1" x14ac:dyDescent="0.3">
      <c r="A816" s="556">
        <v>2021</v>
      </c>
      <c r="B816" s="529" t="s">
        <v>556</v>
      </c>
      <c r="C816" s="529" t="s">
        <v>272</v>
      </c>
      <c r="D816" s="529" t="s">
        <v>571</v>
      </c>
      <c r="E816" s="529" t="s">
        <v>287</v>
      </c>
      <c r="F816" s="529" t="s">
        <v>275</v>
      </c>
      <c r="G816" s="529" t="s">
        <v>288</v>
      </c>
      <c r="H816" s="557">
        <v>35.442615026064075</v>
      </c>
      <c r="I816" s="557">
        <v>3.4699121651225275</v>
      </c>
      <c r="J816" s="558">
        <v>38.912527191186605</v>
      </c>
      <c r="K816" s="557">
        <v>2.7781189792493839</v>
      </c>
      <c r="L816" s="557">
        <v>13.246479130508742</v>
      </c>
      <c r="M816" s="558">
        <v>16.024598109758127</v>
      </c>
      <c r="N816" s="557">
        <v>3.432345486587443</v>
      </c>
      <c r="O816" s="557">
        <v>21.993950771268349</v>
      </c>
      <c r="P816" s="557">
        <v>3.2796795276220423</v>
      </c>
      <c r="Q816" s="557">
        <v>2.6450813430175968</v>
      </c>
      <c r="R816" s="557">
        <v>11.212470889170786</v>
      </c>
      <c r="S816" s="557">
        <v>17.511867684034574</v>
      </c>
      <c r="T816" s="557">
        <v>42.652154720471273</v>
      </c>
      <c r="U816" s="557">
        <v>4.5546260248728663</v>
      </c>
      <c r="V816" s="558">
        <v>107.28217644704493</v>
      </c>
      <c r="W816" s="558">
        <v>170.28426828269369</v>
      </c>
      <c r="X816" s="557">
        <v>17.526976913079974</v>
      </c>
      <c r="Y816" s="559">
        <v>187.77636457397696</v>
      </c>
      <c r="Z816" s="568" t="str">
        <f>SUBSTITUTE(SUBSTITUTE(SUBSTITUTE(SUBSTITUTE(IF(E816="","",VLOOKUP(E816,Esquemas_NORM!$A$2:$H$126,8,FALSE)),"PROVINCIA ADMINISTRATIVA Y DE PLANIFICACIÓN","PAT"),"PROVINCIA ADMINISTRATIVA Y DE PLANIFICACION","PAT"),"PROVINCIA ADMINISTRATIVA DE PLANIFICACION","PAT"),"PROVINCIA ADMINISTRATIVA Y PLANIFICACION","PAT")</f>
        <v>PAT AGROINDUSTRIAL DEL OCCIDENTE ANTIOQUEÑO</v>
      </c>
      <c r="AA816" s="568" t="str">
        <f>IF($E816="","",INDEX(Esquemas_NORM!$H$2:$K$126,MATCH($E816,Esquemas_NORM!$A$2:$A$126,0),MATCH(AA$4,Esquemas_NORM!$H$1:$K$1,0)))</f>
        <v>Región de Planeación y Gestión de Occidente</v>
      </c>
      <c r="AB816" s="568" t="str">
        <f>IF($E816="","",INDEX(Esquemas_NORM!$H$2:$K$126,MATCH($E816,Esquemas_NORM!$A$2:$A$126,0),MATCH(AB$4,Esquemas_NORM!$H$1:$K$1,0)))</f>
        <v>A la fecha no ha conformado un EAT Área Metropolitana</v>
      </c>
      <c r="AC816" s="568" t="str">
        <f>IF($E816="","",INDEX(Esquemas_NORM!$H$2:$K$126,MATCH($E816,Esquemas_NORM!$A$2:$A$126,0),MATCH(AC$4,Esquemas_NORM!$H$1:$K$1,0)))</f>
        <v>ASOCIACION DE MUNICIPIOS DEL OCCIDENTE ANTIOQUEÑO - AMOCCIDENTE</v>
      </c>
      <c r="AD816" s="645"/>
    </row>
    <row r="817" spans="1:30" hidden="1" x14ac:dyDescent="0.3">
      <c r="A817" s="556">
        <v>2021</v>
      </c>
      <c r="B817" s="529" t="s">
        <v>556</v>
      </c>
      <c r="C817" s="529" t="s">
        <v>272</v>
      </c>
      <c r="D817" s="529" t="s">
        <v>571</v>
      </c>
      <c r="E817" s="529" t="s">
        <v>289</v>
      </c>
      <c r="F817" s="529" t="s">
        <v>275</v>
      </c>
      <c r="G817" s="529" t="s">
        <v>290</v>
      </c>
      <c r="H817" s="557">
        <v>54.815657590214173</v>
      </c>
      <c r="I817" s="557">
        <v>25.13098330137959</v>
      </c>
      <c r="J817" s="558">
        <v>79.946640891593759</v>
      </c>
      <c r="K817" s="557">
        <v>2.9911383415637882</v>
      </c>
      <c r="L817" s="557">
        <v>14.941478792341423</v>
      </c>
      <c r="M817" s="558">
        <v>17.932617133905211</v>
      </c>
      <c r="N817" s="557">
        <v>2.9753241277173306</v>
      </c>
      <c r="O817" s="557">
        <v>38.315722423733007</v>
      </c>
      <c r="P817" s="557">
        <v>6.4581631406581641</v>
      </c>
      <c r="Q817" s="557">
        <v>5.6640805961573477</v>
      </c>
      <c r="R817" s="557">
        <v>15.831205608295209</v>
      </c>
      <c r="S817" s="557">
        <v>23.701977256927702</v>
      </c>
      <c r="T817" s="557">
        <v>45.46051875342247</v>
      </c>
      <c r="U817" s="557">
        <v>7.7079627251364196</v>
      </c>
      <c r="V817" s="558">
        <v>146.11495463204764</v>
      </c>
      <c r="W817" s="558">
        <v>269.42478655585745</v>
      </c>
      <c r="X817" s="557">
        <v>27.731287578099106</v>
      </c>
      <c r="Y817" s="559">
        <v>297.10088580577343</v>
      </c>
      <c r="Z817" s="568" t="str">
        <f>SUBSTITUTE(SUBSTITUTE(SUBSTITUTE(SUBSTITUTE(IF(E817="","",VLOOKUP(E817,Esquemas_NORM!$A$2:$H$126,8,FALSE)),"PROVINCIA ADMINISTRATIVA Y DE PLANIFICACIÓN","PAT"),"PROVINCIA ADMINISTRATIVA Y DE PLANIFICACION","PAT"),"PROVINCIA ADMINISTRATIVA DE PLANIFICACION","PAT"),"PROVINCIA ADMINISTRATIVA Y PLANIFICACION","PAT")</f>
        <v>PAT AGROINDUSTRIAL DEL OCCIDENTE ANTIOQUEÑO</v>
      </c>
      <c r="AA817" s="568" t="str">
        <f>IF($E817="","",INDEX(Esquemas_NORM!$H$2:$K$126,MATCH($E817,Esquemas_NORM!$A$2:$A$126,0),MATCH(AA$4,Esquemas_NORM!$H$1:$K$1,0)))</f>
        <v>Región de Planeación y Gestión de Occidente</v>
      </c>
      <c r="AB817" s="568" t="str">
        <f>IF($E817="","",INDEX(Esquemas_NORM!$H$2:$K$126,MATCH($E817,Esquemas_NORM!$A$2:$A$126,0),MATCH(AB$4,Esquemas_NORM!$H$1:$K$1,0)))</f>
        <v>A la fecha no ha conformado un EAT Área Metropolitana</v>
      </c>
      <c r="AC817" s="568" t="str">
        <f>IF($E817="","",INDEX(Esquemas_NORM!$H$2:$K$126,MATCH($E817,Esquemas_NORM!$A$2:$A$126,0),MATCH(AC$4,Esquemas_NORM!$H$1:$K$1,0)))</f>
        <v>ASOCIACION DE MUNICIPIOS DEL OCCIDENTE ANTIOQUEÑO - AMOCCIDENTE</v>
      </c>
      <c r="AD817" s="645"/>
    </row>
    <row r="818" spans="1:30" hidden="1" x14ac:dyDescent="0.3">
      <c r="A818" s="556">
        <v>2021</v>
      </c>
      <c r="B818" s="529" t="s">
        <v>556</v>
      </c>
      <c r="C818" s="529" t="s">
        <v>272</v>
      </c>
      <c r="D818" s="529" t="s">
        <v>572</v>
      </c>
      <c r="E818" s="529" t="s">
        <v>291</v>
      </c>
      <c r="F818" s="529" t="s">
        <v>275</v>
      </c>
      <c r="G818" s="529" t="s">
        <v>292</v>
      </c>
      <c r="H818" s="557">
        <v>99.762356829760378</v>
      </c>
      <c r="I818" s="557">
        <v>0</v>
      </c>
      <c r="J818" s="558">
        <v>99.762356829760378</v>
      </c>
      <c r="K818" s="557">
        <v>7.1811060569910223</v>
      </c>
      <c r="L818" s="557">
        <v>8.4578300663831172</v>
      </c>
      <c r="M818" s="558">
        <v>15.63893612337414</v>
      </c>
      <c r="N818" s="557">
        <v>1.0730382533655303</v>
      </c>
      <c r="O818" s="557">
        <v>17.341756811025572</v>
      </c>
      <c r="P818" s="557">
        <v>4.9699144687312282</v>
      </c>
      <c r="Q818" s="557">
        <v>2.5284965172813814</v>
      </c>
      <c r="R818" s="557">
        <v>17.706826148946654</v>
      </c>
      <c r="S818" s="557">
        <v>12.175883499585259</v>
      </c>
      <c r="T818" s="557">
        <v>18.351851627651222</v>
      </c>
      <c r="U818" s="557">
        <v>6.3991997026104963</v>
      </c>
      <c r="V818" s="558">
        <v>80.546967029197361</v>
      </c>
      <c r="W818" s="558">
        <v>218.41008422702581</v>
      </c>
      <c r="X818" s="557">
        <v>22.480458955126942</v>
      </c>
      <c r="Y818" s="559">
        <v>240.84580458344712</v>
      </c>
      <c r="Z818" s="568" t="str">
        <f>SUBSTITUTE(SUBSTITUTE(SUBSTITUTE(SUBSTITUTE(IF(E818="","",VLOOKUP(E818,Esquemas_NORM!$A$2:$H$126,8,FALSE)),"PROVINCIA ADMINISTRATIVA Y DE PLANIFICACIÓN","PAT"),"PROVINCIA ADMINISTRATIVA Y DE PLANIFICACION","PAT"),"PROVINCIA ADMINISTRATIVA DE PLANIFICACION","PAT"),"PROVINCIA ADMINISTRATIVA Y PLANIFICACION","PAT")</f>
        <v>PAT TURÍSTICA Y AGROECOLÓGICA DEL OCCIDENTE ANTIOQUEÑO</v>
      </c>
      <c r="AA818" s="568" t="str">
        <f>IF($E818="","",INDEX(Esquemas_NORM!$H$2:$K$126,MATCH($E818,Esquemas_NORM!$A$2:$A$126,0),MATCH(AA$4,Esquemas_NORM!$H$1:$K$1,0)))</f>
        <v>A la fecha no ha conformado un EAT Región</v>
      </c>
      <c r="AB818" s="568" t="str">
        <f>IF($E818="","",INDEX(Esquemas_NORM!$H$2:$K$126,MATCH($E818,Esquemas_NORM!$A$2:$A$126,0),MATCH(AB$4,Esquemas_NORM!$H$1:$K$1,0)))</f>
        <v>A la fecha no ha conformado un EAT Área Metropolitana</v>
      </c>
      <c r="AC818" s="568" t="str">
        <f>IF($E818="","",INDEX(Esquemas_NORM!$H$2:$K$126,MATCH($E818,Esquemas_NORM!$A$2:$A$126,0),MATCH(AC$4,Esquemas_NORM!$H$1:$K$1,0)))</f>
        <v>ASOCIACION DE MUNICIPIOS DEL OCCIDENTE ANTIOQUEÑO - AMOCCIDENTE</v>
      </c>
      <c r="AD818" s="645"/>
    </row>
    <row r="819" spans="1:30" hidden="1" x14ac:dyDescent="0.3">
      <c r="A819" s="556">
        <v>2021</v>
      </c>
      <c r="B819" s="529" t="s">
        <v>556</v>
      </c>
      <c r="C819" s="529" t="s">
        <v>272</v>
      </c>
      <c r="D819" s="529" t="s">
        <v>571</v>
      </c>
      <c r="E819" s="529" t="s">
        <v>293</v>
      </c>
      <c r="F819" s="529" t="s">
        <v>275</v>
      </c>
      <c r="G819" s="529" t="s">
        <v>294</v>
      </c>
      <c r="H819" s="557">
        <v>44.381432819749563</v>
      </c>
      <c r="I819" s="557">
        <v>6.1022109554268669</v>
      </c>
      <c r="J819" s="558">
        <v>50.483643775176432</v>
      </c>
      <c r="K819" s="557">
        <v>6.6848749498920643</v>
      </c>
      <c r="L819" s="557">
        <v>7.0629812957580649</v>
      </c>
      <c r="M819" s="558">
        <v>13.74785624565013</v>
      </c>
      <c r="N819" s="557">
        <v>5.917843327628252</v>
      </c>
      <c r="O819" s="557">
        <v>32.153386770026245</v>
      </c>
      <c r="P819" s="557">
        <v>5.6638906432728273</v>
      </c>
      <c r="Q819" s="557">
        <v>4.7102558632915059</v>
      </c>
      <c r="R819" s="557">
        <v>15.465369747879967</v>
      </c>
      <c r="S819" s="557">
        <v>21.36047086997387</v>
      </c>
      <c r="T819" s="557">
        <v>38.83091930470372</v>
      </c>
      <c r="U819" s="557">
        <v>6.0362167373095135</v>
      </c>
      <c r="V819" s="558">
        <v>130.13835326408591</v>
      </c>
      <c r="W819" s="558">
        <v>207.17103101939563</v>
      </c>
      <c r="X819" s="557">
        <v>21.323648475309366</v>
      </c>
      <c r="Y819" s="559">
        <v>228.45224307674889</v>
      </c>
      <c r="Z819" s="568" t="str">
        <f>SUBSTITUTE(SUBSTITUTE(SUBSTITUTE(SUBSTITUTE(IF(E819="","",VLOOKUP(E819,Esquemas_NORM!$A$2:$H$126,8,FALSE)),"PROVINCIA ADMINISTRATIVA Y DE PLANIFICACIÓN","PAT"),"PROVINCIA ADMINISTRATIVA Y DE PLANIFICACION","PAT"),"PROVINCIA ADMINISTRATIVA DE PLANIFICACION","PAT"),"PROVINCIA ADMINISTRATIVA Y PLANIFICACION","PAT")</f>
        <v>PAT AGROINDUSTRIAL DEL OCCIDENTE ANTIOQUEÑO</v>
      </c>
      <c r="AA819" s="568" t="str">
        <f>IF($E819="","",INDEX(Esquemas_NORM!$H$2:$K$126,MATCH($E819,Esquemas_NORM!$A$2:$A$126,0),MATCH(AA$4,Esquemas_NORM!$H$1:$K$1,0)))</f>
        <v>Región de Planeación y Gestión de Occidente</v>
      </c>
      <c r="AB819" s="568" t="str">
        <f>IF($E819="","",INDEX(Esquemas_NORM!$H$2:$K$126,MATCH($E819,Esquemas_NORM!$A$2:$A$126,0),MATCH(AB$4,Esquemas_NORM!$H$1:$K$1,0)))</f>
        <v>A la fecha no ha conformado un EAT Área Metropolitana</v>
      </c>
      <c r="AC819" s="568" t="str">
        <f>IF($E819="","",INDEX(Esquemas_NORM!$H$2:$K$126,MATCH($E819,Esquemas_NORM!$A$2:$A$126,0),MATCH(AC$4,Esquemas_NORM!$H$1:$K$1,0)))</f>
        <v>ASOCIACION DE MUNICIPIOS DEL OCCIDENTE ANTIOQUEÑO - AMOCCIDENTE</v>
      </c>
      <c r="AD819" s="645"/>
    </row>
    <row r="820" spans="1:30" hidden="1" x14ac:dyDescent="0.3">
      <c r="A820" s="556">
        <v>2021</v>
      </c>
      <c r="B820" s="529" t="s">
        <v>556</v>
      </c>
      <c r="C820" s="529" t="s">
        <v>272</v>
      </c>
      <c r="D820" s="529" t="s">
        <v>572</v>
      </c>
      <c r="E820" s="529" t="s">
        <v>295</v>
      </c>
      <c r="F820" s="529" t="s">
        <v>275</v>
      </c>
      <c r="G820" s="529" t="s">
        <v>296</v>
      </c>
      <c r="H820" s="557">
        <v>10.173759725413154</v>
      </c>
      <c r="I820" s="557">
        <v>0</v>
      </c>
      <c r="J820" s="558">
        <v>10.173759725413154</v>
      </c>
      <c r="K820" s="557">
        <v>1.1419994637297886</v>
      </c>
      <c r="L820" s="557">
        <v>2.358469800844901</v>
      </c>
      <c r="M820" s="558">
        <v>3.5004692645746895</v>
      </c>
      <c r="N820" s="557">
        <v>1.1242282479137629</v>
      </c>
      <c r="O820" s="557">
        <v>8.5628998768100963</v>
      </c>
      <c r="P820" s="557">
        <v>1.5661484496391429</v>
      </c>
      <c r="Q820" s="557">
        <v>1.0964979263476746</v>
      </c>
      <c r="R820" s="557">
        <v>6.776168589026982</v>
      </c>
      <c r="S820" s="557">
        <v>5.3614472640981505</v>
      </c>
      <c r="T820" s="557">
        <v>10.50873214670473</v>
      </c>
      <c r="U820" s="557">
        <v>2.2595877237744943</v>
      </c>
      <c r="V820" s="558">
        <v>37.255710224315031</v>
      </c>
      <c r="W820" s="558">
        <v>52.543932794026155</v>
      </c>
      <c r="X820" s="557">
        <v>5.4082288768703997</v>
      </c>
      <c r="Y820" s="559">
        <v>57.941398697511062</v>
      </c>
      <c r="Z820" s="568" t="str">
        <f>SUBSTITUTE(SUBSTITUTE(SUBSTITUTE(SUBSTITUTE(IF(E820="","",VLOOKUP(E820,Esquemas_NORM!$A$2:$H$126,8,FALSE)),"PROVINCIA ADMINISTRATIVA Y DE PLANIFICACIÓN","PAT"),"PROVINCIA ADMINISTRATIVA Y DE PLANIFICACION","PAT"),"PROVINCIA ADMINISTRATIVA DE PLANIFICACION","PAT"),"PROVINCIA ADMINISTRATIVA Y PLANIFICACION","PAT")</f>
        <v>PAT TURÍSTICA Y AGROECOLÓGICA DEL OCCIDENTE ANTIOQUEÑO</v>
      </c>
      <c r="AA820" s="568" t="str">
        <f>IF($E820="","",INDEX(Esquemas_NORM!$H$2:$K$126,MATCH($E820,Esquemas_NORM!$A$2:$A$126,0),MATCH(AA$4,Esquemas_NORM!$H$1:$K$1,0)))</f>
        <v>A la fecha no ha conformado un EAT Región</v>
      </c>
      <c r="AB820" s="568" t="str">
        <f>IF($E820="","",INDEX(Esquemas_NORM!$H$2:$K$126,MATCH($E820,Esquemas_NORM!$A$2:$A$126,0),MATCH(AB$4,Esquemas_NORM!$H$1:$K$1,0)))</f>
        <v>A la fecha no ha conformado un EAT Área Metropolitana</v>
      </c>
      <c r="AC820" s="568" t="str">
        <f>IF($E820="","",INDEX(Esquemas_NORM!$H$2:$K$126,MATCH($E820,Esquemas_NORM!$A$2:$A$126,0),MATCH(AC$4,Esquemas_NORM!$H$1:$K$1,0)))</f>
        <v>ASOCIACION DE MUNICIPIOS DEL OCCIDENTE ANTIOQUEÑO - AMOCCIDENTE</v>
      </c>
      <c r="AD820" s="645"/>
    </row>
    <row r="821" spans="1:30" hidden="1" x14ac:dyDescent="0.3">
      <c r="A821" s="556">
        <v>2021</v>
      </c>
      <c r="B821" s="529" t="s">
        <v>556</v>
      </c>
      <c r="C821" s="529" t="s">
        <v>272</v>
      </c>
      <c r="D821" s="529" t="s">
        <v>572</v>
      </c>
      <c r="E821" s="529" t="s">
        <v>297</v>
      </c>
      <c r="F821" s="529" t="s">
        <v>275</v>
      </c>
      <c r="G821" s="529" t="s">
        <v>298</v>
      </c>
      <c r="H821" s="557">
        <v>14.603264996182075</v>
      </c>
      <c r="I821" s="557">
        <v>1.1474533051586975E-5</v>
      </c>
      <c r="J821" s="558">
        <v>14.603276470715127</v>
      </c>
      <c r="K821" s="557">
        <v>2.4304211590623535</v>
      </c>
      <c r="L821" s="557">
        <v>1.8247314519503666</v>
      </c>
      <c r="M821" s="558">
        <v>4.2551526110127202</v>
      </c>
      <c r="N821" s="557">
        <v>0.54864438799971416</v>
      </c>
      <c r="O821" s="557">
        <v>5.2919482237544972</v>
      </c>
      <c r="P821" s="557">
        <v>2.3845054239815604</v>
      </c>
      <c r="Q821" s="557">
        <v>1.2065667004274856</v>
      </c>
      <c r="R821" s="557">
        <v>6.2178586995558902</v>
      </c>
      <c r="S821" s="557">
        <v>5.9616926226677478</v>
      </c>
      <c r="T821" s="557">
        <v>11.887262798142784</v>
      </c>
      <c r="U821" s="557">
        <v>1.9244543373781042</v>
      </c>
      <c r="V821" s="558">
        <v>35.422933193907781</v>
      </c>
      <c r="W821" s="558">
        <v>56.594377347280414</v>
      </c>
      <c r="X821" s="557">
        <v>5.8251320288101471</v>
      </c>
      <c r="Y821" s="559">
        <v>62.407916719340868</v>
      </c>
      <c r="Z821" s="568" t="str">
        <f>SUBSTITUTE(SUBSTITUTE(SUBSTITUTE(SUBSTITUTE(IF(E821="","",VLOOKUP(E821,Esquemas_NORM!$A$2:$H$126,8,FALSE)),"PROVINCIA ADMINISTRATIVA Y DE PLANIFICACIÓN","PAT"),"PROVINCIA ADMINISTRATIVA Y DE PLANIFICACION","PAT"),"PROVINCIA ADMINISTRATIVA DE PLANIFICACION","PAT"),"PROVINCIA ADMINISTRATIVA Y PLANIFICACION","PAT")</f>
        <v>PAT TURÍSTICA Y AGROECOLÓGICA DEL OCCIDENTE ANTIOQUEÑO</v>
      </c>
      <c r="AA821" s="568" t="str">
        <f>IF($E821="","",INDEX(Esquemas_NORM!$H$2:$K$126,MATCH($E821,Esquemas_NORM!$A$2:$A$126,0),MATCH(AA$4,Esquemas_NORM!$H$1:$K$1,0)))</f>
        <v>Región de Planeación y Gestión de Occidente</v>
      </c>
      <c r="AB821" s="568" t="str">
        <f>IF($E821="","",INDEX(Esquemas_NORM!$H$2:$K$126,MATCH($E821,Esquemas_NORM!$A$2:$A$126,0),MATCH(AB$4,Esquemas_NORM!$H$1:$K$1,0)))</f>
        <v>A la fecha no ha conformado un EAT Área Metropolitana</v>
      </c>
      <c r="AC821" s="568" t="str">
        <f>IF($E821="","",INDEX(Esquemas_NORM!$H$2:$K$126,MATCH($E821,Esquemas_NORM!$A$2:$A$126,0),MATCH(AC$4,Esquemas_NORM!$H$1:$K$1,0)))</f>
        <v>ASOCIACION DE MUNICIPIOS DEL OCCIDENTE ANTIOQUEÑO - AMOCCIDENTE</v>
      </c>
      <c r="AD821" s="645"/>
    </row>
    <row r="822" spans="1:30" hidden="1" x14ac:dyDescent="0.3">
      <c r="A822" s="556">
        <v>2021</v>
      </c>
      <c r="B822" s="529" t="s">
        <v>556</v>
      </c>
      <c r="C822" s="529" t="s">
        <v>272</v>
      </c>
      <c r="D822" s="529" t="s">
        <v>572</v>
      </c>
      <c r="E822" s="529" t="s">
        <v>299</v>
      </c>
      <c r="F822" s="529" t="s">
        <v>275</v>
      </c>
      <c r="G822" s="529" t="s">
        <v>300</v>
      </c>
      <c r="H822" s="557">
        <v>26.016458324976227</v>
      </c>
      <c r="I822" s="557">
        <v>0</v>
      </c>
      <c r="J822" s="558">
        <v>26.016458324976227</v>
      </c>
      <c r="K822" s="557">
        <v>2.6642344852979418</v>
      </c>
      <c r="L822" s="557">
        <v>5.0921390480204369</v>
      </c>
      <c r="M822" s="558">
        <v>7.7563735333183788</v>
      </c>
      <c r="N822" s="557">
        <v>1.9043898886467094</v>
      </c>
      <c r="O822" s="557">
        <v>13.388800821065377</v>
      </c>
      <c r="P822" s="557">
        <v>2.55974693316475</v>
      </c>
      <c r="Q822" s="557">
        <v>2.1417584397312455</v>
      </c>
      <c r="R822" s="557">
        <v>9.0557122819996767</v>
      </c>
      <c r="S822" s="557">
        <v>9.6561662300481252</v>
      </c>
      <c r="T822" s="557">
        <v>21.60431277629613</v>
      </c>
      <c r="U822" s="557">
        <v>3.7006167693311069</v>
      </c>
      <c r="V822" s="558">
        <v>64.011504140283122</v>
      </c>
      <c r="W822" s="558">
        <v>102.6479581491767</v>
      </c>
      <c r="X822" s="557">
        <v>10.565323566291186</v>
      </c>
      <c r="Y822" s="559">
        <v>113.19225555349459</v>
      </c>
      <c r="Z822" s="568" t="str">
        <f>SUBSTITUTE(SUBSTITUTE(SUBSTITUTE(SUBSTITUTE(IF(E822="","",VLOOKUP(E822,Esquemas_NORM!$A$2:$H$126,8,FALSE)),"PROVINCIA ADMINISTRATIVA Y DE PLANIFICACIÓN","PAT"),"PROVINCIA ADMINISTRATIVA Y DE PLANIFICACION","PAT"),"PROVINCIA ADMINISTRATIVA DE PLANIFICACION","PAT"),"PROVINCIA ADMINISTRATIVA Y PLANIFICACION","PAT")</f>
        <v>A la fecha no ha conformado un EAT Provincia</v>
      </c>
      <c r="AA822" s="568" t="str">
        <f>IF($E822="","",INDEX(Esquemas_NORM!$H$2:$K$126,MATCH($E822,Esquemas_NORM!$A$2:$A$126,0),MATCH(AA$4,Esquemas_NORM!$H$1:$K$1,0)))</f>
        <v>Región de Planeación y Gestión de Occidente</v>
      </c>
      <c r="AB822" s="568" t="str">
        <f>IF($E822="","",INDEX(Esquemas_NORM!$H$2:$K$126,MATCH($E822,Esquemas_NORM!$A$2:$A$126,0),MATCH(AB$4,Esquemas_NORM!$H$1:$K$1,0)))</f>
        <v>A la fecha no ha conformado un EAT Área Metropolitana</v>
      </c>
      <c r="AC822" s="568" t="str">
        <f>IF($E822="","",INDEX(Esquemas_NORM!$H$2:$K$126,MATCH($E822,Esquemas_NORM!$A$2:$A$126,0),MATCH(AC$4,Esquemas_NORM!$H$1:$K$1,0)))</f>
        <v>ASOCIACION DE MUNICIPIOS DEL OCCIDENTE ANTIOQUEÑO - AMOCCIDENTE</v>
      </c>
      <c r="AD822" s="645"/>
    </row>
    <row r="823" spans="1:30" hidden="1" x14ac:dyDescent="0.3">
      <c r="A823" s="556">
        <v>2021</v>
      </c>
      <c r="B823" s="529" t="s">
        <v>556</v>
      </c>
      <c r="C823" s="529" t="s">
        <v>272</v>
      </c>
      <c r="D823" s="529" t="s">
        <v>572</v>
      </c>
      <c r="E823" s="529" t="s">
        <v>301</v>
      </c>
      <c r="F823" s="529" t="s">
        <v>275</v>
      </c>
      <c r="G823" s="529" t="s">
        <v>302</v>
      </c>
      <c r="H823" s="557">
        <v>8.0703532781993488</v>
      </c>
      <c r="I823" s="557">
        <v>0</v>
      </c>
      <c r="J823" s="558">
        <v>8.0703532781993488</v>
      </c>
      <c r="K823" s="557">
        <v>1.1225562270329519</v>
      </c>
      <c r="L823" s="557">
        <v>1.677967366738452</v>
      </c>
      <c r="M823" s="558">
        <v>2.8005235937714037</v>
      </c>
      <c r="N823" s="557">
        <v>0.81842955555096542</v>
      </c>
      <c r="O823" s="557">
        <v>4.5305595502487161</v>
      </c>
      <c r="P823" s="557">
        <v>1.2888376737255529</v>
      </c>
      <c r="Q823" s="557">
        <v>0.6238343369144187</v>
      </c>
      <c r="R823" s="557">
        <v>5.3406901094337282</v>
      </c>
      <c r="S823" s="557">
        <v>3.8608525478124451</v>
      </c>
      <c r="T823" s="557">
        <v>7.6805777922347467</v>
      </c>
      <c r="U823" s="557">
        <v>1.6568772715734235</v>
      </c>
      <c r="V823" s="558">
        <v>25.800658837493998</v>
      </c>
      <c r="W823" s="558">
        <v>37.84597475562866</v>
      </c>
      <c r="X823" s="557">
        <v>3.8954010989056376</v>
      </c>
      <c r="Y823" s="559">
        <v>41.733623575681499</v>
      </c>
      <c r="Z823" s="568" t="str">
        <f>SUBSTITUTE(SUBSTITUTE(SUBSTITUTE(SUBSTITUTE(IF(E823="","",VLOOKUP(E823,Esquemas_NORM!$A$2:$H$126,8,FALSE)),"PROVINCIA ADMINISTRATIVA Y DE PLANIFICACIÓN","PAT"),"PROVINCIA ADMINISTRATIVA Y DE PLANIFICACION","PAT"),"PROVINCIA ADMINISTRATIVA DE PLANIFICACION","PAT"),"PROVINCIA ADMINISTRATIVA Y PLANIFICACION","PAT")</f>
        <v>PAT TURÍSTICA Y AGROECOLÓGICA DEL OCCIDENTE ANTIOQUEÑO</v>
      </c>
      <c r="AA823" s="568" t="str">
        <f>IF($E823="","",INDEX(Esquemas_NORM!$H$2:$K$126,MATCH($E823,Esquemas_NORM!$A$2:$A$126,0),MATCH(AA$4,Esquemas_NORM!$H$1:$K$1,0)))</f>
        <v>Región de Planeación y Gestión de Occidente</v>
      </c>
      <c r="AB823" s="568" t="str">
        <f>IF($E823="","",INDEX(Esquemas_NORM!$H$2:$K$126,MATCH($E823,Esquemas_NORM!$A$2:$A$126,0),MATCH(AB$4,Esquemas_NORM!$H$1:$K$1,0)))</f>
        <v>A la fecha no ha conformado un EAT Área Metropolitana</v>
      </c>
      <c r="AC823" s="568" t="str">
        <f>IF($E823="","",INDEX(Esquemas_NORM!$H$2:$K$126,MATCH($E823,Esquemas_NORM!$A$2:$A$126,0),MATCH(AC$4,Esquemas_NORM!$H$1:$K$1,0)))</f>
        <v>ASOCIACION DE MUNICIPIOS DEL OCCIDENTE ANTIOQUEÑO - AMOCCIDENTE</v>
      </c>
      <c r="AD823" s="645"/>
    </row>
    <row r="824" spans="1:30" hidden="1" x14ac:dyDescent="0.3">
      <c r="A824" s="556">
        <v>2021</v>
      </c>
      <c r="B824" s="529" t="s">
        <v>556</v>
      </c>
      <c r="C824" s="529" t="s">
        <v>272</v>
      </c>
      <c r="D824" s="529" t="s">
        <v>571</v>
      </c>
      <c r="E824" s="529" t="s">
        <v>303</v>
      </c>
      <c r="F824" s="529" t="s">
        <v>275</v>
      </c>
      <c r="G824" s="529" t="s">
        <v>304</v>
      </c>
      <c r="H824" s="557">
        <v>15.889806322479226</v>
      </c>
      <c r="I824" s="557">
        <v>0</v>
      </c>
      <c r="J824" s="558">
        <v>15.889806322479226</v>
      </c>
      <c r="K824" s="557">
        <v>0.92399533124329747</v>
      </c>
      <c r="L824" s="557">
        <v>4.6452734430815532</v>
      </c>
      <c r="M824" s="558">
        <v>5.5692687743248506</v>
      </c>
      <c r="N824" s="557">
        <v>0.27881792126906274</v>
      </c>
      <c r="O824" s="557">
        <v>10.005645712439405</v>
      </c>
      <c r="P824" s="557">
        <v>2.0832683776897296</v>
      </c>
      <c r="Q824" s="557">
        <v>1.6375578387471976</v>
      </c>
      <c r="R824" s="557">
        <v>6.6556864862449228</v>
      </c>
      <c r="S824" s="557">
        <v>7.2700137703690624</v>
      </c>
      <c r="T824" s="557">
        <v>18.621163704614062</v>
      </c>
      <c r="U824" s="557">
        <v>2.3146149870389059</v>
      </c>
      <c r="V824" s="558">
        <v>48.866768798412352</v>
      </c>
      <c r="W824" s="558">
        <v>72.695367886665878</v>
      </c>
      <c r="X824" s="557">
        <v>7.4823707878995611</v>
      </c>
      <c r="Y824" s="559">
        <v>80.162847929464959</v>
      </c>
      <c r="Z824" s="568" t="str">
        <f>SUBSTITUTE(SUBSTITUTE(SUBSTITUTE(SUBSTITUTE(IF(E824="","",VLOOKUP(E824,Esquemas_NORM!$A$2:$H$126,8,FALSE)),"PROVINCIA ADMINISTRATIVA Y DE PLANIFICACIÓN","PAT"),"PROVINCIA ADMINISTRATIVA Y DE PLANIFICACION","PAT"),"PROVINCIA ADMINISTRATIVA DE PLANIFICACION","PAT"),"PROVINCIA ADMINISTRATIVA Y PLANIFICACION","PAT")</f>
        <v>PAT AGROINDUSTRIAL DEL OCCIDENTE ANTIOQUEÑO</v>
      </c>
      <c r="AA824" s="568" t="str">
        <f>IF($E824="","",INDEX(Esquemas_NORM!$H$2:$K$126,MATCH($E824,Esquemas_NORM!$A$2:$A$126,0),MATCH(AA$4,Esquemas_NORM!$H$1:$K$1,0)))</f>
        <v>Región de Planeación y Gestión de Occidente</v>
      </c>
      <c r="AB824" s="568" t="str">
        <f>IF($E824="","",INDEX(Esquemas_NORM!$H$2:$K$126,MATCH($E824,Esquemas_NORM!$A$2:$A$126,0),MATCH(AB$4,Esquemas_NORM!$H$1:$K$1,0)))</f>
        <v>A la fecha no ha conformado un EAT Área Metropolitana</v>
      </c>
      <c r="AC824" s="568" t="str">
        <f>IF($E824="","",INDEX(Esquemas_NORM!$H$2:$K$126,MATCH($E824,Esquemas_NORM!$A$2:$A$126,0),MATCH(AC$4,Esquemas_NORM!$H$1:$K$1,0)))</f>
        <v>ASOCIACION DE MUNICIPIOS DEL OCCIDENTE ANTIOQUEÑO - AMOCCIDENTE</v>
      </c>
      <c r="AD824" s="645"/>
    </row>
    <row r="825" spans="1:30" hidden="1" x14ac:dyDescent="0.3">
      <c r="A825" s="556">
        <v>2021</v>
      </c>
      <c r="B825" s="529" t="s">
        <v>556</v>
      </c>
      <c r="C825" s="529" t="s">
        <v>272</v>
      </c>
      <c r="D825" s="529" t="s">
        <v>572</v>
      </c>
      <c r="E825" s="529" t="s">
        <v>305</v>
      </c>
      <c r="F825" s="529" t="s">
        <v>275</v>
      </c>
      <c r="G825" s="529" t="s">
        <v>306</v>
      </c>
      <c r="H825" s="557">
        <v>17.684225753795786</v>
      </c>
      <c r="I825" s="557">
        <v>0</v>
      </c>
      <c r="J825" s="558">
        <v>17.684225753795786</v>
      </c>
      <c r="K825" s="557">
        <v>3.0554389808248401</v>
      </c>
      <c r="L825" s="557">
        <v>3.0422596032446734</v>
      </c>
      <c r="M825" s="558">
        <v>6.0976985840695139</v>
      </c>
      <c r="N825" s="557">
        <v>0.53173450423916424</v>
      </c>
      <c r="O825" s="557">
        <v>11.402332235673452</v>
      </c>
      <c r="P825" s="557">
        <v>2.5366035899949511</v>
      </c>
      <c r="Q825" s="557">
        <v>1.8867704483770937</v>
      </c>
      <c r="R825" s="557">
        <v>9.8445330457446723</v>
      </c>
      <c r="S825" s="557">
        <v>7.7524718226645577</v>
      </c>
      <c r="T825" s="557">
        <v>17.52682200288368</v>
      </c>
      <c r="U825" s="557">
        <v>2.6871034307995441</v>
      </c>
      <c r="V825" s="558">
        <v>54.168371080377121</v>
      </c>
      <c r="W825" s="558">
        <v>80.600915665315682</v>
      </c>
      <c r="X825" s="557">
        <v>8.2960710480549658</v>
      </c>
      <c r="Y825" s="559">
        <v>88.880476614791689</v>
      </c>
      <c r="Z825" s="568" t="str">
        <f>SUBSTITUTE(SUBSTITUTE(SUBSTITUTE(SUBSTITUTE(IF(E825="","",VLOOKUP(E825,Esquemas_NORM!$A$2:$H$126,8,FALSE)),"PROVINCIA ADMINISTRATIVA Y DE PLANIFICACIÓN","PAT"),"PROVINCIA ADMINISTRATIVA Y DE PLANIFICACION","PAT"),"PROVINCIA ADMINISTRATIVA DE PLANIFICACION","PAT"),"PROVINCIA ADMINISTRATIVA Y PLANIFICACION","PAT")</f>
        <v>PAT TURÍSTICA Y AGROECOLÓGICA DEL OCCIDENTE ANTIOQUEÑO</v>
      </c>
      <c r="AA825" s="568" t="str">
        <f>IF($E825="","",INDEX(Esquemas_NORM!$H$2:$K$126,MATCH($E825,Esquemas_NORM!$A$2:$A$126,0),MATCH(AA$4,Esquemas_NORM!$H$1:$K$1,0)))</f>
        <v>A la fecha no ha conformado un EAT Región</v>
      </c>
      <c r="AB825" s="568" t="str">
        <f>IF($E825="","",INDEX(Esquemas_NORM!$H$2:$K$126,MATCH($E825,Esquemas_NORM!$A$2:$A$126,0),MATCH(AB$4,Esquemas_NORM!$H$1:$K$1,0)))</f>
        <v>A la fecha no ha conformado un EAT Área Metropolitana</v>
      </c>
      <c r="AC825" s="568" t="str">
        <f>IF($E825="","",INDEX(Esquemas_NORM!$H$2:$K$126,MATCH($E825,Esquemas_NORM!$A$2:$A$126,0),MATCH(AC$4,Esquemas_NORM!$H$1:$K$1,0)))</f>
        <v>ASOCIACION DE MUNICIPIOS DEL OCCIDENTE ANTIOQUEÑO - AMOCCIDENTE</v>
      </c>
      <c r="AD825" s="645"/>
    </row>
    <row r="826" spans="1:30" hidden="1" x14ac:dyDescent="0.3">
      <c r="A826" s="556">
        <v>2021</v>
      </c>
      <c r="B826" s="529" t="s">
        <v>556</v>
      </c>
      <c r="C826" s="529" t="s">
        <v>272</v>
      </c>
      <c r="D826" s="529" t="s">
        <v>572</v>
      </c>
      <c r="E826" s="529" t="s">
        <v>307</v>
      </c>
      <c r="F826" s="529" t="s">
        <v>275</v>
      </c>
      <c r="G826" s="529" t="s">
        <v>308</v>
      </c>
      <c r="H826" s="557">
        <v>16.393835469482077</v>
      </c>
      <c r="I826" s="557">
        <v>0</v>
      </c>
      <c r="J826" s="558">
        <v>16.393835469482077</v>
      </c>
      <c r="K826" s="557">
        <v>7.4679041219580586</v>
      </c>
      <c r="L826" s="557">
        <v>5.3945097703664473</v>
      </c>
      <c r="M826" s="558">
        <v>12.862413892324506</v>
      </c>
      <c r="N826" s="557">
        <v>4.1653378339508045</v>
      </c>
      <c r="O826" s="557">
        <v>48.064705275429226</v>
      </c>
      <c r="P826" s="557">
        <v>8.8027807308888768</v>
      </c>
      <c r="Q826" s="557">
        <v>3.5815881643133269</v>
      </c>
      <c r="R826" s="557">
        <v>30.774748685869838</v>
      </c>
      <c r="S826" s="557">
        <v>21.331223855505264</v>
      </c>
      <c r="T826" s="557">
        <v>19.919830442326287</v>
      </c>
      <c r="U826" s="557">
        <v>5.6530908979268766</v>
      </c>
      <c r="V826" s="558">
        <v>142.2933058862105</v>
      </c>
      <c r="W826" s="558">
        <v>173.19493265794222</v>
      </c>
      <c r="X826" s="557">
        <v>17.826565053667483</v>
      </c>
      <c r="Y826" s="559">
        <v>190.98602087629166</v>
      </c>
      <c r="Z826" s="568" t="str">
        <f>SUBSTITUTE(SUBSTITUTE(SUBSTITUTE(SUBSTITUTE(IF(E826="","",VLOOKUP(E826,Esquemas_NORM!$A$2:$H$126,8,FALSE)),"PROVINCIA ADMINISTRATIVA Y DE PLANIFICACIÓN","PAT"),"PROVINCIA ADMINISTRATIVA Y DE PLANIFICACION","PAT"),"PROVINCIA ADMINISTRATIVA DE PLANIFICACION","PAT"),"PROVINCIA ADMINISTRATIVA Y PLANIFICACION","PAT")</f>
        <v>PAT TURÍSTICA Y AGROECOLÓGICA DEL OCCIDENTE ANTIOQUEÑO</v>
      </c>
      <c r="AA826" s="568" t="str">
        <f>IF($E826="","",INDEX(Esquemas_NORM!$H$2:$K$126,MATCH($E826,Esquemas_NORM!$A$2:$A$126,0),MATCH(AA$4,Esquemas_NORM!$H$1:$K$1,0)))</f>
        <v>Región de Planeación y Gestión de Occidente</v>
      </c>
      <c r="AB826" s="568" t="str">
        <f>IF($E826="","",INDEX(Esquemas_NORM!$H$2:$K$126,MATCH($E826,Esquemas_NORM!$A$2:$A$126,0),MATCH(AB$4,Esquemas_NORM!$H$1:$K$1,0)))</f>
        <v>A la fecha no ha conformado un EAT Área Metropolitana</v>
      </c>
      <c r="AC826" s="568" t="str">
        <f>IF($E826="","",INDEX(Esquemas_NORM!$H$2:$K$126,MATCH($E826,Esquemas_NORM!$A$2:$A$126,0),MATCH(AC$4,Esquemas_NORM!$H$1:$K$1,0)))</f>
        <v>ASOCIACION DE MUNICIPIOS DEL OCCIDENTE ANTIOQUEÑO - AMOCCIDENTE</v>
      </c>
      <c r="AD826" s="645"/>
    </row>
    <row r="827" spans="1:30" hidden="1" x14ac:dyDescent="0.3">
      <c r="A827" s="556">
        <v>2021</v>
      </c>
      <c r="B827" s="529" t="s">
        <v>556</v>
      </c>
      <c r="C827" s="529" t="s">
        <v>272</v>
      </c>
      <c r="D827" s="529" t="s">
        <v>572</v>
      </c>
      <c r="E827" s="529" t="s">
        <v>309</v>
      </c>
      <c r="F827" s="529" t="s">
        <v>275</v>
      </c>
      <c r="G827" s="529" t="s">
        <v>310</v>
      </c>
      <c r="H827" s="557">
        <v>19.59848349608194</v>
      </c>
      <c r="I827" s="557">
        <v>7.302419378795264</v>
      </c>
      <c r="J827" s="558">
        <v>26.900902874877204</v>
      </c>
      <c r="K827" s="557">
        <v>11.832806297033276</v>
      </c>
      <c r="L827" s="557">
        <v>6.8663480719458132</v>
      </c>
      <c r="M827" s="558">
        <v>18.699154368979087</v>
      </c>
      <c r="N827" s="557">
        <v>6.3313590875687913</v>
      </c>
      <c r="O827" s="557">
        <v>81.957284471902724</v>
      </c>
      <c r="P827" s="557">
        <v>9.3112437174108802</v>
      </c>
      <c r="Q827" s="557">
        <v>8.4047320706706685</v>
      </c>
      <c r="R827" s="557">
        <v>33.114069513142255</v>
      </c>
      <c r="S827" s="557">
        <v>33.118817195899652</v>
      </c>
      <c r="T827" s="557">
        <v>56.857951383367045</v>
      </c>
      <c r="U827" s="557">
        <v>8.996640244159618</v>
      </c>
      <c r="V827" s="558">
        <v>238.0920976841216</v>
      </c>
      <c r="W827" s="558">
        <v>290.3576596586816</v>
      </c>
      <c r="X827" s="557">
        <v>29.885861146744794</v>
      </c>
      <c r="Y827" s="559">
        <v>320.18404463763716</v>
      </c>
      <c r="Z827" s="568" t="str">
        <f>SUBSTITUTE(SUBSTITUTE(SUBSTITUTE(SUBSTITUTE(IF(E827="","",VLOOKUP(E827,Esquemas_NORM!$A$2:$H$126,8,FALSE)),"PROVINCIA ADMINISTRATIVA Y DE PLANIFICACIÓN","PAT"),"PROVINCIA ADMINISTRATIVA Y DE PLANIFICACION","PAT"),"PROVINCIA ADMINISTRATIVA DE PLANIFICACION","PAT"),"PROVINCIA ADMINISTRATIVA Y PLANIFICACION","PAT")</f>
        <v>PAT TURÍSTICA Y AGROECOLÓGICA DEL OCCIDENTE ANTIOQUEÑO</v>
      </c>
      <c r="AA827" s="568" t="str">
        <f>IF($E827="","",INDEX(Esquemas_NORM!$H$2:$K$126,MATCH($E827,Esquemas_NORM!$A$2:$A$126,0),MATCH(AA$4,Esquemas_NORM!$H$1:$K$1,0)))</f>
        <v>A la fecha no ha conformado un EAT Región</v>
      </c>
      <c r="AB827" s="568" t="str">
        <f>IF($E827="","",INDEX(Esquemas_NORM!$H$2:$K$126,MATCH($E827,Esquemas_NORM!$A$2:$A$126,0),MATCH(AB$4,Esquemas_NORM!$H$1:$K$1,0)))</f>
        <v>A la fecha no ha conformado un EAT Área Metropolitana</v>
      </c>
      <c r="AC827" s="568" t="str">
        <f>IF($E827="","",INDEX(Esquemas_NORM!$H$2:$K$126,MATCH($E827,Esquemas_NORM!$A$2:$A$126,0),MATCH(AC$4,Esquemas_NORM!$H$1:$K$1,0)))</f>
        <v>ASOCIACION DE MUNICIPIOS DEL OCCIDENTE ANTIOQUEÑO - AMOCCIDENTE</v>
      </c>
      <c r="AD827" s="645"/>
    </row>
    <row r="828" spans="1:30" hidden="1" x14ac:dyDescent="0.3">
      <c r="A828" s="556">
        <v>2021</v>
      </c>
      <c r="B828" s="529" t="s">
        <v>556</v>
      </c>
      <c r="C828" s="529" t="s">
        <v>272</v>
      </c>
      <c r="D828" s="529" t="s">
        <v>572</v>
      </c>
      <c r="E828" s="529" t="s">
        <v>311</v>
      </c>
      <c r="F828" s="529" t="s">
        <v>275</v>
      </c>
      <c r="G828" s="529" t="s">
        <v>312</v>
      </c>
      <c r="H828" s="557">
        <v>16.013301242886584</v>
      </c>
      <c r="I828" s="557">
        <v>3.6668041104731386</v>
      </c>
      <c r="J828" s="558">
        <v>19.680105353359721</v>
      </c>
      <c r="K828" s="557">
        <v>7.8085705310018838</v>
      </c>
      <c r="L828" s="557">
        <v>3.7860761190999823</v>
      </c>
      <c r="M828" s="558">
        <v>11.594646650101867</v>
      </c>
      <c r="N828" s="557">
        <v>3.8767035826081995</v>
      </c>
      <c r="O828" s="557">
        <v>26.884674304319077</v>
      </c>
      <c r="P828" s="557">
        <v>9.2946577931568051</v>
      </c>
      <c r="Q828" s="557">
        <v>4.1172406128226431</v>
      </c>
      <c r="R828" s="557">
        <v>22.532234362122662</v>
      </c>
      <c r="S828" s="557">
        <v>22.044789948287409</v>
      </c>
      <c r="T828" s="557">
        <v>25.81985206570841</v>
      </c>
      <c r="U828" s="557">
        <v>6.4545590911150068</v>
      </c>
      <c r="V828" s="558">
        <v>121.02471176014019</v>
      </c>
      <c r="W828" s="558">
        <v>155.02177844913805</v>
      </c>
      <c r="X828" s="557">
        <v>15.95604314657561</v>
      </c>
      <c r="Y828" s="559">
        <v>170.9460673057911</v>
      </c>
      <c r="Z828" s="568" t="str">
        <f>SUBSTITUTE(SUBSTITUTE(SUBSTITUTE(SUBSTITUTE(IF(E828="","",VLOOKUP(E828,Esquemas_NORM!$A$2:$H$126,8,FALSE)),"PROVINCIA ADMINISTRATIVA Y DE PLANIFICACIÓN","PAT"),"PROVINCIA ADMINISTRATIVA Y DE PLANIFICACION","PAT"),"PROVINCIA ADMINISTRATIVA DE PLANIFICACION","PAT"),"PROVINCIA ADMINISTRATIVA Y PLANIFICACION","PAT")</f>
        <v>A la fecha no ha conformado un EAT Provincia</v>
      </c>
      <c r="AA828" s="568" t="str">
        <f>IF($E828="","",INDEX(Esquemas_NORM!$H$2:$K$126,MATCH($E828,Esquemas_NORM!$A$2:$A$126,0),MATCH(AA$4,Esquemas_NORM!$H$1:$K$1,0)))</f>
        <v>A la fecha no ha conformado un EAT Región</v>
      </c>
      <c r="AB828" s="568" t="str">
        <f>IF($E828="","",INDEX(Esquemas_NORM!$H$2:$K$126,MATCH($E828,Esquemas_NORM!$A$2:$A$126,0),MATCH(AB$4,Esquemas_NORM!$H$1:$K$1,0)))</f>
        <v>A la fecha no ha conformado un EAT Área Metropolitana</v>
      </c>
      <c r="AC828" s="568" t="str">
        <f>IF($E828="","",INDEX(Esquemas_NORM!$H$2:$K$126,MATCH($E828,Esquemas_NORM!$A$2:$A$126,0),MATCH(AC$4,Esquemas_NORM!$H$1:$K$1,0)))</f>
        <v>ASOCIACION DE MUNICIPIOS DEL OCCIDENTE ANTIOQUEÑO - AMOCCIDENTE</v>
      </c>
      <c r="AD828" s="645"/>
    </row>
    <row r="829" spans="1:30" hidden="1" x14ac:dyDescent="0.3">
      <c r="A829" s="556">
        <v>2021</v>
      </c>
      <c r="B829" s="529" t="s">
        <v>556</v>
      </c>
      <c r="C829" s="529" t="s">
        <v>272</v>
      </c>
      <c r="D829" s="529" t="s">
        <v>571</v>
      </c>
      <c r="E829" s="529" t="s">
        <v>313</v>
      </c>
      <c r="F829" s="529" t="s">
        <v>275</v>
      </c>
      <c r="G829" s="529" t="s">
        <v>314</v>
      </c>
      <c r="H829" s="557">
        <v>43.138380643032441</v>
      </c>
      <c r="I829" s="557">
        <v>0.69441097737964086</v>
      </c>
      <c r="J829" s="558">
        <v>43.832791620412081</v>
      </c>
      <c r="K829" s="557">
        <v>2.0191316973419848</v>
      </c>
      <c r="L829" s="557">
        <v>5.5035692606886029</v>
      </c>
      <c r="M829" s="558">
        <v>7.5227009580305877</v>
      </c>
      <c r="N829" s="557">
        <v>0.89021189766785913</v>
      </c>
      <c r="O829" s="557">
        <v>9.2610851640795566</v>
      </c>
      <c r="P829" s="557">
        <v>1.6479981347415975</v>
      </c>
      <c r="Q829" s="557">
        <v>1.0747140769290597</v>
      </c>
      <c r="R829" s="557">
        <v>5.7900696433479757</v>
      </c>
      <c r="S829" s="557">
        <v>6.822015729978804</v>
      </c>
      <c r="T829" s="557">
        <v>14.635077013104837</v>
      </c>
      <c r="U829" s="557">
        <v>2.1366666214950132</v>
      </c>
      <c r="V829" s="558">
        <v>42.257838281344704</v>
      </c>
      <c r="W829" s="558">
        <v>103.82984905641554</v>
      </c>
      <c r="X829" s="557">
        <v>10.686972940330097</v>
      </c>
      <c r="Y829" s="559">
        <v>114.49555373906867</v>
      </c>
      <c r="Z829" s="568" t="str">
        <f>SUBSTITUTE(SUBSTITUTE(SUBSTITUTE(SUBSTITUTE(IF(E829="","",VLOOKUP(E829,Esquemas_NORM!$A$2:$H$126,8,FALSE)),"PROVINCIA ADMINISTRATIVA Y DE PLANIFICACIÓN","PAT"),"PROVINCIA ADMINISTRATIVA Y DE PLANIFICACION","PAT"),"PROVINCIA ADMINISTRATIVA DE PLANIFICACION","PAT"),"PROVINCIA ADMINISTRATIVA Y PLANIFICACION","PAT")</f>
        <v>PAT AGROINDUSTRIAL DEL OCCIDENTE ANTIOQUEÑO</v>
      </c>
      <c r="AA829" s="568" t="str">
        <f>IF($E829="","",INDEX(Esquemas_NORM!$H$2:$K$126,MATCH($E829,Esquemas_NORM!$A$2:$A$126,0),MATCH(AA$4,Esquemas_NORM!$H$1:$K$1,0)))</f>
        <v>Región de Planeación y Gestión de Occidente</v>
      </c>
      <c r="AB829" s="568" t="str">
        <f>IF($E829="","",INDEX(Esquemas_NORM!$H$2:$K$126,MATCH($E829,Esquemas_NORM!$A$2:$A$126,0),MATCH(AB$4,Esquemas_NORM!$H$1:$K$1,0)))</f>
        <v>A la fecha no ha conformado un EAT Área Metropolitana</v>
      </c>
      <c r="AC829" s="568" t="str">
        <f>IF($E829="","",INDEX(Esquemas_NORM!$H$2:$K$126,MATCH($E829,Esquemas_NORM!$A$2:$A$126,0),MATCH(AC$4,Esquemas_NORM!$H$1:$K$1,0)))</f>
        <v>ASOCIACION DE MUNICIPIOS DEL OCCIDENTE ANTIOQUEÑO - AMOCCIDENTE</v>
      </c>
      <c r="AD829" s="645"/>
    </row>
    <row r="830" spans="1:30" hidden="1" x14ac:dyDescent="0.3">
      <c r="A830" s="556">
        <v>2021</v>
      </c>
      <c r="B830" s="529" t="s">
        <v>556</v>
      </c>
      <c r="C830" s="529" t="s">
        <v>315</v>
      </c>
      <c r="D830" s="529" t="s">
        <v>573</v>
      </c>
      <c r="E830" s="529" t="s">
        <v>317</v>
      </c>
      <c r="F830" s="529" t="s">
        <v>318</v>
      </c>
      <c r="G830" s="529" t="s">
        <v>319</v>
      </c>
      <c r="H830" s="557">
        <v>98.622999809696353</v>
      </c>
      <c r="I830" s="557">
        <v>0.46497829727166745</v>
      </c>
      <c r="J830" s="558">
        <v>99.087978106968023</v>
      </c>
      <c r="K830" s="557">
        <v>13.774522862474663</v>
      </c>
      <c r="L830" s="557">
        <v>5.0693585589539882</v>
      </c>
      <c r="M830" s="558">
        <v>18.843881421428652</v>
      </c>
      <c r="N830" s="557">
        <v>1.7096571787154846</v>
      </c>
      <c r="O830" s="557">
        <v>20.077323587401484</v>
      </c>
      <c r="P830" s="557">
        <v>6.4796041568062694</v>
      </c>
      <c r="Q830" s="557">
        <v>5.054662351361487</v>
      </c>
      <c r="R830" s="557">
        <v>21.232689859211103</v>
      </c>
      <c r="S830" s="557">
        <v>19.409820407672765</v>
      </c>
      <c r="T830" s="557">
        <v>37.793245179817291</v>
      </c>
      <c r="U830" s="557">
        <v>8.085223413684421</v>
      </c>
      <c r="V830" s="558">
        <v>119.8422261346703</v>
      </c>
      <c r="W830" s="558">
        <v>258.72067258945827</v>
      </c>
      <c r="X830" s="557">
        <v>26.629537191807106</v>
      </c>
      <c r="Y830" s="559">
        <v>285.29721405815684</v>
      </c>
      <c r="Z830" s="568" t="str">
        <f>SUBSTITUTE(SUBSTITUTE(SUBSTITUTE(SUBSTITUTE(IF(E830="","",VLOOKUP(E830,Esquemas_NORM!$A$2:$H$126,8,FALSE)),"PROVINCIA ADMINISTRATIVA Y DE PLANIFICACIÓN","PAT"),"PROVINCIA ADMINISTRATIVA Y DE PLANIFICACION","PAT"),"PROVINCIA ADMINISTRATIVA DE PLANIFICACION","PAT"),"PROVINCIA ADMINISTRATIVA Y PLANIFICACION","PAT")</f>
        <v>PAT DE LA PAZ</v>
      </c>
      <c r="AA830" s="568" t="str">
        <f>IF($E830="","",INDEX(Esquemas_NORM!$H$2:$K$126,MATCH($E830,Esquemas_NORM!$A$2:$A$126,0),MATCH(AA$4,Esquemas_NORM!$H$1:$K$1,0)))</f>
        <v>A la fecha no ha conformado un EAT Región</v>
      </c>
      <c r="AB830" s="568" t="str">
        <f>IF($E830="","",INDEX(Esquemas_NORM!$H$2:$K$126,MATCH($E830,Esquemas_NORM!$A$2:$A$126,0),MATCH(AB$4,Esquemas_NORM!$H$1:$K$1,0)))</f>
        <v>A la fecha no ha conformado un EAT Área Metropolitana</v>
      </c>
      <c r="AC830" s="568" t="str">
        <f>IF($E830="","",INDEX(Esquemas_NORM!$H$2:$K$126,MATCH($E830,Esquemas_NORM!$A$2:$A$126,0),MATCH(AC$4,Esquemas_NORM!$H$1:$K$1,0)))</f>
        <v>MUNICIPIOS UNIDOS DEL SUR DE ANTIOQUIA - MUSA</v>
      </c>
      <c r="AD830" s="645"/>
    </row>
    <row r="831" spans="1:30" hidden="1" x14ac:dyDescent="0.3">
      <c r="A831" s="556">
        <v>2021</v>
      </c>
      <c r="B831" s="529" t="s">
        <v>556</v>
      </c>
      <c r="C831" s="529" t="s">
        <v>315</v>
      </c>
      <c r="D831" s="529" t="s">
        <v>574</v>
      </c>
      <c r="E831" s="529" t="s">
        <v>320</v>
      </c>
      <c r="F831" s="529" t="s">
        <v>318</v>
      </c>
      <c r="G831" s="529" t="s">
        <v>322</v>
      </c>
      <c r="H831" s="557">
        <v>8.4327905520175612</v>
      </c>
      <c r="I831" s="557">
        <v>0</v>
      </c>
      <c r="J831" s="558">
        <v>8.4327905520175612</v>
      </c>
      <c r="K831" s="557">
        <v>1.6538700843368201</v>
      </c>
      <c r="L831" s="557">
        <v>2.3048264037408526</v>
      </c>
      <c r="M831" s="558">
        <v>3.9586964880776727</v>
      </c>
      <c r="N831" s="557">
        <v>12.387388703183605</v>
      </c>
      <c r="O831" s="557">
        <v>5.4875079765884482</v>
      </c>
      <c r="P831" s="557">
        <v>1.1031389736426431</v>
      </c>
      <c r="Q831" s="557">
        <v>0.87422619864649465</v>
      </c>
      <c r="R831" s="557">
        <v>5.0947919955345116</v>
      </c>
      <c r="S831" s="557">
        <v>4.3073678660998516</v>
      </c>
      <c r="T831" s="557">
        <v>6.0182769865657457</v>
      </c>
      <c r="U831" s="557">
        <v>1.656211751261691</v>
      </c>
      <c r="V831" s="558">
        <v>36.928910451522995</v>
      </c>
      <c r="W831" s="558">
        <v>53.253177160161513</v>
      </c>
      <c r="X831" s="557">
        <v>5.4812298050034656</v>
      </c>
      <c r="Y831" s="559">
        <v>58.72349871186168</v>
      </c>
      <c r="Z831" s="568" t="str">
        <f>SUBSTITUTE(SUBSTITUTE(SUBSTITUTE(SUBSTITUTE(IF(E831="","",VLOOKUP(E831,Esquemas_NORM!$A$2:$H$126,8,FALSE)),"PROVINCIA ADMINISTRATIVA Y DE PLANIFICACIÓN","PAT"),"PROVINCIA ADMINISTRATIVA Y DE PLANIFICACION","PAT"),"PROVINCIA ADMINISTRATIVA DE PLANIFICACION","PAT"),"PROVINCIA ADMINISTRATIVA Y PLANIFICACION","PAT")</f>
        <v>PAT DEL AGUA, BOSQUES Y EL TURISMO</v>
      </c>
      <c r="AA831" s="568" t="str">
        <f>IF($E831="","",INDEX(Esquemas_NORM!$H$2:$K$126,MATCH($E831,Esquemas_NORM!$A$2:$A$126,0),MATCH(AA$4,Esquemas_NORM!$H$1:$K$1,0)))</f>
        <v>A la fecha no ha conformado un EAT Región</v>
      </c>
      <c r="AB831" s="568" t="str">
        <f>IF($E831="","",INDEX(Esquemas_NORM!$H$2:$K$126,MATCH($E831,Esquemas_NORM!$A$2:$A$126,0),MATCH(AB$4,Esquemas_NORM!$H$1:$K$1,0)))</f>
        <v>A la fecha no ha conformado un EAT Área Metropolitana</v>
      </c>
      <c r="AC831" s="568" t="str">
        <f>IF($E831="","",INDEX(Esquemas_NORM!$H$2:$K$126,MATCH($E831,Esquemas_NORM!$A$2:$A$126,0),MATCH(AC$4,Esquemas_NORM!$H$1:$K$1,0)))</f>
        <v>A la fecha no ha conformado un EAT asociación - unión</v>
      </c>
      <c r="AD831" s="645"/>
    </row>
    <row r="832" spans="1:30" hidden="1" x14ac:dyDescent="0.3">
      <c r="A832" s="556">
        <v>2021</v>
      </c>
      <c r="B832" s="529" t="s">
        <v>556</v>
      </c>
      <c r="C832" s="529" t="s">
        <v>315</v>
      </c>
      <c r="D832" s="529" t="s">
        <v>573</v>
      </c>
      <c r="E832" s="529" t="s">
        <v>323</v>
      </c>
      <c r="F832" s="529" t="s">
        <v>318</v>
      </c>
      <c r="G832" s="529" t="s">
        <v>325</v>
      </c>
      <c r="H832" s="557">
        <v>20.120082140276487</v>
      </c>
      <c r="I832" s="557">
        <v>0</v>
      </c>
      <c r="J832" s="558">
        <v>20.120082140276487</v>
      </c>
      <c r="K832" s="557">
        <v>3.0719342615453744</v>
      </c>
      <c r="L832" s="557">
        <v>2.2641901660564936</v>
      </c>
      <c r="M832" s="558">
        <v>5.3361244276018684</v>
      </c>
      <c r="N832" s="557">
        <v>0.49146474648730659</v>
      </c>
      <c r="O832" s="557">
        <v>6.8465381987956686</v>
      </c>
      <c r="P832" s="557">
        <v>2.1296813466957172</v>
      </c>
      <c r="Q832" s="557">
        <v>1.9676661238417894</v>
      </c>
      <c r="R832" s="557">
        <v>7.3532206157276567</v>
      </c>
      <c r="S832" s="557">
        <v>5.7897979290467116</v>
      </c>
      <c r="T832" s="557">
        <v>15.166054807230529</v>
      </c>
      <c r="U832" s="557">
        <v>2.2507041936947396</v>
      </c>
      <c r="V832" s="558">
        <v>41.995127961520119</v>
      </c>
      <c r="W832" s="558">
        <v>70.95101471729069</v>
      </c>
      <c r="X832" s="557">
        <v>7.3028284377113097</v>
      </c>
      <c r="Y832" s="559">
        <v>78.2393097190281</v>
      </c>
      <c r="Z832" s="568" t="str">
        <f>SUBSTITUTE(SUBSTITUTE(SUBSTITUTE(SUBSTITUTE(IF(E832="","",VLOOKUP(E832,Esquemas_NORM!$A$2:$H$126,8,FALSE)),"PROVINCIA ADMINISTRATIVA Y DE PLANIFICACIÓN","PAT"),"PROVINCIA ADMINISTRATIVA Y DE PLANIFICACION","PAT"),"PROVINCIA ADMINISTRATIVA DE PLANIFICACION","PAT"),"PROVINCIA ADMINISTRATIVA Y PLANIFICACION","PAT")</f>
        <v>PAT DE LA PAZ</v>
      </c>
      <c r="AA832" s="568" t="str">
        <f>IF($E832="","",INDEX(Esquemas_NORM!$H$2:$K$126,MATCH($E832,Esquemas_NORM!$A$2:$A$126,0),MATCH(AA$4,Esquemas_NORM!$H$1:$K$1,0)))</f>
        <v>A la fecha no ha conformado un EAT Región</v>
      </c>
      <c r="AB832" s="568" t="str">
        <f>IF($E832="","",INDEX(Esquemas_NORM!$H$2:$K$126,MATCH($E832,Esquemas_NORM!$A$2:$A$126,0),MATCH(AB$4,Esquemas_NORM!$H$1:$K$1,0)))</f>
        <v>A la fecha no ha conformado un EAT Área Metropolitana</v>
      </c>
      <c r="AC832" s="568" t="str">
        <f>IF($E832="","",INDEX(Esquemas_NORM!$H$2:$K$126,MATCH($E832,Esquemas_NORM!$A$2:$A$126,0),MATCH(AC$4,Esquemas_NORM!$H$1:$K$1,0)))</f>
        <v>MUNICIPIOS UNIDOS DEL SUR DE ANTIOQUIA - MUSA</v>
      </c>
      <c r="AD832" s="645"/>
    </row>
    <row r="833" spans="1:30" hidden="1" x14ac:dyDescent="0.3">
      <c r="A833" s="556">
        <v>2021</v>
      </c>
      <c r="B833" s="529" t="s">
        <v>556</v>
      </c>
      <c r="C833" s="529" t="s">
        <v>315</v>
      </c>
      <c r="D833" s="529" t="s">
        <v>575</v>
      </c>
      <c r="E833" s="529" t="s">
        <v>326</v>
      </c>
      <c r="F833" s="529" t="s">
        <v>318</v>
      </c>
      <c r="G833" s="529" t="s">
        <v>327</v>
      </c>
      <c r="H833" s="557">
        <v>17.539675215222946</v>
      </c>
      <c r="I833" s="557">
        <v>0.15978093581254477</v>
      </c>
      <c r="J833" s="558">
        <v>17.699456151035491</v>
      </c>
      <c r="K833" s="557">
        <v>5.4818228751898621</v>
      </c>
      <c r="L833" s="557">
        <v>5.0519120976629548</v>
      </c>
      <c r="M833" s="558">
        <v>10.533734972852816</v>
      </c>
      <c r="N833" s="557">
        <v>20.282888863193381</v>
      </c>
      <c r="O833" s="557">
        <v>18.692567725867367</v>
      </c>
      <c r="P833" s="557">
        <v>6.0226728569207149</v>
      </c>
      <c r="Q833" s="557">
        <v>2.9460668399619512</v>
      </c>
      <c r="R833" s="557">
        <v>17.189361194374932</v>
      </c>
      <c r="S833" s="557">
        <v>12.60324529548963</v>
      </c>
      <c r="T833" s="557">
        <v>19.346782782045846</v>
      </c>
      <c r="U833" s="557">
        <v>5.2072959110869412</v>
      </c>
      <c r="V833" s="558">
        <v>102.29088146894077</v>
      </c>
      <c r="W833" s="558">
        <v>136.33304206152252</v>
      </c>
      <c r="X833" s="557">
        <v>14.032453524920152</v>
      </c>
      <c r="Y833" s="559">
        <v>150.33756945253444</v>
      </c>
      <c r="Z833" s="568" t="str">
        <f>SUBSTITUTE(SUBSTITUTE(SUBSTITUTE(SUBSTITUTE(IF(E833="","",VLOOKUP(E833,Esquemas_NORM!$A$2:$H$126,8,FALSE)),"PROVINCIA ADMINISTRATIVA Y DE PLANIFICACIÓN","PAT"),"PROVINCIA ADMINISTRATIVA Y DE PLANIFICACION","PAT"),"PROVINCIA ADMINISTRATIVA DE PLANIFICACION","PAT"),"PROVINCIA ADMINISTRATIVA Y PLANIFICACION","PAT")</f>
        <v>PAT DEL AGUA, BOSQUES Y EL TURISMO</v>
      </c>
      <c r="AA833" s="568" t="str">
        <f>IF($E833="","",INDEX(Esquemas_NORM!$H$2:$K$126,MATCH($E833,Esquemas_NORM!$A$2:$A$126,0),MATCH(AA$4,Esquemas_NORM!$H$1:$K$1,0)))</f>
        <v>A la fecha no ha conformado un EAT Región</v>
      </c>
      <c r="AB833" s="568" t="str">
        <f>IF($E833="","",INDEX(Esquemas_NORM!$H$2:$K$126,MATCH($E833,Esquemas_NORM!$A$2:$A$126,0),MATCH(AB$4,Esquemas_NORM!$H$1:$K$1,0)))</f>
        <v>A la fecha no ha conformado un EAT Área Metropolitana</v>
      </c>
      <c r="AC833" s="568" t="str">
        <f>IF($E833="","",INDEX(Esquemas_NORM!$H$2:$K$126,MATCH($E833,Esquemas_NORM!$A$2:$A$126,0),MATCH(AC$4,Esquemas_NORM!$H$1:$K$1,0)))</f>
        <v>A la fecha no ha conformado un EAT asociación - unión</v>
      </c>
      <c r="AD833" s="645"/>
    </row>
    <row r="834" spans="1:30" hidden="1" x14ac:dyDescent="0.3">
      <c r="A834" s="556">
        <v>2021</v>
      </c>
      <c r="B834" s="529" t="s">
        <v>556</v>
      </c>
      <c r="C834" s="529" t="s">
        <v>315</v>
      </c>
      <c r="D834" s="529" t="s">
        <v>574</v>
      </c>
      <c r="E834" s="529" t="s">
        <v>328</v>
      </c>
      <c r="F834" s="529" t="s">
        <v>318</v>
      </c>
      <c r="G834" s="529" t="s">
        <v>329</v>
      </c>
      <c r="H834" s="557">
        <v>8.212745792836369</v>
      </c>
      <c r="I834" s="557">
        <v>3.2796518245355809E-2</v>
      </c>
      <c r="J834" s="558">
        <v>8.2455423110817243</v>
      </c>
      <c r="K834" s="557">
        <v>1.7885558080704727</v>
      </c>
      <c r="L834" s="557">
        <v>1.5139104209120091</v>
      </c>
      <c r="M834" s="558">
        <v>3.3024662289824818</v>
      </c>
      <c r="N834" s="557">
        <v>6.8382501087878165</v>
      </c>
      <c r="O834" s="557">
        <v>3.9629579579854863</v>
      </c>
      <c r="P834" s="557">
        <v>1.0141356501259466</v>
      </c>
      <c r="Q834" s="557">
        <v>0.71205034296856817</v>
      </c>
      <c r="R834" s="557">
        <v>5.9930463542747274</v>
      </c>
      <c r="S834" s="557">
        <v>3.4660121551141203</v>
      </c>
      <c r="T834" s="557">
        <v>5.8360041262432203</v>
      </c>
      <c r="U834" s="557">
        <v>1.3176062680876592</v>
      </c>
      <c r="V834" s="558">
        <v>29.140062963587546</v>
      </c>
      <c r="W834" s="558">
        <v>43.287550448194899</v>
      </c>
      <c r="X834" s="557">
        <v>4.4554902515702501</v>
      </c>
      <c r="Y834" s="559">
        <v>47.73417378157643</v>
      </c>
      <c r="Z834" s="568" t="str">
        <f>SUBSTITUTE(SUBSTITUTE(SUBSTITUTE(SUBSTITUTE(IF(E834="","",VLOOKUP(E834,Esquemas_NORM!$A$2:$H$126,8,FALSE)),"PROVINCIA ADMINISTRATIVA Y DE PLANIFICACIÓN","PAT"),"PROVINCIA ADMINISTRATIVA Y DE PLANIFICACION","PAT"),"PROVINCIA ADMINISTRATIVA DE PLANIFICACION","PAT"),"PROVINCIA ADMINISTRATIVA Y PLANIFICACION","PAT")</f>
        <v>PAT DEL AGUA, BOSQUES Y EL TURISMO</v>
      </c>
      <c r="AA834" s="568" t="str">
        <f>IF($E834="","",INDEX(Esquemas_NORM!$H$2:$K$126,MATCH($E834,Esquemas_NORM!$A$2:$A$126,0),MATCH(AA$4,Esquemas_NORM!$H$1:$K$1,0)))</f>
        <v>A la fecha no ha conformado un EAT Región</v>
      </c>
      <c r="AB834" s="568" t="str">
        <f>IF($E834="","",INDEX(Esquemas_NORM!$H$2:$K$126,MATCH($E834,Esquemas_NORM!$A$2:$A$126,0),MATCH(AB$4,Esquemas_NORM!$H$1:$K$1,0)))</f>
        <v>A la fecha no ha conformado un EAT Área Metropolitana</v>
      </c>
      <c r="AC834" s="568" t="str">
        <f>IF($E834="","",INDEX(Esquemas_NORM!$H$2:$K$126,MATCH($E834,Esquemas_NORM!$A$2:$A$126,0),MATCH(AC$4,Esquemas_NORM!$H$1:$K$1,0)))</f>
        <v>A la fecha no ha conformado un EAT asociación - unión</v>
      </c>
      <c r="AD834" s="645"/>
    </row>
    <row r="835" spans="1:30" hidden="1" x14ac:dyDescent="0.3">
      <c r="A835" s="556">
        <v>2021</v>
      </c>
      <c r="B835" s="529" t="s">
        <v>556</v>
      </c>
      <c r="C835" s="529" t="s">
        <v>315</v>
      </c>
      <c r="D835" s="529" t="s">
        <v>576</v>
      </c>
      <c r="E835" s="529" t="s">
        <v>330</v>
      </c>
      <c r="F835" s="529" t="s">
        <v>318</v>
      </c>
      <c r="G835" s="529" t="s">
        <v>331</v>
      </c>
      <c r="H835" s="557">
        <v>88.003218647946028</v>
      </c>
      <c r="I835" s="557">
        <v>0</v>
      </c>
      <c r="J835" s="558">
        <v>88.003218647946028</v>
      </c>
      <c r="K835" s="557">
        <v>34.15711896113126</v>
      </c>
      <c r="L835" s="557">
        <v>17.799294979777883</v>
      </c>
      <c r="M835" s="558">
        <v>51.956413940909144</v>
      </c>
      <c r="N835" s="557">
        <v>11.481331000070051</v>
      </c>
      <c r="O835" s="557">
        <v>134.2844895615618</v>
      </c>
      <c r="P835" s="557">
        <v>27.644579690169053</v>
      </c>
      <c r="Q835" s="557">
        <v>23.351890976818179</v>
      </c>
      <c r="R835" s="557">
        <v>110.81560907731419</v>
      </c>
      <c r="S835" s="557">
        <v>76.042319343749469</v>
      </c>
      <c r="T835" s="557">
        <v>76.460008610524753</v>
      </c>
      <c r="U835" s="557">
        <v>29.172283208398017</v>
      </c>
      <c r="V835" s="558">
        <v>489.25251146860552</v>
      </c>
      <c r="W835" s="558">
        <v>637.51006447312079</v>
      </c>
      <c r="X835" s="557">
        <v>65.617477730388245</v>
      </c>
      <c r="Y835" s="559">
        <v>702.99695616831809</v>
      </c>
      <c r="Z835" s="568" t="str">
        <f>SUBSTITUTE(SUBSTITUTE(SUBSTITUTE(SUBSTITUTE(IF(E835="","",VLOOKUP(E835,Esquemas_NORM!$A$2:$H$126,8,FALSE)),"PROVINCIA ADMINISTRATIVA Y DE PLANIFICACIÓN","PAT"),"PROVINCIA ADMINISTRATIVA Y DE PLANIFICACION","PAT"),"PROVINCIA ADMINISTRATIVA DE PLANIFICACION","PAT"),"PROVINCIA ADMINISTRATIVA Y PLANIFICACION","PAT")</f>
        <v>A la fecha no ha conformado un EAT Provincia</v>
      </c>
      <c r="AA835" s="568" t="str">
        <f>IF($E835="","",INDEX(Esquemas_NORM!$H$2:$K$126,MATCH($E835,Esquemas_NORM!$A$2:$A$126,0),MATCH(AA$4,Esquemas_NORM!$H$1:$K$1,0)))</f>
        <v>A la fecha no ha conformado un EAT Región</v>
      </c>
      <c r="AB835" s="568" t="str">
        <f>IF($E835="","",INDEX(Esquemas_NORM!$H$2:$K$126,MATCH($E835,Esquemas_NORM!$A$2:$A$126,0),MATCH(AB$4,Esquemas_NORM!$H$1:$K$1,0)))</f>
        <v>A la fecha no ha conformado un EAT Área Metropolitana</v>
      </c>
      <c r="AC835" s="568" t="str">
        <f>IF($E835="","",INDEX(Esquemas_NORM!$H$2:$K$126,MATCH($E835,Esquemas_NORM!$A$2:$A$126,0),MATCH(AC$4,Esquemas_NORM!$H$1:$K$1,0)))</f>
        <v>MUNICIPIOS ASOCIADOS DEL ALTIPLANO DEL ORIENTE ANTIOQUEÑO - MASORA</v>
      </c>
      <c r="AD835" s="645"/>
    </row>
    <row r="836" spans="1:30" hidden="1" x14ac:dyDescent="0.3">
      <c r="A836" s="556">
        <v>2021</v>
      </c>
      <c r="B836" s="529" t="s">
        <v>556</v>
      </c>
      <c r="C836" s="529" t="s">
        <v>315</v>
      </c>
      <c r="D836" s="529" t="s">
        <v>574</v>
      </c>
      <c r="E836" s="529" t="s">
        <v>332</v>
      </c>
      <c r="F836" s="529" t="s">
        <v>318</v>
      </c>
      <c r="G836" s="529" t="s">
        <v>333</v>
      </c>
      <c r="H836" s="557">
        <v>230.42005841760994</v>
      </c>
      <c r="I836" s="557">
        <v>0</v>
      </c>
      <c r="J836" s="558">
        <v>230.42005841760994</v>
      </c>
      <c r="K836" s="557">
        <v>22.034021134638543</v>
      </c>
      <c r="L836" s="557">
        <v>10.541369703583305</v>
      </c>
      <c r="M836" s="558">
        <v>32.57539083822185</v>
      </c>
      <c r="N836" s="557">
        <v>2.3222733253294003</v>
      </c>
      <c r="O836" s="557">
        <v>31.393482472642241</v>
      </c>
      <c r="P836" s="557">
        <v>11.0180260023233</v>
      </c>
      <c r="Q836" s="557">
        <v>4.6336615707041746</v>
      </c>
      <c r="R836" s="557">
        <v>36.002419258923702</v>
      </c>
      <c r="S836" s="557">
        <v>18.941887995352452</v>
      </c>
      <c r="T836" s="557">
        <v>22.712438131274684</v>
      </c>
      <c r="U836" s="557">
        <v>7.6801713558841378</v>
      </c>
      <c r="V836" s="558">
        <v>134.70436011243407</v>
      </c>
      <c r="W836" s="558">
        <v>451.70539080895907</v>
      </c>
      <c r="X836" s="557">
        <v>46.493020383329004</v>
      </c>
      <c r="Y836" s="559">
        <v>498.10588494156963</v>
      </c>
      <c r="Z836" s="568" t="str">
        <f>SUBSTITUTE(SUBSTITUTE(SUBSTITUTE(SUBSTITUTE(IF(E836="","",VLOOKUP(E836,Esquemas_NORM!$A$2:$H$126,8,FALSE)),"PROVINCIA ADMINISTRATIVA Y DE PLANIFICACIÓN","PAT"),"PROVINCIA ADMINISTRATIVA Y DE PLANIFICACION","PAT"),"PROVINCIA ADMINISTRATIVA DE PLANIFICACION","PAT"),"PROVINCIA ADMINISTRATIVA Y PLANIFICACION","PAT")</f>
        <v>PAT DEL AGUA, BOSQUES Y EL TURISMO</v>
      </c>
      <c r="AA836" s="568" t="str">
        <f>IF($E836="","",INDEX(Esquemas_NORM!$H$2:$K$126,MATCH($E836,Esquemas_NORM!$A$2:$A$126,0),MATCH(AA$4,Esquemas_NORM!$H$1:$K$1,0)))</f>
        <v>A la fecha no ha conformado un EAT Región</v>
      </c>
      <c r="AB836" s="568" t="str">
        <f>IF($E836="","",INDEX(Esquemas_NORM!$H$2:$K$126,MATCH($E836,Esquemas_NORM!$A$2:$A$126,0),MATCH(AB$4,Esquemas_NORM!$H$1:$K$1,0)))</f>
        <v>A la fecha no ha conformado un EAT Área Metropolitana</v>
      </c>
      <c r="AC836" s="568" t="str">
        <f>IF($E836="","",INDEX(Esquemas_NORM!$H$2:$K$126,MATCH($E836,Esquemas_NORM!$A$2:$A$126,0),MATCH(AC$4,Esquemas_NORM!$H$1:$K$1,0)))</f>
        <v>A la fecha no ha conformado un EAT asociación - unión</v>
      </c>
      <c r="AD836" s="645"/>
    </row>
    <row r="837" spans="1:30" hidden="1" x14ac:dyDescent="0.3">
      <c r="A837" s="556">
        <v>2021</v>
      </c>
      <c r="B837" s="529" t="s">
        <v>556</v>
      </c>
      <c r="C837" s="529" t="s">
        <v>315</v>
      </c>
      <c r="D837" s="529" t="s">
        <v>576</v>
      </c>
      <c r="E837" s="529" t="s">
        <v>334</v>
      </c>
      <c r="F837" s="529" t="s">
        <v>318</v>
      </c>
      <c r="G837" s="529" t="s">
        <v>335</v>
      </c>
      <c r="H837" s="557">
        <v>55.170439158936944</v>
      </c>
      <c r="I837" s="557">
        <v>0.72732947499985789</v>
      </c>
      <c r="J837" s="558">
        <v>55.897768633936799</v>
      </c>
      <c r="K837" s="557">
        <v>34.286034550306212</v>
      </c>
      <c r="L837" s="557">
        <v>6.8184162488624427</v>
      </c>
      <c r="M837" s="558">
        <v>41.104450799168653</v>
      </c>
      <c r="N837" s="557">
        <v>10.981344178044692</v>
      </c>
      <c r="O837" s="557">
        <v>98.661193753508016</v>
      </c>
      <c r="P837" s="557">
        <v>20.204964132024884</v>
      </c>
      <c r="Q837" s="557">
        <v>11.478683687858309</v>
      </c>
      <c r="R837" s="557">
        <v>77.523476425216018</v>
      </c>
      <c r="S837" s="557">
        <v>59.971642431394201</v>
      </c>
      <c r="T837" s="557">
        <v>64.328297400811735</v>
      </c>
      <c r="U837" s="557">
        <v>16.787142003564092</v>
      </c>
      <c r="V837" s="558">
        <v>359.93674401242197</v>
      </c>
      <c r="W837" s="558">
        <v>462.30887431751154</v>
      </c>
      <c r="X837" s="557">
        <v>47.584413102810913</v>
      </c>
      <c r="Y837" s="559">
        <v>509.79858917743201</v>
      </c>
      <c r="Z837" s="568" t="str">
        <f>SUBSTITUTE(SUBSTITUTE(SUBSTITUTE(SUBSTITUTE(IF(E837="","",VLOOKUP(E837,Esquemas_NORM!$A$2:$H$126,8,FALSE)),"PROVINCIA ADMINISTRATIVA Y DE PLANIFICACIÓN","PAT"),"PROVINCIA ADMINISTRATIVA Y DE PLANIFICACION","PAT"),"PROVINCIA ADMINISTRATIVA DE PLANIFICACION","PAT"),"PROVINCIA ADMINISTRATIVA Y PLANIFICACION","PAT")</f>
        <v>A la fecha no ha conformado un EAT Provincia</v>
      </c>
      <c r="AA837" s="568" t="str">
        <f>IF($E837="","",INDEX(Esquemas_NORM!$H$2:$K$126,MATCH($E837,Esquemas_NORM!$A$2:$A$126,0),MATCH(AA$4,Esquemas_NORM!$H$1:$K$1,0)))</f>
        <v>A la fecha no ha conformado un EAT Región</v>
      </c>
      <c r="AB837" s="568" t="str">
        <f>IF($E837="","",INDEX(Esquemas_NORM!$H$2:$K$126,MATCH($E837,Esquemas_NORM!$A$2:$A$126,0),MATCH(AB$4,Esquemas_NORM!$H$1:$K$1,0)))</f>
        <v>A la fecha no ha conformado un EAT Área Metropolitana</v>
      </c>
      <c r="AC837" s="568" t="str">
        <f>IF($E837="","",INDEX(Esquemas_NORM!$H$2:$K$126,MATCH($E837,Esquemas_NORM!$A$2:$A$126,0),MATCH(AC$4,Esquemas_NORM!$H$1:$K$1,0)))</f>
        <v>MUNICIPIOS ASOCIADOS DEL ALTIPLANO DEL ORIENTE ANTIOQUEÑO - MASORA</v>
      </c>
      <c r="AD837" s="645"/>
    </row>
    <row r="838" spans="1:30" hidden="1" x14ac:dyDescent="0.3">
      <c r="A838" s="556">
        <v>2021</v>
      </c>
      <c r="B838" s="529" t="s">
        <v>556</v>
      </c>
      <c r="C838" s="529" t="s">
        <v>315</v>
      </c>
      <c r="D838" s="529" t="s">
        <v>576</v>
      </c>
      <c r="E838" s="529" t="s">
        <v>336</v>
      </c>
      <c r="F838" s="529" t="s">
        <v>318</v>
      </c>
      <c r="G838" s="529" t="s">
        <v>338</v>
      </c>
      <c r="H838" s="557">
        <v>106.09646635898343</v>
      </c>
      <c r="I838" s="557">
        <v>0</v>
      </c>
      <c r="J838" s="558">
        <v>106.09646635898343</v>
      </c>
      <c r="K838" s="557">
        <v>29.056709130945091</v>
      </c>
      <c r="L838" s="557">
        <v>10.608157318353731</v>
      </c>
      <c r="M838" s="558">
        <v>39.66486644929882</v>
      </c>
      <c r="N838" s="557">
        <v>4.8013778076110016</v>
      </c>
      <c r="O838" s="557">
        <v>71.70105059647328</v>
      </c>
      <c r="P838" s="557">
        <v>12.723825362223428</v>
      </c>
      <c r="Q838" s="557">
        <v>12.258101462413197</v>
      </c>
      <c r="R838" s="557">
        <v>47.84815031207652</v>
      </c>
      <c r="S838" s="557">
        <v>38.304158356096821</v>
      </c>
      <c r="T838" s="557">
        <v>49.782987717374411</v>
      </c>
      <c r="U838" s="557">
        <v>11.977894709757663</v>
      </c>
      <c r="V838" s="558">
        <v>249.39754632402634</v>
      </c>
      <c r="W838" s="558">
        <v>415.23143537677282</v>
      </c>
      <c r="X838" s="557">
        <v>42.738838148882401</v>
      </c>
      <c r="Y838" s="559">
        <v>457.88521851263744</v>
      </c>
      <c r="Z838" s="568" t="str">
        <f>SUBSTITUTE(SUBSTITUTE(SUBSTITUTE(SUBSTITUTE(IF(E838="","",VLOOKUP(E838,Esquemas_NORM!$A$2:$H$126,8,FALSE)),"PROVINCIA ADMINISTRATIVA Y DE PLANIFICACIÓN","PAT"),"PROVINCIA ADMINISTRATIVA Y DE PLANIFICACION","PAT"),"PROVINCIA ADMINISTRATIVA DE PLANIFICACION","PAT"),"PROVINCIA ADMINISTRATIVA Y PLANIFICACION","PAT")</f>
        <v>A la fecha no ha conformado un EAT Provincia</v>
      </c>
      <c r="AA838" s="568" t="str">
        <f>IF($E838="","",INDEX(Esquemas_NORM!$H$2:$K$126,MATCH($E838,Esquemas_NORM!$A$2:$A$126,0),MATCH(AA$4,Esquemas_NORM!$H$1:$K$1,0)))</f>
        <v>Región de Planeación y Gestión Aeroportuaria de Oriente</v>
      </c>
      <c r="AB838" s="568" t="str">
        <f>IF($E838="","",INDEX(Esquemas_NORM!$H$2:$K$126,MATCH($E838,Esquemas_NORM!$A$2:$A$126,0),MATCH(AB$4,Esquemas_NORM!$H$1:$K$1,0)))</f>
        <v>A la fecha no ha conformado un EAT Área Metropolitana</v>
      </c>
      <c r="AC838" s="568" t="str">
        <f>IF($E838="","",INDEX(Esquemas_NORM!$H$2:$K$126,MATCH($E838,Esquemas_NORM!$A$2:$A$126,0),MATCH(AC$4,Esquemas_NORM!$H$1:$K$1,0)))</f>
        <v>MUNICIPIOS ASOCIADOS DEL ALTIPLANO DEL ORIENTE ANTIOQUEÑO - MASORA</v>
      </c>
      <c r="AD838" s="645"/>
    </row>
    <row r="839" spans="1:30" x14ac:dyDescent="0.3">
      <c r="A839" s="556">
        <v>2021</v>
      </c>
      <c r="B839" s="529" t="s">
        <v>556</v>
      </c>
      <c r="C839" s="529" t="s">
        <v>315</v>
      </c>
      <c r="D839" s="529" t="s">
        <v>574</v>
      </c>
      <c r="E839" s="529" t="s">
        <v>339</v>
      </c>
      <c r="F839" s="529" t="s">
        <v>318</v>
      </c>
      <c r="G839" s="529" t="s">
        <v>340</v>
      </c>
      <c r="H839" s="557">
        <v>15.912794908779174</v>
      </c>
      <c r="I839" s="557">
        <v>0</v>
      </c>
      <c r="J839" s="558">
        <v>15.912794908779174</v>
      </c>
      <c r="K839" s="557">
        <v>3.950713678299548</v>
      </c>
      <c r="L839" s="557">
        <v>2.2214462282496954</v>
      </c>
      <c r="M839" s="558">
        <v>6.1721599065492434</v>
      </c>
      <c r="N839" s="557">
        <v>2.6961565340252762</v>
      </c>
      <c r="O839" s="557">
        <v>10.481088266911033</v>
      </c>
      <c r="P839" s="557">
        <v>4.4193973944369374</v>
      </c>
      <c r="Q839" s="557">
        <v>2.0828853294793914</v>
      </c>
      <c r="R839" s="557">
        <v>13.993353550315762</v>
      </c>
      <c r="S839" s="557">
        <v>7.2898786478208546</v>
      </c>
      <c r="T839" s="557">
        <v>12.126738161055968</v>
      </c>
      <c r="U839" s="557">
        <v>3.252486397226416</v>
      </c>
      <c r="V839" s="558">
        <v>56.341984281271635</v>
      </c>
      <c r="W839" s="558">
        <v>80.648122750257016</v>
      </c>
      <c r="X839" s="557">
        <v>8.300929967180199</v>
      </c>
      <c r="Y839" s="559">
        <v>88.932532949071984</v>
      </c>
      <c r="Z839" s="568" t="str">
        <f>SUBSTITUTE(SUBSTITUTE(SUBSTITUTE(SUBSTITUTE(IF(E839="","",VLOOKUP(E839,Esquemas_NORM!$A$2:$H$126,8,FALSE)),"PROVINCIA ADMINISTRATIVA Y DE PLANIFICACIÓN","PAT"),"PROVINCIA ADMINISTRATIVA Y DE PLANIFICACION","PAT"),"PROVINCIA ADMINISTRATIVA DE PLANIFICACION","PAT"),"PROVINCIA ADMINISTRATIVA Y PLANIFICACION","PAT")</f>
        <v>PAT DEL AGUA, BOSQUES Y EL TURISMO</v>
      </c>
      <c r="AA839" s="568" t="str">
        <f>IF($E839="","",INDEX(Esquemas_NORM!$H$2:$K$126,MATCH($E839,Esquemas_NORM!$A$2:$A$126,0),MATCH(AA$4,Esquemas_NORM!$H$1:$K$1,0)))</f>
        <v>A la fecha no ha conformado un EAT Región</v>
      </c>
      <c r="AB839" s="568" t="str">
        <f>IF($E839="","",INDEX(Esquemas_NORM!$H$2:$K$126,MATCH($E839,Esquemas_NORM!$A$2:$A$126,0),MATCH(AB$4,Esquemas_NORM!$H$1:$K$1,0)))</f>
        <v>A la fecha no ha conformado un EAT Área Metropolitana</v>
      </c>
      <c r="AC839" s="568" t="str">
        <f>IF($E839="","",INDEX(Esquemas_NORM!$H$2:$K$126,MATCH($E839,Esquemas_NORM!$A$2:$A$126,0),MATCH(AC$4,Esquemas_NORM!$H$1:$K$1,0)))</f>
        <v>A la fecha no ha conformado un EAT asociación - unión</v>
      </c>
      <c r="AD839" s="645"/>
    </row>
    <row r="840" spans="1:30" hidden="1" x14ac:dyDescent="0.3">
      <c r="A840" s="556">
        <v>2021</v>
      </c>
      <c r="B840" s="529" t="s">
        <v>556</v>
      </c>
      <c r="C840" s="529" t="s">
        <v>315</v>
      </c>
      <c r="D840" s="529" t="s">
        <v>576</v>
      </c>
      <c r="E840" s="529" t="s">
        <v>341</v>
      </c>
      <c r="F840" s="529" t="s">
        <v>318</v>
      </c>
      <c r="G840" s="529" t="s">
        <v>342</v>
      </c>
      <c r="H840" s="557">
        <v>51.664556539042444</v>
      </c>
      <c r="I840" s="557">
        <v>0</v>
      </c>
      <c r="J840" s="558">
        <v>51.664556539042444</v>
      </c>
      <c r="K840" s="557">
        <v>478.26555681489407</v>
      </c>
      <c r="L840" s="557">
        <v>235.050088226676</v>
      </c>
      <c r="M840" s="558">
        <v>713.31564504157006</v>
      </c>
      <c r="N840" s="557">
        <v>21.156163840569437</v>
      </c>
      <c r="O840" s="557">
        <v>177.75880693065631</v>
      </c>
      <c r="P840" s="557">
        <v>27.66075378855329</v>
      </c>
      <c r="Q840" s="557">
        <v>20.10943630233351</v>
      </c>
      <c r="R840" s="557">
        <v>114.97394648411797</v>
      </c>
      <c r="S840" s="557">
        <v>69.728820490082725</v>
      </c>
      <c r="T840" s="557">
        <v>55.55287450182491</v>
      </c>
      <c r="U840" s="557">
        <v>27.891814962828306</v>
      </c>
      <c r="V840" s="558">
        <v>514.83261730096649</v>
      </c>
      <c r="W840" s="558">
        <v>1220.5551811464125</v>
      </c>
      <c r="X840" s="557">
        <v>125.62900082802446</v>
      </c>
      <c r="Y840" s="559">
        <v>1345.9341663735559</v>
      </c>
      <c r="Z840" s="568" t="str">
        <f>SUBSTITUTE(SUBSTITUTE(SUBSTITUTE(SUBSTITUTE(IF(E840="","",VLOOKUP(E840,Esquemas_NORM!$A$2:$H$126,8,FALSE)),"PROVINCIA ADMINISTRATIVA Y DE PLANIFICACIÓN","PAT"),"PROVINCIA ADMINISTRATIVA Y DE PLANIFICACION","PAT"),"PROVINCIA ADMINISTRATIVA DE PLANIFICACION","PAT"),"PROVINCIA ADMINISTRATIVA Y PLANIFICACION","PAT")</f>
        <v>A la fecha no ha conformado un EAT Provincia</v>
      </c>
      <c r="AA840" s="568" t="str">
        <f>IF($E840="","",INDEX(Esquemas_NORM!$H$2:$K$126,MATCH($E840,Esquemas_NORM!$A$2:$A$126,0),MATCH(AA$4,Esquemas_NORM!$H$1:$K$1,0)))</f>
        <v>A la fecha no ha conformado un EAT Región</v>
      </c>
      <c r="AB840" s="568" t="str">
        <f>IF($E840="","",INDEX(Esquemas_NORM!$H$2:$K$126,MATCH($E840,Esquemas_NORM!$A$2:$A$126,0),MATCH(AB$4,Esquemas_NORM!$H$1:$K$1,0)))</f>
        <v>A la fecha no ha conformado un EAT Área Metropolitana</v>
      </c>
      <c r="AC840" s="568" t="str">
        <f>IF($E840="","",INDEX(Esquemas_NORM!$H$2:$K$126,MATCH($E840,Esquemas_NORM!$A$2:$A$126,0),MATCH(AC$4,Esquemas_NORM!$H$1:$K$1,0)))</f>
        <v>MUNICIPIOS ASOCIADOS DEL ALTIPLANO DEL ORIENTE ANTIOQUEÑO - MASORA</v>
      </c>
      <c r="AD840" s="645"/>
    </row>
    <row r="841" spans="1:30" hidden="1" x14ac:dyDescent="0.3">
      <c r="A841" s="556">
        <v>2021</v>
      </c>
      <c r="B841" s="529" t="s">
        <v>556</v>
      </c>
      <c r="C841" s="529" t="s">
        <v>315</v>
      </c>
      <c r="D841" s="529" t="s">
        <v>574</v>
      </c>
      <c r="E841" s="529" t="s">
        <v>343</v>
      </c>
      <c r="F841" s="529" t="s">
        <v>318</v>
      </c>
      <c r="G841" s="529" t="s">
        <v>344</v>
      </c>
      <c r="H841" s="557">
        <v>2.6548665121408961</v>
      </c>
      <c r="I841" s="557">
        <v>0</v>
      </c>
      <c r="J841" s="558">
        <v>2.6548665121408961</v>
      </c>
      <c r="K841" s="557">
        <v>12.122738008637711</v>
      </c>
      <c r="L841" s="557">
        <v>11.246835277517196</v>
      </c>
      <c r="M841" s="558">
        <v>23.369573286154907</v>
      </c>
      <c r="N841" s="557">
        <v>6.6902800586856577</v>
      </c>
      <c r="O841" s="557">
        <v>110.39685951707517</v>
      </c>
      <c r="P841" s="557">
        <v>11.172523737908259</v>
      </c>
      <c r="Q841" s="557">
        <v>6.8610503573548565</v>
      </c>
      <c r="R841" s="557">
        <v>63.447955760748101</v>
      </c>
      <c r="S841" s="557">
        <v>42.835404134932368</v>
      </c>
      <c r="T841" s="557">
        <v>65.784782148443512</v>
      </c>
      <c r="U841" s="557">
        <v>12.53185539542428</v>
      </c>
      <c r="V841" s="558">
        <v>319.72071111057215</v>
      </c>
      <c r="W841" s="558">
        <v>341.35009925303689</v>
      </c>
      <c r="X841" s="557">
        <v>35.134398316530493</v>
      </c>
      <c r="Y841" s="559">
        <v>376.41457623254496</v>
      </c>
      <c r="Z841" s="568" t="str">
        <f>SUBSTITUTE(SUBSTITUTE(SUBSTITUTE(SUBSTITUTE(IF(E841="","",VLOOKUP(E841,Esquemas_NORM!$A$2:$H$126,8,FALSE)),"PROVINCIA ADMINISTRATIVA Y DE PLANIFICACIÓN","PAT"),"PROVINCIA ADMINISTRATIVA Y DE PLANIFICACION","PAT"),"PROVINCIA ADMINISTRATIVA DE PLANIFICACION","PAT"),"PROVINCIA ADMINISTRATIVA Y PLANIFICACION","PAT")</f>
        <v>PAT DEL AGUA, BOSQUES Y EL TURISMO</v>
      </c>
      <c r="AA841" s="568" t="str">
        <f>IF($E841="","",INDEX(Esquemas_NORM!$H$2:$K$126,MATCH($E841,Esquemas_NORM!$A$2:$A$126,0),MATCH(AA$4,Esquemas_NORM!$H$1:$K$1,0)))</f>
        <v>A la fecha no ha conformado un EAT Región</v>
      </c>
      <c r="AB841" s="568" t="str">
        <f>IF($E841="","",INDEX(Esquemas_NORM!$H$2:$K$126,MATCH($E841,Esquemas_NORM!$A$2:$A$126,0),MATCH(AB$4,Esquemas_NORM!$H$1:$K$1,0)))</f>
        <v>A la fecha no ha conformado un EAT Área Metropolitana</v>
      </c>
      <c r="AC841" s="568" t="str">
        <f>IF($E841="","",INDEX(Esquemas_NORM!$H$2:$K$126,MATCH($E841,Esquemas_NORM!$A$2:$A$126,0),MATCH(AC$4,Esquemas_NORM!$H$1:$K$1,0)))</f>
        <v>A la fecha no ha conformado un EAT asociación - unión</v>
      </c>
      <c r="AD841" s="645"/>
    </row>
    <row r="842" spans="1:30" hidden="1" x14ac:dyDescent="0.3">
      <c r="A842" s="556">
        <v>2021</v>
      </c>
      <c r="B842" s="529" t="s">
        <v>556</v>
      </c>
      <c r="C842" s="529" t="s">
        <v>315</v>
      </c>
      <c r="D842" s="529" t="s">
        <v>576</v>
      </c>
      <c r="E842" s="529" t="s">
        <v>345</v>
      </c>
      <c r="F842" s="529" t="s">
        <v>318</v>
      </c>
      <c r="G842" s="529" t="s">
        <v>346</v>
      </c>
      <c r="H842" s="557">
        <v>44.377776859762562</v>
      </c>
      <c r="I842" s="557">
        <v>0.17739473634022584</v>
      </c>
      <c r="J842" s="558">
        <v>44.555171596102788</v>
      </c>
      <c r="K842" s="557">
        <v>69.343979658064768</v>
      </c>
      <c r="L842" s="557">
        <v>36.081727408489058</v>
      </c>
      <c r="M842" s="558">
        <v>105.42570706655383</v>
      </c>
      <c r="N842" s="557">
        <v>17.343129175676015</v>
      </c>
      <c r="O842" s="557">
        <v>219.89909458243719</v>
      </c>
      <c r="P842" s="557">
        <v>41.129037293453273</v>
      </c>
      <c r="Q842" s="557">
        <v>44.61002263012746</v>
      </c>
      <c r="R842" s="557">
        <v>145.37832667852504</v>
      </c>
      <c r="S842" s="557">
        <v>95.167152237911694</v>
      </c>
      <c r="T842" s="557">
        <v>75.825403187613261</v>
      </c>
      <c r="U842" s="557">
        <v>33.925463684512643</v>
      </c>
      <c r="V842" s="558">
        <v>673.27762947025667</v>
      </c>
      <c r="W842" s="558">
        <v>815.16593507195842</v>
      </c>
      <c r="X842" s="557">
        <v>83.903197097528349</v>
      </c>
      <c r="Y842" s="559">
        <v>898.90215553113148</v>
      </c>
      <c r="Z842" s="568" t="str">
        <f>SUBSTITUTE(SUBSTITUTE(SUBSTITUTE(SUBSTITUTE(IF(E842="","",VLOOKUP(E842,Esquemas_NORM!$A$2:$H$126,8,FALSE)),"PROVINCIA ADMINISTRATIVA Y DE PLANIFICACIÓN","PAT"),"PROVINCIA ADMINISTRATIVA Y DE PLANIFICACION","PAT"),"PROVINCIA ADMINISTRATIVA DE PLANIFICACION","PAT"),"PROVINCIA ADMINISTRATIVA Y PLANIFICACION","PAT")</f>
        <v>A la fecha no ha conformado un EAT Provincia</v>
      </c>
      <c r="AA842" s="568" t="str">
        <f>IF($E842="","",INDEX(Esquemas_NORM!$H$2:$K$126,MATCH($E842,Esquemas_NORM!$A$2:$A$126,0),MATCH(AA$4,Esquemas_NORM!$H$1:$K$1,0)))</f>
        <v>Región de Planeación y Gestión Aeroportuaria de Oriente</v>
      </c>
      <c r="AB842" s="568" t="str">
        <f>IF($E842="","",INDEX(Esquemas_NORM!$H$2:$K$126,MATCH($E842,Esquemas_NORM!$A$2:$A$126,0),MATCH(AB$4,Esquemas_NORM!$H$1:$K$1,0)))</f>
        <v>A la fecha no ha conformado un EAT Área Metropolitana</v>
      </c>
      <c r="AC842" s="568" t="str">
        <f>IF($E842="","",INDEX(Esquemas_NORM!$H$2:$K$126,MATCH($E842,Esquemas_NORM!$A$2:$A$126,0),MATCH(AC$4,Esquemas_NORM!$H$1:$K$1,0)))</f>
        <v>MUNICIPIOS ASOCIADOS DEL ALTIPLANO DEL ORIENTE ANTIOQUEÑO - MASORA</v>
      </c>
      <c r="AD842" s="645"/>
    </row>
    <row r="843" spans="1:30" hidden="1" x14ac:dyDescent="0.3">
      <c r="A843" s="556">
        <v>2021</v>
      </c>
      <c r="B843" s="529" t="s">
        <v>556</v>
      </c>
      <c r="C843" s="529" t="s">
        <v>315</v>
      </c>
      <c r="D843" s="529" t="s">
        <v>576</v>
      </c>
      <c r="E843" s="529" t="s">
        <v>347</v>
      </c>
      <c r="F843" s="529" t="s">
        <v>318</v>
      </c>
      <c r="G843" s="529" t="s">
        <v>349</v>
      </c>
      <c r="H843" s="557">
        <v>36.937683803594304</v>
      </c>
      <c r="I843" s="557">
        <v>0.15536608550032149</v>
      </c>
      <c r="J843" s="558">
        <v>37.093049889094623</v>
      </c>
      <c r="K843" s="557">
        <v>26.320036979808336</v>
      </c>
      <c r="L843" s="557">
        <v>9.1695718021739605</v>
      </c>
      <c r="M843" s="558">
        <v>35.489608781982298</v>
      </c>
      <c r="N843" s="557">
        <v>4.5636961166237509</v>
      </c>
      <c r="O843" s="557">
        <v>55.814780275377167</v>
      </c>
      <c r="P843" s="557">
        <v>8.3113187447409977</v>
      </c>
      <c r="Q843" s="557">
        <v>10.481243271924981</v>
      </c>
      <c r="R843" s="557">
        <v>32.414388491321091</v>
      </c>
      <c r="S843" s="557">
        <v>28.885727716154861</v>
      </c>
      <c r="T843" s="557">
        <v>35.928602976682654</v>
      </c>
      <c r="U843" s="557">
        <v>10.188991734724286</v>
      </c>
      <c r="V843" s="558">
        <v>186.58874932754978</v>
      </c>
      <c r="W843" s="558">
        <v>263.10510722354996</v>
      </c>
      <c r="X843" s="557">
        <v>27.080817191899907</v>
      </c>
      <c r="Y843" s="559">
        <v>290.13203059524926</v>
      </c>
      <c r="Z843" s="568" t="str">
        <f>SUBSTITUTE(SUBSTITUTE(SUBSTITUTE(SUBSTITUTE(IF(E843="","",VLOOKUP(E843,Esquemas_NORM!$A$2:$H$126,8,FALSE)),"PROVINCIA ADMINISTRATIVA Y DE PLANIFICACIÓN","PAT"),"PROVINCIA ADMINISTRATIVA Y DE PLANIFICACION","PAT"),"PROVINCIA ADMINISTRATIVA DE PLANIFICACION","PAT"),"PROVINCIA ADMINISTRATIVA Y PLANIFICACION","PAT")</f>
        <v>PAT DE LA PAZ</v>
      </c>
      <c r="AA843" s="568" t="str">
        <f>IF($E843="","",INDEX(Esquemas_NORM!$H$2:$K$126,MATCH($E843,Esquemas_NORM!$A$2:$A$126,0),MATCH(AA$4,Esquemas_NORM!$H$1:$K$1,0)))</f>
        <v>Región de Planeación y Gestión Aeroportuaria de Oriente</v>
      </c>
      <c r="AB843" s="568" t="str">
        <f>IF($E843="","",INDEX(Esquemas_NORM!$H$2:$K$126,MATCH($E843,Esquemas_NORM!$A$2:$A$126,0),MATCH(AB$4,Esquemas_NORM!$H$1:$K$1,0)))</f>
        <v>A la fecha no ha conformado un EAT Área Metropolitana</v>
      </c>
      <c r="AC843" s="568" t="str">
        <f>IF($E843="","",INDEX(Esquemas_NORM!$H$2:$K$126,MATCH($E843,Esquemas_NORM!$A$2:$A$126,0),MATCH(AC$4,Esquemas_NORM!$H$1:$K$1,0)))</f>
        <v>MUNICIPIOS ASOCIADOS DEL ALTIPLANO DEL ORIENTE ANTIOQUEÑO - MASORA</v>
      </c>
      <c r="AD843" s="645"/>
    </row>
    <row r="844" spans="1:30" hidden="1" x14ac:dyDescent="0.3">
      <c r="A844" s="556">
        <v>2021</v>
      </c>
      <c r="B844" s="529" t="s">
        <v>556</v>
      </c>
      <c r="C844" s="529" t="s">
        <v>315</v>
      </c>
      <c r="D844" s="529" t="s">
        <v>576</v>
      </c>
      <c r="E844" s="529" t="s">
        <v>350</v>
      </c>
      <c r="F844" s="529" t="s">
        <v>318</v>
      </c>
      <c r="G844" s="529" t="s">
        <v>351</v>
      </c>
      <c r="H844" s="557">
        <v>155.03968292469867</v>
      </c>
      <c r="I844" s="557">
        <v>0.98976668934054934</v>
      </c>
      <c r="J844" s="558">
        <v>156.02944961403921</v>
      </c>
      <c r="K844" s="557">
        <v>317.24702740947089</v>
      </c>
      <c r="L844" s="557">
        <v>198.04501097681253</v>
      </c>
      <c r="M844" s="558">
        <v>515.29203838628337</v>
      </c>
      <c r="N844" s="557">
        <v>31.308758822260497</v>
      </c>
      <c r="O844" s="557">
        <v>165.04763802579095</v>
      </c>
      <c r="P844" s="557">
        <v>39.406809186920071</v>
      </c>
      <c r="Q844" s="557">
        <v>26.939346032076479</v>
      </c>
      <c r="R844" s="557">
        <v>103.77242418768365</v>
      </c>
      <c r="S844" s="557">
        <v>82.253404379886518</v>
      </c>
      <c r="T844" s="557">
        <v>90.325908119100589</v>
      </c>
      <c r="U844" s="557">
        <v>29.019767163245209</v>
      </c>
      <c r="V844" s="558">
        <v>568.07405591696397</v>
      </c>
      <c r="W844" s="558">
        <v>1225.545749945833</v>
      </c>
      <c r="X844" s="557">
        <v>126.14266885512197</v>
      </c>
      <c r="Y844" s="559">
        <v>1351.4373809439096</v>
      </c>
      <c r="Z844" s="568" t="str">
        <f>SUBSTITUTE(SUBSTITUTE(SUBSTITUTE(SUBSTITUTE(IF(E844="","",VLOOKUP(E844,Esquemas_NORM!$A$2:$H$126,8,FALSE)),"PROVINCIA ADMINISTRATIVA Y DE PLANIFICACIÓN","PAT"),"PROVINCIA ADMINISTRATIVA Y DE PLANIFICACION","PAT"),"PROVINCIA ADMINISTRATIVA DE PLANIFICACION","PAT"),"PROVINCIA ADMINISTRATIVA Y PLANIFICACION","PAT")</f>
        <v>PAT DEL AGUA, BOSQUES Y EL TURISMO</v>
      </c>
      <c r="AA844" s="568" t="str">
        <f>IF($E844="","",INDEX(Esquemas_NORM!$H$2:$K$126,MATCH($E844,Esquemas_NORM!$A$2:$A$126,0),MATCH(AA$4,Esquemas_NORM!$H$1:$K$1,0)))</f>
        <v>A la fecha no ha conformado un EAT Región</v>
      </c>
      <c r="AB844" s="568" t="str">
        <f>IF($E844="","",INDEX(Esquemas_NORM!$H$2:$K$126,MATCH($E844,Esquemas_NORM!$A$2:$A$126,0),MATCH(AB$4,Esquemas_NORM!$H$1:$K$1,0)))</f>
        <v>A la fecha no ha conformado un EAT Área Metropolitana</v>
      </c>
      <c r="AC844" s="568" t="str">
        <f>IF($E844="","",INDEX(Esquemas_NORM!$H$2:$K$126,MATCH($E844,Esquemas_NORM!$A$2:$A$126,0),MATCH(AC$4,Esquemas_NORM!$H$1:$K$1,0)))</f>
        <v>MUNICIPIOS ASOCIADOS DEL ALTIPLANO DEL ORIENTE ANTIOQUEÑO - MASORA</v>
      </c>
      <c r="AD844" s="645"/>
    </row>
    <row r="845" spans="1:30" hidden="1" x14ac:dyDescent="0.3">
      <c r="A845" s="556">
        <v>2021</v>
      </c>
      <c r="B845" s="529" t="s">
        <v>556</v>
      </c>
      <c r="C845" s="529" t="s">
        <v>315</v>
      </c>
      <c r="D845" s="529" t="s">
        <v>573</v>
      </c>
      <c r="E845" s="529" t="s">
        <v>352</v>
      </c>
      <c r="F845" s="529" t="s">
        <v>318</v>
      </c>
      <c r="G845" s="529" t="s">
        <v>353</v>
      </c>
      <c r="H845" s="557">
        <v>31.640501133018844</v>
      </c>
      <c r="I845" s="557">
        <v>0</v>
      </c>
      <c r="J845" s="558">
        <v>31.640501133018844</v>
      </c>
      <c r="K845" s="557">
        <v>2.2102368065577975</v>
      </c>
      <c r="L845" s="557">
        <v>5.7561860690312923</v>
      </c>
      <c r="M845" s="558">
        <v>7.9664228755890898</v>
      </c>
      <c r="N845" s="557">
        <v>0.54575910679948247</v>
      </c>
      <c r="O845" s="557">
        <v>12.725278234772196</v>
      </c>
      <c r="P845" s="557">
        <v>2.8250365937333499</v>
      </c>
      <c r="Q845" s="557">
        <v>2.3229763014317566</v>
      </c>
      <c r="R845" s="557">
        <v>9.4985849756993641</v>
      </c>
      <c r="S845" s="557">
        <v>9.023189532614678</v>
      </c>
      <c r="T845" s="557">
        <v>19.501994738889085</v>
      </c>
      <c r="U845" s="557">
        <v>3.6619283109889285</v>
      </c>
      <c r="V845" s="558">
        <v>60.104747794928841</v>
      </c>
      <c r="W845" s="558">
        <v>105.6806944944077</v>
      </c>
      <c r="X845" s="557">
        <v>10.877476300318975</v>
      </c>
      <c r="Y845" s="559">
        <v>116.53652341430181</v>
      </c>
      <c r="Z845" s="568" t="str">
        <f>SUBSTITUTE(SUBSTITUTE(SUBSTITUTE(SUBSTITUTE(IF(E845="","",VLOOKUP(E845,Esquemas_NORM!$A$2:$H$126,8,FALSE)),"PROVINCIA ADMINISTRATIVA Y DE PLANIFICACIÓN","PAT"),"PROVINCIA ADMINISTRATIVA Y DE PLANIFICACION","PAT"),"PROVINCIA ADMINISTRATIVA DE PLANIFICACION","PAT"),"PROVINCIA ADMINISTRATIVA Y PLANIFICACION","PAT")</f>
        <v>PAT DE LA PAZ</v>
      </c>
      <c r="AA845" s="568" t="str">
        <f>IF($E845="","",INDEX(Esquemas_NORM!$H$2:$K$126,MATCH($E845,Esquemas_NORM!$A$2:$A$126,0),MATCH(AA$4,Esquemas_NORM!$H$1:$K$1,0)))</f>
        <v>A la fecha no ha conformado un EAT Región</v>
      </c>
      <c r="AB845" s="568" t="str">
        <f>IF($E845="","",INDEX(Esquemas_NORM!$H$2:$K$126,MATCH($E845,Esquemas_NORM!$A$2:$A$126,0),MATCH(AB$4,Esquemas_NORM!$H$1:$K$1,0)))</f>
        <v>A la fecha no ha conformado un EAT Área Metropolitana</v>
      </c>
      <c r="AC845" s="568" t="str">
        <f>IF($E845="","",INDEX(Esquemas_NORM!$H$2:$K$126,MATCH($E845,Esquemas_NORM!$A$2:$A$126,0),MATCH(AC$4,Esquemas_NORM!$H$1:$K$1,0)))</f>
        <v>MUNICIPIOS UNIDOS DEL SUR DE ANTIOQUIA - MUSA</v>
      </c>
      <c r="AD845" s="645"/>
    </row>
    <row r="846" spans="1:30" hidden="1" x14ac:dyDescent="0.3">
      <c r="A846" s="556">
        <v>2021</v>
      </c>
      <c r="B846" s="529" t="s">
        <v>556</v>
      </c>
      <c r="C846" s="529" t="s">
        <v>315</v>
      </c>
      <c r="D846" s="529" t="s">
        <v>576</v>
      </c>
      <c r="E846" s="529" t="s">
        <v>354</v>
      </c>
      <c r="F846" s="529" t="s">
        <v>318</v>
      </c>
      <c r="G846" s="529" t="s">
        <v>355</v>
      </c>
      <c r="H846" s="557">
        <v>40.015959966464884</v>
      </c>
      <c r="I846" s="557">
        <v>0.53293184094729107</v>
      </c>
      <c r="J846" s="558">
        <v>40.548891807412176</v>
      </c>
      <c r="K846" s="557">
        <v>1394.0568126945877</v>
      </c>
      <c r="L846" s="557">
        <v>405.05370240352983</v>
      </c>
      <c r="M846" s="558">
        <v>1799.1105150981175</v>
      </c>
      <c r="N846" s="557">
        <v>47.301917657495252</v>
      </c>
      <c r="O846" s="557">
        <v>697.61527777768652</v>
      </c>
      <c r="P846" s="557">
        <v>68.402559243203243</v>
      </c>
      <c r="Q846" s="557">
        <v>87.42701826359486</v>
      </c>
      <c r="R846" s="557">
        <v>246.09382601123718</v>
      </c>
      <c r="S846" s="557">
        <v>244.30464100829161</v>
      </c>
      <c r="T846" s="557">
        <v>309.77959899137664</v>
      </c>
      <c r="U846" s="557">
        <v>60.675626996688152</v>
      </c>
      <c r="V846" s="558">
        <v>1761.6004659495734</v>
      </c>
      <c r="W846" s="558">
        <v>3445.2044223227567</v>
      </c>
      <c r="X846" s="557">
        <v>354.60714592038926</v>
      </c>
      <c r="Y846" s="559">
        <v>3799.1058608182716</v>
      </c>
      <c r="Z846" s="568" t="str">
        <f>SUBSTITUTE(SUBSTITUTE(SUBSTITUTE(SUBSTITUTE(IF(E846="","",VLOOKUP(E846,Esquemas_NORM!$A$2:$H$126,8,FALSE)),"PROVINCIA ADMINISTRATIVA Y DE PLANIFICACIÓN","PAT"),"PROVINCIA ADMINISTRATIVA Y DE PLANIFICACION","PAT"),"PROVINCIA ADMINISTRATIVA DE PLANIFICACION","PAT"),"PROVINCIA ADMINISTRATIVA Y PLANIFICACION","PAT")</f>
        <v>A la fecha no ha conformado un EAT Provincia</v>
      </c>
      <c r="AA846" s="568" t="str">
        <f>IF($E846="","",INDEX(Esquemas_NORM!$H$2:$K$126,MATCH($E846,Esquemas_NORM!$A$2:$A$126,0),MATCH(AA$4,Esquemas_NORM!$H$1:$K$1,0)))</f>
        <v>Región de Planeación y Gestión Aeroportuaria de Oriente</v>
      </c>
      <c r="AB846" s="568" t="str">
        <f>IF($E846="","",INDEX(Esquemas_NORM!$H$2:$K$126,MATCH($E846,Esquemas_NORM!$A$2:$A$126,0),MATCH(AB$4,Esquemas_NORM!$H$1:$K$1,0)))</f>
        <v>A la fecha no ha conformado un EAT Área Metropolitana</v>
      </c>
      <c r="AC846" s="568" t="str">
        <f>IF($E846="","",INDEX(Esquemas_NORM!$H$2:$K$126,MATCH($E846,Esquemas_NORM!$A$2:$A$126,0),MATCH(AC$4,Esquemas_NORM!$H$1:$K$1,0)))</f>
        <v>MUNICIPIOS ASOCIADOS DEL ALTIPLANO DEL ORIENTE ANTIOQUEÑO - MASORA</v>
      </c>
      <c r="AD846" s="645"/>
    </row>
    <row r="847" spans="1:30" x14ac:dyDescent="0.3">
      <c r="A847" s="556">
        <v>2021</v>
      </c>
      <c r="B847" s="529" t="s">
        <v>556</v>
      </c>
      <c r="C847" s="529" t="s">
        <v>315</v>
      </c>
      <c r="D847" s="529" t="s">
        <v>574</v>
      </c>
      <c r="E847" s="529" t="s">
        <v>356</v>
      </c>
      <c r="F847" s="529" t="s">
        <v>318</v>
      </c>
      <c r="G847" s="529" t="s">
        <v>357</v>
      </c>
      <c r="H847" s="557">
        <v>13.592389623530838</v>
      </c>
      <c r="I847" s="557">
        <v>2.5832126188878055</v>
      </c>
      <c r="J847" s="558">
        <v>16.175602242418645</v>
      </c>
      <c r="K847" s="557">
        <v>21.638817024116797</v>
      </c>
      <c r="L847" s="557">
        <v>31.857964208508957</v>
      </c>
      <c r="M847" s="558">
        <v>53.49678123262575</v>
      </c>
      <c r="N847" s="557">
        <v>458.04465759991541</v>
      </c>
      <c r="O847" s="557">
        <v>27.70713904194438</v>
      </c>
      <c r="P847" s="557">
        <v>5.1330942561300734</v>
      </c>
      <c r="Q847" s="557">
        <v>3.8844796797046253</v>
      </c>
      <c r="R847" s="557">
        <v>23.371773914897378</v>
      </c>
      <c r="S847" s="557">
        <v>52.064883023605013</v>
      </c>
      <c r="T847" s="557">
        <v>36.497530453266407</v>
      </c>
      <c r="U847" s="557">
        <v>7.3080455077704736</v>
      </c>
      <c r="V847" s="558">
        <v>614.01160347723373</v>
      </c>
      <c r="W847" s="558">
        <v>783.86586954676648</v>
      </c>
      <c r="X847" s="557">
        <v>80.681551719637326</v>
      </c>
      <c r="Y847" s="559">
        <v>864.38685605852845</v>
      </c>
      <c r="Z847" s="568" t="str">
        <f>SUBSTITUTE(SUBSTITUTE(SUBSTITUTE(SUBSTITUTE(IF(E847="","",VLOOKUP(E847,Esquemas_NORM!$A$2:$H$126,8,FALSE)),"PROVINCIA ADMINISTRATIVA Y DE PLANIFICACIÓN","PAT"),"PROVINCIA ADMINISTRATIVA Y DE PLANIFICACION","PAT"),"PROVINCIA ADMINISTRATIVA DE PLANIFICACION","PAT"),"PROVINCIA ADMINISTRATIVA Y PLANIFICACION","PAT")</f>
        <v>PAT DEL AGUA, BOSQUES Y EL TURISMO</v>
      </c>
      <c r="AA847" s="568" t="str">
        <f>IF($E847="","",INDEX(Esquemas_NORM!$H$2:$K$126,MATCH($E847,Esquemas_NORM!$A$2:$A$126,0),MATCH(AA$4,Esquemas_NORM!$H$1:$K$1,0)))</f>
        <v>A la fecha no ha conformado un EAT Región</v>
      </c>
      <c r="AB847" s="568" t="str">
        <f>IF($E847="","",INDEX(Esquemas_NORM!$H$2:$K$126,MATCH($E847,Esquemas_NORM!$A$2:$A$126,0),MATCH(AB$4,Esquemas_NORM!$H$1:$K$1,0)))</f>
        <v>A la fecha no ha conformado un EAT Área Metropolitana</v>
      </c>
      <c r="AC847" s="568" t="str">
        <f>IF($E847="","",INDEX(Esquemas_NORM!$H$2:$K$126,MATCH($E847,Esquemas_NORM!$A$2:$A$126,0),MATCH(AC$4,Esquemas_NORM!$H$1:$K$1,0)))</f>
        <v>A la fecha no ha conformado un EAT asociación - unión</v>
      </c>
      <c r="AD847" s="645"/>
    </row>
    <row r="848" spans="1:30" hidden="1" x14ac:dyDescent="0.3">
      <c r="A848" s="556">
        <v>2021</v>
      </c>
      <c r="B848" s="529" t="s">
        <v>556</v>
      </c>
      <c r="C848" s="529" t="s">
        <v>315</v>
      </c>
      <c r="D848" s="529" t="s">
        <v>575</v>
      </c>
      <c r="E848" s="529" t="s">
        <v>358</v>
      </c>
      <c r="F848" s="529" t="s">
        <v>318</v>
      </c>
      <c r="G848" s="529" t="s">
        <v>359</v>
      </c>
      <c r="H848" s="557">
        <v>5.5481625643988988</v>
      </c>
      <c r="I848" s="557">
        <v>0</v>
      </c>
      <c r="J848" s="558">
        <v>5.5481625643988988</v>
      </c>
      <c r="K848" s="557">
        <v>1.9944096998801097</v>
      </c>
      <c r="L848" s="557">
        <v>2.8454437311184306</v>
      </c>
      <c r="M848" s="558">
        <v>4.8398534309985406</v>
      </c>
      <c r="N848" s="557">
        <v>18.247901103090427</v>
      </c>
      <c r="O848" s="557">
        <v>7.2598776271090353</v>
      </c>
      <c r="P848" s="557">
        <v>1.402527224412458</v>
      </c>
      <c r="Q848" s="557">
        <v>1.0102371479359711</v>
      </c>
      <c r="R848" s="557">
        <v>5.8903866942125003</v>
      </c>
      <c r="S848" s="557">
        <v>5.2938137477699074</v>
      </c>
      <c r="T848" s="557">
        <v>9.9878884786445408</v>
      </c>
      <c r="U848" s="557">
        <v>2.0070062550883256</v>
      </c>
      <c r="V848" s="558">
        <v>51.099638278263171</v>
      </c>
      <c r="W848" s="558">
        <v>65.734629376695366</v>
      </c>
      <c r="X848" s="557">
        <v>6.7659176217156878</v>
      </c>
      <c r="Y848" s="559">
        <v>72.487082074320625</v>
      </c>
      <c r="Z848" s="568" t="str">
        <f>SUBSTITUTE(SUBSTITUTE(SUBSTITUTE(SUBSTITUTE(IF(E848="","",VLOOKUP(E848,Esquemas_NORM!$A$2:$H$126,8,FALSE)),"PROVINCIA ADMINISTRATIVA Y DE PLANIFICACIÓN","PAT"),"PROVINCIA ADMINISTRATIVA Y DE PLANIFICACION","PAT"),"PROVINCIA ADMINISTRATIVA DE PLANIFICACION","PAT"),"PROVINCIA ADMINISTRATIVA Y PLANIFICACION","PAT")</f>
        <v>PAT DEL AGUA, BOSQUES Y EL TURISMO</v>
      </c>
      <c r="AA848" s="568" t="str">
        <f>IF($E848="","",INDEX(Esquemas_NORM!$H$2:$K$126,MATCH($E848,Esquemas_NORM!$A$2:$A$126,0),MATCH(AA$4,Esquemas_NORM!$H$1:$K$1,0)))</f>
        <v>A la fecha no ha conformado un EAT Región</v>
      </c>
      <c r="AB848" s="568" t="str">
        <f>IF($E848="","",INDEX(Esquemas_NORM!$H$2:$K$126,MATCH($E848,Esquemas_NORM!$A$2:$A$126,0),MATCH(AB$4,Esquemas_NORM!$H$1:$K$1,0)))</f>
        <v>A la fecha no ha conformado un EAT Área Metropolitana</v>
      </c>
      <c r="AC848" s="568" t="str">
        <f>IF($E848="","",INDEX(Esquemas_NORM!$H$2:$K$126,MATCH($E848,Esquemas_NORM!$A$2:$A$126,0),MATCH(AC$4,Esquemas_NORM!$H$1:$K$1,0)))</f>
        <v>A la fecha no ha conformado un EAT asociación - unión</v>
      </c>
      <c r="AD848" s="645"/>
    </row>
    <row r="849" spans="1:30" x14ac:dyDescent="0.3">
      <c r="A849" s="556">
        <v>2021</v>
      </c>
      <c r="B849" s="529" t="s">
        <v>556</v>
      </c>
      <c r="C849" s="529" t="s">
        <v>315</v>
      </c>
      <c r="D849" s="529" t="s">
        <v>575</v>
      </c>
      <c r="E849" s="529" t="s">
        <v>360</v>
      </c>
      <c r="F849" s="529" t="s">
        <v>318</v>
      </c>
      <c r="G849" s="529" t="s">
        <v>361</v>
      </c>
      <c r="H849" s="557">
        <v>7.5771097068443201</v>
      </c>
      <c r="I849" s="557">
        <v>2.5822592037965078E-3</v>
      </c>
      <c r="J849" s="558">
        <v>7.5796919660481166</v>
      </c>
      <c r="K849" s="557">
        <v>3.0746912377186373</v>
      </c>
      <c r="L849" s="557">
        <v>5.0899358374033508</v>
      </c>
      <c r="M849" s="558">
        <v>8.164627075121988</v>
      </c>
      <c r="N849" s="557">
        <v>1.3545580915525994</v>
      </c>
      <c r="O849" s="557">
        <v>22.05506199226787</v>
      </c>
      <c r="P849" s="557">
        <v>5.6739899031715408</v>
      </c>
      <c r="Q849" s="557">
        <v>3.3374262967794683</v>
      </c>
      <c r="R849" s="557">
        <v>14.029371315232595</v>
      </c>
      <c r="S849" s="557">
        <v>12.751809046431832</v>
      </c>
      <c r="T849" s="557">
        <v>26.193704290381863</v>
      </c>
      <c r="U849" s="557">
        <v>5.9234643792648507</v>
      </c>
      <c r="V849" s="558">
        <v>91.319385315082627</v>
      </c>
      <c r="W849" s="558">
        <v>106.22464185838666</v>
      </c>
      <c r="X849" s="557">
        <v>10.933463579624194</v>
      </c>
      <c r="Y849" s="559">
        <v>117.13634663671051</v>
      </c>
      <c r="Z849" s="568" t="str">
        <f>SUBSTITUTE(SUBSTITUTE(SUBSTITUTE(SUBSTITUTE(IF(E849="","",VLOOKUP(E849,Esquemas_NORM!$A$2:$H$126,8,FALSE)),"PROVINCIA ADMINISTRATIVA Y DE PLANIFICACIÓN","PAT"),"PROVINCIA ADMINISTRATIVA Y DE PLANIFICACION","PAT"),"PROVINCIA ADMINISTRATIVA DE PLANIFICACION","PAT"),"PROVINCIA ADMINISTRATIVA Y PLANIFICACION","PAT")</f>
        <v>PAT DEL AGUA, BOSQUES Y EL TURISMO</v>
      </c>
      <c r="AA849" s="568" t="str">
        <f>IF($E849="","",INDEX(Esquemas_NORM!$H$2:$K$126,MATCH($E849,Esquemas_NORM!$A$2:$A$126,0),MATCH(AA$4,Esquemas_NORM!$H$1:$K$1,0)))</f>
        <v>A la fecha no ha conformado un EAT Región</v>
      </c>
      <c r="AB849" s="568" t="str">
        <f>IF($E849="","",INDEX(Esquemas_NORM!$H$2:$K$126,MATCH($E849,Esquemas_NORM!$A$2:$A$126,0),MATCH(AB$4,Esquemas_NORM!$H$1:$K$1,0)))</f>
        <v>A la fecha no ha conformado un EAT Área Metropolitana</v>
      </c>
      <c r="AC849" s="568" t="str">
        <f>IF($E849="","",INDEX(Esquemas_NORM!$H$2:$K$126,MATCH($E849,Esquemas_NORM!$A$2:$A$126,0),MATCH(AC$4,Esquemas_NORM!$H$1:$K$1,0)))</f>
        <v>A la fecha no ha conformado un EAT asociación - unión</v>
      </c>
      <c r="AD849" s="645"/>
    </row>
    <row r="850" spans="1:30" hidden="1" x14ac:dyDescent="0.3">
      <c r="A850" s="556">
        <v>2021</v>
      </c>
      <c r="B850" s="529" t="s">
        <v>556</v>
      </c>
      <c r="C850" s="529" t="s">
        <v>315</v>
      </c>
      <c r="D850" s="529" t="s">
        <v>574</v>
      </c>
      <c r="E850" s="529" t="s">
        <v>362</v>
      </c>
      <c r="F850" s="529" t="s">
        <v>318</v>
      </c>
      <c r="G850" s="529" t="s">
        <v>363</v>
      </c>
      <c r="H850" s="557">
        <v>11.526671652653201</v>
      </c>
      <c r="I850" s="557">
        <v>0.5450887839098173</v>
      </c>
      <c r="J850" s="558">
        <v>12.071760436563018</v>
      </c>
      <c r="K850" s="557">
        <v>5.5217604144697079</v>
      </c>
      <c r="L850" s="557">
        <v>9.3695996988767511</v>
      </c>
      <c r="M850" s="558">
        <v>14.891360113346458</v>
      </c>
      <c r="N850" s="557">
        <v>94.297286146773843</v>
      </c>
      <c r="O850" s="557">
        <v>15.533553845808422</v>
      </c>
      <c r="P850" s="557">
        <v>2.5531653416122051</v>
      </c>
      <c r="Q850" s="557">
        <v>1.7568833625312683</v>
      </c>
      <c r="R850" s="557">
        <v>10.00582805320302</v>
      </c>
      <c r="S850" s="557">
        <v>14.976723299075712</v>
      </c>
      <c r="T850" s="557">
        <v>11.445494571031773</v>
      </c>
      <c r="U850" s="557">
        <v>3.0441418456928329</v>
      </c>
      <c r="V850" s="558">
        <v>153.61307646572908</v>
      </c>
      <c r="W850" s="558">
        <v>202.69068820906423</v>
      </c>
      <c r="X850" s="557">
        <v>20.862496862232081</v>
      </c>
      <c r="Y850" s="559">
        <v>223.51166639603417</v>
      </c>
      <c r="Z850" s="568" t="str">
        <f>SUBSTITUTE(SUBSTITUTE(SUBSTITUTE(SUBSTITUTE(IF(E850="","",VLOOKUP(E850,Esquemas_NORM!$A$2:$H$126,8,FALSE)),"PROVINCIA ADMINISTRATIVA Y DE PLANIFICACIÓN","PAT"),"PROVINCIA ADMINISTRATIVA Y DE PLANIFICACION","PAT"),"PROVINCIA ADMINISTRATIVA DE PLANIFICACION","PAT"),"PROVINCIA ADMINISTRATIVA Y PLANIFICACION","PAT")</f>
        <v>PAT DEL AGUA, BOSQUES Y EL TURISMO</v>
      </c>
      <c r="AA850" s="568" t="str">
        <f>IF($E850="","",INDEX(Esquemas_NORM!$H$2:$K$126,MATCH($E850,Esquemas_NORM!$A$2:$A$126,0),MATCH(AA$4,Esquemas_NORM!$H$1:$K$1,0)))</f>
        <v>A la fecha no ha conformado un EAT Región</v>
      </c>
      <c r="AB850" s="568" t="str">
        <f>IF($E850="","",INDEX(Esquemas_NORM!$H$2:$K$126,MATCH($E850,Esquemas_NORM!$A$2:$A$126,0),MATCH(AB$4,Esquemas_NORM!$H$1:$K$1,0)))</f>
        <v>A la fecha no ha conformado un EAT Área Metropolitana</v>
      </c>
      <c r="AC850" s="568" t="str">
        <f>IF($E850="","",INDEX(Esquemas_NORM!$H$2:$K$126,MATCH($E850,Esquemas_NORM!$A$2:$A$126,0),MATCH(AC$4,Esquemas_NORM!$H$1:$K$1,0)))</f>
        <v>A la fecha no ha conformado un EAT asociación - unión</v>
      </c>
      <c r="AD850" s="645"/>
    </row>
    <row r="851" spans="1:30" hidden="1" x14ac:dyDescent="0.3">
      <c r="A851" s="556">
        <v>2021</v>
      </c>
      <c r="B851" s="529" t="s">
        <v>556</v>
      </c>
      <c r="C851" s="529" t="s">
        <v>315</v>
      </c>
      <c r="D851" s="529" t="s">
        <v>576</v>
      </c>
      <c r="E851" s="529" t="s">
        <v>364</v>
      </c>
      <c r="F851" s="529" t="s">
        <v>318</v>
      </c>
      <c r="G851" s="529" t="s">
        <v>365</v>
      </c>
      <c r="H851" s="557">
        <v>87.23329591046641</v>
      </c>
      <c r="I851" s="557">
        <v>0</v>
      </c>
      <c r="J851" s="558">
        <v>87.23329591046641</v>
      </c>
      <c r="K851" s="557">
        <v>13.061355404432287</v>
      </c>
      <c r="L851" s="557">
        <v>6.2081158433913934</v>
      </c>
      <c r="M851" s="558">
        <v>19.269471247823681</v>
      </c>
      <c r="N851" s="557">
        <v>1.6210621858942638</v>
      </c>
      <c r="O851" s="557">
        <v>28.499186477600539</v>
      </c>
      <c r="P851" s="557">
        <v>8.0214444372827689</v>
      </c>
      <c r="Q851" s="557">
        <v>4.5726525089931007</v>
      </c>
      <c r="R851" s="557">
        <v>35.474603962680675</v>
      </c>
      <c r="S851" s="557">
        <v>18.938629192874743</v>
      </c>
      <c r="T851" s="557">
        <v>32.856973556923919</v>
      </c>
      <c r="U851" s="557">
        <v>8.9433959286697835</v>
      </c>
      <c r="V851" s="558">
        <v>138.9279482509198</v>
      </c>
      <c r="W851" s="558">
        <v>262.28954141116594</v>
      </c>
      <c r="X851" s="557">
        <v>26.996872836341797</v>
      </c>
      <c r="Y851" s="559">
        <v>289.23268748585491</v>
      </c>
      <c r="Z851" s="568" t="str">
        <f>SUBSTITUTE(SUBSTITUTE(SUBSTITUTE(SUBSTITUTE(IF(E851="","",VLOOKUP(E851,Esquemas_NORM!$A$2:$H$126,8,FALSE)),"PROVINCIA ADMINISTRATIVA Y DE PLANIFICACIÓN","PAT"),"PROVINCIA ADMINISTRATIVA Y DE PLANIFICACION","PAT"),"PROVINCIA ADMINISTRATIVA DE PLANIFICACION","PAT"),"PROVINCIA ADMINISTRATIVA Y PLANIFICACION","PAT")</f>
        <v>PAT DEL AGUA, BOSQUES Y EL TURISMO</v>
      </c>
      <c r="AA851" s="568" t="str">
        <f>IF($E851="","",INDEX(Esquemas_NORM!$H$2:$K$126,MATCH($E851,Esquemas_NORM!$A$2:$A$126,0),MATCH(AA$4,Esquemas_NORM!$H$1:$K$1,0)))</f>
        <v>A la fecha no ha conformado un EAT Región</v>
      </c>
      <c r="AB851" s="568" t="str">
        <f>IF($E851="","",INDEX(Esquemas_NORM!$H$2:$K$126,MATCH($E851,Esquemas_NORM!$A$2:$A$126,0),MATCH(AB$4,Esquemas_NORM!$H$1:$K$1,0)))</f>
        <v>A la fecha no ha conformado un EAT Área Metropolitana</v>
      </c>
      <c r="AC851" s="568" t="str">
        <f>IF($E851="","",INDEX(Esquemas_NORM!$H$2:$K$126,MATCH($E851,Esquemas_NORM!$A$2:$A$126,0),MATCH(AC$4,Esquemas_NORM!$H$1:$K$1,0)))</f>
        <v>MUNICIPIOS ASOCIADOS DEL ALTIPLANO DEL ORIENTE ANTIOQUEÑO - MASORA</v>
      </c>
      <c r="AD851" s="645"/>
    </row>
    <row r="852" spans="1:30" hidden="1" x14ac:dyDescent="0.3">
      <c r="A852" s="556">
        <v>2021</v>
      </c>
      <c r="B852" s="529" t="s">
        <v>556</v>
      </c>
      <c r="C852" s="529" t="s">
        <v>315</v>
      </c>
      <c r="D852" s="529" t="s">
        <v>573</v>
      </c>
      <c r="E852" s="529" t="s">
        <v>366</v>
      </c>
      <c r="F852" s="529" t="s">
        <v>318</v>
      </c>
      <c r="G852" s="529" t="s">
        <v>367</v>
      </c>
      <c r="H852" s="557">
        <v>263.80195115839047</v>
      </c>
      <c r="I852" s="557">
        <v>18.479222775014755</v>
      </c>
      <c r="J852" s="558">
        <v>282.28117393340523</v>
      </c>
      <c r="K852" s="557">
        <v>127.24401152905784</v>
      </c>
      <c r="L852" s="557">
        <v>150.29367046875831</v>
      </c>
      <c r="M852" s="558">
        <v>277.53768199781615</v>
      </c>
      <c r="N852" s="557">
        <v>36.553221466111395</v>
      </c>
      <c r="O852" s="557">
        <v>52.54702879289362</v>
      </c>
      <c r="P852" s="557">
        <v>17.399398115190611</v>
      </c>
      <c r="Q852" s="557">
        <v>13.339971049211709</v>
      </c>
      <c r="R852" s="557">
        <v>43.584024064264582</v>
      </c>
      <c r="S852" s="557">
        <v>40.984563402963907</v>
      </c>
      <c r="T852" s="557">
        <v>68.582320230528452</v>
      </c>
      <c r="U852" s="557">
        <v>15.272931754433388</v>
      </c>
      <c r="V852" s="558">
        <v>288.26345887559768</v>
      </c>
      <c r="W852" s="558">
        <v>900.60628605837985</v>
      </c>
      <c r="X852" s="557">
        <v>92.697380343534078</v>
      </c>
      <c r="Y852" s="559">
        <v>993.11918836663449</v>
      </c>
      <c r="Z852" s="568" t="str">
        <f>SUBSTITUTE(SUBSTITUTE(SUBSTITUTE(SUBSTITUTE(IF(E852="","",VLOOKUP(E852,Esquemas_NORM!$A$2:$H$126,8,FALSE)),"PROVINCIA ADMINISTRATIVA Y DE PLANIFICACIÓN","PAT"),"PROVINCIA ADMINISTRATIVA Y DE PLANIFICACION","PAT"),"PROVINCIA ADMINISTRATIVA DE PLANIFICACION","PAT"),"PROVINCIA ADMINISTRATIVA Y PLANIFICACION","PAT")</f>
        <v>PAT DE LA PAZ</v>
      </c>
      <c r="AA852" s="568" t="str">
        <f>IF($E852="","",INDEX(Esquemas_NORM!$H$2:$K$126,MATCH($E852,Esquemas_NORM!$A$2:$A$126,0),MATCH(AA$4,Esquemas_NORM!$H$1:$K$1,0)))</f>
        <v>A la fecha no ha conformado un EAT Región</v>
      </c>
      <c r="AB852" s="568" t="str">
        <f>IF($E852="","",INDEX(Esquemas_NORM!$H$2:$K$126,MATCH($E852,Esquemas_NORM!$A$2:$A$126,0),MATCH(AB$4,Esquemas_NORM!$H$1:$K$1,0)))</f>
        <v>A la fecha no ha conformado un EAT Área Metropolitana</v>
      </c>
      <c r="AC852" s="568" t="str">
        <f>IF($E852="","",INDEX(Esquemas_NORM!$H$2:$K$126,MATCH($E852,Esquemas_NORM!$A$2:$A$126,0),MATCH(AC$4,Esquemas_NORM!$H$1:$K$1,0)))</f>
        <v>A la fecha no ha conformado un EAT asociación - unión</v>
      </c>
      <c r="AD852" s="645"/>
    </row>
    <row r="853" spans="1:30" hidden="1" x14ac:dyDescent="0.3">
      <c r="A853" s="556">
        <v>2021</v>
      </c>
      <c r="B853" s="529" t="s">
        <v>556</v>
      </c>
      <c r="C853" s="529" t="s">
        <v>368</v>
      </c>
      <c r="D853" s="529" t="s">
        <v>577</v>
      </c>
      <c r="E853" s="529" t="s">
        <v>370</v>
      </c>
      <c r="F853" s="529" t="s">
        <v>371</v>
      </c>
      <c r="G853" s="529" t="s">
        <v>372</v>
      </c>
      <c r="H853" s="557">
        <v>27.386489269714613</v>
      </c>
      <c r="I853" s="557">
        <v>5.9360299616501422</v>
      </c>
      <c r="J853" s="558">
        <v>33.322519231364751</v>
      </c>
      <c r="K853" s="557">
        <v>129.3416258728538</v>
      </c>
      <c r="L853" s="557">
        <v>122.23730282377882</v>
      </c>
      <c r="M853" s="558">
        <v>251.5789286966326</v>
      </c>
      <c r="N853" s="557">
        <v>7.6994452670135187</v>
      </c>
      <c r="O853" s="557">
        <v>65.015250623302947</v>
      </c>
      <c r="P853" s="557">
        <v>10.855843333070363</v>
      </c>
      <c r="Q853" s="557">
        <v>9.0312792922279286</v>
      </c>
      <c r="R853" s="557">
        <v>35.662722732331694</v>
      </c>
      <c r="S853" s="557">
        <v>37.413232071907231</v>
      </c>
      <c r="T853" s="557">
        <v>52.110584850702629</v>
      </c>
      <c r="U853" s="557">
        <v>13.158670486377645</v>
      </c>
      <c r="V853" s="558">
        <v>230.94702865693395</v>
      </c>
      <c r="W853" s="558">
        <v>498.12632471720707</v>
      </c>
      <c r="X853" s="557">
        <v>51.271022750136751</v>
      </c>
      <c r="Y853" s="559">
        <v>549.2953124636731</v>
      </c>
      <c r="Z853" s="568" t="str">
        <f>SUBSTITUTE(SUBSTITUTE(SUBSTITUTE(SUBSTITUTE(IF(E853="","",VLOOKUP(E853,Esquemas_NORM!$A$2:$H$126,8,FALSE)),"PROVINCIA ADMINISTRATIVA Y DE PLANIFICACIÓN","PAT"),"PROVINCIA ADMINISTRATIVA Y DE PLANIFICACION","PAT"),"PROVINCIA ADMINISTRATIVA DE PLANIFICACION","PAT"),"PROVINCIA ADMINISTRATIVA Y PLANIFICACION","PAT")</f>
        <v>PAT DE PENDERISCO Y SINIFANÁ</v>
      </c>
      <c r="AA853" s="568" t="str">
        <f>IF($E853="","",INDEX(Esquemas_NORM!$H$2:$K$126,MATCH($E853,Esquemas_NORM!$A$2:$A$126,0),MATCH(AA$4,Esquemas_NORM!$H$1:$K$1,0)))</f>
        <v>A la fecha no ha conformado un EAT Región</v>
      </c>
      <c r="AB853" s="568" t="str">
        <f>IF($E853="","",INDEX(Esquemas_NORM!$H$2:$K$126,MATCH($E853,Esquemas_NORM!$A$2:$A$126,0),MATCH(AB$4,Esquemas_NORM!$H$1:$K$1,0)))</f>
        <v>A la fecha no ha conformado un EAT Área Metropolitana</v>
      </c>
      <c r="AC853" s="568" t="str">
        <f>IF($E853="","",INDEX(Esquemas_NORM!$H$2:$K$126,MATCH($E853,Esquemas_NORM!$A$2:$A$126,0),MATCH(AC$4,Esquemas_NORM!$H$1:$K$1,0)))</f>
        <v>A la fecha no ha conformado un EAT asociación - unión</v>
      </c>
      <c r="AD853" s="645"/>
    </row>
    <row r="854" spans="1:30" hidden="1" x14ac:dyDescent="0.3">
      <c r="A854" s="556">
        <v>2021</v>
      </c>
      <c r="B854" s="529" t="s">
        <v>556</v>
      </c>
      <c r="C854" s="529" t="s">
        <v>368</v>
      </c>
      <c r="D854" s="529" t="s">
        <v>578</v>
      </c>
      <c r="E854" s="529" t="s">
        <v>373</v>
      </c>
      <c r="F854" s="529" t="s">
        <v>371</v>
      </c>
      <c r="G854" s="529" t="s">
        <v>375</v>
      </c>
      <c r="H854" s="557">
        <v>89.705389494704221</v>
      </c>
      <c r="I854" s="557">
        <v>20.946356183759448</v>
      </c>
      <c r="J854" s="558">
        <v>110.65174567846367</v>
      </c>
      <c r="K854" s="557">
        <v>43.96838463573188</v>
      </c>
      <c r="L854" s="557">
        <v>20.729232868352824</v>
      </c>
      <c r="M854" s="558">
        <v>64.697617504084704</v>
      </c>
      <c r="N854" s="557">
        <v>6.6367576626052447</v>
      </c>
      <c r="O854" s="557">
        <v>76.631996772409892</v>
      </c>
      <c r="P854" s="557">
        <v>15.366752090076044</v>
      </c>
      <c r="Q854" s="557">
        <v>19.947243467627448</v>
      </c>
      <c r="R854" s="557">
        <v>44.079906891558601</v>
      </c>
      <c r="S854" s="557">
        <v>47.254553217073379</v>
      </c>
      <c r="T854" s="557">
        <v>77.451112160711986</v>
      </c>
      <c r="U854" s="557">
        <v>15.598941148230397</v>
      </c>
      <c r="V854" s="558">
        <v>302.96726341029296</v>
      </c>
      <c r="W854" s="558">
        <v>502.81377191644066</v>
      </c>
      <c r="X854" s="557">
        <v>51.753491152367083</v>
      </c>
      <c r="Y854" s="559">
        <v>554.46426789967586</v>
      </c>
      <c r="Z854" s="568" t="str">
        <f>SUBSTITUTE(SUBSTITUTE(SUBSTITUTE(SUBSTITUTE(IF(E854="","",VLOOKUP(E854,Esquemas_NORM!$A$2:$H$126,8,FALSE)),"PROVINCIA ADMINISTRATIVA Y DE PLANIFICACIÓN","PAT"),"PROVINCIA ADMINISTRATIVA Y DE PLANIFICACION","PAT"),"PROVINCIA ADMINISTRATIVA DE PLANIFICACION","PAT"),"PROVINCIA ADMINISTRATIVA Y PLANIFICACION","PAT")</f>
        <v>PAT SAN JUAN</v>
      </c>
      <c r="AA854" s="568" t="str">
        <f>IF($E854="","",INDEX(Esquemas_NORM!$H$2:$K$126,MATCH($E854,Esquemas_NORM!$A$2:$A$126,0),MATCH(AA$4,Esquemas_NORM!$H$1:$K$1,0)))</f>
        <v>A la fecha no ha conformado un EAT Región</v>
      </c>
      <c r="AB854" s="568" t="str">
        <f>IF($E854="","",INDEX(Esquemas_NORM!$H$2:$K$126,MATCH($E854,Esquemas_NORM!$A$2:$A$126,0),MATCH(AB$4,Esquemas_NORM!$H$1:$K$1,0)))</f>
        <v>A la fecha no ha conformado un EAT Área Metropolitana</v>
      </c>
      <c r="AC854" s="568" t="str">
        <f>IF($E854="","",INDEX(Esquemas_NORM!$H$2:$K$126,MATCH($E854,Esquemas_NORM!$A$2:$A$126,0),MATCH(AC$4,Esquemas_NORM!$H$1:$K$1,0)))</f>
        <v>A la fecha no ha conformado un EAT asociación - unión</v>
      </c>
      <c r="AD854" s="645"/>
    </row>
    <row r="855" spans="1:30" hidden="1" x14ac:dyDescent="0.3">
      <c r="A855" s="556">
        <v>2021</v>
      </c>
      <c r="B855" s="529" t="s">
        <v>556</v>
      </c>
      <c r="C855" s="529" t="s">
        <v>368</v>
      </c>
      <c r="D855" s="529" t="s">
        <v>577</v>
      </c>
      <c r="E855" s="529" t="s">
        <v>376</v>
      </c>
      <c r="F855" s="529" t="s">
        <v>371</v>
      </c>
      <c r="G855" s="529" t="s">
        <v>377</v>
      </c>
      <c r="H855" s="557">
        <v>18.589855431550298</v>
      </c>
      <c r="I855" s="557">
        <v>0.69995396953091793</v>
      </c>
      <c r="J855" s="558">
        <v>19.289809401081214</v>
      </c>
      <c r="K855" s="557">
        <v>4.6599647408788458</v>
      </c>
      <c r="L855" s="557">
        <v>0.48001615837661166</v>
      </c>
      <c r="M855" s="558">
        <v>5.1399808992554572</v>
      </c>
      <c r="N855" s="557">
        <v>1.9683172134020852</v>
      </c>
      <c r="O855" s="557">
        <v>8.6914836948256706</v>
      </c>
      <c r="P855" s="557">
        <v>2.2310669670524033</v>
      </c>
      <c r="Q855" s="557">
        <v>1.524334854543552</v>
      </c>
      <c r="R855" s="557">
        <v>7.1320765411962608</v>
      </c>
      <c r="S855" s="557">
        <v>7.701080275473295</v>
      </c>
      <c r="T855" s="557">
        <v>10.442923645638304</v>
      </c>
      <c r="U855" s="557">
        <v>2.7836472880404108</v>
      </c>
      <c r="V855" s="558">
        <v>42.474930480171984</v>
      </c>
      <c r="W855" s="558">
        <v>71.042957317963541</v>
      </c>
      <c r="X855" s="557">
        <v>7.3122918828992969</v>
      </c>
      <c r="Y855" s="559">
        <v>78.340696931586749</v>
      </c>
      <c r="Z855" s="568" t="str">
        <f>SUBSTITUTE(SUBSTITUTE(SUBSTITUTE(SUBSTITUTE(IF(E855="","",VLOOKUP(E855,Esquemas_NORM!$A$2:$H$126,8,FALSE)),"PROVINCIA ADMINISTRATIVA Y DE PLANIFICACIÓN","PAT"),"PROVINCIA ADMINISTRATIVA Y DE PLANIFICACION","PAT"),"PROVINCIA ADMINISTRATIVA DE PLANIFICACION","PAT"),"PROVINCIA ADMINISTRATIVA Y PLANIFICACION","PAT")</f>
        <v>PAT DE PENDERISCO Y SINIFANÁ</v>
      </c>
      <c r="AA855" s="568" t="str">
        <f>IF($E855="","",INDEX(Esquemas_NORM!$H$2:$K$126,MATCH($E855,Esquemas_NORM!$A$2:$A$126,0),MATCH(AA$4,Esquemas_NORM!$H$1:$K$1,0)))</f>
        <v>A la fecha no ha conformado un EAT Región</v>
      </c>
      <c r="AB855" s="568" t="str">
        <f>IF($E855="","",INDEX(Esquemas_NORM!$H$2:$K$126,MATCH($E855,Esquemas_NORM!$A$2:$A$126,0),MATCH(AB$4,Esquemas_NORM!$H$1:$K$1,0)))</f>
        <v>A la fecha no ha conformado un EAT Área Metropolitana</v>
      </c>
      <c r="AC855" s="568" t="str">
        <f>IF($E855="","",INDEX(Esquemas_NORM!$H$2:$K$126,MATCH($E855,Esquemas_NORM!$A$2:$A$126,0),MATCH(AC$4,Esquemas_NORM!$H$1:$K$1,0)))</f>
        <v>A la fecha no ha conformado un EAT asociación - unión</v>
      </c>
      <c r="AD855" s="645"/>
    </row>
    <row r="856" spans="1:30" hidden="1" x14ac:dyDescent="0.3">
      <c r="A856" s="556">
        <v>2021</v>
      </c>
      <c r="B856" s="529" t="s">
        <v>556</v>
      </c>
      <c r="C856" s="529" t="s">
        <v>368</v>
      </c>
      <c r="D856" s="529" t="s">
        <v>578</v>
      </c>
      <c r="E856" s="529" t="s">
        <v>378</v>
      </c>
      <c r="F856" s="529" t="s">
        <v>371</v>
      </c>
      <c r="G856" s="529" t="s">
        <v>379</v>
      </c>
      <c r="H856" s="557">
        <v>84.068282863759521</v>
      </c>
      <c r="I856" s="557">
        <v>0</v>
      </c>
      <c r="J856" s="558">
        <v>84.068282863759521</v>
      </c>
      <c r="K856" s="557">
        <v>11.793702688621639</v>
      </c>
      <c r="L856" s="557">
        <v>1.393646735905917</v>
      </c>
      <c r="M856" s="558">
        <v>13.187349424527557</v>
      </c>
      <c r="N856" s="557">
        <v>1.1792332076825702</v>
      </c>
      <c r="O856" s="557">
        <v>18.032589924226439</v>
      </c>
      <c r="P856" s="557">
        <v>3.7693092760183284</v>
      </c>
      <c r="Q856" s="557">
        <v>2.4780645077976455</v>
      </c>
      <c r="R856" s="557">
        <v>11.652065820861273</v>
      </c>
      <c r="S856" s="557">
        <v>13.323123958320888</v>
      </c>
      <c r="T856" s="557">
        <v>17.289651654876774</v>
      </c>
      <c r="U856" s="557">
        <v>3.9194782464407663</v>
      </c>
      <c r="V856" s="558">
        <v>71.643516596224686</v>
      </c>
      <c r="W856" s="558">
        <v>188.5918746576985</v>
      </c>
      <c r="X856" s="557">
        <v>19.41133767938107</v>
      </c>
      <c r="Y856" s="559">
        <v>207.96458162902724</v>
      </c>
      <c r="Z856" s="568" t="str">
        <f>SUBSTITUTE(SUBSTITUTE(SUBSTITUTE(SUBSTITUTE(IF(E856="","",VLOOKUP(E856,Esquemas_NORM!$A$2:$H$126,8,FALSE)),"PROVINCIA ADMINISTRATIVA Y DE PLANIFICACIÓN","PAT"),"PROVINCIA ADMINISTRATIVA Y DE PLANIFICACION","PAT"),"PROVINCIA ADMINISTRATIVA DE PLANIFICACION","PAT"),"PROVINCIA ADMINISTRATIVA Y PLANIFICACION","PAT")</f>
        <v>PAT SAN JUAN</v>
      </c>
      <c r="AA856" s="568" t="str">
        <f>IF($E856="","",INDEX(Esquemas_NORM!$H$2:$K$126,MATCH($E856,Esquemas_NORM!$A$2:$A$126,0),MATCH(AA$4,Esquemas_NORM!$H$1:$K$1,0)))</f>
        <v>A la fecha no ha conformado un EAT Región</v>
      </c>
      <c r="AB856" s="568" t="str">
        <f>IF($E856="","",INDEX(Esquemas_NORM!$H$2:$K$126,MATCH($E856,Esquemas_NORM!$A$2:$A$126,0),MATCH(AB$4,Esquemas_NORM!$H$1:$K$1,0)))</f>
        <v>A la fecha no ha conformado un EAT Área Metropolitana</v>
      </c>
      <c r="AC856" s="568" t="str">
        <f>IF($E856="","",INDEX(Esquemas_NORM!$H$2:$K$126,MATCH($E856,Esquemas_NORM!$A$2:$A$126,0),MATCH(AC$4,Esquemas_NORM!$H$1:$K$1,0)))</f>
        <v>A la fecha no ha conformado un EAT asociación - unión</v>
      </c>
      <c r="AD856" s="645"/>
    </row>
    <row r="857" spans="1:30" hidden="1" x14ac:dyDescent="0.3">
      <c r="A857" s="556">
        <v>2021</v>
      </c>
      <c r="B857" s="529" t="s">
        <v>556</v>
      </c>
      <c r="C857" s="529" t="s">
        <v>368</v>
      </c>
      <c r="D857" s="529" t="s">
        <v>579</v>
      </c>
      <c r="E857" s="529" t="s">
        <v>380</v>
      </c>
      <c r="F857" s="529" t="s">
        <v>371</v>
      </c>
      <c r="G857" s="529" t="s">
        <v>381</v>
      </c>
      <c r="H857" s="557">
        <v>96.006649459619027</v>
      </c>
      <c r="I857" s="557">
        <v>0</v>
      </c>
      <c r="J857" s="558">
        <v>96.006649459619027</v>
      </c>
      <c r="K857" s="557">
        <v>11.174498303848628</v>
      </c>
      <c r="L857" s="557">
        <v>5.8463965726327061</v>
      </c>
      <c r="M857" s="558">
        <v>17.020894876481336</v>
      </c>
      <c r="N857" s="557">
        <v>1.5347748457922248</v>
      </c>
      <c r="O857" s="557">
        <v>22.035044093821348</v>
      </c>
      <c r="P857" s="557">
        <v>6.4163815081083637</v>
      </c>
      <c r="Q857" s="557">
        <v>5.9492302786754863</v>
      </c>
      <c r="R857" s="557">
        <v>16.904413402086298</v>
      </c>
      <c r="S857" s="557">
        <v>16.322173607832475</v>
      </c>
      <c r="T857" s="557">
        <v>28.873023943364487</v>
      </c>
      <c r="U857" s="557">
        <v>6.067599438337413</v>
      </c>
      <c r="V857" s="558">
        <v>104.10264111801808</v>
      </c>
      <c r="W857" s="558">
        <v>238.22523313196788</v>
      </c>
      <c r="X857" s="557">
        <v>24.51998768487185</v>
      </c>
      <c r="Y857" s="559">
        <v>262.69642333047659</v>
      </c>
      <c r="Z857" s="568" t="str">
        <f>SUBSTITUTE(SUBSTITUTE(SUBSTITUTE(SUBSTITUTE(IF(E857="","",VLOOKUP(E857,Esquemas_NORM!$A$2:$H$126,8,FALSE)),"PROVINCIA ADMINISTRATIVA Y DE PLANIFICACIÓN","PAT"),"PROVINCIA ADMINISTRATIVA Y DE PLANIFICACION","PAT"),"PROVINCIA ADMINISTRATIVA DE PLANIFICACION","PAT"),"PROVINCIA ADMINISTRATIVA Y PLANIFICACION","PAT")</f>
        <v>PAT DE PENDERISCO Y SINIFANÁ</v>
      </c>
      <c r="AA857" s="568" t="str">
        <f>IF($E857="","",INDEX(Esquemas_NORM!$H$2:$K$126,MATCH($E857,Esquemas_NORM!$A$2:$A$126,0),MATCH(AA$4,Esquemas_NORM!$H$1:$K$1,0)))</f>
        <v>A la fecha no ha conformado un EAT Región</v>
      </c>
      <c r="AB857" s="568" t="str">
        <f>IF($E857="","",INDEX(Esquemas_NORM!$H$2:$K$126,MATCH($E857,Esquemas_NORM!$A$2:$A$126,0),MATCH(AB$4,Esquemas_NORM!$H$1:$K$1,0)))</f>
        <v>A la fecha no ha conformado un EAT Área Metropolitana</v>
      </c>
      <c r="AC857" s="568" t="str">
        <f>IF($E857="","",INDEX(Esquemas_NORM!$H$2:$K$126,MATCH($E857,Esquemas_NORM!$A$2:$A$126,0),MATCH(AC$4,Esquemas_NORM!$H$1:$K$1,0)))</f>
        <v>A la fecha no ha conformado un EAT asociación - unión</v>
      </c>
      <c r="AD857" s="645"/>
    </row>
    <row r="858" spans="1:30" hidden="1" x14ac:dyDescent="0.3">
      <c r="A858" s="556">
        <v>2021</v>
      </c>
      <c r="B858" s="529" t="s">
        <v>556</v>
      </c>
      <c r="C858" s="529" t="s">
        <v>368</v>
      </c>
      <c r="D858" s="529" t="s">
        <v>580</v>
      </c>
      <c r="E858" s="529" t="s">
        <v>382</v>
      </c>
      <c r="F858" s="529" t="s">
        <v>371</v>
      </c>
      <c r="G858" s="529" t="s">
        <v>384</v>
      </c>
      <c r="H858" s="557">
        <v>17.477072482141988</v>
      </c>
      <c r="I858" s="557">
        <v>0</v>
      </c>
      <c r="J858" s="558">
        <v>17.477072482141988</v>
      </c>
      <c r="K858" s="557">
        <v>3.4934262499416877</v>
      </c>
      <c r="L858" s="557">
        <v>0.97071864127283913</v>
      </c>
      <c r="M858" s="558">
        <v>4.4641448912145272</v>
      </c>
      <c r="N858" s="557">
        <v>0.59441010370221248</v>
      </c>
      <c r="O858" s="557">
        <v>6.2926885003683504</v>
      </c>
      <c r="P858" s="557">
        <v>1.9277631369680757</v>
      </c>
      <c r="Q858" s="557">
        <v>1.7282156501702899</v>
      </c>
      <c r="R858" s="557">
        <v>6.5402226948950668</v>
      </c>
      <c r="S858" s="557">
        <v>5.0007780844242129</v>
      </c>
      <c r="T858" s="557">
        <v>12.097017874168889</v>
      </c>
      <c r="U858" s="557">
        <v>2.2255918286807401</v>
      </c>
      <c r="V858" s="558">
        <v>36.406687873377834</v>
      </c>
      <c r="W858" s="558">
        <v>61.491068870206981</v>
      </c>
      <c r="X858" s="557">
        <v>6.3291374788639008</v>
      </c>
      <c r="Y858" s="559">
        <v>67.807610665753955</v>
      </c>
      <c r="Z858" s="568" t="str">
        <f>SUBSTITUTE(SUBSTITUTE(SUBSTITUTE(SUBSTITUTE(IF(E858="","",VLOOKUP(E858,Esquemas_NORM!$A$2:$H$126,8,FALSE)),"PROVINCIA ADMINISTRATIVA Y DE PLANIFICACIÓN","PAT"),"PROVINCIA ADMINISTRATIVA Y DE PLANIFICACION","PAT"),"PROVINCIA ADMINISTRATIVA DE PLANIFICACION","PAT"),"PROVINCIA ADMINISTRATIVA Y PLANIFICACION","PAT")</f>
        <v>PAT CARTAMA</v>
      </c>
      <c r="AA858" s="568" t="str">
        <f>IF($E858="","",INDEX(Esquemas_NORM!$H$2:$K$126,MATCH($E858,Esquemas_NORM!$A$2:$A$126,0),MATCH(AA$4,Esquemas_NORM!$H$1:$K$1,0)))</f>
        <v>A la fecha no ha conformado un EAT Región</v>
      </c>
      <c r="AB858" s="568" t="str">
        <f>IF($E858="","",INDEX(Esquemas_NORM!$H$2:$K$126,MATCH($E858,Esquemas_NORM!$A$2:$A$126,0),MATCH(AB$4,Esquemas_NORM!$H$1:$K$1,0)))</f>
        <v>A la fecha no ha conformado un EAT Área Metropolitana</v>
      </c>
      <c r="AC858" s="568" t="str">
        <f>IF($E858="","",INDEX(Esquemas_NORM!$H$2:$K$126,MATCH($E858,Esquemas_NORM!$A$2:$A$126,0),MATCH(AC$4,Esquemas_NORM!$H$1:$K$1,0)))</f>
        <v>A la fecha no ha conformado un EAT asociación - unión</v>
      </c>
      <c r="AD858" s="645"/>
    </row>
    <row r="859" spans="1:30" hidden="1" x14ac:dyDescent="0.3">
      <c r="A859" s="556">
        <v>2021</v>
      </c>
      <c r="B859" s="529" t="s">
        <v>556</v>
      </c>
      <c r="C859" s="529" t="s">
        <v>368</v>
      </c>
      <c r="D859" s="529" t="s">
        <v>578</v>
      </c>
      <c r="E859" s="529" t="s">
        <v>385</v>
      </c>
      <c r="F859" s="529" t="s">
        <v>371</v>
      </c>
      <c r="G859" s="529" t="s">
        <v>386</v>
      </c>
      <c r="H859" s="557">
        <v>80.585673940016548</v>
      </c>
      <c r="I859" s="557">
        <v>0</v>
      </c>
      <c r="J859" s="558">
        <v>80.585673940016548</v>
      </c>
      <c r="K859" s="557">
        <v>17.090019518663663</v>
      </c>
      <c r="L859" s="557">
        <v>4.8713892505630998</v>
      </c>
      <c r="M859" s="558">
        <v>21.961408769226765</v>
      </c>
      <c r="N859" s="557">
        <v>3.6069844213076276</v>
      </c>
      <c r="O859" s="557">
        <v>58.268892117820656</v>
      </c>
      <c r="P859" s="557">
        <v>8.6448229994131669</v>
      </c>
      <c r="Q859" s="557">
        <v>11.651634187573286</v>
      </c>
      <c r="R859" s="557">
        <v>24.827820603500331</v>
      </c>
      <c r="S859" s="557">
        <v>33.479555462451223</v>
      </c>
      <c r="T859" s="557">
        <v>61.431489458201483</v>
      </c>
      <c r="U859" s="557">
        <v>9.3441757494899598</v>
      </c>
      <c r="V859" s="558">
        <v>211.25537499975772</v>
      </c>
      <c r="W859" s="558">
        <v>330.13711145546932</v>
      </c>
      <c r="X859" s="557">
        <v>33.980270690804907</v>
      </c>
      <c r="Y859" s="559">
        <v>364.04975765082389</v>
      </c>
      <c r="Z859" s="568" t="str">
        <f>SUBSTITUTE(SUBSTITUTE(SUBSTITUTE(SUBSTITUTE(IF(E859="","",VLOOKUP(E859,Esquemas_NORM!$A$2:$H$126,8,FALSE)),"PROVINCIA ADMINISTRATIVA Y DE PLANIFICACIÓN","PAT"),"PROVINCIA ADMINISTRATIVA Y DE PLANIFICACION","PAT"),"PROVINCIA ADMINISTRATIVA DE PLANIFICACION","PAT"),"PROVINCIA ADMINISTRATIVA Y PLANIFICACION","PAT")</f>
        <v>PAT SAN JUAN</v>
      </c>
      <c r="AA859" s="568" t="str">
        <f>IF($E859="","",INDEX(Esquemas_NORM!$H$2:$K$126,MATCH($E859,Esquemas_NORM!$A$2:$A$126,0),MATCH(AA$4,Esquemas_NORM!$H$1:$K$1,0)))</f>
        <v>A la fecha no ha conformado un EAT Región</v>
      </c>
      <c r="AB859" s="568" t="str">
        <f>IF($E859="","",INDEX(Esquemas_NORM!$H$2:$K$126,MATCH($E859,Esquemas_NORM!$A$2:$A$126,0),MATCH(AB$4,Esquemas_NORM!$H$1:$K$1,0)))</f>
        <v>A la fecha no ha conformado un EAT Área Metropolitana</v>
      </c>
      <c r="AC859" s="568" t="str">
        <f>IF($E859="","",INDEX(Esquemas_NORM!$H$2:$K$126,MATCH($E859,Esquemas_NORM!$A$2:$A$126,0),MATCH(AC$4,Esquemas_NORM!$H$1:$K$1,0)))</f>
        <v>A la fecha no ha conformado un EAT asociación - unión</v>
      </c>
      <c r="AD859" s="645"/>
    </row>
    <row r="860" spans="1:30" hidden="1" x14ac:dyDescent="0.3">
      <c r="A860" s="556">
        <v>2021</v>
      </c>
      <c r="B860" s="529" t="s">
        <v>556</v>
      </c>
      <c r="C860" s="529" t="s">
        <v>368</v>
      </c>
      <c r="D860" s="529" t="s">
        <v>579</v>
      </c>
      <c r="E860" s="529" t="s">
        <v>387</v>
      </c>
      <c r="F860" s="529" t="s">
        <v>371</v>
      </c>
      <c r="G860" s="529" t="s">
        <v>388</v>
      </c>
      <c r="H860" s="557">
        <v>104.21433062210299</v>
      </c>
      <c r="I860" s="557">
        <v>0</v>
      </c>
      <c r="J860" s="558">
        <v>104.21433062210299</v>
      </c>
      <c r="K860" s="557">
        <v>16.031498481914653</v>
      </c>
      <c r="L860" s="557">
        <v>5.0621601771033466</v>
      </c>
      <c r="M860" s="558">
        <v>21.093658659018001</v>
      </c>
      <c r="N860" s="557">
        <v>5.1697889573245881</v>
      </c>
      <c r="O860" s="557">
        <v>25.545204496991992</v>
      </c>
      <c r="P860" s="557">
        <v>8.3782744169043202</v>
      </c>
      <c r="Q860" s="557">
        <v>8.0406378303013266</v>
      </c>
      <c r="R860" s="557">
        <v>23.175465117179751</v>
      </c>
      <c r="S860" s="557">
        <v>24.350612528464794</v>
      </c>
      <c r="T860" s="557">
        <v>39.984879122862786</v>
      </c>
      <c r="U860" s="557">
        <v>10.236913101750503</v>
      </c>
      <c r="V860" s="558">
        <v>144.88177557178005</v>
      </c>
      <c r="W860" s="558">
        <v>292.31340313669727</v>
      </c>
      <c r="X860" s="557">
        <v>30.087161426193141</v>
      </c>
      <c r="Y860" s="559">
        <v>322.34068778528894</v>
      </c>
      <c r="Z860" s="568" t="str">
        <f>SUBSTITUTE(SUBSTITUTE(SUBSTITUTE(SUBSTITUTE(IF(E860="","",VLOOKUP(E860,Esquemas_NORM!$A$2:$H$126,8,FALSE)),"PROVINCIA ADMINISTRATIVA Y DE PLANIFICACIÓN","PAT"),"PROVINCIA ADMINISTRATIVA Y DE PLANIFICACION","PAT"),"PROVINCIA ADMINISTRATIVA DE PLANIFICACION","PAT"),"PROVINCIA ADMINISTRATIVA Y PLANIFICACION","PAT")</f>
        <v>PAT DE PENDERISCO Y SINIFANÁ</v>
      </c>
      <c r="AA860" s="568" t="str">
        <f>IF($E860="","",INDEX(Esquemas_NORM!$H$2:$K$126,MATCH($E860,Esquemas_NORM!$A$2:$A$126,0),MATCH(AA$4,Esquemas_NORM!$H$1:$K$1,0)))</f>
        <v>A la fecha no ha conformado un EAT Región</v>
      </c>
      <c r="AB860" s="568" t="str">
        <f>IF($E860="","",INDEX(Esquemas_NORM!$H$2:$K$126,MATCH($E860,Esquemas_NORM!$A$2:$A$126,0),MATCH(AB$4,Esquemas_NORM!$H$1:$K$1,0)))</f>
        <v>A la fecha no ha conformado un EAT Área Metropolitana</v>
      </c>
      <c r="AC860" s="568" t="str">
        <f>IF($E860="","",INDEX(Esquemas_NORM!$H$2:$K$126,MATCH($E860,Esquemas_NORM!$A$2:$A$126,0),MATCH(AC$4,Esquemas_NORM!$H$1:$K$1,0)))</f>
        <v>A la fecha no ha conformado un EAT asociación - unión</v>
      </c>
      <c r="AD860" s="645"/>
    </row>
    <row r="861" spans="1:30" hidden="1" x14ac:dyDescent="0.3">
      <c r="A861" s="556">
        <v>2021</v>
      </c>
      <c r="B861" s="529" t="s">
        <v>556</v>
      </c>
      <c r="C861" s="529" t="s">
        <v>368</v>
      </c>
      <c r="D861" s="529" t="s">
        <v>577</v>
      </c>
      <c r="E861" s="529" t="s">
        <v>389</v>
      </c>
      <c r="F861" s="529" t="s">
        <v>371</v>
      </c>
      <c r="G861" s="529" t="s">
        <v>390</v>
      </c>
      <c r="H861" s="557">
        <v>98.538018603275219</v>
      </c>
      <c r="I861" s="557">
        <v>5.4635979178549352</v>
      </c>
      <c r="J861" s="558">
        <v>104.00161652113016</v>
      </c>
      <c r="K861" s="557">
        <v>14.916295587101182</v>
      </c>
      <c r="L861" s="557">
        <v>10.609601925429967</v>
      </c>
      <c r="M861" s="558">
        <v>25.525897512531149</v>
      </c>
      <c r="N861" s="557">
        <v>3.8479575680702154</v>
      </c>
      <c r="O861" s="557">
        <v>40.280014837690111</v>
      </c>
      <c r="P861" s="557">
        <v>9.6245548619241159</v>
      </c>
      <c r="Q861" s="557">
        <v>9.024856074808433</v>
      </c>
      <c r="R861" s="557">
        <v>31.475926058222505</v>
      </c>
      <c r="S861" s="557">
        <v>28.795935098304415</v>
      </c>
      <c r="T861" s="557">
        <v>41.793184066946203</v>
      </c>
      <c r="U861" s="557">
        <v>12.654071342620377</v>
      </c>
      <c r="V861" s="558">
        <v>177.49649990858637</v>
      </c>
      <c r="W861" s="558">
        <v>329.69235472951414</v>
      </c>
      <c r="X861" s="557">
        <v>33.934492880872405</v>
      </c>
      <c r="Y861" s="559">
        <v>363.55931421783902</v>
      </c>
      <c r="Z861" s="568" t="str">
        <f>SUBSTITUTE(SUBSTITUTE(SUBSTITUTE(SUBSTITUTE(IF(E861="","",VLOOKUP(E861,Esquemas_NORM!$A$2:$H$126,8,FALSE)),"PROVINCIA ADMINISTRATIVA Y DE PLANIFICACIÓN","PAT"),"PROVINCIA ADMINISTRATIVA Y DE PLANIFICACION","PAT"),"PROVINCIA ADMINISTRATIVA DE PLANIFICACION","PAT"),"PROVINCIA ADMINISTRATIVA Y PLANIFICACION","PAT")</f>
        <v>PAT CARTAMA</v>
      </c>
      <c r="AA861" s="568" t="str">
        <f>IF($E861="","",INDEX(Esquemas_NORM!$H$2:$K$126,MATCH($E861,Esquemas_NORM!$A$2:$A$126,0),MATCH(AA$4,Esquemas_NORM!$H$1:$K$1,0)))</f>
        <v>A la fecha no ha conformado un EAT Región</v>
      </c>
      <c r="AB861" s="568" t="str">
        <f>IF($E861="","",INDEX(Esquemas_NORM!$H$2:$K$126,MATCH($E861,Esquemas_NORM!$A$2:$A$126,0),MATCH(AB$4,Esquemas_NORM!$H$1:$K$1,0)))</f>
        <v>A la fecha no ha conformado un EAT Área Metropolitana</v>
      </c>
      <c r="AC861" s="568" t="str">
        <f>IF($E861="","",INDEX(Esquemas_NORM!$H$2:$K$126,MATCH($E861,Esquemas_NORM!$A$2:$A$126,0),MATCH(AC$4,Esquemas_NORM!$H$1:$K$1,0)))</f>
        <v>A la fecha no ha conformado un EAT asociación - unión</v>
      </c>
      <c r="AD861" s="645"/>
    </row>
    <row r="862" spans="1:30" hidden="1" x14ac:dyDescent="0.3">
      <c r="A862" s="556">
        <v>2021</v>
      </c>
      <c r="B862" s="529" t="s">
        <v>556</v>
      </c>
      <c r="C862" s="529" t="s">
        <v>368</v>
      </c>
      <c r="D862" s="529" t="s">
        <v>578</v>
      </c>
      <c r="E862" s="529" t="s">
        <v>391</v>
      </c>
      <c r="F862" s="529" t="s">
        <v>371</v>
      </c>
      <c r="G862" s="529" t="s">
        <v>392</v>
      </c>
      <c r="H862" s="557">
        <v>16.400682587696171</v>
      </c>
      <c r="I862" s="557">
        <v>0</v>
      </c>
      <c r="J862" s="558">
        <v>16.400682587696171</v>
      </c>
      <c r="K862" s="557">
        <v>3.455782223527387</v>
      </c>
      <c r="L862" s="557">
        <v>1.3122533815630499</v>
      </c>
      <c r="M862" s="558">
        <v>4.7680356050904367</v>
      </c>
      <c r="N862" s="557">
        <v>1.1232009297971524</v>
      </c>
      <c r="O862" s="557">
        <v>9.4187049480612846</v>
      </c>
      <c r="P862" s="557">
        <v>1.9523405172311974</v>
      </c>
      <c r="Q862" s="557">
        <v>1.2889045522151052</v>
      </c>
      <c r="R862" s="557">
        <v>6.691572120649516</v>
      </c>
      <c r="S862" s="557">
        <v>6.4364971290220456</v>
      </c>
      <c r="T862" s="557">
        <v>11.377278435327591</v>
      </c>
      <c r="U862" s="557">
        <v>2.3875890016349541</v>
      </c>
      <c r="V862" s="558">
        <v>40.676087633938849</v>
      </c>
      <c r="W862" s="558">
        <v>64.979067196608455</v>
      </c>
      <c r="X862" s="557">
        <v>6.6881493051252772</v>
      </c>
      <c r="Y862" s="559">
        <v>71.653906345191061</v>
      </c>
      <c r="Z862" s="568" t="str">
        <f>SUBSTITUTE(SUBSTITUTE(SUBSTITUTE(SUBSTITUTE(IF(E862="","",VLOOKUP(E862,Esquemas_NORM!$A$2:$H$126,8,FALSE)),"PROVINCIA ADMINISTRATIVA Y DE PLANIFICACIÓN","PAT"),"PROVINCIA ADMINISTRATIVA Y DE PLANIFICACION","PAT"),"PROVINCIA ADMINISTRATIVA DE PLANIFICACION","PAT"),"PROVINCIA ADMINISTRATIVA Y PLANIFICACION","PAT")</f>
        <v>PAT SAN JUAN</v>
      </c>
      <c r="AA862" s="568" t="str">
        <f>IF($E862="","",INDEX(Esquemas_NORM!$H$2:$K$126,MATCH($E862,Esquemas_NORM!$A$2:$A$126,0),MATCH(AA$4,Esquemas_NORM!$H$1:$K$1,0)))</f>
        <v>A la fecha no ha conformado un EAT Región</v>
      </c>
      <c r="AB862" s="568" t="str">
        <f>IF($E862="","",INDEX(Esquemas_NORM!$H$2:$K$126,MATCH($E862,Esquemas_NORM!$A$2:$A$126,0),MATCH(AB$4,Esquemas_NORM!$H$1:$K$1,0)))</f>
        <v>A la fecha no ha conformado un EAT Área Metropolitana</v>
      </c>
      <c r="AC862" s="568" t="str">
        <f>IF($E862="","",INDEX(Esquemas_NORM!$H$2:$K$126,MATCH($E862,Esquemas_NORM!$A$2:$A$126,0),MATCH(AC$4,Esquemas_NORM!$H$1:$K$1,0)))</f>
        <v>A la fecha no ha conformado un EAT asociación - unión</v>
      </c>
      <c r="AD862" s="645"/>
    </row>
    <row r="863" spans="1:30" hidden="1" x14ac:dyDescent="0.3">
      <c r="A863" s="556">
        <v>2021</v>
      </c>
      <c r="B863" s="529" t="s">
        <v>556</v>
      </c>
      <c r="C863" s="529" t="s">
        <v>368</v>
      </c>
      <c r="D863" s="529" t="s">
        <v>578</v>
      </c>
      <c r="E863" s="529" t="s">
        <v>393</v>
      </c>
      <c r="F863" s="529" t="s">
        <v>371</v>
      </c>
      <c r="G863" s="529" t="s">
        <v>394</v>
      </c>
      <c r="H863" s="557">
        <v>63.818564093107021</v>
      </c>
      <c r="I863" s="557">
        <v>0</v>
      </c>
      <c r="J863" s="558">
        <v>63.818564093107021</v>
      </c>
      <c r="K863" s="557">
        <v>14.878590434477799</v>
      </c>
      <c r="L863" s="557">
        <v>2.7379366330394102</v>
      </c>
      <c r="M863" s="558">
        <v>17.616527067517207</v>
      </c>
      <c r="N863" s="557">
        <v>2.8642821532519203</v>
      </c>
      <c r="O863" s="557">
        <v>53.675033330374724</v>
      </c>
      <c r="P863" s="557">
        <v>6.6242026786746919</v>
      </c>
      <c r="Q863" s="557">
        <v>6.3663829272489814</v>
      </c>
      <c r="R863" s="557">
        <v>24.83593075710958</v>
      </c>
      <c r="S863" s="557">
        <v>23.802346170827288</v>
      </c>
      <c r="T863" s="557">
        <v>28.242185545844873</v>
      </c>
      <c r="U863" s="557">
        <v>7.1726024076728363</v>
      </c>
      <c r="V863" s="558">
        <v>153.58296597100488</v>
      </c>
      <c r="W863" s="558">
        <v>249.04656072430933</v>
      </c>
      <c r="X863" s="557">
        <v>25.633802606185167</v>
      </c>
      <c r="Y863" s="559">
        <v>274.62934922929765</v>
      </c>
      <c r="Z863" s="568" t="str">
        <f>SUBSTITUTE(SUBSTITUTE(SUBSTITUTE(SUBSTITUTE(IF(E863="","",VLOOKUP(E863,Esquemas_NORM!$A$2:$H$126,8,FALSE)),"PROVINCIA ADMINISTRATIVA Y DE PLANIFICACIÓN","PAT"),"PROVINCIA ADMINISTRATIVA Y DE PLANIFICACION","PAT"),"PROVINCIA ADMINISTRATIVA DE PLANIFICACION","PAT"),"PROVINCIA ADMINISTRATIVA Y PLANIFICACION","PAT")</f>
        <v>PAT SAN JUAN</v>
      </c>
      <c r="AA863" s="568" t="str">
        <f>IF($E863="","",INDEX(Esquemas_NORM!$H$2:$K$126,MATCH($E863,Esquemas_NORM!$A$2:$A$126,0),MATCH(AA$4,Esquemas_NORM!$H$1:$K$1,0)))</f>
        <v>A la fecha no ha conformado un EAT Región</v>
      </c>
      <c r="AB863" s="568" t="str">
        <f>IF($E863="","",INDEX(Esquemas_NORM!$H$2:$K$126,MATCH($E863,Esquemas_NORM!$A$2:$A$126,0),MATCH(AB$4,Esquemas_NORM!$H$1:$K$1,0)))</f>
        <v>A la fecha no ha conformado un EAT Área Metropolitana</v>
      </c>
      <c r="AC863" s="568" t="str">
        <f>IF($E863="","",INDEX(Esquemas_NORM!$H$2:$K$126,MATCH($E863,Esquemas_NORM!$A$2:$A$126,0),MATCH(AC$4,Esquemas_NORM!$H$1:$K$1,0)))</f>
        <v>A la fecha no ha conformado un EAT asociación - unión</v>
      </c>
      <c r="AD863" s="645"/>
    </row>
    <row r="864" spans="1:30" hidden="1" x14ac:dyDescent="0.3">
      <c r="A864" s="556">
        <v>2021</v>
      </c>
      <c r="B864" s="529" t="s">
        <v>556</v>
      </c>
      <c r="C864" s="529" t="s">
        <v>368</v>
      </c>
      <c r="D864" s="529" t="s">
        <v>580</v>
      </c>
      <c r="E864" s="529" t="s">
        <v>395</v>
      </c>
      <c r="F864" s="529" t="s">
        <v>371</v>
      </c>
      <c r="G864" s="529" t="s">
        <v>396</v>
      </c>
      <c r="H864" s="557">
        <v>90.826870717057943</v>
      </c>
      <c r="I864" s="557">
        <v>0</v>
      </c>
      <c r="J864" s="558">
        <v>90.826870717057943</v>
      </c>
      <c r="K864" s="557">
        <v>10.458984491930078</v>
      </c>
      <c r="L864" s="557">
        <v>6.7122453363245</v>
      </c>
      <c r="M864" s="558">
        <v>17.171229828254578</v>
      </c>
      <c r="N864" s="557">
        <v>13.288675734303245</v>
      </c>
      <c r="O864" s="557">
        <v>25.773974068161166</v>
      </c>
      <c r="P864" s="557">
        <v>4.9453957507667976</v>
      </c>
      <c r="Q864" s="557">
        <v>4.1227184299033901</v>
      </c>
      <c r="R864" s="557">
        <v>17.321334277729399</v>
      </c>
      <c r="S864" s="557">
        <v>17.270598830997891</v>
      </c>
      <c r="T864" s="557">
        <v>21.089351656091637</v>
      </c>
      <c r="U864" s="557">
        <v>5.8069380100444414</v>
      </c>
      <c r="V864" s="558">
        <v>109.61898675799799</v>
      </c>
      <c r="W864" s="558">
        <v>240.72703270125163</v>
      </c>
      <c r="X864" s="557">
        <v>24.777492290163778</v>
      </c>
      <c r="Y864" s="559">
        <v>265.45521504241873</v>
      </c>
      <c r="Z864" s="568" t="str">
        <f>SUBSTITUTE(SUBSTITUTE(SUBSTITUTE(SUBSTITUTE(IF(E864="","",VLOOKUP(E864,Esquemas_NORM!$A$2:$H$126,8,FALSE)),"PROVINCIA ADMINISTRATIVA Y DE PLANIFICACIÓN","PAT"),"PROVINCIA ADMINISTRATIVA Y DE PLANIFICACION","PAT"),"PROVINCIA ADMINISTRATIVA DE PLANIFICACION","PAT"),"PROVINCIA ADMINISTRATIVA Y PLANIFICACION","PAT")</f>
        <v>PAT CARTAMA</v>
      </c>
      <c r="AA864" s="568" t="str">
        <f>IF($E864="","",INDEX(Esquemas_NORM!$H$2:$K$126,MATCH($E864,Esquemas_NORM!$A$2:$A$126,0),MATCH(AA$4,Esquemas_NORM!$H$1:$K$1,0)))</f>
        <v>A la fecha no ha conformado un EAT Región</v>
      </c>
      <c r="AB864" s="568" t="str">
        <f>IF($E864="","",INDEX(Esquemas_NORM!$H$2:$K$126,MATCH($E864,Esquemas_NORM!$A$2:$A$126,0),MATCH(AB$4,Esquemas_NORM!$H$1:$K$1,0)))</f>
        <v>A la fecha no ha conformado un EAT Área Metropolitana</v>
      </c>
      <c r="AC864" s="568" t="str">
        <f>IF($E864="","",INDEX(Esquemas_NORM!$H$2:$K$126,MATCH($E864,Esquemas_NORM!$A$2:$A$126,0),MATCH(AC$4,Esquemas_NORM!$H$1:$K$1,0)))</f>
        <v>A la fecha no ha conformado un EAT asociación - unión</v>
      </c>
      <c r="AD864" s="645"/>
    </row>
    <row r="865" spans="1:30" hidden="1" x14ac:dyDescent="0.3">
      <c r="A865" s="556">
        <v>2021</v>
      </c>
      <c r="B865" s="529" t="s">
        <v>556</v>
      </c>
      <c r="C865" s="529" t="s">
        <v>368</v>
      </c>
      <c r="D865" s="529" t="s">
        <v>580</v>
      </c>
      <c r="E865" s="529" t="s">
        <v>397</v>
      </c>
      <c r="F865" s="529" t="s">
        <v>371</v>
      </c>
      <c r="G865" s="529" t="s">
        <v>398</v>
      </c>
      <c r="H865" s="557">
        <v>2.8267782137869633</v>
      </c>
      <c r="I865" s="557">
        <v>1.9451499863141484</v>
      </c>
      <c r="J865" s="558">
        <v>4.7719282001011116</v>
      </c>
      <c r="K865" s="557">
        <v>18.821395658759169</v>
      </c>
      <c r="L865" s="557">
        <v>21.201929799320006</v>
      </c>
      <c r="M865" s="558">
        <v>40.023325458079171</v>
      </c>
      <c r="N865" s="557">
        <v>3.1551398139080686</v>
      </c>
      <c r="O865" s="557">
        <v>41.1129526621339</v>
      </c>
      <c r="P865" s="557">
        <v>3.4552826573114857</v>
      </c>
      <c r="Q865" s="557">
        <v>2.2555959316296152</v>
      </c>
      <c r="R865" s="557">
        <v>10.490023209797613</v>
      </c>
      <c r="S865" s="557">
        <v>12.513396790629633</v>
      </c>
      <c r="T865" s="557">
        <v>14.994325904017039</v>
      </c>
      <c r="U865" s="557">
        <v>4.1908935358205044</v>
      </c>
      <c r="V865" s="558">
        <v>92.16761050524785</v>
      </c>
      <c r="W865" s="558">
        <v>135.59596805039411</v>
      </c>
      <c r="X865" s="557">
        <v>13.956588153988509</v>
      </c>
      <c r="Y865" s="559">
        <v>149.52478105095022</v>
      </c>
      <c r="Z865" s="568" t="str">
        <f>SUBSTITUTE(SUBSTITUTE(SUBSTITUTE(SUBSTITUTE(IF(E865="","",VLOOKUP(E865,Esquemas_NORM!$A$2:$H$126,8,FALSE)),"PROVINCIA ADMINISTRATIVA Y DE PLANIFICACIÓN","PAT"),"PROVINCIA ADMINISTRATIVA Y DE PLANIFICACION","PAT"),"PROVINCIA ADMINISTRATIVA DE PLANIFICACION","PAT"),"PROVINCIA ADMINISTRATIVA Y PLANIFICACION","PAT")</f>
        <v>PAT CARTAMA</v>
      </c>
      <c r="AA865" s="568" t="str">
        <f>IF($E865="","",INDEX(Esquemas_NORM!$H$2:$K$126,MATCH($E865,Esquemas_NORM!$A$2:$A$126,0),MATCH(AA$4,Esquemas_NORM!$H$1:$K$1,0)))</f>
        <v>A la fecha no ha conformado un EAT Región</v>
      </c>
      <c r="AB865" s="568" t="str">
        <f>IF($E865="","",INDEX(Esquemas_NORM!$H$2:$K$126,MATCH($E865,Esquemas_NORM!$A$2:$A$126,0),MATCH(AB$4,Esquemas_NORM!$H$1:$K$1,0)))</f>
        <v>A la fecha no ha conformado un EAT Área Metropolitana</v>
      </c>
      <c r="AC865" s="568" t="str">
        <f>IF($E865="","",INDEX(Esquemas_NORM!$H$2:$K$126,MATCH($E865,Esquemas_NORM!$A$2:$A$126,0),MATCH(AC$4,Esquemas_NORM!$H$1:$K$1,0)))</f>
        <v>A la fecha no ha conformado un EAT asociación - unión</v>
      </c>
      <c r="AD865" s="645"/>
    </row>
    <row r="866" spans="1:30" hidden="1" x14ac:dyDescent="0.3">
      <c r="A866" s="556">
        <v>2021</v>
      </c>
      <c r="B866" s="529" t="s">
        <v>556</v>
      </c>
      <c r="C866" s="529" t="s">
        <v>368</v>
      </c>
      <c r="D866" s="529" t="s">
        <v>580</v>
      </c>
      <c r="E866" s="529" t="s">
        <v>399</v>
      </c>
      <c r="F866" s="529" t="s">
        <v>371</v>
      </c>
      <c r="G866" s="529" t="s">
        <v>400</v>
      </c>
      <c r="H866" s="557">
        <v>17.01267548386177</v>
      </c>
      <c r="I866" s="557">
        <v>0</v>
      </c>
      <c r="J866" s="558">
        <v>17.01267548386177</v>
      </c>
      <c r="K866" s="557">
        <v>2.9370740164270077</v>
      </c>
      <c r="L866" s="557">
        <v>2.4908659000755189</v>
      </c>
      <c r="M866" s="558">
        <v>5.4279399165025266</v>
      </c>
      <c r="N866" s="557">
        <v>0.61930292721149904</v>
      </c>
      <c r="O866" s="557">
        <v>7.2943087087104779</v>
      </c>
      <c r="P866" s="557">
        <v>2.2720145766335822</v>
      </c>
      <c r="Q866" s="557">
        <v>1.7611714687410338</v>
      </c>
      <c r="R866" s="557">
        <v>10.889911834841035</v>
      </c>
      <c r="S866" s="557">
        <v>6.8653608279949694</v>
      </c>
      <c r="T866" s="557">
        <v>15.288284904299111</v>
      </c>
      <c r="U866" s="557">
        <v>2.9916939742236996</v>
      </c>
      <c r="V866" s="558">
        <v>47.982049222655412</v>
      </c>
      <c r="W866" s="558">
        <v>72.719051049200402</v>
      </c>
      <c r="X866" s="557">
        <v>7.484808442577001</v>
      </c>
      <c r="Y866" s="559">
        <v>80.188963895474586</v>
      </c>
      <c r="Z866" s="568" t="str">
        <f>SUBSTITUTE(SUBSTITUTE(SUBSTITUTE(SUBSTITUTE(IF(E866="","",VLOOKUP(E866,Esquemas_NORM!$A$2:$H$126,8,FALSE)),"PROVINCIA ADMINISTRATIVA Y DE PLANIFICACIÓN","PAT"),"PROVINCIA ADMINISTRATIVA Y DE PLANIFICACION","PAT"),"PROVINCIA ADMINISTRATIVA DE PLANIFICACION","PAT"),"PROVINCIA ADMINISTRATIVA Y PLANIFICACION","PAT")</f>
        <v>PAT CARTAMA</v>
      </c>
      <c r="AA866" s="568" t="str">
        <f>IF($E866="","",INDEX(Esquemas_NORM!$H$2:$K$126,MATCH($E866,Esquemas_NORM!$A$2:$A$126,0),MATCH(AA$4,Esquemas_NORM!$H$1:$K$1,0)))</f>
        <v>A la fecha no ha conformado un EAT Región</v>
      </c>
      <c r="AB866" s="568" t="str">
        <f>IF($E866="","",INDEX(Esquemas_NORM!$H$2:$K$126,MATCH($E866,Esquemas_NORM!$A$2:$A$126,0),MATCH(AB$4,Esquemas_NORM!$H$1:$K$1,0)))</f>
        <v>A la fecha no ha conformado un EAT Área Metropolitana</v>
      </c>
      <c r="AC866" s="568" t="str">
        <f>IF($E866="","",INDEX(Esquemas_NORM!$H$2:$K$126,MATCH($E866,Esquemas_NORM!$A$2:$A$126,0),MATCH(AC$4,Esquemas_NORM!$H$1:$K$1,0)))</f>
        <v>A la fecha no ha conformado un EAT asociación - unión</v>
      </c>
      <c r="AD866" s="645"/>
    </row>
    <row r="867" spans="1:30" hidden="1" x14ac:dyDescent="0.3">
      <c r="A867" s="556">
        <v>2021</v>
      </c>
      <c r="B867" s="529" t="s">
        <v>556</v>
      </c>
      <c r="C867" s="529" t="s">
        <v>368</v>
      </c>
      <c r="D867" s="529" t="s">
        <v>580</v>
      </c>
      <c r="E867" s="529" t="s">
        <v>401</v>
      </c>
      <c r="F867" s="529" t="s">
        <v>371</v>
      </c>
      <c r="G867" s="529" t="s">
        <v>402</v>
      </c>
      <c r="H867" s="557">
        <v>28.417907804640929</v>
      </c>
      <c r="I867" s="557">
        <v>0</v>
      </c>
      <c r="J867" s="558">
        <v>28.417907804640929</v>
      </c>
      <c r="K867" s="557">
        <v>4.6035758108443572</v>
      </c>
      <c r="L867" s="557">
        <v>2.723919866602345</v>
      </c>
      <c r="M867" s="558">
        <v>7.3274956774467022</v>
      </c>
      <c r="N867" s="557">
        <v>0.8853473760310987</v>
      </c>
      <c r="O867" s="557">
        <v>8.323185340337627</v>
      </c>
      <c r="P867" s="557">
        <v>2.8879317549322598</v>
      </c>
      <c r="Q867" s="557">
        <v>2.2907532768918344</v>
      </c>
      <c r="R867" s="557">
        <v>10.17886871155393</v>
      </c>
      <c r="S867" s="557">
        <v>9.191900748508246</v>
      </c>
      <c r="T867" s="557">
        <v>21.363818731899848</v>
      </c>
      <c r="U867" s="557">
        <v>3.569735017769514</v>
      </c>
      <c r="V867" s="558">
        <v>58.69154095792436</v>
      </c>
      <c r="W867" s="558">
        <v>99.361461730461244</v>
      </c>
      <c r="X867" s="557">
        <v>10.22705187838547</v>
      </c>
      <c r="Y867" s="559">
        <v>109.56816064493081</v>
      </c>
      <c r="Z867" s="568" t="str">
        <f>SUBSTITUTE(SUBSTITUTE(SUBSTITUTE(SUBSTITUTE(IF(E867="","",VLOOKUP(E867,Esquemas_NORM!$A$2:$H$126,8,FALSE)),"PROVINCIA ADMINISTRATIVA Y DE PLANIFICACIÓN","PAT"),"PROVINCIA ADMINISTRATIVA Y DE PLANIFICACION","PAT"),"PROVINCIA ADMINISTRATIVA DE PLANIFICACION","PAT"),"PROVINCIA ADMINISTRATIVA Y PLANIFICACION","PAT")</f>
        <v>PAT CARTAMA</v>
      </c>
      <c r="AA867" s="568" t="str">
        <f>IF($E867="","",INDEX(Esquemas_NORM!$H$2:$K$126,MATCH($E867,Esquemas_NORM!$A$2:$A$126,0),MATCH(AA$4,Esquemas_NORM!$H$1:$K$1,0)))</f>
        <v>A la fecha no ha conformado un EAT Región</v>
      </c>
      <c r="AB867" s="568" t="str">
        <f>IF($E867="","",INDEX(Esquemas_NORM!$H$2:$K$126,MATCH($E867,Esquemas_NORM!$A$2:$A$126,0),MATCH(AB$4,Esquemas_NORM!$H$1:$K$1,0)))</f>
        <v>A la fecha no ha conformado un EAT Área Metropolitana</v>
      </c>
      <c r="AC867" s="568" t="str">
        <f>IF($E867="","",INDEX(Esquemas_NORM!$H$2:$K$126,MATCH($E867,Esquemas_NORM!$A$2:$A$126,0),MATCH(AC$4,Esquemas_NORM!$H$1:$K$1,0)))</f>
        <v>A la fecha no ha conformado un EAT asociación - unión</v>
      </c>
      <c r="AD867" s="645"/>
    </row>
    <row r="868" spans="1:30" hidden="1" x14ac:dyDescent="0.3">
      <c r="A868" s="556">
        <v>2021</v>
      </c>
      <c r="B868" s="529" t="s">
        <v>556</v>
      </c>
      <c r="C868" s="529" t="s">
        <v>368</v>
      </c>
      <c r="D868" s="529" t="s">
        <v>579</v>
      </c>
      <c r="E868" s="529" t="s">
        <v>403</v>
      </c>
      <c r="F868" s="529" t="s">
        <v>371</v>
      </c>
      <c r="G868" s="529" t="s">
        <v>404</v>
      </c>
      <c r="H868" s="557">
        <v>125.80329272413707</v>
      </c>
      <c r="I868" s="557">
        <v>0</v>
      </c>
      <c r="J868" s="558">
        <v>125.80329272413707</v>
      </c>
      <c r="K868" s="557">
        <v>17.014146687543807</v>
      </c>
      <c r="L868" s="557">
        <v>3.9871389337378682</v>
      </c>
      <c r="M868" s="558">
        <v>21.001285621281674</v>
      </c>
      <c r="N868" s="557">
        <v>10.288895721965533</v>
      </c>
      <c r="O868" s="557">
        <v>25.13497202448313</v>
      </c>
      <c r="P868" s="557">
        <v>5.2842337118920248</v>
      </c>
      <c r="Q868" s="557">
        <v>6.090960104939608</v>
      </c>
      <c r="R868" s="557">
        <v>17.645604857289758</v>
      </c>
      <c r="S868" s="557">
        <v>18.593277077713608</v>
      </c>
      <c r="T868" s="557">
        <v>27.527383505107576</v>
      </c>
      <c r="U868" s="557">
        <v>8.1898217774461912</v>
      </c>
      <c r="V868" s="558">
        <v>118.75514878083743</v>
      </c>
      <c r="W868" s="558">
        <v>296.31101058432984</v>
      </c>
      <c r="X868" s="557">
        <v>30.498626173638392</v>
      </c>
      <c r="Y868" s="559">
        <v>326.74894112002869</v>
      </c>
      <c r="Z868" s="568" t="str">
        <f>SUBSTITUTE(SUBSTITUTE(SUBSTITUTE(SUBSTITUTE(IF(E868="","",VLOOKUP(E868,Esquemas_NORM!$A$2:$H$126,8,FALSE)),"PROVINCIA ADMINISTRATIVA Y DE PLANIFICACIÓN","PAT"),"PROVINCIA ADMINISTRATIVA Y DE PLANIFICACION","PAT"),"PROVINCIA ADMINISTRATIVA DE PLANIFICACION","PAT"),"PROVINCIA ADMINISTRATIVA Y PLANIFICACION","PAT")</f>
        <v>PAT SAN JUAN</v>
      </c>
      <c r="AA868" s="568" t="str">
        <f>IF($E868="","",INDEX(Esquemas_NORM!$H$2:$K$126,MATCH($E868,Esquemas_NORM!$A$2:$A$126,0),MATCH(AA$4,Esquemas_NORM!$H$1:$K$1,0)))</f>
        <v>A la fecha no ha conformado un EAT Región</v>
      </c>
      <c r="AB868" s="568" t="str">
        <f>IF($E868="","",INDEX(Esquemas_NORM!$H$2:$K$126,MATCH($E868,Esquemas_NORM!$A$2:$A$126,0),MATCH(AB$4,Esquemas_NORM!$H$1:$K$1,0)))</f>
        <v>A la fecha no ha conformado un EAT Área Metropolitana</v>
      </c>
      <c r="AC868" s="568" t="str">
        <f>IF($E868="","",INDEX(Esquemas_NORM!$H$2:$K$126,MATCH($E868,Esquemas_NORM!$A$2:$A$126,0),MATCH(AC$4,Esquemas_NORM!$H$1:$K$1,0)))</f>
        <v>A la fecha no ha conformado un EAT asociación - unión</v>
      </c>
      <c r="AD868" s="645"/>
    </row>
    <row r="869" spans="1:30" hidden="1" x14ac:dyDescent="0.3">
      <c r="A869" s="556">
        <v>2021</v>
      </c>
      <c r="B869" s="529" t="s">
        <v>556</v>
      </c>
      <c r="C869" s="529" t="s">
        <v>368</v>
      </c>
      <c r="D869" s="529" t="s">
        <v>580</v>
      </c>
      <c r="E869" s="529" t="s">
        <v>405</v>
      </c>
      <c r="F869" s="529" t="s">
        <v>371</v>
      </c>
      <c r="G869" s="529" t="s">
        <v>406</v>
      </c>
      <c r="H869" s="557">
        <v>94.596830780972667</v>
      </c>
      <c r="I869" s="557">
        <v>0.16489532469952295</v>
      </c>
      <c r="J869" s="558">
        <v>94.761726105672196</v>
      </c>
      <c r="K869" s="557">
        <v>16.149188878961702</v>
      </c>
      <c r="L869" s="557">
        <v>7.0895849044667658</v>
      </c>
      <c r="M869" s="558">
        <v>23.238773783428467</v>
      </c>
      <c r="N869" s="557">
        <v>3.1659171467291514</v>
      </c>
      <c r="O869" s="557">
        <v>45.964181719445598</v>
      </c>
      <c r="P869" s="557">
        <v>9.8636794632018212</v>
      </c>
      <c r="Q869" s="557">
        <v>8.7893185787299526</v>
      </c>
      <c r="R869" s="557">
        <v>36.454028228505884</v>
      </c>
      <c r="S869" s="557">
        <v>24.937189611844861</v>
      </c>
      <c r="T869" s="557">
        <v>38.331109788711601</v>
      </c>
      <c r="U869" s="557">
        <v>11.069425548932857</v>
      </c>
      <c r="V869" s="558">
        <v>178.57485008610175</v>
      </c>
      <c r="W869" s="558">
        <v>315.53772338956861</v>
      </c>
      <c r="X869" s="557">
        <v>32.477588498514407</v>
      </c>
      <c r="Y869" s="559">
        <v>347.95067789632799</v>
      </c>
      <c r="Z869" s="568" t="str">
        <f>SUBSTITUTE(SUBSTITUTE(SUBSTITUTE(SUBSTITUTE(IF(E869="","",VLOOKUP(E869,Esquemas_NORM!$A$2:$H$126,8,FALSE)),"PROVINCIA ADMINISTRATIVA Y DE PLANIFICACIÓN","PAT"),"PROVINCIA ADMINISTRATIVA Y DE PLANIFICACION","PAT"),"PROVINCIA ADMINISTRATIVA DE PLANIFICACION","PAT"),"PROVINCIA ADMINISTRATIVA Y PLANIFICACION","PAT")</f>
        <v>PAT CARTAMA</v>
      </c>
      <c r="AA869" s="568" t="str">
        <f>IF($E869="","",INDEX(Esquemas_NORM!$H$2:$K$126,MATCH($E869,Esquemas_NORM!$A$2:$A$126,0),MATCH(AA$4,Esquemas_NORM!$H$1:$K$1,0)))</f>
        <v>A la fecha no ha conformado un EAT Región</v>
      </c>
      <c r="AB869" s="568" t="str">
        <f>IF($E869="","",INDEX(Esquemas_NORM!$H$2:$K$126,MATCH($E869,Esquemas_NORM!$A$2:$A$126,0),MATCH(AB$4,Esquemas_NORM!$H$1:$K$1,0)))</f>
        <v>A la fecha no ha conformado un EAT Área Metropolitana</v>
      </c>
      <c r="AC869" s="568" t="str">
        <f>IF($E869="","",INDEX(Esquemas_NORM!$H$2:$K$126,MATCH($E869,Esquemas_NORM!$A$2:$A$126,0),MATCH(AC$4,Esquemas_NORM!$H$1:$K$1,0)))</f>
        <v>A la fecha no ha conformado un EAT asociación - unión</v>
      </c>
      <c r="AD869" s="645"/>
    </row>
    <row r="870" spans="1:30" hidden="1" x14ac:dyDescent="0.3">
      <c r="A870" s="556">
        <v>2021</v>
      </c>
      <c r="B870" s="529" t="s">
        <v>556</v>
      </c>
      <c r="C870" s="529" t="s">
        <v>368</v>
      </c>
      <c r="D870" s="529" t="s">
        <v>580</v>
      </c>
      <c r="E870" s="529" t="s">
        <v>407</v>
      </c>
      <c r="F870" s="529" t="s">
        <v>371</v>
      </c>
      <c r="G870" s="529" t="s">
        <v>408</v>
      </c>
      <c r="H870" s="557">
        <v>79.965833358376628</v>
      </c>
      <c r="I870" s="557">
        <v>0</v>
      </c>
      <c r="J870" s="558">
        <v>79.965833358376628</v>
      </c>
      <c r="K870" s="557">
        <v>19.877614879754514</v>
      </c>
      <c r="L870" s="557">
        <v>9.0644321949380924</v>
      </c>
      <c r="M870" s="558">
        <v>28.942047074692606</v>
      </c>
      <c r="N870" s="557">
        <v>2.3351986990977838</v>
      </c>
      <c r="O870" s="557">
        <v>29.452511158857781</v>
      </c>
      <c r="P870" s="557">
        <v>5.5890621773186551</v>
      </c>
      <c r="Q870" s="557">
        <v>5.769234125600871</v>
      </c>
      <c r="R870" s="557">
        <v>21.519308316178652</v>
      </c>
      <c r="S870" s="557">
        <v>17.095715075950636</v>
      </c>
      <c r="T870" s="557">
        <v>29.28393131608015</v>
      </c>
      <c r="U870" s="557">
        <v>7.8079395352686642</v>
      </c>
      <c r="V870" s="558">
        <v>118.85290040435318</v>
      </c>
      <c r="W870" s="558">
        <v>243.65880703773573</v>
      </c>
      <c r="X870" s="557">
        <v>25.079253231604199</v>
      </c>
      <c r="Y870" s="559">
        <v>268.68814978270797</v>
      </c>
      <c r="Z870" s="568" t="str">
        <f>SUBSTITUTE(SUBSTITUTE(SUBSTITUTE(SUBSTITUTE(IF(E870="","",VLOOKUP(E870,Esquemas_NORM!$A$2:$H$126,8,FALSE)),"PROVINCIA ADMINISTRATIVA Y DE PLANIFICACIÓN","PAT"),"PROVINCIA ADMINISTRATIVA Y DE PLANIFICACION","PAT"),"PROVINCIA ADMINISTRATIVA DE PLANIFICACION","PAT"),"PROVINCIA ADMINISTRATIVA Y PLANIFICACION","PAT")</f>
        <v>PAT CARTAMA</v>
      </c>
      <c r="AA870" s="568" t="str">
        <f>IF($E870="","",INDEX(Esquemas_NORM!$H$2:$K$126,MATCH($E870,Esquemas_NORM!$A$2:$A$126,0),MATCH(AA$4,Esquemas_NORM!$H$1:$K$1,0)))</f>
        <v>A la fecha no ha conformado un EAT Región</v>
      </c>
      <c r="AB870" s="568" t="str">
        <f>IF($E870="","",INDEX(Esquemas_NORM!$H$2:$K$126,MATCH($E870,Esquemas_NORM!$A$2:$A$126,0),MATCH(AB$4,Esquemas_NORM!$H$1:$K$1,0)))</f>
        <v>A la fecha no ha conformado un EAT Área Metropolitana</v>
      </c>
      <c r="AC870" s="568" t="str">
        <f>IF($E870="","",INDEX(Esquemas_NORM!$H$2:$K$126,MATCH($E870,Esquemas_NORM!$A$2:$A$126,0),MATCH(AC$4,Esquemas_NORM!$H$1:$K$1,0)))</f>
        <v>A la fecha no ha conformado un EAT asociación - unión</v>
      </c>
      <c r="AD870" s="645"/>
    </row>
    <row r="871" spans="1:30" hidden="1" x14ac:dyDescent="0.3">
      <c r="A871" s="556">
        <v>2021</v>
      </c>
      <c r="B871" s="529" t="s">
        <v>556</v>
      </c>
      <c r="C871" s="529" t="s">
        <v>368</v>
      </c>
      <c r="D871" s="529" t="s">
        <v>580</v>
      </c>
      <c r="E871" s="529" t="s">
        <v>409</v>
      </c>
      <c r="F871" s="529" t="s">
        <v>371</v>
      </c>
      <c r="G871" s="529" t="s">
        <v>410</v>
      </c>
      <c r="H871" s="557">
        <v>27.20091663281362</v>
      </c>
      <c r="I871" s="557">
        <v>0.96456423018491622</v>
      </c>
      <c r="J871" s="558">
        <v>28.165480862998535</v>
      </c>
      <c r="K871" s="557">
        <v>4.6953248527897848</v>
      </c>
      <c r="L871" s="557">
        <v>1.9291350919276764</v>
      </c>
      <c r="M871" s="558">
        <v>6.6244599447174615</v>
      </c>
      <c r="N871" s="557">
        <v>1.4908880979764529</v>
      </c>
      <c r="O871" s="557">
        <v>8.1766975661523791</v>
      </c>
      <c r="P871" s="557">
        <v>2.571272642165368</v>
      </c>
      <c r="Q871" s="557">
        <v>2.569506880510307</v>
      </c>
      <c r="R871" s="557">
        <v>8.3567674161766679</v>
      </c>
      <c r="S871" s="557">
        <v>8.6205729623140943</v>
      </c>
      <c r="T871" s="557">
        <v>16.768095763937012</v>
      </c>
      <c r="U871" s="557">
        <v>3.1217528079241426</v>
      </c>
      <c r="V871" s="558">
        <v>51.675554137156425</v>
      </c>
      <c r="W871" s="558">
        <v>92.23468909822985</v>
      </c>
      <c r="X871" s="557">
        <v>9.4935091932621667</v>
      </c>
      <c r="Y871" s="559">
        <v>101.70930515861832</v>
      </c>
      <c r="Z871" s="568" t="str">
        <f>SUBSTITUTE(SUBSTITUTE(SUBSTITUTE(SUBSTITUTE(IF(E871="","",VLOOKUP(E871,Esquemas_NORM!$A$2:$H$126,8,FALSE)),"PROVINCIA ADMINISTRATIVA Y DE PLANIFICACIÓN","PAT"),"PROVINCIA ADMINISTRATIVA Y DE PLANIFICACION","PAT"),"PROVINCIA ADMINISTRATIVA DE PLANIFICACION","PAT"),"PROVINCIA ADMINISTRATIVA Y PLANIFICACION","PAT")</f>
        <v>PAT CARTAMA</v>
      </c>
      <c r="AA871" s="568" t="str">
        <f>IF($E871="","",INDEX(Esquemas_NORM!$H$2:$K$126,MATCH($E871,Esquemas_NORM!$A$2:$A$126,0),MATCH(AA$4,Esquemas_NORM!$H$1:$K$1,0)))</f>
        <v>A la fecha no ha conformado un EAT Región</v>
      </c>
      <c r="AB871" s="568" t="str">
        <f>IF($E871="","",INDEX(Esquemas_NORM!$H$2:$K$126,MATCH($E871,Esquemas_NORM!$A$2:$A$126,0),MATCH(AB$4,Esquemas_NORM!$H$1:$K$1,0)))</f>
        <v>A la fecha no ha conformado un EAT Área Metropolitana</v>
      </c>
      <c r="AC871" s="568" t="str">
        <f>IF($E871="","",INDEX(Esquemas_NORM!$H$2:$K$126,MATCH($E871,Esquemas_NORM!$A$2:$A$126,0),MATCH(AC$4,Esquemas_NORM!$H$1:$K$1,0)))</f>
        <v>A la fecha no ha conformado un EAT asociación - unión</v>
      </c>
      <c r="AD871" s="645"/>
    </row>
    <row r="872" spans="1:30" hidden="1" x14ac:dyDescent="0.3">
      <c r="A872" s="556">
        <v>2021</v>
      </c>
      <c r="B872" s="529" t="s">
        <v>556</v>
      </c>
      <c r="C872" s="529" t="s">
        <v>368</v>
      </c>
      <c r="D872" s="529" t="s">
        <v>577</v>
      </c>
      <c r="E872" s="529" t="s">
        <v>411</v>
      </c>
      <c r="F872" s="529" t="s">
        <v>371</v>
      </c>
      <c r="G872" s="529" t="s">
        <v>412</v>
      </c>
      <c r="H872" s="557">
        <v>17.296016180080482</v>
      </c>
      <c r="I872" s="557">
        <v>5.2262971002683987</v>
      </c>
      <c r="J872" s="558">
        <v>22.522313280348882</v>
      </c>
      <c r="K872" s="557">
        <v>5.0501695247006406</v>
      </c>
      <c r="L872" s="557">
        <v>2.7089612979485143</v>
      </c>
      <c r="M872" s="558">
        <v>7.7591308226491549</v>
      </c>
      <c r="N872" s="557">
        <v>1.9722195276545407</v>
      </c>
      <c r="O872" s="557">
        <v>14.28199242792922</v>
      </c>
      <c r="P872" s="557">
        <v>5.5663124627819967</v>
      </c>
      <c r="Q872" s="557">
        <v>2.7723644660596944</v>
      </c>
      <c r="R872" s="557">
        <v>14.202341509522824</v>
      </c>
      <c r="S872" s="557">
        <v>12.313652768046408</v>
      </c>
      <c r="T872" s="557">
        <v>16.832438526725589</v>
      </c>
      <c r="U872" s="557">
        <v>6.1516715794034473</v>
      </c>
      <c r="V872" s="558">
        <v>74.09299326812372</v>
      </c>
      <c r="W872" s="558">
        <v>109.27350366061761</v>
      </c>
      <c r="X872" s="557">
        <v>11.247276070686247</v>
      </c>
      <c r="Y872" s="559">
        <v>120.49839640845207</v>
      </c>
      <c r="Z872" s="568" t="str">
        <f>SUBSTITUTE(SUBSTITUTE(SUBSTITUTE(SUBSTITUTE(IF(E872="","",VLOOKUP(E872,Esquemas_NORM!$A$2:$H$126,8,FALSE)),"PROVINCIA ADMINISTRATIVA Y DE PLANIFICACIÓN","PAT"),"PROVINCIA ADMINISTRATIVA Y DE PLANIFICACION","PAT"),"PROVINCIA ADMINISTRATIVA DE PLANIFICACION","PAT"),"PROVINCIA ADMINISTRATIVA Y PLANIFICACION","PAT")</f>
        <v>PAT DE PENDERISCO Y SINIFANÁ</v>
      </c>
      <c r="AA872" s="568" t="str">
        <f>IF($E872="","",INDEX(Esquemas_NORM!$H$2:$K$126,MATCH($E872,Esquemas_NORM!$A$2:$A$126,0),MATCH(AA$4,Esquemas_NORM!$H$1:$K$1,0)))</f>
        <v>A la fecha no ha conformado un EAT Región</v>
      </c>
      <c r="AB872" s="568" t="str">
        <f>IF($E872="","",INDEX(Esquemas_NORM!$H$2:$K$126,MATCH($E872,Esquemas_NORM!$A$2:$A$126,0),MATCH(AB$4,Esquemas_NORM!$H$1:$K$1,0)))</f>
        <v>A la fecha no ha conformado un EAT Área Metropolitana</v>
      </c>
      <c r="AC872" s="568" t="str">
        <f>IF($E872="","",INDEX(Esquemas_NORM!$H$2:$K$126,MATCH($E872,Esquemas_NORM!$A$2:$A$126,0),MATCH(AC$4,Esquemas_NORM!$H$1:$K$1,0)))</f>
        <v>A la fecha no ha conformado un EAT asociación - unión</v>
      </c>
      <c r="AD872" s="645"/>
    </row>
    <row r="873" spans="1:30" hidden="1" x14ac:dyDescent="0.3">
      <c r="A873" s="556">
        <v>2021</v>
      </c>
      <c r="B873" s="529" t="s">
        <v>556</v>
      </c>
      <c r="C873" s="529" t="s">
        <v>368</v>
      </c>
      <c r="D873" s="529" t="s">
        <v>579</v>
      </c>
      <c r="E873" s="529" t="s">
        <v>413</v>
      </c>
      <c r="F873" s="529" t="s">
        <v>371</v>
      </c>
      <c r="G873" s="529" t="s">
        <v>414</v>
      </c>
      <c r="H873" s="557">
        <v>251.66084318539973</v>
      </c>
      <c r="I873" s="557">
        <v>2.03042710960439</v>
      </c>
      <c r="J873" s="558">
        <v>253.69127029500413</v>
      </c>
      <c r="K873" s="557">
        <v>19.070048391427317</v>
      </c>
      <c r="L873" s="557">
        <v>23.493029339896808</v>
      </c>
      <c r="M873" s="558">
        <v>42.563077731324128</v>
      </c>
      <c r="N873" s="557">
        <v>3.5086244017613537</v>
      </c>
      <c r="O873" s="557">
        <v>40.76015963497003</v>
      </c>
      <c r="P873" s="557">
        <v>11.10833493778374</v>
      </c>
      <c r="Q873" s="557">
        <v>12.585476766360653</v>
      </c>
      <c r="R873" s="557">
        <v>32.90523400051746</v>
      </c>
      <c r="S873" s="557">
        <v>31.601605454689587</v>
      </c>
      <c r="T873" s="557">
        <v>66.096270735953638</v>
      </c>
      <c r="U873" s="557">
        <v>13.785285028572734</v>
      </c>
      <c r="V873" s="558">
        <v>212.35099096060918</v>
      </c>
      <c r="W873" s="558">
        <v>566.35498048593229</v>
      </c>
      <c r="X873" s="557">
        <v>58.293644901538435</v>
      </c>
      <c r="Y873" s="559">
        <v>624.53261458931297</v>
      </c>
      <c r="Z873" s="568" t="str">
        <f>SUBSTITUTE(SUBSTITUTE(SUBSTITUTE(SUBSTITUTE(IF(E873="","",VLOOKUP(E873,Esquemas_NORM!$A$2:$H$126,8,FALSE)),"PROVINCIA ADMINISTRATIVA Y DE PLANIFICACIÓN","PAT"),"PROVINCIA ADMINISTRATIVA Y DE PLANIFICACION","PAT"),"PROVINCIA ADMINISTRATIVA DE PLANIFICACION","PAT"),"PROVINCIA ADMINISTRATIVA Y PLANIFICACION","PAT")</f>
        <v>PAT DE PENDERISCO Y SINIFANÁ</v>
      </c>
      <c r="AA873" s="568" t="str">
        <f>IF($E873="","",INDEX(Esquemas_NORM!$H$2:$K$126,MATCH($E873,Esquemas_NORM!$A$2:$A$126,0),MATCH(AA$4,Esquemas_NORM!$H$1:$K$1,0)))</f>
        <v>A la fecha no ha conformado un EAT Región</v>
      </c>
      <c r="AB873" s="568" t="str">
        <f>IF($E873="","",INDEX(Esquemas_NORM!$H$2:$K$126,MATCH($E873,Esquemas_NORM!$A$2:$A$126,0),MATCH(AB$4,Esquemas_NORM!$H$1:$K$1,0)))</f>
        <v>A la fecha no ha conformado un EAT Área Metropolitana</v>
      </c>
      <c r="AC873" s="568" t="str">
        <f>IF($E873="","",INDEX(Esquemas_NORM!$H$2:$K$126,MATCH($E873,Esquemas_NORM!$A$2:$A$126,0),MATCH(AC$4,Esquemas_NORM!$H$1:$K$1,0)))</f>
        <v>A la fecha no ha conformado un EAT asociación - unión</v>
      </c>
      <c r="AD873" s="645"/>
    </row>
    <row r="874" spans="1:30" hidden="1" x14ac:dyDescent="0.3">
      <c r="A874" s="556">
        <v>2021</v>
      </c>
      <c r="B874" s="529" t="s">
        <v>556</v>
      </c>
      <c r="C874" s="529" t="s">
        <v>368</v>
      </c>
      <c r="D874" s="529" t="s">
        <v>580</v>
      </c>
      <c r="E874" s="529" t="s">
        <v>415</v>
      </c>
      <c r="F874" s="529" t="s">
        <v>371</v>
      </c>
      <c r="G874" s="529" t="s">
        <v>416</v>
      </c>
      <c r="H874" s="557">
        <v>78.641746227774519</v>
      </c>
      <c r="I874" s="557">
        <v>2.0121133897076202</v>
      </c>
      <c r="J874" s="558">
        <v>80.653859617482141</v>
      </c>
      <c r="K874" s="557">
        <v>7.0697335617990298</v>
      </c>
      <c r="L874" s="557">
        <v>4.3806798002276448</v>
      </c>
      <c r="M874" s="558">
        <v>11.450413362026675</v>
      </c>
      <c r="N874" s="557">
        <v>1.012750445913958</v>
      </c>
      <c r="O874" s="557">
        <v>7.7352118621472838</v>
      </c>
      <c r="P874" s="557">
        <v>2.8164898414486124</v>
      </c>
      <c r="Q874" s="557">
        <v>1.9883226487186769</v>
      </c>
      <c r="R874" s="557">
        <v>11.209989979180657</v>
      </c>
      <c r="S874" s="557">
        <v>8.2491716399189023</v>
      </c>
      <c r="T874" s="557">
        <v>15.86243923134812</v>
      </c>
      <c r="U874" s="557">
        <v>4.4234583552392044</v>
      </c>
      <c r="V874" s="558">
        <v>53.297834003915412</v>
      </c>
      <c r="W874" s="558">
        <v>164.49275020182765</v>
      </c>
      <c r="X874" s="557">
        <v>16.930868977113398</v>
      </c>
      <c r="Y874" s="559">
        <v>181.38992487784085</v>
      </c>
      <c r="Z874" s="568" t="str">
        <f>SUBSTITUTE(SUBSTITUTE(SUBSTITUTE(SUBSTITUTE(IF(E874="","",VLOOKUP(E874,Esquemas_NORM!$A$2:$H$126,8,FALSE)),"PROVINCIA ADMINISTRATIVA Y DE PLANIFICACIÓN","PAT"),"PROVINCIA ADMINISTRATIVA Y DE PLANIFICACION","PAT"),"PROVINCIA ADMINISTRATIVA DE PLANIFICACION","PAT"),"PROVINCIA ADMINISTRATIVA Y PLANIFICACION","PAT")</f>
        <v>PAT CARTAMA</v>
      </c>
      <c r="AA874" s="568" t="str">
        <f>IF($E874="","",INDEX(Esquemas_NORM!$H$2:$K$126,MATCH($E874,Esquemas_NORM!$A$2:$A$126,0),MATCH(AA$4,Esquemas_NORM!$H$1:$K$1,0)))</f>
        <v>A la fecha no ha conformado un EAT Región</v>
      </c>
      <c r="AB874" s="568" t="str">
        <f>IF($E874="","",INDEX(Esquemas_NORM!$H$2:$K$126,MATCH($E874,Esquemas_NORM!$A$2:$A$126,0),MATCH(AB$4,Esquemas_NORM!$H$1:$K$1,0)))</f>
        <v>A la fecha no ha conformado un EAT Área Metropolitana</v>
      </c>
      <c r="AC874" s="568" t="str">
        <f>IF($E874="","",INDEX(Esquemas_NORM!$H$2:$K$126,MATCH($E874,Esquemas_NORM!$A$2:$A$126,0),MATCH(AC$4,Esquemas_NORM!$H$1:$K$1,0)))</f>
        <v>A la fecha no ha conformado un EAT asociación - unión</v>
      </c>
      <c r="AD874" s="645"/>
    </row>
    <row r="875" spans="1:30" hidden="1" x14ac:dyDescent="0.3">
      <c r="A875" s="556">
        <v>2021</v>
      </c>
      <c r="B875" s="529" t="s">
        <v>556</v>
      </c>
      <c r="C875" s="529" t="s">
        <v>368</v>
      </c>
      <c r="D875" s="529" t="s">
        <v>577</v>
      </c>
      <c r="E875" s="529" t="s">
        <v>417</v>
      </c>
      <c r="F875" s="529" t="s">
        <v>371</v>
      </c>
      <c r="G875" s="529" t="s">
        <v>418</v>
      </c>
      <c r="H875" s="557">
        <v>36.984692824085876</v>
      </c>
      <c r="I875" s="557">
        <v>5.9600927289151402</v>
      </c>
      <c r="J875" s="558">
        <v>42.944785553001019</v>
      </c>
      <c r="K875" s="557">
        <v>6.7179370736122959</v>
      </c>
      <c r="L875" s="557">
        <v>5.9398957352427404</v>
      </c>
      <c r="M875" s="558">
        <v>12.657832808855037</v>
      </c>
      <c r="N875" s="557">
        <v>5.6133278321652691</v>
      </c>
      <c r="O875" s="557">
        <v>28.348381973905838</v>
      </c>
      <c r="P875" s="557">
        <v>5.9461279811356746</v>
      </c>
      <c r="Q875" s="557">
        <v>3.5893571112839666</v>
      </c>
      <c r="R875" s="557">
        <v>17.136402291199662</v>
      </c>
      <c r="S875" s="557">
        <v>17.979168148136424</v>
      </c>
      <c r="T875" s="557">
        <v>27.096793072287433</v>
      </c>
      <c r="U875" s="557">
        <v>5.5333948774368658</v>
      </c>
      <c r="V875" s="558">
        <v>111.24295328755112</v>
      </c>
      <c r="W875" s="558">
        <v>177.84806610873659</v>
      </c>
      <c r="X875" s="557">
        <v>18.305501618905716</v>
      </c>
      <c r="Y875" s="559">
        <v>196.11713775560938</v>
      </c>
      <c r="Z875" s="568" t="str">
        <f>SUBSTITUTE(SUBSTITUTE(SUBSTITUTE(SUBSTITUTE(IF(E875="","",VLOOKUP(E875,Esquemas_NORM!$A$2:$H$126,8,FALSE)),"PROVINCIA ADMINISTRATIVA Y DE PLANIFICACIÓN","PAT"),"PROVINCIA ADMINISTRATIVA Y DE PLANIFICACION","PAT"),"PROVINCIA ADMINISTRATIVA DE PLANIFICACION","PAT"),"PROVINCIA ADMINISTRATIVA Y PLANIFICACION","PAT")</f>
        <v>PAT CARTAMA</v>
      </c>
      <c r="AA875" s="568" t="str">
        <f>IF($E875="","",INDEX(Esquemas_NORM!$H$2:$K$126,MATCH($E875,Esquemas_NORM!$A$2:$A$126,0),MATCH(AA$4,Esquemas_NORM!$H$1:$K$1,0)))</f>
        <v>A la fecha no ha conformado un EAT Región</v>
      </c>
      <c r="AB875" s="568" t="str">
        <f>IF($E875="","",INDEX(Esquemas_NORM!$H$2:$K$126,MATCH($E875,Esquemas_NORM!$A$2:$A$126,0),MATCH(AB$4,Esquemas_NORM!$H$1:$K$1,0)))</f>
        <v>A la fecha no ha conformado un EAT Área Metropolitana</v>
      </c>
      <c r="AC875" s="568" t="str">
        <f>IF($E875="","",INDEX(Esquemas_NORM!$H$2:$K$126,MATCH($E875,Esquemas_NORM!$A$2:$A$126,0),MATCH(AC$4,Esquemas_NORM!$H$1:$K$1,0)))</f>
        <v>A la fecha no ha conformado un EAT asociación - unión</v>
      </c>
      <c r="AD875" s="645"/>
    </row>
    <row r="876" spans="1:30" hidden="1" x14ac:dyDescent="0.3">
      <c r="A876" s="556">
        <v>2021</v>
      </c>
      <c r="B876" s="529" t="s">
        <v>556</v>
      </c>
      <c r="C876" s="529" t="s">
        <v>419</v>
      </c>
      <c r="D876" s="529" t="s">
        <v>581</v>
      </c>
      <c r="E876" s="529" t="s">
        <v>421</v>
      </c>
      <c r="F876" s="529" t="s">
        <v>422</v>
      </c>
      <c r="G876" s="529" t="s">
        <v>424</v>
      </c>
      <c r="H876" s="557">
        <v>601.22445593694351</v>
      </c>
      <c r="I876" s="557">
        <v>3.3145219321771866</v>
      </c>
      <c r="J876" s="558">
        <v>604.53897786912069</v>
      </c>
      <c r="K876" s="557">
        <v>93.709239561987445</v>
      </c>
      <c r="L876" s="557">
        <v>102.250510940921</v>
      </c>
      <c r="M876" s="558">
        <v>195.95975050290843</v>
      </c>
      <c r="N876" s="557">
        <v>27.891729600532042</v>
      </c>
      <c r="O876" s="557">
        <v>438.32893991428716</v>
      </c>
      <c r="P876" s="557">
        <v>66.708078885514496</v>
      </c>
      <c r="Q876" s="557">
        <v>72.322629108290897</v>
      </c>
      <c r="R876" s="557">
        <v>114.08513705413829</v>
      </c>
      <c r="S876" s="557">
        <v>209.43978215942838</v>
      </c>
      <c r="T876" s="557">
        <v>376.0209611312078</v>
      </c>
      <c r="U876" s="557">
        <v>58.755099748163332</v>
      </c>
      <c r="V876" s="558">
        <v>1363.5523576015623</v>
      </c>
      <c r="W876" s="558">
        <v>2295.7433383765433</v>
      </c>
      <c r="X876" s="557">
        <v>236.29570068850398</v>
      </c>
      <c r="Y876" s="559">
        <v>2531.5687844964013</v>
      </c>
      <c r="Z876" s="568" t="str">
        <f>SUBSTITUTE(SUBSTITUTE(SUBSTITUTE(SUBSTITUTE(IF(E876="","",VLOOKUP(E876,Esquemas_NORM!$A$2:$H$126,8,FALSE)),"PROVINCIA ADMINISTRATIVA Y DE PLANIFICACIÓN","PAT"),"PROVINCIA ADMINISTRATIVA Y DE PLANIFICACION","PAT"),"PROVINCIA ADMINISTRATIVA DE PLANIFICACION","PAT"),"PROVINCIA ADMINISTRATIVA Y PLANIFICACION","PAT")</f>
        <v>A la fecha no ha conformado un EAT Provincia</v>
      </c>
      <c r="AA876" s="568" t="str">
        <f>IF($E876="","",INDEX(Esquemas_NORM!$H$2:$K$126,MATCH($E876,Esquemas_NORM!$A$2:$A$126,0),MATCH(AA$4,Esquemas_NORM!$H$1:$K$1,0)))</f>
        <v>Región de Planeación y Gestión de Urabá - RPG (Acuerdo de Voluntades)</v>
      </c>
      <c r="AB876" s="568" t="str">
        <f>IF($E876="","",INDEX(Esquemas_NORM!$H$2:$K$126,MATCH($E876,Esquemas_NORM!$A$2:$A$126,0),MATCH(AB$4,Esquemas_NORM!$H$1:$K$1,0)))</f>
        <v>A la fecha no ha conformado un EAT Área Metropolitana</v>
      </c>
      <c r="AC876" s="568" t="str">
        <f>IF($E876="","",INDEX(Esquemas_NORM!$H$2:$K$126,MATCH($E876,Esquemas_NORM!$A$2:$A$126,0),MATCH(AC$4,Esquemas_NORM!$H$1:$K$1,0)))</f>
        <v>ASOCIACIÓN DE MUNICIPIOS DEL URABÁ ANTIOQUEÑO - ASOMURA</v>
      </c>
      <c r="AD876" s="645"/>
    </row>
    <row r="877" spans="1:30" hidden="1" x14ac:dyDescent="0.3">
      <c r="A877" s="556">
        <v>2021</v>
      </c>
      <c r="B877" s="529" t="s">
        <v>556</v>
      </c>
      <c r="C877" s="529" t="s">
        <v>419</v>
      </c>
      <c r="D877" s="529" t="s">
        <v>582</v>
      </c>
      <c r="E877" s="529" t="s">
        <v>425</v>
      </c>
      <c r="F877" s="529" t="s">
        <v>422</v>
      </c>
      <c r="G877" s="529" t="s">
        <v>426</v>
      </c>
      <c r="H877" s="557">
        <v>38.336571830853991</v>
      </c>
      <c r="I877" s="557">
        <v>0</v>
      </c>
      <c r="J877" s="558">
        <v>38.336571830853991</v>
      </c>
      <c r="K877" s="557">
        <v>3.6098074933075774</v>
      </c>
      <c r="L877" s="557">
        <v>15.848045644431735</v>
      </c>
      <c r="M877" s="558">
        <v>19.457853137739313</v>
      </c>
      <c r="N877" s="557">
        <v>2.5808579852898887</v>
      </c>
      <c r="O877" s="557">
        <v>52.25026522499126</v>
      </c>
      <c r="P877" s="557">
        <v>9.9148115279163704</v>
      </c>
      <c r="Q877" s="557">
        <v>7.7942364297594651</v>
      </c>
      <c r="R877" s="557">
        <v>17.811511317124364</v>
      </c>
      <c r="S877" s="557">
        <v>26.005670060554539</v>
      </c>
      <c r="T877" s="557">
        <v>64.420411306107724</v>
      </c>
      <c r="U877" s="557">
        <v>9.2469312335041476</v>
      </c>
      <c r="V877" s="558">
        <v>190.02469508524774</v>
      </c>
      <c r="W877" s="558">
        <v>253.14649946639335</v>
      </c>
      <c r="X877" s="557">
        <v>26.055800083706988</v>
      </c>
      <c r="Y877" s="559">
        <v>279.15044562726831</v>
      </c>
      <c r="Z877" s="568" t="str">
        <f>SUBSTITUTE(SUBSTITUTE(SUBSTITUTE(SUBSTITUTE(IF(E877="","",VLOOKUP(E877,Esquemas_NORM!$A$2:$H$126,8,FALSE)),"PROVINCIA ADMINISTRATIVA Y DE PLANIFICACIÓN","PAT"),"PROVINCIA ADMINISTRATIVA Y DE PLANIFICACION","PAT"),"PROVINCIA ADMINISTRATIVA DE PLANIFICACION","PAT"),"PROVINCIA ADMINISTRATIVA Y PLANIFICACION","PAT")</f>
        <v>A la fecha no ha conformado un EAT Provincia</v>
      </c>
      <c r="AA877" s="568" t="str">
        <f>IF($E877="","",INDEX(Esquemas_NORM!$H$2:$K$126,MATCH($E877,Esquemas_NORM!$A$2:$A$126,0),MATCH(AA$4,Esquemas_NORM!$H$1:$K$1,0)))</f>
        <v>Región de Planeación y Gestión de Urabá - RPG (Acuerdo de Voluntades)</v>
      </c>
      <c r="AB877" s="568" t="str">
        <f>IF($E877="","",INDEX(Esquemas_NORM!$H$2:$K$126,MATCH($E877,Esquemas_NORM!$A$2:$A$126,0),MATCH(AB$4,Esquemas_NORM!$H$1:$K$1,0)))</f>
        <v>A la fecha no ha conformado un EAT Área Metropolitana</v>
      </c>
      <c r="AC877" s="568" t="str">
        <f>IF($E877="","",INDEX(Esquemas_NORM!$H$2:$K$126,MATCH($E877,Esquemas_NORM!$A$2:$A$126,0),MATCH(AC$4,Esquemas_NORM!$H$1:$K$1,0)))</f>
        <v>ASOCIACIÓN DE MUNICIPIOS DEL URABÁ ANTIOQUEÑO - ASOMURA /ASOCIACIÓN DE MUNICIPIOS DEL URABÁ NORTE-ASOURANOR</v>
      </c>
      <c r="AD877" s="645"/>
    </row>
    <row r="878" spans="1:30" hidden="1" x14ac:dyDescent="0.3">
      <c r="A878" s="556">
        <v>2021</v>
      </c>
      <c r="B878" s="529" t="s">
        <v>556</v>
      </c>
      <c r="C878" s="529" t="s">
        <v>419</v>
      </c>
      <c r="D878" s="529" t="s">
        <v>581</v>
      </c>
      <c r="E878" s="529" t="s">
        <v>427</v>
      </c>
      <c r="F878" s="529" t="s">
        <v>422</v>
      </c>
      <c r="G878" s="529" t="s">
        <v>428</v>
      </c>
      <c r="H878" s="557">
        <v>526.44666230523467</v>
      </c>
      <c r="I878" s="557">
        <v>0</v>
      </c>
      <c r="J878" s="558">
        <v>526.44666230523467</v>
      </c>
      <c r="K878" s="557">
        <v>52.172506356136722</v>
      </c>
      <c r="L878" s="557">
        <v>26.302179797439319</v>
      </c>
      <c r="M878" s="558">
        <v>78.474686153576044</v>
      </c>
      <c r="N878" s="557">
        <v>10.132774853366843</v>
      </c>
      <c r="O878" s="557">
        <v>118.29345004602919</v>
      </c>
      <c r="P878" s="557">
        <v>23.380567573871527</v>
      </c>
      <c r="Q878" s="557">
        <v>17.985128315058176</v>
      </c>
      <c r="R878" s="557">
        <v>43.971314118769527</v>
      </c>
      <c r="S878" s="557">
        <v>60.130259212104619</v>
      </c>
      <c r="T878" s="557">
        <v>94.757671691076297</v>
      </c>
      <c r="U878" s="557">
        <v>18.899528677992606</v>
      </c>
      <c r="V878" s="558">
        <v>387.55069448826885</v>
      </c>
      <c r="W878" s="558">
        <v>1120.7690295162015</v>
      </c>
      <c r="X878" s="557">
        <v>115.35823657312594</v>
      </c>
      <c r="Y878" s="559">
        <v>1235.89769044482</v>
      </c>
      <c r="Z878" s="568" t="str">
        <f>SUBSTITUTE(SUBSTITUTE(SUBSTITUTE(SUBSTITUTE(IF(E878="","",VLOOKUP(E878,Esquemas_NORM!$A$2:$H$126,8,FALSE)),"PROVINCIA ADMINISTRATIVA Y DE PLANIFICACIÓN","PAT"),"PROVINCIA ADMINISTRATIVA Y DE PLANIFICACION","PAT"),"PROVINCIA ADMINISTRATIVA DE PLANIFICACION","PAT"),"PROVINCIA ADMINISTRATIVA Y PLANIFICACION","PAT")</f>
        <v>A la fecha no ha conformado un EAT Provincia</v>
      </c>
      <c r="AA878" s="568" t="str">
        <f>IF($E878="","",INDEX(Esquemas_NORM!$H$2:$K$126,MATCH($E878,Esquemas_NORM!$A$2:$A$126,0),MATCH(AA$4,Esquemas_NORM!$H$1:$K$1,0)))</f>
        <v>Región de Planeación y Gestión de Urabá - RPG (Acuerdo de Voluntades)</v>
      </c>
      <c r="AB878" s="568" t="str">
        <f>IF($E878="","",INDEX(Esquemas_NORM!$H$2:$K$126,MATCH($E878,Esquemas_NORM!$A$2:$A$126,0),MATCH(AB$4,Esquemas_NORM!$H$1:$K$1,0)))</f>
        <v>A la fecha no ha conformado un EAT Área Metropolitana</v>
      </c>
      <c r="AC878" s="568" t="str">
        <f>IF($E878="","",INDEX(Esquemas_NORM!$H$2:$K$126,MATCH($E878,Esquemas_NORM!$A$2:$A$126,0),MATCH(AC$4,Esquemas_NORM!$H$1:$K$1,0)))</f>
        <v>ASOCIACIÓN DE MUNICIPIOS DEL URABÁ ANTIOQUEÑO - ASOMURA / ASOCIACIÓN DE MUNICIPIOS DEL CHOCÓ Y URABÁ - ASUMUCUR</v>
      </c>
      <c r="AD878" s="645"/>
    </row>
    <row r="879" spans="1:30" hidden="1" x14ac:dyDescent="0.3">
      <c r="A879" s="556">
        <v>2021</v>
      </c>
      <c r="B879" s="529" t="s">
        <v>556</v>
      </c>
      <c r="C879" s="529" t="s">
        <v>419</v>
      </c>
      <c r="D879" s="529" t="s">
        <v>581</v>
      </c>
      <c r="E879" s="529" t="s">
        <v>429</v>
      </c>
      <c r="F879" s="529" t="s">
        <v>422</v>
      </c>
      <c r="G879" s="529" t="s">
        <v>430</v>
      </c>
      <c r="H879" s="557">
        <v>285.83949245463128</v>
      </c>
      <c r="I879" s="557">
        <v>1.6568334163315686</v>
      </c>
      <c r="J879" s="558">
        <v>287.49632587096283</v>
      </c>
      <c r="K879" s="557">
        <v>22.42946368782145</v>
      </c>
      <c r="L879" s="557">
        <v>42.817413312013194</v>
      </c>
      <c r="M879" s="558">
        <v>65.24687699983464</v>
      </c>
      <c r="N879" s="557">
        <v>12.235024868143098</v>
      </c>
      <c r="O879" s="557">
        <v>145.33103367928166</v>
      </c>
      <c r="P879" s="557">
        <v>33.626946633021426</v>
      </c>
      <c r="Q879" s="557">
        <v>30.050724952514344</v>
      </c>
      <c r="R879" s="557">
        <v>52.4942885256051</v>
      </c>
      <c r="S879" s="557">
        <v>68.724200040417642</v>
      </c>
      <c r="T879" s="557">
        <v>120.18174235081955</v>
      </c>
      <c r="U879" s="557">
        <v>26.758689865394434</v>
      </c>
      <c r="V879" s="558">
        <v>489.40265091519723</v>
      </c>
      <c r="W879" s="558">
        <v>906.16076778296167</v>
      </c>
      <c r="X879" s="557">
        <v>93.269090660260773</v>
      </c>
      <c r="Y879" s="559">
        <v>999.24424264120523</v>
      </c>
      <c r="Z879" s="568" t="str">
        <f>SUBSTITUTE(SUBSTITUTE(SUBSTITUTE(SUBSTITUTE(IF(E879="","",VLOOKUP(E879,Esquemas_NORM!$A$2:$H$126,8,FALSE)),"PROVINCIA ADMINISTRATIVA Y DE PLANIFICACIÓN","PAT"),"PROVINCIA ADMINISTRATIVA Y DE PLANIFICACION","PAT"),"PROVINCIA ADMINISTRATIVA DE PLANIFICACION","PAT"),"PROVINCIA ADMINISTRATIVA Y PLANIFICACION","PAT")</f>
        <v>A la fecha no ha conformado un EAT Provincia</v>
      </c>
      <c r="AA879" s="568" t="str">
        <f>IF($E879="","",INDEX(Esquemas_NORM!$H$2:$K$126,MATCH($E879,Esquemas_NORM!$A$2:$A$126,0),MATCH(AA$4,Esquemas_NORM!$H$1:$K$1,0)))</f>
        <v>Región de Planeación y Gestión de Urabá - RPG (Acuerdo de Voluntades)</v>
      </c>
      <c r="AB879" s="568" t="str">
        <f>IF($E879="","",INDEX(Esquemas_NORM!$H$2:$K$126,MATCH($E879,Esquemas_NORM!$A$2:$A$126,0),MATCH(AB$4,Esquemas_NORM!$H$1:$K$1,0)))</f>
        <v>A la fecha no ha conformado un EAT Área Metropolitana</v>
      </c>
      <c r="AC879" s="568" t="str">
        <f>IF($E879="","",INDEX(Esquemas_NORM!$H$2:$K$126,MATCH($E879,Esquemas_NORM!$A$2:$A$126,0),MATCH(AC$4,Esquemas_NORM!$H$1:$K$1,0)))</f>
        <v>ASOCIACIÓN DE MUNICIPIOS DEL URABÁ ANTIOQUEÑO - ASOMURA</v>
      </c>
      <c r="AD879" s="645"/>
    </row>
    <row r="880" spans="1:30" hidden="1" x14ac:dyDescent="0.3">
      <c r="A880" s="556">
        <v>2021</v>
      </c>
      <c r="B880" s="529" t="s">
        <v>556</v>
      </c>
      <c r="C880" s="529" t="s">
        <v>419</v>
      </c>
      <c r="D880" s="529" t="s">
        <v>583</v>
      </c>
      <c r="E880" s="529" t="s">
        <v>431</v>
      </c>
      <c r="F880" s="529" t="s">
        <v>422</v>
      </c>
      <c r="G880" s="529" t="s">
        <v>432</v>
      </c>
      <c r="H880" s="557">
        <v>1.6776126245034766</v>
      </c>
      <c r="I880" s="557">
        <v>0</v>
      </c>
      <c r="J880" s="558">
        <v>1.6776126245034766</v>
      </c>
      <c r="K880" s="557">
        <v>1.2129054008115578E-2</v>
      </c>
      <c r="L880" s="557">
        <v>2.7209681228472173</v>
      </c>
      <c r="M880" s="558">
        <v>2.7330971768553329</v>
      </c>
      <c r="N880" s="557">
        <v>0.17841132087965644</v>
      </c>
      <c r="O880" s="557">
        <v>4.8896805980340732</v>
      </c>
      <c r="P880" s="557">
        <v>1.5990714821811098</v>
      </c>
      <c r="Q880" s="557">
        <v>0.73588037573406395</v>
      </c>
      <c r="R880" s="557">
        <v>3.0334876556677512</v>
      </c>
      <c r="S880" s="557">
        <v>5.9251009296078312</v>
      </c>
      <c r="T880" s="557">
        <v>18.698306906055045</v>
      </c>
      <c r="U880" s="557">
        <v>1.9708071427506175</v>
      </c>
      <c r="V880" s="558">
        <v>37.030746410910147</v>
      </c>
      <c r="W880" s="558">
        <v>40.490658473205585</v>
      </c>
      <c r="X880" s="557">
        <v>4.1676124483597201</v>
      </c>
      <c r="Y880" s="559">
        <v>44.649976912032145</v>
      </c>
      <c r="Z880" s="568" t="str">
        <f>SUBSTITUTE(SUBSTITUTE(SUBSTITUTE(SUBSTITUTE(IF(E880="","",VLOOKUP(E880,Esquemas_NORM!$A$2:$H$126,8,FALSE)),"PROVINCIA ADMINISTRATIVA Y DE PLANIFICACIÓN","PAT"),"PROVINCIA ADMINISTRATIVA Y DE PLANIFICACION","PAT"),"PROVINCIA ADMINISTRATIVA DE PLANIFICACION","PAT"),"PROVINCIA ADMINISTRATIVA Y PLANIFICACION","PAT")</f>
        <v>A la fecha no ha conformado un EAT Provincia</v>
      </c>
      <c r="AA880" s="568" t="str">
        <f>IF($E880="","",INDEX(Esquemas_NORM!$H$2:$K$126,MATCH($E880,Esquemas_NORM!$A$2:$A$126,0),MATCH(AA$4,Esquemas_NORM!$H$1:$K$1,0)))</f>
        <v>Región de Planeación y Gestión de Urabá - RPG (Acuerdo de Voluntades)</v>
      </c>
      <c r="AB880" s="568" t="str">
        <f>IF($E880="","",INDEX(Esquemas_NORM!$H$2:$K$126,MATCH($E880,Esquemas_NORM!$A$2:$A$126,0),MATCH(AB$4,Esquemas_NORM!$H$1:$K$1,0)))</f>
        <v>A la fecha no ha conformado un EAT Área Metropolitana</v>
      </c>
      <c r="AC880" s="568" t="str">
        <f>IF($E880="","",INDEX(Esquemas_NORM!$H$2:$K$126,MATCH($E880,Esquemas_NORM!$A$2:$A$126,0),MATCH(AC$4,Esquemas_NORM!$H$1:$K$1,0)))</f>
        <v>ASOCIACION DE MUNICIPIOS DE LA CUENCA DEL ATRATO Y DARIEN ASOATRATO / ASOCIACIÓN DE MUNICIPIOS DEL CHOCÓ Y URABÁ - ASUMUCUR</v>
      </c>
      <c r="AD880" s="645"/>
    </row>
    <row r="881" spans="1:30" hidden="1" x14ac:dyDescent="0.3">
      <c r="A881" s="556">
        <v>2021</v>
      </c>
      <c r="B881" s="529" t="s">
        <v>556</v>
      </c>
      <c r="C881" s="529" t="s">
        <v>419</v>
      </c>
      <c r="D881" s="529" t="s">
        <v>581</v>
      </c>
      <c r="E881" s="529" t="s">
        <v>433</v>
      </c>
      <c r="F881" s="529" t="s">
        <v>422</v>
      </c>
      <c r="G881" s="529" t="s">
        <v>434</v>
      </c>
      <c r="H881" s="557">
        <v>38.512740789185898</v>
      </c>
      <c r="I881" s="557">
        <v>10.100673567633024</v>
      </c>
      <c r="J881" s="558">
        <v>48.613414356818922</v>
      </c>
      <c r="K881" s="557">
        <v>5.588803633304809</v>
      </c>
      <c r="L881" s="557">
        <v>7.1870961475748665</v>
      </c>
      <c r="M881" s="558">
        <v>12.775899780879676</v>
      </c>
      <c r="N881" s="557">
        <v>1.7832920818836355</v>
      </c>
      <c r="O881" s="557">
        <v>31.84184798805034</v>
      </c>
      <c r="P881" s="557">
        <v>4.6900497368401961</v>
      </c>
      <c r="Q881" s="557">
        <v>4.26886263230542</v>
      </c>
      <c r="R881" s="557">
        <v>9.3847645200942242</v>
      </c>
      <c r="S881" s="557">
        <v>15.504985700033123</v>
      </c>
      <c r="T881" s="557">
        <v>38.032767842897847</v>
      </c>
      <c r="U881" s="557">
        <v>4.0960004360078637</v>
      </c>
      <c r="V881" s="558">
        <v>109.60257093811265</v>
      </c>
      <c r="W881" s="558">
        <v>184.81506305477495</v>
      </c>
      <c r="X881" s="557">
        <v>19.022598951841466</v>
      </c>
      <c r="Y881" s="559">
        <v>203.79980493161051</v>
      </c>
      <c r="Z881" s="568" t="str">
        <f>SUBSTITUTE(SUBSTITUTE(SUBSTITUTE(SUBSTITUTE(IF(E881="","",VLOOKUP(E881,Esquemas_NORM!$A$2:$H$126,8,FALSE)),"PROVINCIA ADMINISTRATIVA Y DE PLANIFICACIÓN","PAT"),"PROVINCIA ADMINISTRATIVA Y DE PLANIFICACION","PAT"),"PROVINCIA ADMINISTRATIVA DE PLANIFICACION","PAT"),"PROVINCIA ADMINISTRATIVA Y PLANIFICACION","PAT")</f>
        <v>A la fecha no ha conformado un EAT Provincia</v>
      </c>
      <c r="AA881" s="568" t="str">
        <f>IF($E881="","",INDEX(Esquemas_NORM!$H$2:$K$126,MATCH($E881,Esquemas_NORM!$A$2:$A$126,0),MATCH(AA$4,Esquemas_NORM!$H$1:$K$1,0)))</f>
        <v>Región de Planeación y Gestión de Urabá - RPG (Acuerdo de Voluntades)</v>
      </c>
      <c r="AB881" s="568" t="str">
        <f>IF($E881="","",INDEX(Esquemas_NORM!$H$2:$K$126,MATCH($E881,Esquemas_NORM!$A$2:$A$126,0),MATCH(AB$4,Esquemas_NORM!$H$1:$K$1,0)))</f>
        <v>A la fecha no ha conformado un EAT Área Metropolitana</v>
      </c>
      <c r="AC881" s="568" t="str">
        <f>IF($E881="","",INDEX(Esquemas_NORM!$H$2:$K$126,MATCH($E881,Esquemas_NORM!$A$2:$A$126,0),MATCH(AC$4,Esquemas_NORM!$H$1:$K$1,0)))</f>
        <v>ASOCIACIÓN DE MUNICIPIOS DEL URABÁ ANTIOQUEÑO - ASOMURA / ASOCIACIÓN DE MUNICIPIOS DEL CHOCÓ Y URABÁ - ASUMUCUR</v>
      </c>
      <c r="AD881" s="645"/>
    </row>
    <row r="882" spans="1:30" hidden="1" x14ac:dyDescent="0.3">
      <c r="A882" s="556">
        <v>2021</v>
      </c>
      <c r="B882" s="529" t="s">
        <v>556</v>
      </c>
      <c r="C882" s="529" t="s">
        <v>419</v>
      </c>
      <c r="D882" s="529" t="s">
        <v>582</v>
      </c>
      <c r="E882" s="529" t="s">
        <v>435</v>
      </c>
      <c r="F882" s="529" t="s">
        <v>422</v>
      </c>
      <c r="G882" s="529" t="s">
        <v>436</v>
      </c>
      <c r="H882" s="557">
        <v>131.44830633717774</v>
      </c>
      <c r="I882" s="557">
        <v>0</v>
      </c>
      <c r="J882" s="558">
        <v>131.44830633717774</v>
      </c>
      <c r="K882" s="557">
        <v>4.972088112703676</v>
      </c>
      <c r="L882" s="557">
        <v>33.497136587042974</v>
      </c>
      <c r="M882" s="558">
        <v>38.469224699746647</v>
      </c>
      <c r="N882" s="557">
        <v>4.3729047705903135</v>
      </c>
      <c r="O882" s="557">
        <v>94.350483174875166</v>
      </c>
      <c r="P882" s="557">
        <v>14.353823203647943</v>
      </c>
      <c r="Q882" s="557">
        <v>12.902034861255951</v>
      </c>
      <c r="R882" s="557">
        <v>29.311158498752828</v>
      </c>
      <c r="S882" s="557">
        <v>45.652482027344547</v>
      </c>
      <c r="T882" s="557">
        <v>110.27792993986279</v>
      </c>
      <c r="U882" s="557">
        <v>14.116850665846211</v>
      </c>
      <c r="V882" s="558">
        <v>325.33766714217575</v>
      </c>
      <c r="W882" s="558">
        <v>521.96066674853228</v>
      </c>
      <c r="X882" s="557">
        <v>53.724237992736235</v>
      </c>
      <c r="Y882" s="559">
        <v>575.57798756804254</v>
      </c>
      <c r="Z882" s="568" t="str">
        <f>SUBSTITUTE(SUBSTITUTE(SUBSTITUTE(SUBSTITUTE(IF(E882="","",VLOOKUP(E882,Esquemas_NORM!$A$2:$H$126,8,FALSE)),"PROVINCIA ADMINISTRATIVA Y DE PLANIFICACIÓN","PAT"),"PROVINCIA ADMINISTRATIVA Y DE PLANIFICACION","PAT"),"PROVINCIA ADMINISTRATIVA DE PLANIFICACION","PAT"),"PROVINCIA ADMINISTRATIVA Y PLANIFICACION","PAT")</f>
        <v>A la fecha no ha conformado un EAT Provincia</v>
      </c>
      <c r="AA882" s="568" t="str">
        <f>IF($E882="","",INDEX(Esquemas_NORM!$H$2:$K$126,MATCH($E882,Esquemas_NORM!$A$2:$A$126,0),MATCH(AA$4,Esquemas_NORM!$H$1:$K$1,0)))</f>
        <v>Región de Planeación y Gestión de Urabá - RPG (Acuerdo de Voluntades)</v>
      </c>
      <c r="AB882" s="568" t="str">
        <f>IF($E882="","",INDEX(Esquemas_NORM!$H$2:$K$126,MATCH($E882,Esquemas_NORM!$A$2:$A$126,0),MATCH(AB$4,Esquemas_NORM!$H$1:$K$1,0)))</f>
        <v>A la fecha no ha conformado un EAT Área Metropolitana</v>
      </c>
      <c r="AC882" s="568" t="str">
        <f>IF($E882="","",INDEX(Esquemas_NORM!$H$2:$K$126,MATCH($E882,Esquemas_NORM!$A$2:$A$126,0),MATCH(AC$4,Esquemas_NORM!$H$1:$K$1,0)))</f>
        <v>ASOCIACIÓN DE MUNICIPIOS DEL URABÁ NORTE-ASOURANOR</v>
      </c>
      <c r="AD882" s="645"/>
    </row>
    <row r="883" spans="1:30" hidden="1" x14ac:dyDescent="0.3">
      <c r="A883" s="556">
        <v>2021</v>
      </c>
      <c r="B883" s="529" t="s">
        <v>556</v>
      </c>
      <c r="C883" s="529" t="s">
        <v>419</v>
      </c>
      <c r="D883" s="529" t="s">
        <v>582</v>
      </c>
      <c r="E883" s="529" t="s">
        <v>437</v>
      </c>
      <c r="F883" s="529" t="s">
        <v>422</v>
      </c>
      <c r="G883" s="529" t="s">
        <v>438</v>
      </c>
      <c r="H883" s="557">
        <v>33.140796649555242</v>
      </c>
      <c r="I883" s="557">
        <v>0</v>
      </c>
      <c r="J883" s="558">
        <v>33.140796649555242</v>
      </c>
      <c r="K883" s="557">
        <v>6.4367266270148935</v>
      </c>
      <c r="L883" s="557">
        <v>6.7069637993559317</v>
      </c>
      <c r="M883" s="558">
        <v>13.143690426370824</v>
      </c>
      <c r="N883" s="557">
        <v>1.7311278427144479</v>
      </c>
      <c r="O883" s="557">
        <v>27.219903574005041</v>
      </c>
      <c r="P883" s="557">
        <v>6.9965030449100736</v>
      </c>
      <c r="Q883" s="557">
        <v>5.3955393175616191</v>
      </c>
      <c r="R883" s="557">
        <v>10.181745701979613</v>
      </c>
      <c r="S883" s="557">
        <v>19.03286310881612</v>
      </c>
      <c r="T883" s="557">
        <v>46.376804925938963</v>
      </c>
      <c r="U883" s="557">
        <v>6.252798425502049</v>
      </c>
      <c r="V883" s="558">
        <v>123.18728594142792</v>
      </c>
      <c r="W883" s="558">
        <v>174.54758746541265</v>
      </c>
      <c r="X883" s="557">
        <v>17.965790772059286</v>
      </c>
      <c r="Y883" s="559">
        <v>192.47762432758171</v>
      </c>
      <c r="Z883" s="568" t="str">
        <f>SUBSTITUTE(SUBSTITUTE(SUBSTITUTE(SUBSTITUTE(IF(E883="","",VLOOKUP(E883,Esquemas_NORM!$A$2:$H$126,8,FALSE)),"PROVINCIA ADMINISTRATIVA Y DE PLANIFICACIÓN","PAT"),"PROVINCIA ADMINISTRATIVA Y DE PLANIFICACION","PAT"),"PROVINCIA ADMINISTRATIVA DE PLANIFICACION","PAT"),"PROVINCIA ADMINISTRATIVA Y PLANIFICACION","PAT")</f>
        <v>A la fecha no ha conformado un EAT Provincia</v>
      </c>
      <c r="AA883" s="568" t="str">
        <f>IF($E883="","",INDEX(Esquemas_NORM!$H$2:$K$126,MATCH($E883,Esquemas_NORM!$A$2:$A$126,0),MATCH(AA$4,Esquemas_NORM!$H$1:$K$1,0)))</f>
        <v>Región de Planeación y Gestión de Urabá - RPG (Acuerdo de Voluntades)</v>
      </c>
      <c r="AB883" s="568" t="str">
        <f>IF($E883="","",INDEX(Esquemas_NORM!$H$2:$K$126,MATCH($E883,Esquemas_NORM!$A$2:$A$126,0),MATCH(AB$4,Esquemas_NORM!$H$1:$K$1,0)))</f>
        <v>A la fecha no ha conformado un EAT Área Metropolitana</v>
      </c>
      <c r="AC883" s="568" t="str">
        <f>IF($E883="","",INDEX(Esquemas_NORM!$H$2:$K$126,MATCH($E883,Esquemas_NORM!$A$2:$A$126,0),MATCH(AC$4,Esquemas_NORM!$H$1:$K$1,0)))</f>
        <v>ASOCIACIÓN DE MUNICIPIOS DEL URABÁ ANTIOQUEÑO - ASOMURA / ASOCIACIÓN DE MUNICIPIOS DEL CHOCÓ Y URABÁ - ASUMUCUR</v>
      </c>
      <c r="AD883" s="645"/>
    </row>
    <row r="884" spans="1:30" hidden="1" x14ac:dyDescent="0.3">
      <c r="A884" s="556">
        <v>2021</v>
      </c>
      <c r="B884" s="529" t="s">
        <v>556</v>
      </c>
      <c r="C884" s="529" t="s">
        <v>419</v>
      </c>
      <c r="D884" s="529" t="s">
        <v>582</v>
      </c>
      <c r="E884" s="529" t="s">
        <v>439</v>
      </c>
      <c r="F884" s="529" t="s">
        <v>422</v>
      </c>
      <c r="G884" s="529" t="s">
        <v>440</v>
      </c>
      <c r="H884" s="557">
        <v>42.112873915823023</v>
      </c>
      <c r="I884" s="557">
        <v>0</v>
      </c>
      <c r="J884" s="558">
        <v>42.112873915823023</v>
      </c>
      <c r="K884" s="557">
        <v>3.197036632680756</v>
      </c>
      <c r="L884" s="557">
        <v>16.829331922031034</v>
      </c>
      <c r="M884" s="558">
        <v>20.026368554711791</v>
      </c>
      <c r="N884" s="557">
        <v>3.4972975031514353</v>
      </c>
      <c r="O884" s="557">
        <v>49.435989600203996</v>
      </c>
      <c r="P884" s="557">
        <v>11.723675502424314</v>
      </c>
      <c r="Q884" s="557">
        <v>7.1859643434627278</v>
      </c>
      <c r="R884" s="557">
        <v>15.526966395402663</v>
      </c>
      <c r="S884" s="557">
        <v>27.361895308437774</v>
      </c>
      <c r="T884" s="557">
        <v>69.540859509676409</v>
      </c>
      <c r="U884" s="557">
        <v>6.7141772661831434</v>
      </c>
      <c r="V884" s="558">
        <v>190.98682542894247</v>
      </c>
      <c r="W884" s="558">
        <v>259.48292238210598</v>
      </c>
      <c r="X884" s="557">
        <v>26.707993849315052</v>
      </c>
      <c r="Y884" s="559">
        <v>286.13776437089058</v>
      </c>
      <c r="Z884" s="568" t="str">
        <f>SUBSTITUTE(SUBSTITUTE(SUBSTITUTE(SUBSTITUTE(IF(E884="","",VLOOKUP(E884,Esquemas_NORM!$A$2:$H$126,8,FALSE)),"PROVINCIA ADMINISTRATIVA Y DE PLANIFICACIÓN","PAT"),"PROVINCIA ADMINISTRATIVA Y DE PLANIFICACION","PAT"),"PROVINCIA ADMINISTRATIVA DE PLANIFICACION","PAT"),"PROVINCIA ADMINISTRATIVA Y PLANIFICACION","PAT")</f>
        <v>A la fecha no ha conformado un EAT Provincia</v>
      </c>
      <c r="AA884" s="568" t="str">
        <f>IF($E884="","",INDEX(Esquemas_NORM!$H$2:$K$126,MATCH($E884,Esquemas_NORM!$A$2:$A$126,0),MATCH(AA$4,Esquemas_NORM!$H$1:$K$1,0)))</f>
        <v>Región de Planeación y Gestión de Urabá - RPG (Acuerdo de Voluntades)</v>
      </c>
      <c r="AB884" s="568" t="str">
        <f>IF($E884="","",INDEX(Esquemas_NORM!$H$2:$K$126,MATCH($E884,Esquemas_NORM!$A$2:$A$126,0),MATCH(AB$4,Esquemas_NORM!$H$1:$K$1,0)))</f>
        <v>A la fecha no ha conformado un EAT Área Metropolitana</v>
      </c>
      <c r="AC884" s="568" t="str">
        <f>IF($E884="","",INDEX(Esquemas_NORM!$H$2:$K$126,MATCH($E884,Esquemas_NORM!$A$2:$A$126,0),MATCH(AC$4,Esquemas_NORM!$H$1:$K$1,0)))</f>
        <v>ASOCIACIÓN DE MUNICIPIOS DEL URABÁ NORTE-ASOURANOR</v>
      </c>
      <c r="AD884" s="645"/>
    </row>
    <row r="885" spans="1:30" hidden="1" x14ac:dyDescent="0.3">
      <c r="A885" s="556">
        <v>2021</v>
      </c>
      <c r="B885" s="529" t="s">
        <v>556</v>
      </c>
      <c r="C885" s="529" t="s">
        <v>419</v>
      </c>
      <c r="D885" s="529" t="s">
        <v>581</v>
      </c>
      <c r="E885" s="529" t="s">
        <v>441</v>
      </c>
      <c r="F885" s="529" t="s">
        <v>422</v>
      </c>
      <c r="G885" s="529" t="s">
        <v>584</v>
      </c>
      <c r="H885" s="557">
        <v>616.57593072169698</v>
      </c>
      <c r="I885" s="557">
        <v>0.81529033203298595</v>
      </c>
      <c r="J885" s="558">
        <v>617.39122105372996</v>
      </c>
      <c r="K885" s="557">
        <v>59.182896788145449</v>
      </c>
      <c r="L885" s="557">
        <v>95.272761184950852</v>
      </c>
      <c r="M885" s="558">
        <v>154.45565797309629</v>
      </c>
      <c r="N885" s="557">
        <v>19.498526776882766</v>
      </c>
      <c r="O885" s="557">
        <v>318.30512545975654</v>
      </c>
      <c r="P885" s="557">
        <v>59.071546918272645</v>
      </c>
      <c r="Q885" s="557">
        <v>48.365362170956196</v>
      </c>
      <c r="R885" s="557">
        <v>101.94470094852882</v>
      </c>
      <c r="S885" s="557">
        <v>183.30791628202789</v>
      </c>
      <c r="T885" s="557">
        <v>470.21861439632124</v>
      </c>
      <c r="U885" s="557">
        <v>42.161009417607445</v>
      </c>
      <c r="V885" s="558">
        <v>1242.8728023703536</v>
      </c>
      <c r="W885" s="558">
        <v>2145.5053128675199</v>
      </c>
      <c r="X885" s="557">
        <v>220.83203847755823</v>
      </c>
      <c r="Y885" s="559">
        <v>2365.8978711738564</v>
      </c>
      <c r="Z885" s="568" t="str">
        <f>SUBSTITUTE(SUBSTITUTE(SUBSTITUTE(SUBSTITUTE(IF(E885="","",VLOOKUP(E885,Esquemas_NORM!$A$2:$H$126,8,FALSE)),"PROVINCIA ADMINISTRATIVA Y DE PLANIFICACIÓN","PAT"),"PROVINCIA ADMINISTRATIVA Y DE PLANIFICACION","PAT"),"PROVINCIA ADMINISTRATIVA DE PLANIFICACION","PAT"),"PROVINCIA ADMINISTRATIVA Y PLANIFICACION","PAT")</f>
        <v>A la fecha no ha conformado un EAT Provincia</v>
      </c>
      <c r="AA885" s="568" t="str">
        <f>IF($E885="","",INDEX(Esquemas_NORM!$H$2:$K$126,MATCH($E885,Esquemas_NORM!$A$2:$A$126,0),MATCH(AA$4,Esquemas_NORM!$H$1:$K$1,0)))</f>
        <v>Región de Planeación y Gestión de Urabá - RPG (Acuerdo de Voluntades)</v>
      </c>
      <c r="AB885" s="568" t="str">
        <f>IF($E885="","",INDEX(Esquemas_NORM!$H$2:$K$126,MATCH($E885,Esquemas_NORM!$A$2:$A$126,0),MATCH(AB$4,Esquemas_NORM!$H$1:$K$1,0)))</f>
        <v>A la fecha no ha conformado un EAT Área Metropolitana</v>
      </c>
      <c r="AC885" s="568" t="str">
        <f>IF($E885="","",INDEX(Esquemas_NORM!$H$2:$K$126,MATCH($E885,Esquemas_NORM!$A$2:$A$126,0),MATCH(AC$4,Esquemas_NORM!$H$1:$K$1,0)))</f>
        <v>ASOCIACIÓN DE MUNICIPIOS DEL URABÁ ANTIOQUEÑO - ASOMURA</v>
      </c>
      <c r="AD885" s="645"/>
    </row>
    <row r="886" spans="1:30" ht="15" hidden="1" thickBot="1" x14ac:dyDescent="0.35">
      <c r="A886" s="560">
        <v>2021</v>
      </c>
      <c r="B886" s="538" t="s">
        <v>556</v>
      </c>
      <c r="C886" s="538" t="s">
        <v>419</v>
      </c>
      <c r="D886" s="538" t="s">
        <v>583</v>
      </c>
      <c r="E886" s="538" t="s">
        <v>443</v>
      </c>
      <c r="F886" s="538" t="s">
        <v>422</v>
      </c>
      <c r="G886" s="538" t="s">
        <v>444</v>
      </c>
      <c r="H886" s="561">
        <v>10.717857514866983</v>
      </c>
      <c r="I886" s="561">
        <v>7.9984859457303811E-2</v>
      </c>
      <c r="J886" s="562">
        <v>10.797842374324286</v>
      </c>
      <c r="K886" s="561">
        <v>0.67032493723656283</v>
      </c>
      <c r="L886" s="561">
        <v>4.4075310761532833</v>
      </c>
      <c r="M886" s="562">
        <v>5.0778560133898463</v>
      </c>
      <c r="N886" s="561">
        <v>0.92722899729156749</v>
      </c>
      <c r="O886" s="561">
        <v>12.39321018285181</v>
      </c>
      <c r="P886" s="561">
        <v>2.5270675818452886</v>
      </c>
      <c r="Q886" s="561">
        <v>1.6263066162820636</v>
      </c>
      <c r="R886" s="561">
        <v>5.1605096915359745</v>
      </c>
      <c r="S886" s="561">
        <v>8.9905164933558481</v>
      </c>
      <c r="T886" s="561">
        <v>24.441434879655567</v>
      </c>
      <c r="U886" s="561">
        <v>2.6516041041462532</v>
      </c>
      <c r="V886" s="562">
        <v>58.717878546964371</v>
      </c>
      <c r="W886" s="562">
        <v>75.829325373332296</v>
      </c>
      <c r="X886" s="561">
        <v>7.8049419864558187</v>
      </c>
      <c r="Y886" s="563">
        <v>83.618734662339875</v>
      </c>
      <c r="Z886" s="568" t="str">
        <f>SUBSTITUTE(SUBSTITUTE(SUBSTITUTE(SUBSTITUTE(IF(E886="","",VLOOKUP(E886,Esquemas_NORM!$A$2:$H$126,8,FALSE)),"PROVINCIA ADMINISTRATIVA Y DE PLANIFICACIÓN","PAT"),"PROVINCIA ADMINISTRATIVA Y DE PLANIFICACION","PAT"),"PROVINCIA ADMINISTRATIVA DE PLANIFICACION","PAT"),"PROVINCIA ADMINISTRATIVA Y PLANIFICACION","PAT")</f>
        <v>A la fecha no ha conformado un EAT Provincia</v>
      </c>
      <c r="AA886" s="568" t="str">
        <f>IF($E886="","",INDEX(Esquemas_NORM!$H$2:$K$126,MATCH($E886,Esquemas_NORM!$A$2:$A$126,0),MATCH(AA$4,Esquemas_NORM!$H$1:$K$1,0)))</f>
        <v>Región de Planeación y Gestión de Urabá - RPG (Acuerdo de Voluntades)</v>
      </c>
      <c r="AB886" s="568" t="str">
        <f>IF($E886="","",INDEX(Esquemas_NORM!$H$2:$K$126,MATCH($E886,Esquemas_NORM!$A$2:$A$126,0),MATCH(AB$4,Esquemas_NORM!$H$1:$K$1,0)))</f>
        <v>A la fecha no ha conformado un EAT Área Metropolitana</v>
      </c>
      <c r="AC886" s="568" t="str">
        <f>IF($E886="","",INDEX(Esquemas_NORM!$H$2:$K$126,MATCH($E886,Esquemas_NORM!$A$2:$A$126,0),MATCH(AC$4,Esquemas_NORM!$H$1:$K$1,0)))</f>
        <v>ASOCIACION DE MUNICIPIOS DE LA CUENCA DEL ATRATO Y DARIEN ASOATRATO</v>
      </c>
      <c r="AD886" s="645"/>
    </row>
    <row r="887" spans="1:30" ht="15" hidden="1" thickBot="1" x14ac:dyDescent="0.35">
      <c r="A887" s="548">
        <v>2022</v>
      </c>
      <c r="B887" s="549" t="s">
        <v>556</v>
      </c>
      <c r="C887" s="549"/>
      <c r="D887" s="549"/>
      <c r="E887" s="549"/>
      <c r="F887" s="549"/>
      <c r="G887" s="549" t="s">
        <v>557</v>
      </c>
      <c r="H887" s="550">
        <v>7319.3969864981291</v>
      </c>
      <c r="I887" s="550">
        <v>3233.2019505093763</v>
      </c>
      <c r="J887" s="550">
        <v>10552.598937007506</v>
      </c>
      <c r="K887" s="550">
        <v>22852.357401475518</v>
      </c>
      <c r="L887" s="550">
        <v>6290.5052776406237</v>
      </c>
      <c r="M887" s="550">
        <v>29142.86267911614</v>
      </c>
      <c r="N887" s="550">
        <v>5968.6385275267494</v>
      </c>
      <c r="O887" s="550">
        <v>25350.029266986385</v>
      </c>
      <c r="P887" s="550">
        <v>4357.0761938490223</v>
      </c>
      <c r="Q887" s="550">
        <v>7601.951303167787</v>
      </c>
      <c r="R887" s="550">
        <v>12635.038241787986</v>
      </c>
      <c r="S887" s="550">
        <v>13026.117160356383</v>
      </c>
      <c r="T887" s="550">
        <v>16621.719985838903</v>
      </c>
      <c r="U887" s="550">
        <v>5151.8286014221185</v>
      </c>
      <c r="V887" s="550">
        <v>90712.399280935337</v>
      </c>
      <c r="W887" s="550">
        <v>131150.88915922001</v>
      </c>
      <c r="X887" s="550">
        <v>14975.166590528896</v>
      </c>
      <c r="Y887" s="551">
        <v>146040.20836687976</v>
      </c>
      <c r="Z887" s="568" t="str">
        <f>SUBSTITUTE(SUBSTITUTE(SUBSTITUTE(SUBSTITUTE(IF(E887="","",VLOOKUP(E887,Esquemas_NORM!$A$2:$H$126,8,FALSE)),"PROVINCIA ADMINISTRATIVA Y DE PLANIFICACIÓN","PAT"),"PROVINCIA ADMINISTRATIVA Y DE PLANIFICACION","PAT"),"PROVINCIA ADMINISTRATIVA DE PLANIFICACION","PAT"),"PROVINCIA ADMINISTRATIVA Y PLANIFICACION","PAT")</f>
        <v/>
      </c>
      <c r="AA887" s="568" t="str">
        <f>IF($E887="","",INDEX(Esquemas_NORM!$H$2:$K$126,MATCH($E887,Esquemas_NORM!$A$2:$A$126,0),MATCH(AA$4,Esquemas_NORM!$H$1:$K$1,0)))</f>
        <v/>
      </c>
      <c r="AB887" s="568" t="str">
        <f>IF($E887="","",INDEX(Esquemas_NORM!$H$2:$K$126,MATCH($E887,Esquemas_NORM!$A$2:$A$126,0),MATCH(AB$4,Esquemas_NORM!$H$1:$K$1,0)))</f>
        <v/>
      </c>
      <c r="AC887" s="568" t="str">
        <f>IF($E887="","",INDEX(Esquemas_NORM!$H$2:$K$126,MATCH($E887,Esquemas_NORM!$A$2:$A$126,0),MATCH(AC$4,Esquemas_NORM!$H$1:$K$1,0)))</f>
        <v/>
      </c>
      <c r="AD887" s="645"/>
    </row>
    <row r="888" spans="1:30" hidden="1" x14ac:dyDescent="0.3">
      <c r="A888" s="552">
        <v>2022</v>
      </c>
      <c r="B888" s="535" t="s">
        <v>556</v>
      </c>
      <c r="C888" s="535" t="s">
        <v>144</v>
      </c>
      <c r="D888" s="535" t="s">
        <v>558</v>
      </c>
      <c r="E888" s="535" t="s">
        <v>147</v>
      </c>
      <c r="F888" s="535" t="s">
        <v>148</v>
      </c>
      <c r="G888" s="535" t="s">
        <v>559</v>
      </c>
      <c r="H888" s="553">
        <v>98.98399279658355</v>
      </c>
      <c r="I888" s="553">
        <v>7.8553346379785713</v>
      </c>
      <c r="J888" s="554">
        <v>106.83932743456212</v>
      </c>
      <c r="K888" s="553">
        <v>7965.8565623161312</v>
      </c>
      <c r="L888" s="553">
        <v>2887.4170228948551</v>
      </c>
      <c r="M888" s="554">
        <v>10853.273585210987</v>
      </c>
      <c r="N888" s="553">
        <v>1916.9653361502553</v>
      </c>
      <c r="O888" s="553">
        <v>12318.449442098328</v>
      </c>
      <c r="P888" s="553">
        <v>2049.2592012852906</v>
      </c>
      <c r="Q888" s="553">
        <v>5526.2124457675582</v>
      </c>
      <c r="R888" s="553">
        <v>5941.8084646482703</v>
      </c>
      <c r="S888" s="553">
        <v>6358.9836746321498</v>
      </c>
      <c r="T888" s="553">
        <v>8178.0608564194081</v>
      </c>
      <c r="U888" s="553">
        <v>2360.06984007132</v>
      </c>
      <c r="V888" s="554">
        <v>44649.80926107258</v>
      </c>
      <c r="W888" s="554">
        <v>52726.472297991168</v>
      </c>
      <c r="X888" s="553">
        <v>6020.4525600641973</v>
      </c>
      <c r="Y888" s="555">
        <v>58712.411713053305</v>
      </c>
      <c r="Z888" s="568" t="str">
        <f>SUBSTITUTE(SUBSTITUTE(SUBSTITUTE(SUBSTITUTE(IF(E888="","",VLOOKUP(E888,Esquemas_NORM!$A$2:$H$126,8,FALSE)),"PROVINCIA ADMINISTRATIVA Y DE PLANIFICACIÓN","PAT"),"PROVINCIA ADMINISTRATIVA Y DE PLANIFICACION","PAT"),"PROVINCIA ADMINISTRATIVA DE PLANIFICACION","PAT"),"PROVINCIA ADMINISTRATIVA Y PLANIFICACION","PAT")</f>
        <v>A la fecha no ha conformado un EAT Provincia</v>
      </c>
      <c r="AA888" s="568" t="str">
        <f>IF($E888="","",INDEX(Esquemas_NORM!$H$2:$K$126,MATCH($E888,Esquemas_NORM!$A$2:$A$126,0),MATCH(AA$4,Esquemas_NORM!$H$1:$K$1,0)))</f>
        <v>A la fecha no ha conformado un EAT Región</v>
      </c>
      <c r="AB888" s="568" t="str">
        <f>IF($E888="","",INDEX(Esquemas_NORM!$H$2:$K$126,MATCH($E888,Esquemas_NORM!$A$2:$A$126,0),MATCH(AB$4,Esquemas_NORM!$H$1:$K$1,0)))</f>
        <v>Área Metropolitana del Valle de Aburrá</v>
      </c>
      <c r="AC888" s="568" t="str">
        <f>IF($E888="","",INDEX(Esquemas_NORM!$H$2:$K$126,MATCH($E888,Esquemas_NORM!$A$2:$A$126,0),MATCH(AC$4,Esquemas_NORM!$H$1:$K$1,0)))</f>
        <v>A la fecha no ha conformado un EAT asociación - unión</v>
      </c>
      <c r="AD888" s="645"/>
    </row>
    <row r="889" spans="1:30" hidden="1" x14ac:dyDescent="0.3">
      <c r="A889" s="556">
        <v>2022</v>
      </c>
      <c r="B889" s="529" t="s">
        <v>556</v>
      </c>
      <c r="C889" s="529" t="s">
        <v>144</v>
      </c>
      <c r="D889" s="529" t="s">
        <v>560</v>
      </c>
      <c r="E889" s="529" t="s">
        <v>152</v>
      </c>
      <c r="F889" s="529" t="s">
        <v>148</v>
      </c>
      <c r="G889" s="529" t="s">
        <v>153</v>
      </c>
      <c r="H889" s="557">
        <v>86.663715522411707</v>
      </c>
      <c r="I889" s="557">
        <v>1.6377889348828836</v>
      </c>
      <c r="J889" s="558">
        <v>88.301504457294584</v>
      </c>
      <c r="K889" s="557">
        <v>403.78894307458984</v>
      </c>
      <c r="L889" s="557">
        <v>70.129592542175047</v>
      </c>
      <c r="M889" s="558">
        <v>473.91853561676487</v>
      </c>
      <c r="N889" s="557">
        <v>137.38133420881229</v>
      </c>
      <c r="O889" s="557">
        <v>159.99542881524974</v>
      </c>
      <c r="P889" s="557">
        <v>11.660491245631938</v>
      </c>
      <c r="Q889" s="557">
        <v>7.3134473168903691</v>
      </c>
      <c r="R889" s="557">
        <v>37.178535127202935</v>
      </c>
      <c r="S889" s="557">
        <v>60.400580616444628</v>
      </c>
      <c r="T889" s="557">
        <v>30.541066722152589</v>
      </c>
      <c r="U889" s="557">
        <v>17.636199494635541</v>
      </c>
      <c r="V889" s="558">
        <v>462.10708354702001</v>
      </c>
      <c r="W889" s="558">
        <v>1065.0993695599775</v>
      </c>
      <c r="X889" s="557">
        <v>121.6159539357817</v>
      </c>
      <c r="Y889" s="559">
        <v>1186.0181418452321</v>
      </c>
      <c r="Z889" s="568" t="str">
        <f>SUBSTITUTE(SUBSTITUTE(SUBSTITUTE(SUBSTITUTE(IF(E889="","",VLOOKUP(E889,Esquemas_NORM!$A$2:$H$126,8,FALSE)),"PROVINCIA ADMINISTRATIVA Y DE PLANIFICACIÓN","PAT"),"PROVINCIA ADMINISTRATIVA Y DE PLANIFICACION","PAT"),"PROVINCIA ADMINISTRATIVA DE PLANIFICACION","PAT"),"PROVINCIA ADMINISTRATIVA Y PLANIFICACION","PAT")</f>
        <v>A la fecha no ha conformado un EAT Provincia</v>
      </c>
      <c r="AA889" s="568" t="str">
        <f>IF($E889="","",INDEX(Esquemas_NORM!$H$2:$K$126,MATCH($E889,Esquemas_NORM!$A$2:$A$126,0),MATCH(AA$4,Esquemas_NORM!$H$1:$K$1,0)))</f>
        <v>A la fecha no ha conformado un EAT Región</v>
      </c>
      <c r="AB889" s="568" t="str">
        <f>IF($E889="","",INDEX(Esquemas_NORM!$H$2:$K$126,MATCH($E889,Esquemas_NORM!$A$2:$A$126,0),MATCH(AB$4,Esquemas_NORM!$H$1:$K$1,0)))</f>
        <v>Área Metropolitana del Valle de Aburrá</v>
      </c>
      <c r="AC889" s="568" t="str">
        <f>IF($E889="","",INDEX(Esquemas_NORM!$H$2:$K$126,MATCH($E889,Esquemas_NORM!$A$2:$A$126,0),MATCH(AC$4,Esquemas_NORM!$H$1:$K$1,0)))</f>
        <v>A la fecha no ha conformado un EAT asociación - unión</v>
      </c>
      <c r="AD889" s="645"/>
    </row>
    <row r="890" spans="1:30" hidden="1" x14ac:dyDescent="0.3">
      <c r="A890" s="556">
        <v>2022</v>
      </c>
      <c r="B890" s="529" t="s">
        <v>556</v>
      </c>
      <c r="C890" s="529" t="s">
        <v>144</v>
      </c>
      <c r="D890" s="529" t="s">
        <v>560</v>
      </c>
      <c r="E890" s="529" t="s">
        <v>155</v>
      </c>
      <c r="F890" s="529" t="s">
        <v>148</v>
      </c>
      <c r="G890" s="529" t="s">
        <v>156</v>
      </c>
      <c r="H890" s="557">
        <v>31.807922806166438</v>
      </c>
      <c r="I890" s="557">
        <v>2.4778693081329979</v>
      </c>
      <c r="J890" s="558">
        <v>34.285792114299433</v>
      </c>
      <c r="K890" s="557">
        <v>757.08298760881519</v>
      </c>
      <c r="L890" s="557">
        <v>245.164377691467</v>
      </c>
      <c r="M890" s="558">
        <v>1002.2473653002821</v>
      </c>
      <c r="N890" s="557">
        <v>193.51262303044922</v>
      </c>
      <c r="O890" s="557">
        <v>1440.093346120869</v>
      </c>
      <c r="P890" s="557">
        <v>279.95531527407536</v>
      </c>
      <c r="Q890" s="557">
        <v>186.50233723095269</v>
      </c>
      <c r="R890" s="557">
        <v>757.66494184045223</v>
      </c>
      <c r="S890" s="557">
        <v>661.16649026856851</v>
      </c>
      <c r="T890" s="557">
        <v>814.98033125449274</v>
      </c>
      <c r="U890" s="557">
        <v>327.8371404148532</v>
      </c>
      <c r="V890" s="558">
        <v>4661.7125254347129</v>
      </c>
      <c r="W890" s="558">
        <v>5462.7729361111351</v>
      </c>
      <c r="X890" s="557">
        <v>623.7543282316733</v>
      </c>
      <c r="Y890" s="559">
        <v>6082.9514993382436</v>
      </c>
      <c r="Z890" s="568" t="str">
        <f>SUBSTITUTE(SUBSTITUTE(SUBSTITUTE(SUBSTITUTE(IF(E890="","",VLOOKUP(E890,Esquemas_NORM!$A$2:$H$126,8,FALSE)),"PROVINCIA ADMINISTRATIVA Y DE PLANIFICACIÓN","PAT"),"PROVINCIA ADMINISTRATIVA Y DE PLANIFICACION","PAT"),"PROVINCIA ADMINISTRATIVA DE PLANIFICACION","PAT"),"PROVINCIA ADMINISTRATIVA Y PLANIFICACION","PAT")</f>
        <v>A la fecha no ha conformado un EAT Provincia</v>
      </c>
      <c r="AA890" s="568" t="str">
        <f>IF($E890="","",INDEX(Esquemas_NORM!$H$2:$K$126,MATCH($E890,Esquemas_NORM!$A$2:$A$126,0),MATCH(AA$4,Esquemas_NORM!$H$1:$K$1,0)))</f>
        <v>A la fecha no ha conformado un EAT Región</v>
      </c>
      <c r="AB890" s="568" t="str">
        <f>IF($E890="","",INDEX(Esquemas_NORM!$H$2:$K$126,MATCH($E890,Esquemas_NORM!$A$2:$A$126,0),MATCH(AB$4,Esquemas_NORM!$H$1:$K$1,0)))</f>
        <v>Área Metropolitana del Valle de Aburrá</v>
      </c>
      <c r="AC890" s="568" t="str">
        <f>IF($E890="","",INDEX(Esquemas_NORM!$H$2:$K$126,MATCH($E890,Esquemas_NORM!$A$2:$A$126,0),MATCH(AC$4,Esquemas_NORM!$H$1:$K$1,0)))</f>
        <v>A la fecha no ha conformado un EAT asociación - unión</v>
      </c>
      <c r="AD890" s="645"/>
    </row>
    <row r="891" spans="1:30" hidden="1" x14ac:dyDescent="0.3">
      <c r="A891" s="556">
        <v>2022</v>
      </c>
      <c r="B891" s="529" t="s">
        <v>556</v>
      </c>
      <c r="C891" s="529" t="s">
        <v>144</v>
      </c>
      <c r="D891" s="529" t="s">
        <v>561</v>
      </c>
      <c r="E891" s="529" t="s">
        <v>158</v>
      </c>
      <c r="F891" s="529" t="s">
        <v>148</v>
      </c>
      <c r="G891" s="529" t="s">
        <v>159</v>
      </c>
      <c r="H891" s="557">
        <v>44.407917498128278</v>
      </c>
      <c r="I891" s="557">
        <v>0.13883348510135457</v>
      </c>
      <c r="J891" s="558">
        <v>44.546750983229629</v>
      </c>
      <c r="K891" s="557">
        <v>277.98017576127444</v>
      </c>
      <c r="L891" s="557">
        <v>33.07908808542318</v>
      </c>
      <c r="M891" s="558">
        <v>311.0592638466976</v>
      </c>
      <c r="N891" s="557">
        <v>35.480905379631857</v>
      </c>
      <c r="O891" s="557">
        <v>199.49775462182882</v>
      </c>
      <c r="P891" s="557">
        <v>49.330992464344078</v>
      </c>
      <c r="Q891" s="557">
        <v>36.291289636449413</v>
      </c>
      <c r="R891" s="557">
        <v>123.10728972109665</v>
      </c>
      <c r="S891" s="557">
        <v>128.37570707659506</v>
      </c>
      <c r="T891" s="557">
        <v>163.72100750287564</v>
      </c>
      <c r="U891" s="557">
        <v>57.147565340145981</v>
      </c>
      <c r="V891" s="558">
        <v>792.95251174296754</v>
      </c>
      <c r="W891" s="558">
        <v>1113.6839462985383</v>
      </c>
      <c r="X891" s="557">
        <v>127.16347355273867</v>
      </c>
      <c r="Y891" s="559">
        <v>1240.1184362145982</v>
      </c>
      <c r="Z891" s="568" t="str">
        <f>SUBSTITUTE(SUBSTITUTE(SUBSTITUTE(SUBSTITUTE(IF(E891="","",VLOOKUP(E891,Esquemas_NORM!$A$2:$H$126,8,FALSE)),"PROVINCIA ADMINISTRATIVA Y DE PLANIFICACIÓN","PAT"),"PROVINCIA ADMINISTRATIVA Y DE PLANIFICACION","PAT"),"PROVINCIA ADMINISTRATIVA DE PLANIFICACION","PAT"),"PROVINCIA ADMINISTRATIVA Y PLANIFICACION","PAT")</f>
        <v>A la fecha no ha conformado un EAT Provincia</v>
      </c>
      <c r="AA891" s="568" t="str">
        <f>IF($E891="","",INDEX(Esquemas_NORM!$H$2:$K$126,MATCH($E891,Esquemas_NORM!$A$2:$A$126,0),MATCH(AA$4,Esquemas_NORM!$H$1:$K$1,0)))</f>
        <v>A la fecha no ha conformado un EAT Región</v>
      </c>
      <c r="AB891" s="568" t="str">
        <f>IF($E891="","",INDEX(Esquemas_NORM!$H$2:$K$126,MATCH($E891,Esquemas_NORM!$A$2:$A$126,0),MATCH(AB$4,Esquemas_NORM!$H$1:$K$1,0)))</f>
        <v>Área Metropolitana del Valle de Aburrá</v>
      </c>
      <c r="AC891" s="568" t="str">
        <f>IF($E891="","",INDEX(Esquemas_NORM!$H$2:$K$126,MATCH($E891,Esquemas_NORM!$A$2:$A$126,0),MATCH(AC$4,Esquemas_NORM!$H$1:$K$1,0)))</f>
        <v>A la fecha no ha conformado un EAT asociación - unión</v>
      </c>
      <c r="AD891" s="645"/>
    </row>
    <row r="892" spans="1:30" hidden="1" x14ac:dyDescent="0.3">
      <c r="A892" s="556">
        <v>2022</v>
      </c>
      <c r="B892" s="529" t="s">
        <v>556</v>
      </c>
      <c r="C892" s="529" t="s">
        <v>144</v>
      </c>
      <c r="D892" s="529" t="s">
        <v>560</v>
      </c>
      <c r="E892" s="529" t="s">
        <v>160</v>
      </c>
      <c r="F892" s="529" t="s">
        <v>148</v>
      </c>
      <c r="G892" s="529" t="s">
        <v>161</v>
      </c>
      <c r="H892" s="557">
        <v>10.456163954640356</v>
      </c>
      <c r="I892" s="557">
        <v>4.8377149964232577E-2</v>
      </c>
      <c r="J892" s="558">
        <v>10.50454110460459</v>
      </c>
      <c r="K892" s="557">
        <v>603.4802371401895</v>
      </c>
      <c r="L892" s="557">
        <v>102.70464372933331</v>
      </c>
      <c r="M892" s="558">
        <v>706.18488086952277</v>
      </c>
      <c r="N892" s="557">
        <v>42.484907596508378</v>
      </c>
      <c r="O892" s="557">
        <v>226.01862149051621</v>
      </c>
      <c r="P892" s="557">
        <v>51.249459657234951</v>
      </c>
      <c r="Q892" s="557">
        <v>31.191590069291358</v>
      </c>
      <c r="R892" s="557">
        <v>130.99984451818656</v>
      </c>
      <c r="S892" s="557">
        <v>124.93698031778436</v>
      </c>
      <c r="T892" s="557">
        <v>114.33683299820095</v>
      </c>
      <c r="U892" s="557">
        <v>53.6820424089155</v>
      </c>
      <c r="V892" s="558">
        <v>774.9002790566384</v>
      </c>
      <c r="W892" s="558">
        <v>1406.3794436211538</v>
      </c>
      <c r="X892" s="557">
        <v>160.58424455021085</v>
      </c>
      <c r="Y892" s="559">
        <v>1566.0431149649628</v>
      </c>
      <c r="Z892" s="568" t="str">
        <f>SUBSTITUTE(SUBSTITUTE(SUBSTITUTE(SUBSTITUTE(IF(E892="","",VLOOKUP(E892,Esquemas_NORM!$A$2:$H$126,8,FALSE)),"PROVINCIA ADMINISTRATIVA Y DE PLANIFICACIÓN","PAT"),"PROVINCIA ADMINISTRATIVA Y DE PLANIFICACION","PAT"),"PROVINCIA ADMINISTRATIVA DE PLANIFICACION","PAT"),"PROVINCIA ADMINISTRATIVA Y PLANIFICACION","PAT")</f>
        <v>A la fecha no ha conformado un EAT Provincia</v>
      </c>
      <c r="AA892" s="568" t="str">
        <f>IF($E892="","",INDEX(Esquemas_NORM!$H$2:$K$126,MATCH($E892,Esquemas_NORM!$A$2:$A$126,0),MATCH(AA$4,Esquemas_NORM!$H$1:$K$1,0)))</f>
        <v>A la fecha no ha conformado un EAT Región</v>
      </c>
      <c r="AB892" s="568" t="str">
        <f>IF($E892="","",INDEX(Esquemas_NORM!$H$2:$K$126,MATCH($E892,Esquemas_NORM!$A$2:$A$126,0),MATCH(AB$4,Esquemas_NORM!$H$1:$K$1,0)))</f>
        <v>Área Metropolitana del Valle de Aburrá</v>
      </c>
      <c r="AC892" s="568" t="str">
        <f>IF($E892="","",INDEX(Esquemas_NORM!$H$2:$K$126,MATCH($E892,Esquemas_NORM!$A$2:$A$126,0),MATCH(AC$4,Esquemas_NORM!$H$1:$K$1,0)))</f>
        <v>A la fecha no ha conformado un EAT asociación - unión</v>
      </c>
      <c r="AD892" s="645"/>
    </row>
    <row r="893" spans="1:30" hidden="1" x14ac:dyDescent="0.3">
      <c r="A893" s="556">
        <v>2022</v>
      </c>
      <c r="B893" s="529" t="s">
        <v>556</v>
      </c>
      <c r="C893" s="529" t="s">
        <v>144</v>
      </c>
      <c r="D893" s="529" t="s">
        <v>561</v>
      </c>
      <c r="E893" s="529" t="s">
        <v>163</v>
      </c>
      <c r="F893" s="529" t="s">
        <v>148</v>
      </c>
      <c r="G893" s="529" t="s">
        <v>164</v>
      </c>
      <c r="H893" s="557">
        <v>13.255727725540448</v>
      </c>
      <c r="I893" s="557">
        <v>0</v>
      </c>
      <c r="J893" s="558">
        <v>13.255727725540448</v>
      </c>
      <c r="K893" s="557">
        <v>1939.0959737624119</v>
      </c>
      <c r="L893" s="557">
        <v>152.09447456098516</v>
      </c>
      <c r="M893" s="558">
        <v>2091.190448323397</v>
      </c>
      <c r="N893" s="557">
        <v>353.69582141515457</v>
      </c>
      <c r="O893" s="557">
        <v>1649.4447947063325</v>
      </c>
      <c r="P893" s="557">
        <v>319.96852534603988</v>
      </c>
      <c r="Q893" s="557">
        <v>465.78486079502716</v>
      </c>
      <c r="R893" s="557">
        <v>1195.0672136243675</v>
      </c>
      <c r="S893" s="557">
        <v>925.54911832385835</v>
      </c>
      <c r="T893" s="557">
        <v>951.10411075218155</v>
      </c>
      <c r="U893" s="557">
        <v>444.49738438070659</v>
      </c>
      <c r="V893" s="558">
        <v>6305.1118293436684</v>
      </c>
      <c r="W893" s="558">
        <v>7984.7564630727657</v>
      </c>
      <c r="X893" s="557">
        <v>911.72129282442177</v>
      </c>
      <c r="Y893" s="559">
        <v>8891.2511771862373</v>
      </c>
      <c r="Z893" s="568" t="str">
        <f>SUBSTITUTE(SUBSTITUTE(SUBSTITUTE(SUBSTITUTE(IF(E893="","",VLOOKUP(E893,Esquemas_NORM!$A$2:$H$126,8,FALSE)),"PROVINCIA ADMINISTRATIVA Y DE PLANIFICACIÓN","PAT"),"PROVINCIA ADMINISTRATIVA Y DE PLANIFICACION","PAT"),"PROVINCIA ADMINISTRATIVA DE PLANIFICACION","PAT"),"PROVINCIA ADMINISTRATIVA Y PLANIFICACION","PAT")</f>
        <v>A la fecha no ha conformado un EAT Provincia</v>
      </c>
      <c r="AA893" s="568" t="str">
        <f>IF($E893="","",INDEX(Esquemas_NORM!$H$2:$K$126,MATCH($E893,Esquemas_NORM!$A$2:$A$126,0),MATCH(AA$4,Esquemas_NORM!$H$1:$K$1,0)))</f>
        <v>A la fecha no ha conformado un EAT Región</v>
      </c>
      <c r="AB893" s="568" t="str">
        <f>IF($E893="","",INDEX(Esquemas_NORM!$H$2:$K$126,MATCH($E893,Esquemas_NORM!$A$2:$A$126,0),MATCH(AB$4,Esquemas_NORM!$H$1:$K$1,0)))</f>
        <v>Área Metropolitana del Valle de Aburrá</v>
      </c>
      <c r="AC893" s="568" t="str">
        <f>IF($E893="","",INDEX(Esquemas_NORM!$H$2:$K$126,MATCH($E893,Esquemas_NORM!$A$2:$A$126,0),MATCH(AC$4,Esquemas_NORM!$H$1:$K$1,0)))</f>
        <v>A la fecha no ha conformado un EAT asociación - unión</v>
      </c>
      <c r="AD893" s="645"/>
    </row>
    <row r="894" spans="1:30" hidden="1" x14ac:dyDescent="0.3">
      <c r="A894" s="556">
        <v>2022</v>
      </c>
      <c r="B894" s="529" t="s">
        <v>556</v>
      </c>
      <c r="C894" s="529" t="s">
        <v>144</v>
      </c>
      <c r="D894" s="529" t="s">
        <v>560</v>
      </c>
      <c r="E894" s="529" t="s">
        <v>166</v>
      </c>
      <c r="F894" s="529" t="s">
        <v>148</v>
      </c>
      <c r="G894" s="529" t="s">
        <v>167</v>
      </c>
      <c r="H894" s="557">
        <v>43.758396877654093</v>
      </c>
      <c r="I894" s="557">
        <v>21.254546837952436</v>
      </c>
      <c r="J894" s="558">
        <v>65.012943715606525</v>
      </c>
      <c r="K894" s="557">
        <v>1337.7606927134175</v>
      </c>
      <c r="L894" s="557">
        <v>330.15237033604802</v>
      </c>
      <c r="M894" s="558">
        <v>1667.9130630494656</v>
      </c>
      <c r="N894" s="557">
        <v>116.76384820518518</v>
      </c>
      <c r="O894" s="557">
        <v>256.27994720973709</v>
      </c>
      <c r="P894" s="557">
        <v>30.864858670455774</v>
      </c>
      <c r="Q894" s="557">
        <v>23.200890170866689</v>
      </c>
      <c r="R894" s="557">
        <v>90.627174755216387</v>
      </c>
      <c r="S894" s="557">
        <v>96.861769748281517</v>
      </c>
      <c r="T894" s="557">
        <v>79.578923113725054</v>
      </c>
      <c r="U894" s="557">
        <v>36.36975533448549</v>
      </c>
      <c r="V894" s="558">
        <v>730.54716720795318</v>
      </c>
      <c r="W894" s="558">
        <v>2353.850015536339</v>
      </c>
      <c r="X894" s="557">
        <v>268.76902122243479</v>
      </c>
      <c r="Y894" s="559">
        <v>2621.0782781349048</v>
      </c>
      <c r="Z894" s="568" t="str">
        <f>SUBSTITUTE(SUBSTITUTE(SUBSTITUTE(SUBSTITUTE(IF(E894="","",VLOOKUP(E894,Esquemas_NORM!$A$2:$H$126,8,FALSE)),"PROVINCIA ADMINISTRATIVA Y DE PLANIFICACIÓN","PAT"),"PROVINCIA ADMINISTRATIVA Y DE PLANIFICACION","PAT"),"PROVINCIA ADMINISTRATIVA DE PLANIFICACION","PAT"),"PROVINCIA ADMINISTRATIVA Y PLANIFICACION","PAT")</f>
        <v>A la fecha no ha conformado un EAT Provincia</v>
      </c>
      <c r="AA894" s="568" t="str">
        <f>IF($E894="","",INDEX(Esquemas_NORM!$H$2:$K$126,MATCH($E894,Esquemas_NORM!$A$2:$A$126,0),MATCH(AA$4,Esquemas_NORM!$H$1:$K$1,0)))</f>
        <v>A la fecha no ha conformado un EAT Región</v>
      </c>
      <c r="AB894" s="568" t="str">
        <f>IF($E894="","",INDEX(Esquemas_NORM!$H$2:$K$126,MATCH($E894,Esquemas_NORM!$A$2:$A$126,0),MATCH(AB$4,Esquemas_NORM!$H$1:$K$1,0)))</f>
        <v>Área Metropolitana del Valle de Aburrá</v>
      </c>
      <c r="AC894" s="568" t="str">
        <f>IF($E894="","",INDEX(Esquemas_NORM!$H$2:$K$126,MATCH($E894,Esquemas_NORM!$A$2:$A$126,0),MATCH(AC$4,Esquemas_NORM!$H$1:$K$1,0)))</f>
        <v>A la fecha no ha conformado un EAT asociación - unión</v>
      </c>
      <c r="AD894" s="645"/>
    </row>
    <row r="895" spans="1:30" hidden="1" x14ac:dyDescent="0.3">
      <c r="A895" s="556">
        <v>2022</v>
      </c>
      <c r="B895" s="529" t="s">
        <v>556</v>
      </c>
      <c r="C895" s="529" t="s">
        <v>144</v>
      </c>
      <c r="D895" s="529" t="s">
        <v>561</v>
      </c>
      <c r="E895" s="529" t="s">
        <v>169</v>
      </c>
      <c r="F895" s="529" t="s">
        <v>148</v>
      </c>
      <c r="G895" s="529" t="s">
        <v>170</v>
      </c>
      <c r="H895" s="557">
        <v>0.82603042430954798</v>
      </c>
      <c r="I895" s="557">
        <v>0.23079846556917405</v>
      </c>
      <c r="J895" s="558">
        <v>1.0568288898787221</v>
      </c>
      <c r="K895" s="557">
        <v>2700.9711150307021</v>
      </c>
      <c r="L895" s="557">
        <v>521.13026445174637</v>
      </c>
      <c r="M895" s="558">
        <v>3222.1013794824485</v>
      </c>
      <c r="N895" s="557">
        <v>286.21949401554986</v>
      </c>
      <c r="O895" s="557">
        <v>1526.2511738439405</v>
      </c>
      <c r="P895" s="557">
        <v>247.82166957312108</v>
      </c>
      <c r="Q895" s="557">
        <v>242.23235663411603</v>
      </c>
      <c r="R895" s="557">
        <v>724.72634440516686</v>
      </c>
      <c r="S895" s="557">
        <v>661.88174416289201</v>
      </c>
      <c r="T895" s="557">
        <v>671.61707643566717</v>
      </c>
      <c r="U895" s="557">
        <v>275.95717846973696</v>
      </c>
      <c r="V895" s="558">
        <v>4636.7070375401909</v>
      </c>
      <c r="W895" s="558">
        <v>7449.068167761423</v>
      </c>
      <c r="X895" s="557">
        <v>850.55494073705972</v>
      </c>
      <c r="Y895" s="559">
        <v>8294.7471750517852</v>
      </c>
      <c r="Z895" s="568" t="str">
        <f>SUBSTITUTE(SUBSTITUTE(SUBSTITUTE(SUBSTITUTE(IF(E895="","",VLOOKUP(E895,Esquemas_NORM!$A$2:$H$126,8,FALSE)),"PROVINCIA ADMINISTRATIVA Y DE PLANIFICACIÓN","PAT"),"PROVINCIA ADMINISTRATIVA Y DE PLANIFICACION","PAT"),"PROVINCIA ADMINISTRATIVA DE PLANIFICACION","PAT"),"PROVINCIA ADMINISTRATIVA Y PLANIFICACION","PAT")</f>
        <v>A la fecha no ha conformado un EAT Provincia</v>
      </c>
      <c r="AA895" s="568" t="str">
        <f>IF($E895="","",INDEX(Esquemas_NORM!$H$2:$K$126,MATCH($E895,Esquemas_NORM!$A$2:$A$126,0),MATCH(AA$4,Esquemas_NORM!$H$1:$K$1,0)))</f>
        <v>A la fecha no ha conformado un EAT Región</v>
      </c>
      <c r="AB895" s="568" t="str">
        <f>IF($E895="","",INDEX(Esquemas_NORM!$H$2:$K$126,MATCH($E895,Esquemas_NORM!$A$2:$A$126,0),MATCH(AB$4,Esquemas_NORM!$H$1:$K$1,0)))</f>
        <v>Área Metropolitana del Valle de Aburrá</v>
      </c>
      <c r="AC895" s="568" t="str">
        <f>IF($E895="","",INDEX(Esquemas_NORM!$H$2:$K$126,MATCH($E895,Esquemas_NORM!$A$2:$A$126,0),MATCH(AC$4,Esquemas_NORM!$H$1:$K$1,0)))</f>
        <v>A la fecha no ha conformado un EAT asociación - unión</v>
      </c>
      <c r="AD895" s="645"/>
    </row>
    <row r="896" spans="1:30" hidden="1" x14ac:dyDescent="0.3">
      <c r="A896" s="556">
        <v>2022</v>
      </c>
      <c r="B896" s="529" t="s">
        <v>556</v>
      </c>
      <c r="C896" s="529" t="s">
        <v>144</v>
      </c>
      <c r="D896" s="529" t="s">
        <v>561</v>
      </c>
      <c r="E896" s="529" t="s">
        <v>172</v>
      </c>
      <c r="F896" s="529" t="s">
        <v>148</v>
      </c>
      <c r="G896" s="529" t="s">
        <v>173</v>
      </c>
      <c r="H896" s="557">
        <v>4.7804813474570702</v>
      </c>
      <c r="I896" s="557">
        <v>7.5784887294422033E-6</v>
      </c>
      <c r="J896" s="558">
        <v>4.7804889259457992</v>
      </c>
      <c r="K896" s="557">
        <v>942.60570941337551</v>
      </c>
      <c r="L896" s="557">
        <v>83.238903792267266</v>
      </c>
      <c r="M896" s="558">
        <v>1025.8446132056429</v>
      </c>
      <c r="N896" s="557">
        <v>94.542847796525578</v>
      </c>
      <c r="O896" s="557">
        <v>301.62698177172399</v>
      </c>
      <c r="P896" s="557">
        <v>69.685558525174855</v>
      </c>
      <c r="Q896" s="557">
        <v>36.855592589253071</v>
      </c>
      <c r="R896" s="557">
        <v>193.45200373347737</v>
      </c>
      <c r="S896" s="557">
        <v>161.7054680538142</v>
      </c>
      <c r="T896" s="557">
        <v>122.56808115996935</v>
      </c>
      <c r="U896" s="557">
        <v>69.469589602483737</v>
      </c>
      <c r="V896" s="558">
        <v>1049.906123232422</v>
      </c>
      <c r="W896" s="558">
        <v>1969.5222979630978</v>
      </c>
      <c r="X896" s="557">
        <v>224.88543314374471</v>
      </c>
      <c r="Y896" s="559">
        <v>2193.1185417169245</v>
      </c>
      <c r="Z896" s="568" t="str">
        <f>SUBSTITUTE(SUBSTITUTE(SUBSTITUTE(SUBSTITUTE(IF(E896="","",VLOOKUP(E896,Esquemas_NORM!$A$2:$H$126,8,FALSE)),"PROVINCIA ADMINISTRATIVA Y DE PLANIFICACIÓN","PAT"),"PROVINCIA ADMINISTRATIVA Y DE PLANIFICACION","PAT"),"PROVINCIA ADMINISTRATIVA DE PLANIFICACION","PAT"),"PROVINCIA ADMINISTRATIVA Y PLANIFICACION","PAT")</f>
        <v>A la fecha no ha conformado un EAT Provincia</v>
      </c>
      <c r="AA896" s="568" t="str">
        <f>IF($E896="","",INDEX(Esquemas_NORM!$H$2:$K$126,MATCH($E896,Esquemas_NORM!$A$2:$A$126,0),MATCH(AA$4,Esquemas_NORM!$H$1:$K$1,0)))</f>
        <v>A la fecha no ha conformado un EAT Región</v>
      </c>
      <c r="AB896" s="568" t="str">
        <f>IF($E896="","",INDEX(Esquemas_NORM!$H$2:$K$126,MATCH($E896,Esquemas_NORM!$A$2:$A$126,0),MATCH(AB$4,Esquemas_NORM!$H$1:$K$1,0)))</f>
        <v>Área Metropolitana del Valle de Aburrá</v>
      </c>
      <c r="AC896" s="568" t="str">
        <f>IF($E896="","",INDEX(Esquemas_NORM!$H$2:$K$126,MATCH($E896,Esquemas_NORM!$A$2:$A$126,0),MATCH(AC$4,Esquemas_NORM!$H$1:$K$1,0)))</f>
        <v>A la fecha no ha conformado un EAT asociación - unión</v>
      </c>
      <c r="AD896" s="645"/>
    </row>
    <row r="897" spans="1:30" hidden="1" x14ac:dyDescent="0.3">
      <c r="A897" s="556">
        <v>2022</v>
      </c>
      <c r="B897" s="529" t="s">
        <v>556</v>
      </c>
      <c r="C897" s="529" t="s">
        <v>144</v>
      </c>
      <c r="D897" s="529" t="s">
        <v>561</v>
      </c>
      <c r="E897" s="529" t="s">
        <v>174</v>
      </c>
      <c r="F897" s="529" t="s">
        <v>148</v>
      </c>
      <c r="G897" s="529" t="s">
        <v>175</v>
      </c>
      <c r="H897" s="557">
        <v>4.4019162878292475</v>
      </c>
      <c r="I897" s="557">
        <v>0</v>
      </c>
      <c r="J897" s="558">
        <v>4.4019162878292475</v>
      </c>
      <c r="K897" s="557">
        <v>910.70845942276264</v>
      </c>
      <c r="L897" s="557">
        <v>96.072472556339036</v>
      </c>
      <c r="M897" s="558">
        <v>1006.7809319791016</v>
      </c>
      <c r="N897" s="557">
        <v>114.94686733315653</v>
      </c>
      <c r="O897" s="557">
        <v>579.42370400950108</v>
      </c>
      <c r="P897" s="557">
        <v>101.07438804743674</v>
      </c>
      <c r="Q897" s="557">
        <v>85.278481769520539</v>
      </c>
      <c r="R897" s="557">
        <v>328.59563099674068</v>
      </c>
      <c r="S897" s="557">
        <v>281.01253802169157</v>
      </c>
      <c r="T897" s="557">
        <v>371.51649495348477</v>
      </c>
      <c r="U897" s="557">
        <v>111.99565222428728</v>
      </c>
      <c r="V897" s="558">
        <v>1973.8437573558194</v>
      </c>
      <c r="W897" s="558">
        <v>2840.0829399134104</v>
      </c>
      <c r="X897" s="557">
        <v>324.2884240341586</v>
      </c>
      <c r="Y897" s="559">
        <v>3162.5123320409944</v>
      </c>
      <c r="Z897" s="568" t="str">
        <f>SUBSTITUTE(SUBSTITUTE(SUBSTITUTE(SUBSTITUTE(IF(E897="","",VLOOKUP(E897,Esquemas_NORM!$A$2:$H$126,8,FALSE)),"PROVINCIA ADMINISTRATIVA Y DE PLANIFICACIÓN","PAT"),"PROVINCIA ADMINISTRATIVA Y DE PLANIFICACION","PAT"),"PROVINCIA ADMINISTRATIVA DE PLANIFICACION","PAT"),"PROVINCIA ADMINISTRATIVA Y PLANIFICACION","PAT")</f>
        <v>A la fecha no ha conformado un EAT Provincia</v>
      </c>
      <c r="AA897" s="568" t="str">
        <f>IF($E897="","",INDEX(Esquemas_NORM!$H$2:$K$126,MATCH($E897,Esquemas_NORM!$A$2:$A$126,0),MATCH(AA$4,Esquemas_NORM!$H$1:$K$1,0)))</f>
        <v>A la fecha no ha conformado un EAT Región</v>
      </c>
      <c r="AB897" s="568" t="str">
        <f>IF($E897="","",INDEX(Esquemas_NORM!$H$2:$K$126,MATCH($E897,Esquemas_NORM!$A$2:$A$126,0),MATCH(AB$4,Esquemas_NORM!$H$1:$K$1,0)))</f>
        <v>Área Metropolitana del Valle de Aburrá</v>
      </c>
      <c r="AC897" s="568" t="str">
        <f>IF($E897="","",INDEX(Esquemas_NORM!$H$2:$K$126,MATCH($E897,Esquemas_NORM!$A$2:$A$126,0),MATCH(AC$4,Esquemas_NORM!$H$1:$K$1,0)))</f>
        <v>A la fecha no ha conformado un EAT asociación - unión</v>
      </c>
      <c r="AD897" s="645"/>
    </row>
    <row r="898" spans="1:30" hidden="1" x14ac:dyDescent="0.3">
      <c r="A898" s="556">
        <v>2022</v>
      </c>
      <c r="B898" s="529" t="s">
        <v>556</v>
      </c>
      <c r="C898" s="529" t="s">
        <v>176</v>
      </c>
      <c r="D898" s="529" t="s">
        <v>562</v>
      </c>
      <c r="E898" s="529" t="s">
        <v>179</v>
      </c>
      <c r="F898" s="529" t="s">
        <v>180</v>
      </c>
      <c r="G898" s="529" t="s">
        <v>182</v>
      </c>
      <c r="H898" s="557">
        <v>38.704000488324347</v>
      </c>
      <c r="I898" s="557">
        <v>7.061022256354601</v>
      </c>
      <c r="J898" s="558">
        <v>45.765022744678944</v>
      </c>
      <c r="K898" s="557">
        <v>5.4448989590971681</v>
      </c>
      <c r="L898" s="557">
        <v>10.84538600629617</v>
      </c>
      <c r="M898" s="558">
        <v>16.29028496539334</v>
      </c>
      <c r="N898" s="557">
        <v>5.1241412640537565</v>
      </c>
      <c r="O898" s="557">
        <v>71.158647562948374</v>
      </c>
      <c r="P898" s="557">
        <v>10.627304396555692</v>
      </c>
      <c r="Q898" s="557">
        <v>6.3034225415357295</v>
      </c>
      <c r="R898" s="557">
        <v>20.337552721271269</v>
      </c>
      <c r="S898" s="557">
        <v>27.185506757710087</v>
      </c>
      <c r="T898" s="557">
        <v>60.773409068815411</v>
      </c>
      <c r="U898" s="557">
        <v>14.233464930460624</v>
      </c>
      <c r="V898" s="558">
        <v>215.74344924335094</v>
      </c>
      <c r="W898" s="558">
        <v>296.39020609577665</v>
      </c>
      <c r="X898" s="557">
        <v>33.842642932415352</v>
      </c>
      <c r="Y898" s="559">
        <v>330.0388410144879</v>
      </c>
      <c r="Z898" s="568" t="str">
        <f>SUBSTITUTE(SUBSTITUTE(SUBSTITUTE(SUBSTITUTE(IF(E898="","",VLOOKUP(E898,Esquemas_NORM!$A$2:$H$126,8,FALSE)),"PROVINCIA ADMINISTRATIVA Y DE PLANIFICACIÓN","PAT"),"PROVINCIA ADMINISTRATIVA Y DE PLANIFICACION","PAT"),"PROVINCIA ADMINISTRATIVA DE PLANIFICACION","PAT"),"PROVINCIA ADMINISTRATIVA Y PLANIFICACION","PAT")</f>
        <v>A la fecha no ha conformado un EAT Provincia</v>
      </c>
      <c r="AA898" s="568" t="str">
        <f>IF($E898="","",INDEX(Esquemas_NORM!$H$2:$K$126,MATCH($E898,Esquemas_NORM!$A$2:$A$126,0),MATCH(AA$4,Esquemas_NORM!$H$1:$K$1,0)))</f>
        <v>Región de Planeación y Gestión del Bajo Cauca</v>
      </c>
      <c r="AB898" s="568" t="str">
        <f>IF($E898="","",INDEX(Esquemas_NORM!$H$2:$K$126,MATCH($E898,Esquemas_NORM!$A$2:$A$126,0),MATCH(AB$4,Esquemas_NORM!$H$1:$K$1,0)))</f>
        <v>A la fecha no ha conformado un EAT Área Metropolitana</v>
      </c>
      <c r="AC898" s="568" t="str">
        <f>IF($E898="","",INDEX(Esquemas_NORM!$H$2:$K$126,MATCH($E898,Esquemas_NORM!$A$2:$A$126,0),MATCH(AC$4,Esquemas_NORM!$H$1:$K$1,0)))</f>
        <v>A la fecha no ha conformado un EAT asociación - unión</v>
      </c>
      <c r="AD898" s="645"/>
    </row>
    <row r="899" spans="1:30" hidden="1" x14ac:dyDescent="0.3">
      <c r="A899" s="556">
        <v>2022</v>
      </c>
      <c r="B899" s="529" t="s">
        <v>556</v>
      </c>
      <c r="C899" s="529" t="s">
        <v>176</v>
      </c>
      <c r="D899" s="529" t="s">
        <v>562</v>
      </c>
      <c r="E899" s="529" t="s">
        <v>184</v>
      </c>
      <c r="F899" s="529" t="s">
        <v>180</v>
      </c>
      <c r="G899" s="529" t="s">
        <v>185</v>
      </c>
      <c r="H899" s="557">
        <v>30.177798978008965</v>
      </c>
      <c r="I899" s="557">
        <v>551.76821149903662</v>
      </c>
      <c r="J899" s="558">
        <v>581.94601047704555</v>
      </c>
      <c r="K899" s="557">
        <v>19.183445420229418</v>
      </c>
      <c r="L899" s="557">
        <v>34.047949693023625</v>
      </c>
      <c r="M899" s="558">
        <v>53.231395113253043</v>
      </c>
      <c r="N899" s="557">
        <v>39.505234849664262</v>
      </c>
      <c r="O899" s="557">
        <v>296.79109566336399</v>
      </c>
      <c r="P899" s="557">
        <v>33.215411353741722</v>
      </c>
      <c r="Q899" s="557">
        <v>26.901294420455638</v>
      </c>
      <c r="R899" s="557">
        <v>62.675125778296618</v>
      </c>
      <c r="S899" s="557">
        <v>141.97703785771287</v>
      </c>
      <c r="T899" s="557">
        <v>196.0539927829829</v>
      </c>
      <c r="U899" s="557">
        <v>37.258687399928412</v>
      </c>
      <c r="V899" s="558">
        <v>834.37788010614634</v>
      </c>
      <c r="W899" s="558">
        <v>1827.9285636382506</v>
      </c>
      <c r="X899" s="557">
        <v>208.71787398166879</v>
      </c>
      <c r="Y899" s="559">
        <v>2035.4499311816669</v>
      </c>
      <c r="Z899" s="568" t="str">
        <f>SUBSTITUTE(SUBSTITUTE(SUBSTITUTE(SUBSTITUTE(IF(E899="","",VLOOKUP(E899,Esquemas_NORM!$A$2:$H$126,8,FALSE)),"PROVINCIA ADMINISTRATIVA Y DE PLANIFICACIÓN","PAT"),"PROVINCIA ADMINISTRATIVA Y DE PLANIFICACION","PAT"),"PROVINCIA ADMINISTRATIVA DE PLANIFICACION","PAT"),"PROVINCIA ADMINISTRATIVA Y PLANIFICACION","PAT")</f>
        <v>A la fecha no ha conformado un EAT Provincia</v>
      </c>
      <c r="AA899" s="568" t="str">
        <f>IF($E899="","",INDEX(Esquemas_NORM!$H$2:$K$126,MATCH($E899,Esquemas_NORM!$A$2:$A$126,0),MATCH(AA$4,Esquemas_NORM!$H$1:$K$1,0)))</f>
        <v>Región de Planeación y Gestión del Bajo Cauca</v>
      </c>
      <c r="AB899" s="568" t="str">
        <f>IF($E899="","",INDEX(Esquemas_NORM!$H$2:$K$126,MATCH($E899,Esquemas_NORM!$A$2:$A$126,0),MATCH(AB$4,Esquemas_NORM!$H$1:$K$1,0)))</f>
        <v>A la fecha no ha conformado un EAT Área Metropolitana</v>
      </c>
      <c r="AC899" s="568" t="str">
        <f>IF($E899="","",INDEX(Esquemas_NORM!$H$2:$K$126,MATCH($E899,Esquemas_NORM!$A$2:$A$126,0),MATCH(AC$4,Esquemas_NORM!$H$1:$K$1,0)))</f>
        <v>A la fecha no ha conformado un EAT asociación - unión</v>
      </c>
      <c r="AD899" s="645"/>
    </row>
    <row r="900" spans="1:30" hidden="1" x14ac:dyDescent="0.3">
      <c r="A900" s="556">
        <v>2022</v>
      </c>
      <c r="B900" s="529" t="s">
        <v>556</v>
      </c>
      <c r="C900" s="529" t="s">
        <v>176</v>
      </c>
      <c r="D900" s="529" t="s">
        <v>562</v>
      </c>
      <c r="E900" s="529" t="s">
        <v>187</v>
      </c>
      <c r="F900" s="529" t="s">
        <v>180</v>
      </c>
      <c r="G900" s="529" t="s">
        <v>188</v>
      </c>
      <c r="H900" s="557">
        <v>12.446462983612477</v>
      </c>
      <c r="I900" s="557">
        <v>252.74888659992834</v>
      </c>
      <c r="J900" s="558">
        <v>265.1953495835408</v>
      </c>
      <c r="K900" s="557">
        <v>10.486102340481448</v>
      </c>
      <c r="L900" s="557">
        <v>14.984842749980949</v>
      </c>
      <c r="M900" s="558">
        <v>25.470945090462397</v>
      </c>
      <c r="N900" s="557">
        <v>20.632581258184221</v>
      </c>
      <c r="O900" s="557">
        <v>119.80766735429562</v>
      </c>
      <c r="P900" s="557">
        <v>21.659870335555677</v>
      </c>
      <c r="Q900" s="557">
        <v>10.734112107474372</v>
      </c>
      <c r="R900" s="557">
        <v>36.095695885336134</v>
      </c>
      <c r="S900" s="557">
        <v>67.138656032497337</v>
      </c>
      <c r="T900" s="557">
        <v>91.714968158244119</v>
      </c>
      <c r="U900" s="557">
        <v>23.913678962937965</v>
      </c>
      <c r="V900" s="558">
        <v>391.69723009452548</v>
      </c>
      <c r="W900" s="558">
        <v>842.09683932818257</v>
      </c>
      <c r="X900" s="557">
        <v>96.152916195714141</v>
      </c>
      <c r="Y900" s="559">
        <v>937.69854454665654</v>
      </c>
      <c r="Z900" s="568" t="str">
        <f>SUBSTITUTE(SUBSTITUTE(SUBSTITUTE(SUBSTITUTE(IF(E900="","",VLOOKUP(E900,Esquemas_NORM!$A$2:$H$126,8,FALSE)),"PROVINCIA ADMINISTRATIVA Y DE PLANIFICACIÓN","PAT"),"PROVINCIA ADMINISTRATIVA Y DE PLANIFICACION","PAT"),"PROVINCIA ADMINISTRATIVA DE PLANIFICACION","PAT"),"PROVINCIA ADMINISTRATIVA Y PLANIFICACION","PAT")</f>
        <v>A la fecha no ha conformado un EAT Provincia</v>
      </c>
      <c r="AA900" s="568" t="str">
        <f>IF($E900="","",INDEX(Esquemas_NORM!$H$2:$K$126,MATCH($E900,Esquemas_NORM!$A$2:$A$126,0),MATCH(AA$4,Esquemas_NORM!$H$1:$K$1,0)))</f>
        <v>Región de Planeación y Gestión del Bajo Cauca</v>
      </c>
      <c r="AB900" s="568" t="str">
        <f>IF($E900="","",INDEX(Esquemas_NORM!$H$2:$K$126,MATCH($E900,Esquemas_NORM!$A$2:$A$126,0),MATCH(AB$4,Esquemas_NORM!$H$1:$K$1,0)))</f>
        <v>A la fecha no ha conformado un EAT Área Metropolitana</v>
      </c>
      <c r="AC900" s="568" t="str">
        <f>IF($E900="","",INDEX(Esquemas_NORM!$H$2:$K$126,MATCH($E900,Esquemas_NORM!$A$2:$A$126,0),MATCH(AC$4,Esquemas_NORM!$H$1:$K$1,0)))</f>
        <v>A la fecha no ha conformado un EAT asociación - unión</v>
      </c>
      <c r="AD900" s="645"/>
    </row>
    <row r="901" spans="1:30" hidden="1" x14ac:dyDescent="0.3">
      <c r="A901" s="556">
        <v>2022</v>
      </c>
      <c r="B901" s="529" t="s">
        <v>556</v>
      </c>
      <c r="C901" s="529" t="s">
        <v>176</v>
      </c>
      <c r="D901" s="529" t="s">
        <v>562</v>
      </c>
      <c r="E901" s="529" t="s">
        <v>189</v>
      </c>
      <c r="F901" s="529" t="s">
        <v>180</v>
      </c>
      <c r="G901" s="529" t="s">
        <v>190</v>
      </c>
      <c r="H901" s="557">
        <v>21.32782118306525</v>
      </c>
      <c r="I901" s="557">
        <v>3.8922678131625719</v>
      </c>
      <c r="J901" s="558">
        <v>25.220088996227823</v>
      </c>
      <c r="K901" s="557">
        <v>8.5942003708057246</v>
      </c>
      <c r="L901" s="557">
        <v>4.4700116760690962</v>
      </c>
      <c r="M901" s="558">
        <v>13.064212046874822</v>
      </c>
      <c r="N901" s="557">
        <v>8.452514764094591</v>
      </c>
      <c r="O901" s="557">
        <v>53.813469601012827</v>
      </c>
      <c r="P901" s="557">
        <v>7.9623483458920603</v>
      </c>
      <c r="Q901" s="557">
        <v>5.2353126820571445</v>
      </c>
      <c r="R901" s="557">
        <v>15.751379428992818</v>
      </c>
      <c r="S901" s="557">
        <v>23.848376924745398</v>
      </c>
      <c r="T901" s="557">
        <v>61.910046762657558</v>
      </c>
      <c r="U901" s="557">
        <v>10.538900466945188</v>
      </c>
      <c r="V901" s="558">
        <v>187.51234897639759</v>
      </c>
      <c r="W901" s="558">
        <v>234.41438637402447</v>
      </c>
      <c r="X901" s="557">
        <v>26.76607463107398</v>
      </c>
      <c r="Y901" s="559">
        <v>261.02702047788529</v>
      </c>
      <c r="Z901" s="568" t="str">
        <f>SUBSTITUTE(SUBSTITUTE(SUBSTITUTE(SUBSTITUTE(IF(E901="","",VLOOKUP(E901,Esquemas_NORM!$A$2:$H$126,8,FALSE)),"PROVINCIA ADMINISTRATIVA Y DE PLANIFICACIÓN","PAT"),"PROVINCIA ADMINISTRATIVA Y DE PLANIFICACION","PAT"),"PROVINCIA ADMINISTRATIVA DE PLANIFICACION","PAT"),"PROVINCIA ADMINISTRATIVA Y PLANIFICACION","PAT")</f>
        <v>A la fecha no ha conformado un EAT Provincia</v>
      </c>
      <c r="AA901" s="568" t="str">
        <f>IF($E901="","",INDEX(Esquemas_NORM!$H$2:$K$126,MATCH($E901,Esquemas_NORM!$A$2:$A$126,0),MATCH(AA$4,Esquemas_NORM!$H$1:$K$1,0)))</f>
        <v>Región de Planeación y Gestión del Bajo Cauca</v>
      </c>
      <c r="AB901" s="568" t="str">
        <f>IF($E901="","",INDEX(Esquemas_NORM!$H$2:$K$126,MATCH($E901,Esquemas_NORM!$A$2:$A$126,0),MATCH(AB$4,Esquemas_NORM!$H$1:$K$1,0)))</f>
        <v>A la fecha no ha conformado un EAT Área Metropolitana</v>
      </c>
      <c r="AC901" s="568" t="str">
        <f>IF($E901="","",INDEX(Esquemas_NORM!$H$2:$K$126,MATCH($E901,Esquemas_NORM!$A$2:$A$126,0),MATCH(AC$4,Esquemas_NORM!$H$1:$K$1,0)))</f>
        <v>A la fecha no ha conformado un EAT asociación - unión</v>
      </c>
      <c r="AD901" s="645"/>
    </row>
    <row r="902" spans="1:30" hidden="1" x14ac:dyDescent="0.3">
      <c r="A902" s="556">
        <v>2022</v>
      </c>
      <c r="B902" s="529" t="s">
        <v>556</v>
      </c>
      <c r="C902" s="529" t="s">
        <v>176</v>
      </c>
      <c r="D902" s="529" t="s">
        <v>562</v>
      </c>
      <c r="E902" s="529" t="s">
        <v>191</v>
      </c>
      <c r="F902" s="529" t="s">
        <v>180</v>
      </c>
      <c r="G902" s="529" t="s">
        <v>192</v>
      </c>
      <c r="H902" s="557">
        <v>18.405342609537851</v>
      </c>
      <c r="I902" s="557">
        <v>13.642698751504703</v>
      </c>
      <c r="J902" s="558">
        <v>32.04804136104255</v>
      </c>
      <c r="K902" s="557">
        <v>3.2025459313845457</v>
      </c>
      <c r="L902" s="557">
        <v>12.846454005184215</v>
      </c>
      <c r="M902" s="558">
        <v>16.048999936568762</v>
      </c>
      <c r="N902" s="557">
        <v>9.4642541858170404</v>
      </c>
      <c r="O902" s="557">
        <v>64.824105662395709</v>
      </c>
      <c r="P902" s="557">
        <v>13.575480751970344</v>
      </c>
      <c r="Q902" s="557">
        <v>8.6352996011124858</v>
      </c>
      <c r="R902" s="557">
        <v>23.31390445191316</v>
      </c>
      <c r="S902" s="557">
        <v>28.951930708164312</v>
      </c>
      <c r="T902" s="557">
        <v>71.214131972695142</v>
      </c>
      <c r="U902" s="557">
        <v>13.452698358459422</v>
      </c>
      <c r="V902" s="558">
        <v>233.43180569252763</v>
      </c>
      <c r="W902" s="558">
        <v>291.12415114233164</v>
      </c>
      <c r="X902" s="557">
        <v>33.241350400534841</v>
      </c>
      <c r="Y902" s="559">
        <v>324.17494052855858</v>
      </c>
      <c r="Z902" s="568" t="str">
        <f>SUBSTITUTE(SUBSTITUTE(SUBSTITUTE(SUBSTITUTE(IF(E902="","",VLOOKUP(E902,Esquemas_NORM!$A$2:$H$126,8,FALSE)),"PROVINCIA ADMINISTRATIVA Y DE PLANIFICACIÓN","PAT"),"PROVINCIA ADMINISTRATIVA Y DE PLANIFICACION","PAT"),"PROVINCIA ADMINISTRATIVA DE PLANIFICACION","PAT"),"PROVINCIA ADMINISTRATIVA Y PLANIFICACION","PAT")</f>
        <v>A la fecha no ha conformado un EAT Provincia</v>
      </c>
      <c r="AA902" s="568" t="str">
        <f>IF($E902="","",INDEX(Esquemas_NORM!$H$2:$K$126,MATCH($E902,Esquemas_NORM!$A$2:$A$126,0),MATCH(AA$4,Esquemas_NORM!$H$1:$K$1,0)))</f>
        <v>Región de Planeación y Gestión del Bajo Cauca</v>
      </c>
      <c r="AB902" s="568" t="str">
        <f>IF($E902="","",INDEX(Esquemas_NORM!$H$2:$K$126,MATCH($E902,Esquemas_NORM!$A$2:$A$126,0),MATCH(AB$4,Esquemas_NORM!$H$1:$K$1,0)))</f>
        <v>A la fecha no ha conformado un EAT Área Metropolitana</v>
      </c>
      <c r="AC902" s="568" t="str">
        <f>IF($E902="","",INDEX(Esquemas_NORM!$H$2:$K$126,MATCH($E902,Esquemas_NORM!$A$2:$A$126,0),MATCH(AC$4,Esquemas_NORM!$H$1:$K$1,0)))</f>
        <v>A la fecha no ha conformado un EAT asociación - unión</v>
      </c>
      <c r="AD902" s="645"/>
    </row>
    <row r="903" spans="1:30" hidden="1" x14ac:dyDescent="0.3">
      <c r="A903" s="556">
        <v>2022</v>
      </c>
      <c r="B903" s="529" t="s">
        <v>556</v>
      </c>
      <c r="C903" s="529" t="s">
        <v>176</v>
      </c>
      <c r="D903" s="529" t="s">
        <v>562</v>
      </c>
      <c r="E903" s="529" t="s">
        <v>193</v>
      </c>
      <c r="F903" s="529" t="s">
        <v>180</v>
      </c>
      <c r="G903" s="529" t="s">
        <v>194</v>
      </c>
      <c r="H903" s="557">
        <v>20.967629706528452</v>
      </c>
      <c r="I903" s="557">
        <v>51.938456354329475</v>
      </c>
      <c r="J903" s="558">
        <v>72.90608606085793</v>
      </c>
      <c r="K903" s="557">
        <v>3.2680821569976759</v>
      </c>
      <c r="L903" s="557">
        <v>10.125062564557942</v>
      </c>
      <c r="M903" s="558">
        <v>13.393144721555618</v>
      </c>
      <c r="N903" s="557">
        <v>3.3705232497517215</v>
      </c>
      <c r="O903" s="557">
        <v>56.038184364802269</v>
      </c>
      <c r="P903" s="557">
        <v>7.9311652345020187</v>
      </c>
      <c r="Q903" s="557">
        <v>4.8328451797711134</v>
      </c>
      <c r="R903" s="557">
        <v>15.253349773979936</v>
      </c>
      <c r="S903" s="557">
        <v>24.355688875288532</v>
      </c>
      <c r="T903" s="557">
        <v>57.230320827395616</v>
      </c>
      <c r="U903" s="557">
        <v>8.1692125834035902</v>
      </c>
      <c r="V903" s="558">
        <v>177.1812900888948</v>
      </c>
      <c r="W903" s="558">
        <v>302.13232145779745</v>
      </c>
      <c r="X903" s="557">
        <v>34.498293341534705</v>
      </c>
      <c r="Y903" s="559">
        <v>336.43284817156677</v>
      </c>
      <c r="Z903" s="568" t="str">
        <f>SUBSTITUTE(SUBSTITUTE(SUBSTITUTE(SUBSTITUTE(IF(E903="","",VLOOKUP(E903,Esquemas_NORM!$A$2:$H$126,8,FALSE)),"PROVINCIA ADMINISTRATIVA Y DE PLANIFICACIÓN","PAT"),"PROVINCIA ADMINISTRATIVA Y DE PLANIFICACION","PAT"),"PROVINCIA ADMINISTRATIVA DE PLANIFICACION","PAT"),"PROVINCIA ADMINISTRATIVA Y PLANIFICACION","PAT")</f>
        <v>A la fecha no ha conformado un EAT Provincia</v>
      </c>
      <c r="AA903" s="568" t="str">
        <f>IF($E903="","",INDEX(Esquemas_NORM!$H$2:$K$126,MATCH($E903,Esquemas_NORM!$A$2:$A$126,0),MATCH(AA$4,Esquemas_NORM!$H$1:$K$1,0)))</f>
        <v>Región de Planeación y Gestión del Bajo Cauca</v>
      </c>
      <c r="AB903" s="568" t="str">
        <f>IF($E903="","",INDEX(Esquemas_NORM!$H$2:$K$126,MATCH($E903,Esquemas_NORM!$A$2:$A$126,0),MATCH(AB$4,Esquemas_NORM!$H$1:$K$1,0)))</f>
        <v>A la fecha no ha conformado un EAT Área Metropolitana</v>
      </c>
      <c r="AC903" s="568" t="str">
        <f>IF($E903="","",INDEX(Esquemas_NORM!$H$2:$K$126,MATCH($E903,Esquemas_NORM!$A$2:$A$126,0),MATCH(AC$4,Esquemas_NORM!$H$1:$K$1,0)))</f>
        <v>A la fecha no ha conformado un EAT asociación - unión</v>
      </c>
      <c r="AD903" s="645"/>
    </row>
    <row r="904" spans="1:30" hidden="1" x14ac:dyDescent="0.3">
      <c r="A904" s="556">
        <v>2022</v>
      </c>
      <c r="B904" s="529" t="s">
        <v>556</v>
      </c>
      <c r="C904" s="529" t="s">
        <v>195</v>
      </c>
      <c r="D904" s="529" t="s">
        <v>563</v>
      </c>
      <c r="E904" s="529" t="s">
        <v>197</v>
      </c>
      <c r="F904" s="529" t="s">
        <v>198</v>
      </c>
      <c r="G904" s="529" t="s">
        <v>200</v>
      </c>
      <c r="H904" s="557">
        <v>6.5803344296545383</v>
      </c>
      <c r="I904" s="557">
        <v>0.21152295864525683</v>
      </c>
      <c r="J904" s="558">
        <v>6.7918573882997952</v>
      </c>
      <c r="K904" s="557">
        <v>1.1371476409113459</v>
      </c>
      <c r="L904" s="557">
        <v>1.7954538174761459</v>
      </c>
      <c r="M904" s="558">
        <v>2.9326014583874915</v>
      </c>
      <c r="N904" s="557">
        <v>0.96428494030751433</v>
      </c>
      <c r="O904" s="557">
        <v>8.8884056536996798</v>
      </c>
      <c r="P904" s="557">
        <v>1.9355483117087098</v>
      </c>
      <c r="Q904" s="557">
        <v>1.4591364156050446</v>
      </c>
      <c r="R904" s="557">
        <v>6.6898835608035023</v>
      </c>
      <c r="S904" s="557">
        <v>5.8601314684214394</v>
      </c>
      <c r="T904" s="557">
        <v>11.122911196115814</v>
      </c>
      <c r="U904" s="557">
        <v>3.1247530020007885</v>
      </c>
      <c r="V904" s="558">
        <v>40.045054548662492</v>
      </c>
      <c r="W904" s="558">
        <v>51.276080774798096</v>
      </c>
      <c r="X904" s="557">
        <v>5.8548428961055317</v>
      </c>
      <c r="Y904" s="559">
        <v>57.097359908076619</v>
      </c>
      <c r="Z904" s="568" t="str">
        <f>SUBSTITUTE(SUBSTITUTE(SUBSTITUTE(SUBSTITUTE(IF(E904="","",VLOOKUP(E904,Esquemas_NORM!$A$2:$H$126,8,FALSE)),"PROVINCIA ADMINISTRATIVA Y DE PLANIFICACIÓN","PAT"),"PROVINCIA ADMINISTRATIVA Y DE PLANIFICACION","PAT"),"PROVINCIA ADMINISTRATIVA DE PLANIFICACION","PAT"),"PROVINCIA ADMINISTRATIVA Y PLANIFICACION","PAT")</f>
        <v>A la fecha no ha conformado un EAT Provincia</v>
      </c>
      <c r="AA904" s="568" t="str">
        <f>IF($E904="","",INDEX(Esquemas_NORM!$H$2:$K$126,MATCH($E904,Esquemas_NORM!$A$2:$A$126,0),MATCH(AA$4,Esquemas_NORM!$H$1:$K$1,0)))</f>
        <v>A la fecha no ha conformado un EAT Región</v>
      </c>
      <c r="AB904" s="568" t="str">
        <f>IF($E904="","",INDEX(Esquemas_NORM!$H$2:$K$126,MATCH($E904,Esquemas_NORM!$A$2:$A$126,0),MATCH(AB$4,Esquemas_NORM!$H$1:$K$1,0)))</f>
        <v>A la fecha no ha conformado un EAT Área Metropolitana</v>
      </c>
      <c r="AC904" s="568" t="str">
        <f>IF($E904="","",INDEX(Esquemas_NORM!$H$2:$K$126,MATCH($E904,Esquemas_NORM!$A$2:$A$126,0),MATCH(AC$4,Esquemas_NORM!$H$1:$K$1,0)))</f>
        <v>ASOCIACIÓN DE MUNICIPIOS DEL MAGDALENA MEDIO ANTIOQUEÑO - AMMA</v>
      </c>
      <c r="AD904" s="645"/>
    </row>
    <row r="905" spans="1:30" hidden="1" x14ac:dyDescent="0.3">
      <c r="A905" s="556">
        <v>2022</v>
      </c>
      <c r="B905" s="529" t="s">
        <v>556</v>
      </c>
      <c r="C905" s="529" t="s">
        <v>195</v>
      </c>
      <c r="D905" s="529" t="s">
        <v>563</v>
      </c>
      <c r="E905" s="529" t="s">
        <v>201</v>
      </c>
      <c r="F905" s="529" t="s">
        <v>198</v>
      </c>
      <c r="G905" s="529" t="s">
        <v>202</v>
      </c>
      <c r="H905" s="557">
        <v>23.562038931758728</v>
      </c>
      <c r="I905" s="557">
        <v>2.2850235374570995</v>
      </c>
      <c r="J905" s="558">
        <v>25.847062469215828</v>
      </c>
      <c r="K905" s="557">
        <v>1.3050560987458522</v>
      </c>
      <c r="L905" s="557">
        <v>4.8244929803976708</v>
      </c>
      <c r="M905" s="558">
        <v>6.1295490791435228</v>
      </c>
      <c r="N905" s="557">
        <v>2.0333191842076026</v>
      </c>
      <c r="O905" s="557">
        <v>17.732186236682345</v>
      </c>
      <c r="P905" s="557">
        <v>2.3485530963801171</v>
      </c>
      <c r="Q905" s="557">
        <v>2.1585596215931329</v>
      </c>
      <c r="R905" s="557">
        <v>9.6349369694410871</v>
      </c>
      <c r="S905" s="557">
        <v>10.1036791593607</v>
      </c>
      <c r="T905" s="557">
        <v>20.925578476502345</v>
      </c>
      <c r="U905" s="557">
        <v>5.6054250947906752</v>
      </c>
      <c r="V905" s="558">
        <v>70.542237838958002</v>
      </c>
      <c r="W905" s="558">
        <v>113.85836909246056</v>
      </c>
      <c r="X905" s="557">
        <v>13.000659437502275</v>
      </c>
      <c r="Y905" s="559">
        <v>126.78450030474866</v>
      </c>
      <c r="Z905" s="568" t="str">
        <f>SUBSTITUTE(SUBSTITUTE(SUBSTITUTE(SUBSTITUTE(IF(E905="","",VLOOKUP(E905,Esquemas_NORM!$A$2:$H$126,8,FALSE)),"PROVINCIA ADMINISTRATIVA Y DE PLANIFICACIÓN","PAT"),"PROVINCIA ADMINISTRATIVA Y DE PLANIFICACION","PAT"),"PROVINCIA ADMINISTRATIVA DE PLANIFICACION","PAT"),"PROVINCIA ADMINISTRATIVA Y PLANIFICACION","PAT")</f>
        <v>A la fecha no ha conformado un EAT Provincia</v>
      </c>
      <c r="AA905" s="568" t="str">
        <f>IF($E905="","",INDEX(Esquemas_NORM!$H$2:$K$126,MATCH($E905,Esquemas_NORM!$A$2:$A$126,0),MATCH(AA$4,Esquemas_NORM!$H$1:$K$1,0)))</f>
        <v>A la fecha no ha conformado un EAT Región</v>
      </c>
      <c r="AB905" s="568" t="str">
        <f>IF($E905="","",INDEX(Esquemas_NORM!$H$2:$K$126,MATCH($E905,Esquemas_NORM!$A$2:$A$126,0),MATCH(AB$4,Esquemas_NORM!$H$1:$K$1,0)))</f>
        <v>A la fecha no ha conformado un EAT Área Metropolitana</v>
      </c>
      <c r="AC905" s="568" t="str">
        <f>IF($E905="","",INDEX(Esquemas_NORM!$H$2:$K$126,MATCH($E905,Esquemas_NORM!$A$2:$A$126,0),MATCH(AC$4,Esquemas_NORM!$H$1:$K$1,0)))</f>
        <v>ASOCIACIÓN DE MUNICIPIOS DEL MAGDALENA MEDIO ANTIOQUEÑO - AMMA</v>
      </c>
      <c r="AD905" s="645"/>
    </row>
    <row r="906" spans="1:30" hidden="1" x14ac:dyDescent="0.3">
      <c r="A906" s="556">
        <v>2022</v>
      </c>
      <c r="B906" s="529" t="s">
        <v>556</v>
      </c>
      <c r="C906" s="529" t="s">
        <v>195</v>
      </c>
      <c r="D906" s="529" t="s">
        <v>564</v>
      </c>
      <c r="E906" s="529" t="s">
        <v>203</v>
      </c>
      <c r="F906" s="529" t="s">
        <v>198</v>
      </c>
      <c r="G906" s="529" t="s">
        <v>204</v>
      </c>
      <c r="H906" s="557">
        <v>24.918451953662025</v>
      </c>
      <c r="I906" s="557">
        <v>29.213964627127318</v>
      </c>
      <c r="J906" s="558">
        <v>54.132416580789339</v>
      </c>
      <c r="K906" s="557">
        <v>44.036550854552253</v>
      </c>
      <c r="L906" s="557">
        <v>5.7632408559562061</v>
      </c>
      <c r="M906" s="558">
        <v>49.799791710508458</v>
      </c>
      <c r="N906" s="557">
        <v>38.014049053130428</v>
      </c>
      <c r="O906" s="557">
        <v>164.04769480641835</v>
      </c>
      <c r="P906" s="557">
        <v>23.718027423938128</v>
      </c>
      <c r="Q906" s="557">
        <v>25.735591096951431</v>
      </c>
      <c r="R906" s="557">
        <v>59.15899606589204</v>
      </c>
      <c r="S906" s="557">
        <v>87.303437390032542</v>
      </c>
      <c r="T906" s="557">
        <v>74.661237886437988</v>
      </c>
      <c r="U906" s="557">
        <v>30.906420707148563</v>
      </c>
      <c r="V906" s="558">
        <v>503.54545442994953</v>
      </c>
      <c r="W906" s="558">
        <v>629.146692161435</v>
      </c>
      <c r="X906" s="557">
        <v>71.837686998533329</v>
      </c>
      <c r="Y906" s="559">
        <v>700.57255887183226</v>
      </c>
      <c r="Z906" s="568" t="str">
        <f>SUBSTITUTE(SUBSTITUTE(SUBSTITUTE(SUBSTITUTE(IF(E906="","",VLOOKUP(E906,Esquemas_NORM!$A$2:$H$126,8,FALSE)),"PROVINCIA ADMINISTRATIVA Y DE PLANIFICACIÓN","PAT"),"PROVINCIA ADMINISTRATIVA Y DE PLANIFICACION","PAT"),"PROVINCIA ADMINISTRATIVA DE PLANIFICACION","PAT"),"PROVINCIA ADMINISTRATIVA Y PLANIFICACION","PAT")</f>
        <v>A la fecha no ha conformado un EAT Provincia</v>
      </c>
      <c r="AA906" s="568" t="str">
        <f>IF($E906="","",INDEX(Esquemas_NORM!$H$2:$K$126,MATCH($E906,Esquemas_NORM!$A$2:$A$126,0),MATCH(AA$4,Esquemas_NORM!$H$1:$K$1,0)))</f>
        <v>A la fecha no ha conformado un EAT Región</v>
      </c>
      <c r="AB906" s="568" t="str">
        <f>IF($E906="","",INDEX(Esquemas_NORM!$H$2:$K$126,MATCH($E906,Esquemas_NORM!$A$2:$A$126,0),MATCH(AB$4,Esquemas_NORM!$H$1:$K$1,0)))</f>
        <v>A la fecha no ha conformado un EAT Área Metropolitana</v>
      </c>
      <c r="AC906" s="568" t="str">
        <f>IF($E906="","",INDEX(Esquemas_NORM!$H$2:$K$126,MATCH($E906,Esquemas_NORM!$A$2:$A$126,0),MATCH(AC$4,Esquemas_NORM!$H$1:$K$1,0)))</f>
        <v>ASOCIACIÓN DE MUNICIPIOS DEL MAGDALENA MEDIO ANTIOQUEÑO - AMMA</v>
      </c>
      <c r="AD906" s="645"/>
    </row>
    <row r="907" spans="1:30" hidden="1" x14ac:dyDescent="0.3">
      <c r="A907" s="556">
        <v>2022</v>
      </c>
      <c r="B907" s="529" t="s">
        <v>556</v>
      </c>
      <c r="C907" s="529" t="s">
        <v>195</v>
      </c>
      <c r="D907" s="529" t="s">
        <v>564</v>
      </c>
      <c r="E907" s="529" t="s">
        <v>205</v>
      </c>
      <c r="F907" s="529" t="s">
        <v>198</v>
      </c>
      <c r="G907" s="529" t="s">
        <v>206</v>
      </c>
      <c r="H907" s="557">
        <v>9.1494599029982275</v>
      </c>
      <c r="I907" s="557">
        <v>73.470185432838363</v>
      </c>
      <c r="J907" s="558">
        <v>82.619645335836594</v>
      </c>
      <c r="K907" s="557">
        <v>41.633273088137571</v>
      </c>
      <c r="L907" s="557">
        <v>2.1111905874697912</v>
      </c>
      <c r="M907" s="558">
        <v>43.744463675607363</v>
      </c>
      <c r="N907" s="557">
        <v>135.29187853284094</v>
      </c>
      <c r="O907" s="557">
        <v>20.0264061086331</v>
      </c>
      <c r="P907" s="557">
        <v>4.2834088440028655</v>
      </c>
      <c r="Q907" s="557">
        <v>2.7475552679862356</v>
      </c>
      <c r="R907" s="557">
        <v>11.629128834997147</v>
      </c>
      <c r="S907" s="557">
        <v>33.200759061803204</v>
      </c>
      <c r="T907" s="557">
        <v>20.775932919049982</v>
      </c>
      <c r="U907" s="557">
        <v>7.7575556485531791</v>
      </c>
      <c r="V907" s="558">
        <v>235.71262521786667</v>
      </c>
      <c r="W907" s="558">
        <v>443.0488853715259</v>
      </c>
      <c r="X907" s="557">
        <v>50.588531337658026</v>
      </c>
      <c r="Y907" s="559">
        <v>493.34741038489415</v>
      </c>
      <c r="Z907" s="568" t="str">
        <f>SUBSTITUTE(SUBSTITUTE(SUBSTITUTE(SUBSTITUTE(IF(E907="","",VLOOKUP(E907,Esquemas_NORM!$A$2:$H$126,8,FALSE)),"PROVINCIA ADMINISTRATIVA Y DE PLANIFICACIÓN","PAT"),"PROVINCIA ADMINISTRATIVA Y DE PLANIFICACION","PAT"),"PROVINCIA ADMINISTRATIVA DE PLANIFICACION","PAT"),"PROVINCIA ADMINISTRATIVA Y PLANIFICACION","PAT")</f>
        <v>A la fecha no ha conformado un EAT Provincia</v>
      </c>
      <c r="AA907" s="568" t="str">
        <f>IF($E907="","",INDEX(Esquemas_NORM!$H$2:$K$126,MATCH($E907,Esquemas_NORM!$A$2:$A$126,0),MATCH(AA$4,Esquemas_NORM!$H$1:$K$1,0)))</f>
        <v>A la fecha no ha conformado un EAT Región</v>
      </c>
      <c r="AB907" s="568" t="str">
        <f>IF($E907="","",INDEX(Esquemas_NORM!$H$2:$K$126,MATCH($E907,Esquemas_NORM!$A$2:$A$126,0),MATCH(AB$4,Esquemas_NORM!$H$1:$K$1,0)))</f>
        <v>A la fecha no ha conformado un EAT Área Metropolitana</v>
      </c>
      <c r="AC907" s="568" t="str">
        <f>IF($E907="","",INDEX(Esquemas_NORM!$H$2:$K$126,MATCH($E907,Esquemas_NORM!$A$2:$A$126,0),MATCH(AC$4,Esquemas_NORM!$H$1:$K$1,0)))</f>
        <v>ASOCIACIÓN DE MUNICIPIOS DEL MAGDALENA MEDIO ANTIOQUEÑO - AMMA</v>
      </c>
      <c r="AD907" s="645"/>
    </row>
    <row r="908" spans="1:30" hidden="1" x14ac:dyDescent="0.3">
      <c r="A908" s="556">
        <v>2022</v>
      </c>
      <c r="B908" s="529" t="s">
        <v>556</v>
      </c>
      <c r="C908" s="529" t="s">
        <v>195</v>
      </c>
      <c r="D908" s="529" t="s">
        <v>564</v>
      </c>
      <c r="E908" s="529" t="s">
        <v>207</v>
      </c>
      <c r="F908" s="529" t="s">
        <v>198</v>
      </c>
      <c r="G908" s="529" t="s">
        <v>208</v>
      </c>
      <c r="H908" s="557">
        <v>7.2870769610994373</v>
      </c>
      <c r="I908" s="557">
        <v>5.5582163991339835</v>
      </c>
      <c r="J908" s="558">
        <v>12.84529336023342</v>
      </c>
      <c r="K908" s="557">
        <v>18.993470886728787</v>
      </c>
      <c r="L908" s="557">
        <v>7.1142556542427933</v>
      </c>
      <c r="M908" s="558">
        <v>26.10772654097158</v>
      </c>
      <c r="N908" s="557">
        <v>8.0747781310723052</v>
      </c>
      <c r="O908" s="557">
        <v>67.775142481553601</v>
      </c>
      <c r="P908" s="557">
        <v>4.4444142411220424</v>
      </c>
      <c r="Q908" s="557">
        <v>3.0233141034248554</v>
      </c>
      <c r="R908" s="557">
        <v>14.79587540825619</v>
      </c>
      <c r="S908" s="557">
        <v>23.289609043399302</v>
      </c>
      <c r="T908" s="557">
        <v>24.329426186422477</v>
      </c>
      <c r="U908" s="557">
        <v>7.3474346652746778</v>
      </c>
      <c r="V908" s="558">
        <v>153.07999426052544</v>
      </c>
      <c r="W908" s="558">
        <v>197.53429423284473</v>
      </c>
      <c r="X908" s="557">
        <v>22.555005020883936</v>
      </c>
      <c r="Y908" s="559">
        <v>219.9599993130611</v>
      </c>
      <c r="Z908" s="568" t="str">
        <f>SUBSTITUTE(SUBSTITUTE(SUBSTITUTE(SUBSTITUTE(IF(E908="","",VLOOKUP(E908,Esquemas_NORM!$A$2:$H$126,8,FALSE)),"PROVINCIA ADMINISTRATIVA Y DE PLANIFICACIÓN","PAT"),"PROVINCIA ADMINISTRATIVA Y DE PLANIFICACION","PAT"),"PROVINCIA ADMINISTRATIVA DE PLANIFICACION","PAT"),"PROVINCIA ADMINISTRATIVA Y PLANIFICACION","PAT")</f>
        <v>A la fecha no ha conformado un EAT Provincia</v>
      </c>
      <c r="AA908" s="568" t="str">
        <f>IF($E908="","",INDEX(Esquemas_NORM!$H$2:$K$126,MATCH($E908,Esquemas_NORM!$A$2:$A$126,0),MATCH(AA$4,Esquemas_NORM!$H$1:$K$1,0)))</f>
        <v>A la fecha no ha conformado un EAT Región</v>
      </c>
      <c r="AB908" s="568" t="str">
        <f>IF($E908="","",INDEX(Esquemas_NORM!$H$2:$K$126,MATCH($E908,Esquemas_NORM!$A$2:$A$126,0),MATCH(AB$4,Esquemas_NORM!$H$1:$K$1,0)))</f>
        <v>A la fecha no ha conformado un EAT Área Metropolitana</v>
      </c>
      <c r="AC908" s="568" t="str">
        <f>IF($E908="","",INDEX(Esquemas_NORM!$H$2:$K$126,MATCH($E908,Esquemas_NORM!$A$2:$A$126,0),MATCH(AC$4,Esquemas_NORM!$H$1:$K$1,0)))</f>
        <v>ASOCIACIÓN DE MUNICIPIOS DEL MAGDALENA MEDIO ANTIOQUEÑO - AMMA</v>
      </c>
      <c r="AD908" s="645"/>
    </row>
    <row r="909" spans="1:30" hidden="1" x14ac:dyDescent="0.3">
      <c r="A909" s="556">
        <v>2022</v>
      </c>
      <c r="B909" s="529" t="s">
        <v>556</v>
      </c>
      <c r="C909" s="529" t="s">
        <v>195</v>
      </c>
      <c r="D909" s="529" t="s">
        <v>564</v>
      </c>
      <c r="E909" s="529" t="s">
        <v>209</v>
      </c>
      <c r="F909" s="529" t="s">
        <v>198</v>
      </c>
      <c r="G909" s="529" t="s">
        <v>210</v>
      </c>
      <c r="H909" s="557">
        <v>35.223994199557673</v>
      </c>
      <c r="I909" s="557">
        <v>466.48205844178858</v>
      </c>
      <c r="J909" s="558">
        <v>501.70605264134628</v>
      </c>
      <c r="K909" s="557">
        <v>4.4405680216447863</v>
      </c>
      <c r="L909" s="557">
        <v>8.9444480359279162</v>
      </c>
      <c r="M909" s="558">
        <v>13.385016057572702</v>
      </c>
      <c r="N909" s="557">
        <v>14.137207576914779</v>
      </c>
      <c r="O909" s="557">
        <v>26.485036857635919</v>
      </c>
      <c r="P909" s="557">
        <v>5.554916686025611</v>
      </c>
      <c r="Q909" s="557">
        <v>2.9316390131800971</v>
      </c>
      <c r="R909" s="557">
        <v>16.892155650926842</v>
      </c>
      <c r="S909" s="557">
        <v>52.345181445396022</v>
      </c>
      <c r="T909" s="557">
        <v>26.169674515540851</v>
      </c>
      <c r="U909" s="557">
        <v>9.0490520131472074</v>
      </c>
      <c r="V909" s="558">
        <v>153.56486375876733</v>
      </c>
      <c r="W909" s="558">
        <v>986.62498798992954</v>
      </c>
      <c r="X909" s="557">
        <v>112.65553479879028</v>
      </c>
      <c r="Y909" s="559">
        <v>1098.6347080814273</v>
      </c>
      <c r="Z909" s="568" t="str">
        <f>SUBSTITUTE(SUBSTITUTE(SUBSTITUTE(SUBSTITUTE(IF(E909="","",VLOOKUP(E909,Esquemas_NORM!$A$2:$H$126,8,FALSE)),"PROVINCIA ADMINISTRATIVA Y DE PLANIFICACIÓN","PAT"),"PROVINCIA ADMINISTRATIVA Y DE PLANIFICACION","PAT"),"PROVINCIA ADMINISTRATIVA DE PLANIFICACION","PAT"),"PROVINCIA ADMINISTRATIVA Y PLANIFICACION","PAT")</f>
        <v>A la fecha no ha conformado un EAT Provincia</v>
      </c>
      <c r="AA909" s="568" t="str">
        <f>IF($E909="","",INDEX(Esquemas_NORM!$H$2:$K$126,MATCH($E909,Esquemas_NORM!$A$2:$A$126,0),MATCH(AA$4,Esquemas_NORM!$H$1:$K$1,0)))</f>
        <v>A la fecha no ha conformado un EAT Región</v>
      </c>
      <c r="AB909" s="568" t="str">
        <f>IF($E909="","",INDEX(Esquemas_NORM!$H$2:$K$126,MATCH($E909,Esquemas_NORM!$A$2:$A$126,0),MATCH(AB$4,Esquemas_NORM!$H$1:$K$1,0)))</f>
        <v>A la fecha no ha conformado un EAT Área Metropolitana</v>
      </c>
      <c r="AC909" s="568" t="str">
        <f>IF($E909="","",INDEX(Esquemas_NORM!$H$2:$K$126,MATCH($E909,Esquemas_NORM!$A$2:$A$126,0),MATCH(AC$4,Esquemas_NORM!$H$1:$K$1,0)))</f>
        <v>ASOCIACIÓN DE MUNICIPIOS DEL MAGDALENA MEDIO ANTIOQUEÑO - AMMA</v>
      </c>
      <c r="AD909" s="645"/>
    </row>
    <row r="910" spans="1:30" hidden="1" x14ac:dyDescent="0.3">
      <c r="A910" s="556">
        <v>2022</v>
      </c>
      <c r="B910" s="529" t="s">
        <v>556</v>
      </c>
      <c r="C910" s="529" t="s">
        <v>211</v>
      </c>
      <c r="D910" s="529" t="s">
        <v>565</v>
      </c>
      <c r="E910" s="529" t="s">
        <v>213</v>
      </c>
      <c r="F910" s="529" t="s">
        <v>214</v>
      </c>
      <c r="G910" s="529" t="s">
        <v>215</v>
      </c>
      <c r="H910" s="557">
        <v>30.980710942934508</v>
      </c>
      <c r="I910" s="557">
        <v>8.6674771105337651</v>
      </c>
      <c r="J910" s="558">
        <v>39.648188053468274</v>
      </c>
      <c r="K910" s="557">
        <v>13.141935598322087</v>
      </c>
      <c r="L910" s="557">
        <v>25.454868988147915</v>
      </c>
      <c r="M910" s="558">
        <v>38.59680458647</v>
      </c>
      <c r="N910" s="557">
        <v>415.20864882522801</v>
      </c>
      <c r="O910" s="557">
        <v>39.545729129394253</v>
      </c>
      <c r="P910" s="557">
        <v>5.622598449577862</v>
      </c>
      <c r="Q910" s="557">
        <v>4.6918241316447871</v>
      </c>
      <c r="R910" s="557">
        <v>18.64410883770385</v>
      </c>
      <c r="S910" s="557">
        <v>39.552213652682724</v>
      </c>
      <c r="T910" s="557">
        <v>26.790212015019922</v>
      </c>
      <c r="U910" s="557">
        <v>10.505585163766012</v>
      </c>
      <c r="V910" s="558">
        <v>560.56092020501751</v>
      </c>
      <c r="W910" s="558">
        <v>764.93492411239276</v>
      </c>
      <c r="X910" s="557">
        <v>87.342358049809349</v>
      </c>
      <c r="Y910" s="559">
        <v>851.77657902765895</v>
      </c>
      <c r="Z910" s="568" t="str">
        <f>SUBSTITUTE(SUBSTITUTE(SUBSTITUTE(SUBSTITUTE(IF(E910="","",VLOOKUP(E910,Esquemas_NORM!$A$2:$H$126,8,FALSE)),"PROVINCIA ADMINISTRATIVA Y DE PLANIFICACIÓN","PAT"),"PROVINCIA ADMINISTRATIVA Y DE PLANIFICACION","PAT"),"PROVINCIA ADMINISTRATIVA DE PLANIFICACION","PAT"),"PROVINCIA ADMINISTRATIVA Y PLANIFICACION","PAT")</f>
        <v>PAT MINERO AGROECOLOGICA</v>
      </c>
      <c r="AA910" s="568" t="str">
        <f>IF($E910="","",INDEX(Esquemas_NORM!$H$2:$K$126,MATCH($E910,Esquemas_NORM!$A$2:$A$126,0),MATCH(AA$4,Esquemas_NORM!$H$1:$K$1,0)))</f>
        <v>A la fecha no ha conformado un EAT Región</v>
      </c>
      <c r="AB910" s="568" t="str">
        <f>IF($E910="","",INDEX(Esquemas_NORM!$H$2:$K$126,MATCH($E910,Esquemas_NORM!$A$2:$A$126,0),MATCH(AB$4,Esquemas_NORM!$H$1:$K$1,0)))</f>
        <v>A la fecha no ha conformado un EAT Área Metropolitana</v>
      </c>
      <c r="AC910" s="568" t="str">
        <f>IF($E910="","",INDEX(Esquemas_NORM!$H$2:$K$126,MATCH($E910,Esquemas_NORM!$A$2:$A$126,0),MATCH(AC$4,Esquemas_NORM!$H$1:$K$1,0)))</f>
        <v>A la fecha no ha conformado un EAT asociación - unión</v>
      </c>
      <c r="AD910" s="645"/>
    </row>
    <row r="911" spans="1:30" hidden="1" x14ac:dyDescent="0.3">
      <c r="A911" s="556">
        <v>2022</v>
      </c>
      <c r="B911" s="529" t="s">
        <v>556</v>
      </c>
      <c r="C911" s="529" t="s">
        <v>211</v>
      </c>
      <c r="D911" s="529" t="s">
        <v>566</v>
      </c>
      <c r="E911" s="529" t="s">
        <v>216</v>
      </c>
      <c r="F911" s="529" t="s">
        <v>214</v>
      </c>
      <c r="G911" s="529" t="s">
        <v>217</v>
      </c>
      <c r="H911" s="557">
        <v>24.145870306178018</v>
      </c>
      <c r="I911" s="557">
        <v>48.209698484113105</v>
      </c>
      <c r="J911" s="558">
        <v>72.35556879029113</v>
      </c>
      <c r="K911" s="557">
        <v>1.585112776507853</v>
      </c>
      <c r="L911" s="557">
        <v>7.6533970478451128</v>
      </c>
      <c r="M911" s="558">
        <v>9.2385098243529651</v>
      </c>
      <c r="N911" s="557">
        <v>79.279046288615632</v>
      </c>
      <c r="O911" s="557">
        <v>5.5626696774772366</v>
      </c>
      <c r="P911" s="557">
        <v>0.93934838904430518</v>
      </c>
      <c r="Q911" s="557">
        <v>0.59948746899712602</v>
      </c>
      <c r="R911" s="557">
        <v>2.4933253781991938</v>
      </c>
      <c r="S911" s="557">
        <v>7.4068260955405734</v>
      </c>
      <c r="T911" s="557">
        <v>5.3699434013785527</v>
      </c>
      <c r="U911" s="557">
        <v>1.41897662701052</v>
      </c>
      <c r="V911" s="558">
        <v>103.06962332626313</v>
      </c>
      <c r="W911" s="558">
        <v>249.27030082227532</v>
      </c>
      <c r="X911" s="557">
        <v>28.462363502211872</v>
      </c>
      <c r="Y911" s="559">
        <v>277.56949956754295</v>
      </c>
      <c r="Z911" s="568" t="str">
        <f>SUBSTITUTE(SUBSTITUTE(SUBSTITUTE(SUBSTITUTE(IF(E911="","",VLOOKUP(E911,Esquemas_NORM!$A$2:$H$126,8,FALSE)),"PROVINCIA ADMINISTRATIVA Y DE PLANIFICACIÓN","PAT"),"PROVINCIA ADMINISTRATIVA Y DE PLANIFICACION","PAT"),"PROVINCIA ADMINISTRATIVA DE PLANIFICACION","PAT"),"PROVINCIA ADMINISTRATIVA Y PLANIFICACION","PAT")</f>
        <v>PAT BIOENERGÉTICA DEL NORTE DE ANTIOQUIA</v>
      </c>
      <c r="AA911" s="568" t="str">
        <f>IF($E911="","",INDEX(Esquemas_NORM!$H$2:$K$126,MATCH($E911,Esquemas_NORM!$A$2:$A$126,0),MATCH(AA$4,Esquemas_NORM!$H$1:$K$1,0)))</f>
        <v>A la fecha no ha conformado un EAT Región</v>
      </c>
      <c r="AB911" s="568" t="str">
        <f>IF($E911="","",INDEX(Esquemas_NORM!$H$2:$K$126,MATCH($E911,Esquemas_NORM!$A$2:$A$126,0),MATCH(AB$4,Esquemas_NORM!$H$1:$K$1,0)))</f>
        <v>A la fecha no ha conformado un EAT Área Metropolitana</v>
      </c>
      <c r="AC911" s="568" t="str">
        <f>IF($E911="","",INDEX(Esquemas_NORM!$H$2:$K$126,MATCH($E911,Esquemas_NORM!$A$2:$A$126,0),MATCH(AC$4,Esquemas_NORM!$H$1:$K$1,0)))</f>
        <v>A la fecha no ha conformado un EAT asociación - unión</v>
      </c>
      <c r="AD911" s="645"/>
    </row>
    <row r="912" spans="1:30" hidden="1" x14ac:dyDescent="0.3">
      <c r="A912" s="556">
        <v>2022</v>
      </c>
      <c r="B912" s="529" t="s">
        <v>556</v>
      </c>
      <c r="C912" s="529" t="s">
        <v>211</v>
      </c>
      <c r="D912" s="529" t="s">
        <v>563</v>
      </c>
      <c r="E912" s="529" t="s">
        <v>218</v>
      </c>
      <c r="F912" s="529" t="s">
        <v>214</v>
      </c>
      <c r="G912" s="529" t="s">
        <v>219</v>
      </c>
      <c r="H912" s="557">
        <v>3.8841329122449166</v>
      </c>
      <c r="I912" s="557">
        <v>0.13844238073777354</v>
      </c>
      <c r="J912" s="558">
        <v>4.0225752929826903</v>
      </c>
      <c r="K912" s="557">
        <v>4.9707789776700313</v>
      </c>
      <c r="L912" s="557">
        <v>1.2349488084073277</v>
      </c>
      <c r="M912" s="558">
        <v>6.2057277860773592</v>
      </c>
      <c r="N912" s="557">
        <v>10.356763679516101</v>
      </c>
      <c r="O912" s="557">
        <v>27.852278291135899</v>
      </c>
      <c r="P912" s="557">
        <v>5.7226767332719106</v>
      </c>
      <c r="Q912" s="557">
        <v>3.4844159256734977</v>
      </c>
      <c r="R912" s="557">
        <v>13.11003730409718</v>
      </c>
      <c r="S912" s="557">
        <v>14.94494933715105</v>
      </c>
      <c r="T912" s="557">
        <v>19.060352042885228</v>
      </c>
      <c r="U912" s="557">
        <v>6.8741673374467327</v>
      </c>
      <c r="V912" s="558">
        <v>101.40564065117759</v>
      </c>
      <c r="W912" s="558">
        <v>111.98251082610564</v>
      </c>
      <c r="X912" s="557">
        <v>12.786468819212937</v>
      </c>
      <c r="Y912" s="559">
        <v>124.69567929986799</v>
      </c>
      <c r="Z912" s="568" t="str">
        <f>SUBSTITUTE(SUBSTITUTE(SUBSTITUTE(SUBSTITUTE(IF(E912="","",VLOOKUP(E912,Esquemas_NORM!$A$2:$H$126,8,FALSE)),"PROVINCIA ADMINISTRATIVA Y DE PLANIFICACIÓN","PAT"),"PROVINCIA ADMINISTRATIVA Y DE PLANIFICACION","PAT"),"PROVINCIA ADMINISTRATIVA DE PLANIFICACION","PAT"),"PROVINCIA ADMINISTRATIVA Y PLANIFICACION","PAT")</f>
        <v>A la fecha no ha conformado un EAT Provincia</v>
      </c>
      <c r="AA912" s="568" t="str">
        <f>IF($E912="","",INDEX(Esquemas_NORM!$H$2:$K$126,MATCH($E912,Esquemas_NORM!$A$2:$A$126,0),MATCH(AA$4,Esquemas_NORM!$H$1:$K$1,0)))</f>
        <v>A la fecha no ha conformado un EAT Región</v>
      </c>
      <c r="AB912" s="568" t="str">
        <f>IF($E912="","",INDEX(Esquemas_NORM!$H$2:$K$126,MATCH($E912,Esquemas_NORM!$A$2:$A$126,0),MATCH(AB$4,Esquemas_NORM!$H$1:$K$1,0)))</f>
        <v>A la fecha no ha conformado un EAT Área Metropolitana</v>
      </c>
      <c r="AC912" s="568" t="str">
        <f>IF($E912="","",INDEX(Esquemas_NORM!$H$2:$K$126,MATCH($E912,Esquemas_NORM!$A$2:$A$126,0),MATCH(AC$4,Esquemas_NORM!$H$1:$K$1,0)))</f>
        <v>A la fecha no ha conformado un EAT asociación - unión</v>
      </c>
      <c r="AD912" s="645"/>
    </row>
    <row r="913" spans="1:30" hidden="1" x14ac:dyDescent="0.3">
      <c r="A913" s="556">
        <v>2022</v>
      </c>
      <c r="B913" s="529" t="s">
        <v>556</v>
      </c>
      <c r="C913" s="529" t="s">
        <v>211</v>
      </c>
      <c r="D913" s="529" t="s">
        <v>567</v>
      </c>
      <c r="E913" s="529" t="s">
        <v>220</v>
      </c>
      <c r="F913" s="529" t="s">
        <v>214</v>
      </c>
      <c r="G913" s="529" t="s">
        <v>222</v>
      </c>
      <c r="H913" s="557">
        <v>72.892476939658138</v>
      </c>
      <c r="I913" s="557">
        <v>284.80618771594794</v>
      </c>
      <c r="J913" s="558">
        <v>357.69866465560608</v>
      </c>
      <c r="K913" s="557">
        <v>15.686587190916276</v>
      </c>
      <c r="L913" s="557">
        <v>0.90709986350290328</v>
      </c>
      <c r="M913" s="558">
        <v>16.593687054419178</v>
      </c>
      <c r="N913" s="557">
        <v>14.427493391536419</v>
      </c>
      <c r="O913" s="557">
        <v>58.665633986229182</v>
      </c>
      <c r="P913" s="557">
        <v>9.8569137005832985</v>
      </c>
      <c r="Q913" s="557">
        <v>6.2057916187604159</v>
      </c>
      <c r="R913" s="557">
        <v>29.276236002719067</v>
      </c>
      <c r="S913" s="557">
        <v>54.121467744526754</v>
      </c>
      <c r="T913" s="557">
        <v>40.619797496831282</v>
      </c>
      <c r="U913" s="557">
        <v>15.71720798415104</v>
      </c>
      <c r="V913" s="558">
        <v>228.89054192533743</v>
      </c>
      <c r="W913" s="558">
        <v>822.81816688498009</v>
      </c>
      <c r="X913" s="557">
        <v>93.951624741788322</v>
      </c>
      <c r="Y913" s="559">
        <v>916.23119988211624</v>
      </c>
      <c r="Z913" s="568" t="str">
        <f>SUBSTITUTE(SUBSTITUTE(SUBSTITUTE(SUBSTITUTE(IF(E913="","",VLOOKUP(E913,Esquemas_NORM!$A$2:$H$126,8,FALSE)),"PROVINCIA ADMINISTRATIVA Y DE PLANIFICACIÓN","PAT"),"PROVINCIA ADMINISTRATIVA Y DE PLANIFICACION","PAT"),"PROVINCIA ADMINISTRATIVA DE PLANIFICACION","PAT"),"PROVINCIA ADMINISTRATIVA Y PLANIFICACION","PAT")</f>
        <v>PAT MINERO AGROECOLOGICA</v>
      </c>
      <c r="AA913" s="568" t="str">
        <f>IF($E913="","",INDEX(Esquemas_NORM!$H$2:$K$126,MATCH($E913,Esquemas_NORM!$A$2:$A$126,0),MATCH(AA$4,Esquemas_NORM!$H$1:$K$1,0)))</f>
        <v>A la fecha no ha conformado un EAT Región</v>
      </c>
      <c r="AB913" s="568" t="str">
        <f>IF($E913="","",INDEX(Esquemas_NORM!$H$2:$K$126,MATCH($E913,Esquemas_NORM!$A$2:$A$126,0),MATCH(AB$4,Esquemas_NORM!$H$1:$K$1,0)))</f>
        <v>A la fecha no ha conformado un EAT Área Metropolitana</v>
      </c>
      <c r="AC913" s="568" t="str">
        <f>IF($E913="","",INDEX(Esquemas_NORM!$H$2:$K$126,MATCH($E913,Esquemas_NORM!$A$2:$A$126,0),MATCH(AC$4,Esquemas_NORM!$H$1:$K$1,0)))</f>
        <v>A la fecha no ha conformado un EAT asociación - unión</v>
      </c>
      <c r="AD913" s="645"/>
    </row>
    <row r="914" spans="1:30" hidden="1" x14ac:dyDescent="0.3">
      <c r="A914" s="556">
        <v>2022</v>
      </c>
      <c r="B914" s="529" t="s">
        <v>556</v>
      </c>
      <c r="C914" s="529" t="s">
        <v>211</v>
      </c>
      <c r="D914" s="529" t="s">
        <v>563</v>
      </c>
      <c r="E914" s="529" t="s">
        <v>223</v>
      </c>
      <c r="F914" s="529" t="s">
        <v>214</v>
      </c>
      <c r="G914" s="529" t="s">
        <v>224</v>
      </c>
      <c r="H914" s="557">
        <v>40.238412579943414</v>
      </c>
      <c r="I914" s="557">
        <v>1.099900766525902</v>
      </c>
      <c r="J914" s="558">
        <v>41.338313346469313</v>
      </c>
      <c r="K914" s="557">
        <v>3.6703999763773312</v>
      </c>
      <c r="L914" s="557">
        <v>9.0932367741761979</v>
      </c>
      <c r="M914" s="558">
        <v>12.763636750553529</v>
      </c>
      <c r="N914" s="557">
        <v>23.297206541075269</v>
      </c>
      <c r="O914" s="557">
        <v>30.250421850409726</v>
      </c>
      <c r="P914" s="557">
        <v>6.247580291603656</v>
      </c>
      <c r="Q914" s="557">
        <v>3.8053960635906559</v>
      </c>
      <c r="R914" s="557">
        <v>20.556902744551536</v>
      </c>
      <c r="S914" s="557">
        <v>22.248489200757767</v>
      </c>
      <c r="T914" s="557">
        <v>35.506470166301817</v>
      </c>
      <c r="U914" s="557">
        <v>9.4617518997695491</v>
      </c>
      <c r="V914" s="558">
        <v>151.37421875805998</v>
      </c>
      <c r="W914" s="558">
        <v>226.90690953407699</v>
      </c>
      <c r="X914" s="557">
        <v>25.908850428669322</v>
      </c>
      <c r="Y914" s="559">
        <v>252.66723360152048</v>
      </c>
      <c r="Z914" s="568" t="str">
        <f>SUBSTITUTE(SUBSTITUTE(SUBSTITUTE(SUBSTITUTE(IF(E914="","",VLOOKUP(E914,Esquemas_NORM!$A$2:$H$126,8,FALSE)),"PROVINCIA ADMINISTRATIVA Y DE PLANIFICACIÓN","PAT"),"PROVINCIA ADMINISTRATIVA Y DE PLANIFICACION","PAT"),"PROVINCIA ADMINISTRATIVA DE PLANIFICACION","PAT"),"PROVINCIA ADMINISTRATIVA Y PLANIFICACION","PAT")</f>
        <v>A la fecha no ha conformado un EAT Provincia</v>
      </c>
      <c r="AA914" s="568" t="str">
        <f>IF($E914="","",INDEX(Esquemas_NORM!$H$2:$K$126,MATCH($E914,Esquemas_NORM!$A$2:$A$126,0),MATCH(AA$4,Esquemas_NORM!$H$1:$K$1,0)))</f>
        <v>A la fecha no ha conformado un EAT Región</v>
      </c>
      <c r="AB914" s="568" t="str">
        <f>IF($E914="","",INDEX(Esquemas_NORM!$H$2:$K$126,MATCH($E914,Esquemas_NORM!$A$2:$A$126,0),MATCH(AB$4,Esquemas_NORM!$H$1:$K$1,0)))</f>
        <v>A la fecha no ha conformado un EAT Área Metropolitana</v>
      </c>
      <c r="AC914" s="568" t="str">
        <f>IF($E914="","",INDEX(Esquemas_NORM!$H$2:$K$126,MATCH($E914,Esquemas_NORM!$A$2:$A$126,0),MATCH(AC$4,Esquemas_NORM!$H$1:$K$1,0)))</f>
        <v>A la fecha no ha conformado un EAT asociación - unión</v>
      </c>
      <c r="AD914" s="645"/>
    </row>
    <row r="915" spans="1:30" hidden="1" x14ac:dyDescent="0.3">
      <c r="A915" s="556">
        <v>2022</v>
      </c>
      <c r="B915" s="529" t="s">
        <v>556</v>
      </c>
      <c r="C915" s="529" t="s">
        <v>211</v>
      </c>
      <c r="D915" s="529" t="s">
        <v>563</v>
      </c>
      <c r="E915" s="529" t="s">
        <v>225</v>
      </c>
      <c r="F915" s="529" t="s">
        <v>214</v>
      </c>
      <c r="G915" s="529" t="s">
        <v>226</v>
      </c>
      <c r="H915" s="557">
        <v>93.913365691267131</v>
      </c>
      <c r="I915" s="557">
        <v>57.025882705197525</v>
      </c>
      <c r="J915" s="558">
        <v>150.93924839646465</v>
      </c>
      <c r="K915" s="557">
        <v>9.0634638553649722</v>
      </c>
      <c r="L915" s="557">
        <v>1.7487806329631506</v>
      </c>
      <c r="M915" s="558">
        <v>10.812244488328123</v>
      </c>
      <c r="N915" s="557">
        <v>22.749599763232599</v>
      </c>
      <c r="O915" s="557">
        <v>15.26676545582041</v>
      </c>
      <c r="P915" s="557">
        <v>2.6257641281572064</v>
      </c>
      <c r="Q915" s="557">
        <v>1.9493335272000771</v>
      </c>
      <c r="R915" s="557">
        <v>10.045243881371498</v>
      </c>
      <c r="S915" s="557">
        <v>16.787187553462903</v>
      </c>
      <c r="T915" s="557">
        <v>16.130663661198202</v>
      </c>
      <c r="U915" s="557">
        <v>4.5050374845675636</v>
      </c>
      <c r="V915" s="558">
        <v>90.059595455010452</v>
      </c>
      <c r="W915" s="558">
        <v>344.5851338670027</v>
      </c>
      <c r="X915" s="557">
        <v>39.345671366473638</v>
      </c>
      <c r="Y915" s="559">
        <v>383.70525028598223</v>
      </c>
      <c r="Z915" s="568" t="str">
        <f>SUBSTITUTE(SUBSTITUTE(SUBSTITUTE(SUBSTITUTE(IF(E915="","",VLOOKUP(E915,Esquemas_NORM!$A$2:$H$126,8,FALSE)),"PROVINCIA ADMINISTRATIVA Y DE PLANIFICACIÓN","PAT"),"PROVINCIA ADMINISTRATIVA Y DE PLANIFICACION","PAT"),"PROVINCIA ADMINISTRATIVA DE PLANIFICACION","PAT"),"PROVINCIA ADMINISTRATIVA Y PLANIFICACION","PAT")</f>
        <v>A la fecha no ha conformado un EAT Provincia</v>
      </c>
      <c r="AA915" s="568" t="str">
        <f>IF($E915="","",INDEX(Esquemas_NORM!$H$2:$K$126,MATCH($E915,Esquemas_NORM!$A$2:$A$126,0),MATCH(AA$4,Esquemas_NORM!$H$1:$K$1,0)))</f>
        <v>A la fecha no ha conformado un EAT Región</v>
      </c>
      <c r="AB915" s="568" t="str">
        <f>IF($E915="","",INDEX(Esquemas_NORM!$H$2:$K$126,MATCH($E915,Esquemas_NORM!$A$2:$A$126,0),MATCH(AB$4,Esquemas_NORM!$H$1:$K$1,0)))</f>
        <v>A la fecha no ha conformado un EAT Área Metropolitana</v>
      </c>
      <c r="AC915" s="568" t="str">
        <f>IF($E915="","",INDEX(Esquemas_NORM!$H$2:$K$126,MATCH($E915,Esquemas_NORM!$A$2:$A$126,0),MATCH(AC$4,Esquemas_NORM!$H$1:$K$1,0)))</f>
        <v>A la fecha no ha conformado un EAT asociación - unión</v>
      </c>
      <c r="AD915" s="645"/>
    </row>
    <row r="916" spans="1:30" hidden="1" x14ac:dyDescent="0.3">
      <c r="A916" s="556">
        <v>2022</v>
      </c>
      <c r="B916" s="529" t="s">
        <v>556</v>
      </c>
      <c r="C916" s="529" t="s">
        <v>211</v>
      </c>
      <c r="D916" s="529" t="s">
        <v>567</v>
      </c>
      <c r="E916" s="529" t="s">
        <v>227</v>
      </c>
      <c r="F916" s="529" t="s">
        <v>214</v>
      </c>
      <c r="G916" s="529" t="s">
        <v>228</v>
      </c>
      <c r="H916" s="557">
        <v>21.069920223733288</v>
      </c>
      <c r="I916" s="557">
        <v>458.14953593023182</v>
      </c>
      <c r="J916" s="558">
        <v>479.2194561539651</v>
      </c>
      <c r="K916" s="557">
        <v>19.677560688270848</v>
      </c>
      <c r="L916" s="557">
        <v>2.1455266801637083</v>
      </c>
      <c r="M916" s="558">
        <v>21.823087368434557</v>
      </c>
      <c r="N916" s="557">
        <v>25.369488126765727</v>
      </c>
      <c r="O916" s="557">
        <v>93.276073645123077</v>
      </c>
      <c r="P916" s="557">
        <v>16.908852789676253</v>
      </c>
      <c r="Q916" s="557">
        <v>10.820393741944613</v>
      </c>
      <c r="R916" s="557">
        <v>47.82287195230645</v>
      </c>
      <c r="S916" s="557">
        <v>78.992887149295825</v>
      </c>
      <c r="T916" s="557">
        <v>63.678712527269425</v>
      </c>
      <c r="U916" s="557">
        <v>25.736065749774735</v>
      </c>
      <c r="V916" s="558">
        <v>362.6053456821561</v>
      </c>
      <c r="W916" s="558">
        <v>1162.5380667905026</v>
      </c>
      <c r="X916" s="557">
        <v>132.7417704116726</v>
      </c>
      <c r="Y916" s="559">
        <v>1294.5188751441917</v>
      </c>
      <c r="Z916" s="568" t="str">
        <f>SUBSTITUTE(SUBSTITUTE(SUBSTITUTE(SUBSTITUTE(IF(E916="","",VLOOKUP(E916,Esquemas_NORM!$A$2:$H$126,8,FALSE)),"PROVINCIA ADMINISTRATIVA Y DE PLANIFICACIÓN","PAT"),"PROVINCIA ADMINISTRATIVA Y DE PLANIFICACION","PAT"),"PROVINCIA ADMINISTRATIVA DE PLANIFICACION","PAT"),"PROVINCIA ADMINISTRATIVA Y PLANIFICACION","PAT")</f>
        <v>PAT MINERO AGROECOLOGICA</v>
      </c>
      <c r="AA916" s="568" t="str">
        <f>IF($E916="","",INDEX(Esquemas_NORM!$H$2:$K$126,MATCH($E916,Esquemas_NORM!$A$2:$A$126,0),MATCH(AA$4,Esquemas_NORM!$H$1:$K$1,0)))</f>
        <v>A la fecha no ha conformado un EAT Región</v>
      </c>
      <c r="AB916" s="568" t="str">
        <f>IF($E916="","",INDEX(Esquemas_NORM!$H$2:$K$126,MATCH($E916,Esquemas_NORM!$A$2:$A$126,0),MATCH(AB$4,Esquemas_NORM!$H$1:$K$1,0)))</f>
        <v>A la fecha no ha conformado un EAT Área Metropolitana</v>
      </c>
      <c r="AC916" s="568" t="str">
        <f>IF($E916="","",INDEX(Esquemas_NORM!$H$2:$K$126,MATCH($E916,Esquemas_NORM!$A$2:$A$126,0),MATCH(AC$4,Esquemas_NORM!$H$1:$K$1,0)))</f>
        <v>A la fecha no ha conformado un EAT asociación - unión</v>
      </c>
      <c r="AD916" s="645"/>
    </row>
    <row r="917" spans="1:30" hidden="1" x14ac:dyDescent="0.3">
      <c r="A917" s="556">
        <v>2022</v>
      </c>
      <c r="B917" s="529" t="s">
        <v>556</v>
      </c>
      <c r="C917" s="529" t="s">
        <v>211</v>
      </c>
      <c r="D917" s="529" t="s">
        <v>565</v>
      </c>
      <c r="E917" s="529" t="s">
        <v>229</v>
      </c>
      <c r="F917" s="529" t="s">
        <v>214</v>
      </c>
      <c r="G917" s="529" t="s">
        <v>230</v>
      </c>
      <c r="H917" s="557">
        <v>40.364436753462158</v>
      </c>
      <c r="I917" s="557">
        <v>42.088888980132282</v>
      </c>
      <c r="J917" s="558">
        <v>82.45332573359444</v>
      </c>
      <c r="K917" s="557">
        <v>1.0385850033134707</v>
      </c>
      <c r="L917" s="557">
        <v>5.8708570738867536</v>
      </c>
      <c r="M917" s="558">
        <v>6.9094420772002243</v>
      </c>
      <c r="N917" s="557">
        <v>3.0773303988481215</v>
      </c>
      <c r="O917" s="557">
        <v>23.537891506977022</v>
      </c>
      <c r="P917" s="557">
        <v>3.8501908148578394</v>
      </c>
      <c r="Q917" s="557">
        <v>3.3798375953779831</v>
      </c>
      <c r="R917" s="557">
        <v>12.26173296187182</v>
      </c>
      <c r="S917" s="557">
        <v>17.574352608628235</v>
      </c>
      <c r="T917" s="557">
        <v>24.889640996650385</v>
      </c>
      <c r="U917" s="557">
        <v>6.83547977562068</v>
      </c>
      <c r="V917" s="558">
        <v>95.406456658832099</v>
      </c>
      <c r="W917" s="558">
        <v>230.56533034837889</v>
      </c>
      <c r="X917" s="557">
        <v>26.326578905443522</v>
      </c>
      <c r="Y917" s="559">
        <v>256.74098820160765</v>
      </c>
      <c r="Z917" s="568" t="str">
        <f>SUBSTITUTE(SUBSTITUTE(SUBSTITUTE(SUBSTITUTE(IF(E917="","",VLOOKUP(E917,Esquemas_NORM!$A$2:$H$126,8,FALSE)),"PROVINCIA ADMINISTRATIVA Y DE PLANIFICACIÓN","PAT"),"PROVINCIA ADMINISTRATIVA Y DE PLANIFICACION","PAT"),"PROVINCIA ADMINISTRATIVA DE PLANIFICACION","PAT"),"PROVINCIA ADMINISTRATIVA Y PLANIFICACION","PAT")</f>
        <v>PAT MINERO AGROECOLOGICA</v>
      </c>
      <c r="AA917" s="568" t="str">
        <f>IF($E917="","",INDEX(Esquemas_NORM!$H$2:$K$126,MATCH($E917,Esquemas_NORM!$A$2:$A$126,0),MATCH(AA$4,Esquemas_NORM!$H$1:$K$1,0)))</f>
        <v>A la fecha no ha conformado un EAT Región</v>
      </c>
      <c r="AB917" s="568" t="str">
        <f>IF($E917="","",INDEX(Esquemas_NORM!$H$2:$K$126,MATCH($E917,Esquemas_NORM!$A$2:$A$126,0),MATCH(AB$4,Esquemas_NORM!$H$1:$K$1,0)))</f>
        <v>A la fecha no ha conformado un EAT Área Metropolitana</v>
      </c>
      <c r="AC917" s="568" t="str">
        <f>IF($E917="","",INDEX(Esquemas_NORM!$H$2:$K$126,MATCH($E917,Esquemas_NORM!$A$2:$A$126,0),MATCH(AC$4,Esquemas_NORM!$H$1:$K$1,0)))</f>
        <v>A la fecha no ha conformado un EAT asociación - unión</v>
      </c>
      <c r="AD917" s="645"/>
    </row>
    <row r="918" spans="1:30" hidden="1" x14ac:dyDescent="0.3">
      <c r="A918" s="556">
        <v>2022</v>
      </c>
      <c r="B918" s="529" t="s">
        <v>556</v>
      </c>
      <c r="C918" s="529" t="s">
        <v>211</v>
      </c>
      <c r="D918" s="529" t="s">
        <v>565</v>
      </c>
      <c r="E918" s="529" t="s">
        <v>231</v>
      </c>
      <c r="F918" s="529" t="s">
        <v>214</v>
      </c>
      <c r="G918" s="529" t="s">
        <v>232</v>
      </c>
      <c r="H918" s="557">
        <v>9.2609402596860892</v>
      </c>
      <c r="I918" s="557">
        <v>0.49671268008455016</v>
      </c>
      <c r="J918" s="558">
        <v>9.7576529397706402</v>
      </c>
      <c r="K918" s="557">
        <v>2.1601094343822602</v>
      </c>
      <c r="L918" s="557">
        <v>1.9792869919298233</v>
      </c>
      <c r="M918" s="558">
        <v>4.1393964263120839</v>
      </c>
      <c r="N918" s="557">
        <v>1.6486852360962365</v>
      </c>
      <c r="O918" s="557">
        <v>13.297489747178341</v>
      </c>
      <c r="P918" s="557">
        <v>2.1410705899033946</v>
      </c>
      <c r="Q918" s="557">
        <v>1.5677663022994068</v>
      </c>
      <c r="R918" s="557">
        <v>6.99920400343595</v>
      </c>
      <c r="S918" s="557">
        <v>8.3031345283841489</v>
      </c>
      <c r="T918" s="557">
        <v>16.913703815967466</v>
      </c>
      <c r="U918" s="557">
        <v>4.6648732322562934</v>
      </c>
      <c r="V918" s="558">
        <v>55.535927455521239</v>
      </c>
      <c r="W918" s="558">
        <v>72.294712811421434</v>
      </c>
      <c r="X918" s="557">
        <v>8.2548076868228595</v>
      </c>
      <c r="Y918" s="559">
        <v>80.502198578203135</v>
      </c>
      <c r="Z918" s="568" t="str">
        <f>SUBSTITUTE(SUBSTITUTE(SUBSTITUTE(SUBSTITUTE(IF(E918="","",VLOOKUP(E918,Esquemas_NORM!$A$2:$H$126,8,FALSE)),"PROVINCIA ADMINISTRATIVA Y DE PLANIFICACIÓN","PAT"),"PROVINCIA ADMINISTRATIVA Y DE PLANIFICACION","PAT"),"PROVINCIA ADMINISTRATIVA DE PLANIFICACION","PAT"),"PROVINCIA ADMINISTRATIVA Y PLANIFICACION","PAT")</f>
        <v>PAT MINERO AGROECOLOGICA</v>
      </c>
      <c r="AA918" s="568" t="str">
        <f>IF($E918="","",INDEX(Esquemas_NORM!$H$2:$K$126,MATCH($E918,Esquemas_NORM!$A$2:$A$126,0),MATCH(AA$4,Esquemas_NORM!$H$1:$K$1,0)))</f>
        <v>A la fecha no ha conformado un EAT Región</v>
      </c>
      <c r="AB918" s="568" t="str">
        <f>IF($E918="","",INDEX(Esquemas_NORM!$H$2:$K$126,MATCH($E918,Esquemas_NORM!$A$2:$A$126,0),MATCH(AB$4,Esquemas_NORM!$H$1:$K$1,0)))</f>
        <v>A la fecha no ha conformado un EAT Área Metropolitana</v>
      </c>
      <c r="AC918" s="568" t="str">
        <f>IF($E918="","",INDEX(Esquemas_NORM!$H$2:$K$126,MATCH($E918,Esquemas_NORM!$A$2:$A$126,0),MATCH(AC$4,Esquemas_NORM!$H$1:$K$1,0)))</f>
        <v>A la fecha no ha conformado un EAT asociación - unión</v>
      </c>
      <c r="AD918" s="645"/>
    </row>
    <row r="919" spans="1:30" hidden="1" x14ac:dyDescent="0.3">
      <c r="A919" s="556">
        <v>2022</v>
      </c>
      <c r="B919" s="529" t="s">
        <v>556</v>
      </c>
      <c r="C919" s="529" t="s">
        <v>211</v>
      </c>
      <c r="D919" s="529" t="s">
        <v>565</v>
      </c>
      <c r="E919" s="529" t="s">
        <v>233</v>
      </c>
      <c r="F919" s="529" t="s">
        <v>214</v>
      </c>
      <c r="G919" s="529" t="s">
        <v>234</v>
      </c>
      <c r="H919" s="557">
        <v>81.632389906608694</v>
      </c>
      <c r="I919" s="557">
        <v>3.2340905902890746</v>
      </c>
      <c r="J919" s="558">
        <v>84.866480496897765</v>
      </c>
      <c r="K919" s="557">
        <v>7.6497853194851162</v>
      </c>
      <c r="L919" s="557">
        <v>8.1671126611994271</v>
      </c>
      <c r="M919" s="558">
        <v>15.816897980684544</v>
      </c>
      <c r="N919" s="557">
        <v>3.8206736160759429</v>
      </c>
      <c r="O919" s="557">
        <v>31.208680890840846</v>
      </c>
      <c r="P919" s="557">
        <v>6.5473842879235491</v>
      </c>
      <c r="Q919" s="557">
        <v>5.2986528469514562</v>
      </c>
      <c r="R919" s="557">
        <v>24.392817079288317</v>
      </c>
      <c r="S919" s="557">
        <v>21.050482761863083</v>
      </c>
      <c r="T919" s="557">
        <v>55.693748437155797</v>
      </c>
      <c r="U919" s="557">
        <v>11.077770420595723</v>
      </c>
      <c r="V919" s="558">
        <v>159.09021034069471</v>
      </c>
      <c r="W919" s="558">
        <v>298.59618217265182</v>
      </c>
      <c r="X919" s="557">
        <v>34.094527303584393</v>
      </c>
      <c r="Y919" s="559">
        <v>332.49525749769111</v>
      </c>
      <c r="Z919" s="568" t="str">
        <f>SUBSTITUTE(SUBSTITUTE(SUBSTITUTE(SUBSTITUTE(IF(E919="","",VLOOKUP(E919,Esquemas_NORM!$A$2:$H$126,8,FALSE)),"PROVINCIA ADMINISTRATIVA Y DE PLANIFICACIÓN","PAT"),"PROVINCIA ADMINISTRATIVA Y DE PLANIFICACION","PAT"),"PROVINCIA ADMINISTRATIVA DE PLANIFICACION","PAT"),"PROVINCIA ADMINISTRATIVA Y PLANIFICACION","PAT")</f>
        <v>PAT MINERO AGROECOLOGICA</v>
      </c>
      <c r="AA919" s="568" t="str">
        <f>IF($E919="","",INDEX(Esquemas_NORM!$H$2:$K$126,MATCH($E919,Esquemas_NORM!$A$2:$A$126,0),MATCH(AA$4,Esquemas_NORM!$H$1:$K$1,0)))</f>
        <v>A la fecha no ha conformado un EAT Región</v>
      </c>
      <c r="AB919" s="568" t="str">
        <f>IF($E919="","",INDEX(Esquemas_NORM!$H$2:$K$126,MATCH($E919,Esquemas_NORM!$A$2:$A$126,0),MATCH(AB$4,Esquemas_NORM!$H$1:$K$1,0)))</f>
        <v>A la fecha no ha conformado un EAT Área Metropolitana</v>
      </c>
      <c r="AC919" s="568" t="str">
        <f>IF($E919="","",INDEX(Esquemas_NORM!$H$2:$K$126,MATCH($E919,Esquemas_NORM!$A$2:$A$126,0),MATCH(AC$4,Esquemas_NORM!$H$1:$K$1,0)))</f>
        <v>A la fecha no ha conformado un EAT asociación - unión</v>
      </c>
      <c r="AD919" s="645"/>
    </row>
    <row r="920" spans="1:30" hidden="1" x14ac:dyDescent="0.3">
      <c r="A920" s="556">
        <v>2022</v>
      </c>
      <c r="B920" s="529" t="s">
        <v>556</v>
      </c>
      <c r="C920" s="529" t="s">
        <v>235</v>
      </c>
      <c r="D920" s="529" t="s">
        <v>568</v>
      </c>
      <c r="E920" s="529" t="s">
        <v>237</v>
      </c>
      <c r="F920" s="529" t="s">
        <v>238</v>
      </c>
      <c r="G920" s="529" t="s">
        <v>239</v>
      </c>
      <c r="H920" s="557">
        <v>18.224827221713742</v>
      </c>
      <c r="I920" s="557">
        <v>0</v>
      </c>
      <c r="J920" s="558">
        <v>18.224827221713742</v>
      </c>
      <c r="K920" s="557">
        <v>3.7481306802156085</v>
      </c>
      <c r="L920" s="557">
        <v>2.7435689032907762</v>
      </c>
      <c r="M920" s="558">
        <v>6.4916995835063851</v>
      </c>
      <c r="N920" s="557">
        <v>1.4745572333395789</v>
      </c>
      <c r="O920" s="557">
        <v>22.732588929264207</v>
      </c>
      <c r="P920" s="557">
        <v>3.7872772513450239</v>
      </c>
      <c r="Q920" s="557">
        <v>2.9923193199350959</v>
      </c>
      <c r="R920" s="557">
        <v>12.400956423558798</v>
      </c>
      <c r="S920" s="557">
        <v>11.331625046965664</v>
      </c>
      <c r="T920" s="557">
        <v>20.451653838507685</v>
      </c>
      <c r="U920" s="557">
        <v>7.2225970840617268</v>
      </c>
      <c r="V920" s="558">
        <v>82.39357512697778</v>
      </c>
      <c r="W920" s="558">
        <v>113.25761321516836</v>
      </c>
      <c r="X920" s="557">
        <v>12.932063491259944</v>
      </c>
      <c r="Y920" s="559">
        <v>126.11554171773832</v>
      </c>
      <c r="Z920" s="568" t="str">
        <f>SUBSTITUTE(SUBSTITUTE(SUBSTITUTE(SUBSTITUTE(IF(E920="","",VLOOKUP(E920,Esquemas_NORM!$A$2:$H$126,8,FALSE)),"PROVINCIA ADMINISTRATIVA Y DE PLANIFICACIÓN","PAT"),"PROVINCIA ADMINISTRATIVA Y DE PLANIFICACION","PAT"),"PROVINCIA ADMINISTRATIVA DE PLANIFICACION","PAT"),"PROVINCIA ADMINISTRATIVA Y PLANIFICACION","PAT")</f>
        <v>PAT BIOENERGÉTICA DEL NORTE DE ANTIOQUIA</v>
      </c>
      <c r="AA920" s="568" t="str">
        <f>IF($E920="","",INDEX(Esquemas_NORM!$H$2:$K$126,MATCH($E920,Esquemas_NORM!$A$2:$A$126,0),MATCH(AA$4,Esquemas_NORM!$H$1:$K$1,0)))</f>
        <v>A la fecha no ha conformado un EAT Región</v>
      </c>
      <c r="AB920" s="568" t="str">
        <f>IF($E920="","",INDEX(Esquemas_NORM!$H$2:$K$126,MATCH($E920,Esquemas_NORM!$A$2:$A$126,0),MATCH(AB$4,Esquemas_NORM!$H$1:$K$1,0)))</f>
        <v>A la fecha no ha conformado un EAT Área Metropolitana</v>
      </c>
      <c r="AC920" s="568" t="str">
        <f>IF($E920="","",INDEX(Esquemas_NORM!$H$2:$K$126,MATCH($E920,Esquemas_NORM!$A$2:$A$126,0),MATCH(AC$4,Esquemas_NORM!$H$1:$K$1,0)))</f>
        <v>ASOCIACION DE MUNICIPIOS DEL NORTE ANTIOQUEÑO - AMUNORTE</v>
      </c>
      <c r="AD920" s="645"/>
    </row>
    <row r="921" spans="1:30" hidden="1" x14ac:dyDescent="0.3">
      <c r="A921" s="556">
        <v>2022</v>
      </c>
      <c r="B921" s="529" t="s">
        <v>556</v>
      </c>
      <c r="C921" s="529" t="s">
        <v>235</v>
      </c>
      <c r="D921" s="529" t="s">
        <v>569</v>
      </c>
      <c r="E921" s="529" t="s">
        <v>240</v>
      </c>
      <c r="F921" s="529" t="s">
        <v>238</v>
      </c>
      <c r="G921" s="529" t="s">
        <v>241</v>
      </c>
      <c r="H921" s="557">
        <v>17.222976329787553</v>
      </c>
      <c r="I921" s="557">
        <v>2.6833146539132578E-2</v>
      </c>
      <c r="J921" s="558">
        <v>17.249809476326686</v>
      </c>
      <c r="K921" s="557">
        <v>3.5436078158104007</v>
      </c>
      <c r="L921" s="557">
        <v>0.74844686181282338</v>
      </c>
      <c r="M921" s="558">
        <v>4.2920546776232245</v>
      </c>
      <c r="N921" s="557">
        <v>2.2561835777277328</v>
      </c>
      <c r="O921" s="557">
        <v>12.363148286220765</v>
      </c>
      <c r="P921" s="557">
        <v>2.33439942171993</v>
      </c>
      <c r="Q921" s="557">
        <v>1.4221542239783904</v>
      </c>
      <c r="R921" s="557">
        <v>8.3494876682814709</v>
      </c>
      <c r="S921" s="557">
        <v>8.3114664234235853</v>
      </c>
      <c r="T921" s="557">
        <v>12.397104867668174</v>
      </c>
      <c r="U921" s="557">
        <v>3.4796864132984511</v>
      </c>
      <c r="V921" s="558">
        <v>50.9136308823185</v>
      </c>
      <c r="W921" s="558">
        <v>79.992149732364155</v>
      </c>
      <c r="X921" s="557">
        <v>9.1337220498885543</v>
      </c>
      <c r="Y921" s="559">
        <v>89.073511354133643</v>
      </c>
      <c r="Z921" s="568" t="str">
        <f>SUBSTITUTE(SUBSTITUTE(SUBSTITUTE(SUBSTITUTE(IF(E921="","",VLOOKUP(E921,Esquemas_NORM!$A$2:$H$126,8,FALSE)),"PROVINCIA ADMINISTRATIVA Y DE PLANIFICACIÓN","PAT"),"PROVINCIA ADMINISTRATIVA Y DE PLANIFICACION","PAT"),"PROVINCIA ADMINISTRATIVA DE PLANIFICACION","PAT"),"PROVINCIA ADMINISTRATIVA Y PLANIFICACION","PAT")</f>
        <v>PAT DEL RIO GRANDE</v>
      </c>
      <c r="AA921" s="568" t="str">
        <f>IF($E921="","",INDEX(Esquemas_NORM!$H$2:$K$126,MATCH($E921,Esquemas_NORM!$A$2:$A$126,0),MATCH(AA$4,Esquemas_NORM!$H$1:$K$1,0)))</f>
        <v>A la fecha no ha conformado un EAT Región</v>
      </c>
      <c r="AB921" s="568" t="str">
        <f>IF($E921="","",INDEX(Esquemas_NORM!$H$2:$K$126,MATCH($E921,Esquemas_NORM!$A$2:$A$126,0),MATCH(AB$4,Esquemas_NORM!$H$1:$K$1,0)))</f>
        <v>A la fecha no ha conformado un EAT Área Metropolitana</v>
      </c>
      <c r="AC921" s="568" t="str">
        <f>IF($E921="","",INDEX(Esquemas_NORM!$H$2:$K$126,MATCH($E921,Esquemas_NORM!$A$2:$A$126,0),MATCH(AC$4,Esquemas_NORM!$H$1:$K$1,0)))</f>
        <v>A la fecha no ha conformado un EAT asociación - unión</v>
      </c>
      <c r="AD921" s="645"/>
    </row>
    <row r="922" spans="1:30" hidden="1" x14ac:dyDescent="0.3">
      <c r="A922" s="556">
        <v>2022</v>
      </c>
      <c r="B922" s="529" t="s">
        <v>556</v>
      </c>
      <c r="C922" s="529" t="s">
        <v>235</v>
      </c>
      <c r="D922" s="529" t="s">
        <v>568</v>
      </c>
      <c r="E922" s="529" t="s">
        <v>242</v>
      </c>
      <c r="F922" s="529" t="s">
        <v>238</v>
      </c>
      <c r="G922" s="529" t="s">
        <v>243</v>
      </c>
      <c r="H922" s="557">
        <v>11.514122694244667</v>
      </c>
      <c r="I922" s="557">
        <v>7.1242546903381072</v>
      </c>
      <c r="J922" s="558">
        <v>18.638377384582775</v>
      </c>
      <c r="K922" s="557">
        <v>1.9151622131765584</v>
      </c>
      <c r="L922" s="557">
        <v>2.5746774155423306</v>
      </c>
      <c r="M922" s="558">
        <v>4.4898396287188893</v>
      </c>
      <c r="N922" s="557">
        <v>11.428351902368219</v>
      </c>
      <c r="O922" s="557">
        <v>9.3866458147105636</v>
      </c>
      <c r="P922" s="557">
        <v>2.0802713182669277</v>
      </c>
      <c r="Q922" s="557">
        <v>1.2491281243787389</v>
      </c>
      <c r="R922" s="557">
        <v>4.9669815738043726</v>
      </c>
      <c r="S922" s="557">
        <v>7.7371123933012118</v>
      </c>
      <c r="T922" s="557">
        <v>16.988847589250668</v>
      </c>
      <c r="U922" s="557">
        <v>3.1310745740377959</v>
      </c>
      <c r="V922" s="558">
        <v>56.968413290118498</v>
      </c>
      <c r="W922" s="558">
        <v>91.413078709089362</v>
      </c>
      <c r="X922" s="557">
        <v>10.437794901718677</v>
      </c>
      <c r="Y922" s="559">
        <v>101.79103738996734</v>
      </c>
      <c r="Z922" s="568" t="str">
        <f>SUBSTITUTE(SUBSTITUTE(SUBSTITUTE(SUBSTITUTE(IF(E922="","",VLOOKUP(E922,Esquemas_NORM!$A$2:$H$126,8,FALSE)),"PROVINCIA ADMINISTRATIVA Y DE PLANIFICACIÓN","PAT"),"PROVINCIA ADMINISTRATIVA Y DE PLANIFICACION","PAT"),"PROVINCIA ADMINISTRATIVA DE PLANIFICACION","PAT"),"PROVINCIA ADMINISTRATIVA Y PLANIFICACION","PAT")</f>
        <v>PAT BIOENERGÉTICA DEL NORTE DE ANTIOQUIA</v>
      </c>
      <c r="AA922" s="568" t="str">
        <f>IF($E922="","",INDEX(Esquemas_NORM!$H$2:$K$126,MATCH($E922,Esquemas_NORM!$A$2:$A$126,0),MATCH(AA$4,Esquemas_NORM!$H$1:$K$1,0)))</f>
        <v>A la fecha no ha conformado un EAT Región</v>
      </c>
      <c r="AB922" s="568" t="str">
        <f>IF($E922="","",INDEX(Esquemas_NORM!$H$2:$K$126,MATCH($E922,Esquemas_NORM!$A$2:$A$126,0),MATCH(AB$4,Esquemas_NORM!$H$1:$K$1,0)))</f>
        <v>A la fecha no ha conformado un EAT Área Metropolitana</v>
      </c>
      <c r="AC922" s="568" t="str">
        <f>IF($E922="","",INDEX(Esquemas_NORM!$H$2:$K$126,MATCH($E922,Esquemas_NORM!$A$2:$A$126,0),MATCH(AC$4,Esquemas_NORM!$H$1:$K$1,0)))</f>
        <v>ASOCIACION DE MUNICIPIOS DEL NORTE ANTIOQUEÑO - AMUNORTE</v>
      </c>
      <c r="AD922" s="645"/>
    </row>
    <row r="923" spans="1:30" hidden="1" x14ac:dyDescent="0.3">
      <c r="A923" s="556">
        <v>2022</v>
      </c>
      <c r="B923" s="529" t="s">
        <v>556</v>
      </c>
      <c r="C923" s="529" t="s">
        <v>235</v>
      </c>
      <c r="D923" s="529" t="s">
        <v>568</v>
      </c>
      <c r="E923" s="529" t="s">
        <v>244</v>
      </c>
      <c r="F923" s="529" t="s">
        <v>238</v>
      </c>
      <c r="G923" s="529" t="s">
        <v>245</v>
      </c>
      <c r="H923" s="557">
        <v>9.9070676547424181</v>
      </c>
      <c r="I923" s="557">
        <v>0</v>
      </c>
      <c r="J923" s="558">
        <v>9.9070676547424181</v>
      </c>
      <c r="K923" s="557">
        <v>1.6927437265537142</v>
      </c>
      <c r="L923" s="557">
        <v>2.9406626827242892</v>
      </c>
      <c r="M923" s="558">
        <v>4.6334064092780034</v>
      </c>
      <c r="N923" s="557">
        <v>1.8154949178925206</v>
      </c>
      <c r="O923" s="557">
        <v>10.310814846536632</v>
      </c>
      <c r="P923" s="557">
        <v>3.2956483233405254</v>
      </c>
      <c r="Q923" s="557">
        <v>2.4769170897613666</v>
      </c>
      <c r="R923" s="557">
        <v>8.0461665096808535</v>
      </c>
      <c r="S923" s="557">
        <v>10.95294257438996</v>
      </c>
      <c r="T923" s="557">
        <v>19.135329810050777</v>
      </c>
      <c r="U923" s="557">
        <v>5.3502550470057679</v>
      </c>
      <c r="V923" s="558">
        <v>61.3835691186584</v>
      </c>
      <c r="W923" s="558">
        <v>77.619062059224888</v>
      </c>
      <c r="X923" s="557">
        <v>8.8627564204004745</v>
      </c>
      <c r="Y923" s="559">
        <v>86.431011402515622</v>
      </c>
      <c r="Z923" s="568" t="str">
        <f>SUBSTITUTE(SUBSTITUTE(SUBSTITUTE(SUBSTITUTE(IF(E923="","",VLOOKUP(E923,Esquemas_NORM!$A$2:$H$126,8,FALSE)),"PROVINCIA ADMINISTRATIVA Y DE PLANIFICACIÓN","PAT"),"PROVINCIA ADMINISTRATIVA Y DE PLANIFICACION","PAT"),"PROVINCIA ADMINISTRATIVA DE PLANIFICACION","PAT"),"PROVINCIA ADMINISTRATIVA Y PLANIFICACION","PAT")</f>
        <v>PAT BIOENERGÉTICA DEL NORTE DE ANTIOQUIA</v>
      </c>
      <c r="AA923" s="568" t="str">
        <f>IF($E923="","",INDEX(Esquemas_NORM!$H$2:$K$126,MATCH($E923,Esquemas_NORM!$A$2:$A$126,0),MATCH(AA$4,Esquemas_NORM!$H$1:$K$1,0)))</f>
        <v>A la fecha no ha conformado un EAT Región</v>
      </c>
      <c r="AB923" s="568" t="str">
        <f>IF($E923="","",INDEX(Esquemas_NORM!$H$2:$K$126,MATCH($E923,Esquemas_NORM!$A$2:$A$126,0),MATCH(AB$4,Esquemas_NORM!$H$1:$K$1,0)))</f>
        <v>A la fecha no ha conformado un EAT Área Metropolitana</v>
      </c>
      <c r="AC923" s="568" t="str">
        <f>IF($E923="","",INDEX(Esquemas_NORM!$H$2:$K$126,MATCH($E923,Esquemas_NORM!$A$2:$A$126,0),MATCH(AC$4,Esquemas_NORM!$H$1:$K$1,0)))</f>
        <v>ASOCIACION DE MUNICIPIOS DEL NORTE ANTIOQUEÑO - AMUNORTE</v>
      </c>
      <c r="AD923" s="645"/>
    </row>
    <row r="924" spans="1:30" hidden="1" x14ac:dyDescent="0.3">
      <c r="A924" s="556">
        <v>2022</v>
      </c>
      <c r="B924" s="529" t="s">
        <v>556</v>
      </c>
      <c r="C924" s="529" t="s">
        <v>235</v>
      </c>
      <c r="D924" s="529" t="s">
        <v>566</v>
      </c>
      <c r="E924" s="529" t="s">
        <v>246</v>
      </c>
      <c r="F924" s="529" t="s">
        <v>238</v>
      </c>
      <c r="G924" s="529" t="s">
        <v>247</v>
      </c>
      <c r="H924" s="557">
        <v>9.5697478673947085</v>
      </c>
      <c r="I924" s="557">
        <v>6.4158492690325692E-3</v>
      </c>
      <c r="J924" s="558">
        <v>9.576163716663741</v>
      </c>
      <c r="K924" s="557">
        <v>0.5764295843425904</v>
      </c>
      <c r="L924" s="557">
        <v>2.4770250472817383</v>
      </c>
      <c r="M924" s="558">
        <v>3.0534546316243287</v>
      </c>
      <c r="N924" s="557">
        <v>22.15118249593467</v>
      </c>
      <c r="O924" s="557">
        <v>1.2362299612777248</v>
      </c>
      <c r="P924" s="557">
        <v>0.29085599500692888</v>
      </c>
      <c r="Q924" s="557">
        <v>0.16158396482942761</v>
      </c>
      <c r="R924" s="557">
        <v>1.1319259739015159</v>
      </c>
      <c r="S924" s="557">
        <v>2.0483574309677559</v>
      </c>
      <c r="T924" s="557">
        <v>2.1426503798632335</v>
      </c>
      <c r="U924" s="557">
        <v>0.42955273946062522</v>
      </c>
      <c r="V924" s="558">
        <v>29.592338941241884</v>
      </c>
      <c r="W924" s="558">
        <v>52.93801606685571</v>
      </c>
      <c r="X924" s="557">
        <v>6.0446072051441213</v>
      </c>
      <c r="Y924" s="559">
        <v>58.947971656881222</v>
      </c>
      <c r="Z924" s="568" t="str">
        <f>SUBSTITUTE(SUBSTITUTE(SUBSTITUTE(SUBSTITUTE(IF(E924="","",VLOOKUP(E924,Esquemas_NORM!$A$2:$H$126,8,FALSE)),"PROVINCIA ADMINISTRATIVA Y DE PLANIFICACIÓN","PAT"),"PROVINCIA ADMINISTRATIVA Y DE PLANIFICACION","PAT"),"PROVINCIA ADMINISTRATIVA DE PLANIFICACION","PAT"),"PROVINCIA ADMINISTRATIVA Y PLANIFICACION","PAT")</f>
        <v>PAT BIOENERGÉTICA DEL NORTE DE ANTIOQUIA</v>
      </c>
      <c r="AA924" s="568" t="str">
        <f>IF($E924="","",INDEX(Esquemas_NORM!$H$2:$K$126,MATCH($E924,Esquemas_NORM!$A$2:$A$126,0),MATCH(AA$4,Esquemas_NORM!$H$1:$K$1,0)))</f>
        <v>A la fecha no ha conformado un EAT Región</v>
      </c>
      <c r="AB924" s="568" t="str">
        <f>IF($E924="","",INDEX(Esquemas_NORM!$H$2:$K$126,MATCH($E924,Esquemas_NORM!$A$2:$A$126,0),MATCH(AB$4,Esquemas_NORM!$H$1:$K$1,0)))</f>
        <v>A la fecha no ha conformado un EAT Área Metropolitana</v>
      </c>
      <c r="AC924" s="568" t="str">
        <f>IF($E924="","",INDEX(Esquemas_NORM!$H$2:$K$126,MATCH($E924,Esquemas_NORM!$A$2:$A$126,0),MATCH(AC$4,Esquemas_NORM!$H$1:$K$1,0)))</f>
        <v>A la fecha no ha conformado un EAT asociación - unión</v>
      </c>
      <c r="AD924" s="645"/>
    </row>
    <row r="925" spans="1:30" hidden="1" x14ac:dyDescent="0.3">
      <c r="A925" s="556">
        <v>2022</v>
      </c>
      <c r="B925" s="529" t="s">
        <v>556</v>
      </c>
      <c r="C925" s="529" t="s">
        <v>235</v>
      </c>
      <c r="D925" s="529" t="s">
        <v>569</v>
      </c>
      <c r="E925" s="529" t="s">
        <v>248</v>
      </c>
      <c r="F925" s="529" t="s">
        <v>238</v>
      </c>
      <c r="G925" s="529" t="s">
        <v>249</v>
      </c>
      <c r="H925" s="557">
        <v>120.81862406574582</v>
      </c>
      <c r="I925" s="557">
        <v>0.67496445573151431</v>
      </c>
      <c r="J925" s="558">
        <v>121.49358852147734</v>
      </c>
      <c r="K925" s="557">
        <v>26.496761252240749</v>
      </c>
      <c r="L925" s="557">
        <v>6.3621168016034426</v>
      </c>
      <c r="M925" s="558">
        <v>32.858878053844194</v>
      </c>
      <c r="N925" s="557">
        <v>36.764202827640915</v>
      </c>
      <c r="O925" s="557">
        <v>55.503347668571976</v>
      </c>
      <c r="P925" s="557">
        <v>8.0368179912633444</v>
      </c>
      <c r="Q925" s="557">
        <v>9.9130716144483362</v>
      </c>
      <c r="R925" s="557">
        <v>26.973500773162193</v>
      </c>
      <c r="S925" s="557">
        <v>30.371206265438467</v>
      </c>
      <c r="T925" s="557">
        <v>24.073843047318874</v>
      </c>
      <c r="U925" s="557">
        <v>12.484948912947821</v>
      </c>
      <c r="V925" s="558">
        <v>204.12093910079196</v>
      </c>
      <c r="W925" s="558">
        <v>428.07961962981585</v>
      </c>
      <c r="X925" s="557">
        <v>48.879299706305687</v>
      </c>
      <c r="Y925" s="559">
        <v>476.67871143787357</v>
      </c>
      <c r="Z925" s="568" t="str">
        <f>SUBSTITUTE(SUBSTITUTE(SUBSTITUTE(SUBSTITUTE(IF(E925="","",VLOOKUP(E925,Esquemas_NORM!$A$2:$H$126,8,FALSE)),"PROVINCIA ADMINISTRATIVA Y DE PLANIFICACIÓN","PAT"),"PROVINCIA ADMINISTRATIVA Y DE PLANIFICACION","PAT"),"PROVINCIA ADMINISTRATIVA DE PLANIFICACION","PAT"),"PROVINCIA ADMINISTRATIVA Y PLANIFICACION","PAT")</f>
        <v>PAT DEL RIO GRANDE</v>
      </c>
      <c r="AA925" s="568" t="str">
        <f>IF($E925="","",INDEX(Esquemas_NORM!$H$2:$K$126,MATCH($E925,Esquemas_NORM!$A$2:$A$126,0),MATCH(AA$4,Esquemas_NORM!$H$1:$K$1,0)))</f>
        <v>A la fecha no ha conformado un EAT Región</v>
      </c>
      <c r="AB925" s="568" t="str">
        <f>IF($E925="","",INDEX(Esquemas_NORM!$H$2:$K$126,MATCH($E925,Esquemas_NORM!$A$2:$A$126,0),MATCH(AB$4,Esquemas_NORM!$H$1:$K$1,0)))</f>
        <v>A la fecha no ha conformado un EAT Área Metropolitana</v>
      </c>
      <c r="AC925" s="568" t="str">
        <f>IF($E925="","",INDEX(Esquemas_NORM!$H$2:$K$126,MATCH($E925,Esquemas_NORM!$A$2:$A$126,0),MATCH(AC$4,Esquemas_NORM!$H$1:$K$1,0)))</f>
        <v>ASOCIACION DE MUNICIPIOS DEL NORTE ANTIOQUEÑO - AMUNORTE</v>
      </c>
      <c r="AD925" s="645"/>
    </row>
    <row r="926" spans="1:30" hidden="1" x14ac:dyDescent="0.3">
      <c r="A926" s="556">
        <v>2022</v>
      </c>
      <c r="B926" s="529" t="s">
        <v>556</v>
      </c>
      <c r="C926" s="529" t="s">
        <v>235</v>
      </c>
      <c r="D926" s="529" t="s">
        <v>569</v>
      </c>
      <c r="E926" s="529" t="s">
        <v>250</v>
      </c>
      <c r="F926" s="529" t="s">
        <v>238</v>
      </c>
      <c r="G926" s="529" t="s">
        <v>251</v>
      </c>
      <c r="H926" s="557">
        <v>74.337536237703318</v>
      </c>
      <c r="I926" s="557">
        <v>0</v>
      </c>
      <c r="J926" s="558">
        <v>74.337536237703318</v>
      </c>
      <c r="K926" s="557">
        <v>155.20131735296221</v>
      </c>
      <c r="L926" s="557">
        <v>29.579412593666248</v>
      </c>
      <c r="M926" s="558">
        <v>184.78072994662847</v>
      </c>
      <c r="N926" s="557">
        <v>9.3546050736320439</v>
      </c>
      <c r="O926" s="557">
        <v>40.008755278759551</v>
      </c>
      <c r="P926" s="557">
        <v>5.2965587354672143</v>
      </c>
      <c r="Q926" s="557">
        <v>6.9576205043282497</v>
      </c>
      <c r="R926" s="557">
        <v>18.262389876414641</v>
      </c>
      <c r="S926" s="557">
        <v>21.172592044867866</v>
      </c>
      <c r="T926" s="557">
        <v>18.492376664675362</v>
      </c>
      <c r="U926" s="557">
        <v>8.6072894433164731</v>
      </c>
      <c r="V926" s="558">
        <v>128.15218762146139</v>
      </c>
      <c r="W926" s="558">
        <v>410.06721514823545</v>
      </c>
      <c r="X926" s="557">
        <v>46.822594185395516</v>
      </c>
      <c r="Y926" s="559">
        <v>456.62139180747874</v>
      </c>
      <c r="Z926" s="568" t="str">
        <f>SUBSTITUTE(SUBSTITUTE(SUBSTITUTE(SUBSTITUTE(IF(E926="","",VLOOKUP(E926,Esquemas_NORM!$A$2:$H$126,8,FALSE)),"PROVINCIA ADMINISTRATIVA Y DE PLANIFICACIÓN","PAT"),"PROVINCIA ADMINISTRATIVA Y DE PLANIFICACION","PAT"),"PROVINCIA ADMINISTRATIVA DE PLANIFICACION","PAT"),"PROVINCIA ADMINISTRATIVA Y PLANIFICACION","PAT")</f>
        <v>PAT DEL RIO GRANDE</v>
      </c>
      <c r="AA926" s="568" t="str">
        <f>IF($E926="","",INDEX(Esquemas_NORM!$H$2:$K$126,MATCH($E926,Esquemas_NORM!$A$2:$A$126,0),MATCH(AA$4,Esquemas_NORM!$H$1:$K$1,0)))</f>
        <v>A la fecha no ha conformado un EAT Región</v>
      </c>
      <c r="AB926" s="568" t="str">
        <f>IF($E926="","",INDEX(Esquemas_NORM!$H$2:$K$126,MATCH($E926,Esquemas_NORM!$A$2:$A$126,0),MATCH(AB$4,Esquemas_NORM!$H$1:$K$1,0)))</f>
        <v>A la fecha no ha conformado un EAT Área Metropolitana</v>
      </c>
      <c r="AC926" s="568" t="str">
        <f>IF($E926="","",INDEX(Esquemas_NORM!$H$2:$K$126,MATCH($E926,Esquemas_NORM!$A$2:$A$126,0),MATCH(AC$4,Esquemas_NORM!$H$1:$K$1,0)))</f>
        <v>A la fecha no ha conformado un EAT asociación - unión</v>
      </c>
      <c r="AD926" s="645"/>
    </row>
    <row r="927" spans="1:30" hidden="1" x14ac:dyDescent="0.3">
      <c r="A927" s="556">
        <v>2022</v>
      </c>
      <c r="B927" s="529" t="s">
        <v>556</v>
      </c>
      <c r="C927" s="529" t="s">
        <v>235</v>
      </c>
      <c r="D927" s="529" t="s">
        <v>566</v>
      </c>
      <c r="E927" s="529" t="s">
        <v>252</v>
      </c>
      <c r="F927" s="529" t="s">
        <v>238</v>
      </c>
      <c r="G927" s="529" t="s">
        <v>253</v>
      </c>
      <c r="H927" s="557">
        <v>24.415884804753549</v>
      </c>
      <c r="I927" s="557">
        <v>1.6421963532566775</v>
      </c>
      <c r="J927" s="558">
        <v>26.058081158010225</v>
      </c>
      <c r="K927" s="557">
        <v>7.4948128015482656</v>
      </c>
      <c r="L927" s="557">
        <v>7.9995787515935115</v>
      </c>
      <c r="M927" s="558">
        <v>15.494391553141778</v>
      </c>
      <c r="N927" s="557">
        <v>15.732855223462455</v>
      </c>
      <c r="O927" s="557">
        <v>73.5437297456306</v>
      </c>
      <c r="P927" s="557">
        <v>11.767624648374014</v>
      </c>
      <c r="Q927" s="557">
        <v>7.2760081250821074</v>
      </c>
      <c r="R927" s="557">
        <v>47.069901013654942</v>
      </c>
      <c r="S927" s="557">
        <v>35.502219148983109</v>
      </c>
      <c r="T927" s="557">
        <v>47.860935407495248</v>
      </c>
      <c r="U927" s="557">
        <v>20.762573548504921</v>
      </c>
      <c r="V927" s="558">
        <v>259.51584686118741</v>
      </c>
      <c r="W927" s="558">
        <v>306.74139641922534</v>
      </c>
      <c r="X927" s="557">
        <v>35.024570104224317</v>
      </c>
      <c r="Y927" s="559">
        <v>341.56518293540859</v>
      </c>
      <c r="Z927" s="568" t="str">
        <f>SUBSTITUTE(SUBSTITUTE(SUBSTITUTE(SUBSTITUTE(IF(E927="","",VLOOKUP(E927,Esquemas_NORM!$A$2:$H$126,8,FALSE)),"PROVINCIA ADMINISTRATIVA Y DE PLANIFICACIÓN","PAT"),"PROVINCIA ADMINISTRATIVA Y DE PLANIFICACION","PAT"),"PROVINCIA ADMINISTRATIVA DE PLANIFICACION","PAT"),"PROVINCIA ADMINISTRATIVA Y PLANIFICACION","PAT")</f>
        <v>PAT BIOENERGÉTICA DEL NORTE DE ANTIOQUIA</v>
      </c>
      <c r="AA927" s="568" t="str">
        <f>IF($E927="","",INDEX(Esquemas_NORM!$H$2:$K$126,MATCH($E927,Esquemas_NORM!$A$2:$A$126,0),MATCH(AA$4,Esquemas_NORM!$H$1:$K$1,0)))</f>
        <v>A la fecha no ha conformado un EAT Región</v>
      </c>
      <c r="AB927" s="568" t="str">
        <f>IF($E927="","",INDEX(Esquemas_NORM!$H$2:$K$126,MATCH($E927,Esquemas_NORM!$A$2:$A$126,0),MATCH(AB$4,Esquemas_NORM!$H$1:$K$1,0)))</f>
        <v>A la fecha no ha conformado un EAT Área Metropolitana</v>
      </c>
      <c r="AC927" s="568" t="str">
        <f>IF($E927="","",INDEX(Esquemas_NORM!$H$2:$K$126,MATCH($E927,Esquemas_NORM!$A$2:$A$126,0),MATCH(AC$4,Esquemas_NORM!$H$1:$K$1,0)))</f>
        <v>ASOCIACION DE MUNICIPIOS DEL NORTE ANTIOQUEÑO - AMUNORTE</v>
      </c>
      <c r="AD927" s="645"/>
    </row>
    <row r="928" spans="1:30" hidden="1" x14ac:dyDescent="0.3">
      <c r="A928" s="556">
        <v>2022</v>
      </c>
      <c r="B928" s="529" t="s">
        <v>556</v>
      </c>
      <c r="C928" s="529" t="s">
        <v>235</v>
      </c>
      <c r="D928" s="529" t="s">
        <v>566</v>
      </c>
      <c r="E928" s="529" t="s">
        <v>254</v>
      </c>
      <c r="F928" s="529" t="s">
        <v>238</v>
      </c>
      <c r="G928" s="529" t="s">
        <v>255</v>
      </c>
      <c r="H928" s="557">
        <v>8.1259167983538347</v>
      </c>
      <c r="I928" s="557">
        <v>0</v>
      </c>
      <c r="J928" s="558">
        <v>8.1259167983538347</v>
      </c>
      <c r="K928" s="557">
        <v>0.43230445565311776</v>
      </c>
      <c r="L928" s="557">
        <v>3.4024758120105707</v>
      </c>
      <c r="M928" s="558">
        <v>3.8347802676636884</v>
      </c>
      <c r="N928" s="557">
        <v>28.657187240845388</v>
      </c>
      <c r="O928" s="557">
        <v>2.3250339956635453</v>
      </c>
      <c r="P928" s="557">
        <v>0.50556090942123955</v>
      </c>
      <c r="Q928" s="557">
        <v>0.37915012187515285</v>
      </c>
      <c r="R928" s="557">
        <v>1.7469032729264731</v>
      </c>
      <c r="S928" s="557">
        <v>2.7885569312190928</v>
      </c>
      <c r="T928" s="557">
        <v>3.0229853694839415</v>
      </c>
      <c r="U928" s="557">
        <v>0.97565797711755808</v>
      </c>
      <c r="V928" s="558">
        <v>40.401035818552387</v>
      </c>
      <c r="W928" s="558">
        <v>63.661532661199615</v>
      </c>
      <c r="X928" s="557">
        <v>7.2690476070810863</v>
      </c>
      <c r="Y928" s="559">
        <v>70.888909365373223</v>
      </c>
      <c r="Z928" s="568" t="str">
        <f>SUBSTITUTE(SUBSTITUTE(SUBSTITUTE(SUBSTITUTE(IF(E928="","",VLOOKUP(E928,Esquemas_NORM!$A$2:$H$126,8,FALSE)),"PROVINCIA ADMINISTRATIVA Y DE PLANIFICACIÓN","PAT"),"PROVINCIA ADMINISTRATIVA Y DE PLANIFICACION","PAT"),"PROVINCIA ADMINISTRATIVA DE PLANIFICACION","PAT"),"PROVINCIA ADMINISTRATIVA Y PLANIFICACION","PAT")</f>
        <v>PAT BIOENERGÉTICA DEL NORTE DE ANTIOQUIA</v>
      </c>
      <c r="AA928" s="568" t="str">
        <f>IF($E928="","",INDEX(Esquemas_NORM!$H$2:$K$126,MATCH($E928,Esquemas_NORM!$A$2:$A$126,0),MATCH(AA$4,Esquemas_NORM!$H$1:$K$1,0)))</f>
        <v>A la fecha no ha conformado un EAT Región</v>
      </c>
      <c r="AB928" s="568" t="str">
        <f>IF($E928="","",INDEX(Esquemas_NORM!$H$2:$K$126,MATCH($E928,Esquemas_NORM!$A$2:$A$126,0),MATCH(AB$4,Esquemas_NORM!$H$1:$K$1,0)))</f>
        <v>A la fecha no ha conformado un EAT Área Metropolitana</v>
      </c>
      <c r="AC928" s="568" t="str">
        <f>IF($E928="","",INDEX(Esquemas_NORM!$H$2:$K$126,MATCH($E928,Esquemas_NORM!$A$2:$A$126,0),MATCH(AC$4,Esquemas_NORM!$H$1:$K$1,0)))</f>
        <v>A la fecha no ha conformado un EAT asociación - unión</v>
      </c>
      <c r="AD928" s="645"/>
    </row>
    <row r="929" spans="1:30" hidden="1" x14ac:dyDescent="0.3">
      <c r="A929" s="556">
        <v>2022</v>
      </c>
      <c r="B929" s="529" t="s">
        <v>556</v>
      </c>
      <c r="C929" s="529" t="s">
        <v>235</v>
      </c>
      <c r="D929" s="529" t="s">
        <v>570</v>
      </c>
      <c r="E929" s="529" t="s">
        <v>256</v>
      </c>
      <c r="F929" s="529" t="s">
        <v>238</v>
      </c>
      <c r="G929" s="529" t="s">
        <v>257</v>
      </c>
      <c r="H929" s="557">
        <v>37.213513381874343</v>
      </c>
      <c r="I929" s="557">
        <v>0</v>
      </c>
      <c r="J929" s="558">
        <v>37.213513381874343</v>
      </c>
      <c r="K929" s="557">
        <v>5.0954827216663956</v>
      </c>
      <c r="L929" s="557">
        <v>9.4215752143693141</v>
      </c>
      <c r="M929" s="558">
        <v>14.517057936035709</v>
      </c>
      <c r="N929" s="557">
        <v>5.2076550448169971</v>
      </c>
      <c r="O929" s="557">
        <v>38.120717303111952</v>
      </c>
      <c r="P929" s="557">
        <v>7.2997079075273943</v>
      </c>
      <c r="Q929" s="557">
        <v>5.1205620264411538</v>
      </c>
      <c r="R929" s="557">
        <v>15.172095100821137</v>
      </c>
      <c r="S929" s="557">
        <v>29.679176150672117</v>
      </c>
      <c r="T929" s="557">
        <v>66.040817752737794</v>
      </c>
      <c r="U929" s="557">
        <v>11.315405213372001</v>
      </c>
      <c r="V929" s="558">
        <v>177.95613649950053</v>
      </c>
      <c r="W929" s="558">
        <v>241.75473676755345</v>
      </c>
      <c r="X929" s="557">
        <v>27.604215879521163</v>
      </c>
      <c r="Y929" s="559">
        <v>269.20070734976326</v>
      </c>
      <c r="Z929" s="568" t="str">
        <f>SUBSTITUTE(SUBSTITUTE(SUBSTITUTE(SUBSTITUTE(IF(E929="","",VLOOKUP(E929,Esquemas_NORM!$A$2:$H$126,8,FALSE)),"PROVINCIA ADMINISTRATIVA Y DE PLANIFICACIÓN","PAT"),"PROVINCIA ADMINISTRATIVA Y DE PLANIFICACION","PAT"),"PROVINCIA ADMINISTRATIVA DE PLANIFICACION","PAT"),"PROVINCIA ADMINISTRATIVA Y PLANIFICACION","PAT")</f>
        <v>PAT BIOENERGÉTICA DEL NORTE DE ANTIOQUIA</v>
      </c>
      <c r="AA929" s="568" t="str">
        <f>IF($E929="","",INDEX(Esquemas_NORM!$H$2:$K$126,MATCH($E929,Esquemas_NORM!$A$2:$A$126,0),MATCH(AA$4,Esquemas_NORM!$H$1:$K$1,0)))</f>
        <v>A la fecha no ha conformado un EAT Región</v>
      </c>
      <c r="AB929" s="568" t="str">
        <f>IF($E929="","",INDEX(Esquemas_NORM!$H$2:$K$126,MATCH($E929,Esquemas_NORM!$A$2:$A$126,0),MATCH(AB$4,Esquemas_NORM!$H$1:$K$1,0)))</f>
        <v>A la fecha no ha conformado un EAT Área Metropolitana</v>
      </c>
      <c r="AC929" s="568" t="str">
        <f>IF($E929="","",INDEX(Esquemas_NORM!$H$2:$K$126,MATCH($E929,Esquemas_NORM!$A$2:$A$126,0),MATCH(AC$4,Esquemas_NORM!$H$1:$K$1,0)))</f>
        <v>ASOCIACION DE MUNICIPIOS DEL NORTE ANTIOQUEÑO - AMUNORTE</v>
      </c>
      <c r="AD929" s="645"/>
    </row>
    <row r="930" spans="1:30" hidden="1" x14ac:dyDescent="0.3">
      <c r="A930" s="556">
        <v>2022</v>
      </c>
      <c r="B930" s="529" t="s">
        <v>556</v>
      </c>
      <c r="C930" s="529" t="s">
        <v>235</v>
      </c>
      <c r="D930" s="529" t="s">
        <v>570</v>
      </c>
      <c r="E930" s="529" t="s">
        <v>258</v>
      </c>
      <c r="F930" s="529" t="s">
        <v>238</v>
      </c>
      <c r="G930" s="529" t="s">
        <v>259</v>
      </c>
      <c r="H930" s="557">
        <v>13.253821850014456</v>
      </c>
      <c r="I930" s="557">
        <v>0</v>
      </c>
      <c r="J930" s="558">
        <v>13.253821850014456</v>
      </c>
      <c r="K930" s="557">
        <v>0.29944782708718576</v>
      </c>
      <c r="L930" s="557">
        <v>4.083563047074354</v>
      </c>
      <c r="M930" s="558">
        <v>4.3830108741615401</v>
      </c>
      <c r="N930" s="557">
        <v>17.676250881232381</v>
      </c>
      <c r="O930" s="557">
        <v>4.154689549870926</v>
      </c>
      <c r="P930" s="557">
        <v>1.6668920015374491</v>
      </c>
      <c r="Q930" s="557">
        <v>1.1706299938583196</v>
      </c>
      <c r="R930" s="557">
        <v>4.6755157141304089</v>
      </c>
      <c r="S930" s="557">
        <v>5.1927465799192687</v>
      </c>
      <c r="T930" s="557">
        <v>9.7679718677773089</v>
      </c>
      <c r="U930" s="557">
        <v>2.2913791235687082</v>
      </c>
      <c r="V930" s="558">
        <v>46.596075711894777</v>
      </c>
      <c r="W930" s="558">
        <v>73.983976116143054</v>
      </c>
      <c r="X930" s="557">
        <v>8.4476923829569479</v>
      </c>
      <c r="Y930" s="559">
        <v>82.383240838681402</v>
      </c>
      <c r="Z930" s="568" t="str">
        <f>SUBSTITUTE(SUBSTITUTE(SUBSTITUTE(SUBSTITUTE(IF(E930="","",VLOOKUP(E930,Esquemas_NORM!$A$2:$H$126,8,FALSE)),"PROVINCIA ADMINISTRATIVA Y DE PLANIFICACIÓN","PAT"),"PROVINCIA ADMINISTRATIVA Y DE PLANIFICACION","PAT"),"PROVINCIA ADMINISTRATIVA DE PLANIFICACION","PAT"),"PROVINCIA ADMINISTRATIVA Y PLANIFICACION","PAT")</f>
        <v>PAT BIOENERGÉTICA DEL NORTE DE ANTIOQUIA</v>
      </c>
      <c r="AA930" s="568" t="str">
        <f>IF($E930="","",INDEX(Esquemas_NORM!$H$2:$K$126,MATCH($E930,Esquemas_NORM!$A$2:$A$126,0),MATCH(AA$4,Esquemas_NORM!$H$1:$K$1,0)))</f>
        <v>A la fecha no ha conformado un EAT Región</v>
      </c>
      <c r="AB930" s="568" t="str">
        <f>IF($E930="","",INDEX(Esquemas_NORM!$H$2:$K$126,MATCH($E930,Esquemas_NORM!$A$2:$A$126,0),MATCH(AB$4,Esquemas_NORM!$H$1:$K$1,0)))</f>
        <v>A la fecha no ha conformado un EAT Área Metropolitana</v>
      </c>
      <c r="AC930" s="568" t="str">
        <f>IF($E930="","",INDEX(Esquemas_NORM!$H$2:$K$126,MATCH($E930,Esquemas_NORM!$A$2:$A$126,0),MATCH(AC$4,Esquemas_NORM!$H$1:$K$1,0)))</f>
        <v>ASOCIACION DE MUNICIPIOS DEL NORTE ANTIOQUEÑO - AMUNORTE</v>
      </c>
      <c r="AD930" s="645"/>
    </row>
    <row r="931" spans="1:30" hidden="1" x14ac:dyDescent="0.3">
      <c r="A931" s="556">
        <v>2022</v>
      </c>
      <c r="B931" s="529" t="s">
        <v>556</v>
      </c>
      <c r="C931" s="529" t="s">
        <v>235</v>
      </c>
      <c r="D931" s="529" t="s">
        <v>569</v>
      </c>
      <c r="E931" s="529" t="s">
        <v>260</v>
      </c>
      <c r="F931" s="529" t="s">
        <v>238</v>
      </c>
      <c r="G931" s="529" t="s">
        <v>261</v>
      </c>
      <c r="H931" s="557">
        <v>3.3431062631529542</v>
      </c>
      <c r="I931" s="557">
        <v>0</v>
      </c>
      <c r="J931" s="558">
        <v>3.3431062631529542</v>
      </c>
      <c r="K931" s="557">
        <v>1.2369024923689429</v>
      </c>
      <c r="L931" s="557">
        <v>0.88676725356113439</v>
      </c>
      <c r="M931" s="558">
        <v>2.1236697459300773</v>
      </c>
      <c r="N931" s="557">
        <v>2.287422762534884</v>
      </c>
      <c r="O931" s="557">
        <v>6.2361887127496214</v>
      </c>
      <c r="P931" s="557">
        <v>1.4828335624203117</v>
      </c>
      <c r="Q931" s="557">
        <v>1.0730591634120843</v>
      </c>
      <c r="R931" s="557">
        <v>4.2017225057241614</v>
      </c>
      <c r="S931" s="557">
        <v>4.8777767331867761</v>
      </c>
      <c r="T931" s="557">
        <v>8.5642023363980062</v>
      </c>
      <c r="U931" s="557">
        <v>2.5488107764779446</v>
      </c>
      <c r="V931" s="558">
        <v>31.272016552903786</v>
      </c>
      <c r="W931" s="558">
        <v>37.338634138850054</v>
      </c>
      <c r="X931" s="557">
        <v>4.2634271873910912</v>
      </c>
      <c r="Y931" s="559">
        <v>41.577620592051161</v>
      </c>
      <c r="Z931" s="568" t="str">
        <f>SUBSTITUTE(SUBSTITUTE(SUBSTITUTE(SUBSTITUTE(IF(E931="","",VLOOKUP(E931,Esquemas_NORM!$A$2:$H$126,8,FALSE)),"PROVINCIA ADMINISTRATIVA Y DE PLANIFICACIÓN","PAT"),"PROVINCIA ADMINISTRATIVA Y DE PLANIFICACION","PAT"),"PROVINCIA ADMINISTRATIVA DE PLANIFICACION","PAT"),"PROVINCIA ADMINISTRATIVA Y PLANIFICACION","PAT")</f>
        <v>PAT BIOENERGÉTICA DEL NORTE DE ANTIOQUIA</v>
      </c>
      <c r="AA931" s="568" t="str">
        <f>IF($E931="","",INDEX(Esquemas_NORM!$H$2:$K$126,MATCH($E931,Esquemas_NORM!$A$2:$A$126,0),MATCH(AA$4,Esquemas_NORM!$H$1:$K$1,0)))</f>
        <v>A la fecha no ha conformado un EAT Región</v>
      </c>
      <c r="AB931" s="568" t="str">
        <f>IF($E931="","",INDEX(Esquemas_NORM!$H$2:$K$126,MATCH($E931,Esquemas_NORM!$A$2:$A$126,0),MATCH(AB$4,Esquemas_NORM!$H$1:$K$1,0)))</f>
        <v>A la fecha no ha conformado un EAT Área Metropolitana</v>
      </c>
      <c r="AC931" s="568" t="str">
        <f>IF($E931="","",INDEX(Esquemas_NORM!$H$2:$K$126,MATCH($E931,Esquemas_NORM!$A$2:$A$126,0),MATCH(AC$4,Esquemas_NORM!$H$1:$K$1,0)))</f>
        <v>ASOCIACION DE MUNICIPIOS DEL NORTE ANTIOQUEÑO - AMUNORTE</v>
      </c>
      <c r="AD931" s="645"/>
    </row>
    <row r="932" spans="1:30" hidden="1" x14ac:dyDescent="0.3">
      <c r="A932" s="556">
        <v>2022</v>
      </c>
      <c r="B932" s="529" t="s">
        <v>556</v>
      </c>
      <c r="C932" s="529" t="s">
        <v>235</v>
      </c>
      <c r="D932" s="529" t="s">
        <v>569</v>
      </c>
      <c r="E932" s="529" t="s">
        <v>262</v>
      </c>
      <c r="F932" s="529" t="s">
        <v>238</v>
      </c>
      <c r="G932" s="529" t="s">
        <v>263</v>
      </c>
      <c r="H932" s="557">
        <v>89.879189326291581</v>
      </c>
      <c r="I932" s="557">
        <v>2.472561204610692E-3</v>
      </c>
      <c r="J932" s="558">
        <v>89.881661887496193</v>
      </c>
      <c r="K932" s="557">
        <v>467.06541634021499</v>
      </c>
      <c r="L932" s="557">
        <v>64.157213320379256</v>
      </c>
      <c r="M932" s="558">
        <v>531.22262966059429</v>
      </c>
      <c r="N932" s="557">
        <v>16.31133133231215</v>
      </c>
      <c r="O932" s="557">
        <v>76.785949665190415</v>
      </c>
      <c r="P932" s="557">
        <v>10.789106495923455</v>
      </c>
      <c r="Q932" s="557">
        <v>13.210667362450529</v>
      </c>
      <c r="R932" s="557">
        <v>32.988182935594764</v>
      </c>
      <c r="S932" s="557">
        <v>42.333884857890069</v>
      </c>
      <c r="T932" s="557">
        <v>41.427206813581151</v>
      </c>
      <c r="U932" s="557">
        <v>12.636614889324653</v>
      </c>
      <c r="V932" s="558">
        <v>246.48294435226714</v>
      </c>
      <c r="W932" s="558">
        <v>865.32741039425741</v>
      </c>
      <c r="X932" s="557">
        <v>98.805446223619811</v>
      </c>
      <c r="Y932" s="559">
        <v>963.56643961542056</v>
      </c>
      <c r="Z932" s="568" t="str">
        <f>SUBSTITUTE(SUBSTITUTE(SUBSTITUTE(SUBSTITUTE(IF(E932="","",VLOOKUP(E932,Esquemas_NORM!$A$2:$H$126,8,FALSE)),"PROVINCIA ADMINISTRATIVA Y DE PLANIFICACIÓN","PAT"),"PROVINCIA ADMINISTRATIVA Y DE PLANIFICACION","PAT"),"PROVINCIA ADMINISTRATIVA DE PLANIFICACION","PAT"),"PROVINCIA ADMINISTRATIVA Y PLANIFICACION","PAT")</f>
        <v>PAT DEL RIO GRANDE</v>
      </c>
      <c r="AA932" s="568" t="str">
        <f>IF($E932="","",INDEX(Esquemas_NORM!$H$2:$K$126,MATCH($E932,Esquemas_NORM!$A$2:$A$126,0),MATCH(AA$4,Esquemas_NORM!$H$1:$K$1,0)))</f>
        <v>A la fecha no ha conformado un EAT Región</v>
      </c>
      <c r="AB932" s="568" t="str">
        <f>IF($E932="","",INDEX(Esquemas_NORM!$H$2:$K$126,MATCH($E932,Esquemas_NORM!$A$2:$A$126,0),MATCH(AB$4,Esquemas_NORM!$H$1:$K$1,0)))</f>
        <v>A la fecha no ha conformado un EAT Área Metropolitana</v>
      </c>
      <c r="AC932" s="568" t="str">
        <f>IF($E932="","",INDEX(Esquemas_NORM!$H$2:$K$126,MATCH($E932,Esquemas_NORM!$A$2:$A$126,0),MATCH(AC$4,Esquemas_NORM!$H$1:$K$1,0)))</f>
        <v>A la fecha no ha conformado un EAT asociación - unión</v>
      </c>
      <c r="AD932" s="645"/>
    </row>
    <row r="933" spans="1:30" hidden="1" x14ac:dyDescent="0.3">
      <c r="A933" s="556">
        <v>2022</v>
      </c>
      <c r="B933" s="529" t="s">
        <v>556</v>
      </c>
      <c r="C933" s="529" t="s">
        <v>235</v>
      </c>
      <c r="D933" s="529" t="s">
        <v>569</v>
      </c>
      <c r="E933" s="529" t="s">
        <v>264</v>
      </c>
      <c r="F933" s="529" t="s">
        <v>238</v>
      </c>
      <c r="G933" s="529" t="s">
        <v>265</v>
      </c>
      <c r="H933" s="557">
        <v>171.02342130336203</v>
      </c>
      <c r="I933" s="557">
        <v>0.3565032388295698</v>
      </c>
      <c r="J933" s="558">
        <v>171.37992454219159</v>
      </c>
      <c r="K933" s="557">
        <v>177.40440398336543</v>
      </c>
      <c r="L933" s="557">
        <v>43.822728034136802</v>
      </c>
      <c r="M933" s="558">
        <v>221.22713201750224</v>
      </c>
      <c r="N933" s="557">
        <v>43.920693821425161</v>
      </c>
      <c r="O933" s="557">
        <v>92.649264766144626</v>
      </c>
      <c r="P933" s="557">
        <v>15.757103845431912</v>
      </c>
      <c r="Q933" s="557">
        <v>15.922948908131579</v>
      </c>
      <c r="R933" s="557">
        <v>46.300842825495693</v>
      </c>
      <c r="S933" s="557">
        <v>64.89121499977287</v>
      </c>
      <c r="T933" s="557">
        <v>121.23896450701189</v>
      </c>
      <c r="U933" s="557">
        <v>20.851151659900999</v>
      </c>
      <c r="V933" s="558">
        <v>421.53218533331471</v>
      </c>
      <c r="W933" s="558">
        <v>883.94964790656843</v>
      </c>
      <c r="X933" s="557">
        <v>100.93178414492472</v>
      </c>
      <c r="Y933" s="559">
        <v>984.30282549878848</v>
      </c>
      <c r="Z933" s="568" t="str">
        <f>SUBSTITUTE(SUBSTITUTE(SUBSTITUTE(SUBSTITUTE(IF(E933="","",VLOOKUP(E933,Esquemas_NORM!$A$2:$H$126,8,FALSE)),"PROVINCIA ADMINISTRATIVA Y DE PLANIFICACIÓN","PAT"),"PROVINCIA ADMINISTRATIVA Y DE PLANIFICACION","PAT"),"PROVINCIA ADMINISTRATIVA DE PLANIFICACION","PAT"),"PROVINCIA ADMINISTRATIVA Y PLANIFICACION","PAT")</f>
        <v>PAT DEL RIO GRANDE</v>
      </c>
      <c r="AA933" s="568" t="str">
        <f>IF($E933="","",INDEX(Esquemas_NORM!$H$2:$K$126,MATCH($E933,Esquemas_NORM!$A$2:$A$126,0),MATCH(AA$4,Esquemas_NORM!$H$1:$K$1,0)))</f>
        <v>A la fecha no ha conformado un EAT Región</v>
      </c>
      <c r="AB933" s="568" t="str">
        <f>IF($E933="","",INDEX(Esquemas_NORM!$H$2:$K$126,MATCH($E933,Esquemas_NORM!$A$2:$A$126,0),MATCH(AB$4,Esquemas_NORM!$H$1:$K$1,0)))</f>
        <v>A la fecha no ha conformado un EAT Área Metropolitana</v>
      </c>
      <c r="AC933" s="568" t="str">
        <f>IF($E933="","",INDEX(Esquemas_NORM!$H$2:$K$126,MATCH($E933,Esquemas_NORM!$A$2:$A$126,0),MATCH(AC$4,Esquemas_NORM!$H$1:$K$1,0)))</f>
        <v>A la fecha no ha conformado un EAT asociación - unión</v>
      </c>
      <c r="AD933" s="645"/>
    </row>
    <row r="934" spans="1:30" hidden="1" x14ac:dyDescent="0.3">
      <c r="A934" s="556">
        <v>2022</v>
      </c>
      <c r="B934" s="529" t="s">
        <v>556</v>
      </c>
      <c r="C934" s="529" t="s">
        <v>235</v>
      </c>
      <c r="D934" s="529" t="s">
        <v>570</v>
      </c>
      <c r="E934" s="529" t="s">
        <v>266</v>
      </c>
      <c r="F934" s="529" t="s">
        <v>238</v>
      </c>
      <c r="G934" s="529" t="s">
        <v>267</v>
      </c>
      <c r="H934" s="557">
        <v>12.302730227719966</v>
      </c>
      <c r="I934" s="557">
        <v>0.54052277084815015</v>
      </c>
      <c r="J934" s="558">
        <v>12.843252998568117</v>
      </c>
      <c r="K934" s="557">
        <v>3.9881251010323662</v>
      </c>
      <c r="L934" s="557">
        <v>0.12691261654925517</v>
      </c>
      <c r="M934" s="558">
        <v>4.1150377175816217</v>
      </c>
      <c r="N934" s="557">
        <v>9.9841590864997158</v>
      </c>
      <c r="O934" s="557">
        <v>8.5196825118713146</v>
      </c>
      <c r="P934" s="557">
        <v>1.655977902161148</v>
      </c>
      <c r="Q934" s="557">
        <v>1.4861509494021656</v>
      </c>
      <c r="R934" s="557">
        <v>6.3795219006364174</v>
      </c>
      <c r="S934" s="557">
        <v>13.661118829829023</v>
      </c>
      <c r="T934" s="557">
        <v>10.834586219125196</v>
      </c>
      <c r="U934" s="557">
        <v>3.097003239226543</v>
      </c>
      <c r="V934" s="558">
        <v>55.618200638751524</v>
      </c>
      <c r="W934" s="558">
        <v>79.719235684525614</v>
      </c>
      <c r="X934" s="557">
        <v>9.1025599788006009</v>
      </c>
      <c r="Y934" s="559">
        <v>88.76961387644171</v>
      </c>
      <c r="Z934" s="568" t="str">
        <f>SUBSTITUTE(SUBSTITUTE(SUBSTITUTE(SUBSTITUTE(IF(E934="","",VLOOKUP(E934,Esquemas_NORM!$A$2:$H$126,8,FALSE)),"PROVINCIA ADMINISTRATIVA Y DE PLANIFICACIÓN","PAT"),"PROVINCIA ADMINISTRATIVA Y DE PLANIFICACION","PAT"),"PROVINCIA ADMINISTRATIVA DE PLANIFICACION","PAT"),"PROVINCIA ADMINISTRATIVA Y PLANIFICACION","PAT")</f>
        <v>PAT BIOENERGÉTICA DEL NORTE DE ANTIOQUIA</v>
      </c>
      <c r="AA934" s="568" t="str">
        <f>IF($E934="","",INDEX(Esquemas_NORM!$H$2:$K$126,MATCH($E934,Esquemas_NORM!$A$2:$A$126,0),MATCH(AA$4,Esquemas_NORM!$H$1:$K$1,0)))</f>
        <v>A la fecha no ha conformado un EAT Región</v>
      </c>
      <c r="AB934" s="568" t="str">
        <f>IF($E934="","",INDEX(Esquemas_NORM!$H$2:$K$126,MATCH($E934,Esquemas_NORM!$A$2:$A$126,0),MATCH(AB$4,Esquemas_NORM!$H$1:$K$1,0)))</f>
        <v>A la fecha no ha conformado un EAT Área Metropolitana</v>
      </c>
      <c r="AC934" s="568" t="str">
        <f>IF($E934="","",INDEX(Esquemas_NORM!$H$2:$K$126,MATCH($E934,Esquemas_NORM!$A$2:$A$126,0),MATCH(AC$4,Esquemas_NORM!$H$1:$K$1,0)))</f>
        <v>ASOCIACION DE MUNICIPIOS DEL NORTE ANTIOQUEÑO - AMUNORTE</v>
      </c>
      <c r="AD934" s="645"/>
    </row>
    <row r="935" spans="1:30" hidden="1" x14ac:dyDescent="0.3">
      <c r="A935" s="556">
        <v>2022</v>
      </c>
      <c r="B935" s="529" t="s">
        <v>556</v>
      </c>
      <c r="C935" s="529" t="s">
        <v>235</v>
      </c>
      <c r="D935" s="529" t="s">
        <v>568</v>
      </c>
      <c r="E935" s="529" t="s">
        <v>268</v>
      </c>
      <c r="F935" s="529" t="s">
        <v>238</v>
      </c>
      <c r="G935" s="529" t="s">
        <v>269</v>
      </c>
      <c r="H935" s="557">
        <v>12.118874961029048</v>
      </c>
      <c r="I935" s="557">
        <v>0.54680561054300658</v>
      </c>
      <c r="J935" s="558">
        <v>12.665680571572056</v>
      </c>
      <c r="K935" s="557">
        <v>0.82630529347913539</v>
      </c>
      <c r="L935" s="557">
        <v>6.7669316306743905</v>
      </c>
      <c r="M935" s="558">
        <v>7.5932369241535262</v>
      </c>
      <c r="N935" s="557">
        <v>2.1056116402251677</v>
      </c>
      <c r="O935" s="557">
        <v>30.629479437605511</v>
      </c>
      <c r="P935" s="557">
        <v>5.1302370698261122</v>
      </c>
      <c r="Q935" s="557">
        <v>3.5862548698573291</v>
      </c>
      <c r="R935" s="557">
        <v>12.688641251042709</v>
      </c>
      <c r="S935" s="557">
        <v>13.502143494187699</v>
      </c>
      <c r="T935" s="557">
        <v>30.056430606795765</v>
      </c>
      <c r="U935" s="557">
        <v>8.8094553933980997</v>
      </c>
      <c r="V935" s="558">
        <v>106.50825376293839</v>
      </c>
      <c r="W935" s="558">
        <v>128.82134246582154</v>
      </c>
      <c r="X935" s="557">
        <v>14.709172588976058</v>
      </c>
      <c r="Y935" s="559">
        <v>143.44619252233713</v>
      </c>
      <c r="Z935" s="568" t="str">
        <f>SUBSTITUTE(SUBSTITUTE(SUBSTITUTE(SUBSTITUTE(IF(E935="","",VLOOKUP(E935,Esquemas_NORM!$A$2:$H$126,8,FALSE)),"PROVINCIA ADMINISTRATIVA Y DE PLANIFICACIÓN","PAT"),"PROVINCIA ADMINISTRATIVA Y DE PLANIFICACION","PAT"),"PROVINCIA ADMINISTRATIVA DE PLANIFICACION","PAT"),"PROVINCIA ADMINISTRATIVA Y PLANIFICACION","PAT")</f>
        <v>PAT BIOENERGÉTICA DEL NORTE DE ANTIOQUIA</v>
      </c>
      <c r="AA935" s="568" t="str">
        <f>IF($E935="","",INDEX(Esquemas_NORM!$H$2:$K$126,MATCH($E935,Esquemas_NORM!$A$2:$A$126,0),MATCH(AA$4,Esquemas_NORM!$H$1:$K$1,0)))</f>
        <v>A la fecha no ha conformado un EAT Región</v>
      </c>
      <c r="AB935" s="568" t="str">
        <f>IF($E935="","",INDEX(Esquemas_NORM!$H$2:$K$126,MATCH($E935,Esquemas_NORM!$A$2:$A$126,0),MATCH(AB$4,Esquemas_NORM!$H$1:$K$1,0)))</f>
        <v>A la fecha no ha conformado un EAT Área Metropolitana</v>
      </c>
      <c r="AC935" s="568" t="str">
        <f>IF($E935="","",INDEX(Esquemas_NORM!$H$2:$K$126,MATCH($E935,Esquemas_NORM!$A$2:$A$126,0),MATCH(AC$4,Esquemas_NORM!$H$1:$K$1,0)))</f>
        <v>A la fecha no ha conformado un EAT asociación - unión</v>
      </c>
      <c r="AD935" s="645"/>
    </row>
    <row r="936" spans="1:30" hidden="1" x14ac:dyDescent="0.3">
      <c r="A936" s="556">
        <v>2022</v>
      </c>
      <c r="B936" s="529" t="s">
        <v>556</v>
      </c>
      <c r="C936" s="529" t="s">
        <v>235</v>
      </c>
      <c r="D936" s="529" t="s">
        <v>568</v>
      </c>
      <c r="E936" s="529" t="s">
        <v>270</v>
      </c>
      <c r="F936" s="529" t="s">
        <v>238</v>
      </c>
      <c r="G936" s="529" t="s">
        <v>271</v>
      </c>
      <c r="H936" s="557">
        <v>53.708058853098052</v>
      </c>
      <c r="I936" s="557">
        <v>5.5943103772023779E-2</v>
      </c>
      <c r="J936" s="558">
        <v>53.764001956870075</v>
      </c>
      <c r="K936" s="557">
        <v>137.20180947231066</v>
      </c>
      <c r="L936" s="557">
        <v>28.90225126233598</v>
      </c>
      <c r="M936" s="558">
        <v>166.10406073464662</v>
      </c>
      <c r="N936" s="557">
        <v>30.867419064809386</v>
      </c>
      <c r="O936" s="557">
        <v>103.94073932604931</v>
      </c>
      <c r="P936" s="557">
        <v>18.186547054860306</v>
      </c>
      <c r="Q936" s="557">
        <v>21.363916807875913</v>
      </c>
      <c r="R936" s="557">
        <v>42.367329688216181</v>
      </c>
      <c r="S936" s="557">
        <v>54.501378929142049</v>
      </c>
      <c r="T936" s="557">
        <v>91.166297251391455</v>
      </c>
      <c r="U936" s="557">
        <v>24.40699902244808</v>
      </c>
      <c r="V936" s="558">
        <v>386.80062714479266</v>
      </c>
      <c r="W936" s="558">
        <v>613.37101085563734</v>
      </c>
      <c r="X936" s="557">
        <v>70.036376636463785</v>
      </c>
      <c r="Y936" s="559">
        <v>683.00589348510493</v>
      </c>
      <c r="Z936" s="568" t="str">
        <f>SUBSTITUTE(SUBSTITUTE(SUBSTITUTE(SUBSTITUTE(IF(E936="","",VLOOKUP(E936,Esquemas_NORM!$A$2:$H$126,8,FALSE)),"PROVINCIA ADMINISTRATIVA Y DE PLANIFICACIÓN","PAT"),"PROVINCIA ADMINISTRATIVA Y DE PLANIFICACION","PAT"),"PROVINCIA ADMINISTRATIVA DE PLANIFICACION","PAT"),"PROVINCIA ADMINISTRATIVA Y PLANIFICACION","PAT")</f>
        <v>PAT BIOENERGÉTICA DEL NORTE DE ANTIOQUIA</v>
      </c>
      <c r="AA936" s="568" t="str">
        <f>IF($E936="","",INDEX(Esquemas_NORM!$H$2:$K$126,MATCH($E936,Esquemas_NORM!$A$2:$A$126,0),MATCH(AA$4,Esquemas_NORM!$H$1:$K$1,0)))</f>
        <v>A la fecha no ha conformado un EAT Región</v>
      </c>
      <c r="AB936" s="568" t="str">
        <f>IF($E936="","",INDEX(Esquemas_NORM!$H$2:$K$126,MATCH($E936,Esquemas_NORM!$A$2:$A$126,0),MATCH(AB$4,Esquemas_NORM!$H$1:$K$1,0)))</f>
        <v>A la fecha no ha conformado un EAT Área Metropolitana</v>
      </c>
      <c r="AC936" s="568" t="str">
        <f>IF($E936="","",INDEX(Esquemas_NORM!$H$2:$K$126,MATCH($E936,Esquemas_NORM!$A$2:$A$126,0),MATCH(AC$4,Esquemas_NORM!$H$1:$K$1,0)))</f>
        <v>A la fecha no ha conformado un EAT asociación - unión</v>
      </c>
      <c r="AD936" s="645"/>
    </row>
    <row r="937" spans="1:30" hidden="1" x14ac:dyDescent="0.3">
      <c r="A937" s="556">
        <v>2022</v>
      </c>
      <c r="B937" s="529" t="s">
        <v>556</v>
      </c>
      <c r="C937" s="529" t="s">
        <v>272</v>
      </c>
      <c r="D937" s="529" t="s">
        <v>571</v>
      </c>
      <c r="E937" s="529" t="s">
        <v>274</v>
      </c>
      <c r="F937" s="529" t="s">
        <v>275</v>
      </c>
      <c r="G937" s="529" t="s">
        <v>277</v>
      </c>
      <c r="H937" s="557">
        <v>13.505756313320235</v>
      </c>
      <c r="I937" s="557">
        <v>0.47085155289834557</v>
      </c>
      <c r="J937" s="558">
        <v>13.976607866218581</v>
      </c>
      <c r="K937" s="557">
        <v>0.98990919605879013</v>
      </c>
      <c r="L937" s="557">
        <v>1.2330495421669216</v>
      </c>
      <c r="M937" s="558">
        <v>2.2229587382257119</v>
      </c>
      <c r="N937" s="557">
        <v>2.8321974498717548</v>
      </c>
      <c r="O937" s="557">
        <v>2.1806170383817411</v>
      </c>
      <c r="P937" s="557">
        <v>0.59856952002686625</v>
      </c>
      <c r="Q937" s="557">
        <v>0.35219670093124128</v>
      </c>
      <c r="R937" s="557">
        <v>1.9402286782713234</v>
      </c>
      <c r="S937" s="557">
        <v>2.2727281438935645</v>
      </c>
      <c r="T937" s="557">
        <v>6.7341085465527986</v>
      </c>
      <c r="U937" s="557">
        <v>0.95569166637907188</v>
      </c>
      <c r="V937" s="558">
        <v>17.86633774430836</v>
      </c>
      <c r="W937" s="558">
        <v>41.671584069134745</v>
      </c>
      <c r="X937" s="557">
        <v>4.7581752401873194</v>
      </c>
      <c r="Y937" s="559">
        <v>46.402482357901768</v>
      </c>
      <c r="Z937" s="568" t="str">
        <f>SUBSTITUTE(SUBSTITUTE(SUBSTITUTE(SUBSTITUTE(IF(E937="","",VLOOKUP(E937,Esquemas_NORM!$A$2:$H$126,8,FALSE)),"PROVINCIA ADMINISTRATIVA Y DE PLANIFICACIÓN","PAT"),"PROVINCIA ADMINISTRATIVA Y DE PLANIFICACION","PAT"),"PROVINCIA ADMINISTRATIVA DE PLANIFICACION","PAT"),"PROVINCIA ADMINISTRATIVA Y PLANIFICACION","PAT")</f>
        <v>PAT AGROINDUSTRIAL DEL OCCIDENTE ANTIOQUEÑO</v>
      </c>
      <c r="AA937" s="568" t="str">
        <f>IF($E937="","",INDEX(Esquemas_NORM!$H$2:$K$126,MATCH($E937,Esquemas_NORM!$A$2:$A$126,0),MATCH(AA$4,Esquemas_NORM!$H$1:$K$1,0)))</f>
        <v>Región de Planeación y Gestión de Occidente</v>
      </c>
      <c r="AB937" s="568" t="str">
        <f>IF($E937="","",INDEX(Esquemas_NORM!$H$2:$K$126,MATCH($E937,Esquemas_NORM!$A$2:$A$126,0),MATCH(AB$4,Esquemas_NORM!$H$1:$K$1,0)))</f>
        <v>A la fecha no ha conformado un EAT Área Metropolitana</v>
      </c>
      <c r="AC937" s="568" t="str">
        <f>IF($E937="","",INDEX(Esquemas_NORM!$H$2:$K$126,MATCH($E937,Esquemas_NORM!$A$2:$A$126,0),MATCH(AC$4,Esquemas_NORM!$H$1:$K$1,0)))</f>
        <v>ASOCIACION DE MUNICIPIOS DEL NORTE ANTIOQUEÑO - AMUNORTE</v>
      </c>
      <c r="AD937" s="645"/>
    </row>
    <row r="938" spans="1:30" hidden="1" x14ac:dyDescent="0.3">
      <c r="A938" s="556">
        <v>2022</v>
      </c>
      <c r="B938" s="529" t="s">
        <v>556</v>
      </c>
      <c r="C938" s="529" t="s">
        <v>272</v>
      </c>
      <c r="D938" s="529" t="s">
        <v>572</v>
      </c>
      <c r="E938" s="529" t="s">
        <v>278</v>
      </c>
      <c r="F938" s="529" t="s">
        <v>275</v>
      </c>
      <c r="G938" s="529" t="s">
        <v>280</v>
      </c>
      <c r="H938" s="557">
        <v>32.822036464203229</v>
      </c>
      <c r="I938" s="557">
        <v>0.67428866129403531</v>
      </c>
      <c r="J938" s="558">
        <v>33.496325125497265</v>
      </c>
      <c r="K938" s="557">
        <v>1.9923827270101755</v>
      </c>
      <c r="L938" s="557">
        <v>3.7444685861548574</v>
      </c>
      <c r="M938" s="558">
        <v>5.7368513131650332</v>
      </c>
      <c r="N938" s="557">
        <v>0.94039720515700309</v>
      </c>
      <c r="O938" s="557">
        <v>10.238723593055814</v>
      </c>
      <c r="P938" s="557">
        <v>2.8857020295382707</v>
      </c>
      <c r="Q938" s="557">
        <v>2.2716528897776964</v>
      </c>
      <c r="R938" s="557">
        <v>8.3325390700823654</v>
      </c>
      <c r="S938" s="557">
        <v>6.1686397076377864</v>
      </c>
      <c r="T938" s="557">
        <v>14.530098421297671</v>
      </c>
      <c r="U938" s="557">
        <v>4.3201013118661402</v>
      </c>
      <c r="V938" s="558">
        <v>49.687854228412746</v>
      </c>
      <c r="W938" s="558">
        <v>104.63751572328178</v>
      </c>
      <c r="X938" s="557">
        <v>11.947797225162914</v>
      </c>
      <c r="Y938" s="559">
        <v>116.51682041337828</v>
      </c>
      <c r="Z938" s="568" t="str">
        <f>SUBSTITUTE(SUBSTITUTE(SUBSTITUTE(SUBSTITUTE(IF(E938="","",VLOOKUP(E938,Esquemas_NORM!$A$2:$H$126,8,FALSE)),"PROVINCIA ADMINISTRATIVA Y DE PLANIFICACIÓN","PAT"),"PROVINCIA ADMINISTRATIVA Y DE PLANIFICACION","PAT"),"PROVINCIA ADMINISTRATIVA DE PLANIFICACION","PAT"),"PROVINCIA ADMINISTRATIVA Y PLANIFICACION","PAT")</f>
        <v>PAT DE PENDERISCO Y SINIFANÁ</v>
      </c>
      <c r="AA938" s="568" t="str">
        <f>IF($E938="","",INDEX(Esquemas_NORM!$H$2:$K$126,MATCH($E938,Esquemas_NORM!$A$2:$A$126,0),MATCH(AA$4,Esquemas_NORM!$H$1:$K$1,0)))</f>
        <v>A la fecha no ha conformado un EAT Región</v>
      </c>
      <c r="AB938" s="568" t="str">
        <f>IF($E938="","",INDEX(Esquemas_NORM!$H$2:$K$126,MATCH($E938,Esquemas_NORM!$A$2:$A$126,0),MATCH(AB$4,Esquemas_NORM!$H$1:$K$1,0)))</f>
        <v>A la fecha no ha conformado un EAT Área Metropolitana</v>
      </c>
      <c r="AC938" s="568" t="str">
        <f>IF($E938="","",INDEX(Esquemas_NORM!$H$2:$K$126,MATCH($E938,Esquemas_NORM!$A$2:$A$126,0),MATCH(AC$4,Esquemas_NORM!$H$1:$K$1,0)))</f>
        <v>ASOCIACION DE MUNICIPIOS DEL OCCIDENTE ANTIOQUEÑO - AMOCCIDENTE</v>
      </c>
      <c r="AD938" s="645"/>
    </row>
    <row r="939" spans="1:30" hidden="1" x14ac:dyDescent="0.3">
      <c r="A939" s="556">
        <v>2022</v>
      </c>
      <c r="B939" s="529" t="s">
        <v>556</v>
      </c>
      <c r="C939" s="529" t="s">
        <v>272</v>
      </c>
      <c r="D939" s="529" t="s">
        <v>572</v>
      </c>
      <c r="E939" s="529" t="s">
        <v>281</v>
      </c>
      <c r="F939" s="529" t="s">
        <v>275</v>
      </c>
      <c r="G939" s="529" t="s">
        <v>282</v>
      </c>
      <c r="H939" s="557">
        <v>9.7817891036984186</v>
      </c>
      <c r="I939" s="557">
        <v>0</v>
      </c>
      <c r="J939" s="558">
        <v>9.7817891036984186</v>
      </c>
      <c r="K939" s="557">
        <v>1.2320740421251501</v>
      </c>
      <c r="L939" s="557">
        <v>1.942349264514559</v>
      </c>
      <c r="M939" s="558">
        <v>3.1744233066397092</v>
      </c>
      <c r="N939" s="557">
        <v>0.7657657598133798</v>
      </c>
      <c r="O939" s="557">
        <v>6.2044769775136643</v>
      </c>
      <c r="P939" s="557">
        <v>2.1165742873763422</v>
      </c>
      <c r="Q939" s="557">
        <v>1.4590011107494694</v>
      </c>
      <c r="R939" s="557">
        <v>7.8770597810139709</v>
      </c>
      <c r="S939" s="557">
        <v>5.2036413401475023</v>
      </c>
      <c r="T939" s="557">
        <v>11.461137543515155</v>
      </c>
      <c r="U939" s="557">
        <v>3.6760531401994734</v>
      </c>
      <c r="V939" s="558">
        <v>38.763709940328951</v>
      </c>
      <c r="W939" s="558">
        <v>54.380708313290235</v>
      </c>
      <c r="X939" s="557">
        <v>6.2093377446594351</v>
      </c>
      <c r="Y939" s="559">
        <v>60.554450100368491</v>
      </c>
      <c r="Z939" s="568" t="str">
        <f>SUBSTITUTE(SUBSTITUTE(SUBSTITUTE(SUBSTITUTE(IF(E939="","",VLOOKUP(E939,Esquemas_NORM!$A$2:$H$126,8,FALSE)),"PROVINCIA ADMINISTRATIVA Y DE PLANIFICACIÓN","PAT"),"PROVINCIA ADMINISTRATIVA Y DE PLANIFICACION","PAT"),"PROVINCIA ADMINISTRATIVA DE PLANIFICACION","PAT"),"PROVINCIA ADMINISTRATIVA Y PLANIFICACION","PAT")</f>
        <v>A la fecha no ha conformado un EAT Provincia</v>
      </c>
      <c r="AA939" s="568" t="str">
        <f>IF($E939="","",INDEX(Esquemas_NORM!$H$2:$K$126,MATCH($E939,Esquemas_NORM!$A$2:$A$126,0),MATCH(AA$4,Esquemas_NORM!$H$1:$K$1,0)))</f>
        <v>Región de Planeación y Gestión de Occidente</v>
      </c>
      <c r="AB939" s="568" t="str">
        <f>IF($E939="","",INDEX(Esquemas_NORM!$H$2:$K$126,MATCH($E939,Esquemas_NORM!$A$2:$A$126,0),MATCH(AB$4,Esquemas_NORM!$H$1:$K$1,0)))</f>
        <v>A la fecha no ha conformado un EAT Área Metropolitana</v>
      </c>
      <c r="AC939" s="568" t="str">
        <f>IF($E939="","",INDEX(Esquemas_NORM!$H$2:$K$126,MATCH($E939,Esquemas_NORM!$A$2:$A$126,0),MATCH(AC$4,Esquemas_NORM!$H$1:$K$1,0)))</f>
        <v>ASOCIACION DE MUNICIPIOS DEL OCCIDENTE ANTIOQUEÑO - AMOCCIDENTE</v>
      </c>
      <c r="AD939" s="645"/>
    </row>
    <row r="940" spans="1:30" hidden="1" x14ac:dyDescent="0.3">
      <c r="A940" s="556">
        <v>2022</v>
      </c>
      <c r="B940" s="529" t="s">
        <v>556</v>
      </c>
      <c r="C940" s="529" t="s">
        <v>272</v>
      </c>
      <c r="D940" s="529" t="s">
        <v>572</v>
      </c>
      <c r="E940" s="529" t="s">
        <v>283</v>
      </c>
      <c r="F940" s="529" t="s">
        <v>275</v>
      </c>
      <c r="G940" s="529" t="s">
        <v>284</v>
      </c>
      <c r="H940" s="557">
        <v>9.2457667085766548</v>
      </c>
      <c r="I940" s="557">
        <v>681.8321294831843</v>
      </c>
      <c r="J940" s="558">
        <v>691.07789619176094</v>
      </c>
      <c r="K940" s="557">
        <v>4.6500530929916826</v>
      </c>
      <c r="L940" s="557">
        <v>8.711217360272068E-2</v>
      </c>
      <c r="M940" s="558">
        <v>4.7371652665944035</v>
      </c>
      <c r="N940" s="557">
        <v>8.955434525426675</v>
      </c>
      <c r="O940" s="557">
        <v>6.9893250576887649</v>
      </c>
      <c r="P940" s="557">
        <v>1.7304227387748652</v>
      </c>
      <c r="Q940" s="557">
        <v>0.94789160741944667</v>
      </c>
      <c r="R940" s="557">
        <v>5.480577406477142</v>
      </c>
      <c r="S940" s="557">
        <v>30.596035098910001</v>
      </c>
      <c r="T940" s="557">
        <v>7.5713431002595089</v>
      </c>
      <c r="U940" s="557">
        <v>2.7183949676682992</v>
      </c>
      <c r="V940" s="558">
        <v>64.989424502624701</v>
      </c>
      <c r="W940" s="558">
        <v>1208.2002459066059</v>
      </c>
      <c r="X940" s="557">
        <v>137.95560268955208</v>
      </c>
      <c r="Y940" s="559">
        <v>1345.3649974646116</v>
      </c>
      <c r="Z940" s="568" t="str">
        <f>SUBSTITUTE(SUBSTITUTE(SUBSTITUTE(SUBSTITUTE(IF(E940="","",VLOOKUP(E940,Esquemas_NORM!$A$2:$H$126,8,FALSE)),"PROVINCIA ADMINISTRATIVA Y DE PLANIFICACIÓN","PAT"),"PROVINCIA ADMINISTRATIVA Y DE PLANIFICACION","PAT"),"PROVINCIA ADMINISTRATIVA DE PLANIFICACION","PAT"),"PROVINCIA ADMINISTRATIVA Y PLANIFICACION","PAT")</f>
        <v>PAT TURÍSTICA Y AGROECOLÓGICA DEL OCCIDENTE ANTIOQUEÑO</v>
      </c>
      <c r="AA940" s="568" t="str">
        <f>IF($E940="","",INDEX(Esquemas_NORM!$H$2:$K$126,MATCH($E940,Esquemas_NORM!$A$2:$A$126,0),MATCH(AA$4,Esquemas_NORM!$H$1:$K$1,0)))</f>
        <v>Región de Planeación y Gestión de Occidente</v>
      </c>
      <c r="AB940" s="568" t="str">
        <f>IF($E940="","",INDEX(Esquemas_NORM!$H$2:$K$126,MATCH($E940,Esquemas_NORM!$A$2:$A$126,0),MATCH(AB$4,Esquemas_NORM!$H$1:$K$1,0)))</f>
        <v>A la fecha no ha conformado un EAT Área Metropolitana</v>
      </c>
      <c r="AC940" s="568" t="str">
        <f>IF($E940="","",INDEX(Esquemas_NORM!$H$2:$K$126,MATCH($E940,Esquemas_NORM!$A$2:$A$126,0),MATCH(AC$4,Esquemas_NORM!$H$1:$K$1,0)))</f>
        <v>ASOCIACION DE MUNICIPIOS DEL OCCIDENTE ANTIOQUEÑO - AMOCCIDENTE</v>
      </c>
      <c r="AD940" s="645"/>
    </row>
    <row r="941" spans="1:30" hidden="1" x14ac:dyDescent="0.3">
      <c r="A941" s="556">
        <v>2022</v>
      </c>
      <c r="B941" s="529" t="s">
        <v>556</v>
      </c>
      <c r="C941" s="529" t="s">
        <v>272</v>
      </c>
      <c r="D941" s="529" t="s">
        <v>572</v>
      </c>
      <c r="E941" s="529" t="s">
        <v>285</v>
      </c>
      <c r="F941" s="529" t="s">
        <v>275</v>
      </c>
      <c r="G941" s="529" t="s">
        <v>286</v>
      </c>
      <c r="H941" s="557">
        <v>26.885547578805635</v>
      </c>
      <c r="I941" s="557">
        <v>0</v>
      </c>
      <c r="J941" s="558">
        <v>26.885547578805635</v>
      </c>
      <c r="K941" s="557">
        <v>0.87869889278582303</v>
      </c>
      <c r="L941" s="557">
        <v>5.1568203410770863</v>
      </c>
      <c r="M941" s="558">
        <v>6.0355192338629093</v>
      </c>
      <c r="N941" s="557">
        <v>0.81100940302972002</v>
      </c>
      <c r="O941" s="557">
        <v>12.287901138875228</v>
      </c>
      <c r="P941" s="557">
        <v>3.11729209502092</v>
      </c>
      <c r="Q941" s="557">
        <v>2.6610154258388024</v>
      </c>
      <c r="R941" s="557">
        <v>9.7510861916459444</v>
      </c>
      <c r="S941" s="557">
        <v>8.4108763407084712</v>
      </c>
      <c r="T941" s="557">
        <v>20.266520471763538</v>
      </c>
      <c r="U941" s="557">
        <v>4.3256179714533758</v>
      </c>
      <c r="V941" s="558">
        <v>61.631319038335995</v>
      </c>
      <c r="W941" s="558">
        <v>105.55520206042596</v>
      </c>
      <c r="X941" s="557">
        <v>12.052581156592064</v>
      </c>
      <c r="Y941" s="559">
        <v>117.53868999238829</v>
      </c>
      <c r="Z941" s="568" t="str">
        <f>SUBSTITUTE(SUBSTITUTE(SUBSTITUTE(SUBSTITUTE(IF(E941="","",VLOOKUP(E941,Esquemas_NORM!$A$2:$H$126,8,FALSE)),"PROVINCIA ADMINISTRATIVA Y DE PLANIFICACIÓN","PAT"),"PROVINCIA ADMINISTRATIVA Y DE PLANIFICACION","PAT"),"PROVINCIA ADMINISTRATIVA DE PLANIFICACION","PAT"),"PROVINCIA ADMINISTRATIVA Y PLANIFICACION","PAT")</f>
        <v>PAT DE PENDERISCO Y SINIFANÁ</v>
      </c>
      <c r="AA941" s="568" t="str">
        <f>IF($E941="","",INDEX(Esquemas_NORM!$H$2:$K$126,MATCH($E941,Esquemas_NORM!$A$2:$A$126,0),MATCH(AA$4,Esquemas_NORM!$H$1:$K$1,0)))</f>
        <v>A la fecha no ha conformado un EAT Región</v>
      </c>
      <c r="AB941" s="568" t="str">
        <f>IF($E941="","",INDEX(Esquemas_NORM!$H$2:$K$126,MATCH($E941,Esquemas_NORM!$A$2:$A$126,0),MATCH(AB$4,Esquemas_NORM!$H$1:$K$1,0)))</f>
        <v>A la fecha no ha conformado un EAT Área Metropolitana</v>
      </c>
      <c r="AC941" s="568" t="str">
        <f>IF($E941="","",INDEX(Esquemas_NORM!$H$2:$K$126,MATCH($E941,Esquemas_NORM!$A$2:$A$126,0),MATCH(AC$4,Esquemas_NORM!$H$1:$K$1,0)))</f>
        <v>ASOCIACION DE MUNICIPIOS DEL OCCIDENTE ANTIOQUEÑO - AMOCCIDENTE</v>
      </c>
      <c r="AD941" s="645"/>
    </row>
    <row r="942" spans="1:30" hidden="1" x14ac:dyDescent="0.3">
      <c r="A942" s="556">
        <v>2022</v>
      </c>
      <c r="B942" s="529" t="s">
        <v>556</v>
      </c>
      <c r="C942" s="529" t="s">
        <v>272</v>
      </c>
      <c r="D942" s="529" t="s">
        <v>571</v>
      </c>
      <c r="E942" s="529" t="s">
        <v>287</v>
      </c>
      <c r="F942" s="529" t="s">
        <v>275</v>
      </c>
      <c r="G942" s="529" t="s">
        <v>288</v>
      </c>
      <c r="H942" s="557">
        <v>29.685583616703909</v>
      </c>
      <c r="I942" s="557">
        <v>8.610263778223656</v>
      </c>
      <c r="J942" s="558">
        <v>38.295847394927563</v>
      </c>
      <c r="K942" s="557">
        <v>4.5855656438819521</v>
      </c>
      <c r="L942" s="557">
        <v>8.9962212830467596</v>
      </c>
      <c r="M942" s="558">
        <v>13.581786926928711</v>
      </c>
      <c r="N942" s="557">
        <v>7.1607520667406677</v>
      </c>
      <c r="O942" s="557">
        <v>22.595448590549285</v>
      </c>
      <c r="P942" s="557">
        <v>3.7539714166945615</v>
      </c>
      <c r="Q942" s="557">
        <v>2.8173811701815872</v>
      </c>
      <c r="R942" s="557">
        <v>11.252428186331445</v>
      </c>
      <c r="S942" s="557">
        <v>18.982544198515448</v>
      </c>
      <c r="T942" s="557">
        <v>41.06211113951499</v>
      </c>
      <c r="U942" s="557">
        <v>5.875737557018244</v>
      </c>
      <c r="V942" s="558">
        <v>113.50037432554622</v>
      </c>
      <c r="W942" s="558">
        <v>182.64575496632028</v>
      </c>
      <c r="X942" s="557">
        <v>20.854990958945635</v>
      </c>
      <c r="Y942" s="559">
        <v>203.38119156954241</v>
      </c>
      <c r="Z942" s="568" t="str">
        <f>SUBSTITUTE(SUBSTITUTE(SUBSTITUTE(SUBSTITUTE(IF(E942="","",VLOOKUP(E942,Esquemas_NORM!$A$2:$H$126,8,FALSE)),"PROVINCIA ADMINISTRATIVA Y DE PLANIFICACIÓN","PAT"),"PROVINCIA ADMINISTRATIVA Y DE PLANIFICACION","PAT"),"PROVINCIA ADMINISTRATIVA DE PLANIFICACION","PAT"),"PROVINCIA ADMINISTRATIVA Y PLANIFICACION","PAT")</f>
        <v>PAT AGROINDUSTRIAL DEL OCCIDENTE ANTIOQUEÑO</v>
      </c>
      <c r="AA942" s="568" t="str">
        <f>IF($E942="","",INDEX(Esquemas_NORM!$H$2:$K$126,MATCH($E942,Esquemas_NORM!$A$2:$A$126,0),MATCH(AA$4,Esquemas_NORM!$H$1:$K$1,0)))</f>
        <v>Región de Planeación y Gestión de Occidente</v>
      </c>
      <c r="AB942" s="568" t="str">
        <f>IF($E942="","",INDEX(Esquemas_NORM!$H$2:$K$126,MATCH($E942,Esquemas_NORM!$A$2:$A$126,0),MATCH(AB$4,Esquemas_NORM!$H$1:$K$1,0)))</f>
        <v>A la fecha no ha conformado un EAT Área Metropolitana</v>
      </c>
      <c r="AC942" s="568" t="str">
        <f>IF($E942="","",INDEX(Esquemas_NORM!$H$2:$K$126,MATCH($E942,Esquemas_NORM!$A$2:$A$126,0),MATCH(AC$4,Esquemas_NORM!$H$1:$K$1,0)))</f>
        <v>ASOCIACION DE MUNICIPIOS DEL OCCIDENTE ANTIOQUEÑO - AMOCCIDENTE</v>
      </c>
      <c r="AD942" s="645"/>
    </row>
    <row r="943" spans="1:30" hidden="1" x14ac:dyDescent="0.3">
      <c r="A943" s="556">
        <v>2022</v>
      </c>
      <c r="B943" s="529" t="s">
        <v>556</v>
      </c>
      <c r="C943" s="529" t="s">
        <v>272</v>
      </c>
      <c r="D943" s="529" t="s">
        <v>571</v>
      </c>
      <c r="E943" s="529" t="s">
        <v>289</v>
      </c>
      <c r="F943" s="529" t="s">
        <v>275</v>
      </c>
      <c r="G943" s="529" t="s">
        <v>290</v>
      </c>
      <c r="H943" s="557">
        <v>39.767297144872018</v>
      </c>
      <c r="I943" s="557">
        <v>29.14575321172973</v>
      </c>
      <c r="J943" s="558">
        <v>68.913050356601744</v>
      </c>
      <c r="K943" s="557">
        <v>2.330349610106714</v>
      </c>
      <c r="L943" s="557">
        <v>12.480666873783287</v>
      </c>
      <c r="M943" s="558">
        <v>14.81101648389</v>
      </c>
      <c r="N943" s="557">
        <v>7.1467192891652758</v>
      </c>
      <c r="O943" s="557">
        <v>49.011070429892776</v>
      </c>
      <c r="P943" s="557">
        <v>8.6180708052390731</v>
      </c>
      <c r="Q943" s="557">
        <v>7.1187144822964603</v>
      </c>
      <c r="R943" s="557">
        <v>19.386215928534828</v>
      </c>
      <c r="S943" s="557">
        <v>25.349474443184171</v>
      </c>
      <c r="T943" s="557">
        <v>51.639030506485661</v>
      </c>
      <c r="U943" s="557">
        <v>12.146425102064093</v>
      </c>
      <c r="V943" s="558">
        <v>180.41572098686231</v>
      </c>
      <c r="W943" s="558">
        <v>297.79150508583263</v>
      </c>
      <c r="X943" s="557">
        <v>34.002647076924475</v>
      </c>
      <c r="Y943" s="559">
        <v>331.59922690135642</v>
      </c>
      <c r="Z943" s="568" t="str">
        <f>SUBSTITUTE(SUBSTITUTE(SUBSTITUTE(SUBSTITUTE(IF(E943="","",VLOOKUP(E943,Esquemas_NORM!$A$2:$H$126,8,FALSE)),"PROVINCIA ADMINISTRATIVA Y DE PLANIFICACIÓN","PAT"),"PROVINCIA ADMINISTRATIVA Y DE PLANIFICACION","PAT"),"PROVINCIA ADMINISTRATIVA DE PLANIFICACION","PAT"),"PROVINCIA ADMINISTRATIVA Y PLANIFICACION","PAT")</f>
        <v>PAT AGROINDUSTRIAL DEL OCCIDENTE ANTIOQUEÑO</v>
      </c>
      <c r="AA943" s="568" t="str">
        <f>IF($E943="","",INDEX(Esquemas_NORM!$H$2:$K$126,MATCH($E943,Esquemas_NORM!$A$2:$A$126,0),MATCH(AA$4,Esquemas_NORM!$H$1:$K$1,0)))</f>
        <v>Región de Planeación y Gestión de Occidente</v>
      </c>
      <c r="AB943" s="568" t="str">
        <f>IF($E943="","",INDEX(Esquemas_NORM!$H$2:$K$126,MATCH($E943,Esquemas_NORM!$A$2:$A$126,0),MATCH(AB$4,Esquemas_NORM!$H$1:$K$1,0)))</f>
        <v>A la fecha no ha conformado un EAT Área Metropolitana</v>
      </c>
      <c r="AC943" s="568" t="str">
        <f>IF($E943="","",INDEX(Esquemas_NORM!$H$2:$K$126,MATCH($E943,Esquemas_NORM!$A$2:$A$126,0),MATCH(AC$4,Esquemas_NORM!$H$1:$K$1,0)))</f>
        <v>ASOCIACION DE MUNICIPIOS DEL OCCIDENTE ANTIOQUEÑO - AMOCCIDENTE</v>
      </c>
      <c r="AD943" s="645"/>
    </row>
    <row r="944" spans="1:30" hidden="1" x14ac:dyDescent="0.3">
      <c r="A944" s="556">
        <v>2022</v>
      </c>
      <c r="B944" s="529" t="s">
        <v>556</v>
      </c>
      <c r="C944" s="529" t="s">
        <v>272</v>
      </c>
      <c r="D944" s="529" t="s">
        <v>572</v>
      </c>
      <c r="E944" s="529" t="s">
        <v>291</v>
      </c>
      <c r="F944" s="529" t="s">
        <v>275</v>
      </c>
      <c r="G944" s="529" t="s">
        <v>292</v>
      </c>
      <c r="H944" s="557">
        <v>94.765735985213709</v>
      </c>
      <c r="I944" s="557">
        <v>0</v>
      </c>
      <c r="J944" s="558">
        <v>94.765735985213709</v>
      </c>
      <c r="K944" s="557">
        <v>4.5689094347982424</v>
      </c>
      <c r="L944" s="557">
        <v>8.9704955497576773</v>
      </c>
      <c r="M944" s="558">
        <v>13.539404984555919</v>
      </c>
      <c r="N944" s="557">
        <v>2.4631954229568787</v>
      </c>
      <c r="O944" s="557">
        <v>22.272835051309695</v>
      </c>
      <c r="P944" s="557">
        <v>5.1041772725168562</v>
      </c>
      <c r="Q944" s="557">
        <v>3.195923908839656</v>
      </c>
      <c r="R944" s="557">
        <v>21.296476915810942</v>
      </c>
      <c r="S944" s="557">
        <v>14.336961175097402</v>
      </c>
      <c r="T944" s="557">
        <v>17.65986625302725</v>
      </c>
      <c r="U944" s="557">
        <v>9.9107012297973629</v>
      </c>
      <c r="V944" s="558">
        <v>96.240137229356051</v>
      </c>
      <c r="W944" s="558">
        <v>252.10872504186582</v>
      </c>
      <c r="X944" s="557">
        <v>28.786462528977587</v>
      </c>
      <c r="Y944" s="559">
        <v>280.73016486774225</v>
      </c>
      <c r="Z944" s="568" t="str">
        <f>SUBSTITUTE(SUBSTITUTE(SUBSTITUTE(SUBSTITUTE(IF(E944="","",VLOOKUP(E944,Esquemas_NORM!$A$2:$H$126,8,FALSE)),"PROVINCIA ADMINISTRATIVA Y DE PLANIFICACIÓN","PAT"),"PROVINCIA ADMINISTRATIVA Y DE PLANIFICACION","PAT"),"PROVINCIA ADMINISTRATIVA DE PLANIFICACION","PAT"),"PROVINCIA ADMINISTRATIVA Y PLANIFICACION","PAT")</f>
        <v>PAT TURÍSTICA Y AGROECOLÓGICA DEL OCCIDENTE ANTIOQUEÑO</v>
      </c>
      <c r="AA944" s="568" t="str">
        <f>IF($E944="","",INDEX(Esquemas_NORM!$H$2:$K$126,MATCH($E944,Esquemas_NORM!$A$2:$A$126,0),MATCH(AA$4,Esquemas_NORM!$H$1:$K$1,0)))</f>
        <v>A la fecha no ha conformado un EAT Región</v>
      </c>
      <c r="AB944" s="568" t="str">
        <f>IF($E944="","",INDEX(Esquemas_NORM!$H$2:$K$126,MATCH($E944,Esquemas_NORM!$A$2:$A$126,0),MATCH(AB$4,Esquemas_NORM!$H$1:$K$1,0)))</f>
        <v>A la fecha no ha conformado un EAT Área Metropolitana</v>
      </c>
      <c r="AC944" s="568" t="str">
        <f>IF($E944="","",INDEX(Esquemas_NORM!$H$2:$K$126,MATCH($E944,Esquemas_NORM!$A$2:$A$126,0),MATCH(AC$4,Esquemas_NORM!$H$1:$K$1,0)))</f>
        <v>ASOCIACION DE MUNICIPIOS DEL OCCIDENTE ANTIOQUEÑO - AMOCCIDENTE</v>
      </c>
      <c r="AD944" s="645"/>
    </row>
    <row r="945" spans="1:30" hidden="1" x14ac:dyDescent="0.3">
      <c r="A945" s="556">
        <v>2022</v>
      </c>
      <c r="B945" s="529" t="s">
        <v>556</v>
      </c>
      <c r="C945" s="529" t="s">
        <v>272</v>
      </c>
      <c r="D945" s="529" t="s">
        <v>571</v>
      </c>
      <c r="E945" s="529" t="s">
        <v>293</v>
      </c>
      <c r="F945" s="529" t="s">
        <v>275</v>
      </c>
      <c r="G945" s="529" t="s">
        <v>294</v>
      </c>
      <c r="H945" s="557">
        <v>30.858554218240918</v>
      </c>
      <c r="I945" s="557">
        <v>1.0479863129879581</v>
      </c>
      <c r="J945" s="558">
        <v>31.906540531228877</v>
      </c>
      <c r="K945" s="557">
        <v>1.8658218987585193</v>
      </c>
      <c r="L945" s="557">
        <v>9.52684146032475</v>
      </c>
      <c r="M945" s="558">
        <v>11.392663359083269</v>
      </c>
      <c r="N945" s="557">
        <v>11.703601418574024</v>
      </c>
      <c r="O945" s="557">
        <v>36.280221428531441</v>
      </c>
      <c r="P945" s="557">
        <v>6.5408745160638233</v>
      </c>
      <c r="Q945" s="557">
        <v>5.1955546740198431</v>
      </c>
      <c r="R945" s="557">
        <v>16.326453548540151</v>
      </c>
      <c r="S945" s="557">
        <v>21.569820198561175</v>
      </c>
      <c r="T945" s="557">
        <v>38.545560798273897</v>
      </c>
      <c r="U945" s="557">
        <v>8.2006301454376409</v>
      </c>
      <c r="V945" s="558">
        <v>144.362716728002</v>
      </c>
      <c r="W945" s="558">
        <v>201.32862670912291</v>
      </c>
      <c r="X945" s="557">
        <v>22.988252262250136</v>
      </c>
      <c r="Y945" s="559">
        <v>224.18509537607781</v>
      </c>
      <c r="Z945" s="568" t="str">
        <f>SUBSTITUTE(SUBSTITUTE(SUBSTITUTE(SUBSTITUTE(IF(E945="","",VLOOKUP(E945,Esquemas_NORM!$A$2:$H$126,8,FALSE)),"PROVINCIA ADMINISTRATIVA Y DE PLANIFICACIÓN","PAT"),"PROVINCIA ADMINISTRATIVA Y DE PLANIFICACION","PAT"),"PROVINCIA ADMINISTRATIVA DE PLANIFICACION","PAT"),"PROVINCIA ADMINISTRATIVA Y PLANIFICACION","PAT")</f>
        <v>PAT AGROINDUSTRIAL DEL OCCIDENTE ANTIOQUEÑO</v>
      </c>
      <c r="AA945" s="568" t="str">
        <f>IF($E945="","",INDEX(Esquemas_NORM!$H$2:$K$126,MATCH($E945,Esquemas_NORM!$A$2:$A$126,0),MATCH(AA$4,Esquemas_NORM!$H$1:$K$1,0)))</f>
        <v>Región de Planeación y Gestión de Occidente</v>
      </c>
      <c r="AB945" s="568" t="str">
        <f>IF($E945="","",INDEX(Esquemas_NORM!$H$2:$K$126,MATCH($E945,Esquemas_NORM!$A$2:$A$126,0),MATCH(AB$4,Esquemas_NORM!$H$1:$K$1,0)))</f>
        <v>A la fecha no ha conformado un EAT Área Metropolitana</v>
      </c>
      <c r="AC945" s="568" t="str">
        <f>IF($E945="","",INDEX(Esquemas_NORM!$H$2:$K$126,MATCH($E945,Esquemas_NORM!$A$2:$A$126,0),MATCH(AC$4,Esquemas_NORM!$H$1:$K$1,0)))</f>
        <v>ASOCIACION DE MUNICIPIOS DEL OCCIDENTE ANTIOQUEÑO - AMOCCIDENTE</v>
      </c>
      <c r="AD945" s="645"/>
    </row>
    <row r="946" spans="1:30" hidden="1" x14ac:dyDescent="0.3">
      <c r="A946" s="556">
        <v>2022</v>
      </c>
      <c r="B946" s="529" t="s">
        <v>556</v>
      </c>
      <c r="C946" s="529" t="s">
        <v>272</v>
      </c>
      <c r="D946" s="529" t="s">
        <v>572</v>
      </c>
      <c r="E946" s="529" t="s">
        <v>295</v>
      </c>
      <c r="F946" s="529" t="s">
        <v>275</v>
      </c>
      <c r="G946" s="529" t="s">
        <v>296</v>
      </c>
      <c r="H946" s="557">
        <v>5.7885531257218998</v>
      </c>
      <c r="I946" s="557">
        <v>0</v>
      </c>
      <c r="J946" s="558">
        <v>5.7885531257218998</v>
      </c>
      <c r="K946" s="557">
        <v>1.6748769430060031</v>
      </c>
      <c r="L946" s="557">
        <v>0.69994201099185449</v>
      </c>
      <c r="M946" s="558">
        <v>2.3748189539978575</v>
      </c>
      <c r="N946" s="557">
        <v>2.063064695789337</v>
      </c>
      <c r="O946" s="557">
        <v>9.3539498057000117</v>
      </c>
      <c r="P946" s="557">
        <v>2.0906917451409424</v>
      </c>
      <c r="Q946" s="557">
        <v>1.1770268081519826</v>
      </c>
      <c r="R946" s="557">
        <v>6.6678183628986041</v>
      </c>
      <c r="S946" s="557">
        <v>6.4059122201121168</v>
      </c>
      <c r="T946" s="557">
        <v>10.306245259197675</v>
      </c>
      <c r="U946" s="557">
        <v>2.8614364226406708</v>
      </c>
      <c r="V946" s="558">
        <v>40.926145319631345</v>
      </c>
      <c r="W946" s="558">
        <v>50.543948018073785</v>
      </c>
      <c r="X946" s="557">
        <v>5.771245979083564</v>
      </c>
      <c r="Y946" s="559">
        <v>56.282109466163853</v>
      </c>
      <c r="Z946" s="568" t="str">
        <f>SUBSTITUTE(SUBSTITUTE(SUBSTITUTE(SUBSTITUTE(IF(E946="","",VLOOKUP(E946,Esquemas_NORM!$A$2:$H$126,8,FALSE)),"PROVINCIA ADMINISTRATIVA Y DE PLANIFICACIÓN","PAT"),"PROVINCIA ADMINISTRATIVA Y DE PLANIFICACION","PAT"),"PROVINCIA ADMINISTRATIVA DE PLANIFICACION","PAT"),"PROVINCIA ADMINISTRATIVA Y PLANIFICACION","PAT")</f>
        <v>PAT TURÍSTICA Y AGROECOLÓGICA DEL OCCIDENTE ANTIOQUEÑO</v>
      </c>
      <c r="AA946" s="568" t="str">
        <f>IF($E946="","",INDEX(Esquemas_NORM!$H$2:$K$126,MATCH($E946,Esquemas_NORM!$A$2:$A$126,0),MATCH(AA$4,Esquemas_NORM!$H$1:$K$1,0)))</f>
        <v>A la fecha no ha conformado un EAT Región</v>
      </c>
      <c r="AB946" s="568" t="str">
        <f>IF($E946="","",INDEX(Esquemas_NORM!$H$2:$K$126,MATCH($E946,Esquemas_NORM!$A$2:$A$126,0),MATCH(AB$4,Esquemas_NORM!$H$1:$K$1,0)))</f>
        <v>A la fecha no ha conformado un EAT Área Metropolitana</v>
      </c>
      <c r="AC946" s="568" t="str">
        <f>IF($E946="","",INDEX(Esquemas_NORM!$H$2:$K$126,MATCH($E946,Esquemas_NORM!$A$2:$A$126,0),MATCH(AC$4,Esquemas_NORM!$H$1:$K$1,0)))</f>
        <v>ASOCIACION DE MUNICIPIOS DEL OCCIDENTE ANTIOQUEÑO - AMOCCIDENTE</v>
      </c>
      <c r="AD946" s="645"/>
    </row>
    <row r="947" spans="1:30" hidden="1" x14ac:dyDescent="0.3">
      <c r="A947" s="556">
        <v>2022</v>
      </c>
      <c r="B947" s="529" t="s">
        <v>556</v>
      </c>
      <c r="C947" s="529" t="s">
        <v>272</v>
      </c>
      <c r="D947" s="529" t="s">
        <v>572</v>
      </c>
      <c r="E947" s="529" t="s">
        <v>297</v>
      </c>
      <c r="F947" s="529" t="s">
        <v>275</v>
      </c>
      <c r="G947" s="529" t="s">
        <v>298</v>
      </c>
      <c r="H947" s="557">
        <v>13.057442343982022</v>
      </c>
      <c r="I947" s="557">
        <v>4.2098259826867882E-3</v>
      </c>
      <c r="J947" s="558">
        <v>13.061652169964708</v>
      </c>
      <c r="K947" s="557">
        <v>1.1156062302870478</v>
      </c>
      <c r="L947" s="557">
        <v>2.4725805319747596</v>
      </c>
      <c r="M947" s="558">
        <v>3.5881867622618073</v>
      </c>
      <c r="N947" s="557">
        <v>1.2456755411176634</v>
      </c>
      <c r="O947" s="557">
        <v>6.2488217875066949</v>
      </c>
      <c r="P947" s="557">
        <v>2.1423092735842326</v>
      </c>
      <c r="Q947" s="557">
        <v>1.3966916018736297</v>
      </c>
      <c r="R947" s="557">
        <v>7.1235058723317932</v>
      </c>
      <c r="S947" s="557">
        <v>5.5084841131698257</v>
      </c>
      <c r="T947" s="557">
        <v>13.904673041020327</v>
      </c>
      <c r="U947" s="557">
        <v>2.8173346416832437</v>
      </c>
      <c r="V947" s="558">
        <v>40.387495872287417</v>
      </c>
      <c r="W947" s="558">
        <v>61.661070841904866</v>
      </c>
      <c r="X947" s="557">
        <v>7.0406294149200992</v>
      </c>
      <c r="Y947" s="559">
        <v>68.661338795377034</v>
      </c>
      <c r="Z947" s="568" t="str">
        <f>SUBSTITUTE(SUBSTITUTE(SUBSTITUTE(SUBSTITUTE(IF(E947="","",VLOOKUP(E947,Esquemas_NORM!$A$2:$H$126,8,FALSE)),"PROVINCIA ADMINISTRATIVA Y DE PLANIFICACIÓN","PAT"),"PROVINCIA ADMINISTRATIVA Y DE PLANIFICACION","PAT"),"PROVINCIA ADMINISTRATIVA DE PLANIFICACION","PAT"),"PROVINCIA ADMINISTRATIVA Y PLANIFICACION","PAT")</f>
        <v>PAT TURÍSTICA Y AGROECOLÓGICA DEL OCCIDENTE ANTIOQUEÑO</v>
      </c>
      <c r="AA947" s="568" t="str">
        <f>IF($E947="","",INDEX(Esquemas_NORM!$H$2:$K$126,MATCH($E947,Esquemas_NORM!$A$2:$A$126,0),MATCH(AA$4,Esquemas_NORM!$H$1:$K$1,0)))</f>
        <v>Región de Planeación y Gestión de Occidente</v>
      </c>
      <c r="AB947" s="568" t="str">
        <f>IF($E947="","",INDEX(Esquemas_NORM!$H$2:$K$126,MATCH($E947,Esquemas_NORM!$A$2:$A$126,0),MATCH(AB$4,Esquemas_NORM!$H$1:$K$1,0)))</f>
        <v>A la fecha no ha conformado un EAT Área Metropolitana</v>
      </c>
      <c r="AC947" s="568" t="str">
        <f>IF($E947="","",INDEX(Esquemas_NORM!$H$2:$K$126,MATCH($E947,Esquemas_NORM!$A$2:$A$126,0),MATCH(AC$4,Esquemas_NORM!$H$1:$K$1,0)))</f>
        <v>ASOCIACION DE MUNICIPIOS DEL OCCIDENTE ANTIOQUEÑO - AMOCCIDENTE</v>
      </c>
      <c r="AD947" s="645"/>
    </row>
    <row r="948" spans="1:30" hidden="1" x14ac:dyDescent="0.3">
      <c r="A948" s="556">
        <v>2022</v>
      </c>
      <c r="B948" s="529" t="s">
        <v>556</v>
      </c>
      <c r="C948" s="529" t="s">
        <v>272</v>
      </c>
      <c r="D948" s="529" t="s">
        <v>572</v>
      </c>
      <c r="E948" s="529" t="s">
        <v>299</v>
      </c>
      <c r="F948" s="529" t="s">
        <v>275</v>
      </c>
      <c r="G948" s="529" t="s">
        <v>300</v>
      </c>
      <c r="H948" s="557">
        <v>23.049633020204322</v>
      </c>
      <c r="I948" s="557">
        <v>0</v>
      </c>
      <c r="J948" s="558">
        <v>23.049633020204322</v>
      </c>
      <c r="K948" s="557">
        <v>2.0883063805746183</v>
      </c>
      <c r="L948" s="557">
        <v>4.311479185921975</v>
      </c>
      <c r="M948" s="558">
        <v>6.3997855664965932</v>
      </c>
      <c r="N948" s="557">
        <v>4.743490121547798</v>
      </c>
      <c r="O948" s="557">
        <v>12.861683341763914</v>
      </c>
      <c r="P948" s="557">
        <v>3.0679826352902859</v>
      </c>
      <c r="Q948" s="557">
        <v>2.4286868962576205</v>
      </c>
      <c r="R948" s="557">
        <v>9.9550099987658758</v>
      </c>
      <c r="S948" s="557">
        <v>10.383009884830441</v>
      </c>
      <c r="T948" s="557">
        <v>22.830554135230901</v>
      </c>
      <c r="U948" s="557">
        <v>5.2330242247074654</v>
      </c>
      <c r="V948" s="558">
        <v>71.503441238394302</v>
      </c>
      <c r="W948" s="558">
        <v>110.5388785590833</v>
      </c>
      <c r="X948" s="557">
        <v>12.621630945573921</v>
      </c>
      <c r="Y948" s="559">
        <v>123.0881541169783</v>
      </c>
      <c r="Z948" s="568" t="str">
        <f>SUBSTITUTE(SUBSTITUTE(SUBSTITUTE(SUBSTITUTE(IF(E948="","",VLOOKUP(E948,Esquemas_NORM!$A$2:$H$126,8,FALSE)),"PROVINCIA ADMINISTRATIVA Y DE PLANIFICACIÓN","PAT"),"PROVINCIA ADMINISTRATIVA Y DE PLANIFICACION","PAT"),"PROVINCIA ADMINISTRATIVA DE PLANIFICACION","PAT"),"PROVINCIA ADMINISTRATIVA Y PLANIFICACION","PAT")</f>
        <v>A la fecha no ha conformado un EAT Provincia</v>
      </c>
      <c r="AA948" s="568" t="str">
        <f>IF($E948="","",INDEX(Esquemas_NORM!$H$2:$K$126,MATCH($E948,Esquemas_NORM!$A$2:$A$126,0),MATCH(AA$4,Esquemas_NORM!$H$1:$K$1,0)))</f>
        <v>Región de Planeación y Gestión de Occidente</v>
      </c>
      <c r="AB948" s="568" t="str">
        <f>IF($E948="","",INDEX(Esquemas_NORM!$H$2:$K$126,MATCH($E948,Esquemas_NORM!$A$2:$A$126,0),MATCH(AB$4,Esquemas_NORM!$H$1:$K$1,0)))</f>
        <v>A la fecha no ha conformado un EAT Área Metropolitana</v>
      </c>
      <c r="AC948" s="568" t="str">
        <f>IF($E948="","",INDEX(Esquemas_NORM!$H$2:$K$126,MATCH($E948,Esquemas_NORM!$A$2:$A$126,0),MATCH(AC$4,Esquemas_NORM!$H$1:$K$1,0)))</f>
        <v>ASOCIACION DE MUNICIPIOS DEL OCCIDENTE ANTIOQUEÑO - AMOCCIDENTE</v>
      </c>
      <c r="AD948" s="645"/>
    </row>
    <row r="949" spans="1:30" hidden="1" x14ac:dyDescent="0.3">
      <c r="A949" s="556">
        <v>2022</v>
      </c>
      <c r="B949" s="529" t="s">
        <v>556</v>
      </c>
      <c r="C949" s="529" t="s">
        <v>272</v>
      </c>
      <c r="D949" s="529" t="s">
        <v>572</v>
      </c>
      <c r="E949" s="529" t="s">
        <v>301</v>
      </c>
      <c r="F949" s="529" t="s">
        <v>275</v>
      </c>
      <c r="G949" s="529" t="s">
        <v>302</v>
      </c>
      <c r="H949" s="557">
        <v>8.5755300079634029</v>
      </c>
      <c r="I949" s="557">
        <v>0</v>
      </c>
      <c r="J949" s="558">
        <v>8.5755300079634029</v>
      </c>
      <c r="K949" s="557">
        <v>0.48722723866725198</v>
      </c>
      <c r="L949" s="557">
        <v>1.8755723044767196</v>
      </c>
      <c r="M949" s="558">
        <v>2.3627995431439714</v>
      </c>
      <c r="N949" s="557">
        <v>1.2307774061694388</v>
      </c>
      <c r="O949" s="557">
        <v>5.1683950110641428</v>
      </c>
      <c r="P949" s="557">
        <v>1.4876675361091316</v>
      </c>
      <c r="Q949" s="557">
        <v>0.69339041519768352</v>
      </c>
      <c r="R949" s="557">
        <v>5.4091033623307911</v>
      </c>
      <c r="S949" s="557">
        <v>3.6631292140656466</v>
      </c>
      <c r="T949" s="557">
        <v>7.5632474365087496</v>
      </c>
      <c r="U949" s="557">
        <v>2.1606124917661149</v>
      </c>
      <c r="V949" s="558">
        <v>27.376322873211702</v>
      </c>
      <c r="W949" s="558">
        <v>41.520397170103173</v>
      </c>
      <c r="X949" s="557">
        <v>4.740912307288764</v>
      </c>
      <c r="Y949" s="559">
        <v>46.234131488317104</v>
      </c>
      <c r="Z949" s="568" t="str">
        <f>SUBSTITUTE(SUBSTITUTE(SUBSTITUTE(SUBSTITUTE(IF(E949="","",VLOOKUP(E949,Esquemas_NORM!$A$2:$H$126,8,FALSE)),"PROVINCIA ADMINISTRATIVA Y DE PLANIFICACIÓN","PAT"),"PROVINCIA ADMINISTRATIVA Y DE PLANIFICACION","PAT"),"PROVINCIA ADMINISTRATIVA DE PLANIFICACION","PAT"),"PROVINCIA ADMINISTRATIVA Y PLANIFICACION","PAT")</f>
        <v>PAT TURÍSTICA Y AGROECOLÓGICA DEL OCCIDENTE ANTIOQUEÑO</v>
      </c>
      <c r="AA949" s="568" t="str">
        <f>IF($E949="","",INDEX(Esquemas_NORM!$H$2:$K$126,MATCH($E949,Esquemas_NORM!$A$2:$A$126,0),MATCH(AA$4,Esquemas_NORM!$H$1:$K$1,0)))</f>
        <v>Región de Planeación y Gestión de Occidente</v>
      </c>
      <c r="AB949" s="568" t="str">
        <f>IF($E949="","",INDEX(Esquemas_NORM!$H$2:$K$126,MATCH($E949,Esquemas_NORM!$A$2:$A$126,0),MATCH(AB$4,Esquemas_NORM!$H$1:$K$1,0)))</f>
        <v>A la fecha no ha conformado un EAT Área Metropolitana</v>
      </c>
      <c r="AC949" s="568" t="str">
        <f>IF($E949="","",INDEX(Esquemas_NORM!$H$2:$K$126,MATCH($E949,Esquemas_NORM!$A$2:$A$126,0),MATCH(AC$4,Esquemas_NORM!$H$1:$K$1,0)))</f>
        <v>ASOCIACION DE MUNICIPIOS DEL OCCIDENTE ANTIOQUEÑO - AMOCCIDENTE</v>
      </c>
      <c r="AD949" s="645"/>
    </row>
    <row r="950" spans="1:30" hidden="1" x14ac:dyDescent="0.3">
      <c r="A950" s="556">
        <v>2022</v>
      </c>
      <c r="B950" s="529" t="s">
        <v>556</v>
      </c>
      <c r="C950" s="529" t="s">
        <v>272</v>
      </c>
      <c r="D950" s="529" t="s">
        <v>571</v>
      </c>
      <c r="E950" s="529" t="s">
        <v>303</v>
      </c>
      <c r="F950" s="529" t="s">
        <v>275</v>
      </c>
      <c r="G950" s="529" t="s">
        <v>304</v>
      </c>
      <c r="H950" s="557">
        <v>12.387051362121248</v>
      </c>
      <c r="I950" s="557">
        <v>0</v>
      </c>
      <c r="J950" s="558">
        <v>12.387051362121248</v>
      </c>
      <c r="K950" s="557">
        <v>0.48217724383691996</v>
      </c>
      <c r="L950" s="557">
        <v>4.0536610846681844</v>
      </c>
      <c r="M950" s="558">
        <v>4.535838328505104</v>
      </c>
      <c r="N950" s="557">
        <v>0.68475926743157955</v>
      </c>
      <c r="O950" s="557">
        <v>11.784029797535251</v>
      </c>
      <c r="P950" s="557">
        <v>2.4637845587291451</v>
      </c>
      <c r="Q950" s="557">
        <v>1.8597157930222994</v>
      </c>
      <c r="R950" s="557">
        <v>7.2356777635987122</v>
      </c>
      <c r="S950" s="557">
        <v>7.9699215809942938</v>
      </c>
      <c r="T950" s="557">
        <v>19.985500789167251</v>
      </c>
      <c r="U950" s="557">
        <v>3.2384217638262487</v>
      </c>
      <c r="V950" s="558">
        <v>55.22181131430478</v>
      </c>
      <c r="W950" s="558">
        <v>75.707760978681975</v>
      </c>
      <c r="X950" s="557">
        <v>8.6445188448157211</v>
      </c>
      <c r="Y950" s="559">
        <v>84.302723825939879</v>
      </c>
      <c r="Z950" s="568" t="str">
        <f>SUBSTITUTE(SUBSTITUTE(SUBSTITUTE(SUBSTITUTE(IF(E950="","",VLOOKUP(E950,Esquemas_NORM!$A$2:$H$126,8,FALSE)),"PROVINCIA ADMINISTRATIVA Y DE PLANIFICACIÓN","PAT"),"PROVINCIA ADMINISTRATIVA Y DE PLANIFICACION","PAT"),"PROVINCIA ADMINISTRATIVA DE PLANIFICACION","PAT"),"PROVINCIA ADMINISTRATIVA Y PLANIFICACION","PAT")</f>
        <v>PAT AGROINDUSTRIAL DEL OCCIDENTE ANTIOQUEÑO</v>
      </c>
      <c r="AA950" s="568" t="str">
        <f>IF($E950="","",INDEX(Esquemas_NORM!$H$2:$K$126,MATCH($E950,Esquemas_NORM!$A$2:$A$126,0),MATCH(AA$4,Esquemas_NORM!$H$1:$K$1,0)))</f>
        <v>Región de Planeación y Gestión de Occidente</v>
      </c>
      <c r="AB950" s="568" t="str">
        <f>IF($E950="","",INDEX(Esquemas_NORM!$H$2:$K$126,MATCH($E950,Esquemas_NORM!$A$2:$A$126,0),MATCH(AB$4,Esquemas_NORM!$H$1:$K$1,0)))</f>
        <v>A la fecha no ha conformado un EAT Área Metropolitana</v>
      </c>
      <c r="AC950" s="568" t="str">
        <f>IF($E950="","",INDEX(Esquemas_NORM!$H$2:$K$126,MATCH($E950,Esquemas_NORM!$A$2:$A$126,0),MATCH(AC$4,Esquemas_NORM!$H$1:$K$1,0)))</f>
        <v>ASOCIACION DE MUNICIPIOS DEL OCCIDENTE ANTIOQUEÑO - AMOCCIDENTE</v>
      </c>
      <c r="AD950" s="645"/>
    </row>
    <row r="951" spans="1:30" hidden="1" x14ac:dyDescent="0.3">
      <c r="A951" s="556">
        <v>2022</v>
      </c>
      <c r="B951" s="529" t="s">
        <v>556</v>
      </c>
      <c r="C951" s="529" t="s">
        <v>272</v>
      </c>
      <c r="D951" s="529" t="s">
        <v>572</v>
      </c>
      <c r="E951" s="529" t="s">
        <v>305</v>
      </c>
      <c r="F951" s="529" t="s">
        <v>275</v>
      </c>
      <c r="G951" s="529" t="s">
        <v>306</v>
      </c>
      <c r="H951" s="557">
        <v>14.39676552077947</v>
      </c>
      <c r="I951" s="557">
        <v>0</v>
      </c>
      <c r="J951" s="558">
        <v>14.39676552077947</v>
      </c>
      <c r="K951" s="557">
        <v>2.2345685385658847</v>
      </c>
      <c r="L951" s="557">
        <v>2.7107758339150623</v>
      </c>
      <c r="M951" s="558">
        <v>4.9453443724809469</v>
      </c>
      <c r="N951" s="557">
        <v>1.198150026439371</v>
      </c>
      <c r="O951" s="557">
        <v>11.954349213221754</v>
      </c>
      <c r="P951" s="557">
        <v>3.054049457299052</v>
      </c>
      <c r="Q951" s="557">
        <v>2.270517875275031</v>
      </c>
      <c r="R951" s="557">
        <v>11.06861115818799</v>
      </c>
      <c r="S951" s="557">
        <v>8.482036863324371</v>
      </c>
      <c r="T951" s="557">
        <v>19.837515591093265</v>
      </c>
      <c r="U951" s="557">
        <v>3.8943601213169305</v>
      </c>
      <c r="V951" s="558">
        <v>61.759590306157769</v>
      </c>
      <c r="W951" s="558">
        <v>85.2178084234572</v>
      </c>
      <c r="X951" s="557">
        <v>9.7304020262590889</v>
      </c>
      <c r="Y951" s="559">
        <v>94.892429464365179</v>
      </c>
      <c r="Z951" s="568" t="str">
        <f>SUBSTITUTE(SUBSTITUTE(SUBSTITUTE(SUBSTITUTE(IF(E951="","",VLOOKUP(E951,Esquemas_NORM!$A$2:$H$126,8,FALSE)),"PROVINCIA ADMINISTRATIVA Y DE PLANIFICACIÓN","PAT"),"PROVINCIA ADMINISTRATIVA Y DE PLANIFICACION","PAT"),"PROVINCIA ADMINISTRATIVA DE PLANIFICACION","PAT"),"PROVINCIA ADMINISTRATIVA Y PLANIFICACION","PAT")</f>
        <v>PAT TURÍSTICA Y AGROECOLÓGICA DEL OCCIDENTE ANTIOQUEÑO</v>
      </c>
      <c r="AA951" s="568" t="str">
        <f>IF($E951="","",INDEX(Esquemas_NORM!$H$2:$K$126,MATCH($E951,Esquemas_NORM!$A$2:$A$126,0),MATCH(AA$4,Esquemas_NORM!$H$1:$K$1,0)))</f>
        <v>A la fecha no ha conformado un EAT Región</v>
      </c>
      <c r="AB951" s="568" t="str">
        <f>IF($E951="","",INDEX(Esquemas_NORM!$H$2:$K$126,MATCH($E951,Esquemas_NORM!$A$2:$A$126,0),MATCH(AB$4,Esquemas_NORM!$H$1:$K$1,0)))</f>
        <v>A la fecha no ha conformado un EAT Área Metropolitana</v>
      </c>
      <c r="AC951" s="568" t="str">
        <f>IF($E951="","",INDEX(Esquemas_NORM!$H$2:$K$126,MATCH($E951,Esquemas_NORM!$A$2:$A$126,0),MATCH(AC$4,Esquemas_NORM!$H$1:$K$1,0)))</f>
        <v>ASOCIACION DE MUNICIPIOS DEL OCCIDENTE ANTIOQUEÑO - AMOCCIDENTE</v>
      </c>
      <c r="AD951" s="645"/>
    </row>
    <row r="952" spans="1:30" hidden="1" x14ac:dyDescent="0.3">
      <c r="A952" s="556">
        <v>2022</v>
      </c>
      <c r="B952" s="529" t="s">
        <v>556</v>
      </c>
      <c r="C952" s="529" t="s">
        <v>272</v>
      </c>
      <c r="D952" s="529" t="s">
        <v>572</v>
      </c>
      <c r="E952" s="529" t="s">
        <v>307</v>
      </c>
      <c r="F952" s="529" t="s">
        <v>275</v>
      </c>
      <c r="G952" s="529" t="s">
        <v>308</v>
      </c>
      <c r="H952" s="557">
        <v>13.431621149158632</v>
      </c>
      <c r="I952" s="557">
        <v>0</v>
      </c>
      <c r="J952" s="558">
        <v>13.431621149158632</v>
      </c>
      <c r="K952" s="557">
        <v>3.6734468537691018</v>
      </c>
      <c r="L952" s="557">
        <v>7.2217902051225158</v>
      </c>
      <c r="M952" s="558">
        <v>10.895237058891617</v>
      </c>
      <c r="N952" s="557">
        <v>9.3516353220085673</v>
      </c>
      <c r="O952" s="557">
        <v>56.80555032385849</v>
      </c>
      <c r="P952" s="557">
        <v>6.9999932340472304</v>
      </c>
      <c r="Q952" s="557">
        <v>4.2416403493662598</v>
      </c>
      <c r="R952" s="557">
        <v>35.102320312770019</v>
      </c>
      <c r="S952" s="557">
        <v>21.266678180233814</v>
      </c>
      <c r="T952" s="557">
        <v>22.013940518878158</v>
      </c>
      <c r="U952" s="557">
        <v>8.2885216001519986</v>
      </c>
      <c r="V952" s="558">
        <v>164.07027984131454</v>
      </c>
      <c r="W952" s="558">
        <v>191.05638177892143</v>
      </c>
      <c r="X952" s="557">
        <v>21.815339290983797</v>
      </c>
      <c r="Y952" s="559">
        <v>212.7466613736936</v>
      </c>
      <c r="Z952" s="568" t="str">
        <f>SUBSTITUTE(SUBSTITUTE(SUBSTITUTE(SUBSTITUTE(IF(E952="","",VLOOKUP(E952,Esquemas_NORM!$A$2:$H$126,8,FALSE)),"PROVINCIA ADMINISTRATIVA Y DE PLANIFICACIÓN","PAT"),"PROVINCIA ADMINISTRATIVA Y DE PLANIFICACION","PAT"),"PROVINCIA ADMINISTRATIVA DE PLANIFICACION","PAT"),"PROVINCIA ADMINISTRATIVA Y PLANIFICACION","PAT")</f>
        <v>PAT TURÍSTICA Y AGROECOLÓGICA DEL OCCIDENTE ANTIOQUEÑO</v>
      </c>
      <c r="AA952" s="568" t="str">
        <f>IF($E952="","",INDEX(Esquemas_NORM!$H$2:$K$126,MATCH($E952,Esquemas_NORM!$A$2:$A$126,0),MATCH(AA$4,Esquemas_NORM!$H$1:$K$1,0)))</f>
        <v>Región de Planeación y Gestión de Occidente</v>
      </c>
      <c r="AB952" s="568" t="str">
        <f>IF($E952="","",INDEX(Esquemas_NORM!$H$2:$K$126,MATCH($E952,Esquemas_NORM!$A$2:$A$126,0),MATCH(AB$4,Esquemas_NORM!$H$1:$K$1,0)))</f>
        <v>A la fecha no ha conformado un EAT Área Metropolitana</v>
      </c>
      <c r="AC952" s="568" t="str">
        <f>IF($E952="","",INDEX(Esquemas_NORM!$H$2:$K$126,MATCH($E952,Esquemas_NORM!$A$2:$A$126,0),MATCH(AC$4,Esquemas_NORM!$H$1:$K$1,0)))</f>
        <v>ASOCIACION DE MUNICIPIOS DEL OCCIDENTE ANTIOQUEÑO - AMOCCIDENTE</v>
      </c>
      <c r="AD952" s="645"/>
    </row>
    <row r="953" spans="1:30" hidden="1" x14ac:dyDescent="0.3">
      <c r="A953" s="556">
        <v>2022</v>
      </c>
      <c r="B953" s="529" t="s">
        <v>556</v>
      </c>
      <c r="C953" s="529" t="s">
        <v>272</v>
      </c>
      <c r="D953" s="529" t="s">
        <v>572</v>
      </c>
      <c r="E953" s="529" t="s">
        <v>309</v>
      </c>
      <c r="F953" s="529" t="s">
        <v>275</v>
      </c>
      <c r="G953" s="529" t="s">
        <v>310</v>
      </c>
      <c r="H953" s="557">
        <v>19.425968726770773</v>
      </c>
      <c r="I953" s="557">
        <v>8.1366126005183599</v>
      </c>
      <c r="J953" s="558">
        <v>27.562581327289131</v>
      </c>
      <c r="K953" s="557">
        <v>6.4511065687397249</v>
      </c>
      <c r="L953" s="557">
        <v>8.2512117418352116</v>
      </c>
      <c r="M953" s="558">
        <v>14.702318310574936</v>
      </c>
      <c r="N953" s="557">
        <v>12.685614041616178</v>
      </c>
      <c r="O953" s="557">
        <v>89.553186211248544</v>
      </c>
      <c r="P953" s="557">
        <v>9.3658131729157112</v>
      </c>
      <c r="Q953" s="557">
        <v>8.3600783957475553</v>
      </c>
      <c r="R953" s="557">
        <v>32.491912978355408</v>
      </c>
      <c r="S953" s="557">
        <v>31.552062737882544</v>
      </c>
      <c r="T953" s="557">
        <v>65.944453005326565</v>
      </c>
      <c r="U953" s="557">
        <v>11.359434074464399</v>
      </c>
      <c r="V953" s="558">
        <v>261.31255461755688</v>
      </c>
      <c r="W953" s="558">
        <v>313.44344875570016</v>
      </c>
      <c r="X953" s="557">
        <v>35.789828737858244</v>
      </c>
      <c r="Y953" s="559">
        <v>349.02810694591187</v>
      </c>
      <c r="Z953" s="568" t="str">
        <f>SUBSTITUTE(SUBSTITUTE(SUBSTITUTE(SUBSTITUTE(IF(E953="","",VLOOKUP(E953,Esquemas_NORM!$A$2:$H$126,8,FALSE)),"PROVINCIA ADMINISTRATIVA Y DE PLANIFICACIÓN","PAT"),"PROVINCIA ADMINISTRATIVA Y DE PLANIFICACION","PAT"),"PROVINCIA ADMINISTRATIVA DE PLANIFICACION","PAT"),"PROVINCIA ADMINISTRATIVA Y PLANIFICACION","PAT")</f>
        <v>PAT TURÍSTICA Y AGROECOLÓGICA DEL OCCIDENTE ANTIOQUEÑO</v>
      </c>
      <c r="AA953" s="568" t="str">
        <f>IF($E953="","",INDEX(Esquemas_NORM!$H$2:$K$126,MATCH($E953,Esquemas_NORM!$A$2:$A$126,0),MATCH(AA$4,Esquemas_NORM!$H$1:$K$1,0)))</f>
        <v>A la fecha no ha conformado un EAT Región</v>
      </c>
      <c r="AB953" s="568" t="str">
        <f>IF($E953="","",INDEX(Esquemas_NORM!$H$2:$K$126,MATCH($E953,Esquemas_NORM!$A$2:$A$126,0),MATCH(AB$4,Esquemas_NORM!$H$1:$K$1,0)))</f>
        <v>A la fecha no ha conformado un EAT Área Metropolitana</v>
      </c>
      <c r="AC953" s="568" t="str">
        <f>IF($E953="","",INDEX(Esquemas_NORM!$H$2:$K$126,MATCH($E953,Esquemas_NORM!$A$2:$A$126,0),MATCH(AC$4,Esquemas_NORM!$H$1:$K$1,0)))</f>
        <v>ASOCIACION DE MUNICIPIOS DEL OCCIDENTE ANTIOQUEÑO - AMOCCIDENTE</v>
      </c>
      <c r="AD953" s="645"/>
    </row>
    <row r="954" spans="1:30" hidden="1" x14ac:dyDescent="0.3">
      <c r="A954" s="556">
        <v>2022</v>
      </c>
      <c r="B954" s="529" t="s">
        <v>556</v>
      </c>
      <c r="C954" s="529" t="s">
        <v>272</v>
      </c>
      <c r="D954" s="529" t="s">
        <v>572</v>
      </c>
      <c r="E954" s="529" t="s">
        <v>311</v>
      </c>
      <c r="F954" s="529" t="s">
        <v>275</v>
      </c>
      <c r="G954" s="529" t="s">
        <v>312</v>
      </c>
      <c r="H954" s="557">
        <v>12.793684819212716</v>
      </c>
      <c r="I954" s="557">
        <v>3.8589049988922519</v>
      </c>
      <c r="J954" s="558">
        <v>16.652589818104968</v>
      </c>
      <c r="K954" s="557">
        <v>2.5537958486333596</v>
      </c>
      <c r="L954" s="557">
        <v>7.529310098900714</v>
      </c>
      <c r="M954" s="558">
        <v>10.083105947534074</v>
      </c>
      <c r="N954" s="557">
        <v>9.5553927318375109</v>
      </c>
      <c r="O954" s="557">
        <v>35.768664905422582</v>
      </c>
      <c r="P954" s="557">
        <v>8.4847426237080956</v>
      </c>
      <c r="Q954" s="557">
        <v>5.1294475696187902</v>
      </c>
      <c r="R954" s="557">
        <v>27.332590763096292</v>
      </c>
      <c r="S954" s="557">
        <v>19.521944815590725</v>
      </c>
      <c r="T954" s="557">
        <v>27.315117648628572</v>
      </c>
      <c r="U954" s="557">
        <v>10.078556821502969</v>
      </c>
      <c r="V954" s="558">
        <v>143.18645787940551</v>
      </c>
      <c r="W954" s="558">
        <v>173.38792201792558</v>
      </c>
      <c r="X954" s="557">
        <v>19.797906317292032</v>
      </c>
      <c r="Y954" s="559">
        <v>193.07233387534961</v>
      </c>
      <c r="Z954" s="568" t="str">
        <f>SUBSTITUTE(SUBSTITUTE(SUBSTITUTE(SUBSTITUTE(IF(E954="","",VLOOKUP(E954,Esquemas_NORM!$A$2:$H$126,8,FALSE)),"PROVINCIA ADMINISTRATIVA Y DE PLANIFICACIÓN","PAT"),"PROVINCIA ADMINISTRATIVA Y DE PLANIFICACION","PAT"),"PROVINCIA ADMINISTRATIVA DE PLANIFICACION","PAT"),"PROVINCIA ADMINISTRATIVA Y PLANIFICACION","PAT")</f>
        <v>A la fecha no ha conformado un EAT Provincia</v>
      </c>
      <c r="AA954" s="568" t="str">
        <f>IF($E954="","",INDEX(Esquemas_NORM!$H$2:$K$126,MATCH($E954,Esquemas_NORM!$A$2:$A$126,0),MATCH(AA$4,Esquemas_NORM!$H$1:$K$1,0)))</f>
        <v>A la fecha no ha conformado un EAT Región</v>
      </c>
      <c r="AB954" s="568" t="str">
        <f>IF($E954="","",INDEX(Esquemas_NORM!$H$2:$K$126,MATCH($E954,Esquemas_NORM!$A$2:$A$126,0),MATCH(AB$4,Esquemas_NORM!$H$1:$K$1,0)))</f>
        <v>A la fecha no ha conformado un EAT Área Metropolitana</v>
      </c>
      <c r="AC954" s="568" t="str">
        <f>IF($E954="","",INDEX(Esquemas_NORM!$H$2:$K$126,MATCH($E954,Esquemas_NORM!$A$2:$A$126,0),MATCH(AC$4,Esquemas_NORM!$H$1:$K$1,0)))</f>
        <v>ASOCIACION DE MUNICIPIOS DEL OCCIDENTE ANTIOQUEÑO - AMOCCIDENTE</v>
      </c>
      <c r="AD954" s="645"/>
    </row>
    <row r="955" spans="1:30" hidden="1" x14ac:dyDescent="0.3">
      <c r="A955" s="556">
        <v>2022</v>
      </c>
      <c r="B955" s="529" t="s">
        <v>556</v>
      </c>
      <c r="C955" s="529" t="s">
        <v>272</v>
      </c>
      <c r="D955" s="529" t="s">
        <v>571</v>
      </c>
      <c r="E955" s="529" t="s">
        <v>313</v>
      </c>
      <c r="F955" s="529" t="s">
        <v>275</v>
      </c>
      <c r="G955" s="529" t="s">
        <v>314</v>
      </c>
      <c r="H955" s="557">
        <v>32.867848715282705</v>
      </c>
      <c r="I955" s="557">
        <v>0.37905110931142455</v>
      </c>
      <c r="J955" s="558">
        <v>33.246899824594131</v>
      </c>
      <c r="K955" s="557">
        <v>0.65643873756961757</v>
      </c>
      <c r="L955" s="557">
        <v>4.9628074569371643</v>
      </c>
      <c r="M955" s="558">
        <v>5.6192461945067818</v>
      </c>
      <c r="N955" s="557">
        <v>2.4029464485860688</v>
      </c>
      <c r="O955" s="557">
        <v>9.5538632835133797</v>
      </c>
      <c r="P955" s="557">
        <v>1.7162362909557329</v>
      </c>
      <c r="Q955" s="557">
        <v>1.1455598697564719</v>
      </c>
      <c r="R955" s="557">
        <v>5.8689841786242649</v>
      </c>
      <c r="S955" s="557">
        <v>6.8558869300943561</v>
      </c>
      <c r="T955" s="557">
        <v>14.13019882154682</v>
      </c>
      <c r="U955" s="557">
        <v>2.7881926047869876</v>
      </c>
      <c r="V955" s="558">
        <v>44.461868427864076</v>
      </c>
      <c r="W955" s="558">
        <v>100.04669054005251</v>
      </c>
      <c r="X955" s="557">
        <v>11.423604271933426</v>
      </c>
      <c r="Y955" s="559">
        <v>111.40480729144684</v>
      </c>
      <c r="Z955" s="568" t="str">
        <f>SUBSTITUTE(SUBSTITUTE(SUBSTITUTE(SUBSTITUTE(IF(E955="","",VLOOKUP(E955,Esquemas_NORM!$A$2:$H$126,8,FALSE)),"PROVINCIA ADMINISTRATIVA Y DE PLANIFICACIÓN","PAT"),"PROVINCIA ADMINISTRATIVA Y DE PLANIFICACION","PAT"),"PROVINCIA ADMINISTRATIVA DE PLANIFICACION","PAT"),"PROVINCIA ADMINISTRATIVA Y PLANIFICACION","PAT")</f>
        <v>PAT AGROINDUSTRIAL DEL OCCIDENTE ANTIOQUEÑO</v>
      </c>
      <c r="AA955" s="568" t="str">
        <f>IF($E955="","",INDEX(Esquemas_NORM!$H$2:$K$126,MATCH($E955,Esquemas_NORM!$A$2:$A$126,0),MATCH(AA$4,Esquemas_NORM!$H$1:$K$1,0)))</f>
        <v>Región de Planeación y Gestión de Occidente</v>
      </c>
      <c r="AB955" s="568" t="str">
        <f>IF($E955="","",INDEX(Esquemas_NORM!$H$2:$K$126,MATCH($E955,Esquemas_NORM!$A$2:$A$126,0),MATCH(AB$4,Esquemas_NORM!$H$1:$K$1,0)))</f>
        <v>A la fecha no ha conformado un EAT Área Metropolitana</v>
      </c>
      <c r="AC955" s="568" t="str">
        <f>IF($E955="","",INDEX(Esquemas_NORM!$H$2:$K$126,MATCH($E955,Esquemas_NORM!$A$2:$A$126,0),MATCH(AC$4,Esquemas_NORM!$H$1:$K$1,0)))</f>
        <v>ASOCIACION DE MUNICIPIOS DEL OCCIDENTE ANTIOQUEÑO - AMOCCIDENTE</v>
      </c>
      <c r="AD955" s="645"/>
    </row>
    <row r="956" spans="1:30" hidden="1" x14ac:dyDescent="0.3">
      <c r="A956" s="556">
        <v>2022</v>
      </c>
      <c r="B956" s="529" t="s">
        <v>556</v>
      </c>
      <c r="C956" s="529" t="s">
        <v>315</v>
      </c>
      <c r="D956" s="529" t="s">
        <v>573</v>
      </c>
      <c r="E956" s="529" t="s">
        <v>317</v>
      </c>
      <c r="F956" s="529" t="s">
        <v>318</v>
      </c>
      <c r="G956" s="529" t="s">
        <v>319</v>
      </c>
      <c r="H956" s="557">
        <v>264.16273214636794</v>
      </c>
      <c r="I956" s="557">
        <v>0.50980451226935364</v>
      </c>
      <c r="J956" s="558">
        <v>264.67253665863728</v>
      </c>
      <c r="K956" s="557">
        <v>10.874134374804473</v>
      </c>
      <c r="L956" s="557">
        <v>19.090303005137041</v>
      </c>
      <c r="M956" s="558">
        <v>29.964437379941515</v>
      </c>
      <c r="N956" s="557">
        <v>4.9533065191239727</v>
      </c>
      <c r="O956" s="557">
        <v>23.730237493903196</v>
      </c>
      <c r="P956" s="557">
        <v>7.944039238755451</v>
      </c>
      <c r="Q956" s="557">
        <v>5.9049324289635852</v>
      </c>
      <c r="R956" s="557">
        <v>24.003153814811569</v>
      </c>
      <c r="S956" s="557">
        <v>21.200216100985891</v>
      </c>
      <c r="T956" s="557">
        <v>40.220690970124849</v>
      </c>
      <c r="U956" s="557">
        <v>11.768162634087465</v>
      </c>
      <c r="V956" s="558">
        <v>139.72473920075601</v>
      </c>
      <c r="W956" s="558">
        <v>574.9452698469803</v>
      </c>
      <c r="X956" s="557">
        <v>65.648820618608511</v>
      </c>
      <c r="Y956" s="559">
        <v>640.21774877987559</v>
      </c>
      <c r="Z956" s="568" t="str">
        <f>SUBSTITUTE(SUBSTITUTE(SUBSTITUTE(SUBSTITUTE(IF(E956="","",VLOOKUP(E956,Esquemas_NORM!$A$2:$H$126,8,FALSE)),"PROVINCIA ADMINISTRATIVA Y DE PLANIFICACIÓN","PAT"),"PROVINCIA ADMINISTRATIVA Y DE PLANIFICACION","PAT"),"PROVINCIA ADMINISTRATIVA DE PLANIFICACION","PAT"),"PROVINCIA ADMINISTRATIVA Y PLANIFICACION","PAT")</f>
        <v>PAT DE LA PAZ</v>
      </c>
      <c r="AA956" s="568" t="str">
        <f>IF($E956="","",INDEX(Esquemas_NORM!$H$2:$K$126,MATCH($E956,Esquemas_NORM!$A$2:$A$126,0),MATCH(AA$4,Esquemas_NORM!$H$1:$K$1,0)))</f>
        <v>A la fecha no ha conformado un EAT Región</v>
      </c>
      <c r="AB956" s="568" t="str">
        <f>IF($E956="","",INDEX(Esquemas_NORM!$H$2:$K$126,MATCH($E956,Esquemas_NORM!$A$2:$A$126,0),MATCH(AB$4,Esquemas_NORM!$H$1:$K$1,0)))</f>
        <v>A la fecha no ha conformado un EAT Área Metropolitana</v>
      </c>
      <c r="AC956" s="568" t="str">
        <f>IF($E956="","",INDEX(Esquemas_NORM!$H$2:$K$126,MATCH($E956,Esquemas_NORM!$A$2:$A$126,0),MATCH(AC$4,Esquemas_NORM!$H$1:$K$1,0)))</f>
        <v>MUNICIPIOS UNIDOS DEL SUR DE ANTIOQUIA - MUSA</v>
      </c>
      <c r="AD956" s="645"/>
    </row>
    <row r="957" spans="1:30" hidden="1" x14ac:dyDescent="0.3">
      <c r="A957" s="556">
        <v>2022</v>
      </c>
      <c r="B957" s="529" t="s">
        <v>556</v>
      </c>
      <c r="C957" s="529" t="s">
        <v>315</v>
      </c>
      <c r="D957" s="529" t="s">
        <v>574</v>
      </c>
      <c r="E957" s="529" t="s">
        <v>320</v>
      </c>
      <c r="F957" s="529" t="s">
        <v>318</v>
      </c>
      <c r="G957" s="529" t="s">
        <v>322</v>
      </c>
      <c r="H957" s="557">
        <v>6.3405088250358039</v>
      </c>
      <c r="I957" s="557">
        <v>0</v>
      </c>
      <c r="J957" s="558">
        <v>6.3405088250358039</v>
      </c>
      <c r="K957" s="557">
        <v>0.52302839370079124</v>
      </c>
      <c r="L957" s="557">
        <v>2.6019051500422274</v>
      </c>
      <c r="M957" s="558">
        <v>3.1249335437430186</v>
      </c>
      <c r="N957" s="557">
        <v>19.200039046609753</v>
      </c>
      <c r="O957" s="557">
        <v>4.2432913014123654</v>
      </c>
      <c r="P957" s="557">
        <v>0.81702978754500122</v>
      </c>
      <c r="Q957" s="557">
        <v>0.64013815580089461</v>
      </c>
      <c r="R957" s="557">
        <v>3.6187007758357481</v>
      </c>
      <c r="S957" s="557">
        <v>3.076801085882602</v>
      </c>
      <c r="T957" s="557">
        <v>3.625015092895755</v>
      </c>
      <c r="U957" s="557">
        <v>1.515195729443948</v>
      </c>
      <c r="V957" s="558">
        <v>36.736210975426069</v>
      </c>
      <c r="W957" s="558">
        <v>53.652492941817201</v>
      </c>
      <c r="X957" s="557">
        <v>6.1261881253823791</v>
      </c>
      <c r="Y957" s="559">
        <v>59.743561777250633</v>
      </c>
      <c r="Z957" s="568" t="str">
        <f>SUBSTITUTE(SUBSTITUTE(SUBSTITUTE(SUBSTITUTE(IF(E957="","",VLOOKUP(E957,Esquemas_NORM!$A$2:$H$126,8,FALSE)),"PROVINCIA ADMINISTRATIVA Y DE PLANIFICACIÓN","PAT"),"PROVINCIA ADMINISTRATIVA Y DE PLANIFICACION","PAT"),"PROVINCIA ADMINISTRATIVA DE PLANIFICACION","PAT"),"PROVINCIA ADMINISTRATIVA Y PLANIFICACION","PAT")</f>
        <v>PAT DEL AGUA, BOSQUES Y EL TURISMO</v>
      </c>
      <c r="AA957" s="568" t="str">
        <f>IF($E957="","",INDEX(Esquemas_NORM!$H$2:$K$126,MATCH($E957,Esquemas_NORM!$A$2:$A$126,0),MATCH(AA$4,Esquemas_NORM!$H$1:$K$1,0)))</f>
        <v>A la fecha no ha conformado un EAT Región</v>
      </c>
      <c r="AB957" s="568" t="str">
        <f>IF($E957="","",INDEX(Esquemas_NORM!$H$2:$K$126,MATCH($E957,Esquemas_NORM!$A$2:$A$126,0),MATCH(AB$4,Esquemas_NORM!$H$1:$K$1,0)))</f>
        <v>A la fecha no ha conformado un EAT Área Metropolitana</v>
      </c>
      <c r="AC957" s="568" t="str">
        <f>IF($E957="","",INDEX(Esquemas_NORM!$H$2:$K$126,MATCH($E957,Esquemas_NORM!$A$2:$A$126,0),MATCH(AC$4,Esquemas_NORM!$H$1:$K$1,0)))</f>
        <v>A la fecha no ha conformado un EAT asociación - unión</v>
      </c>
      <c r="AD957" s="645"/>
    </row>
    <row r="958" spans="1:30" hidden="1" x14ac:dyDescent="0.3">
      <c r="A958" s="556">
        <v>2022</v>
      </c>
      <c r="B958" s="529" t="s">
        <v>556</v>
      </c>
      <c r="C958" s="529" t="s">
        <v>315</v>
      </c>
      <c r="D958" s="529" t="s">
        <v>573</v>
      </c>
      <c r="E958" s="529" t="s">
        <v>323</v>
      </c>
      <c r="F958" s="529" t="s">
        <v>318</v>
      </c>
      <c r="G958" s="529" t="s">
        <v>325</v>
      </c>
      <c r="H958" s="557">
        <v>16.071554558409247</v>
      </c>
      <c r="I958" s="557">
        <v>0</v>
      </c>
      <c r="J958" s="558">
        <v>16.071554558409247</v>
      </c>
      <c r="K958" s="557">
        <v>0.97213996369852118</v>
      </c>
      <c r="L958" s="557">
        <v>3.4498655170250765</v>
      </c>
      <c r="M958" s="558">
        <v>4.4220054807235973</v>
      </c>
      <c r="N958" s="557">
        <v>1.0911325260405103</v>
      </c>
      <c r="O958" s="557">
        <v>8.5302729160218878</v>
      </c>
      <c r="P958" s="557">
        <v>2.7438786089322895</v>
      </c>
      <c r="Q958" s="557">
        <v>2.3600512362602561</v>
      </c>
      <c r="R958" s="557">
        <v>8.623445769279428</v>
      </c>
      <c r="S958" s="557">
        <v>6.2415386002764874</v>
      </c>
      <c r="T958" s="557">
        <v>15.832965001379451</v>
      </c>
      <c r="U958" s="557">
        <v>3.3951167821476904</v>
      </c>
      <c r="V958" s="558">
        <v>48.818401440338</v>
      </c>
      <c r="W958" s="558">
        <v>74.940770085944024</v>
      </c>
      <c r="X958" s="557">
        <v>8.5569417306547066</v>
      </c>
      <c r="Y958" s="559">
        <v>83.44865786794999</v>
      </c>
      <c r="Z958" s="568" t="str">
        <f>SUBSTITUTE(SUBSTITUTE(SUBSTITUTE(SUBSTITUTE(IF(E958="","",VLOOKUP(E958,Esquemas_NORM!$A$2:$H$126,8,FALSE)),"PROVINCIA ADMINISTRATIVA Y DE PLANIFICACIÓN","PAT"),"PROVINCIA ADMINISTRATIVA Y DE PLANIFICACION","PAT"),"PROVINCIA ADMINISTRATIVA DE PLANIFICACION","PAT"),"PROVINCIA ADMINISTRATIVA Y PLANIFICACION","PAT")</f>
        <v>PAT DE LA PAZ</v>
      </c>
      <c r="AA958" s="568" t="str">
        <f>IF($E958="","",INDEX(Esquemas_NORM!$H$2:$K$126,MATCH($E958,Esquemas_NORM!$A$2:$A$126,0),MATCH(AA$4,Esquemas_NORM!$H$1:$K$1,0)))</f>
        <v>A la fecha no ha conformado un EAT Región</v>
      </c>
      <c r="AB958" s="568" t="str">
        <f>IF($E958="","",INDEX(Esquemas_NORM!$H$2:$K$126,MATCH($E958,Esquemas_NORM!$A$2:$A$126,0),MATCH(AB$4,Esquemas_NORM!$H$1:$K$1,0)))</f>
        <v>A la fecha no ha conformado un EAT Área Metropolitana</v>
      </c>
      <c r="AC958" s="568" t="str">
        <f>IF($E958="","",INDEX(Esquemas_NORM!$H$2:$K$126,MATCH($E958,Esquemas_NORM!$A$2:$A$126,0),MATCH(AC$4,Esquemas_NORM!$H$1:$K$1,0)))</f>
        <v>MUNICIPIOS UNIDOS DEL SUR DE ANTIOQUIA - MUSA</v>
      </c>
      <c r="AD958" s="645"/>
    </row>
    <row r="959" spans="1:30" hidden="1" x14ac:dyDescent="0.3">
      <c r="A959" s="556">
        <v>2022</v>
      </c>
      <c r="B959" s="529" t="s">
        <v>556</v>
      </c>
      <c r="C959" s="529" t="s">
        <v>315</v>
      </c>
      <c r="D959" s="529" t="s">
        <v>575</v>
      </c>
      <c r="E959" s="529" t="s">
        <v>326</v>
      </c>
      <c r="F959" s="529" t="s">
        <v>318</v>
      </c>
      <c r="G959" s="529" t="s">
        <v>327</v>
      </c>
      <c r="H959" s="557">
        <v>16.615552740181933</v>
      </c>
      <c r="I959" s="557">
        <v>0.35297290309397977</v>
      </c>
      <c r="J959" s="558">
        <v>16.968525643275914</v>
      </c>
      <c r="K959" s="557">
        <v>7.3171592827622547</v>
      </c>
      <c r="L959" s="557">
        <v>1.9091158750450636</v>
      </c>
      <c r="M959" s="558">
        <v>9.2262751578073185</v>
      </c>
      <c r="N959" s="557">
        <v>40.405601596296961</v>
      </c>
      <c r="O959" s="557">
        <v>18.702699692236372</v>
      </c>
      <c r="P959" s="557">
        <v>4.9190918743022634</v>
      </c>
      <c r="Q959" s="557">
        <v>2.9970152487981108</v>
      </c>
      <c r="R959" s="557">
        <v>16.45804127527671</v>
      </c>
      <c r="S959" s="557">
        <v>13.61954751868593</v>
      </c>
      <c r="T959" s="557">
        <v>17.758750181847208</v>
      </c>
      <c r="U959" s="557">
        <v>6.4200015914773356</v>
      </c>
      <c r="V959" s="558">
        <v>121.28074897892088</v>
      </c>
      <c r="W959" s="558">
        <v>162.48438288212475</v>
      </c>
      <c r="X959" s="557">
        <v>18.552910450071806</v>
      </c>
      <c r="Y959" s="559">
        <v>180.93093599739748</v>
      </c>
      <c r="Z959" s="568" t="str">
        <f>SUBSTITUTE(SUBSTITUTE(SUBSTITUTE(SUBSTITUTE(IF(E959="","",VLOOKUP(E959,Esquemas_NORM!$A$2:$H$126,8,FALSE)),"PROVINCIA ADMINISTRATIVA Y DE PLANIFICACIÓN","PAT"),"PROVINCIA ADMINISTRATIVA Y DE PLANIFICACION","PAT"),"PROVINCIA ADMINISTRATIVA DE PLANIFICACION","PAT"),"PROVINCIA ADMINISTRATIVA Y PLANIFICACION","PAT")</f>
        <v>PAT DEL AGUA, BOSQUES Y EL TURISMO</v>
      </c>
      <c r="AA959" s="568" t="str">
        <f>IF($E959="","",INDEX(Esquemas_NORM!$H$2:$K$126,MATCH($E959,Esquemas_NORM!$A$2:$A$126,0),MATCH(AA$4,Esquemas_NORM!$H$1:$K$1,0)))</f>
        <v>A la fecha no ha conformado un EAT Región</v>
      </c>
      <c r="AB959" s="568" t="str">
        <f>IF($E959="","",INDEX(Esquemas_NORM!$H$2:$K$126,MATCH($E959,Esquemas_NORM!$A$2:$A$126,0),MATCH(AB$4,Esquemas_NORM!$H$1:$K$1,0)))</f>
        <v>A la fecha no ha conformado un EAT Área Metropolitana</v>
      </c>
      <c r="AC959" s="568" t="str">
        <f>IF($E959="","",INDEX(Esquemas_NORM!$H$2:$K$126,MATCH($E959,Esquemas_NORM!$A$2:$A$126,0),MATCH(AC$4,Esquemas_NORM!$H$1:$K$1,0)))</f>
        <v>A la fecha no ha conformado un EAT asociación - unión</v>
      </c>
      <c r="AD959" s="645"/>
    </row>
    <row r="960" spans="1:30" hidden="1" x14ac:dyDescent="0.3">
      <c r="A960" s="556">
        <v>2022</v>
      </c>
      <c r="B960" s="529" t="s">
        <v>556</v>
      </c>
      <c r="C960" s="529" t="s">
        <v>315</v>
      </c>
      <c r="D960" s="529" t="s">
        <v>574</v>
      </c>
      <c r="E960" s="529" t="s">
        <v>328</v>
      </c>
      <c r="F960" s="529" t="s">
        <v>318</v>
      </c>
      <c r="G960" s="529" t="s">
        <v>329</v>
      </c>
      <c r="H960" s="557">
        <v>13.619144739222801</v>
      </c>
      <c r="I960" s="557">
        <v>9.6105639614738891E-2</v>
      </c>
      <c r="J960" s="558">
        <v>13.71525037883754</v>
      </c>
      <c r="K960" s="557">
        <v>0.81365074290362061</v>
      </c>
      <c r="L960" s="557">
        <v>2.6198515164641574</v>
      </c>
      <c r="M960" s="558">
        <v>3.4335022593677778</v>
      </c>
      <c r="N960" s="557">
        <v>13.487878825441641</v>
      </c>
      <c r="O960" s="557">
        <v>3.549768963729381</v>
      </c>
      <c r="P960" s="557">
        <v>0.94820057436597394</v>
      </c>
      <c r="Q960" s="557">
        <v>0.64035338503247297</v>
      </c>
      <c r="R960" s="557">
        <v>5.113754845946322</v>
      </c>
      <c r="S960" s="557">
        <v>3.0715225188790716</v>
      </c>
      <c r="T960" s="557">
        <v>4.7073716258368767</v>
      </c>
      <c r="U960" s="557">
        <v>1.4493364888556184</v>
      </c>
      <c r="V960" s="558">
        <v>32.968187228087359</v>
      </c>
      <c r="W960" s="558">
        <v>59.850652722535486</v>
      </c>
      <c r="X960" s="557">
        <v>6.8339109312718689</v>
      </c>
      <c r="Y960" s="559">
        <v>66.645387236993457</v>
      </c>
      <c r="Z960" s="568" t="str">
        <f>SUBSTITUTE(SUBSTITUTE(SUBSTITUTE(SUBSTITUTE(IF(E960="","",VLOOKUP(E960,Esquemas_NORM!$A$2:$H$126,8,FALSE)),"PROVINCIA ADMINISTRATIVA Y DE PLANIFICACIÓN","PAT"),"PROVINCIA ADMINISTRATIVA Y DE PLANIFICACION","PAT"),"PROVINCIA ADMINISTRATIVA DE PLANIFICACION","PAT"),"PROVINCIA ADMINISTRATIVA Y PLANIFICACION","PAT")</f>
        <v>PAT DEL AGUA, BOSQUES Y EL TURISMO</v>
      </c>
      <c r="AA960" s="568" t="str">
        <f>IF($E960="","",INDEX(Esquemas_NORM!$H$2:$K$126,MATCH($E960,Esquemas_NORM!$A$2:$A$126,0),MATCH(AA$4,Esquemas_NORM!$H$1:$K$1,0)))</f>
        <v>A la fecha no ha conformado un EAT Región</v>
      </c>
      <c r="AB960" s="568" t="str">
        <f>IF($E960="","",INDEX(Esquemas_NORM!$H$2:$K$126,MATCH($E960,Esquemas_NORM!$A$2:$A$126,0),MATCH(AB$4,Esquemas_NORM!$H$1:$K$1,0)))</f>
        <v>A la fecha no ha conformado un EAT Área Metropolitana</v>
      </c>
      <c r="AC960" s="568" t="str">
        <f>IF($E960="","",INDEX(Esquemas_NORM!$H$2:$K$126,MATCH($E960,Esquemas_NORM!$A$2:$A$126,0),MATCH(AC$4,Esquemas_NORM!$H$1:$K$1,0)))</f>
        <v>A la fecha no ha conformado un EAT asociación - unión</v>
      </c>
      <c r="AD960" s="645"/>
    </row>
    <row r="961" spans="1:30" hidden="1" x14ac:dyDescent="0.3">
      <c r="A961" s="556">
        <v>2022</v>
      </c>
      <c r="B961" s="529" t="s">
        <v>556</v>
      </c>
      <c r="C961" s="529" t="s">
        <v>315</v>
      </c>
      <c r="D961" s="529" t="s">
        <v>576</v>
      </c>
      <c r="E961" s="529" t="s">
        <v>330</v>
      </c>
      <c r="F961" s="529" t="s">
        <v>318</v>
      </c>
      <c r="G961" s="529" t="s">
        <v>331</v>
      </c>
      <c r="H961" s="557">
        <v>92.261887697295492</v>
      </c>
      <c r="I961" s="557">
        <v>0</v>
      </c>
      <c r="J961" s="558">
        <v>92.261887697295492</v>
      </c>
      <c r="K961" s="557">
        <v>29.29647820495439</v>
      </c>
      <c r="L961" s="557">
        <v>14.021830426944748</v>
      </c>
      <c r="M961" s="558">
        <v>43.318308631899136</v>
      </c>
      <c r="N961" s="557">
        <v>23.393040967740436</v>
      </c>
      <c r="O961" s="557">
        <v>148.12901353262671</v>
      </c>
      <c r="P961" s="557">
        <v>27.712782849094019</v>
      </c>
      <c r="Q961" s="557">
        <v>24.574764074729043</v>
      </c>
      <c r="R961" s="557">
        <v>111.6506911331856</v>
      </c>
      <c r="S961" s="557">
        <v>76.154889207242647</v>
      </c>
      <c r="T961" s="557">
        <v>72.316905561828349</v>
      </c>
      <c r="U961" s="557">
        <v>37.834563251131627</v>
      </c>
      <c r="V961" s="558">
        <v>521.7666505775785</v>
      </c>
      <c r="W961" s="558">
        <v>685.24598958396143</v>
      </c>
      <c r="X961" s="557">
        <v>78.243257939716102</v>
      </c>
      <c r="Y961" s="559">
        <v>763.04070634180448</v>
      </c>
      <c r="Z961" s="568" t="str">
        <f>SUBSTITUTE(SUBSTITUTE(SUBSTITUTE(SUBSTITUTE(IF(E961="","",VLOOKUP(E961,Esquemas_NORM!$A$2:$H$126,8,FALSE)),"PROVINCIA ADMINISTRATIVA Y DE PLANIFICACIÓN","PAT"),"PROVINCIA ADMINISTRATIVA Y DE PLANIFICACION","PAT"),"PROVINCIA ADMINISTRATIVA DE PLANIFICACION","PAT"),"PROVINCIA ADMINISTRATIVA Y PLANIFICACION","PAT")</f>
        <v>A la fecha no ha conformado un EAT Provincia</v>
      </c>
      <c r="AA961" s="568" t="str">
        <f>IF($E961="","",INDEX(Esquemas_NORM!$H$2:$K$126,MATCH($E961,Esquemas_NORM!$A$2:$A$126,0),MATCH(AA$4,Esquemas_NORM!$H$1:$K$1,0)))</f>
        <v>A la fecha no ha conformado un EAT Región</v>
      </c>
      <c r="AB961" s="568" t="str">
        <f>IF($E961="","",INDEX(Esquemas_NORM!$H$2:$K$126,MATCH($E961,Esquemas_NORM!$A$2:$A$126,0),MATCH(AB$4,Esquemas_NORM!$H$1:$K$1,0)))</f>
        <v>A la fecha no ha conformado un EAT Área Metropolitana</v>
      </c>
      <c r="AC961" s="568" t="str">
        <f>IF($E961="","",INDEX(Esquemas_NORM!$H$2:$K$126,MATCH($E961,Esquemas_NORM!$A$2:$A$126,0),MATCH(AC$4,Esquemas_NORM!$H$1:$K$1,0)))</f>
        <v>MUNICIPIOS ASOCIADOS DEL ALTIPLANO DEL ORIENTE ANTIOQUEÑO - MASORA</v>
      </c>
      <c r="AD961" s="645"/>
    </row>
    <row r="962" spans="1:30" hidden="1" x14ac:dyDescent="0.3">
      <c r="A962" s="556">
        <v>2022</v>
      </c>
      <c r="B962" s="529" t="s">
        <v>556</v>
      </c>
      <c r="C962" s="529" t="s">
        <v>315</v>
      </c>
      <c r="D962" s="529" t="s">
        <v>574</v>
      </c>
      <c r="E962" s="529" t="s">
        <v>332</v>
      </c>
      <c r="F962" s="529" t="s">
        <v>318</v>
      </c>
      <c r="G962" s="529" t="s">
        <v>333</v>
      </c>
      <c r="H962" s="557">
        <v>196.49117232262256</v>
      </c>
      <c r="I962" s="557">
        <v>0</v>
      </c>
      <c r="J962" s="558">
        <v>196.49117232262256</v>
      </c>
      <c r="K962" s="557">
        <v>7.9654883297867043</v>
      </c>
      <c r="L962" s="557">
        <v>19.280350758815654</v>
      </c>
      <c r="M962" s="558">
        <v>27.245839088602359</v>
      </c>
      <c r="N962" s="557">
        <v>5.9987021898228399</v>
      </c>
      <c r="O962" s="557">
        <v>42.91555445150621</v>
      </c>
      <c r="P962" s="557">
        <v>9.8089365100415353</v>
      </c>
      <c r="Q962" s="557">
        <v>5.9406301195217655</v>
      </c>
      <c r="R962" s="557">
        <v>43.423816266630652</v>
      </c>
      <c r="S962" s="557">
        <v>19.483786206521927</v>
      </c>
      <c r="T962" s="557">
        <v>27.262448811235082</v>
      </c>
      <c r="U962" s="557">
        <v>11.940946073765195</v>
      </c>
      <c r="V962" s="558">
        <v>166.77482062904519</v>
      </c>
      <c r="W962" s="558">
        <v>491.62662888944863</v>
      </c>
      <c r="X962" s="557">
        <v>56.13527071870508</v>
      </c>
      <c r="Y962" s="559">
        <v>547.4400957705343</v>
      </c>
      <c r="Z962" s="568" t="str">
        <f>SUBSTITUTE(SUBSTITUTE(SUBSTITUTE(SUBSTITUTE(IF(E962="","",VLOOKUP(E962,Esquemas_NORM!$A$2:$H$126,8,FALSE)),"PROVINCIA ADMINISTRATIVA Y DE PLANIFICACIÓN","PAT"),"PROVINCIA ADMINISTRATIVA Y DE PLANIFICACION","PAT"),"PROVINCIA ADMINISTRATIVA DE PLANIFICACION","PAT"),"PROVINCIA ADMINISTRATIVA Y PLANIFICACION","PAT")</f>
        <v>PAT DEL AGUA, BOSQUES Y EL TURISMO</v>
      </c>
      <c r="AA962" s="568" t="str">
        <f>IF($E962="","",INDEX(Esquemas_NORM!$H$2:$K$126,MATCH($E962,Esquemas_NORM!$A$2:$A$126,0),MATCH(AA$4,Esquemas_NORM!$H$1:$K$1,0)))</f>
        <v>A la fecha no ha conformado un EAT Región</v>
      </c>
      <c r="AB962" s="568" t="str">
        <f>IF($E962="","",INDEX(Esquemas_NORM!$H$2:$K$126,MATCH($E962,Esquemas_NORM!$A$2:$A$126,0),MATCH(AB$4,Esquemas_NORM!$H$1:$K$1,0)))</f>
        <v>A la fecha no ha conformado un EAT Área Metropolitana</v>
      </c>
      <c r="AC962" s="568" t="str">
        <f>IF($E962="","",INDEX(Esquemas_NORM!$H$2:$K$126,MATCH($E962,Esquemas_NORM!$A$2:$A$126,0),MATCH(AC$4,Esquemas_NORM!$H$1:$K$1,0)))</f>
        <v>A la fecha no ha conformado un EAT asociación - unión</v>
      </c>
      <c r="AD962" s="645"/>
    </row>
    <row r="963" spans="1:30" hidden="1" x14ac:dyDescent="0.3">
      <c r="A963" s="556">
        <v>2022</v>
      </c>
      <c r="B963" s="529" t="s">
        <v>556</v>
      </c>
      <c r="C963" s="529" t="s">
        <v>315</v>
      </c>
      <c r="D963" s="529" t="s">
        <v>576</v>
      </c>
      <c r="E963" s="529" t="s">
        <v>334</v>
      </c>
      <c r="F963" s="529" t="s">
        <v>318</v>
      </c>
      <c r="G963" s="529" t="s">
        <v>335</v>
      </c>
      <c r="H963" s="557">
        <v>66.629361025519827</v>
      </c>
      <c r="I963" s="557">
        <v>0.87104726195261184</v>
      </c>
      <c r="J963" s="558">
        <v>67.500408287472439</v>
      </c>
      <c r="K963" s="557">
        <v>19.478262413699053</v>
      </c>
      <c r="L963" s="557">
        <v>20.02311204055664</v>
      </c>
      <c r="M963" s="558">
        <v>39.501374454255696</v>
      </c>
      <c r="N963" s="557">
        <v>26.628471412568061</v>
      </c>
      <c r="O963" s="557">
        <v>128.56471485715136</v>
      </c>
      <c r="P963" s="557">
        <v>26.58062682906348</v>
      </c>
      <c r="Q963" s="557">
        <v>15.127377083210598</v>
      </c>
      <c r="R963" s="557">
        <v>94.662730498929619</v>
      </c>
      <c r="S963" s="557">
        <v>58.53342968964354</v>
      </c>
      <c r="T963" s="557">
        <v>65.454777712593554</v>
      </c>
      <c r="U963" s="557">
        <v>26.38844260683295</v>
      </c>
      <c r="V963" s="558">
        <v>441.94057068999319</v>
      </c>
      <c r="W963" s="558">
        <v>568.75267910092964</v>
      </c>
      <c r="X963" s="557">
        <v>64.941733700360814</v>
      </c>
      <c r="Y963" s="559">
        <v>633.32212459711957</v>
      </c>
      <c r="Z963" s="568" t="str">
        <f>SUBSTITUTE(SUBSTITUTE(SUBSTITUTE(SUBSTITUTE(IF(E963="","",VLOOKUP(E963,Esquemas_NORM!$A$2:$H$126,8,FALSE)),"PROVINCIA ADMINISTRATIVA Y DE PLANIFICACIÓN","PAT"),"PROVINCIA ADMINISTRATIVA Y DE PLANIFICACION","PAT"),"PROVINCIA ADMINISTRATIVA DE PLANIFICACION","PAT"),"PROVINCIA ADMINISTRATIVA Y PLANIFICACION","PAT")</f>
        <v>A la fecha no ha conformado un EAT Provincia</v>
      </c>
      <c r="AA963" s="568" t="str">
        <f>IF($E963="","",INDEX(Esquemas_NORM!$H$2:$K$126,MATCH($E963,Esquemas_NORM!$A$2:$A$126,0),MATCH(AA$4,Esquemas_NORM!$H$1:$K$1,0)))</f>
        <v>A la fecha no ha conformado un EAT Región</v>
      </c>
      <c r="AB963" s="568" t="str">
        <f>IF($E963="","",INDEX(Esquemas_NORM!$H$2:$K$126,MATCH($E963,Esquemas_NORM!$A$2:$A$126,0),MATCH(AB$4,Esquemas_NORM!$H$1:$K$1,0)))</f>
        <v>A la fecha no ha conformado un EAT Área Metropolitana</v>
      </c>
      <c r="AC963" s="568" t="str">
        <f>IF($E963="","",INDEX(Esquemas_NORM!$H$2:$K$126,MATCH($E963,Esquemas_NORM!$A$2:$A$126,0),MATCH(AC$4,Esquemas_NORM!$H$1:$K$1,0)))</f>
        <v>MUNICIPIOS ASOCIADOS DEL ALTIPLANO DEL ORIENTE ANTIOQUEÑO - MASORA</v>
      </c>
      <c r="AD963" s="645"/>
    </row>
    <row r="964" spans="1:30" hidden="1" x14ac:dyDescent="0.3">
      <c r="A964" s="556">
        <v>2022</v>
      </c>
      <c r="B964" s="529" t="s">
        <v>556</v>
      </c>
      <c r="C964" s="529" t="s">
        <v>315</v>
      </c>
      <c r="D964" s="529" t="s">
        <v>576</v>
      </c>
      <c r="E964" s="529" t="s">
        <v>336</v>
      </c>
      <c r="F964" s="529" t="s">
        <v>318</v>
      </c>
      <c r="G964" s="529" t="s">
        <v>338</v>
      </c>
      <c r="H964" s="557">
        <v>125.35907340511733</v>
      </c>
      <c r="I964" s="557">
        <v>0</v>
      </c>
      <c r="J964" s="558">
        <v>125.35907340511733</v>
      </c>
      <c r="K964" s="557">
        <v>26.357306678962939</v>
      </c>
      <c r="L964" s="557">
        <v>10.326630813332672</v>
      </c>
      <c r="M964" s="558">
        <v>36.683937492295613</v>
      </c>
      <c r="N964" s="557">
        <v>7.6550605794550988</v>
      </c>
      <c r="O964" s="557">
        <v>82.836654183049404</v>
      </c>
      <c r="P964" s="557">
        <v>12.719783906779607</v>
      </c>
      <c r="Q964" s="557">
        <v>13.094080545861907</v>
      </c>
      <c r="R964" s="557">
        <v>50.438878162138778</v>
      </c>
      <c r="S964" s="557">
        <v>38.188175623346105</v>
      </c>
      <c r="T964" s="557">
        <v>49.143977361172816</v>
      </c>
      <c r="U964" s="557">
        <v>16.25540248355345</v>
      </c>
      <c r="V964" s="558">
        <v>270.33201284535716</v>
      </c>
      <c r="W964" s="558">
        <v>490.28475958015309</v>
      </c>
      <c r="X964" s="557">
        <v>55.982052417439839</v>
      </c>
      <c r="Y964" s="559">
        <v>545.94588650680737</v>
      </c>
      <c r="Z964" s="568" t="str">
        <f>SUBSTITUTE(SUBSTITUTE(SUBSTITUTE(SUBSTITUTE(IF(E964="","",VLOOKUP(E964,Esquemas_NORM!$A$2:$H$126,8,FALSE)),"PROVINCIA ADMINISTRATIVA Y DE PLANIFICACIÓN","PAT"),"PROVINCIA ADMINISTRATIVA Y DE PLANIFICACION","PAT"),"PROVINCIA ADMINISTRATIVA DE PLANIFICACION","PAT"),"PROVINCIA ADMINISTRATIVA Y PLANIFICACION","PAT")</f>
        <v>A la fecha no ha conformado un EAT Provincia</v>
      </c>
      <c r="AA964" s="568" t="str">
        <f>IF($E964="","",INDEX(Esquemas_NORM!$H$2:$K$126,MATCH($E964,Esquemas_NORM!$A$2:$A$126,0),MATCH(AA$4,Esquemas_NORM!$H$1:$K$1,0)))</f>
        <v>Región de Planeación y Gestión Aeroportuaria de Oriente</v>
      </c>
      <c r="AB964" s="568" t="str">
        <f>IF($E964="","",INDEX(Esquemas_NORM!$H$2:$K$126,MATCH($E964,Esquemas_NORM!$A$2:$A$126,0),MATCH(AB$4,Esquemas_NORM!$H$1:$K$1,0)))</f>
        <v>A la fecha no ha conformado un EAT Área Metropolitana</v>
      </c>
      <c r="AC964" s="568" t="str">
        <f>IF($E964="","",INDEX(Esquemas_NORM!$H$2:$K$126,MATCH($E964,Esquemas_NORM!$A$2:$A$126,0),MATCH(AC$4,Esquemas_NORM!$H$1:$K$1,0)))</f>
        <v>MUNICIPIOS ASOCIADOS DEL ALTIPLANO DEL ORIENTE ANTIOQUEÑO - MASORA</v>
      </c>
      <c r="AD964" s="645"/>
    </row>
    <row r="965" spans="1:30" x14ac:dyDescent="0.3">
      <c r="A965" s="556">
        <v>2022</v>
      </c>
      <c r="B965" s="529" t="s">
        <v>556</v>
      </c>
      <c r="C965" s="529" t="s">
        <v>315</v>
      </c>
      <c r="D965" s="529" t="s">
        <v>574</v>
      </c>
      <c r="E965" s="529" t="s">
        <v>339</v>
      </c>
      <c r="F965" s="529" t="s">
        <v>318</v>
      </c>
      <c r="G965" s="529" t="s">
        <v>340</v>
      </c>
      <c r="H965" s="557">
        <v>12.527811727962714</v>
      </c>
      <c r="I965" s="557">
        <v>0</v>
      </c>
      <c r="J965" s="558">
        <v>12.527811727962714</v>
      </c>
      <c r="K965" s="557">
        <v>2.716870061822616</v>
      </c>
      <c r="L965" s="557">
        <v>2.3166139050182792</v>
      </c>
      <c r="M965" s="558">
        <v>5.0334839668408957</v>
      </c>
      <c r="N965" s="557">
        <v>6.1602078740475115</v>
      </c>
      <c r="O965" s="557">
        <v>12.08946874039782</v>
      </c>
      <c r="P965" s="557">
        <v>3.2943346715481563</v>
      </c>
      <c r="Q965" s="557">
        <v>2.3732544087165626</v>
      </c>
      <c r="R965" s="557">
        <v>14.970231112858368</v>
      </c>
      <c r="S965" s="557">
        <v>7.1640166169194863</v>
      </c>
      <c r="T965" s="557">
        <v>12.998214287200879</v>
      </c>
      <c r="U965" s="557">
        <v>4.4887736918669896</v>
      </c>
      <c r="V965" s="558">
        <v>63.538501403555777</v>
      </c>
      <c r="W965" s="558">
        <v>85.403770862960229</v>
      </c>
      <c r="X965" s="557">
        <v>9.7516357253132142</v>
      </c>
      <c r="Y965" s="559">
        <v>95.099503877565795</v>
      </c>
      <c r="Z965" s="568" t="str">
        <f>SUBSTITUTE(SUBSTITUTE(SUBSTITUTE(SUBSTITUTE(IF(E965="","",VLOOKUP(E965,Esquemas_NORM!$A$2:$H$126,8,FALSE)),"PROVINCIA ADMINISTRATIVA Y DE PLANIFICACIÓN","PAT"),"PROVINCIA ADMINISTRATIVA Y DE PLANIFICACION","PAT"),"PROVINCIA ADMINISTRATIVA DE PLANIFICACION","PAT"),"PROVINCIA ADMINISTRATIVA Y PLANIFICACION","PAT")</f>
        <v>PAT DEL AGUA, BOSQUES Y EL TURISMO</v>
      </c>
      <c r="AA965" s="568" t="str">
        <f>IF($E965="","",INDEX(Esquemas_NORM!$H$2:$K$126,MATCH($E965,Esquemas_NORM!$A$2:$A$126,0),MATCH(AA$4,Esquemas_NORM!$H$1:$K$1,0)))</f>
        <v>A la fecha no ha conformado un EAT Región</v>
      </c>
      <c r="AB965" s="568" t="str">
        <f>IF($E965="","",INDEX(Esquemas_NORM!$H$2:$K$126,MATCH($E965,Esquemas_NORM!$A$2:$A$126,0),MATCH(AB$4,Esquemas_NORM!$H$1:$K$1,0)))</f>
        <v>A la fecha no ha conformado un EAT Área Metropolitana</v>
      </c>
      <c r="AC965" s="568" t="str">
        <f>IF($E965="","",INDEX(Esquemas_NORM!$H$2:$K$126,MATCH($E965,Esquemas_NORM!$A$2:$A$126,0),MATCH(AC$4,Esquemas_NORM!$H$1:$K$1,0)))</f>
        <v>A la fecha no ha conformado un EAT asociación - unión</v>
      </c>
      <c r="AD965" s="645"/>
    </row>
    <row r="966" spans="1:30" hidden="1" x14ac:dyDescent="0.3">
      <c r="A966" s="556">
        <v>2022</v>
      </c>
      <c r="B966" s="529" t="s">
        <v>556</v>
      </c>
      <c r="C966" s="529" t="s">
        <v>315</v>
      </c>
      <c r="D966" s="529" t="s">
        <v>576</v>
      </c>
      <c r="E966" s="529" t="s">
        <v>341</v>
      </c>
      <c r="F966" s="529" t="s">
        <v>318</v>
      </c>
      <c r="G966" s="529" t="s">
        <v>342</v>
      </c>
      <c r="H966" s="557">
        <v>41.59612084592387</v>
      </c>
      <c r="I966" s="557">
        <v>0</v>
      </c>
      <c r="J966" s="558">
        <v>41.59612084592387</v>
      </c>
      <c r="K966" s="557">
        <v>651.46400821699694</v>
      </c>
      <c r="L966" s="557">
        <v>93.076127193367412</v>
      </c>
      <c r="M966" s="558">
        <v>744.54013541036431</v>
      </c>
      <c r="N966" s="557">
        <v>44.511394457416039</v>
      </c>
      <c r="O966" s="557">
        <v>180.37661749051045</v>
      </c>
      <c r="P966" s="557">
        <v>38.150322527790728</v>
      </c>
      <c r="Q966" s="557">
        <v>20.072817403464217</v>
      </c>
      <c r="R966" s="557">
        <v>108.35495792850742</v>
      </c>
      <c r="S966" s="557">
        <v>87.341195728058565</v>
      </c>
      <c r="T966" s="557">
        <v>54.577230871054169</v>
      </c>
      <c r="U966" s="557">
        <v>33.856197612400649</v>
      </c>
      <c r="V966" s="558">
        <v>567.24073401920214</v>
      </c>
      <c r="W966" s="558">
        <v>1296.498299729994</v>
      </c>
      <c r="X966" s="557">
        <v>148.0377155447421</v>
      </c>
      <c r="Y966" s="559">
        <v>1443.6873669229064</v>
      </c>
      <c r="Z966" s="568" t="str">
        <f>SUBSTITUTE(SUBSTITUTE(SUBSTITUTE(SUBSTITUTE(IF(E966="","",VLOOKUP(E966,Esquemas_NORM!$A$2:$H$126,8,FALSE)),"PROVINCIA ADMINISTRATIVA Y DE PLANIFICACIÓN","PAT"),"PROVINCIA ADMINISTRATIVA Y DE PLANIFICACION","PAT"),"PROVINCIA ADMINISTRATIVA DE PLANIFICACION","PAT"),"PROVINCIA ADMINISTRATIVA Y PLANIFICACION","PAT")</f>
        <v>A la fecha no ha conformado un EAT Provincia</v>
      </c>
      <c r="AA966" s="568" t="str">
        <f>IF($E966="","",INDEX(Esquemas_NORM!$H$2:$K$126,MATCH($E966,Esquemas_NORM!$A$2:$A$126,0),MATCH(AA$4,Esquemas_NORM!$H$1:$K$1,0)))</f>
        <v>A la fecha no ha conformado un EAT Región</v>
      </c>
      <c r="AB966" s="568" t="str">
        <f>IF($E966="","",INDEX(Esquemas_NORM!$H$2:$K$126,MATCH($E966,Esquemas_NORM!$A$2:$A$126,0),MATCH(AB$4,Esquemas_NORM!$H$1:$K$1,0)))</f>
        <v>A la fecha no ha conformado un EAT Área Metropolitana</v>
      </c>
      <c r="AC966" s="568" t="str">
        <f>IF($E966="","",INDEX(Esquemas_NORM!$H$2:$K$126,MATCH($E966,Esquemas_NORM!$A$2:$A$126,0),MATCH(AC$4,Esquemas_NORM!$H$1:$K$1,0)))</f>
        <v>MUNICIPIOS ASOCIADOS DEL ALTIPLANO DEL ORIENTE ANTIOQUEÑO - MASORA</v>
      </c>
      <c r="AD966" s="645"/>
    </row>
    <row r="967" spans="1:30" hidden="1" x14ac:dyDescent="0.3">
      <c r="A967" s="556">
        <v>2022</v>
      </c>
      <c r="B967" s="529" t="s">
        <v>556</v>
      </c>
      <c r="C967" s="529" t="s">
        <v>315</v>
      </c>
      <c r="D967" s="529" t="s">
        <v>574</v>
      </c>
      <c r="E967" s="529" t="s">
        <v>343</v>
      </c>
      <c r="F967" s="529" t="s">
        <v>318</v>
      </c>
      <c r="G967" s="529" t="s">
        <v>344</v>
      </c>
      <c r="H967" s="557">
        <v>3.4923841730884173</v>
      </c>
      <c r="I967" s="557">
        <v>0</v>
      </c>
      <c r="J967" s="558">
        <v>3.4923841730884173</v>
      </c>
      <c r="K967" s="557">
        <v>6.4709502347938788</v>
      </c>
      <c r="L967" s="557">
        <v>13.450788673727901</v>
      </c>
      <c r="M967" s="558">
        <v>19.921738908521782</v>
      </c>
      <c r="N967" s="557">
        <v>14.488875284062374</v>
      </c>
      <c r="O967" s="557">
        <v>134.73904186150813</v>
      </c>
      <c r="P967" s="557">
        <v>14.080909152260229</v>
      </c>
      <c r="Q967" s="557">
        <v>7.7641748290762838</v>
      </c>
      <c r="R967" s="557">
        <v>71.25980179503081</v>
      </c>
      <c r="S967" s="557">
        <v>49.315157683333901</v>
      </c>
      <c r="T967" s="557">
        <v>68.011506963608667</v>
      </c>
      <c r="U967" s="557">
        <v>18.117498233983767</v>
      </c>
      <c r="V967" s="558">
        <v>377.7769658028642</v>
      </c>
      <c r="W967" s="558">
        <v>391.54513894589178</v>
      </c>
      <c r="X967" s="557">
        <v>44.707692955921743</v>
      </c>
      <c r="Y967" s="559">
        <v>435.9965383633625</v>
      </c>
      <c r="Z967" s="568" t="str">
        <f>SUBSTITUTE(SUBSTITUTE(SUBSTITUTE(SUBSTITUTE(IF(E967="","",VLOOKUP(E967,Esquemas_NORM!$A$2:$H$126,8,FALSE)),"PROVINCIA ADMINISTRATIVA Y DE PLANIFICACIÓN","PAT"),"PROVINCIA ADMINISTRATIVA Y DE PLANIFICACION","PAT"),"PROVINCIA ADMINISTRATIVA DE PLANIFICACION","PAT"),"PROVINCIA ADMINISTRATIVA Y PLANIFICACION","PAT")</f>
        <v>PAT DEL AGUA, BOSQUES Y EL TURISMO</v>
      </c>
      <c r="AA967" s="568" t="str">
        <f>IF($E967="","",INDEX(Esquemas_NORM!$H$2:$K$126,MATCH($E967,Esquemas_NORM!$A$2:$A$126,0),MATCH(AA$4,Esquemas_NORM!$H$1:$K$1,0)))</f>
        <v>A la fecha no ha conformado un EAT Región</v>
      </c>
      <c r="AB967" s="568" t="str">
        <f>IF($E967="","",INDEX(Esquemas_NORM!$H$2:$K$126,MATCH($E967,Esquemas_NORM!$A$2:$A$126,0),MATCH(AB$4,Esquemas_NORM!$H$1:$K$1,0)))</f>
        <v>A la fecha no ha conformado un EAT Área Metropolitana</v>
      </c>
      <c r="AC967" s="568" t="str">
        <f>IF($E967="","",INDEX(Esquemas_NORM!$H$2:$K$126,MATCH($E967,Esquemas_NORM!$A$2:$A$126,0),MATCH(AC$4,Esquemas_NORM!$H$1:$K$1,0)))</f>
        <v>A la fecha no ha conformado un EAT asociación - unión</v>
      </c>
      <c r="AD967" s="645"/>
    </row>
    <row r="968" spans="1:30" hidden="1" x14ac:dyDescent="0.3">
      <c r="A968" s="556">
        <v>2022</v>
      </c>
      <c r="B968" s="529" t="s">
        <v>556</v>
      </c>
      <c r="C968" s="529" t="s">
        <v>315</v>
      </c>
      <c r="D968" s="529" t="s">
        <v>576</v>
      </c>
      <c r="E968" s="529" t="s">
        <v>345</v>
      </c>
      <c r="F968" s="529" t="s">
        <v>318</v>
      </c>
      <c r="G968" s="529" t="s">
        <v>346</v>
      </c>
      <c r="H968" s="557">
        <v>51.504032034769686</v>
      </c>
      <c r="I968" s="557">
        <v>6.9985954340108472E-2</v>
      </c>
      <c r="J968" s="558">
        <v>51.574017989109798</v>
      </c>
      <c r="K968" s="557">
        <v>64.124480272296722</v>
      </c>
      <c r="L968" s="557">
        <v>33.293062466243384</v>
      </c>
      <c r="M968" s="558">
        <v>97.417542738540106</v>
      </c>
      <c r="N968" s="557">
        <v>34.861041249599332</v>
      </c>
      <c r="O968" s="557">
        <v>230.67508482091102</v>
      </c>
      <c r="P968" s="557">
        <v>47.128350088131405</v>
      </c>
      <c r="Q968" s="557">
        <v>43.699673152282593</v>
      </c>
      <c r="R968" s="557">
        <v>141.21581468175881</v>
      </c>
      <c r="S968" s="557">
        <v>96.39331879517421</v>
      </c>
      <c r="T968" s="557">
        <v>74.593741718061253</v>
      </c>
      <c r="U968" s="557">
        <v>42.536480157619181</v>
      </c>
      <c r="V968" s="558">
        <v>711.10350466353771</v>
      </c>
      <c r="W968" s="558">
        <v>855.52620170396551</v>
      </c>
      <c r="X968" s="557">
        <v>97.686317456251714</v>
      </c>
      <c r="Y968" s="559">
        <v>952.65251773084856</v>
      </c>
      <c r="Z968" s="568" t="str">
        <f>SUBSTITUTE(SUBSTITUTE(SUBSTITUTE(SUBSTITUTE(IF(E968="","",VLOOKUP(E968,Esquemas_NORM!$A$2:$H$126,8,FALSE)),"PROVINCIA ADMINISTRATIVA Y DE PLANIFICACIÓN","PAT"),"PROVINCIA ADMINISTRATIVA Y DE PLANIFICACION","PAT"),"PROVINCIA ADMINISTRATIVA DE PLANIFICACION","PAT"),"PROVINCIA ADMINISTRATIVA Y PLANIFICACION","PAT")</f>
        <v>A la fecha no ha conformado un EAT Provincia</v>
      </c>
      <c r="AA968" s="568" t="str">
        <f>IF($E968="","",INDEX(Esquemas_NORM!$H$2:$K$126,MATCH($E968,Esquemas_NORM!$A$2:$A$126,0),MATCH(AA$4,Esquemas_NORM!$H$1:$K$1,0)))</f>
        <v>Región de Planeación y Gestión Aeroportuaria de Oriente</v>
      </c>
      <c r="AB968" s="568" t="str">
        <f>IF($E968="","",INDEX(Esquemas_NORM!$H$2:$K$126,MATCH($E968,Esquemas_NORM!$A$2:$A$126,0),MATCH(AB$4,Esquemas_NORM!$H$1:$K$1,0)))</f>
        <v>A la fecha no ha conformado un EAT Área Metropolitana</v>
      </c>
      <c r="AC968" s="568" t="str">
        <f>IF($E968="","",INDEX(Esquemas_NORM!$H$2:$K$126,MATCH($E968,Esquemas_NORM!$A$2:$A$126,0),MATCH(AC$4,Esquemas_NORM!$H$1:$K$1,0)))</f>
        <v>MUNICIPIOS ASOCIADOS DEL ALTIPLANO DEL ORIENTE ANTIOQUEÑO - MASORA</v>
      </c>
      <c r="AD968" s="645"/>
    </row>
    <row r="969" spans="1:30" hidden="1" x14ac:dyDescent="0.3">
      <c r="A969" s="556">
        <v>2022</v>
      </c>
      <c r="B969" s="529" t="s">
        <v>556</v>
      </c>
      <c r="C969" s="529" t="s">
        <v>315</v>
      </c>
      <c r="D969" s="529" t="s">
        <v>576</v>
      </c>
      <c r="E969" s="529" t="s">
        <v>347</v>
      </c>
      <c r="F969" s="529" t="s">
        <v>318</v>
      </c>
      <c r="G969" s="529" t="s">
        <v>349</v>
      </c>
      <c r="H969" s="557">
        <v>35.204902664940619</v>
      </c>
      <c r="I969" s="557">
        <v>0.16360962538862206</v>
      </c>
      <c r="J969" s="558">
        <v>35.368512290329242</v>
      </c>
      <c r="K969" s="557">
        <v>23.438081426452545</v>
      </c>
      <c r="L969" s="557">
        <v>10.214394681728811</v>
      </c>
      <c r="M969" s="558">
        <v>33.652476108181354</v>
      </c>
      <c r="N969" s="557">
        <v>9.6775631675003737</v>
      </c>
      <c r="O969" s="557">
        <v>63.00406958451466</v>
      </c>
      <c r="P969" s="557">
        <v>9.1686351282682832</v>
      </c>
      <c r="Q969" s="557">
        <v>11.203074839727611</v>
      </c>
      <c r="R969" s="557">
        <v>34.889877405852722</v>
      </c>
      <c r="S969" s="557">
        <v>29.955216406221066</v>
      </c>
      <c r="T969" s="557">
        <v>37.296017354504677</v>
      </c>
      <c r="U969" s="557">
        <v>14.113853651678349</v>
      </c>
      <c r="V969" s="558">
        <v>209.30830753826771</v>
      </c>
      <c r="W969" s="558">
        <v>288.42312832257062</v>
      </c>
      <c r="X969" s="557">
        <v>32.93294024066509</v>
      </c>
      <c r="Y969" s="559">
        <v>321.1672755563099</v>
      </c>
      <c r="Z969" s="568" t="str">
        <f>SUBSTITUTE(SUBSTITUTE(SUBSTITUTE(SUBSTITUTE(IF(E969="","",VLOOKUP(E969,Esquemas_NORM!$A$2:$H$126,8,FALSE)),"PROVINCIA ADMINISTRATIVA Y DE PLANIFICACIÓN","PAT"),"PROVINCIA ADMINISTRATIVA Y DE PLANIFICACION","PAT"),"PROVINCIA ADMINISTRATIVA DE PLANIFICACION","PAT"),"PROVINCIA ADMINISTRATIVA Y PLANIFICACION","PAT")</f>
        <v>PAT DE LA PAZ</v>
      </c>
      <c r="AA969" s="568" t="str">
        <f>IF($E969="","",INDEX(Esquemas_NORM!$H$2:$K$126,MATCH($E969,Esquemas_NORM!$A$2:$A$126,0),MATCH(AA$4,Esquemas_NORM!$H$1:$K$1,0)))</f>
        <v>Región de Planeación y Gestión Aeroportuaria de Oriente</v>
      </c>
      <c r="AB969" s="568" t="str">
        <f>IF($E969="","",INDEX(Esquemas_NORM!$H$2:$K$126,MATCH($E969,Esquemas_NORM!$A$2:$A$126,0),MATCH(AB$4,Esquemas_NORM!$H$1:$K$1,0)))</f>
        <v>A la fecha no ha conformado un EAT Área Metropolitana</v>
      </c>
      <c r="AC969" s="568" t="str">
        <f>IF($E969="","",INDEX(Esquemas_NORM!$H$2:$K$126,MATCH($E969,Esquemas_NORM!$A$2:$A$126,0),MATCH(AC$4,Esquemas_NORM!$H$1:$K$1,0)))</f>
        <v>MUNICIPIOS ASOCIADOS DEL ALTIPLANO DEL ORIENTE ANTIOQUEÑO - MASORA</v>
      </c>
      <c r="AD969" s="645"/>
    </row>
    <row r="970" spans="1:30" hidden="1" x14ac:dyDescent="0.3">
      <c r="A970" s="556">
        <v>2022</v>
      </c>
      <c r="B970" s="529" t="s">
        <v>556</v>
      </c>
      <c r="C970" s="529" t="s">
        <v>315</v>
      </c>
      <c r="D970" s="529" t="s">
        <v>576</v>
      </c>
      <c r="E970" s="529" t="s">
        <v>350</v>
      </c>
      <c r="F970" s="529" t="s">
        <v>318</v>
      </c>
      <c r="G970" s="529" t="s">
        <v>351</v>
      </c>
      <c r="H970" s="557">
        <v>177.89649618813388</v>
      </c>
      <c r="I970" s="557">
        <v>0.28336798702962368</v>
      </c>
      <c r="J970" s="558">
        <v>178.17986417516352</v>
      </c>
      <c r="K970" s="557">
        <v>442.06864525127457</v>
      </c>
      <c r="L970" s="557">
        <v>92.41146757109405</v>
      </c>
      <c r="M970" s="558">
        <v>534.4801128223686</v>
      </c>
      <c r="N970" s="557">
        <v>67.615375522935906</v>
      </c>
      <c r="O970" s="557">
        <v>172.70825680294155</v>
      </c>
      <c r="P970" s="557">
        <v>31.444221129007158</v>
      </c>
      <c r="Q970" s="557">
        <v>26.892439790413611</v>
      </c>
      <c r="R970" s="557">
        <v>100.31347900132018</v>
      </c>
      <c r="S970" s="557">
        <v>90.02427951071715</v>
      </c>
      <c r="T970" s="557">
        <v>89.625070773095729</v>
      </c>
      <c r="U970" s="557">
        <v>36.195119480282798</v>
      </c>
      <c r="V970" s="558">
        <v>614.8182420107139</v>
      </c>
      <c r="W970" s="558">
        <v>1371.0054415882578</v>
      </c>
      <c r="X970" s="557">
        <v>156.5451444204358</v>
      </c>
      <c r="Y970" s="559">
        <v>1526.6531675480649</v>
      </c>
      <c r="Z970" s="568" t="str">
        <f>SUBSTITUTE(SUBSTITUTE(SUBSTITUTE(SUBSTITUTE(IF(E970="","",VLOOKUP(E970,Esquemas_NORM!$A$2:$H$126,8,FALSE)),"PROVINCIA ADMINISTRATIVA Y DE PLANIFICACIÓN","PAT"),"PROVINCIA ADMINISTRATIVA Y DE PLANIFICACION","PAT"),"PROVINCIA ADMINISTRATIVA DE PLANIFICACION","PAT"),"PROVINCIA ADMINISTRATIVA Y PLANIFICACION","PAT")</f>
        <v>PAT DEL AGUA, BOSQUES Y EL TURISMO</v>
      </c>
      <c r="AA970" s="568" t="str">
        <f>IF($E970="","",INDEX(Esquemas_NORM!$H$2:$K$126,MATCH($E970,Esquemas_NORM!$A$2:$A$126,0),MATCH(AA$4,Esquemas_NORM!$H$1:$K$1,0)))</f>
        <v>A la fecha no ha conformado un EAT Región</v>
      </c>
      <c r="AB970" s="568" t="str">
        <f>IF($E970="","",INDEX(Esquemas_NORM!$H$2:$K$126,MATCH($E970,Esquemas_NORM!$A$2:$A$126,0),MATCH(AB$4,Esquemas_NORM!$H$1:$K$1,0)))</f>
        <v>A la fecha no ha conformado un EAT Área Metropolitana</v>
      </c>
      <c r="AC970" s="568" t="str">
        <f>IF($E970="","",INDEX(Esquemas_NORM!$H$2:$K$126,MATCH($E970,Esquemas_NORM!$A$2:$A$126,0),MATCH(AC$4,Esquemas_NORM!$H$1:$K$1,0)))</f>
        <v>MUNICIPIOS ASOCIADOS DEL ALTIPLANO DEL ORIENTE ANTIOQUEÑO - MASORA</v>
      </c>
      <c r="AD970" s="645"/>
    </row>
    <row r="971" spans="1:30" hidden="1" x14ac:dyDescent="0.3">
      <c r="A971" s="556">
        <v>2022</v>
      </c>
      <c r="B971" s="529" t="s">
        <v>556</v>
      </c>
      <c r="C971" s="529" t="s">
        <v>315</v>
      </c>
      <c r="D971" s="529" t="s">
        <v>573</v>
      </c>
      <c r="E971" s="529" t="s">
        <v>352</v>
      </c>
      <c r="F971" s="529" t="s">
        <v>318</v>
      </c>
      <c r="G971" s="529" t="s">
        <v>353</v>
      </c>
      <c r="H971" s="557">
        <v>20.584502690673169</v>
      </c>
      <c r="I971" s="557">
        <v>0</v>
      </c>
      <c r="J971" s="558">
        <v>20.584502690673169</v>
      </c>
      <c r="K971" s="557">
        <v>1.1560511578062178</v>
      </c>
      <c r="L971" s="557">
        <v>5.1088932480116673</v>
      </c>
      <c r="M971" s="558">
        <v>6.2649444058178849</v>
      </c>
      <c r="N971" s="557">
        <v>1.2255312309106616</v>
      </c>
      <c r="O971" s="557">
        <v>16.085058960619957</v>
      </c>
      <c r="P971" s="557">
        <v>3.5021849189094634</v>
      </c>
      <c r="Q971" s="557">
        <v>2.7648706653449469</v>
      </c>
      <c r="R971" s="557">
        <v>10.904726261585683</v>
      </c>
      <c r="S971" s="557">
        <v>10.305249346294044</v>
      </c>
      <c r="T971" s="557">
        <v>22.242017015841224</v>
      </c>
      <c r="U971" s="557">
        <v>5.4082472344739214</v>
      </c>
      <c r="V971" s="558">
        <v>72.437885633979903</v>
      </c>
      <c r="W971" s="558">
        <v>106.44946243131494</v>
      </c>
      <c r="X971" s="557">
        <v>12.154690247238557</v>
      </c>
      <c r="Y971" s="559">
        <v>118.53447409828536</v>
      </c>
      <c r="Z971" s="568" t="str">
        <f>SUBSTITUTE(SUBSTITUTE(SUBSTITUTE(SUBSTITUTE(IF(E971="","",VLOOKUP(E971,Esquemas_NORM!$A$2:$H$126,8,FALSE)),"PROVINCIA ADMINISTRATIVA Y DE PLANIFICACIÓN","PAT"),"PROVINCIA ADMINISTRATIVA Y DE PLANIFICACION","PAT"),"PROVINCIA ADMINISTRATIVA DE PLANIFICACION","PAT"),"PROVINCIA ADMINISTRATIVA Y PLANIFICACION","PAT")</f>
        <v>PAT DE LA PAZ</v>
      </c>
      <c r="AA971" s="568" t="str">
        <f>IF($E971="","",INDEX(Esquemas_NORM!$H$2:$K$126,MATCH($E971,Esquemas_NORM!$A$2:$A$126,0),MATCH(AA$4,Esquemas_NORM!$H$1:$K$1,0)))</f>
        <v>A la fecha no ha conformado un EAT Región</v>
      </c>
      <c r="AB971" s="568" t="str">
        <f>IF($E971="","",INDEX(Esquemas_NORM!$H$2:$K$126,MATCH($E971,Esquemas_NORM!$A$2:$A$126,0),MATCH(AB$4,Esquemas_NORM!$H$1:$K$1,0)))</f>
        <v>A la fecha no ha conformado un EAT Área Metropolitana</v>
      </c>
      <c r="AC971" s="568" t="str">
        <f>IF($E971="","",INDEX(Esquemas_NORM!$H$2:$K$126,MATCH($E971,Esquemas_NORM!$A$2:$A$126,0),MATCH(AC$4,Esquemas_NORM!$H$1:$K$1,0)))</f>
        <v>MUNICIPIOS UNIDOS DEL SUR DE ANTIOQUIA - MUSA</v>
      </c>
      <c r="AD971" s="645"/>
    </row>
    <row r="972" spans="1:30" hidden="1" x14ac:dyDescent="0.3">
      <c r="A972" s="556">
        <v>2022</v>
      </c>
      <c r="B972" s="529" t="s">
        <v>556</v>
      </c>
      <c r="C972" s="529" t="s">
        <v>315</v>
      </c>
      <c r="D972" s="529" t="s">
        <v>576</v>
      </c>
      <c r="E972" s="529" t="s">
        <v>354</v>
      </c>
      <c r="F972" s="529" t="s">
        <v>318</v>
      </c>
      <c r="G972" s="529" t="s">
        <v>355</v>
      </c>
      <c r="H972" s="557">
        <v>39.215074267683391</v>
      </c>
      <c r="I972" s="557">
        <v>0.51188545639418892</v>
      </c>
      <c r="J972" s="558">
        <v>39.726959724077581</v>
      </c>
      <c r="K972" s="557">
        <v>1636.3273717136524</v>
      </c>
      <c r="L972" s="557">
        <v>243.20130754118205</v>
      </c>
      <c r="M972" s="558">
        <v>1879.5286792548345</v>
      </c>
      <c r="N972" s="557">
        <v>99.453788944853613</v>
      </c>
      <c r="O972" s="557">
        <v>798.38851253871894</v>
      </c>
      <c r="P972" s="557">
        <v>71.467908167910707</v>
      </c>
      <c r="Q972" s="557">
        <v>87.248331862615856</v>
      </c>
      <c r="R972" s="557">
        <v>245.13680039120578</v>
      </c>
      <c r="S972" s="557">
        <v>271.45307753779343</v>
      </c>
      <c r="T972" s="557">
        <v>274.65424336326464</v>
      </c>
      <c r="U972" s="557">
        <v>77.763268413777624</v>
      </c>
      <c r="V972" s="558">
        <v>1925.5659312201408</v>
      </c>
      <c r="W972" s="558">
        <v>3678.3970031259582</v>
      </c>
      <c r="X972" s="557">
        <v>420.00941252512797</v>
      </c>
      <c r="Y972" s="559">
        <v>4095.9986488574627</v>
      </c>
      <c r="Z972" s="568" t="str">
        <f>SUBSTITUTE(SUBSTITUTE(SUBSTITUTE(SUBSTITUTE(IF(E972="","",VLOOKUP(E972,Esquemas_NORM!$A$2:$H$126,8,FALSE)),"PROVINCIA ADMINISTRATIVA Y DE PLANIFICACIÓN","PAT"),"PROVINCIA ADMINISTRATIVA Y DE PLANIFICACION","PAT"),"PROVINCIA ADMINISTRATIVA DE PLANIFICACION","PAT"),"PROVINCIA ADMINISTRATIVA Y PLANIFICACION","PAT")</f>
        <v>A la fecha no ha conformado un EAT Provincia</v>
      </c>
      <c r="AA972" s="568" t="str">
        <f>IF($E972="","",INDEX(Esquemas_NORM!$H$2:$K$126,MATCH($E972,Esquemas_NORM!$A$2:$A$126,0),MATCH(AA$4,Esquemas_NORM!$H$1:$K$1,0)))</f>
        <v>Región de Planeación y Gestión Aeroportuaria de Oriente</v>
      </c>
      <c r="AB972" s="568" t="str">
        <f>IF($E972="","",INDEX(Esquemas_NORM!$H$2:$K$126,MATCH($E972,Esquemas_NORM!$A$2:$A$126,0),MATCH(AB$4,Esquemas_NORM!$H$1:$K$1,0)))</f>
        <v>A la fecha no ha conformado un EAT Área Metropolitana</v>
      </c>
      <c r="AC972" s="568" t="str">
        <f>IF($E972="","",INDEX(Esquemas_NORM!$H$2:$K$126,MATCH($E972,Esquemas_NORM!$A$2:$A$126,0),MATCH(AC$4,Esquemas_NORM!$H$1:$K$1,0)))</f>
        <v>MUNICIPIOS ASOCIADOS DEL ALTIPLANO DEL ORIENTE ANTIOQUEÑO - MASORA</v>
      </c>
      <c r="AD972" s="645"/>
    </row>
    <row r="973" spans="1:30" x14ac:dyDescent="0.3">
      <c r="A973" s="556">
        <v>2022</v>
      </c>
      <c r="B973" s="529" t="s">
        <v>556</v>
      </c>
      <c r="C973" s="529" t="s">
        <v>315</v>
      </c>
      <c r="D973" s="529" t="s">
        <v>574</v>
      </c>
      <c r="E973" s="529" t="s">
        <v>356</v>
      </c>
      <c r="F973" s="529" t="s">
        <v>318</v>
      </c>
      <c r="G973" s="529" t="s">
        <v>357</v>
      </c>
      <c r="H973" s="557">
        <v>16.833406234023311</v>
      </c>
      <c r="I973" s="557">
        <v>1.2336138693062955</v>
      </c>
      <c r="J973" s="558">
        <v>18.067020103329607</v>
      </c>
      <c r="K973" s="557">
        <v>10.536735934123246</v>
      </c>
      <c r="L973" s="557">
        <v>30.825069632519135</v>
      </c>
      <c r="M973" s="558">
        <v>41.361805566642381</v>
      </c>
      <c r="N973" s="557">
        <v>521.90034103921937</v>
      </c>
      <c r="O973" s="557">
        <v>14.297974927124686</v>
      </c>
      <c r="P973" s="557">
        <v>2.9322968070762494</v>
      </c>
      <c r="Q973" s="557">
        <v>1.9656150299023161</v>
      </c>
      <c r="R973" s="557">
        <v>11.40922104547794</v>
      </c>
      <c r="S973" s="557">
        <v>34.931230826547385</v>
      </c>
      <c r="T973" s="557">
        <v>18.364031413151523</v>
      </c>
      <c r="U973" s="557">
        <v>4.5952295228944431</v>
      </c>
      <c r="V973" s="558">
        <v>610.39594061139383</v>
      </c>
      <c r="W973" s="558">
        <v>813.15573275154213</v>
      </c>
      <c r="X973" s="557">
        <v>92.848341632006012</v>
      </c>
      <c r="Y973" s="559">
        <v>905.47180737438657</v>
      </c>
      <c r="Z973" s="568" t="str">
        <f>SUBSTITUTE(SUBSTITUTE(SUBSTITUTE(SUBSTITUTE(IF(E973="","",VLOOKUP(E973,Esquemas_NORM!$A$2:$H$126,8,FALSE)),"PROVINCIA ADMINISTRATIVA Y DE PLANIFICACIÓN","PAT"),"PROVINCIA ADMINISTRATIVA Y DE PLANIFICACION","PAT"),"PROVINCIA ADMINISTRATIVA DE PLANIFICACION","PAT"),"PROVINCIA ADMINISTRATIVA Y PLANIFICACION","PAT")</f>
        <v>PAT DEL AGUA, BOSQUES Y EL TURISMO</v>
      </c>
      <c r="AA973" s="568" t="str">
        <f>IF($E973="","",INDEX(Esquemas_NORM!$H$2:$K$126,MATCH($E973,Esquemas_NORM!$A$2:$A$126,0),MATCH(AA$4,Esquemas_NORM!$H$1:$K$1,0)))</f>
        <v>A la fecha no ha conformado un EAT Región</v>
      </c>
      <c r="AB973" s="568" t="str">
        <f>IF($E973="","",INDEX(Esquemas_NORM!$H$2:$K$126,MATCH($E973,Esquemas_NORM!$A$2:$A$126,0),MATCH(AB$4,Esquemas_NORM!$H$1:$K$1,0)))</f>
        <v>A la fecha no ha conformado un EAT Área Metropolitana</v>
      </c>
      <c r="AC973" s="568" t="str">
        <f>IF($E973="","",INDEX(Esquemas_NORM!$H$2:$K$126,MATCH($E973,Esquemas_NORM!$A$2:$A$126,0),MATCH(AC$4,Esquemas_NORM!$H$1:$K$1,0)))</f>
        <v>A la fecha no ha conformado un EAT asociación - unión</v>
      </c>
      <c r="AD973" s="645"/>
    </row>
    <row r="974" spans="1:30" hidden="1" x14ac:dyDescent="0.3">
      <c r="A974" s="556">
        <v>2022</v>
      </c>
      <c r="B974" s="529" t="s">
        <v>556</v>
      </c>
      <c r="C974" s="529" t="s">
        <v>315</v>
      </c>
      <c r="D974" s="529" t="s">
        <v>575</v>
      </c>
      <c r="E974" s="529" t="s">
        <v>358</v>
      </c>
      <c r="F974" s="529" t="s">
        <v>318</v>
      </c>
      <c r="G974" s="529" t="s">
        <v>359</v>
      </c>
      <c r="H974" s="557">
        <v>5.8059748274256977</v>
      </c>
      <c r="I974" s="557">
        <v>0</v>
      </c>
      <c r="J974" s="558">
        <v>5.8059748274256977</v>
      </c>
      <c r="K974" s="557">
        <v>0.59770333469154258</v>
      </c>
      <c r="L974" s="557">
        <v>2.4385630110280672</v>
      </c>
      <c r="M974" s="558">
        <v>3.0362663457196097</v>
      </c>
      <c r="N974" s="557">
        <v>18.546369333735381</v>
      </c>
      <c r="O974" s="557">
        <v>3.2600658868574248</v>
      </c>
      <c r="P974" s="557">
        <v>0.90501003978583561</v>
      </c>
      <c r="Q974" s="557">
        <v>0.54867166315694649</v>
      </c>
      <c r="R974" s="557">
        <v>2.9649874322055845</v>
      </c>
      <c r="S974" s="557">
        <v>2.7626543727411819</v>
      </c>
      <c r="T974" s="557">
        <v>4.7317845362067636</v>
      </c>
      <c r="U974" s="557">
        <v>1.300179971059982</v>
      </c>
      <c r="V974" s="558">
        <v>35.019723235749105</v>
      </c>
      <c r="W974" s="558">
        <v>50.822427133794577</v>
      </c>
      <c r="X974" s="557">
        <v>5.8030434848178656</v>
      </c>
      <c r="Y974" s="559">
        <v>56.592203803660162</v>
      </c>
      <c r="Z974" s="568" t="str">
        <f>SUBSTITUTE(SUBSTITUTE(SUBSTITUTE(SUBSTITUTE(IF(E974="","",VLOOKUP(E974,Esquemas_NORM!$A$2:$H$126,8,FALSE)),"PROVINCIA ADMINISTRATIVA Y DE PLANIFICACIÓN","PAT"),"PROVINCIA ADMINISTRATIVA Y DE PLANIFICACION","PAT"),"PROVINCIA ADMINISTRATIVA DE PLANIFICACION","PAT"),"PROVINCIA ADMINISTRATIVA Y PLANIFICACION","PAT")</f>
        <v>PAT DEL AGUA, BOSQUES Y EL TURISMO</v>
      </c>
      <c r="AA974" s="568" t="str">
        <f>IF($E974="","",INDEX(Esquemas_NORM!$H$2:$K$126,MATCH($E974,Esquemas_NORM!$A$2:$A$126,0),MATCH(AA$4,Esquemas_NORM!$H$1:$K$1,0)))</f>
        <v>A la fecha no ha conformado un EAT Región</v>
      </c>
      <c r="AB974" s="568" t="str">
        <f>IF($E974="","",INDEX(Esquemas_NORM!$H$2:$K$126,MATCH($E974,Esquemas_NORM!$A$2:$A$126,0),MATCH(AB$4,Esquemas_NORM!$H$1:$K$1,0)))</f>
        <v>A la fecha no ha conformado un EAT Área Metropolitana</v>
      </c>
      <c r="AC974" s="568" t="str">
        <f>IF($E974="","",INDEX(Esquemas_NORM!$H$2:$K$126,MATCH($E974,Esquemas_NORM!$A$2:$A$126,0),MATCH(AC$4,Esquemas_NORM!$H$1:$K$1,0)))</f>
        <v>A la fecha no ha conformado un EAT asociación - unión</v>
      </c>
      <c r="AD974" s="645"/>
    </row>
    <row r="975" spans="1:30" x14ac:dyDescent="0.3">
      <c r="A975" s="556">
        <v>2022</v>
      </c>
      <c r="B975" s="529" t="s">
        <v>556</v>
      </c>
      <c r="C975" s="529" t="s">
        <v>315</v>
      </c>
      <c r="D975" s="529" t="s">
        <v>575</v>
      </c>
      <c r="E975" s="529" t="s">
        <v>360</v>
      </c>
      <c r="F975" s="529" t="s">
        <v>318</v>
      </c>
      <c r="G975" s="529" t="s">
        <v>361</v>
      </c>
      <c r="H975" s="557">
        <v>7.5563968852482164</v>
      </c>
      <c r="I975" s="557">
        <v>0</v>
      </c>
      <c r="J975" s="558">
        <v>7.5563968852482164</v>
      </c>
      <c r="K975" s="557">
        <v>2.062747783975603</v>
      </c>
      <c r="L975" s="557">
        <v>4.7628314186758853</v>
      </c>
      <c r="M975" s="558">
        <v>6.8255792026514879</v>
      </c>
      <c r="N975" s="557">
        <v>2.6909068325511813</v>
      </c>
      <c r="O975" s="557">
        <v>25.145579370111395</v>
      </c>
      <c r="P975" s="557">
        <v>7.8237131917909917</v>
      </c>
      <c r="Q975" s="557">
        <v>3.7991591167636516</v>
      </c>
      <c r="R975" s="557">
        <v>15.563893251118305</v>
      </c>
      <c r="S975" s="557">
        <v>12.94902408184975</v>
      </c>
      <c r="T975" s="557">
        <v>25.591415958426705</v>
      </c>
      <c r="U975" s="557">
        <v>8.4559068928846521</v>
      </c>
      <c r="V975" s="558">
        <v>102.01959869549664</v>
      </c>
      <c r="W975" s="558">
        <v>114.82312339748317</v>
      </c>
      <c r="X975" s="557">
        <v>13.1108177180132</v>
      </c>
      <c r="Y975" s="559">
        <v>127.85878139145859</v>
      </c>
      <c r="Z975" s="568" t="str">
        <f>SUBSTITUTE(SUBSTITUTE(SUBSTITUTE(SUBSTITUTE(IF(E975="","",VLOOKUP(E975,Esquemas_NORM!$A$2:$H$126,8,FALSE)),"PROVINCIA ADMINISTRATIVA Y DE PLANIFICACIÓN","PAT"),"PROVINCIA ADMINISTRATIVA Y DE PLANIFICACION","PAT"),"PROVINCIA ADMINISTRATIVA DE PLANIFICACION","PAT"),"PROVINCIA ADMINISTRATIVA Y PLANIFICACION","PAT")</f>
        <v>PAT DEL AGUA, BOSQUES Y EL TURISMO</v>
      </c>
      <c r="AA975" s="568" t="str">
        <f>IF($E975="","",INDEX(Esquemas_NORM!$H$2:$K$126,MATCH($E975,Esquemas_NORM!$A$2:$A$126,0),MATCH(AA$4,Esquemas_NORM!$H$1:$K$1,0)))</f>
        <v>A la fecha no ha conformado un EAT Región</v>
      </c>
      <c r="AB975" s="568" t="str">
        <f>IF($E975="","",INDEX(Esquemas_NORM!$H$2:$K$126,MATCH($E975,Esquemas_NORM!$A$2:$A$126,0),MATCH(AB$4,Esquemas_NORM!$H$1:$K$1,0)))</f>
        <v>A la fecha no ha conformado un EAT Área Metropolitana</v>
      </c>
      <c r="AC975" s="568" t="str">
        <f>IF($E975="","",INDEX(Esquemas_NORM!$H$2:$K$126,MATCH($E975,Esquemas_NORM!$A$2:$A$126,0),MATCH(AC$4,Esquemas_NORM!$H$1:$K$1,0)))</f>
        <v>A la fecha no ha conformado un EAT asociación - unión</v>
      </c>
      <c r="AD975" s="645"/>
    </row>
    <row r="976" spans="1:30" hidden="1" x14ac:dyDescent="0.3">
      <c r="A976" s="556">
        <v>2022</v>
      </c>
      <c r="B976" s="529" t="s">
        <v>556</v>
      </c>
      <c r="C976" s="529" t="s">
        <v>315</v>
      </c>
      <c r="D976" s="529" t="s">
        <v>574</v>
      </c>
      <c r="E976" s="529" t="s">
        <v>362</v>
      </c>
      <c r="F976" s="529" t="s">
        <v>318</v>
      </c>
      <c r="G976" s="529" t="s">
        <v>363</v>
      </c>
      <c r="H976" s="557">
        <v>10.856307742652893</v>
      </c>
      <c r="I976" s="557">
        <v>0.49260620737241539</v>
      </c>
      <c r="J976" s="558">
        <v>11.348913950025308</v>
      </c>
      <c r="K976" s="557">
        <v>1.4674936411469273</v>
      </c>
      <c r="L976" s="557">
        <v>6.6680799506643496</v>
      </c>
      <c r="M976" s="558">
        <v>8.1355735918112764</v>
      </c>
      <c r="N976" s="557">
        <v>72.416478344269933</v>
      </c>
      <c r="O976" s="557">
        <v>4.4360303988219902</v>
      </c>
      <c r="P976" s="557">
        <v>0.69343194300930677</v>
      </c>
      <c r="Q976" s="557">
        <v>0.4786698595028181</v>
      </c>
      <c r="R976" s="557">
        <v>2.6480782396242528</v>
      </c>
      <c r="S976" s="557">
        <v>5.6361686937129978</v>
      </c>
      <c r="T976" s="557">
        <v>2.8932085341506144</v>
      </c>
      <c r="U976" s="557">
        <v>1.0368741270743516</v>
      </c>
      <c r="V976" s="558">
        <v>90.238940140166264</v>
      </c>
      <c r="W976" s="558">
        <v>134.19059273267007</v>
      </c>
      <c r="X976" s="557">
        <v>15.322248243498938</v>
      </c>
      <c r="Y976" s="559">
        <v>149.42500389579851</v>
      </c>
      <c r="Z976" s="568" t="str">
        <f>SUBSTITUTE(SUBSTITUTE(SUBSTITUTE(SUBSTITUTE(IF(E976="","",VLOOKUP(E976,Esquemas_NORM!$A$2:$H$126,8,FALSE)),"PROVINCIA ADMINISTRATIVA Y DE PLANIFICACIÓN","PAT"),"PROVINCIA ADMINISTRATIVA Y DE PLANIFICACION","PAT"),"PROVINCIA ADMINISTRATIVA DE PLANIFICACION","PAT"),"PROVINCIA ADMINISTRATIVA Y PLANIFICACION","PAT")</f>
        <v>PAT DEL AGUA, BOSQUES Y EL TURISMO</v>
      </c>
      <c r="AA976" s="568" t="str">
        <f>IF($E976="","",INDEX(Esquemas_NORM!$H$2:$K$126,MATCH($E976,Esquemas_NORM!$A$2:$A$126,0),MATCH(AA$4,Esquemas_NORM!$H$1:$K$1,0)))</f>
        <v>A la fecha no ha conformado un EAT Región</v>
      </c>
      <c r="AB976" s="568" t="str">
        <f>IF($E976="","",INDEX(Esquemas_NORM!$H$2:$K$126,MATCH($E976,Esquemas_NORM!$A$2:$A$126,0),MATCH(AB$4,Esquemas_NORM!$H$1:$K$1,0)))</f>
        <v>A la fecha no ha conformado un EAT Área Metropolitana</v>
      </c>
      <c r="AC976" s="568" t="str">
        <f>IF($E976="","",INDEX(Esquemas_NORM!$H$2:$K$126,MATCH($E976,Esquemas_NORM!$A$2:$A$126,0),MATCH(AC$4,Esquemas_NORM!$H$1:$K$1,0)))</f>
        <v>A la fecha no ha conformado un EAT asociación - unión</v>
      </c>
      <c r="AD976" s="645"/>
    </row>
    <row r="977" spans="1:30" hidden="1" x14ac:dyDescent="0.3">
      <c r="A977" s="556">
        <v>2022</v>
      </c>
      <c r="B977" s="529" t="s">
        <v>556</v>
      </c>
      <c r="C977" s="529" t="s">
        <v>315</v>
      </c>
      <c r="D977" s="529" t="s">
        <v>576</v>
      </c>
      <c r="E977" s="529" t="s">
        <v>364</v>
      </c>
      <c r="F977" s="529" t="s">
        <v>318</v>
      </c>
      <c r="G977" s="529" t="s">
        <v>365</v>
      </c>
      <c r="H977" s="557">
        <v>101.81852486275852</v>
      </c>
      <c r="I977" s="557">
        <v>0</v>
      </c>
      <c r="J977" s="558">
        <v>101.81852486275852</v>
      </c>
      <c r="K977" s="557">
        <v>6.1061913030413084</v>
      </c>
      <c r="L977" s="557">
        <v>12.021661664307656</v>
      </c>
      <c r="M977" s="558">
        <v>18.127852967348964</v>
      </c>
      <c r="N977" s="557">
        <v>3.9105930962585802</v>
      </c>
      <c r="O977" s="557">
        <v>35.554237155700655</v>
      </c>
      <c r="P977" s="557">
        <v>7.1959900796908567</v>
      </c>
      <c r="Q977" s="557">
        <v>5.5800862425856881</v>
      </c>
      <c r="R977" s="557">
        <v>40.458097653685833</v>
      </c>
      <c r="S977" s="557">
        <v>18.926645766885642</v>
      </c>
      <c r="T977" s="557">
        <v>34.171040283031694</v>
      </c>
      <c r="U977" s="557">
        <v>13.138406843899517</v>
      </c>
      <c r="V977" s="558">
        <v>158.93509712173847</v>
      </c>
      <c r="W977" s="558">
        <v>326.01493540079605</v>
      </c>
      <c r="X977" s="557">
        <v>37.225275405463655</v>
      </c>
      <c r="Y977" s="559">
        <v>363.02681134583912</v>
      </c>
      <c r="Z977" s="568" t="str">
        <f>SUBSTITUTE(SUBSTITUTE(SUBSTITUTE(SUBSTITUTE(IF(E977="","",VLOOKUP(E977,Esquemas_NORM!$A$2:$H$126,8,FALSE)),"PROVINCIA ADMINISTRATIVA Y DE PLANIFICACIÓN","PAT"),"PROVINCIA ADMINISTRATIVA Y DE PLANIFICACION","PAT"),"PROVINCIA ADMINISTRATIVA DE PLANIFICACION","PAT"),"PROVINCIA ADMINISTRATIVA Y PLANIFICACION","PAT")</f>
        <v>PAT DEL AGUA, BOSQUES Y EL TURISMO</v>
      </c>
      <c r="AA977" s="568" t="str">
        <f>IF($E977="","",INDEX(Esquemas_NORM!$H$2:$K$126,MATCH($E977,Esquemas_NORM!$A$2:$A$126,0),MATCH(AA$4,Esquemas_NORM!$H$1:$K$1,0)))</f>
        <v>A la fecha no ha conformado un EAT Región</v>
      </c>
      <c r="AB977" s="568" t="str">
        <f>IF($E977="","",INDEX(Esquemas_NORM!$H$2:$K$126,MATCH($E977,Esquemas_NORM!$A$2:$A$126,0),MATCH(AB$4,Esquemas_NORM!$H$1:$K$1,0)))</f>
        <v>A la fecha no ha conformado un EAT Área Metropolitana</v>
      </c>
      <c r="AC977" s="568" t="str">
        <f>IF($E977="","",INDEX(Esquemas_NORM!$H$2:$K$126,MATCH($E977,Esquemas_NORM!$A$2:$A$126,0),MATCH(AC$4,Esquemas_NORM!$H$1:$K$1,0)))</f>
        <v>MUNICIPIOS ASOCIADOS DEL ALTIPLANO DEL ORIENTE ANTIOQUEÑO - MASORA</v>
      </c>
      <c r="AD977" s="645"/>
    </row>
    <row r="978" spans="1:30" hidden="1" x14ac:dyDescent="0.3">
      <c r="A978" s="556">
        <v>2022</v>
      </c>
      <c r="B978" s="529" t="s">
        <v>556</v>
      </c>
      <c r="C978" s="529" t="s">
        <v>315</v>
      </c>
      <c r="D978" s="529" t="s">
        <v>573</v>
      </c>
      <c r="E978" s="529" t="s">
        <v>366</v>
      </c>
      <c r="F978" s="529" t="s">
        <v>318</v>
      </c>
      <c r="G978" s="529" t="s">
        <v>367</v>
      </c>
      <c r="H978" s="557">
        <v>268.06973091257316</v>
      </c>
      <c r="I978" s="557">
        <v>17.050818347949996</v>
      </c>
      <c r="J978" s="558">
        <v>285.12054926052315</v>
      </c>
      <c r="K978" s="557">
        <v>268.99694138771508</v>
      </c>
      <c r="L978" s="557">
        <v>11.102445170619756</v>
      </c>
      <c r="M978" s="558">
        <v>280.09938655833486</v>
      </c>
      <c r="N978" s="557">
        <v>60.716836087583388</v>
      </c>
      <c r="O978" s="557">
        <v>51.780645366895328</v>
      </c>
      <c r="P978" s="557">
        <v>13.776268166163199</v>
      </c>
      <c r="Q978" s="557">
        <v>12.921611959733047</v>
      </c>
      <c r="R978" s="557">
        <v>40.488718042877238</v>
      </c>
      <c r="S978" s="557">
        <v>74.02981642154883</v>
      </c>
      <c r="T978" s="557">
        <v>61.520420885726352</v>
      </c>
      <c r="U978" s="557">
        <v>18.250675934803251</v>
      </c>
      <c r="V978" s="558">
        <v>333.4849928653307</v>
      </c>
      <c r="W978" s="558">
        <v>1039.7694757446093</v>
      </c>
      <c r="X978" s="557">
        <v>118.72371750457576</v>
      </c>
      <c r="Y978" s="559">
        <v>1157.8125917766997</v>
      </c>
      <c r="Z978" s="568" t="str">
        <f>SUBSTITUTE(SUBSTITUTE(SUBSTITUTE(SUBSTITUTE(IF(E978="","",VLOOKUP(E978,Esquemas_NORM!$A$2:$H$126,8,FALSE)),"PROVINCIA ADMINISTRATIVA Y DE PLANIFICACIÓN","PAT"),"PROVINCIA ADMINISTRATIVA Y DE PLANIFICACION","PAT"),"PROVINCIA ADMINISTRATIVA DE PLANIFICACION","PAT"),"PROVINCIA ADMINISTRATIVA Y PLANIFICACION","PAT")</f>
        <v>PAT DE LA PAZ</v>
      </c>
      <c r="AA978" s="568" t="str">
        <f>IF($E978="","",INDEX(Esquemas_NORM!$H$2:$K$126,MATCH($E978,Esquemas_NORM!$A$2:$A$126,0),MATCH(AA$4,Esquemas_NORM!$H$1:$K$1,0)))</f>
        <v>A la fecha no ha conformado un EAT Región</v>
      </c>
      <c r="AB978" s="568" t="str">
        <f>IF($E978="","",INDEX(Esquemas_NORM!$H$2:$K$126,MATCH($E978,Esquemas_NORM!$A$2:$A$126,0),MATCH(AB$4,Esquemas_NORM!$H$1:$K$1,0)))</f>
        <v>A la fecha no ha conformado un EAT Área Metropolitana</v>
      </c>
      <c r="AC978" s="568" t="str">
        <f>IF($E978="","",INDEX(Esquemas_NORM!$H$2:$K$126,MATCH($E978,Esquemas_NORM!$A$2:$A$126,0),MATCH(AC$4,Esquemas_NORM!$H$1:$K$1,0)))</f>
        <v>A la fecha no ha conformado un EAT asociación - unión</v>
      </c>
      <c r="AD978" s="645"/>
    </row>
    <row r="979" spans="1:30" hidden="1" x14ac:dyDescent="0.3">
      <c r="A979" s="556">
        <v>2022</v>
      </c>
      <c r="B979" s="529" t="s">
        <v>556</v>
      </c>
      <c r="C979" s="529" t="s">
        <v>368</v>
      </c>
      <c r="D979" s="529" t="s">
        <v>577</v>
      </c>
      <c r="E979" s="529" t="s">
        <v>370</v>
      </c>
      <c r="F979" s="529" t="s">
        <v>371</v>
      </c>
      <c r="G979" s="529" t="s">
        <v>372</v>
      </c>
      <c r="H979" s="557">
        <v>28.601582883943429</v>
      </c>
      <c r="I979" s="557">
        <v>6.347974451497862</v>
      </c>
      <c r="J979" s="558">
        <v>34.949557335441291</v>
      </c>
      <c r="K979" s="557">
        <v>180.39702525213497</v>
      </c>
      <c r="L979" s="557">
        <v>83.363786681780766</v>
      </c>
      <c r="M979" s="558">
        <v>263.76081193391576</v>
      </c>
      <c r="N979" s="557">
        <v>14.55671753001371</v>
      </c>
      <c r="O979" s="557">
        <v>72.203209556264639</v>
      </c>
      <c r="P979" s="557">
        <v>11.392323197948288</v>
      </c>
      <c r="Q979" s="557">
        <v>9.1386835216425304</v>
      </c>
      <c r="R979" s="557">
        <v>36.259396946156201</v>
      </c>
      <c r="S979" s="557">
        <v>41.243022297569759</v>
      </c>
      <c r="T979" s="557">
        <v>50.691937395948592</v>
      </c>
      <c r="U979" s="557">
        <v>17.221394341685112</v>
      </c>
      <c r="V979" s="558">
        <v>252.70668478722885</v>
      </c>
      <c r="W979" s="558">
        <v>536.91125372356532</v>
      </c>
      <c r="X979" s="557">
        <v>61.305992817771973</v>
      </c>
      <c r="Y979" s="559">
        <v>597.86580076570749</v>
      </c>
      <c r="Z979" s="568" t="str">
        <f>SUBSTITUTE(SUBSTITUTE(SUBSTITUTE(SUBSTITUTE(IF(E979="","",VLOOKUP(E979,Esquemas_NORM!$A$2:$H$126,8,FALSE)),"PROVINCIA ADMINISTRATIVA Y DE PLANIFICACIÓN","PAT"),"PROVINCIA ADMINISTRATIVA Y DE PLANIFICACION","PAT"),"PROVINCIA ADMINISTRATIVA DE PLANIFICACION","PAT"),"PROVINCIA ADMINISTRATIVA Y PLANIFICACION","PAT")</f>
        <v>PAT DE PENDERISCO Y SINIFANÁ</v>
      </c>
      <c r="AA979" s="568" t="str">
        <f>IF($E979="","",INDEX(Esquemas_NORM!$H$2:$K$126,MATCH($E979,Esquemas_NORM!$A$2:$A$126,0),MATCH(AA$4,Esquemas_NORM!$H$1:$K$1,0)))</f>
        <v>A la fecha no ha conformado un EAT Región</v>
      </c>
      <c r="AB979" s="568" t="str">
        <f>IF($E979="","",INDEX(Esquemas_NORM!$H$2:$K$126,MATCH($E979,Esquemas_NORM!$A$2:$A$126,0),MATCH(AB$4,Esquemas_NORM!$H$1:$K$1,0)))</f>
        <v>A la fecha no ha conformado un EAT Área Metropolitana</v>
      </c>
      <c r="AC979" s="568" t="str">
        <f>IF($E979="","",INDEX(Esquemas_NORM!$H$2:$K$126,MATCH($E979,Esquemas_NORM!$A$2:$A$126,0),MATCH(AC$4,Esquemas_NORM!$H$1:$K$1,0)))</f>
        <v>A la fecha no ha conformado un EAT asociación - unión</v>
      </c>
      <c r="AD979" s="645"/>
    </row>
    <row r="980" spans="1:30" hidden="1" x14ac:dyDescent="0.3">
      <c r="A980" s="556">
        <v>2022</v>
      </c>
      <c r="B980" s="529" t="s">
        <v>556</v>
      </c>
      <c r="C980" s="529" t="s">
        <v>368</v>
      </c>
      <c r="D980" s="529" t="s">
        <v>578</v>
      </c>
      <c r="E980" s="529" t="s">
        <v>373</v>
      </c>
      <c r="F980" s="529" t="s">
        <v>371</v>
      </c>
      <c r="G980" s="529" t="s">
        <v>375</v>
      </c>
      <c r="H980" s="557">
        <v>79.107461553636213</v>
      </c>
      <c r="I980" s="557">
        <v>5.3728164215900982</v>
      </c>
      <c r="J980" s="558">
        <v>84.480277975226315</v>
      </c>
      <c r="K980" s="557">
        <v>16.174345570620531</v>
      </c>
      <c r="L980" s="557">
        <v>47.321205856816114</v>
      </c>
      <c r="M980" s="558">
        <v>63.495551427436645</v>
      </c>
      <c r="N980" s="557">
        <v>15.798624931055256</v>
      </c>
      <c r="O980" s="557">
        <v>91.942064294654642</v>
      </c>
      <c r="P980" s="557">
        <v>19.595758106962002</v>
      </c>
      <c r="Q980" s="557">
        <v>23.443191110532801</v>
      </c>
      <c r="R980" s="557">
        <v>51.48121647168103</v>
      </c>
      <c r="S980" s="557">
        <v>49.650197378391788</v>
      </c>
      <c r="T980" s="557">
        <v>87.245065705198158</v>
      </c>
      <c r="U980" s="557">
        <v>23.442025778897872</v>
      </c>
      <c r="V980" s="558">
        <v>362.59814377737354</v>
      </c>
      <c r="W980" s="558">
        <v>536.06351697594914</v>
      </c>
      <c r="X980" s="557">
        <v>61.209195921434322</v>
      </c>
      <c r="Y980" s="559">
        <v>596.92182202444383</v>
      </c>
      <c r="Z980" s="568" t="str">
        <f>SUBSTITUTE(SUBSTITUTE(SUBSTITUTE(SUBSTITUTE(IF(E980="","",VLOOKUP(E980,Esquemas_NORM!$A$2:$H$126,8,FALSE)),"PROVINCIA ADMINISTRATIVA Y DE PLANIFICACIÓN","PAT"),"PROVINCIA ADMINISTRATIVA Y DE PLANIFICACION","PAT"),"PROVINCIA ADMINISTRATIVA DE PLANIFICACION","PAT"),"PROVINCIA ADMINISTRATIVA Y PLANIFICACION","PAT")</f>
        <v>PAT SAN JUAN</v>
      </c>
      <c r="AA980" s="568" t="str">
        <f>IF($E980="","",INDEX(Esquemas_NORM!$H$2:$K$126,MATCH($E980,Esquemas_NORM!$A$2:$A$126,0),MATCH(AA$4,Esquemas_NORM!$H$1:$K$1,0)))</f>
        <v>A la fecha no ha conformado un EAT Región</v>
      </c>
      <c r="AB980" s="568" t="str">
        <f>IF($E980="","",INDEX(Esquemas_NORM!$H$2:$K$126,MATCH($E980,Esquemas_NORM!$A$2:$A$126,0),MATCH(AB$4,Esquemas_NORM!$H$1:$K$1,0)))</f>
        <v>A la fecha no ha conformado un EAT Área Metropolitana</v>
      </c>
      <c r="AC980" s="568" t="str">
        <f>IF($E980="","",INDEX(Esquemas_NORM!$H$2:$K$126,MATCH($E980,Esquemas_NORM!$A$2:$A$126,0),MATCH(AC$4,Esquemas_NORM!$H$1:$K$1,0)))</f>
        <v>A la fecha no ha conformado un EAT asociación - unión</v>
      </c>
      <c r="AD980" s="645"/>
    </row>
    <row r="981" spans="1:30" hidden="1" x14ac:dyDescent="0.3">
      <c r="A981" s="556">
        <v>2022</v>
      </c>
      <c r="B981" s="529" t="s">
        <v>556</v>
      </c>
      <c r="C981" s="529" t="s">
        <v>368</v>
      </c>
      <c r="D981" s="529" t="s">
        <v>577</v>
      </c>
      <c r="E981" s="529" t="s">
        <v>376</v>
      </c>
      <c r="F981" s="529" t="s">
        <v>371</v>
      </c>
      <c r="G981" s="529" t="s">
        <v>377</v>
      </c>
      <c r="H981" s="557">
        <v>18.000767387145363</v>
      </c>
      <c r="I981" s="557">
        <v>1.2587738246928275</v>
      </c>
      <c r="J981" s="558">
        <v>19.25954121183819</v>
      </c>
      <c r="K981" s="557">
        <v>3.6321181727886542</v>
      </c>
      <c r="L981" s="557">
        <v>0.56018611098933324</v>
      </c>
      <c r="M981" s="558">
        <v>4.1923042837779878</v>
      </c>
      <c r="N981" s="557">
        <v>4.0049700665175463</v>
      </c>
      <c r="O981" s="557">
        <v>8.8428645111561881</v>
      </c>
      <c r="P981" s="557">
        <v>2.658031495703971</v>
      </c>
      <c r="Q981" s="557">
        <v>1.6661416009606906</v>
      </c>
      <c r="R981" s="557">
        <v>7.3621518168016475</v>
      </c>
      <c r="S981" s="557">
        <v>7.0029618691648041</v>
      </c>
      <c r="T981" s="557">
        <v>10.384394186988377</v>
      </c>
      <c r="U981" s="557">
        <v>3.6977506975184977</v>
      </c>
      <c r="V981" s="558">
        <v>45.619266244811726</v>
      </c>
      <c r="W981" s="558">
        <v>78.318570809795006</v>
      </c>
      <c r="X981" s="557">
        <v>8.9426282393276999</v>
      </c>
      <c r="Y981" s="559">
        <v>87.209934094861637</v>
      </c>
      <c r="Z981" s="568" t="str">
        <f>SUBSTITUTE(SUBSTITUTE(SUBSTITUTE(SUBSTITUTE(IF(E981="","",VLOOKUP(E981,Esquemas_NORM!$A$2:$H$126,8,FALSE)),"PROVINCIA ADMINISTRATIVA Y DE PLANIFICACIÓN","PAT"),"PROVINCIA ADMINISTRATIVA Y DE PLANIFICACION","PAT"),"PROVINCIA ADMINISTRATIVA DE PLANIFICACION","PAT"),"PROVINCIA ADMINISTRATIVA Y PLANIFICACION","PAT")</f>
        <v>PAT DE PENDERISCO Y SINIFANÁ</v>
      </c>
      <c r="AA981" s="568" t="str">
        <f>IF($E981="","",INDEX(Esquemas_NORM!$H$2:$K$126,MATCH($E981,Esquemas_NORM!$A$2:$A$126,0),MATCH(AA$4,Esquemas_NORM!$H$1:$K$1,0)))</f>
        <v>A la fecha no ha conformado un EAT Región</v>
      </c>
      <c r="AB981" s="568" t="str">
        <f>IF($E981="","",INDEX(Esquemas_NORM!$H$2:$K$126,MATCH($E981,Esquemas_NORM!$A$2:$A$126,0),MATCH(AB$4,Esquemas_NORM!$H$1:$K$1,0)))</f>
        <v>A la fecha no ha conformado un EAT Área Metropolitana</v>
      </c>
      <c r="AC981" s="568" t="str">
        <f>IF($E981="","",INDEX(Esquemas_NORM!$H$2:$K$126,MATCH($E981,Esquemas_NORM!$A$2:$A$126,0),MATCH(AC$4,Esquemas_NORM!$H$1:$K$1,0)))</f>
        <v>A la fecha no ha conformado un EAT asociación - unión</v>
      </c>
      <c r="AD981" s="645"/>
    </row>
    <row r="982" spans="1:30" hidden="1" x14ac:dyDescent="0.3">
      <c r="A982" s="556">
        <v>2022</v>
      </c>
      <c r="B982" s="529" t="s">
        <v>556</v>
      </c>
      <c r="C982" s="529" t="s">
        <v>368</v>
      </c>
      <c r="D982" s="529" t="s">
        <v>578</v>
      </c>
      <c r="E982" s="529" t="s">
        <v>378</v>
      </c>
      <c r="F982" s="529" t="s">
        <v>371</v>
      </c>
      <c r="G982" s="529" t="s">
        <v>379</v>
      </c>
      <c r="H982" s="557">
        <v>66.411012427410796</v>
      </c>
      <c r="I982" s="557">
        <v>0</v>
      </c>
      <c r="J982" s="558">
        <v>66.411012427410796</v>
      </c>
      <c r="K982" s="557">
        <v>4.5293226076426318</v>
      </c>
      <c r="L982" s="557">
        <v>5.4389557841997718</v>
      </c>
      <c r="M982" s="558">
        <v>9.9682783918424036</v>
      </c>
      <c r="N982" s="557">
        <v>2.4201012062098091</v>
      </c>
      <c r="O982" s="557">
        <v>20.613699840275054</v>
      </c>
      <c r="P982" s="557">
        <v>4.538275157752194</v>
      </c>
      <c r="Q982" s="557">
        <v>2.8156296412820487</v>
      </c>
      <c r="R982" s="557">
        <v>12.258484639834073</v>
      </c>
      <c r="S982" s="557">
        <v>10.74068686072658</v>
      </c>
      <c r="T982" s="557">
        <v>17.351439339237952</v>
      </c>
      <c r="U982" s="557">
        <v>5.3066621880889677</v>
      </c>
      <c r="V982" s="558">
        <v>76.044978873406677</v>
      </c>
      <c r="W982" s="558">
        <v>186.27342351712639</v>
      </c>
      <c r="X982" s="557">
        <v>21.26920805826877</v>
      </c>
      <c r="Y982" s="559">
        <v>207.42070265818052</v>
      </c>
      <c r="Z982" s="568" t="str">
        <f>SUBSTITUTE(SUBSTITUTE(SUBSTITUTE(SUBSTITUTE(IF(E982="","",VLOOKUP(E982,Esquemas_NORM!$A$2:$H$126,8,FALSE)),"PROVINCIA ADMINISTRATIVA Y DE PLANIFICACIÓN","PAT"),"PROVINCIA ADMINISTRATIVA Y DE PLANIFICACION","PAT"),"PROVINCIA ADMINISTRATIVA DE PLANIFICACION","PAT"),"PROVINCIA ADMINISTRATIVA Y PLANIFICACION","PAT")</f>
        <v>PAT SAN JUAN</v>
      </c>
      <c r="AA982" s="568" t="str">
        <f>IF($E982="","",INDEX(Esquemas_NORM!$H$2:$K$126,MATCH($E982,Esquemas_NORM!$A$2:$A$126,0),MATCH(AA$4,Esquemas_NORM!$H$1:$K$1,0)))</f>
        <v>A la fecha no ha conformado un EAT Región</v>
      </c>
      <c r="AB982" s="568" t="str">
        <f>IF($E982="","",INDEX(Esquemas_NORM!$H$2:$K$126,MATCH($E982,Esquemas_NORM!$A$2:$A$126,0),MATCH(AB$4,Esquemas_NORM!$H$1:$K$1,0)))</f>
        <v>A la fecha no ha conformado un EAT Área Metropolitana</v>
      </c>
      <c r="AC982" s="568" t="str">
        <f>IF($E982="","",INDEX(Esquemas_NORM!$H$2:$K$126,MATCH($E982,Esquemas_NORM!$A$2:$A$126,0),MATCH(AC$4,Esquemas_NORM!$H$1:$K$1,0)))</f>
        <v>A la fecha no ha conformado un EAT asociación - unión</v>
      </c>
      <c r="AD982" s="645"/>
    </row>
    <row r="983" spans="1:30" hidden="1" x14ac:dyDescent="0.3">
      <c r="A983" s="556">
        <v>2022</v>
      </c>
      <c r="B983" s="529" t="s">
        <v>556</v>
      </c>
      <c r="C983" s="529" t="s">
        <v>368</v>
      </c>
      <c r="D983" s="529" t="s">
        <v>579</v>
      </c>
      <c r="E983" s="529" t="s">
        <v>380</v>
      </c>
      <c r="F983" s="529" t="s">
        <v>371</v>
      </c>
      <c r="G983" s="529" t="s">
        <v>381</v>
      </c>
      <c r="H983" s="557">
        <v>73.890984949552404</v>
      </c>
      <c r="I983" s="557">
        <v>0</v>
      </c>
      <c r="J983" s="558">
        <v>73.890984949552404</v>
      </c>
      <c r="K983" s="557">
        <v>1.6254439493131889</v>
      </c>
      <c r="L983" s="557">
        <v>11.6281489446179</v>
      </c>
      <c r="M983" s="558">
        <v>13.253592893931089</v>
      </c>
      <c r="N983" s="557">
        <v>3.2157738133994833</v>
      </c>
      <c r="O983" s="557">
        <v>25.127471549034826</v>
      </c>
      <c r="P983" s="557">
        <v>7.68992750715827</v>
      </c>
      <c r="Q983" s="557">
        <v>6.8481439727760272</v>
      </c>
      <c r="R983" s="557">
        <v>18.422705660763</v>
      </c>
      <c r="S983" s="557">
        <v>14.524633387709761</v>
      </c>
      <c r="T983" s="557">
        <v>30.449684043312072</v>
      </c>
      <c r="U983" s="557">
        <v>8.511851810945819</v>
      </c>
      <c r="V983" s="558">
        <v>114.79019174509925</v>
      </c>
      <c r="W983" s="558">
        <v>236.31249009334769</v>
      </c>
      <c r="X983" s="557">
        <v>26.982805295902864</v>
      </c>
      <c r="Y983" s="559">
        <v>263.14061242107744</v>
      </c>
      <c r="Z983" s="568" t="str">
        <f>SUBSTITUTE(SUBSTITUTE(SUBSTITUTE(SUBSTITUTE(IF(E983="","",VLOOKUP(E983,Esquemas_NORM!$A$2:$H$126,8,FALSE)),"PROVINCIA ADMINISTRATIVA Y DE PLANIFICACIÓN","PAT"),"PROVINCIA ADMINISTRATIVA Y DE PLANIFICACION","PAT"),"PROVINCIA ADMINISTRATIVA DE PLANIFICACION","PAT"),"PROVINCIA ADMINISTRATIVA Y PLANIFICACION","PAT")</f>
        <v>PAT DE PENDERISCO Y SINIFANÁ</v>
      </c>
      <c r="AA983" s="568" t="str">
        <f>IF($E983="","",INDEX(Esquemas_NORM!$H$2:$K$126,MATCH($E983,Esquemas_NORM!$A$2:$A$126,0),MATCH(AA$4,Esquemas_NORM!$H$1:$K$1,0)))</f>
        <v>A la fecha no ha conformado un EAT Región</v>
      </c>
      <c r="AB983" s="568" t="str">
        <f>IF($E983="","",INDEX(Esquemas_NORM!$H$2:$K$126,MATCH($E983,Esquemas_NORM!$A$2:$A$126,0),MATCH(AB$4,Esquemas_NORM!$H$1:$K$1,0)))</f>
        <v>A la fecha no ha conformado un EAT Área Metropolitana</v>
      </c>
      <c r="AC983" s="568" t="str">
        <f>IF($E983="","",INDEX(Esquemas_NORM!$H$2:$K$126,MATCH($E983,Esquemas_NORM!$A$2:$A$126,0),MATCH(AC$4,Esquemas_NORM!$H$1:$K$1,0)))</f>
        <v>A la fecha no ha conformado un EAT asociación - unión</v>
      </c>
      <c r="AD983" s="645"/>
    </row>
    <row r="984" spans="1:30" hidden="1" x14ac:dyDescent="0.3">
      <c r="A984" s="556">
        <v>2022</v>
      </c>
      <c r="B984" s="529" t="s">
        <v>556</v>
      </c>
      <c r="C984" s="529" t="s">
        <v>368</v>
      </c>
      <c r="D984" s="529" t="s">
        <v>580</v>
      </c>
      <c r="E984" s="529" t="s">
        <v>382</v>
      </c>
      <c r="F984" s="529" t="s">
        <v>371</v>
      </c>
      <c r="G984" s="529" t="s">
        <v>384</v>
      </c>
      <c r="H984" s="557">
        <v>16.732281154211254</v>
      </c>
      <c r="I984" s="557">
        <v>0</v>
      </c>
      <c r="J984" s="558">
        <v>16.732281154211254</v>
      </c>
      <c r="K984" s="557">
        <v>1.6036238511317398</v>
      </c>
      <c r="L984" s="557">
        <v>2.19763060529155</v>
      </c>
      <c r="M984" s="558">
        <v>3.8012544564232895</v>
      </c>
      <c r="N984" s="557">
        <v>1.3767784630392188</v>
      </c>
      <c r="O984" s="557">
        <v>7.2383606909499498</v>
      </c>
      <c r="P984" s="557">
        <v>2.4646269743211917</v>
      </c>
      <c r="Q984" s="557">
        <v>2.0126774922377382</v>
      </c>
      <c r="R984" s="557">
        <v>7.4273476834007255</v>
      </c>
      <c r="S984" s="557">
        <v>5.0948603933895473</v>
      </c>
      <c r="T984" s="557">
        <v>12.453417167067871</v>
      </c>
      <c r="U984" s="557">
        <v>3.2431930042343513</v>
      </c>
      <c r="V984" s="558">
        <v>41.311261868640592</v>
      </c>
      <c r="W984" s="558">
        <v>68.581422950523333</v>
      </c>
      <c r="X984" s="557">
        <v>7.8308141125307023</v>
      </c>
      <c r="Y984" s="559">
        <v>76.367345749609939</v>
      </c>
      <c r="Z984" s="568" t="str">
        <f>SUBSTITUTE(SUBSTITUTE(SUBSTITUTE(SUBSTITUTE(IF(E984="","",VLOOKUP(E984,Esquemas_NORM!$A$2:$H$126,8,FALSE)),"PROVINCIA ADMINISTRATIVA Y DE PLANIFICACIÓN","PAT"),"PROVINCIA ADMINISTRATIVA Y DE PLANIFICACION","PAT"),"PROVINCIA ADMINISTRATIVA DE PLANIFICACION","PAT"),"PROVINCIA ADMINISTRATIVA Y PLANIFICACION","PAT")</f>
        <v>PAT CARTAMA</v>
      </c>
      <c r="AA984" s="568" t="str">
        <f>IF($E984="","",INDEX(Esquemas_NORM!$H$2:$K$126,MATCH($E984,Esquemas_NORM!$A$2:$A$126,0),MATCH(AA$4,Esquemas_NORM!$H$1:$K$1,0)))</f>
        <v>A la fecha no ha conformado un EAT Región</v>
      </c>
      <c r="AB984" s="568" t="str">
        <f>IF($E984="","",INDEX(Esquemas_NORM!$H$2:$K$126,MATCH($E984,Esquemas_NORM!$A$2:$A$126,0),MATCH(AB$4,Esquemas_NORM!$H$1:$K$1,0)))</f>
        <v>A la fecha no ha conformado un EAT Área Metropolitana</v>
      </c>
      <c r="AC984" s="568" t="str">
        <f>IF($E984="","",INDEX(Esquemas_NORM!$H$2:$K$126,MATCH($E984,Esquemas_NORM!$A$2:$A$126,0),MATCH(AC$4,Esquemas_NORM!$H$1:$K$1,0)))</f>
        <v>A la fecha no ha conformado un EAT asociación - unión</v>
      </c>
      <c r="AD984" s="645"/>
    </row>
    <row r="985" spans="1:30" hidden="1" x14ac:dyDescent="0.3">
      <c r="A985" s="556">
        <v>2022</v>
      </c>
      <c r="B985" s="529" t="s">
        <v>556</v>
      </c>
      <c r="C985" s="529" t="s">
        <v>368</v>
      </c>
      <c r="D985" s="529" t="s">
        <v>578</v>
      </c>
      <c r="E985" s="529" t="s">
        <v>385</v>
      </c>
      <c r="F985" s="529" t="s">
        <v>371</v>
      </c>
      <c r="G985" s="529" t="s">
        <v>386</v>
      </c>
      <c r="H985" s="557">
        <v>84.266528789717441</v>
      </c>
      <c r="I985" s="557">
        <v>0</v>
      </c>
      <c r="J985" s="558">
        <v>84.266528789717441</v>
      </c>
      <c r="K985" s="557">
        <v>8.4401670238109148</v>
      </c>
      <c r="L985" s="557">
        <v>10.082189198614993</v>
      </c>
      <c r="M985" s="558">
        <v>18.522356222425906</v>
      </c>
      <c r="N985" s="557">
        <v>7.6891149029102293</v>
      </c>
      <c r="O985" s="557">
        <v>66.849209227195729</v>
      </c>
      <c r="P985" s="557">
        <v>10.86573966043551</v>
      </c>
      <c r="Q985" s="557">
        <v>12.550213794816051</v>
      </c>
      <c r="R985" s="557">
        <v>27.203531348797164</v>
      </c>
      <c r="S985" s="557">
        <v>33.018080055937432</v>
      </c>
      <c r="T985" s="557">
        <v>65.343193246554947</v>
      </c>
      <c r="U985" s="557">
        <v>13.169714011808098</v>
      </c>
      <c r="V985" s="558">
        <v>236.68879624845519</v>
      </c>
      <c r="W985" s="558">
        <v>377.29981665035956</v>
      </c>
      <c r="X985" s="557">
        <v>43.081123163811192</v>
      </c>
      <c r="Y985" s="559">
        <v>420.13397083039985</v>
      </c>
      <c r="Z985" s="568" t="str">
        <f>SUBSTITUTE(SUBSTITUTE(SUBSTITUTE(SUBSTITUTE(IF(E985="","",VLOOKUP(E985,Esquemas_NORM!$A$2:$H$126,8,FALSE)),"PROVINCIA ADMINISTRATIVA Y DE PLANIFICACIÓN","PAT"),"PROVINCIA ADMINISTRATIVA Y DE PLANIFICACION","PAT"),"PROVINCIA ADMINISTRATIVA DE PLANIFICACION","PAT"),"PROVINCIA ADMINISTRATIVA Y PLANIFICACION","PAT")</f>
        <v>PAT SAN JUAN</v>
      </c>
      <c r="AA985" s="568" t="str">
        <f>IF($E985="","",INDEX(Esquemas_NORM!$H$2:$K$126,MATCH($E985,Esquemas_NORM!$A$2:$A$126,0),MATCH(AA$4,Esquemas_NORM!$H$1:$K$1,0)))</f>
        <v>A la fecha no ha conformado un EAT Región</v>
      </c>
      <c r="AB985" s="568" t="str">
        <f>IF($E985="","",INDEX(Esquemas_NORM!$H$2:$K$126,MATCH($E985,Esquemas_NORM!$A$2:$A$126,0),MATCH(AB$4,Esquemas_NORM!$H$1:$K$1,0)))</f>
        <v>A la fecha no ha conformado un EAT Área Metropolitana</v>
      </c>
      <c r="AC985" s="568" t="str">
        <f>IF($E985="","",INDEX(Esquemas_NORM!$H$2:$K$126,MATCH($E985,Esquemas_NORM!$A$2:$A$126,0),MATCH(AC$4,Esquemas_NORM!$H$1:$K$1,0)))</f>
        <v>A la fecha no ha conformado un EAT asociación - unión</v>
      </c>
      <c r="AD985" s="645"/>
    </row>
    <row r="986" spans="1:30" hidden="1" x14ac:dyDescent="0.3">
      <c r="A986" s="556">
        <v>2022</v>
      </c>
      <c r="B986" s="529" t="s">
        <v>556</v>
      </c>
      <c r="C986" s="529" t="s">
        <v>368</v>
      </c>
      <c r="D986" s="529" t="s">
        <v>579</v>
      </c>
      <c r="E986" s="529" t="s">
        <v>387</v>
      </c>
      <c r="F986" s="529" t="s">
        <v>371</v>
      </c>
      <c r="G986" s="529" t="s">
        <v>388</v>
      </c>
      <c r="H986" s="557">
        <v>114.86101674868074</v>
      </c>
      <c r="I986" s="557">
        <v>0</v>
      </c>
      <c r="J986" s="558">
        <v>114.86101674868074</v>
      </c>
      <c r="K986" s="557">
        <v>6.002284413650619</v>
      </c>
      <c r="L986" s="557">
        <v>13.196782976583174</v>
      </c>
      <c r="M986" s="558">
        <v>19.199067390233793</v>
      </c>
      <c r="N986" s="557">
        <v>11.184618065149943</v>
      </c>
      <c r="O986" s="557">
        <v>28.431525642949062</v>
      </c>
      <c r="P986" s="557">
        <v>10.005714824028205</v>
      </c>
      <c r="Q986" s="557">
        <v>9.0787704161122953</v>
      </c>
      <c r="R986" s="557">
        <v>24.900663764254382</v>
      </c>
      <c r="S986" s="557">
        <v>20.880047537161037</v>
      </c>
      <c r="T986" s="557">
        <v>39.929801521636001</v>
      </c>
      <c r="U986" s="557">
        <v>14.151170614758863</v>
      </c>
      <c r="V986" s="558">
        <v>158.56231238604977</v>
      </c>
      <c r="W986" s="558">
        <v>349.08893657592552</v>
      </c>
      <c r="X986" s="557">
        <v>39.859927855952407</v>
      </c>
      <c r="Y986" s="559">
        <v>388.72036143212273</v>
      </c>
      <c r="Z986" s="568" t="str">
        <f>SUBSTITUTE(SUBSTITUTE(SUBSTITUTE(SUBSTITUTE(IF(E986="","",VLOOKUP(E986,Esquemas_NORM!$A$2:$H$126,8,FALSE)),"PROVINCIA ADMINISTRATIVA Y DE PLANIFICACIÓN","PAT"),"PROVINCIA ADMINISTRATIVA Y DE PLANIFICACION","PAT"),"PROVINCIA ADMINISTRATIVA DE PLANIFICACION","PAT"),"PROVINCIA ADMINISTRATIVA Y PLANIFICACION","PAT")</f>
        <v>PAT DE PENDERISCO Y SINIFANÁ</v>
      </c>
      <c r="AA986" s="568" t="str">
        <f>IF($E986="","",INDEX(Esquemas_NORM!$H$2:$K$126,MATCH($E986,Esquemas_NORM!$A$2:$A$126,0),MATCH(AA$4,Esquemas_NORM!$H$1:$K$1,0)))</f>
        <v>A la fecha no ha conformado un EAT Región</v>
      </c>
      <c r="AB986" s="568" t="str">
        <f>IF($E986="","",INDEX(Esquemas_NORM!$H$2:$K$126,MATCH($E986,Esquemas_NORM!$A$2:$A$126,0),MATCH(AB$4,Esquemas_NORM!$H$1:$K$1,0)))</f>
        <v>A la fecha no ha conformado un EAT Área Metropolitana</v>
      </c>
      <c r="AC986" s="568" t="str">
        <f>IF($E986="","",INDEX(Esquemas_NORM!$H$2:$K$126,MATCH($E986,Esquemas_NORM!$A$2:$A$126,0),MATCH(AC$4,Esquemas_NORM!$H$1:$K$1,0)))</f>
        <v>A la fecha no ha conformado un EAT asociación - unión</v>
      </c>
      <c r="AD986" s="645"/>
    </row>
    <row r="987" spans="1:30" hidden="1" x14ac:dyDescent="0.3">
      <c r="A987" s="556">
        <v>2022</v>
      </c>
      <c r="B987" s="529" t="s">
        <v>556</v>
      </c>
      <c r="C987" s="529" t="s">
        <v>368</v>
      </c>
      <c r="D987" s="529" t="s">
        <v>577</v>
      </c>
      <c r="E987" s="529" t="s">
        <v>389</v>
      </c>
      <c r="F987" s="529" t="s">
        <v>371</v>
      </c>
      <c r="G987" s="529" t="s">
        <v>390</v>
      </c>
      <c r="H987" s="557">
        <v>109.63760220505107</v>
      </c>
      <c r="I987" s="557">
        <v>3.978344572463854</v>
      </c>
      <c r="J987" s="558">
        <v>113.61594677751492</v>
      </c>
      <c r="K987" s="557">
        <v>7.7326042631739389</v>
      </c>
      <c r="L987" s="557">
        <v>14.963837253145691</v>
      </c>
      <c r="M987" s="558">
        <v>22.696441516319631</v>
      </c>
      <c r="N987" s="557">
        <v>7.4940534031472001</v>
      </c>
      <c r="O987" s="557">
        <v>44.904454274122223</v>
      </c>
      <c r="P987" s="557">
        <v>10.934793842255621</v>
      </c>
      <c r="Q987" s="557">
        <v>9.9389257721410402</v>
      </c>
      <c r="R987" s="557">
        <v>33.461972866220727</v>
      </c>
      <c r="S987" s="557">
        <v>27.219389567740226</v>
      </c>
      <c r="T987" s="557">
        <v>38.519846392907723</v>
      </c>
      <c r="U987" s="557">
        <v>17.307203201614655</v>
      </c>
      <c r="V987" s="558">
        <v>189.78063932014942</v>
      </c>
      <c r="W987" s="558">
        <v>379.86138953065671</v>
      </c>
      <c r="X987" s="557">
        <v>43.373610548849761</v>
      </c>
      <c r="Y987" s="559">
        <v>422.98635436804278</v>
      </c>
      <c r="Z987" s="568" t="str">
        <f>SUBSTITUTE(SUBSTITUTE(SUBSTITUTE(SUBSTITUTE(IF(E987="","",VLOOKUP(E987,Esquemas_NORM!$A$2:$H$126,8,FALSE)),"PROVINCIA ADMINISTRATIVA Y DE PLANIFICACIÓN","PAT"),"PROVINCIA ADMINISTRATIVA Y DE PLANIFICACION","PAT"),"PROVINCIA ADMINISTRATIVA DE PLANIFICACION","PAT"),"PROVINCIA ADMINISTRATIVA Y PLANIFICACION","PAT")</f>
        <v>PAT CARTAMA</v>
      </c>
      <c r="AA987" s="568" t="str">
        <f>IF($E987="","",INDEX(Esquemas_NORM!$H$2:$K$126,MATCH($E987,Esquemas_NORM!$A$2:$A$126,0),MATCH(AA$4,Esquemas_NORM!$H$1:$K$1,0)))</f>
        <v>A la fecha no ha conformado un EAT Región</v>
      </c>
      <c r="AB987" s="568" t="str">
        <f>IF($E987="","",INDEX(Esquemas_NORM!$H$2:$K$126,MATCH($E987,Esquemas_NORM!$A$2:$A$126,0),MATCH(AB$4,Esquemas_NORM!$H$1:$K$1,0)))</f>
        <v>A la fecha no ha conformado un EAT Área Metropolitana</v>
      </c>
      <c r="AC987" s="568" t="str">
        <f>IF($E987="","",INDEX(Esquemas_NORM!$H$2:$K$126,MATCH($E987,Esquemas_NORM!$A$2:$A$126,0),MATCH(AC$4,Esquemas_NORM!$H$1:$K$1,0)))</f>
        <v>A la fecha no ha conformado un EAT asociación - unión</v>
      </c>
      <c r="AD987" s="645"/>
    </row>
    <row r="988" spans="1:30" hidden="1" x14ac:dyDescent="0.3">
      <c r="A988" s="556">
        <v>2022</v>
      </c>
      <c r="B988" s="529" t="s">
        <v>556</v>
      </c>
      <c r="C988" s="529" t="s">
        <v>368</v>
      </c>
      <c r="D988" s="529" t="s">
        <v>578</v>
      </c>
      <c r="E988" s="529" t="s">
        <v>391</v>
      </c>
      <c r="F988" s="529" t="s">
        <v>371</v>
      </c>
      <c r="G988" s="529" t="s">
        <v>392</v>
      </c>
      <c r="H988" s="557">
        <v>17.584352149146891</v>
      </c>
      <c r="I988" s="557">
        <v>0</v>
      </c>
      <c r="J988" s="558">
        <v>17.584352149146891</v>
      </c>
      <c r="K988" s="557">
        <v>2.1249667767252656</v>
      </c>
      <c r="L988" s="557">
        <v>1.9100202811178788</v>
      </c>
      <c r="M988" s="558">
        <v>4.0349870578431446</v>
      </c>
      <c r="N988" s="557">
        <v>2.0815263277379126</v>
      </c>
      <c r="O988" s="557">
        <v>10.328271698025457</v>
      </c>
      <c r="P988" s="557">
        <v>2.2044280870314679</v>
      </c>
      <c r="Q988" s="557">
        <v>1.3801354225262026</v>
      </c>
      <c r="R988" s="557">
        <v>6.9423592596071506</v>
      </c>
      <c r="S988" s="557">
        <v>6.0173311362686865</v>
      </c>
      <c r="T988" s="557">
        <v>10.971286913699254</v>
      </c>
      <c r="U988" s="557">
        <v>3.1874918336902205</v>
      </c>
      <c r="V988" s="558">
        <v>43.112830678586349</v>
      </c>
      <c r="W988" s="558">
        <v>72.68518891864224</v>
      </c>
      <c r="X988" s="557">
        <v>8.2993933148144574</v>
      </c>
      <c r="Y988" s="559">
        <v>80.93700471963281</v>
      </c>
      <c r="Z988" s="568" t="str">
        <f>SUBSTITUTE(SUBSTITUTE(SUBSTITUTE(SUBSTITUTE(IF(E988="","",VLOOKUP(E988,Esquemas_NORM!$A$2:$H$126,8,FALSE)),"PROVINCIA ADMINISTRATIVA Y DE PLANIFICACIÓN","PAT"),"PROVINCIA ADMINISTRATIVA Y DE PLANIFICACION","PAT"),"PROVINCIA ADMINISTRATIVA DE PLANIFICACION","PAT"),"PROVINCIA ADMINISTRATIVA Y PLANIFICACION","PAT")</f>
        <v>PAT SAN JUAN</v>
      </c>
      <c r="AA988" s="568" t="str">
        <f>IF($E988="","",INDEX(Esquemas_NORM!$H$2:$K$126,MATCH($E988,Esquemas_NORM!$A$2:$A$126,0),MATCH(AA$4,Esquemas_NORM!$H$1:$K$1,0)))</f>
        <v>A la fecha no ha conformado un EAT Región</v>
      </c>
      <c r="AB988" s="568" t="str">
        <f>IF($E988="","",INDEX(Esquemas_NORM!$H$2:$K$126,MATCH($E988,Esquemas_NORM!$A$2:$A$126,0),MATCH(AB$4,Esquemas_NORM!$H$1:$K$1,0)))</f>
        <v>A la fecha no ha conformado un EAT Área Metropolitana</v>
      </c>
      <c r="AC988" s="568" t="str">
        <f>IF($E988="","",INDEX(Esquemas_NORM!$H$2:$K$126,MATCH($E988,Esquemas_NORM!$A$2:$A$126,0),MATCH(AC$4,Esquemas_NORM!$H$1:$K$1,0)))</f>
        <v>A la fecha no ha conformado un EAT asociación - unión</v>
      </c>
      <c r="AD988" s="645"/>
    </row>
    <row r="989" spans="1:30" hidden="1" x14ac:dyDescent="0.3">
      <c r="A989" s="556">
        <v>2022</v>
      </c>
      <c r="B989" s="529" t="s">
        <v>556</v>
      </c>
      <c r="C989" s="529" t="s">
        <v>368</v>
      </c>
      <c r="D989" s="529" t="s">
        <v>578</v>
      </c>
      <c r="E989" s="529" t="s">
        <v>393</v>
      </c>
      <c r="F989" s="529" t="s">
        <v>371</v>
      </c>
      <c r="G989" s="529" t="s">
        <v>394</v>
      </c>
      <c r="H989" s="557">
        <v>54.401575169386447</v>
      </c>
      <c r="I989" s="557">
        <v>0</v>
      </c>
      <c r="J989" s="558">
        <v>54.401575169386447</v>
      </c>
      <c r="K989" s="557">
        <v>9.3804923108230795</v>
      </c>
      <c r="L989" s="557">
        <v>4.3198792305621341</v>
      </c>
      <c r="M989" s="558">
        <v>13.700371541385213</v>
      </c>
      <c r="N989" s="557">
        <v>5.891323454274386</v>
      </c>
      <c r="O989" s="557">
        <v>59.443759077562902</v>
      </c>
      <c r="P989" s="557">
        <v>7.3682847953678721</v>
      </c>
      <c r="Q989" s="557">
        <v>7.0409652521594293</v>
      </c>
      <c r="R989" s="557">
        <v>25.486849360598253</v>
      </c>
      <c r="S989" s="557">
        <v>23.13373184638796</v>
      </c>
      <c r="T989" s="557">
        <v>27.222493050996242</v>
      </c>
      <c r="U989" s="557">
        <v>9.4694811419395108</v>
      </c>
      <c r="V989" s="558">
        <v>165.05688797928656</v>
      </c>
      <c r="W989" s="558">
        <v>258.96270208746779</v>
      </c>
      <c r="X989" s="557">
        <v>29.569068340689487</v>
      </c>
      <c r="Y989" s="559">
        <v>288.3622613201569</v>
      </c>
      <c r="Z989" s="568" t="str">
        <f>SUBSTITUTE(SUBSTITUTE(SUBSTITUTE(SUBSTITUTE(IF(E989="","",VLOOKUP(E989,Esquemas_NORM!$A$2:$H$126,8,FALSE)),"PROVINCIA ADMINISTRATIVA Y DE PLANIFICACIÓN","PAT"),"PROVINCIA ADMINISTRATIVA Y DE PLANIFICACION","PAT"),"PROVINCIA ADMINISTRATIVA DE PLANIFICACION","PAT"),"PROVINCIA ADMINISTRATIVA Y PLANIFICACION","PAT")</f>
        <v>PAT SAN JUAN</v>
      </c>
      <c r="AA989" s="568" t="str">
        <f>IF($E989="","",INDEX(Esquemas_NORM!$H$2:$K$126,MATCH($E989,Esquemas_NORM!$A$2:$A$126,0),MATCH(AA$4,Esquemas_NORM!$H$1:$K$1,0)))</f>
        <v>A la fecha no ha conformado un EAT Región</v>
      </c>
      <c r="AB989" s="568" t="str">
        <f>IF($E989="","",INDEX(Esquemas_NORM!$H$2:$K$126,MATCH($E989,Esquemas_NORM!$A$2:$A$126,0),MATCH(AB$4,Esquemas_NORM!$H$1:$K$1,0)))</f>
        <v>A la fecha no ha conformado un EAT Área Metropolitana</v>
      </c>
      <c r="AC989" s="568" t="str">
        <f>IF($E989="","",INDEX(Esquemas_NORM!$H$2:$K$126,MATCH($E989,Esquemas_NORM!$A$2:$A$126,0),MATCH(AC$4,Esquemas_NORM!$H$1:$K$1,0)))</f>
        <v>A la fecha no ha conformado un EAT asociación - unión</v>
      </c>
      <c r="AD989" s="645"/>
    </row>
    <row r="990" spans="1:30" hidden="1" x14ac:dyDescent="0.3">
      <c r="A990" s="556">
        <v>2022</v>
      </c>
      <c r="B990" s="529" t="s">
        <v>556</v>
      </c>
      <c r="C990" s="529" t="s">
        <v>368</v>
      </c>
      <c r="D990" s="529" t="s">
        <v>580</v>
      </c>
      <c r="E990" s="529" t="s">
        <v>395</v>
      </c>
      <c r="F990" s="529" t="s">
        <v>371</v>
      </c>
      <c r="G990" s="529" t="s">
        <v>396</v>
      </c>
      <c r="H990" s="557">
        <v>81.775117569885765</v>
      </c>
      <c r="I990" s="557">
        <v>0</v>
      </c>
      <c r="J990" s="558">
        <v>81.775117569885765</v>
      </c>
      <c r="K990" s="557">
        <v>5.3315939425612928</v>
      </c>
      <c r="L990" s="557">
        <v>8.5261529198313752</v>
      </c>
      <c r="M990" s="558">
        <v>13.857746862392668</v>
      </c>
      <c r="N990" s="557">
        <v>25.132949413951792</v>
      </c>
      <c r="O990" s="557">
        <v>24.851844412146608</v>
      </c>
      <c r="P990" s="557">
        <v>4.8737580285378348</v>
      </c>
      <c r="Q990" s="557">
        <v>3.9203739078657263</v>
      </c>
      <c r="R990" s="557">
        <v>15.617652757328379</v>
      </c>
      <c r="S990" s="557">
        <v>13.445201125790637</v>
      </c>
      <c r="T990" s="557">
        <v>18.382844478514791</v>
      </c>
      <c r="U990" s="557">
        <v>6.7374303109106153</v>
      </c>
      <c r="V990" s="558">
        <v>112.96205443504638</v>
      </c>
      <c r="W990" s="558">
        <v>256.22430240660037</v>
      </c>
      <c r="X990" s="557">
        <v>29.256390388778172</v>
      </c>
      <c r="Y990" s="559">
        <v>285.31297616051648</v>
      </c>
      <c r="Z990" s="568" t="str">
        <f>SUBSTITUTE(SUBSTITUTE(SUBSTITUTE(SUBSTITUTE(IF(E990="","",VLOOKUP(E990,Esquemas_NORM!$A$2:$H$126,8,FALSE)),"PROVINCIA ADMINISTRATIVA Y DE PLANIFICACIÓN","PAT"),"PROVINCIA ADMINISTRATIVA Y DE PLANIFICACION","PAT"),"PROVINCIA ADMINISTRATIVA DE PLANIFICACION","PAT"),"PROVINCIA ADMINISTRATIVA Y PLANIFICACION","PAT")</f>
        <v>PAT CARTAMA</v>
      </c>
      <c r="AA990" s="568" t="str">
        <f>IF($E990="","",INDEX(Esquemas_NORM!$H$2:$K$126,MATCH($E990,Esquemas_NORM!$A$2:$A$126,0),MATCH(AA$4,Esquemas_NORM!$H$1:$K$1,0)))</f>
        <v>A la fecha no ha conformado un EAT Región</v>
      </c>
      <c r="AB990" s="568" t="str">
        <f>IF($E990="","",INDEX(Esquemas_NORM!$H$2:$K$126,MATCH($E990,Esquemas_NORM!$A$2:$A$126,0),MATCH(AB$4,Esquemas_NORM!$H$1:$K$1,0)))</f>
        <v>A la fecha no ha conformado un EAT Área Metropolitana</v>
      </c>
      <c r="AC990" s="568" t="str">
        <f>IF($E990="","",INDEX(Esquemas_NORM!$H$2:$K$126,MATCH($E990,Esquemas_NORM!$A$2:$A$126,0),MATCH(AC$4,Esquemas_NORM!$H$1:$K$1,0)))</f>
        <v>A la fecha no ha conformado un EAT asociación - unión</v>
      </c>
      <c r="AD990" s="645"/>
    </row>
    <row r="991" spans="1:30" hidden="1" x14ac:dyDescent="0.3">
      <c r="A991" s="556">
        <v>2022</v>
      </c>
      <c r="B991" s="529" t="s">
        <v>556</v>
      </c>
      <c r="C991" s="529" t="s">
        <v>368</v>
      </c>
      <c r="D991" s="529" t="s">
        <v>580</v>
      </c>
      <c r="E991" s="529" t="s">
        <v>397</v>
      </c>
      <c r="F991" s="529" t="s">
        <v>371</v>
      </c>
      <c r="G991" s="529" t="s">
        <v>398</v>
      </c>
      <c r="H991" s="557">
        <v>6.2223769770131385</v>
      </c>
      <c r="I991" s="557">
        <v>3.6942060899854043</v>
      </c>
      <c r="J991" s="558">
        <v>9.9165830669985429</v>
      </c>
      <c r="K991" s="557">
        <v>11.396539746305551</v>
      </c>
      <c r="L991" s="557">
        <v>31.568227079610615</v>
      </c>
      <c r="M991" s="558">
        <v>42.964766825916165</v>
      </c>
      <c r="N991" s="557">
        <v>7.4649515658008072</v>
      </c>
      <c r="O991" s="557">
        <v>45.758032693960807</v>
      </c>
      <c r="P991" s="557">
        <v>4.1069546004434994</v>
      </c>
      <c r="Q991" s="557">
        <v>2.7326950112988921</v>
      </c>
      <c r="R991" s="557">
        <v>11.707105390258024</v>
      </c>
      <c r="S991" s="557">
        <v>13.879584284324594</v>
      </c>
      <c r="T991" s="557">
        <v>15.214473538346054</v>
      </c>
      <c r="U991" s="557">
        <v>6.0216005789326639</v>
      </c>
      <c r="V991" s="558">
        <v>106.88539766336535</v>
      </c>
      <c r="W991" s="558">
        <v>160.1175867803899</v>
      </c>
      <c r="X991" s="557">
        <v>18.282663209387618</v>
      </c>
      <c r="Y991" s="559">
        <v>178.29544188771641</v>
      </c>
      <c r="Z991" s="568" t="str">
        <f>SUBSTITUTE(SUBSTITUTE(SUBSTITUTE(SUBSTITUTE(IF(E991="","",VLOOKUP(E991,Esquemas_NORM!$A$2:$H$126,8,FALSE)),"PROVINCIA ADMINISTRATIVA Y DE PLANIFICACIÓN","PAT"),"PROVINCIA ADMINISTRATIVA Y DE PLANIFICACION","PAT"),"PROVINCIA ADMINISTRATIVA DE PLANIFICACION","PAT"),"PROVINCIA ADMINISTRATIVA Y PLANIFICACION","PAT")</f>
        <v>PAT CARTAMA</v>
      </c>
      <c r="AA991" s="568" t="str">
        <f>IF($E991="","",INDEX(Esquemas_NORM!$H$2:$K$126,MATCH($E991,Esquemas_NORM!$A$2:$A$126,0),MATCH(AA$4,Esquemas_NORM!$H$1:$K$1,0)))</f>
        <v>A la fecha no ha conformado un EAT Región</v>
      </c>
      <c r="AB991" s="568" t="str">
        <f>IF($E991="","",INDEX(Esquemas_NORM!$H$2:$K$126,MATCH($E991,Esquemas_NORM!$A$2:$A$126,0),MATCH(AB$4,Esquemas_NORM!$H$1:$K$1,0)))</f>
        <v>A la fecha no ha conformado un EAT Área Metropolitana</v>
      </c>
      <c r="AC991" s="568" t="str">
        <f>IF($E991="","",INDEX(Esquemas_NORM!$H$2:$K$126,MATCH($E991,Esquemas_NORM!$A$2:$A$126,0),MATCH(AC$4,Esquemas_NORM!$H$1:$K$1,0)))</f>
        <v>A la fecha no ha conformado un EAT asociación - unión</v>
      </c>
      <c r="AD991" s="645"/>
    </row>
    <row r="992" spans="1:30" hidden="1" x14ac:dyDescent="0.3">
      <c r="A992" s="556">
        <v>2022</v>
      </c>
      <c r="B992" s="529" t="s">
        <v>556</v>
      </c>
      <c r="C992" s="529" t="s">
        <v>368</v>
      </c>
      <c r="D992" s="529" t="s">
        <v>580</v>
      </c>
      <c r="E992" s="529" t="s">
        <v>399</v>
      </c>
      <c r="F992" s="529" t="s">
        <v>371</v>
      </c>
      <c r="G992" s="529" t="s">
        <v>400</v>
      </c>
      <c r="H992" s="557">
        <v>16.001920113130332</v>
      </c>
      <c r="I992" s="557">
        <v>0</v>
      </c>
      <c r="J992" s="558">
        <v>16.001920113130332</v>
      </c>
      <c r="K992" s="557">
        <v>1.6510192064838611</v>
      </c>
      <c r="L992" s="557">
        <v>2.8881615481675995</v>
      </c>
      <c r="M992" s="558">
        <v>4.5391807546514604</v>
      </c>
      <c r="N992" s="557">
        <v>1.2964910027452685</v>
      </c>
      <c r="O992" s="557">
        <v>8.5652952797786082</v>
      </c>
      <c r="P992" s="557">
        <v>2.7085313131666524</v>
      </c>
      <c r="Q992" s="557">
        <v>2.0827087526311967</v>
      </c>
      <c r="R992" s="557">
        <v>11.842640364356322</v>
      </c>
      <c r="S992" s="557">
        <v>7.0587783775943107</v>
      </c>
      <c r="T992" s="557">
        <v>15.872920818016274</v>
      </c>
      <c r="U992" s="557">
        <v>4.1733482977405432</v>
      </c>
      <c r="V992" s="558">
        <v>53.600714206029181</v>
      </c>
      <c r="W992" s="558">
        <v>79.270448701416555</v>
      </c>
      <c r="X992" s="557">
        <v>9.0513162557959479</v>
      </c>
      <c r="Y992" s="559">
        <v>88.269876932636564</v>
      </c>
      <c r="Z992" s="568" t="str">
        <f>SUBSTITUTE(SUBSTITUTE(SUBSTITUTE(SUBSTITUTE(IF(E992="","",VLOOKUP(E992,Esquemas_NORM!$A$2:$H$126,8,FALSE)),"PROVINCIA ADMINISTRATIVA Y DE PLANIFICACIÓN","PAT"),"PROVINCIA ADMINISTRATIVA Y DE PLANIFICACION","PAT"),"PROVINCIA ADMINISTRATIVA DE PLANIFICACION","PAT"),"PROVINCIA ADMINISTRATIVA Y PLANIFICACION","PAT")</f>
        <v>PAT CARTAMA</v>
      </c>
      <c r="AA992" s="568" t="str">
        <f>IF($E992="","",INDEX(Esquemas_NORM!$H$2:$K$126,MATCH($E992,Esquemas_NORM!$A$2:$A$126,0),MATCH(AA$4,Esquemas_NORM!$H$1:$K$1,0)))</f>
        <v>A la fecha no ha conformado un EAT Región</v>
      </c>
      <c r="AB992" s="568" t="str">
        <f>IF($E992="","",INDEX(Esquemas_NORM!$H$2:$K$126,MATCH($E992,Esquemas_NORM!$A$2:$A$126,0),MATCH(AB$4,Esquemas_NORM!$H$1:$K$1,0)))</f>
        <v>A la fecha no ha conformado un EAT Área Metropolitana</v>
      </c>
      <c r="AC992" s="568" t="str">
        <f>IF($E992="","",INDEX(Esquemas_NORM!$H$2:$K$126,MATCH($E992,Esquemas_NORM!$A$2:$A$126,0),MATCH(AC$4,Esquemas_NORM!$H$1:$K$1,0)))</f>
        <v>A la fecha no ha conformado un EAT asociación - unión</v>
      </c>
      <c r="AD992" s="645"/>
    </row>
    <row r="993" spans="1:30" hidden="1" x14ac:dyDescent="0.3">
      <c r="A993" s="556">
        <v>2022</v>
      </c>
      <c r="B993" s="529" t="s">
        <v>556</v>
      </c>
      <c r="C993" s="529" t="s">
        <v>368</v>
      </c>
      <c r="D993" s="529" t="s">
        <v>580</v>
      </c>
      <c r="E993" s="529" t="s">
        <v>401</v>
      </c>
      <c r="F993" s="529" t="s">
        <v>371</v>
      </c>
      <c r="G993" s="529" t="s">
        <v>402</v>
      </c>
      <c r="H993" s="557">
        <v>32.600177973376994</v>
      </c>
      <c r="I993" s="557">
        <v>0</v>
      </c>
      <c r="J993" s="558">
        <v>32.600177973376994</v>
      </c>
      <c r="K993" s="557">
        <v>1.287852202982158</v>
      </c>
      <c r="L993" s="557">
        <v>5.6042541736126017</v>
      </c>
      <c r="M993" s="558">
        <v>6.8921063765947599</v>
      </c>
      <c r="N993" s="557">
        <v>2.9464998540031275</v>
      </c>
      <c r="O993" s="557">
        <v>9.9351482806431104</v>
      </c>
      <c r="P993" s="557">
        <v>4.1385322853715447</v>
      </c>
      <c r="Q993" s="557">
        <v>2.6394373250859737</v>
      </c>
      <c r="R993" s="557">
        <v>11.193571549259238</v>
      </c>
      <c r="S993" s="557">
        <v>9.5863000021896063</v>
      </c>
      <c r="T993" s="557">
        <v>22.991819265893152</v>
      </c>
      <c r="U993" s="557">
        <v>5.0491516570551767</v>
      </c>
      <c r="V993" s="558">
        <v>68.480460219500927</v>
      </c>
      <c r="W993" s="558">
        <v>121.82491309954942</v>
      </c>
      <c r="X993" s="557">
        <v>13.910301182375182</v>
      </c>
      <c r="Y993" s="559">
        <v>135.65547139931931</v>
      </c>
      <c r="Z993" s="568" t="str">
        <f>SUBSTITUTE(SUBSTITUTE(SUBSTITUTE(SUBSTITUTE(IF(E993="","",VLOOKUP(E993,Esquemas_NORM!$A$2:$H$126,8,FALSE)),"PROVINCIA ADMINISTRATIVA Y DE PLANIFICACIÓN","PAT"),"PROVINCIA ADMINISTRATIVA Y DE PLANIFICACION","PAT"),"PROVINCIA ADMINISTRATIVA DE PLANIFICACION","PAT"),"PROVINCIA ADMINISTRATIVA Y PLANIFICACION","PAT")</f>
        <v>PAT CARTAMA</v>
      </c>
      <c r="AA993" s="568" t="str">
        <f>IF($E993="","",INDEX(Esquemas_NORM!$H$2:$K$126,MATCH($E993,Esquemas_NORM!$A$2:$A$126,0),MATCH(AA$4,Esquemas_NORM!$H$1:$K$1,0)))</f>
        <v>A la fecha no ha conformado un EAT Región</v>
      </c>
      <c r="AB993" s="568" t="str">
        <f>IF($E993="","",INDEX(Esquemas_NORM!$H$2:$K$126,MATCH($E993,Esquemas_NORM!$A$2:$A$126,0),MATCH(AB$4,Esquemas_NORM!$H$1:$K$1,0)))</f>
        <v>A la fecha no ha conformado un EAT Área Metropolitana</v>
      </c>
      <c r="AC993" s="568" t="str">
        <f>IF($E993="","",INDEX(Esquemas_NORM!$H$2:$K$126,MATCH($E993,Esquemas_NORM!$A$2:$A$126,0),MATCH(AC$4,Esquemas_NORM!$H$1:$K$1,0)))</f>
        <v>A la fecha no ha conformado un EAT asociación - unión</v>
      </c>
      <c r="AD993" s="645"/>
    </row>
    <row r="994" spans="1:30" hidden="1" x14ac:dyDescent="0.3">
      <c r="A994" s="556">
        <v>2022</v>
      </c>
      <c r="B994" s="529" t="s">
        <v>556</v>
      </c>
      <c r="C994" s="529" t="s">
        <v>368</v>
      </c>
      <c r="D994" s="529" t="s">
        <v>579</v>
      </c>
      <c r="E994" s="529" t="s">
        <v>403</v>
      </c>
      <c r="F994" s="529" t="s">
        <v>371</v>
      </c>
      <c r="G994" s="529" t="s">
        <v>404</v>
      </c>
      <c r="H994" s="557">
        <v>96.808911378074555</v>
      </c>
      <c r="I994" s="557">
        <v>7.6648279392394665E-3</v>
      </c>
      <c r="J994" s="558">
        <v>96.816576206013792</v>
      </c>
      <c r="K994" s="557">
        <v>6.9653215899045069</v>
      </c>
      <c r="L994" s="557">
        <v>8.7432669138698476</v>
      </c>
      <c r="M994" s="558">
        <v>15.708588503774354</v>
      </c>
      <c r="N994" s="557">
        <v>16.729032675957612</v>
      </c>
      <c r="O994" s="557">
        <v>26.349440323919801</v>
      </c>
      <c r="P994" s="557">
        <v>5.6029100555750446</v>
      </c>
      <c r="Q994" s="557">
        <v>6.0913525483975954</v>
      </c>
      <c r="R994" s="557">
        <v>17.430383409798164</v>
      </c>
      <c r="S994" s="557">
        <v>14.792564561915786</v>
      </c>
      <c r="T994" s="557">
        <v>26.237422898028505</v>
      </c>
      <c r="U994" s="557">
        <v>10.409424268835647</v>
      </c>
      <c r="V994" s="558">
        <v>123.64253074242815</v>
      </c>
      <c r="W994" s="558">
        <v>288.34174678162776</v>
      </c>
      <c r="X994" s="557">
        <v>32.92364787411455</v>
      </c>
      <c r="Y994" s="559">
        <v>321.07665491869847</v>
      </c>
      <c r="Z994" s="568" t="str">
        <f>SUBSTITUTE(SUBSTITUTE(SUBSTITUTE(SUBSTITUTE(IF(E994="","",VLOOKUP(E994,Esquemas_NORM!$A$2:$H$126,8,FALSE)),"PROVINCIA ADMINISTRATIVA Y DE PLANIFICACIÓN","PAT"),"PROVINCIA ADMINISTRATIVA Y DE PLANIFICACION","PAT"),"PROVINCIA ADMINISTRATIVA DE PLANIFICACION","PAT"),"PROVINCIA ADMINISTRATIVA Y PLANIFICACION","PAT")</f>
        <v>PAT SAN JUAN</v>
      </c>
      <c r="AA994" s="568" t="str">
        <f>IF($E994="","",INDEX(Esquemas_NORM!$H$2:$K$126,MATCH($E994,Esquemas_NORM!$A$2:$A$126,0),MATCH(AA$4,Esquemas_NORM!$H$1:$K$1,0)))</f>
        <v>A la fecha no ha conformado un EAT Región</v>
      </c>
      <c r="AB994" s="568" t="str">
        <f>IF($E994="","",INDEX(Esquemas_NORM!$H$2:$K$126,MATCH($E994,Esquemas_NORM!$A$2:$A$126,0),MATCH(AB$4,Esquemas_NORM!$H$1:$K$1,0)))</f>
        <v>A la fecha no ha conformado un EAT Área Metropolitana</v>
      </c>
      <c r="AC994" s="568" t="str">
        <f>IF($E994="","",INDEX(Esquemas_NORM!$H$2:$K$126,MATCH($E994,Esquemas_NORM!$A$2:$A$126,0),MATCH(AC$4,Esquemas_NORM!$H$1:$K$1,0)))</f>
        <v>A la fecha no ha conformado un EAT asociación - unión</v>
      </c>
      <c r="AD994" s="645"/>
    </row>
    <row r="995" spans="1:30" hidden="1" x14ac:dyDescent="0.3">
      <c r="A995" s="556">
        <v>2022</v>
      </c>
      <c r="B995" s="529" t="s">
        <v>556</v>
      </c>
      <c r="C995" s="529" t="s">
        <v>368</v>
      </c>
      <c r="D995" s="529" t="s">
        <v>580</v>
      </c>
      <c r="E995" s="529" t="s">
        <v>405</v>
      </c>
      <c r="F995" s="529" t="s">
        <v>371</v>
      </c>
      <c r="G995" s="529" t="s">
        <v>406</v>
      </c>
      <c r="H995" s="557">
        <v>75.49233030508644</v>
      </c>
      <c r="I995" s="557">
        <v>3.18665779664319E-2</v>
      </c>
      <c r="J995" s="558">
        <v>75.524196883052866</v>
      </c>
      <c r="K995" s="557">
        <v>10.911678636795605</v>
      </c>
      <c r="L995" s="557">
        <v>7.3500202149819263</v>
      </c>
      <c r="M995" s="558">
        <v>18.261698851777531</v>
      </c>
      <c r="N995" s="557">
        <v>6.587154795599754</v>
      </c>
      <c r="O995" s="557">
        <v>51.09305283085093</v>
      </c>
      <c r="P995" s="557">
        <v>11.573678057030104</v>
      </c>
      <c r="Q995" s="557">
        <v>9.6893317177020108</v>
      </c>
      <c r="R995" s="557">
        <v>39.580535486305315</v>
      </c>
      <c r="S995" s="557">
        <v>26.419292750638128</v>
      </c>
      <c r="T995" s="557">
        <v>39.957272291234162</v>
      </c>
      <c r="U995" s="557">
        <v>15.468943627937641</v>
      </c>
      <c r="V995" s="558">
        <v>200.36926155729807</v>
      </c>
      <c r="W995" s="558">
        <v>326.04511646021035</v>
      </c>
      <c r="X995" s="557">
        <v>37.228721561235439</v>
      </c>
      <c r="Y995" s="559">
        <v>363.06041880542148</v>
      </c>
      <c r="Z995" s="568" t="str">
        <f>SUBSTITUTE(SUBSTITUTE(SUBSTITUTE(SUBSTITUTE(IF(E995="","",VLOOKUP(E995,Esquemas_NORM!$A$2:$H$126,8,FALSE)),"PROVINCIA ADMINISTRATIVA Y DE PLANIFICACIÓN","PAT"),"PROVINCIA ADMINISTRATIVA Y DE PLANIFICACION","PAT"),"PROVINCIA ADMINISTRATIVA DE PLANIFICACION","PAT"),"PROVINCIA ADMINISTRATIVA Y PLANIFICACION","PAT")</f>
        <v>PAT CARTAMA</v>
      </c>
      <c r="AA995" s="568" t="str">
        <f>IF($E995="","",INDEX(Esquemas_NORM!$H$2:$K$126,MATCH($E995,Esquemas_NORM!$A$2:$A$126,0),MATCH(AA$4,Esquemas_NORM!$H$1:$K$1,0)))</f>
        <v>A la fecha no ha conformado un EAT Región</v>
      </c>
      <c r="AB995" s="568" t="str">
        <f>IF($E995="","",INDEX(Esquemas_NORM!$H$2:$K$126,MATCH($E995,Esquemas_NORM!$A$2:$A$126,0),MATCH(AB$4,Esquemas_NORM!$H$1:$K$1,0)))</f>
        <v>A la fecha no ha conformado un EAT Área Metropolitana</v>
      </c>
      <c r="AC995" s="568" t="str">
        <f>IF($E995="","",INDEX(Esquemas_NORM!$H$2:$K$126,MATCH($E995,Esquemas_NORM!$A$2:$A$126,0),MATCH(AC$4,Esquemas_NORM!$H$1:$K$1,0)))</f>
        <v>A la fecha no ha conformado un EAT asociación - unión</v>
      </c>
      <c r="AD995" s="645"/>
    </row>
    <row r="996" spans="1:30" hidden="1" x14ac:dyDescent="0.3">
      <c r="A996" s="556">
        <v>2022</v>
      </c>
      <c r="B996" s="529" t="s">
        <v>556</v>
      </c>
      <c r="C996" s="529" t="s">
        <v>368</v>
      </c>
      <c r="D996" s="529" t="s">
        <v>580</v>
      </c>
      <c r="E996" s="529" t="s">
        <v>407</v>
      </c>
      <c r="F996" s="529" t="s">
        <v>371</v>
      </c>
      <c r="G996" s="529" t="s">
        <v>408</v>
      </c>
      <c r="H996" s="557">
        <v>82.926128260396695</v>
      </c>
      <c r="I996" s="557">
        <v>0</v>
      </c>
      <c r="J996" s="558">
        <v>82.926128260396695</v>
      </c>
      <c r="K996" s="557">
        <v>12.513841982303168</v>
      </c>
      <c r="L996" s="557">
        <v>15.177931928496635</v>
      </c>
      <c r="M996" s="558">
        <v>27.691773910799803</v>
      </c>
      <c r="N996" s="557">
        <v>4.3288439925758881</v>
      </c>
      <c r="O996" s="557">
        <v>31.347660638655238</v>
      </c>
      <c r="P996" s="557">
        <v>9.816249612919556</v>
      </c>
      <c r="Q996" s="557">
        <v>6.341003843039541</v>
      </c>
      <c r="R996" s="557">
        <v>21.852035487324006</v>
      </c>
      <c r="S996" s="557">
        <v>17.648139019749255</v>
      </c>
      <c r="T996" s="557">
        <v>23.9091437811344</v>
      </c>
      <c r="U996" s="557">
        <v>10.205377417928874</v>
      </c>
      <c r="V996" s="558">
        <v>125.44845379332675</v>
      </c>
      <c r="W996" s="558">
        <v>274.27230086263046</v>
      </c>
      <c r="X996" s="557">
        <v>31.317160126880722</v>
      </c>
      <c r="Y996" s="559">
        <v>305.40993068381999</v>
      </c>
      <c r="Z996" s="568" t="str">
        <f>SUBSTITUTE(SUBSTITUTE(SUBSTITUTE(SUBSTITUTE(IF(E996="","",VLOOKUP(E996,Esquemas_NORM!$A$2:$H$126,8,FALSE)),"PROVINCIA ADMINISTRATIVA Y DE PLANIFICACIÓN","PAT"),"PROVINCIA ADMINISTRATIVA Y DE PLANIFICACION","PAT"),"PROVINCIA ADMINISTRATIVA DE PLANIFICACION","PAT"),"PROVINCIA ADMINISTRATIVA Y PLANIFICACION","PAT")</f>
        <v>PAT CARTAMA</v>
      </c>
      <c r="AA996" s="568" t="str">
        <f>IF($E996="","",INDEX(Esquemas_NORM!$H$2:$K$126,MATCH($E996,Esquemas_NORM!$A$2:$A$126,0),MATCH(AA$4,Esquemas_NORM!$H$1:$K$1,0)))</f>
        <v>A la fecha no ha conformado un EAT Región</v>
      </c>
      <c r="AB996" s="568" t="str">
        <f>IF($E996="","",INDEX(Esquemas_NORM!$H$2:$K$126,MATCH($E996,Esquemas_NORM!$A$2:$A$126,0),MATCH(AB$4,Esquemas_NORM!$H$1:$K$1,0)))</f>
        <v>A la fecha no ha conformado un EAT Área Metropolitana</v>
      </c>
      <c r="AC996" s="568" t="str">
        <f>IF($E996="","",INDEX(Esquemas_NORM!$H$2:$K$126,MATCH($E996,Esquemas_NORM!$A$2:$A$126,0),MATCH(AC$4,Esquemas_NORM!$H$1:$K$1,0)))</f>
        <v>A la fecha no ha conformado un EAT asociación - unión</v>
      </c>
      <c r="AD996" s="645"/>
    </row>
    <row r="997" spans="1:30" hidden="1" x14ac:dyDescent="0.3">
      <c r="A997" s="556">
        <v>2022</v>
      </c>
      <c r="B997" s="529" t="s">
        <v>556</v>
      </c>
      <c r="C997" s="529" t="s">
        <v>368</v>
      </c>
      <c r="D997" s="529" t="s">
        <v>580</v>
      </c>
      <c r="E997" s="529" t="s">
        <v>409</v>
      </c>
      <c r="F997" s="529" t="s">
        <v>371</v>
      </c>
      <c r="G997" s="529" t="s">
        <v>410</v>
      </c>
      <c r="H997" s="557">
        <v>28.861937080890382</v>
      </c>
      <c r="I997" s="557">
        <v>1.1647169980575891</v>
      </c>
      <c r="J997" s="558">
        <v>30.026654078947971</v>
      </c>
      <c r="K997" s="557">
        <v>2.5771080466227558</v>
      </c>
      <c r="L997" s="557">
        <v>2.91549309188524</v>
      </c>
      <c r="M997" s="558">
        <v>5.4926011385079958</v>
      </c>
      <c r="N997" s="557">
        <v>2.8341224082670129</v>
      </c>
      <c r="O997" s="557">
        <v>8.4391556085961987</v>
      </c>
      <c r="P997" s="557">
        <v>2.6185053456681184</v>
      </c>
      <c r="Q997" s="557">
        <v>2.530212978373731</v>
      </c>
      <c r="R997" s="557">
        <v>8.1607070626054181</v>
      </c>
      <c r="S997" s="557">
        <v>7.2375987963126134</v>
      </c>
      <c r="T997" s="557">
        <v>15.730649852670515</v>
      </c>
      <c r="U997" s="557">
        <v>3.9278633491437205</v>
      </c>
      <c r="V997" s="558">
        <v>51.478815401637327</v>
      </c>
      <c r="W997" s="558">
        <v>101.13376861748232</v>
      </c>
      <c r="X997" s="557">
        <v>11.5477298147408</v>
      </c>
      <c r="Y997" s="559">
        <v>112.61529934343982</v>
      </c>
      <c r="Z997" s="568" t="str">
        <f>SUBSTITUTE(SUBSTITUTE(SUBSTITUTE(SUBSTITUTE(IF(E997="","",VLOOKUP(E997,Esquemas_NORM!$A$2:$H$126,8,FALSE)),"PROVINCIA ADMINISTRATIVA Y DE PLANIFICACIÓN","PAT"),"PROVINCIA ADMINISTRATIVA Y DE PLANIFICACION","PAT"),"PROVINCIA ADMINISTRATIVA DE PLANIFICACION","PAT"),"PROVINCIA ADMINISTRATIVA Y PLANIFICACION","PAT")</f>
        <v>PAT CARTAMA</v>
      </c>
      <c r="AA997" s="568" t="str">
        <f>IF($E997="","",INDEX(Esquemas_NORM!$H$2:$K$126,MATCH($E997,Esquemas_NORM!$A$2:$A$126,0),MATCH(AA$4,Esquemas_NORM!$H$1:$K$1,0)))</f>
        <v>A la fecha no ha conformado un EAT Región</v>
      </c>
      <c r="AB997" s="568" t="str">
        <f>IF($E997="","",INDEX(Esquemas_NORM!$H$2:$K$126,MATCH($E997,Esquemas_NORM!$A$2:$A$126,0),MATCH(AB$4,Esquemas_NORM!$H$1:$K$1,0)))</f>
        <v>A la fecha no ha conformado un EAT Área Metropolitana</v>
      </c>
      <c r="AC997" s="568" t="str">
        <f>IF($E997="","",INDEX(Esquemas_NORM!$H$2:$K$126,MATCH($E997,Esquemas_NORM!$A$2:$A$126,0),MATCH(AC$4,Esquemas_NORM!$H$1:$K$1,0)))</f>
        <v>A la fecha no ha conformado un EAT asociación - unión</v>
      </c>
      <c r="AD997" s="645"/>
    </row>
    <row r="998" spans="1:30" hidden="1" x14ac:dyDescent="0.3">
      <c r="A998" s="556">
        <v>2022</v>
      </c>
      <c r="B998" s="529" t="s">
        <v>556</v>
      </c>
      <c r="C998" s="529" t="s">
        <v>368</v>
      </c>
      <c r="D998" s="529" t="s">
        <v>577</v>
      </c>
      <c r="E998" s="529" t="s">
        <v>411</v>
      </c>
      <c r="F998" s="529" t="s">
        <v>371</v>
      </c>
      <c r="G998" s="529" t="s">
        <v>412</v>
      </c>
      <c r="H998" s="557">
        <v>19.738874236693597</v>
      </c>
      <c r="I998" s="557">
        <v>7.8734831397612979</v>
      </c>
      <c r="J998" s="558">
        <v>27.612357376454895</v>
      </c>
      <c r="K998" s="557">
        <v>3.5139515194027848</v>
      </c>
      <c r="L998" s="557">
        <v>3.1233025587586964</v>
      </c>
      <c r="M998" s="558">
        <v>6.6372540781614813</v>
      </c>
      <c r="N998" s="557">
        <v>4.4025774770293591</v>
      </c>
      <c r="O998" s="557">
        <v>16.627893037924544</v>
      </c>
      <c r="P998" s="557">
        <v>5.6480942348148426</v>
      </c>
      <c r="Q998" s="557">
        <v>3.1829986082758444</v>
      </c>
      <c r="R998" s="557">
        <v>15.634015923788363</v>
      </c>
      <c r="S998" s="557">
        <v>11.534887143361919</v>
      </c>
      <c r="T998" s="557">
        <v>15.492749290894825</v>
      </c>
      <c r="U998" s="557">
        <v>8.7263535833292742</v>
      </c>
      <c r="V998" s="558">
        <v>81.249569299418965</v>
      </c>
      <c r="W998" s="558">
        <v>127.23677007444007</v>
      </c>
      <c r="X998" s="557">
        <v>14.528241787154837</v>
      </c>
      <c r="Y998" s="559">
        <v>141.68172654202425</v>
      </c>
      <c r="Z998" s="568" t="str">
        <f>SUBSTITUTE(SUBSTITUTE(SUBSTITUTE(SUBSTITUTE(IF(E998="","",VLOOKUP(E998,Esquemas_NORM!$A$2:$H$126,8,FALSE)),"PROVINCIA ADMINISTRATIVA Y DE PLANIFICACIÓN","PAT"),"PROVINCIA ADMINISTRATIVA Y DE PLANIFICACION","PAT"),"PROVINCIA ADMINISTRATIVA DE PLANIFICACION","PAT"),"PROVINCIA ADMINISTRATIVA Y PLANIFICACION","PAT")</f>
        <v>PAT DE PENDERISCO Y SINIFANÁ</v>
      </c>
      <c r="AA998" s="568" t="str">
        <f>IF($E998="","",INDEX(Esquemas_NORM!$H$2:$K$126,MATCH($E998,Esquemas_NORM!$A$2:$A$126,0),MATCH(AA$4,Esquemas_NORM!$H$1:$K$1,0)))</f>
        <v>A la fecha no ha conformado un EAT Región</v>
      </c>
      <c r="AB998" s="568" t="str">
        <f>IF($E998="","",INDEX(Esquemas_NORM!$H$2:$K$126,MATCH($E998,Esquemas_NORM!$A$2:$A$126,0),MATCH(AB$4,Esquemas_NORM!$H$1:$K$1,0)))</f>
        <v>A la fecha no ha conformado un EAT Área Metropolitana</v>
      </c>
      <c r="AC998" s="568" t="str">
        <f>IF($E998="","",INDEX(Esquemas_NORM!$H$2:$K$126,MATCH($E998,Esquemas_NORM!$A$2:$A$126,0),MATCH(AC$4,Esquemas_NORM!$H$1:$K$1,0)))</f>
        <v>A la fecha no ha conformado un EAT asociación - unión</v>
      </c>
      <c r="AD998" s="645"/>
    </row>
    <row r="999" spans="1:30" hidden="1" x14ac:dyDescent="0.3">
      <c r="A999" s="556">
        <v>2022</v>
      </c>
      <c r="B999" s="529" t="s">
        <v>556</v>
      </c>
      <c r="C999" s="529" t="s">
        <v>368</v>
      </c>
      <c r="D999" s="529" t="s">
        <v>579</v>
      </c>
      <c r="E999" s="529" t="s">
        <v>413</v>
      </c>
      <c r="F999" s="529" t="s">
        <v>371</v>
      </c>
      <c r="G999" s="529" t="s">
        <v>414</v>
      </c>
      <c r="H999" s="557">
        <v>228.55729240927491</v>
      </c>
      <c r="I999" s="557">
        <v>0</v>
      </c>
      <c r="J999" s="558">
        <v>228.55729240927491</v>
      </c>
      <c r="K999" s="557">
        <v>10.191363466412007</v>
      </c>
      <c r="L999" s="557">
        <v>25.426568107195159</v>
      </c>
      <c r="M999" s="558">
        <v>35.617931573607166</v>
      </c>
      <c r="N999" s="557">
        <v>8.3523887579739533</v>
      </c>
      <c r="O999" s="557">
        <v>47.048773679840593</v>
      </c>
      <c r="P999" s="557">
        <v>13.050876070495475</v>
      </c>
      <c r="Q999" s="557">
        <v>13.82190714982911</v>
      </c>
      <c r="R999" s="557">
        <v>35.916956046867803</v>
      </c>
      <c r="S999" s="557">
        <v>32.509979257235614</v>
      </c>
      <c r="T999" s="557">
        <v>62.982031985188989</v>
      </c>
      <c r="U999" s="557">
        <v>19.354998529464797</v>
      </c>
      <c r="V999" s="558">
        <v>233.03791147689637</v>
      </c>
      <c r="W999" s="558">
        <v>611.80263769808857</v>
      </c>
      <c r="X999" s="557">
        <v>69.857295507329766</v>
      </c>
      <c r="Y999" s="559">
        <v>681.25946580778816</v>
      </c>
      <c r="Z999" s="568" t="str">
        <f>SUBSTITUTE(SUBSTITUTE(SUBSTITUTE(SUBSTITUTE(IF(E999="","",VLOOKUP(E999,Esquemas_NORM!$A$2:$H$126,8,FALSE)),"PROVINCIA ADMINISTRATIVA Y DE PLANIFICACIÓN","PAT"),"PROVINCIA ADMINISTRATIVA Y DE PLANIFICACION","PAT"),"PROVINCIA ADMINISTRATIVA DE PLANIFICACION","PAT"),"PROVINCIA ADMINISTRATIVA Y PLANIFICACION","PAT")</f>
        <v>PAT DE PENDERISCO Y SINIFANÁ</v>
      </c>
      <c r="AA999" s="568" t="str">
        <f>IF($E999="","",INDEX(Esquemas_NORM!$H$2:$K$126,MATCH($E999,Esquemas_NORM!$A$2:$A$126,0),MATCH(AA$4,Esquemas_NORM!$H$1:$K$1,0)))</f>
        <v>A la fecha no ha conformado un EAT Región</v>
      </c>
      <c r="AB999" s="568" t="str">
        <f>IF($E999="","",INDEX(Esquemas_NORM!$H$2:$K$126,MATCH($E999,Esquemas_NORM!$A$2:$A$126,0),MATCH(AB$4,Esquemas_NORM!$H$1:$K$1,0)))</f>
        <v>A la fecha no ha conformado un EAT Área Metropolitana</v>
      </c>
      <c r="AC999" s="568" t="str">
        <f>IF($E999="","",INDEX(Esquemas_NORM!$H$2:$K$126,MATCH($E999,Esquemas_NORM!$A$2:$A$126,0),MATCH(AC$4,Esquemas_NORM!$H$1:$K$1,0)))</f>
        <v>A la fecha no ha conformado un EAT asociación - unión</v>
      </c>
      <c r="AD999" s="645"/>
    </row>
    <row r="1000" spans="1:30" hidden="1" x14ac:dyDescent="0.3">
      <c r="A1000" s="556">
        <v>2022</v>
      </c>
      <c r="B1000" s="529" t="s">
        <v>556</v>
      </c>
      <c r="C1000" s="529" t="s">
        <v>368</v>
      </c>
      <c r="D1000" s="529" t="s">
        <v>580</v>
      </c>
      <c r="E1000" s="529" t="s">
        <v>415</v>
      </c>
      <c r="F1000" s="529" t="s">
        <v>371</v>
      </c>
      <c r="G1000" s="529" t="s">
        <v>416</v>
      </c>
      <c r="H1000" s="557">
        <v>109.32274842920934</v>
      </c>
      <c r="I1000" s="557">
        <v>10.352565622953655</v>
      </c>
      <c r="J1000" s="558">
        <v>119.675314052163</v>
      </c>
      <c r="K1000" s="557">
        <v>4.2024084971973439</v>
      </c>
      <c r="L1000" s="557">
        <v>8.7442048169146975</v>
      </c>
      <c r="M1000" s="558">
        <v>12.946613314112042</v>
      </c>
      <c r="N1000" s="557">
        <v>2.206365710640751</v>
      </c>
      <c r="O1000" s="557">
        <v>9.2282728186331031</v>
      </c>
      <c r="P1000" s="557">
        <v>3.4524289585529737</v>
      </c>
      <c r="Q1000" s="557">
        <v>2.3540303621397998</v>
      </c>
      <c r="R1000" s="557">
        <v>12.365793786906064</v>
      </c>
      <c r="S1000" s="557">
        <v>9.0600228639735381</v>
      </c>
      <c r="T1000" s="557">
        <v>16.123167017837968</v>
      </c>
      <c r="U1000" s="557">
        <v>6.2791766361717212</v>
      </c>
      <c r="V1000" s="558">
        <v>61.069258154855923</v>
      </c>
      <c r="W1000" s="558">
        <v>257.85535754600704</v>
      </c>
      <c r="X1000" s="557">
        <v>29.442628717678794</v>
      </c>
      <c r="Y1000" s="559">
        <v>287.12920198974081</v>
      </c>
      <c r="Z1000" s="568" t="str">
        <f>SUBSTITUTE(SUBSTITUTE(SUBSTITUTE(SUBSTITUTE(IF(E1000="","",VLOOKUP(E1000,Esquemas_NORM!$A$2:$H$126,8,FALSE)),"PROVINCIA ADMINISTRATIVA Y DE PLANIFICACIÓN","PAT"),"PROVINCIA ADMINISTRATIVA Y DE PLANIFICACION","PAT"),"PROVINCIA ADMINISTRATIVA DE PLANIFICACION","PAT"),"PROVINCIA ADMINISTRATIVA Y PLANIFICACION","PAT")</f>
        <v>PAT CARTAMA</v>
      </c>
      <c r="AA1000" s="568" t="str">
        <f>IF($E1000="","",INDEX(Esquemas_NORM!$H$2:$K$126,MATCH($E1000,Esquemas_NORM!$A$2:$A$126,0),MATCH(AA$4,Esquemas_NORM!$H$1:$K$1,0)))</f>
        <v>A la fecha no ha conformado un EAT Región</v>
      </c>
      <c r="AB1000" s="568" t="str">
        <f>IF($E1000="","",INDEX(Esquemas_NORM!$H$2:$K$126,MATCH($E1000,Esquemas_NORM!$A$2:$A$126,0),MATCH(AB$4,Esquemas_NORM!$H$1:$K$1,0)))</f>
        <v>A la fecha no ha conformado un EAT Área Metropolitana</v>
      </c>
      <c r="AC1000" s="568" t="str">
        <f>IF($E1000="","",INDEX(Esquemas_NORM!$H$2:$K$126,MATCH($E1000,Esquemas_NORM!$A$2:$A$126,0),MATCH(AC$4,Esquemas_NORM!$H$1:$K$1,0)))</f>
        <v>A la fecha no ha conformado un EAT asociación - unión</v>
      </c>
      <c r="AD1000" s="645"/>
    </row>
    <row r="1001" spans="1:30" hidden="1" x14ac:dyDescent="0.3">
      <c r="A1001" s="556">
        <v>2022</v>
      </c>
      <c r="B1001" s="529" t="s">
        <v>556</v>
      </c>
      <c r="C1001" s="529" t="s">
        <v>368</v>
      </c>
      <c r="D1001" s="529" t="s">
        <v>577</v>
      </c>
      <c r="E1001" s="529" t="s">
        <v>417</v>
      </c>
      <c r="F1001" s="529" t="s">
        <v>371</v>
      </c>
      <c r="G1001" s="529" t="s">
        <v>418</v>
      </c>
      <c r="H1001" s="557">
        <v>42.88949401561603</v>
      </c>
      <c r="I1001" s="557">
        <v>11.46681963201803</v>
      </c>
      <c r="J1001" s="558">
        <v>54.35631364763406</v>
      </c>
      <c r="K1001" s="557">
        <v>5.4776252028097083</v>
      </c>
      <c r="L1001" s="557">
        <v>6.1490396664344003</v>
      </c>
      <c r="M1001" s="558">
        <v>11.626664869244109</v>
      </c>
      <c r="N1001" s="557">
        <v>12.16457805791002</v>
      </c>
      <c r="O1001" s="557">
        <v>33.232019227966063</v>
      </c>
      <c r="P1001" s="557">
        <v>5.4451668158164326</v>
      </c>
      <c r="Q1001" s="557">
        <v>3.7726748989084493</v>
      </c>
      <c r="R1001" s="557">
        <v>17.391760179813492</v>
      </c>
      <c r="S1001" s="557">
        <v>18.210717253043569</v>
      </c>
      <c r="T1001" s="557">
        <v>26.354628949717721</v>
      </c>
      <c r="U1001" s="557">
        <v>7.2268244539843067</v>
      </c>
      <c r="V1001" s="558">
        <v>123.79836983716005</v>
      </c>
      <c r="W1001" s="558">
        <v>218.70427356149614</v>
      </c>
      <c r="X1001" s="557">
        <v>24.972251058605391</v>
      </c>
      <c r="Y1001" s="559">
        <v>243.53336745488616</v>
      </c>
      <c r="Z1001" s="568" t="str">
        <f>SUBSTITUTE(SUBSTITUTE(SUBSTITUTE(SUBSTITUTE(IF(E1001="","",VLOOKUP(E1001,Esquemas_NORM!$A$2:$H$126,8,FALSE)),"PROVINCIA ADMINISTRATIVA Y DE PLANIFICACIÓN","PAT"),"PROVINCIA ADMINISTRATIVA Y DE PLANIFICACION","PAT"),"PROVINCIA ADMINISTRATIVA DE PLANIFICACION","PAT"),"PROVINCIA ADMINISTRATIVA Y PLANIFICACION","PAT")</f>
        <v>PAT CARTAMA</v>
      </c>
      <c r="AA1001" s="568" t="str">
        <f>IF($E1001="","",INDEX(Esquemas_NORM!$H$2:$K$126,MATCH($E1001,Esquemas_NORM!$A$2:$A$126,0),MATCH(AA$4,Esquemas_NORM!$H$1:$K$1,0)))</f>
        <v>A la fecha no ha conformado un EAT Región</v>
      </c>
      <c r="AB1001" s="568" t="str">
        <f>IF($E1001="","",INDEX(Esquemas_NORM!$H$2:$K$126,MATCH($E1001,Esquemas_NORM!$A$2:$A$126,0),MATCH(AB$4,Esquemas_NORM!$H$1:$K$1,0)))</f>
        <v>A la fecha no ha conformado un EAT Área Metropolitana</v>
      </c>
      <c r="AC1001" s="568" t="str">
        <f>IF($E1001="","",INDEX(Esquemas_NORM!$H$2:$K$126,MATCH($E1001,Esquemas_NORM!$A$2:$A$126,0),MATCH(AC$4,Esquemas_NORM!$H$1:$K$1,0)))</f>
        <v>A la fecha no ha conformado un EAT asociación - unión</v>
      </c>
      <c r="AD1001" s="645"/>
    </row>
    <row r="1002" spans="1:30" hidden="1" x14ac:dyDescent="0.3">
      <c r="A1002" s="556">
        <v>2022</v>
      </c>
      <c r="B1002" s="529" t="s">
        <v>556</v>
      </c>
      <c r="C1002" s="529" t="s">
        <v>419</v>
      </c>
      <c r="D1002" s="529" t="s">
        <v>581</v>
      </c>
      <c r="E1002" s="529" t="s">
        <v>421</v>
      </c>
      <c r="F1002" s="529" t="s">
        <v>422</v>
      </c>
      <c r="G1002" s="529" t="s">
        <v>424</v>
      </c>
      <c r="H1002" s="557">
        <v>477.94835138358229</v>
      </c>
      <c r="I1002" s="557">
        <v>3.3927371345235189</v>
      </c>
      <c r="J1002" s="558">
        <v>481.34108851810583</v>
      </c>
      <c r="K1002" s="557">
        <v>77.971291040392401</v>
      </c>
      <c r="L1002" s="557">
        <v>81.267984298322602</v>
      </c>
      <c r="M1002" s="558">
        <v>159.239275338715</v>
      </c>
      <c r="N1002" s="557">
        <v>56.369277170057039</v>
      </c>
      <c r="O1002" s="557">
        <v>475.15417844036386</v>
      </c>
      <c r="P1002" s="557">
        <v>74.947590011527751</v>
      </c>
      <c r="Q1002" s="557">
        <v>74.982061617092029</v>
      </c>
      <c r="R1002" s="557">
        <v>116.97890830169483</v>
      </c>
      <c r="S1002" s="557">
        <v>220.309041672891</v>
      </c>
      <c r="T1002" s="557">
        <v>346.62973274192012</v>
      </c>
      <c r="U1002" s="557">
        <v>77.560027415797919</v>
      </c>
      <c r="V1002" s="558">
        <v>1442.9308173713446</v>
      </c>
      <c r="W1002" s="558">
        <v>2307.0298312778255</v>
      </c>
      <c r="X1002" s="557">
        <v>263.42296475583936</v>
      </c>
      <c r="Y1002" s="559">
        <v>2568.942684478302</v>
      </c>
      <c r="Z1002" s="568" t="str">
        <f>SUBSTITUTE(SUBSTITUTE(SUBSTITUTE(SUBSTITUTE(IF(E1002="","",VLOOKUP(E1002,Esquemas_NORM!$A$2:$H$126,8,FALSE)),"PROVINCIA ADMINISTRATIVA Y DE PLANIFICACIÓN","PAT"),"PROVINCIA ADMINISTRATIVA Y DE PLANIFICACION","PAT"),"PROVINCIA ADMINISTRATIVA DE PLANIFICACION","PAT"),"PROVINCIA ADMINISTRATIVA Y PLANIFICACION","PAT")</f>
        <v>A la fecha no ha conformado un EAT Provincia</v>
      </c>
      <c r="AA1002" s="568" t="str">
        <f>IF($E1002="","",INDEX(Esquemas_NORM!$H$2:$K$126,MATCH($E1002,Esquemas_NORM!$A$2:$A$126,0),MATCH(AA$4,Esquemas_NORM!$H$1:$K$1,0)))</f>
        <v>Región de Planeación y Gestión de Urabá - RPG (Acuerdo de Voluntades)</v>
      </c>
      <c r="AB1002" s="568" t="str">
        <f>IF($E1002="","",INDEX(Esquemas_NORM!$H$2:$K$126,MATCH($E1002,Esquemas_NORM!$A$2:$A$126,0),MATCH(AB$4,Esquemas_NORM!$H$1:$K$1,0)))</f>
        <v>A la fecha no ha conformado un EAT Área Metropolitana</v>
      </c>
      <c r="AC1002" s="568" t="str">
        <f>IF($E1002="","",INDEX(Esquemas_NORM!$H$2:$K$126,MATCH($E1002,Esquemas_NORM!$A$2:$A$126,0),MATCH(AC$4,Esquemas_NORM!$H$1:$K$1,0)))</f>
        <v>ASOCIACIÓN DE MUNICIPIOS DEL URABÁ ANTIOQUEÑO - ASOMURA</v>
      </c>
      <c r="AD1002" s="645"/>
    </row>
    <row r="1003" spans="1:30" hidden="1" x14ac:dyDescent="0.3">
      <c r="A1003" s="556">
        <v>2022</v>
      </c>
      <c r="B1003" s="529" t="s">
        <v>556</v>
      </c>
      <c r="C1003" s="529" t="s">
        <v>419</v>
      </c>
      <c r="D1003" s="529" t="s">
        <v>582</v>
      </c>
      <c r="E1003" s="529" t="s">
        <v>425</v>
      </c>
      <c r="F1003" s="529" t="s">
        <v>422</v>
      </c>
      <c r="G1003" s="529" t="s">
        <v>426</v>
      </c>
      <c r="H1003" s="557">
        <v>48.624049702655874</v>
      </c>
      <c r="I1003" s="557">
        <v>0</v>
      </c>
      <c r="J1003" s="558">
        <v>48.624049702655874</v>
      </c>
      <c r="K1003" s="557">
        <v>2.3508029614675019</v>
      </c>
      <c r="L1003" s="557">
        <v>14.900308750171748</v>
      </c>
      <c r="M1003" s="558">
        <v>17.251111711639251</v>
      </c>
      <c r="N1003" s="557">
        <v>5.4337080912068041</v>
      </c>
      <c r="O1003" s="557">
        <v>59.065120648809611</v>
      </c>
      <c r="P1003" s="557">
        <v>10.975536675566486</v>
      </c>
      <c r="Q1003" s="557">
        <v>8.5885982251570763</v>
      </c>
      <c r="R1003" s="557">
        <v>18.517418405143825</v>
      </c>
      <c r="S1003" s="557">
        <v>26.906158325974207</v>
      </c>
      <c r="T1003" s="557">
        <v>66.367500665606642</v>
      </c>
      <c r="U1003" s="557">
        <v>12.366859665418641</v>
      </c>
      <c r="V1003" s="558">
        <v>208.22090070288328</v>
      </c>
      <c r="W1003" s="558">
        <v>292.15875961543696</v>
      </c>
      <c r="X1003" s="557">
        <v>33.359484820648454</v>
      </c>
      <c r="Y1003" s="559">
        <v>325.32700619854097</v>
      </c>
      <c r="Z1003" s="568" t="str">
        <f>SUBSTITUTE(SUBSTITUTE(SUBSTITUTE(SUBSTITUTE(IF(E1003="","",VLOOKUP(E1003,Esquemas_NORM!$A$2:$H$126,8,FALSE)),"PROVINCIA ADMINISTRATIVA Y DE PLANIFICACIÓN","PAT"),"PROVINCIA ADMINISTRATIVA Y DE PLANIFICACION","PAT"),"PROVINCIA ADMINISTRATIVA DE PLANIFICACION","PAT"),"PROVINCIA ADMINISTRATIVA Y PLANIFICACION","PAT")</f>
        <v>A la fecha no ha conformado un EAT Provincia</v>
      </c>
      <c r="AA1003" s="568" t="str">
        <f>IF($E1003="","",INDEX(Esquemas_NORM!$H$2:$K$126,MATCH($E1003,Esquemas_NORM!$A$2:$A$126,0),MATCH(AA$4,Esquemas_NORM!$H$1:$K$1,0)))</f>
        <v>Región de Planeación y Gestión de Urabá - RPG (Acuerdo de Voluntades)</v>
      </c>
      <c r="AB1003" s="568" t="str">
        <f>IF($E1003="","",INDEX(Esquemas_NORM!$H$2:$K$126,MATCH($E1003,Esquemas_NORM!$A$2:$A$126,0),MATCH(AB$4,Esquemas_NORM!$H$1:$K$1,0)))</f>
        <v>A la fecha no ha conformado un EAT Área Metropolitana</v>
      </c>
      <c r="AC1003" s="568" t="str">
        <f>IF($E1003="","",INDEX(Esquemas_NORM!$H$2:$K$126,MATCH($E1003,Esquemas_NORM!$A$2:$A$126,0),MATCH(AC$4,Esquemas_NORM!$H$1:$K$1,0)))</f>
        <v>ASOCIACIÓN DE MUNICIPIOS DEL URABÁ ANTIOQUEÑO - ASOMURA /ASOCIACIÓN DE MUNICIPIOS DEL URABÁ NORTE-ASOURANOR</v>
      </c>
      <c r="AD1003" s="645"/>
    </row>
    <row r="1004" spans="1:30" hidden="1" x14ac:dyDescent="0.3">
      <c r="A1004" s="556">
        <v>2022</v>
      </c>
      <c r="B1004" s="529" t="s">
        <v>556</v>
      </c>
      <c r="C1004" s="529" t="s">
        <v>419</v>
      </c>
      <c r="D1004" s="529" t="s">
        <v>581</v>
      </c>
      <c r="E1004" s="529" t="s">
        <v>427</v>
      </c>
      <c r="F1004" s="529" t="s">
        <v>422</v>
      </c>
      <c r="G1004" s="529" t="s">
        <v>428</v>
      </c>
      <c r="H1004" s="557">
        <v>418.23085137276826</v>
      </c>
      <c r="I1004" s="557">
        <v>2.4499133028372562</v>
      </c>
      <c r="J1004" s="558">
        <v>420.68076467560553</v>
      </c>
      <c r="K1004" s="557">
        <v>38.83670152515392</v>
      </c>
      <c r="L1004" s="557">
        <v>19.111825293052998</v>
      </c>
      <c r="M1004" s="558">
        <v>57.948526818206915</v>
      </c>
      <c r="N1004" s="557">
        <v>20.933113714520566</v>
      </c>
      <c r="O1004" s="557">
        <v>124.50876677202191</v>
      </c>
      <c r="P1004" s="557">
        <v>25.318995868614131</v>
      </c>
      <c r="Q1004" s="557">
        <v>18.528900497763498</v>
      </c>
      <c r="R1004" s="557">
        <v>44.241165657073992</v>
      </c>
      <c r="S1004" s="557">
        <v>61.087533323727378</v>
      </c>
      <c r="T1004" s="557">
        <v>94.280678401310539</v>
      </c>
      <c r="U1004" s="557">
        <v>24.512800305141898</v>
      </c>
      <c r="V1004" s="558">
        <v>413.41195454017395</v>
      </c>
      <c r="W1004" s="558">
        <v>1117.1677530114603</v>
      </c>
      <c r="X1004" s="557">
        <v>127.56126411454632</v>
      </c>
      <c r="Y1004" s="559">
        <v>1243.9977530954227</v>
      </c>
      <c r="Z1004" s="568" t="str">
        <f>SUBSTITUTE(SUBSTITUTE(SUBSTITUTE(SUBSTITUTE(IF(E1004="","",VLOOKUP(E1004,Esquemas_NORM!$A$2:$H$126,8,FALSE)),"PROVINCIA ADMINISTRATIVA Y DE PLANIFICACIÓN","PAT"),"PROVINCIA ADMINISTRATIVA Y DE PLANIFICACION","PAT"),"PROVINCIA ADMINISTRATIVA DE PLANIFICACION","PAT"),"PROVINCIA ADMINISTRATIVA Y PLANIFICACION","PAT")</f>
        <v>A la fecha no ha conformado un EAT Provincia</v>
      </c>
      <c r="AA1004" s="568" t="str">
        <f>IF($E1004="","",INDEX(Esquemas_NORM!$H$2:$K$126,MATCH($E1004,Esquemas_NORM!$A$2:$A$126,0),MATCH(AA$4,Esquemas_NORM!$H$1:$K$1,0)))</f>
        <v>Región de Planeación y Gestión de Urabá - RPG (Acuerdo de Voluntades)</v>
      </c>
      <c r="AB1004" s="568" t="str">
        <f>IF($E1004="","",INDEX(Esquemas_NORM!$H$2:$K$126,MATCH($E1004,Esquemas_NORM!$A$2:$A$126,0),MATCH(AB$4,Esquemas_NORM!$H$1:$K$1,0)))</f>
        <v>A la fecha no ha conformado un EAT Área Metropolitana</v>
      </c>
      <c r="AC1004" s="568" t="str">
        <f>IF($E1004="","",INDEX(Esquemas_NORM!$H$2:$K$126,MATCH($E1004,Esquemas_NORM!$A$2:$A$126,0),MATCH(AC$4,Esquemas_NORM!$H$1:$K$1,0)))</f>
        <v>ASOCIACIÓN DE MUNICIPIOS DEL URABÁ ANTIOQUEÑO - ASOMURA / ASOCIACIÓN DE MUNICIPIOS DEL CHOCÓ Y URABÁ - ASUMUCUR</v>
      </c>
      <c r="AD1004" s="645"/>
    </row>
    <row r="1005" spans="1:30" hidden="1" x14ac:dyDescent="0.3">
      <c r="A1005" s="556">
        <v>2022</v>
      </c>
      <c r="B1005" s="529" t="s">
        <v>556</v>
      </c>
      <c r="C1005" s="529" t="s">
        <v>419</v>
      </c>
      <c r="D1005" s="529" t="s">
        <v>581</v>
      </c>
      <c r="E1005" s="529" t="s">
        <v>429</v>
      </c>
      <c r="F1005" s="529" t="s">
        <v>422</v>
      </c>
      <c r="G1005" s="529" t="s">
        <v>430</v>
      </c>
      <c r="H1005" s="557">
        <v>313.72748234597339</v>
      </c>
      <c r="I1005" s="557">
        <v>0.96073436206839258</v>
      </c>
      <c r="J1005" s="558">
        <v>314.68821670804175</v>
      </c>
      <c r="K1005" s="557">
        <v>17.885968054928604</v>
      </c>
      <c r="L1005" s="557">
        <v>38.499702423958695</v>
      </c>
      <c r="M1005" s="558">
        <v>56.385670478887299</v>
      </c>
      <c r="N1005" s="557">
        <v>25.043983921119128</v>
      </c>
      <c r="O1005" s="557">
        <v>152.68896640455142</v>
      </c>
      <c r="P1005" s="557">
        <v>37.035735568820925</v>
      </c>
      <c r="Q1005" s="557">
        <v>30.81159499816669</v>
      </c>
      <c r="R1005" s="557">
        <v>52.888202148228046</v>
      </c>
      <c r="S1005" s="557">
        <v>68.270191560290343</v>
      </c>
      <c r="T1005" s="557">
        <v>116.86966547057065</v>
      </c>
      <c r="U1005" s="557">
        <v>34.666254184985995</v>
      </c>
      <c r="V1005" s="558">
        <v>518.27459425673317</v>
      </c>
      <c r="W1005" s="558">
        <v>1046.8979096871972</v>
      </c>
      <c r="X1005" s="557">
        <v>119.53766155406724</v>
      </c>
      <c r="Y1005" s="559">
        <v>1165.7503037127444</v>
      </c>
      <c r="Z1005" s="568" t="str">
        <f>SUBSTITUTE(SUBSTITUTE(SUBSTITUTE(SUBSTITUTE(IF(E1005="","",VLOOKUP(E1005,Esquemas_NORM!$A$2:$H$126,8,FALSE)),"PROVINCIA ADMINISTRATIVA Y DE PLANIFICACIÓN","PAT"),"PROVINCIA ADMINISTRATIVA Y DE PLANIFICACION","PAT"),"PROVINCIA ADMINISTRATIVA DE PLANIFICACION","PAT"),"PROVINCIA ADMINISTRATIVA Y PLANIFICACION","PAT")</f>
        <v>A la fecha no ha conformado un EAT Provincia</v>
      </c>
      <c r="AA1005" s="568" t="str">
        <f>IF($E1005="","",INDEX(Esquemas_NORM!$H$2:$K$126,MATCH($E1005,Esquemas_NORM!$A$2:$A$126,0),MATCH(AA$4,Esquemas_NORM!$H$1:$K$1,0)))</f>
        <v>Región de Planeación y Gestión de Urabá - RPG (Acuerdo de Voluntades)</v>
      </c>
      <c r="AB1005" s="568" t="str">
        <f>IF($E1005="","",INDEX(Esquemas_NORM!$H$2:$K$126,MATCH($E1005,Esquemas_NORM!$A$2:$A$126,0),MATCH(AB$4,Esquemas_NORM!$H$1:$K$1,0)))</f>
        <v>A la fecha no ha conformado un EAT Área Metropolitana</v>
      </c>
      <c r="AC1005" s="568" t="str">
        <f>IF($E1005="","",INDEX(Esquemas_NORM!$H$2:$K$126,MATCH($E1005,Esquemas_NORM!$A$2:$A$126,0),MATCH(AC$4,Esquemas_NORM!$H$1:$K$1,0)))</f>
        <v>ASOCIACIÓN DE MUNICIPIOS DEL URABÁ ANTIOQUEÑO - ASOMURA</v>
      </c>
      <c r="AD1005" s="645"/>
    </row>
    <row r="1006" spans="1:30" hidden="1" x14ac:dyDescent="0.3">
      <c r="A1006" s="556">
        <v>2022</v>
      </c>
      <c r="B1006" s="529" t="s">
        <v>556</v>
      </c>
      <c r="C1006" s="529" t="s">
        <v>419</v>
      </c>
      <c r="D1006" s="529" t="s">
        <v>583</v>
      </c>
      <c r="E1006" s="529" t="s">
        <v>431</v>
      </c>
      <c r="F1006" s="529" t="s">
        <v>422</v>
      </c>
      <c r="G1006" s="529" t="s">
        <v>432</v>
      </c>
      <c r="H1006" s="557">
        <v>1.8809582227315844</v>
      </c>
      <c r="I1006" s="557">
        <v>0</v>
      </c>
      <c r="J1006" s="558">
        <v>1.8809582227315844</v>
      </c>
      <c r="K1006" s="557">
        <v>1.3719434760171519E-2</v>
      </c>
      <c r="L1006" s="557">
        <v>2.0607435387914488</v>
      </c>
      <c r="M1006" s="558">
        <v>2.0744629735516202</v>
      </c>
      <c r="N1006" s="557">
        <v>0.32870764397519792</v>
      </c>
      <c r="O1006" s="557">
        <v>5.6092314410579585</v>
      </c>
      <c r="P1006" s="557">
        <v>1.8340962877445408</v>
      </c>
      <c r="Q1006" s="557">
        <v>0.79231911363375929</v>
      </c>
      <c r="R1006" s="557">
        <v>3.1520411817465694</v>
      </c>
      <c r="S1006" s="557">
        <v>5.9725283819963373</v>
      </c>
      <c r="T1006" s="557">
        <v>18.811696744547234</v>
      </c>
      <c r="U1006" s="557">
        <v>2.6356066470222523</v>
      </c>
      <c r="V1006" s="558">
        <v>39.136227441723847</v>
      </c>
      <c r="W1006" s="558">
        <v>41.515885176055747</v>
      </c>
      <c r="X1006" s="557">
        <v>4.7403971154925122</v>
      </c>
      <c r="Y1006" s="559">
        <v>46.229107255887406</v>
      </c>
      <c r="Z1006" s="568" t="str">
        <f>SUBSTITUTE(SUBSTITUTE(SUBSTITUTE(SUBSTITUTE(IF(E1006="","",VLOOKUP(E1006,Esquemas_NORM!$A$2:$H$126,8,FALSE)),"PROVINCIA ADMINISTRATIVA Y DE PLANIFICACIÓN","PAT"),"PROVINCIA ADMINISTRATIVA Y DE PLANIFICACION","PAT"),"PROVINCIA ADMINISTRATIVA DE PLANIFICACION","PAT"),"PROVINCIA ADMINISTRATIVA Y PLANIFICACION","PAT")</f>
        <v>A la fecha no ha conformado un EAT Provincia</v>
      </c>
      <c r="AA1006" s="568" t="str">
        <f>IF($E1006="","",INDEX(Esquemas_NORM!$H$2:$K$126,MATCH($E1006,Esquemas_NORM!$A$2:$A$126,0),MATCH(AA$4,Esquemas_NORM!$H$1:$K$1,0)))</f>
        <v>Región de Planeación y Gestión de Urabá - RPG (Acuerdo de Voluntades)</v>
      </c>
      <c r="AB1006" s="568" t="str">
        <f>IF($E1006="","",INDEX(Esquemas_NORM!$H$2:$K$126,MATCH($E1006,Esquemas_NORM!$A$2:$A$126,0),MATCH(AB$4,Esquemas_NORM!$H$1:$K$1,0)))</f>
        <v>A la fecha no ha conformado un EAT Área Metropolitana</v>
      </c>
      <c r="AC1006" s="568" t="str">
        <f>IF($E1006="","",INDEX(Esquemas_NORM!$H$2:$K$126,MATCH($E1006,Esquemas_NORM!$A$2:$A$126,0),MATCH(AC$4,Esquemas_NORM!$H$1:$K$1,0)))</f>
        <v>ASOCIACION DE MUNICIPIOS DE LA CUENCA DEL ATRATO Y DARIEN ASOATRATO / ASOCIACIÓN DE MUNICIPIOS DEL CHOCÓ Y URABÁ - ASUMUCUR</v>
      </c>
      <c r="AD1006" s="645"/>
    </row>
    <row r="1007" spans="1:30" hidden="1" x14ac:dyDescent="0.3">
      <c r="A1007" s="556">
        <v>2022</v>
      </c>
      <c r="B1007" s="529" t="s">
        <v>556</v>
      </c>
      <c r="C1007" s="529" t="s">
        <v>419</v>
      </c>
      <c r="D1007" s="529" t="s">
        <v>581</v>
      </c>
      <c r="E1007" s="529" t="s">
        <v>433</v>
      </c>
      <c r="F1007" s="529" t="s">
        <v>422</v>
      </c>
      <c r="G1007" s="529" t="s">
        <v>434</v>
      </c>
      <c r="H1007" s="557">
        <v>51.460453974926438</v>
      </c>
      <c r="I1007" s="557">
        <v>10.797421157289321</v>
      </c>
      <c r="J1007" s="558">
        <v>62.257875132215759</v>
      </c>
      <c r="K1007" s="557">
        <v>4.3461461766433951</v>
      </c>
      <c r="L1007" s="557">
        <v>7.3253830173788801</v>
      </c>
      <c r="M1007" s="558">
        <v>11.671529194022275</v>
      </c>
      <c r="N1007" s="557">
        <v>3.5580752982411692</v>
      </c>
      <c r="O1007" s="557">
        <v>34.691345720811739</v>
      </c>
      <c r="P1007" s="557">
        <v>5.5988829032591925</v>
      </c>
      <c r="Q1007" s="557">
        <v>5.0055560595857616</v>
      </c>
      <c r="R1007" s="557">
        <v>10.311051246351939</v>
      </c>
      <c r="S1007" s="557">
        <v>16.124627046294872</v>
      </c>
      <c r="T1007" s="557">
        <v>39.813882546382644</v>
      </c>
      <c r="U1007" s="557">
        <v>5.7735278996496309</v>
      </c>
      <c r="V1007" s="558">
        <v>120.87694872057696</v>
      </c>
      <c r="W1007" s="558">
        <v>226.02798322911505</v>
      </c>
      <c r="X1007" s="557">
        <v>25.808492223540213</v>
      </c>
      <c r="Y1007" s="559">
        <v>251.68852440985447</v>
      </c>
      <c r="Z1007" s="568" t="str">
        <f>SUBSTITUTE(SUBSTITUTE(SUBSTITUTE(SUBSTITUTE(IF(E1007="","",VLOOKUP(E1007,Esquemas_NORM!$A$2:$H$126,8,FALSE)),"PROVINCIA ADMINISTRATIVA Y DE PLANIFICACIÓN","PAT"),"PROVINCIA ADMINISTRATIVA Y DE PLANIFICACION","PAT"),"PROVINCIA ADMINISTRATIVA DE PLANIFICACION","PAT"),"PROVINCIA ADMINISTRATIVA Y PLANIFICACION","PAT")</f>
        <v>A la fecha no ha conformado un EAT Provincia</v>
      </c>
      <c r="AA1007" s="568" t="str">
        <f>IF($E1007="","",INDEX(Esquemas_NORM!$H$2:$K$126,MATCH($E1007,Esquemas_NORM!$A$2:$A$126,0),MATCH(AA$4,Esquemas_NORM!$H$1:$K$1,0)))</f>
        <v>Región de Planeación y Gestión de Urabá - RPG (Acuerdo de Voluntades)</v>
      </c>
      <c r="AB1007" s="568" t="str">
        <f>IF($E1007="","",INDEX(Esquemas_NORM!$H$2:$K$126,MATCH($E1007,Esquemas_NORM!$A$2:$A$126,0),MATCH(AB$4,Esquemas_NORM!$H$1:$K$1,0)))</f>
        <v>A la fecha no ha conformado un EAT Área Metropolitana</v>
      </c>
      <c r="AC1007" s="568" t="str">
        <f>IF($E1007="","",INDEX(Esquemas_NORM!$H$2:$K$126,MATCH($E1007,Esquemas_NORM!$A$2:$A$126,0),MATCH(AC$4,Esquemas_NORM!$H$1:$K$1,0)))</f>
        <v>ASOCIACIÓN DE MUNICIPIOS DEL URABÁ ANTIOQUEÑO - ASOMURA / ASOCIACIÓN DE MUNICIPIOS DEL CHOCÓ Y URABÁ - ASUMUCUR</v>
      </c>
      <c r="AD1007" s="645"/>
    </row>
    <row r="1008" spans="1:30" hidden="1" x14ac:dyDescent="0.3">
      <c r="A1008" s="556">
        <v>2022</v>
      </c>
      <c r="B1008" s="529" t="s">
        <v>556</v>
      </c>
      <c r="C1008" s="529" t="s">
        <v>419</v>
      </c>
      <c r="D1008" s="529" t="s">
        <v>582</v>
      </c>
      <c r="E1008" s="529" t="s">
        <v>435</v>
      </c>
      <c r="F1008" s="529" t="s">
        <v>422</v>
      </c>
      <c r="G1008" s="529" t="s">
        <v>436</v>
      </c>
      <c r="H1008" s="557">
        <v>132.84159591704883</v>
      </c>
      <c r="I1008" s="557">
        <v>0</v>
      </c>
      <c r="J1008" s="558">
        <v>132.84159591704883</v>
      </c>
      <c r="K1008" s="557">
        <v>2.8987381458162891</v>
      </c>
      <c r="L1008" s="557">
        <v>29.596212304923704</v>
      </c>
      <c r="M1008" s="558">
        <v>32.494950450739992</v>
      </c>
      <c r="N1008" s="557">
        <v>10.824304606809552</v>
      </c>
      <c r="O1008" s="557">
        <v>104.8602087754669</v>
      </c>
      <c r="P1008" s="557">
        <v>15.864622070336695</v>
      </c>
      <c r="Q1008" s="557">
        <v>13.917295921902221</v>
      </c>
      <c r="R1008" s="557">
        <v>29.670568088675257</v>
      </c>
      <c r="S1008" s="557">
        <v>46.780188536279475</v>
      </c>
      <c r="T1008" s="557">
        <v>110.44877841777246</v>
      </c>
      <c r="U1008" s="557">
        <v>18.371527806822435</v>
      </c>
      <c r="V1008" s="558">
        <v>350.73749422406496</v>
      </c>
      <c r="W1008" s="558">
        <v>577.16191565335362</v>
      </c>
      <c r="X1008" s="557">
        <v>65.901923288674055</v>
      </c>
      <c r="Y1008" s="559">
        <v>642.68604630739139</v>
      </c>
      <c r="Z1008" s="568" t="str">
        <f>SUBSTITUTE(SUBSTITUTE(SUBSTITUTE(SUBSTITUTE(IF(E1008="","",VLOOKUP(E1008,Esquemas_NORM!$A$2:$H$126,8,FALSE)),"PROVINCIA ADMINISTRATIVA Y DE PLANIFICACIÓN","PAT"),"PROVINCIA ADMINISTRATIVA Y DE PLANIFICACION","PAT"),"PROVINCIA ADMINISTRATIVA DE PLANIFICACION","PAT"),"PROVINCIA ADMINISTRATIVA Y PLANIFICACION","PAT")</f>
        <v>A la fecha no ha conformado un EAT Provincia</v>
      </c>
      <c r="AA1008" s="568" t="str">
        <f>IF($E1008="","",INDEX(Esquemas_NORM!$H$2:$K$126,MATCH($E1008,Esquemas_NORM!$A$2:$A$126,0),MATCH(AA$4,Esquemas_NORM!$H$1:$K$1,0)))</f>
        <v>Región de Planeación y Gestión de Urabá - RPG (Acuerdo de Voluntades)</v>
      </c>
      <c r="AB1008" s="568" t="str">
        <f>IF($E1008="","",INDEX(Esquemas_NORM!$H$2:$K$126,MATCH($E1008,Esquemas_NORM!$A$2:$A$126,0),MATCH(AB$4,Esquemas_NORM!$H$1:$K$1,0)))</f>
        <v>A la fecha no ha conformado un EAT Área Metropolitana</v>
      </c>
      <c r="AC1008" s="568" t="str">
        <f>IF($E1008="","",INDEX(Esquemas_NORM!$H$2:$K$126,MATCH($E1008,Esquemas_NORM!$A$2:$A$126,0),MATCH(AC$4,Esquemas_NORM!$H$1:$K$1,0)))</f>
        <v>ASOCIACIÓN DE MUNICIPIOS DEL URABÁ NORTE-ASOURANOR</v>
      </c>
      <c r="AD1008" s="645"/>
    </row>
    <row r="1009" spans="1:30" hidden="1" x14ac:dyDescent="0.3">
      <c r="A1009" s="556">
        <v>2022</v>
      </c>
      <c r="B1009" s="529" t="s">
        <v>556</v>
      </c>
      <c r="C1009" s="529" t="s">
        <v>419</v>
      </c>
      <c r="D1009" s="529" t="s">
        <v>582</v>
      </c>
      <c r="E1009" s="529" t="s">
        <v>437</v>
      </c>
      <c r="F1009" s="529" t="s">
        <v>422</v>
      </c>
      <c r="G1009" s="529" t="s">
        <v>438</v>
      </c>
      <c r="H1009" s="557">
        <v>39.858068959510504</v>
      </c>
      <c r="I1009" s="557">
        <v>0</v>
      </c>
      <c r="J1009" s="558">
        <v>39.858068959510504</v>
      </c>
      <c r="K1009" s="557">
        <v>5.9515413173111451</v>
      </c>
      <c r="L1009" s="557">
        <v>5.512175644752606</v>
      </c>
      <c r="M1009" s="558">
        <v>11.463716962063751</v>
      </c>
      <c r="N1009" s="557">
        <v>3.4660720177619981</v>
      </c>
      <c r="O1009" s="557">
        <v>27.673483102344331</v>
      </c>
      <c r="P1009" s="557">
        <v>7.0990864467445212</v>
      </c>
      <c r="Q1009" s="557">
        <v>5.8514836573638176</v>
      </c>
      <c r="R1009" s="557">
        <v>9.8678926110759146</v>
      </c>
      <c r="S1009" s="557">
        <v>18.809160651093482</v>
      </c>
      <c r="T1009" s="557">
        <v>56.118010241183903</v>
      </c>
      <c r="U1009" s="557">
        <v>7.7898402507387363</v>
      </c>
      <c r="V1009" s="558">
        <v>136.6750289783067</v>
      </c>
      <c r="W1009" s="558">
        <v>203.21475793986068</v>
      </c>
      <c r="X1009" s="557">
        <v>23.203615875660901</v>
      </c>
      <c r="Y1009" s="559">
        <v>226.28535561609269</v>
      </c>
      <c r="Z1009" s="568" t="str">
        <f>SUBSTITUTE(SUBSTITUTE(SUBSTITUTE(SUBSTITUTE(IF(E1009="","",VLOOKUP(E1009,Esquemas_NORM!$A$2:$H$126,8,FALSE)),"PROVINCIA ADMINISTRATIVA Y DE PLANIFICACIÓN","PAT"),"PROVINCIA ADMINISTRATIVA Y DE PLANIFICACION","PAT"),"PROVINCIA ADMINISTRATIVA DE PLANIFICACION","PAT"),"PROVINCIA ADMINISTRATIVA Y PLANIFICACION","PAT")</f>
        <v>A la fecha no ha conformado un EAT Provincia</v>
      </c>
      <c r="AA1009" s="568" t="str">
        <f>IF($E1009="","",INDEX(Esquemas_NORM!$H$2:$K$126,MATCH($E1009,Esquemas_NORM!$A$2:$A$126,0),MATCH(AA$4,Esquemas_NORM!$H$1:$K$1,0)))</f>
        <v>Región de Planeación y Gestión de Urabá - RPG (Acuerdo de Voluntades)</v>
      </c>
      <c r="AB1009" s="568" t="str">
        <f>IF($E1009="","",INDEX(Esquemas_NORM!$H$2:$K$126,MATCH($E1009,Esquemas_NORM!$A$2:$A$126,0),MATCH(AB$4,Esquemas_NORM!$H$1:$K$1,0)))</f>
        <v>A la fecha no ha conformado un EAT Área Metropolitana</v>
      </c>
      <c r="AC1009" s="568" t="str">
        <f>IF($E1009="","",INDEX(Esquemas_NORM!$H$2:$K$126,MATCH($E1009,Esquemas_NORM!$A$2:$A$126,0),MATCH(AC$4,Esquemas_NORM!$H$1:$K$1,0)))</f>
        <v>ASOCIACIÓN DE MUNICIPIOS DEL URABÁ ANTIOQUEÑO - ASOMURA / ASOCIACIÓN DE MUNICIPIOS DEL CHOCÓ Y URABÁ - ASUMUCUR</v>
      </c>
      <c r="AD1009" s="645"/>
    </row>
    <row r="1010" spans="1:30" hidden="1" x14ac:dyDescent="0.3">
      <c r="A1010" s="556">
        <v>2022</v>
      </c>
      <c r="B1010" s="529" t="s">
        <v>556</v>
      </c>
      <c r="C1010" s="529" t="s">
        <v>419</v>
      </c>
      <c r="D1010" s="529" t="s">
        <v>582</v>
      </c>
      <c r="E1010" s="529" t="s">
        <v>439</v>
      </c>
      <c r="F1010" s="529" t="s">
        <v>422</v>
      </c>
      <c r="G1010" s="529" t="s">
        <v>440</v>
      </c>
      <c r="H1010" s="557">
        <v>40.234604625844582</v>
      </c>
      <c r="I1010" s="557">
        <v>0</v>
      </c>
      <c r="J1010" s="558">
        <v>40.234604625844582</v>
      </c>
      <c r="K1010" s="557">
        <v>2.5998181576155672</v>
      </c>
      <c r="L1010" s="557">
        <v>14.023416945421284</v>
      </c>
      <c r="M1010" s="558">
        <v>16.623235103036851</v>
      </c>
      <c r="N1010" s="557">
        <v>6.5749750434872229</v>
      </c>
      <c r="O1010" s="557">
        <v>54.88686609465271</v>
      </c>
      <c r="P1010" s="557">
        <v>13.139606638561419</v>
      </c>
      <c r="Q1010" s="557">
        <v>7.9421415457217392</v>
      </c>
      <c r="R1010" s="557">
        <v>16.269599724050273</v>
      </c>
      <c r="S1010" s="557">
        <v>28.60454285093909</v>
      </c>
      <c r="T1010" s="557">
        <v>70.613514096170462</v>
      </c>
      <c r="U1010" s="557">
        <v>9.0675164752016801</v>
      </c>
      <c r="V1010" s="558">
        <v>207.09876246878457</v>
      </c>
      <c r="W1010" s="558">
        <v>277.24107464286271</v>
      </c>
      <c r="X1010" s="557">
        <v>31.656142822426059</v>
      </c>
      <c r="Y1010" s="559">
        <v>308.71574389058094</v>
      </c>
      <c r="Z1010" s="568" t="str">
        <f>SUBSTITUTE(SUBSTITUTE(SUBSTITUTE(SUBSTITUTE(IF(E1010="","",VLOOKUP(E1010,Esquemas_NORM!$A$2:$H$126,8,FALSE)),"PROVINCIA ADMINISTRATIVA Y DE PLANIFICACIÓN","PAT"),"PROVINCIA ADMINISTRATIVA Y DE PLANIFICACION","PAT"),"PROVINCIA ADMINISTRATIVA DE PLANIFICACION","PAT"),"PROVINCIA ADMINISTRATIVA Y PLANIFICACION","PAT")</f>
        <v>A la fecha no ha conformado un EAT Provincia</v>
      </c>
      <c r="AA1010" s="568" t="str">
        <f>IF($E1010="","",INDEX(Esquemas_NORM!$H$2:$K$126,MATCH($E1010,Esquemas_NORM!$A$2:$A$126,0),MATCH(AA$4,Esquemas_NORM!$H$1:$K$1,0)))</f>
        <v>Región de Planeación y Gestión de Urabá - RPG (Acuerdo de Voluntades)</v>
      </c>
      <c r="AB1010" s="568" t="str">
        <f>IF($E1010="","",INDEX(Esquemas_NORM!$H$2:$K$126,MATCH($E1010,Esquemas_NORM!$A$2:$A$126,0),MATCH(AB$4,Esquemas_NORM!$H$1:$K$1,0)))</f>
        <v>A la fecha no ha conformado un EAT Área Metropolitana</v>
      </c>
      <c r="AC1010" s="568" t="str">
        <f>IF($E1010="","",INDEX(Esquemas_NORM!$H$2:$K$126,MATCH($E1010,Esquemas_NORM!$A$2:$A$126,0),MATCH(AC$4,Esquemas_NORM!$H$1:$K$1,0)))</f>
        <v>ASOCIACIÓN DE MUNICIPIOS DEL URABÁ NORTE-ASOURANOR</v>
      </c>
      <c r="AD1010" s="645"/>
    </row>
    <row r="1011" spans="1:30" hidden="1" x14ac:dyDescent="0.3">
      <c r="A1011" s="556">
        <v>2022</v>
      </c>
      <c r="B1011" s="529" t="s">
        <v>556</v>
      </c>
      <c r="C1011" s="529" t="s">
        <v>419</v>
      </c>
      <c r="D1011" s="529" t="s">
        <v>581</v>
      </c>
      <c r="E1011" s="529" t="s">
        <v>441</v>
      </c>
      <c r="F1011" s="529" t="s">
        <v>422</v>
      </c>
      <c r="G1011" s="529" t="s">
        <v>584</v>
      </c>
      <c r="H1011" s="557">
        <v>570.40074915829598</v>
      </c>
      <c r="I1011" s="557">
        <v>1.4462429004930317</v>
      </c>
      <c r="J1011" s="558">
        <v>571.84699205878906</v>
      </c>
      <c r="K1011" s="557">
        <v>41.515656004253927</v>
      </c>
      <c r="L1011" s="557">
        <v>82.963498312253293</v>
      </c>
      <c r="M1011" s="558">
        <v>124.47915431650722</v>
      </c>
      <c r="N1011" s="557">
        <v>41.205401875247837</v>
      </c>
      <c r="O1011" s="557">
        <v>376.6851717725495</v>
      </c>
      <c r="P1011" s="557">
        <v>70.586269305550047</v>
      </c>
      <c r="Q1011" s="557">
        <v>56.186695775282189</v>
      </c>
      <c r="R1011" s="557">
        <v>114.61052461858202</v>
      </c>
      <c r="S1011" s="557">
        <v>191.74143159651936</v>
      </c>
      <c r="T1011" s="557">
        <v>414.48008264221374</v>
      </c>
      <c r="U1011" s="557">
        <v>60.942609120474856</v>
      </c>
      <c r="V1011" s="558">
        <v>1326.4381867064194</v>
      </c>
      <c r="W1011" s="558">
        <v>2291.6986512046356</v>
      </c>
      <c r="X1011" s="557">
        <v>261.67240875807971</v>
      </c>
      <c r="Y1011" s="559">
        <v>2551.8709837315055</v>
      </c>
      <c r="Z1011" s="568" t="str">
        <f>SUBSTITUTE(SUBSTITUTE(SUBSTITUTE(SUBSTITUTE(IF(E1011="","",VLOOKUP(E1011,Esquemas_NORM!$A$2:$H$126,8,FALSE)),"PROVINCIA ADMINISTRATIVA Y DE PLANIFICACIÓN","PAT"),"PROVINCIA ADMINISTRATIVA Y DE PLANIFICACION","PAT"),"PROVINCIA ADMINISTRATIVA DE PLANIFICACION","PAT"),"PROVINCIA ADMINISTRATIVA Y PLANIFICACION","PAT")</f>
        <v>A la fecha no ha conformado un EAT Provincia</v>
      </c>
      <c r="AA1011" s="568" t="str">
        <f>IF($E1011="","",INDEX(Esquemas_NORM!$H$2:$K$126,MATCH($E1011,Esquemas_NORM!$A$2:$A$126,0),MATCH(AA$4,Esquemas_NORM!$H$1:$K$1,0)))</f>
        <v>Región de Planeación y Gestión de Urabá - RPG (Acuerdo de Voluntades)</v>
      </c>
      <c r="AB1011" s="568" t="str">
        <f>IF($E1011="","",INDEX(Esquemas_NORM!$H$2:$K$126,MATCH($E1011,Esquemas_NORM!$A$2:$A$126,0),MATCH(AB$4,Esquemas_NORM!$H$1:$K$1,0)))</f>
        <v>A la fecha no ha conformado un EAT Área Metropolitana</v>
      </c>
      <c r="AC1011" s="568" t="str">
        <f>IF($E1011="","",INDEX(Esquemas_NORM!$H$2:$K$126,MATCH($E1011,Esquemas_NORM!$A$2:$A$126,0),MATCH(AC$4,Esquemas_NORM!$H$1:$K$1,0)))</f>
        <v>ASOCIACIÓN DE MUNICIPIOS DEL URABÁ ANTIOQUEÑO - ASOMURA</v>
      </c>
      <c r="AD1011" s="645"/>
    </row>
    <row r="1012" spans="1:30" ht="15" hidden="1" thickBot="1" x14ac:dyDescent="0.35">
      <c r="A1012" s="564">
        <v>2022</v>
      </c>
      <c r="B1012" s="531" t="s">
        <v>556</v>
      </c>
      <c r="C1012" s="531" t="s">
        <v>419</v>
      </c>
      <c r="D1012" s="531" t="s">
        <v>583</v>
      </c>
      <c r="E1012" s="531" t="s">
        <v>443</v>
      </c>
      <c r="F1012" s="531" t="s">
        <v>422</v>
      </c>
      <c r="G1012" s="531" t="s">
        <v>444</v>
      </c>
      <c r="H1012" s="565">
        <v>12.437773300570061</v>
      </c>
      <c r="I1012" s="565">
        <v>0</v>
      </c>
      <c r="J1012" s="566">
        <v>12.437773300570061</v>
      </c>
      <c r="K1012" s="565">
        <v>0.76140525033290418</v>
      </c>
      <c r="L1012" s="565">
        <v>3.2963323693424575</v>
      </c>
      <c r="M1012" s="566">
        <v>4.0577376196753621</v>
      </c>
      <c r="N1012" s="565">
        <v>1.5233838821361503</v>
      </c>
      <c r="O1012" s="565">
        <v>13.568607313461776</v>
      </c>
      <c r="P1012" s="565">
        <v>2.8726019269951677</v>
      </c>
      <c r="Q1012" s="565">
        <v>1.8321535860435321</v>
      </c>
      <c r="R1012" s="565">
        <v>5.3805622469455496</v>
      </c>
      <c r="S1012" s="565">
        <v>10.075427704524577</v>
      </c>
      <c r="T1012" s="565">
        <v>23.35883048186486</v>
      </c>
      <c r="U1012" s="565">
        <v>3.5634707384739834</v>
      </c>
      <c r="V1012" s="566">
        <v>62.175037880445601</v>
      </c>
      <c r="W1012" s="566">
        <v>82.542597264767366</v>
      </c>
      <c r="X1012" s="565">
        <v>9.424939112335661</v>
      </c>
      <c r="Y1012" s="567">
        <v>91.913506503605348</v>
      </c>
      <c r="Z1012" s="568" t="str">
        <f>SUBSTITUTE(SUBSTITUTE(SUBSTITUTE(SUBSTITUTE(IF(E1012="","",VLOOKUP(E1012,Esquemas_NORM!$A$2:$H$126,8,FALSE)),"PROVINCIA ADMINISTRATIVA Y DE PLANIFICACIÓN","PAT"),"PROVINCIA ADMINISTRATIVA Y DE PLANIFICACION","PAT"),"PROVINCIA ADMINISTRATIVA DE PLANIFICACION","PAT"),"PROVINCIA ADMINISTRATIVA Y PLANIFICACION","PAT")</f>
        <v>A la fecha no ha conformado un EAT Provincia</v>
      </c>
      <c r="AA1012" s="568" t="str">
        <f>IF($E1012="","",INDEX(Esquemas_NORM!$H$2:$K$126,MATCH($E1012,Esquemas_NORM!$A$2:$A$126,0),MATCH(AA$4,Esquemas_NORM!$H$1:$K$1,0)))</f>
        <v>Región de Planeación y Gestión de Urabá - RPG (Acuerdo de Voluntades)</v>
      </c>
      <c r="AB1012" s="568" t="str">
        <f>IF($E1012="","",INDEX(Esquemas_NORM!$H$2:$K$126,MATCH($E1012,Esquemas_NORM!$A$2:$A$126,0),MATCH(AB$4,Esquemas_NORM!$H$1:$K$1,0)))</f>
        <v>A la fecha no ha conformado un EAT Área Metropolitana</v>
      </c>
      <c r="AC1012" s="568" t="str">
        <f>IF($E1012="","",INDEX(Esquemas_NORM!$H$2:$K$126,MATCH($E1012,Esquemas_NORM!$A$2:$A$126,0),MATCH(AC$4,Esquemas_NORM!$H$1:$K$1,0)))</f>
        <v>ASOCIACION DE MUNICIPIOS DE LA CUENCA DEL ATRATO Y DARIEN ASOATRATO</v>
      </c>
      <c r="AD1012" s="645"/>
    </row>
    <row r="1013" spans="1:30" ht="15" hidden="1" thickBot="1" x14ac:dyDescent="0.35">
      <c r="A1013" s="548">
        <v>2023</v>
      </c>
      <c r="B1013" s="549" t="s">
        <v>556</v>
      </c>
      <c r="C1013" s="549"/>
      <c r="D1013" s="549"/>
      <c r="E1013" s="549"/>
      <c r="F1013" s="549"/>
      <c r="G1013" s="549" t="s">
        <v>557</v>
      </c>
      <c r="H1013" s="550">
        <v>7520.7213687945477</v>
      </c>
      <c r="I1013" s="550">
        <v>3318.9277866553916</v>
      </c>
      <c r="J1013" s="550">
        <v>10839.649155449939</v>
      </c>
      <c r="K1013" s="550">
        <v>21526.65658380917</v>
      </c>
      <c r="L1013" s="550">
        <v>5767.1102970980346</v>
      </c>
      <c r="M1013" s="550">
        <v>27293.766880907206</v>
      </c>
      <c r="N1013" s="550">
        <v>6152.6698723952322</v>
      </c>
      <c r="O1013" s="550">
        <v>24554.127385986529</v>
      </c>
      <c r="P1013" s="550">
        <v>4461.4723272253332</v>
      </c>
      <c r="Q1013" s="550">
        <v>8293.9381889523193</v>
      </c>
      <c r="R1013" s="550">
        <v>12927.241203359432</v>
      </c>
      <c r="S1013" s="550">
        <v>13181.749306483642</v>
      </c>
      <c r="T1013" s="550">
        <v>17575.130333930352</v>
      </c>
      <c r="U1013" s="550">
        <v>5680.0449200771081</v>
      </c>
      <c r="V1013" s="550">
        <v>92826.373538409956</v>
      </c>
      <c r="W1013" s="550">
        <v>131749.33237045287</v>
      </c>
      <c r="X1013" s="550">
        <v>14594.548248354575</v>
      </c>
      <c r="Y1013" s="551">
        <v>146272.28860791906</v>
      </c>
      <c r="Z1013" s="568" t="str">
        <f>SUBSTITUTE(SUBSTITUTE(SUBSTITUTE(SUBSTITUTE(IF(E1013="","",VLOOKUP(E1013,Esquemas_NORM!$A$2:$H$126,8,FALSE)),"PROVINCIA ADMINISTRATIVA Y DE PLANIFICACIÓN","PAT"),"PROVINCIA ADMINISTRATIVA Y DE PLANIFICACION","PAT"),"PROVINCIA ADMINISTRATIVA DE PLANIFICACION","PAT"),"PROVINCIA ADMINISTRATIVA Y PLANIFICACION","PAT")</f>
        <v/>
      </c>
      <c r="AA1013" s="568" t="str">
        <f>IF($E1013="","",INDEX(Esquemas_NORM!$H$2:$K$126,MATCH($E1013,Esquemas_NORM!$A$2:$A$126,0),MATCH(AA$4,Esquemas_NORM!$H$1:$K$1,0)))</f>
        <v/>
      </c>
      <c r="AB1013" s="568" t="str">
        <f>IF($E1013="","",INDEX(Esquemas_NORM!$H$2:$K$126,MATCH($E1013,Esquemas_NORM!$A$2:$A$126,0),MATCH(AB$4,Esquemas_NORM!$H$1:$K$1,0)))</f>
        <v/>
      </c>
      <c r="AC1013" s="568" t="str">
        <f>IF($E1013="","",INDEX(Esquemas_NORM!$H$2:$K$126,MATCH($E1013,Esquemas_NORM!$A$2:$A$126,0),MATCH(AC$4,Esquemas_NORM!$H$1:$K$1,0)))</f>
        <v/>
      </c>
      <c r="AD1013" s="645"/>
    </row>
    <row r="1014" spans="1:30" hidden="1" x14ac:dyDescent="0.3">
      <c r="A1014" s="552">
        <v>2023</v>
      </c>
      <c r="B1014" s="535" t="s">
        <v>556</v>
      </c>
      <c r="C1014" s="535" t="s">
        <v>144</v>
      </c>
      <c r="D1014" s="535" t="s">
        <v>558</v>
      </c>
      <c r="E1014" s="535" t="s">
        <v>147</v>
      </c>
      <c r="F1014" s="535" t="s">
        <v>148</v>
      </c>
      <c r="G1014" s="535" t="s">
        <v>559</v>
      </c>
      <c r="H1014" s="553">
        <v>96.614649960947276</v>
      </c>
      <c r="I1014" s="553">
        <v>8.6217819502445057</v>
      </c>
      <c r="J1014" s="554">
        <v>105.23643191119179</v>
      </c>
      <c r="K1014" s="553">
        <v>7628.7742800575734</v>
      </c>
      <c r="L1014" s="553">
        <v>2513.9685682941895</v>
      </c>
      <c r="M1014" s="554">
        <v>10142.742848351763</v>
      </c>
      <c r="N1014" s="553">
        <v>2104.038640290185</v>
      </c>
      <c r="O1014" s="553">
        <v>12065.316815317339</v>
      </c>
      <c r="P1014" s="553">
        <v>2090.3890767270627</v>
      </c>
      <c r="Q1014" s="553">
        <v>5827.6312393007602</v>
      </c>
      <c r="R1014" s="553">
        <v>6078.4213263586516</v>
      </c>
      <c r="S1014" s="553">
        <v>6404.0720717919658</v>
      </c>
      <c r="T1014" s="553">
        <v>8634.7566918012344</v>
      </c>
      <c r="U1014" s="553">
        <v>2431.4280089235831</v>
      </c>
      <c r="V1014" s="554">
        <v>45636.05387051079</v>
      </c>
      <c r="W1014" s="554">
        <v>53150.690447063193</v>
      </c>
      <c r="X1014" s="553">
        <v>5887.7741708920703</v>
      </c>
      <c r="Y1014" s="555">
        <v>59009.582765267689</v>
      </c>
      <c r="Z1014" s="568" t="str">
        <f>SUBSTITUTE(SUBSTITUTE(SUBSTITUTE(SUBSTITUTE(IF(E1014="","",VLOOKUP(E1014,Esquemas_NORM!$A$2:$H$126,8,FALSE)),"PROVINCIA ADMINISTRATIVA Y DE PLANIFICACIÓN","PAT"),"PROVINCIA ADMINISTRATIVA Y DE PLANIFICACION","PAT"),"PROVINCIA ADMINISTRATIVA DE PLANIFICACION","PAT"),"PROVINCIA ADMINISTRATIVA Y PLANIFICACION","PAT")</f>
        <v>A la fecha no ha conformado un EAT Provincia</v>
      </c>
      <c r="AA1014" s="568" t="str">
        <f>IF($E1014="","",INDEX(Esquemas_NORM!$H$2:$K$126,MATCH($E1014,Esquemas_NORM!$A$2:$A$126,0),MATCH(AA$4,Esquemas_NORM!$H$1:$K$1,0)))</f>
        <v>A la fecha no ha conformado un EAT Región</v>
      </c>
      <c r="AB1014" s="568" t="str">
        <f>IF($E1014="","",INDEX(Esquemas_NORM!$H$2:$K$126,MATCH($E1014,Esquemas_NORM!$A$2:$A$126,0),MATCH(AB$4,Esquemas_NORM!$H$1:$K$1,0)))</f>
        <v>Área Metropolitana del Valle de Aburrá</v>
      </c>
      <c r="AC1014" s="568" t="str">
        <f>IF($E1014="","",INDEX(Esquemas_NORM!$H$2:$K$126,MATCH($E1014,Esquemas_NORM!$A$2:$A$126,0),MATCH(AC$4,Esquemas_NORM!$H$1:$K$1,0)))</f>
        <v>A la fecha no ha conformado un EAT asociación - unión</v>
      </c>
      <c r="AD1014" s="645"/>
    </row>
    <row r="1015" spans="1:30" hidden="1" x14ac:dyDescent="0.3">
      <c r="A1015" s="556">
        <v>2023</v>
      </c>
      <c r="B1015" s="529" t="s">
        <v>556</v>
      </c>
      <c r="C1015" s="529" t="s">
        <v>144</v>
      </c>
      <c r="D1015" s="529" t="s">
        <v>560</v>
      </c>
      <c r="E1015" s="529" t="s">
        <v>152</v>
      </c>
      <c r="F1015" s="529" t="s">
        <v>148</v>
      </c>
      <c r="G1015" s="529" t="s">
        <v>153</v>
      </c>
      <c r="H1015" s="557">
        <v>90.535782286542471</v>
      </c>
      <c r="I1015" s="557">
        <v>2.2969523250360893</v>
      </c>
      <c r="J1015" s="558">
        <v>92.832734611578559</v>
      </c>
      <c r="K1015" s="557">
        <v>355.11427339326144</v>
      </c>
      <c r="L1015" s="557">
        <v>88.174034290215744</v>
      </c>
      <c r="M1015" s="558">
        <v>443.28830768347717</v>
      </c>
      <c r="N1015" s="557">
        <v>118.30189967899567</v>
      </c>
      <c r="O1015" s="557">
        <v>141.87367588541213</v>
      </c>
      <c r="P1015" s="557">
        <v>16.53303936474115</v>
      </c>
      <c r="Q1015" s="557">
        <v>12.156201907292267</v>
      </c>
      <c r="R1015" s="557">
        <v>50.690709912895855</v>
      </c>
      <c r="S1015" s="557">
        <v>66.398731650672303</v>
      </c>
      <c r="T1015" s="557">
        <v>57.788026284245596</v>
      </c>
      <c r="U1015" s="557">
        <v>26.253640087066081</v>
      </c>
      <c r="V1015" s="558">
        <v>489.99592477132097</v>
      </c>
      <c r="W1015" s="558">
        <v>1067.1064696807769</v>
      </c>
      <c r="X1015" s="557">
        <v>118.20884840691241</v>
      </c>
      <c r="Y1015" s="559">
        <v>1184.7354570999933</v>
      </c>
      <c r="Z1015" s="568" t="str">
        <f>SUBSTITUTE(SUBSTITUTE(SUBSTITUTE(SUBSTITUTE(IF(E1015="","",VLOOKUP(E1015,Esquemas_NORM!$A$2:$H$126,8,FALSE)),"PROVINCIA ADMINISTRATIVA Y DE PLANIFICACIÓN","PAT"),"PROVINCIA ADMINISTRATIVA Y DE PLANIFICACION","PAT"),"PROVINCIA ADMINISTRATIVA DE PLANIFICACION","PAT"),"PROVINCIA ADMINISTRATIVA Y PLANIFICACION","PAT")</f>
        <v>A la fecha no ha conformado un EAT Provincia</v>
      </c>
      <c r="AA1015" s="568" t="str">
        <f>IF($E1015="","",INDEX(Esquemas_NORM!$H$2:$K$126,MATCH($E1015,Esquemas_NORM!$A$2:$A$126,0),MATCH(AA$4,Esquemas_NORM!$H$1:$K$1,0)))</f>
        <v>A la fecha no ha conformado un EAT Región</v>
      </c>
      <c r="AB1015" s="568" t="str">
        <f>IF($E1015="","",INDEX(Esquemas_NORM!$H$2:$K$126,MATCH($E1015,Esquemas_NORM!$A$2:$A$126,0),MATCH(AB$4,Esquemas_NORM!$H$1:$K$1,0)))</f>
        <v>Área Metropolitana del Valle de Aburrá</v>
      </c>
      <c r="AC1015" s="568" t="str">
        <f>IF($E1015="","",INDEX(Esquemas_NORM!$H$2:$K$126,MATCH($E1015,Esquemas_NORM!$A$2:$A$126,0),MATCH(AC$4,Esquemas_NORM!$H$1:$K$1,0)))</f>
        <v>A la fecha no ha conformado un EAT asociación - unión</v>
      </c>
      <c r="AD1015" s="645"/>
    </row>
    <row r="1016" spans="1:30" hidden="1" x14ac:dyDescent="0.3">
      <c r="A1016" s="556">
        <v>2023</v>
      </c>
      <c r="B1016" s="529" t="s">
        <v>556</v>
      </c>
      <c r="C1016" s="529" t="s">
        <v>144</v>
      </c>
      <c r="D1016" s="529" t="s">
        <v>560</v>
      </c>
      <c r="E1016" s="529" t="s">
        <v>155</v>
      </c>
      <c r="F1016" s="529" t="s">
        <v>148</v>
      </c>
      <c r="G1016" s="529" t="s">
        <v>156</v>
      </c>
      <c r="H1016" s="557">
        <v>33.256624452720096</v>
      </c>
      <c r="I1016" s="557">
        <v>3.118518248337848</v>
      </c>
      <c r="J1016" s="558">
        <v>36.375142701057946</v>
      </c>
      <c r="K1016" s="557">
        <v>726.97926909729063</v>
      </c>
      <c r="L1016" s="557">
        <v>218.17940073393044</v>
      </c>
      <c r="M1016" s="558">
        <v>945.158669831221</v>
      </c>
      <c r="N1016" s="557">
        <v>224.96159362651011</v>
      </c>
      <c r="O1016" s="557">
        <v>1419.3339869782064</v>
      </c>
      <c r="P1016" s="557">
        <v>310.21847382722626</v>
      </c>
      <c r="Q1016" s="557">
        <v>246.91666938726226</v>
      </c>
      <c r="R1016" s="557">
        <v>755.54963577057265</v>
      </c>
      <c r="S1016" s="557">
        <v>676.98940479885403</v>
      </c>
      <c r="T1016" s="557">
        <v>864.16863521849871</v>
      </c>
      <c r="U1016" s="557">
        <v>342.93686555330567</v>
      </c>
      <c r="V1016" s="558">
        <v>4841.0752651604353</v>
      </c>
      <c r="W1016" s="558">
        <v>5613.7912113053135</v>
      </c>
      <c r="X1016" s="557">
        <v>621.86840126986419</v>
      </c>
      <c r="Y1016" s="559">
        <v>6232.6091029878153</v>
      </c>
      <c r="Z1016" s="568" t="str">
        <f>SUBSTITUTE(SUBSTITUTE(SUBSTITUTE(SUBSTITUTE(IF(E1016="","",VLOOKUP(E1016,Esquemas_NORM!$A$2:$H$126,8,FALSE)),"PROVINCIA ADMINISTRATIVA Y DE PLANIFICACIÓN","PAT"),"PROVINCIA ADMINISTRATIVA Y DE PLANIFICACION","PAT"),"PROVINCIA ADMINISTRATIVA DE PLANIFICACION","PAT"),"PROVINCIA ADMINISTRATIVA Y PLANIFICACION","PAT")</f>
        <v>A la fecha no ha conformado un EAT Provincia</v>
      </c>
      <c r="AA1016" s="568" t="str">
        <f>IF($E1016="","",INDEX(Esquemas_NORM!$H$2:$K$126,MATCH($E1016,Esquemas_NORM!$A$2:$A$126,0),MATCH(AA$4,Esquemas_NORM!$H$1:$K$1,0)))</f>
        <v>A la fecha no ha conformado un EAT Región</v>
      </c>
      <c r="AB1016" s="568" t="str">
        <f>IF($E1016="","",INDEX(Esquemas_NORM!$H$2:$K$126,MATCH($E1016,Esquemas_NORM!$A$2:$A$126,0),MATCH(AB$4,Esquemas_NORM!$H$1:$K$1,0)))</f>
        <v>Área Metropolitana del Valle de Aburrá</v>
      </c>
      <c r="AC1016" s="568" t="str">
        <f>IF($E1016="","",INDEX(Esquemas_NORM!$H$2:$K$126,MATCH($E1016,Esquemas_NORM!$A$2:$A$126,0),MATCH(AC$4,Esquemas_NORM!$H$1:$K$1,0)))</f>
        <v>A la fecha no ha conformado un EAT asociación - unión</v>
      </c>
      <c r="AD1016" s="645"/>
    </row>
    <row r="1017" spans="1:30" hidden="1" x14ac:dyDescent="0.3">
      <c r="A1017" s="556">
        <v>2023</v>
      </c>
      <c r="B1017" s="529" t="s">
        <v>556</v>
      </c>
      <c r="C1017" s="529" t="s">
        <v>144</v>
      </c>
      <c r="D1017" s="529" t="s">
        <v>561</v>
      </c>
      <c r="E1017" s="529" t="s">
        <v>158</v>
      </c>
      <c r="F1017" s="529" t="s">
        <v>148</v>
      </c>
      <c r="G1017" s="529" t="s">
        <v>159</v>
      </c>
      <c r="H1017" s="557">
        <v>49.545617203738388</v>
      </c>
      <c r="I1017" s="557">
        <v>0.10025712504251065</v>
      </c>
      <c r="J1017" s="558">
        <v>49.645874328780899</v>
      </c>
      <c r="K1017" s="557">
        <v>255.31799572905456</v>
      </c>
      <c r="L1017" s="557">
        <v>38.679690853071321</v>
      </c>
      <c r="M1017" s="558">
        <v>293.99768658212588</v>
      </c>
      <c r="N1017" s="557">
        <v>41.370808106341052</v>
      </c>
      <c r="O1017" s="557">
        <v>244.22841274774976</v>
      </c>
      <c r="P1017" s="557">
        <v>52.565285842190356</v>
      </c>
      <c r="Q1017" s="557">
        <v>45.261751186768279</v>
      </c>
      <c r="R1017" s="557">
        <v>115.69546640898754</v>
      </c>
      <c r="S1017" s="557">
        <v>129.97689647542504</v>
      </c>
      <c r="T1017" s="557">
        <v>119.21813061708373</v>
      </c>
      <c r="U1017" s="557">
        <v>61.141421313567534</v>
      </c>
      <c r="V1017" s="558">
        <v>809.45817269811323</v>
      </c>
      <c r="W1017" s="558">
        <v>1131.6169003923553</v>
      </c>
      <c r="X1017" s="557">
        <v>125.35499918127398</v>
      </c>
      <c r="Y1017" s="559">
        <v>1256.3569839000786</v>
      </c>
      <c r="Z1017" s="568" t="str">
        <f>SUBSTITUTE(SUBSTITUTE(SUBSTITUTE(SUBSTITUTE(IF(E1017="","",VLOOKUP(E1017,Esquemas_NORM!$A$2:$H$126,8,FALSE)),"PROVINCIA ADMINISTRATIVA Y DE PLANIFICACIÓN","PAT"),"PROVINCIA ADMINISTRATIVA Y DE PLANIFICACION","PAT"),"PROVINCIA ADMINISTRATIVA DE PLANIFICACION","PAT"),"PROVINCIA ADMINISTRATIVA Y PLANIFICACION","PAT")</f>
        <v>A la fecha no ha conformado un EAT Provincia</v>
      </c>
      <c r="AA1017" s="568" t="str">
        <f>IF($E1017="","",INDEX(Esquemas_NORM!$H$2:$K$126,MATCH($E1017,Esquemas_NORM!$A$2:$A$126,0),MATCH(AA$4,Esquemas_NORM!$H$1:$K$1,0)))</f>
        <v>A la fecha no ha conformado un EAT Región</v>
      </c>
      <c r="AB1017" s="568" t="str">
        <f>IF($E1017="","",INDEX(Esquemas_NORM!$H$2:$K$126,MATCH($E1017,Esquemas_NORM!$A$2:$A$126,0),MATCH(AB$4,Esquemas_NORM!$H$1:$K$1,0)))</f>
        <v>Área Metropolitana del Valle de Aburrá</v>
      </c>
      <c r="AC1017" s="568" t="str">
        <f>IF($E1017="","",INDEX(Esquemas_NORM!$H$2:$K$126,MATCH($E1017,Esquemas_NORM!$A$2:$A$126,0),MATCH(AC$4,Esquemas_NORM!$H$1:$K$1,0)))</f>
        <v>A la fecha no ha conformado un EAT asociación - unión</v>
      </c>
      <c r="AD1017" s="645"/>
    </row>
    <row r="1018" spans="1:30" hidden="1" x14ac:dyDescent="0.3">
      <c r="A1018" s="556">
        <v>2023</v>
      </c>
      <c r="B1018" s="529" t="s">
        <v>556</v>
      </c>
      <c r="C1018" s="529" t="s">
        <v>144</v>
      </c>
      <c r="D1018" s="529" t="s">
        <v>560</v>
      </c>
      <c r="E1018" s="529" t="s">
        <v>160</v>
      </c>
      <c r="F1018" s="529" t="s">
        <v>148</v>
      </c>
      <c r="G1018" s="529" t="s">
        <v>161</v>
      </c>
      <c r="H1018" s="557">
        <v>11.096162541719806</v>
      </c>
      <c r="I1018" s="557">
        <v>0.15686382346421576</v>
      </c>
      <c r="J1018" s="558">
        <v>11.253026365184022</v>
      </c>
      <c r="K1018" s="557">
        <v>606.40528521345095</v>
      </c>
      <c r="L1018" s="557">
        <v>52.665843711945243</v>
      </c>
      <c r="M1018" s="558">
        <v>659.07112892539624</v>
      </c>
      <c r="N1018" s="557">
        <v>47.526851648976489</v>
      </c>
      <c r="O1018" s="557">
        <v>253.2437297265179</v>
      </c>
      <c r="P1018" s="557">
        <v>56.935931518061793</v>
      </c>
      <c r="Q1018" s="557">
        <v>38.81432234908609</v>
      </c>
      <c r="R1018" s="557">
        <v>109.77380341415144</v>
      </c>
      <c r="S1018" s="557">
        <v>125.05390875398977</v>
      </c>
      <c r="T1018" s="557">
        <v>89.126622975055056</v>
      </c>
      <c r="U1018" s="557">
        <v>47.976749205560495</v>
      </c>
      <c r="V1018" s="558">
        <v>768.45191959139902</v>
      </c>
      <c r="W1018" s="558">
        <v>1372.7404561790565</v>
      </c>
      <c r="X1018" s="557">
        <v>152.06549027391523</v>
      </c>
      <c r="Y1018" s="559">
        <v>1524.0600052939731</v>
      </c>
      <c r="Z1018" s="568" t="str">
        <f>SUBSTITUTE(SUBSTITUTE(SUBSTITUTE(SUBSTITUTE(IF(E1018="","",VLOOKUP(E1018,Esquemas_NORM!$A$2:$H$126,8,FALSE)),"PROVINCIA ADMINISTRATIVA Y DE PLANIFICACIÓN","PAT"),"PROVINCIA ADMINISTRATIVA Y DE PLANIFICACION","PAT"),"PROVINCIA ADMINISTRATIVA DE PLANIFICACION","PAT"),"PROVINCIA ADMINISTRATIVA Y PLANIFICACION","PAT")</f>
        <v>A la fecha no ha conformado un EAT Provincia</v>
      </c>
      <c r="AA1018" s="568" t="str">
        <f>IF($E1018="","",INDEX(Esquemas_NORM!$H$2:$K$126,MATCH($E1018,Esquemas_NORM!$A$2:$A$126,0),MATCH(AA$4,Esquemas_NORM!$H$1:$K$1,0)))</f>
        <v>A la fecha no ha conformado un EAT Región</v>
      </c>
      <c r="AB1018" s="568" t="str">
        <f>IF($E1018="","",INDEX(Esquemas_NORM!$H$2:$K$126,MATCH($E1018,Esquemas_NORM!$A$2:$A$126,0),MATCH(AB$4,Esquemas_NORM!$H$1:$K$1,0)))</f>
        <v>Área Metropolitana del Valle de Aburrá</v>
      </c>
      <c r="AC1018" s="568" t="str">
        <f>IF($E1018="","",INDEX(Esquemas_NORM!$H$2:$K$126,MATCH($E1018,Esquemas_NORM!$A$2:$A$126,0),MATCH(AC$4,Esquemas_NORM!$H$1:$K$1,0)))</f>
        <v>A la fecha no ha conformado un EAT asociación - unión</v>
      </c>
      <c r="AD1018" s="645"/>
    </row>
    <row r="1019" spans="1:30" hidden="1" x14ac:dyDescent="0.3">
      <c r="A1019" s="556">
        <v>2023</v>
      </c>
      <c r="B1019" s="529" t="s">
        <v>556</v>
      </c>
      <c r="C1019" s="529" t="s">
        <v>144</v>
      </c>
      <c r="D1019" s="529" t="s">
        <v>561</v>
      </c>
      <c r="E1019" s="529" t="s">
        <v>163</v>
      </c>
      <c r="F1019" s="529" t="s">
        <v>148</v>
      </c>
      <c r="G1019" s="529" t="s">
        <v>164</v>
      </c>
      <c r="H1019" s="557">
        <v>11.922564581163567</v>
      </c>
      <c r="I1019" s="557">
        <v>0</v>
      </c>
      <c r="J1019" s="558">
        <v>11.922564581163567</v>
      </c>
      <c r="K1019" s="557">
        <v>1704.874243213306</v>
      </c>
      <c r="L1019" s="557">
        <v>254.76842690040118</v>
      </c>
      <c r="M1019" s="558">
        <v>1959.6426701137073</v>
      </c>
      <c r="N1019" s="557">
        <v>301.25851355523758</v>
      </c>
      <c r="O1019" s="557">
        <v>1247.5320265391611</v>
      </c>
      <c r="P1019" s="557">
        <v>266.18662477407662</v>
      </c>
      <c r="Q1019" s="557">
        <v>424.90544903446909</v>
      </c>
      <c r="R1019" s="557">
        <v>1539.9208506105542</v>
      </c>
      <c r="S1019" s="557">
        <v>815.90126063700836</v>
      </c>
      <c r="T1019" s="557">
        <v>935.63275356744646</v>
      </c>
      <c r="U1019" s="557">
        <v>587.35901534120194</v>
      </c>
      <c r="V1019" s="558">
        <v>6118.6964940591552</v>
      </c>
      <c r="W1019" s="558">
        <v>7587.7723768196538</v>
      </c>
      <c r="X1019" s="557">
        <v>840.5364039314295</v>
      </c>
      <c r="Y1019" s="559">
        <v>8424.1856184333246</v>
      </c>
      <c r="Z1019" s="568" t="str">
        <f>SUBSTITUTE(SUBSTITUTE(SUBSTITUTE(SUBSTITUTE(IF(E1019="","",VLOOKUP(E1019,Esquemas_NORM!$A$2:$H$126,8,FALSE)),"PROVINCIA ADMINISTRATIVA Y DE PLANIFICACIÓN","PAT"),"PROVINCIA ADMINISTRATIVA Y DE PLANIFICACION","PAT"),"PROVINCIA ADMINISTRATIVA DE PLANIFICACION","PAT"),"PROVINCIA ADMINISTRATIVA Y PLANIFICACION","PAT")</f>
        <v>A la fecha no ha conformado un EAT Provincia</v>
      </c>
      <c r="AA1019" s="568" t="str">
        <f>IF($E1019="","",INDEX(Esquemas_NORM!$H$2:$K$126,MATCH($E1019,Esquemas_NORM!$A$2:$A$126,0),MATCH(AA$4,Esquemas_NORM!$H$1:$K$1,0)))</f>
        <v>A la fecha no ha conformado un EAT Región</v>
      </c>
      <c r="AB1019" s="568" t="str">
        <f>IF($E1019="","",INDEX(Esquemas_NORM!$H$2:$K$126,MATCH($E1019,Esquemas_NORM!$A$2:$A$126,0),MATCH(AB$4,Esquemas_NORM!$H$1:$K$1,0)))</f>
        <v>Área Metropolitana del Valle de Aburrá</v>
      </c>
      <c r="AC1019" s="568" t="str">
        <f>IF($E1019="","",INDEX(Esquemas_NORM!$H$2:$K$126,MATCH($E1019,Esquemas_NORM!$A$2:$A$126,0),MATCH(AC$4,Esquemas_NORM!$H$1:$K$1,0)))</f>
        <v>A la fecha no ha conformado un EAT asociación - unión</v>
      </c>
      <c r="AD1019" s="645"/>
    </row>
    <row r="1020" spans="1:30" hidden="1" x14ac:dyDescent="0.3">
      <c r="A1020" s="556">
        <v>2023</v>
      </c>
      <c r="B1020" s="529" t="s">
        <v>556</v>
      </c>
      <c r="C1020" s="529" t="s">
        <v>144</v>
      </c>
      <c r="D1020" s="529" t="s">
        <v>560</v>
      </c>
      <c r="E1020" s="529" t="s">
        <v>166</v>
      </c>
      <c r="F1020" s="529" t="s">
        <v>148</v>
      </c>
      <c r="G1020" s="529" t="s">
        <v>167</v>
      </c>
      <c r="H1020" s="557">
        <v>64.128369808799533</v>
      </c>
      <c r="I1020" s="557">
        <v>6.8350985275951146</v>
      </c>
      <c r="J1020" s="558">
        <v>70.963468336394641</v>
      </c>
      <c r="K1020" s="557">
        <v>1411.4206684380943</v>
      </c>
      <c r="L1020" s="557">
        <v>135.88302135637662</v>
      </c>
      <c r="M1020" s="558">
        <v>1547.3036897944708</v>
      </c>
      <c r="N1020" s="557">
        <v>107.79459506189696</v>
      </c>
      <c r="O1020" s="557">
        <v>257.87836671680611</v>
      </c>
      <c r="P1020" s="557">
        <v>35.940023156722255</v>
      </c>
      <c r="Q1020" s="557">
        <v>28.619825690814512</v>
      </c>
      <c r="R1020" s="557">
        <v>84.682499679836369</v>
      </c>
      <c r="S1020" s="557">
        <v>100.97768420943288</v>
      </c>
      <c r="T1020" s="557">
        <v>87.963126602683786</v>
      </c>
      <c r="U1020" s="557">
        <v>37.814622487572201</v>
      </c>
      <c r="V1020" s="558">
        <v>741.67074360576521</v>
      </c>
      <c r="W1020" s="558">
        <v>2281.6806786134043</v>
      </c>
      <c r="X1020" s="557">
        <v>252.7534534879486</v>
      </c>
      <c r="Y1020" s="559">
        <v>2533.1942768015338</v>
      </c>
      <c r="Z1020" s="568" t="str">
        <f>SUBSTITUTE(SUBSTITUTE(SUBSTITUTE(SUBSTITUTE(IF(E1020="","",VLOOKUP(E1020,Esquemas_NORM!$A$2:$H$126,8,FALSE)),"PROVINCIA ADMINISTRATIVA Y DE PLANIFICACIÓN","PAT"),"PROVINCIA ADMINISTRATIVA Y DE PLANIFICACION","PAT"),"PROVINCIA ADMINISTRATIVA DE PLANIFICACION","PAT"),"PROVINCIA ADMINISTRATIVA Y PLANIFICACION","PAT")</f>
        <v>A la fecha no ha conformado un EAT Provincia</v>
      </c>
      <c r="AA1020" s="568" t="str">
        <f>IF($E1020="","",INDEX(Esquemas_NORM!$H$2:$K$126,MATCH($E1020,Esquemas_NORM!$A$2:$A$126,0),MATCH(AA$4,Esquemas_NORM!$H$1:$K$1,0)))</f>
        <v>A la fecha no ha conformado un EAT Región</v>
      </c>
      <c r="AB1020" s="568" t="str">
        <f>IF($E1020="","",INDEX(Esquemas_NORM!$H$2:$K$126,MATCH($E1020,Esquemas_NORM!$A$2:$A$126,0),MATCH(AB$4,Esquemas_NORM!$H$1:$K$1,0)))</f>
        <v>Área Metropolitana del Valle de Aburrá</v>
      </c>
      <c r="AC1020" s="568" t="str">
        <f>IF($E1020="","",INDEX(Esquemas_NORM!$H$2:$K$126,MATCH($E1020,Esquemas_NORM!$A$2:$A$126,0),MATCH(AC$4,Esquemas_NORM!$H$1:$K$1,0)))</f>
        <v>A la fecha no ha conformado un EAT asociación - unión</v>
      </c>
      <c r="AD1020" s="645"/>
    </row>
    <row r="1021" spans="1:30" hidden="1" x14ac:dyDescent="0.3">
      <c r="A1021" s="556">
        <v>2023</v>
      </c>
      <c r="B1021" s="529" t="s">
        <v>556</v>
      </c>
      <c r="C1021" s="529" t="s">
        <v>144</v>
      </c>
      <c r="D1021" s="529" t="s">
        <v>561</v>
      </c>
      <c r="E1021" s="529" t="s">
        <v>169</v>
      </c>
      <c r="F1021" s="529" t="s">
        <v>148</v>
      </c>
      <c r="G1021" s="529" t="s">
        <v>170</v>
      </c>
      <c r="H1021" s="557">
        <v>0.83972977690575956</v>
      </c>
      <c r="I1021" s="557">
        <v>0.2693035929467843</v>
      </c>
      <c r="J1021" s="558">
        <v>1.1090333698525439</v>
      </c>
      <c r="K1021" s="557">
        <v>2279.9062156356081</v>
      </c>
      <c r="L1021" s="557">
        <v>723.37289365398487</v>
      </c>
      <c r="M1021" s="558">
        <v>3003.2791092895932</v>
      </c>
      <c r="N1021" s="557">
        <v>291.60304381629305</v>
      </c>
      <c r="O1021" s="557">
        <v>1400.1790124333779</v>
      </c>
      <c r="P1021" s="557">
        <v>262.25558784206351</v>
      </c>
      <c r="Q1021" s="557">
        <v>290.17335907615558</v>
      </c>
      <c r="R1021" s="557">
        <v>759.69777371726366</v>
      </c>
      <c r="S1021" s="557">
        <v>654.02744565087119</v>
      </c>
      <c r="T1021" s="557">
        <v>672.74034713700519</v>
      </c>
      <c r="U1021" s="557">
        <v>344.98669887065608</v>
      </c>
      <c r="V1021" s="558">
        <v>4675.6632685436862</v>
      </c>
      <c r="W1021" s="558">
        <v>7306.3413802751784</v>
      </c>
      <c r="X1021" s="557">
        <v>809.3608512075466</v>
      </c>
      <c r="Y1021" s="559">
        <v>8111.731997537403</v>
      </c>
      <c r="Z1021" s="568" t="str">
        <f>SUBSTITUTE(SUBSTITUTE(SUBSTITUTE(SUBSTITUTE(IF(E1021="","",VLOOKUP(E1021,Esquemas_NORM!$A$2:$H$126,8,FALSE)),"PROVINCIA ADMINISTRATIVA Y DE PLANIFICACIÓN","PAT"),"PROVINCIA ADMINISTRATIVA Y DE PLANIFICACION","PAT"),"PROVINCIA ADMINISTRATIVA DE PLANIFICACION","PAT"),"PROVINCIA ADMINISTRATIVA Y PLANIFICACION","PAT")</f>
        <v>A la fecha no ha conformado un EAT Provincia</v>
      </c>
      <c r="AA1021" s="568" t="str">
        <f>IF($E1021="","",INDEX(Esquemas_NORM!$H$2:$K$126,MATCH($E1021,Esquemas_NORM!$A$2:$A$126,0),MATCH(AA$4,Esquemas_NORM!$H$1:$K$1,0)))</f>
        <v>A la fecha no ha conformado un EAT Región</v>
      </c>
      <c r="AB1021" s="568" t="str">
        <f>IF($E1021="","",INDEX(Esquemas_NORM!$H$2:$K$126,MATCH($E1021,Esquemas_NORM!$A$2:$A$126,0),MATCH(AB$4,Esquemas_NORM!$H$1:$K$1,0)))</f>
        <v>Área Metropolitana del Valle de Aburrá</v>
      </c>
      <c r="AC1021" s="568" t="str">
        <f>IF($E1021="","",INDEX(Esquemas_NORM!$H$2:$K$126,MATCH($E1021,Esquemas_NORM!$A$2:$A$126,0),MATCH(AC$4,Esquemas_NORM!$H$1:$K$1,0)))</f>
        <v>A la fecha no ha conformado un EAT asociación - unión</v>
      </c>
      <c r="AD1021" s="645"/>
    </row>
    <row r="1022" spans="1:30" hidden="1" x14ac:dyDescent="0.3">
      <c r="A1022" s="556">
        <v>2023</v>
      </c>
      <c r="B1022" s="529" t="s">
        <v>556</v>
      </c>
      <c r="C1022" s="529" t="s">
        <v>144</v>
      </c>
      <c r="D1022" s="529" t="s">
        <v>561</v>
      </c>
      <c r="E1022" s="529" t="s">
        <v>172</v>
      </c>
      <c r="F1022" s="529" t="s">
        <v>148</v>
      </c>
      <c r="G1022" s="529" t="s">
        <v>173</v>
      </c>
      <c r="H1022" s="557">
        <v>5.9266503251180254</v>
      </c>
      <c r="I1022" s="557">
        <v>0</v>
      </c>
      <c r="J1022" s="558">
        <v>5.9266503251180254</v>
      </c>
      <c r="K1022" s="557">
        <v>867.03937390284409</v>
      </c>
      <c r="L1022" s="557">
        <v>99.297116428544172</v>
      </c>
      <c r="M1022" s="558">
        <v>966.33649033138829</v>
      </c>
      <c r="N1022" s="557">
        <v>95.340053213818095</v>
      </c>
      <c r="O1022" s="557">
        <v>324.59891392500555</v>
      </c>
      <c r="P1022" s="557">
        <v>67.108314622369278</v>
      </c>
      <c r="Q1022" s="557">
        <v>41.808731931300755</v>
      </c>
      <c r="R1022" s="557">
        <v>161.05593171350898</v>
      </c>
      <c r="S1022" s="557">
        <v>183.81094734069464</v>
      </c>
      <c r="T1022" s="557">
        <v>185.14951115164871</v>
      </c>
      <c r="U1022" s="557">
        <v>74.356799322764189</v>
      </c>
      <c r="V1022" s="558">
        <v>1133.2292032211101</v>
      </c>
      <c r="W1022" s="558">
        <v>2009.9127607814751</v>
      </c>
      <c r="X1022" s="557">
        <v>222.6483294786529</v>
      </c>
      <c r="Y1022" s="559">
        <v>2231.4689124580432</v>
      </c>
      <c r="Z1022" s="568" t="str">
        <f>SUBSTITUTE(SUBSTITUTE(SUBSTITUTE(SUBSTITUTE(IF(E1022="","",VLOOKUP(E1022,Esquemas_NORM!$A$2:$H$126,8,FALSE)),"PROVINCIA ADMINISTRATIVA Y DE PLANIFICACIÓN","PAT"),"PROVINCIA ADMINISTRATIVA Y DE PLANIFICACION","PAT"),"PROVINCIA ADMINISTRATIVA DE PLANIFICACION","PAT"),"PROVINCIA ADMINISTRATIVA Y PLANIFICACION","PAT")</f>
        <v>A la fecha no ha conformado un EAT Provincia</v>
      </c>
      <c r="AA1022" s="568" t="str">
        <f>IF($E1022="","",INDEX(Esquemas_NORM!$H$2:$K$126,MATCH($E1022,Esquemas_NORM!$A$2:$A$126,0),MATCH(AA$4,Esquemas_NORM!$H$1:$K$1,0)))</f>
        <v>A la fecha no ha conformado un EAT Región</v>
      </c>
      <c r="AB1022" s="568" t="str">
        <f>IF($E1022="","",INDEX(Esquemas_NORM!$H$2:$K$126,MATCH($E1022,Esquemas_NORM!$A$2:$A$126,0),MATCH(AB$4,Esquemas_NORM!$H$1:$K$1,0)))</f>
        <v>Área Metropolitana del Valle de Aburrá</v>
      </c>
      <c r="AC1022" s="568" t="str">
        <f>IF($E1022="","",INDEX(Esquemas_NORM!$H$2:$K$126,MATCH($E1022,Esquemas_NORM!$A$2:$A$126,0),MATCH(AC$4,Esquemas_NORM!$H$1:$K$1,0)))</f>
        <v>A la fecha no ha conformado un EAT asociación - unión</v>
      </c>
      <c r="AD1022" s="645"/>
    </row>
    <row r="1023" spans="1:30" hidden="1" x14ac:dyDescent="0.3">
      <c r="A1023" s="556">
        <v>2023</v>
      </c>
      <c r="B1023" s="529" t="s">
        <v>556</v>
      </c>
      <c r="C1023" s="529" t="s">
        <v>144</v>
      </c>
      <c r="D1023" s="529" t="s">
        <v>561</v>
      </c>
      <c r="E1023" s="529" t="s">
        <v>174</v>
      </c>
      <c r="F1023" s="529" t="s">
        <v>148</v>
      </c>
      <c r="G1023" s="529" t="s">
        <v>175</v>
      </c>
      <c r="H1023" s="557">
        <v>4.7286675099933939</v>
      </c>
      <c r="I1023" s="557">
        <v>0</v>
      </c>
      <c r="J1023" s="558">
        <v>4.7286675099933939</v>
      </c>
      <c r="K1023" s="557">
        <v>888.72320823320388</v>
      </c>
      <c r="L1023" s="557">
        <v>57.980861808276117</v>
      </c>
      <c r="M1023" s="558">
        <v>946.70407004148001</v>
      </c>
      <c r="N1023" s="557">
        <v>121.31879938445749</v>
      </c>
      <c r="O1023" s="557">
        <v>506.1699941222725</v>
      </c>
      <c r="P1023" s="557">
        <v>97.336379351852955</v>
      </c>
      <c r="Q1023" s="557">
        <v>97.472434999609348</v>
      </c>
      <c r="R1023" s="557">
        <v>351.05947299665917</v>
      </c>
      <c r="S1023" s="557">
        <v>270.10379583350908</v>
      </c>
      <c r="T1023" s="557">
        <v>379.38859682118499</v>
      </c>
      <c r="U1023" s="557">
        <v>178.86488865605008</v>
      </c>
      <c r="V1023" s="558">
        <v>2001.714362165596</v>
      </c>
      <c r="W1023" s="558">
        <v>2809.2155263537388</v>
      </c>
      <c r="X1023" s="557">
        <v>311.19119013153664</v>
      </c>
      <c r="Y1023" s="559">
        <v>3118.8802010568334</v>
      </c>
      <c r="Z1023" s="568" t="str">
        <f>SUBSTITUTE(SUBSTITUTE(SUBSTITUTE(SUBSTITUTE(IF(E1023="","",VLOOKUP(E1023,Esquemas_NORM!$A$2:$H$126,8,FALSE)),"PROVINCIA ADMINISTRATIVA Y DE PLANIFICACIÓN","PAT"),"PROVINCIA ADMINISTRATIVA Y DE PLANIFICACION","PAT"),"PROVINCIA ADMINISTRATIVA DE PLANIFICACION","PAT"),"PROVINCIA ADMINISTRATIVA Y PLANIFICACION","PAT")</f>
        <v>A la fecha no ha conformado un EAT Provincia</v>
      </c>
      <c r="AA1023" s="568" t="str">
        <f>IF($E1023="","",INDEX(Esquemas_NORM!$H$2:$K$126,MATCH($E1023,Esquemas_NORM!$A$2:$A$126,0),MATCH(AA$4,Esquemas_NORM!$H$1:$K$1,0)))</f>
        <v>A la fecha no ha conformado un EAT Región</v>
      </c>
      <c r="AB1023" s="568" t="str">
        <f>IF($E1023="","",INDEX(Esquemas_NORM!$H$2:$K$126,MATCH($E1023,Esquemas_NORM!$A$2:$A$126,0),MATCH(AB$4,Esquemas_NORM!$H$1:$K$1,0)))</f>
        <v>Área Metropolitana del Valle de Aburrá</v>
      </c>
      <c r="AC1023" s="568" t="str">
        <f>IF($E1023="","",INDEX(Esquemas_NORM!$H$2:$K$126,MATCH($E1023,Esquemas_NORM!$A$2:$A$126,0),MATCH(AC$4,Esquemas_NORM!$H$1:$K$1,0)))</f>
        <v>A la fecha no ha conformado un EAT asociación - unión</v>
      </c>
      <c r="AD1023" s="645"/>
    </row>
    <row r="1024" spans="1:30" hidden="1" x14ac:dyDescent="0.3">
      <c r="A1024" s="556">
        <v>2023</v>
      </c>
      <c r="B1024" s="529" t="s">
        <v>556</v>
      </c>
      <c r="C1024" s="529" t="s">
        <v>176</v>
      </c>
      <c r="D1024" s="529" t="s">
        <v>562</v>
      </c>
      <c r="E1024" s="529" t="s">
        <v>179</v>
      </c>
      <c r="F1024" s="529" t="s">
        <v>180</v>
      </c>
      <c r="G1024" s="529" t="s">
        <v>182</v>
      </c>
      <c r="H1024" s="557">
        <v>37.309826848772111</v>
      </c>
      <c r="I1024" s="557">
        <v>18.470634713455063</v>
      </c>
      <c r="J1024" s="558">
        <v>55.780461562227174</v>
      </c>
      <c r="K1024" s="557">
        <v>11.280370218706286</v>
      </c>
      <c r="L1024" s="557">
        <v>5.6750710216245883</v>
      </c>
      <c r="M1024" s="558">
        <v>16.955441240330874</v>
      </c>
      <c r="N1024" s="557">
        <v>6.6836275399967366</v>
      </c>
      <c r="O1024" s="557">
        <v>85.130413906486396</v>
      </c>
      <c r="P1024" s="557">
        <v>10.769894671748691</v>
      </c>
      <c r="Q1024" s="557">
        <v>8.9279714435771478</v>
      </c>
      <c r="R1024" s="557">
        <v>16.55695003113393</v>
      </c>
      <c r="S1024" s="557">
        <v>31.44321812628317</v>
      </c>
      <c r="T1024" s="557">
        <v>62.411495866111288</v>
      </c>
      <c r="U1024" s="557">
        <v>13.848665421784551</v>
      </c>
      <c r="V1024" s="558">
        <v>235.7722370071219</v>
      </c>
      <c r="W1024" s="558">
        <v>334.57195700771996</v>
      </c>
      <c r="X1024" s="557">
        <v>37.062249054632431</v>
      </c>
      <c r="Y1024" s="559">
        <v>371.45240112445975</v>
      </c>
      <c r="Z1024" s="568" t="str">
        <f>SUBSTITUTE(SUBSTITUTE(SUBSTITUTE(SUBSTITUTE(IF(E1024="","",VLOOKUP(E1024,Esquemas_NORM!$A$2:$H$126,8,FALSE)),"PROVINCIA ADMINISTRATIVA Y DE PLANIFICACIÓN","PAT"),"PROVINCIA ADMINISTRATIVA Y DE PLANIFICACION","PAT"),"PROVINCIA ADMINISTRATIVA DE PLANIFICACION","PAT"),"PROVINCIA ADMINISTRATIVA Y PLANIFICACION","PAT")</f>
        <v>A la fecha no ha conformado un EAT Provincia</v>
      </c>
      <c r="AA1024" s="568" t="str">
        <f>IF($E1024="","",INDEX(Esquemas_NORM!$H$2:$K$126,MATCH($E1024,Esquemas_NORM!$A$2:$A$126,0),MATCH(AA$4,Esquemas_NORM!$H$1:$K$1,0)))</f>
        <v>Región de Planeación y Gestión del Bajo Cauca</v>
      </c>
      <c r="AB1024" s="568" t="str">
        <f>IF($E1024="","",INDEX(Esquemas_NORM!$H$2:$K$126,MATCH($E1024,Esquemas_NORM!$A$2:$A$126,0),MATCH(AB$4,Esquemas_NORM!$H$1:$K$1,0)))</f>
        <v>A la fecha no ha conformado un EAT Área Metropolitana</v>
      </c>
      <c r="AC1024" s="568" t="str">
        <f>IF($E1024="","",INDEX(Esquemas_NORM!$H$2:$K$126,MATCH($E1024,Esquemas_NORM!$A$2:$A$126,0),MATCH(AC$4,Esquemas_NORM!$H$1:$K$1,0)))</f>
        <v>A la fecha no ha conformado un EAT asociación - unión</v>
      </c>
      <c r="AD1024" s="645"/>
    </row>
    <row r="1025" spans="1:30" hidden="1" x14ac:dyDescent="0.3">
      <c r="A1025" s="556">
        <v>2023</v>
      </c>
      <c r="B1025" s="529" t="s">
        <v>556</v>
      </c>
      <c r="C1025" s="529" t="s">
        <v>176</v>
      </c>
      <c r="D1025" s="529" t="s">
        <v>562</v>
      </c>
      <c r="E1025" s="529" t="s">
        <v>184</v>
      </c>
      <c r="F1025" s="529" t="s">
        <v>180</v>
      </c>
      <c r="G1025" s="529" t="s">
        <v>185</v>
      </c>
      <c r="H1025" s="557">
        <v>22.40198541898037</v>
      </c>
      <c r="I1025" s="557">
        <v>601.16951843605898</v>
      </c>
      <c r="J1025" s="558">
        <v>623.5715038550394</v>
      </c>
      <c r="K1025" s="557">
        <v>29.851524213191524</v>
      </c>
      <c r="L1025" s="557">
        <v>19.657235388417632</v>
      </c>
      <c r="M1025" s="558">
        <v>49.508759601609157</v>
      </c>
      <c r="N1025" s="557">
        <v>48.102947710475547</v>
      </c>
      <c r="O1025" s="557">
        <v>243.9355168760853</v>
      </c>
      <c r="P1025" s="557">
        <v>34.51553694680581</v>
      </c>
      <c r="Q1025" s="557">
        <v>38.400639971625033</v>
      </c>
      <c r="R1025" s="557">
        <v>57.246449641459208</v>
      </c>
      <c r="S1025" s="557">
        <v>149.00224341952571</v>
      </c>
      <c r="T1025" s="557">
        <v>213.83343430958325</v>
      </c>
      <c r="U1025" s="557">
        <v>42.410187456831544</v>
      </c>
      <c r="V1025" s="558">
        <v>827.44695633239132</v>
      </c>
      <c r="W1025" s="558">
        <v>1843.9745214445602</v>
      </c>
      <c r="X1025" s="557">
        <v>204.26650092035089</v>
      </c>
      <c r="Y1025" s="559">
        <v>2047.2390146762311</v>
      </c>
      <c r="Z1025" s="568" t="str">
        <f>SUBSTITUTE(SUBSTITUTE(SUBSTITUTE(SUBSTITUTE(IF(E1025="","",VLOOKUP(E1025,Esquemas_NORM!$A$2:$H$126,8,FALSE)),"PROVINCIA ADMINISTRATIVA Y DE PLANIFICACIÓN","PAT"),"PROVINCIA ADMINISTRATIVA Y DE PLANIFICACION","PAT"),"PROVINCIA ADMINISTRATIVA DE PLANIFICACION","PAT"),"PROVINCIA ADMINISTRATIVA Y PLANIFICACION","PAT")</f>
        <v>A la fecha no ha conformado un EAT Provincia</v>
      </c>
      <c r="AA1025" s="568" t="str">
        <f>IF($E1025="","",INDEX(Esquemas_NORM!$H$2:$K$126,MATCH($E1025,Esquemas_NORM!$A$2:$A$126,0),MATCH(AA$4,Esquemas_NORM!$H$1:$K$1,0)))</f>
        <v>Región de Planeación y Gestión del Bajo Cauca</v>
      </c>
      <c r="AB1025" s="568" t="str">
        <f>IF($E1025="","",INDEX(Esquemas_NORM!$H$2:$K$126,MATCH($E1025,Esquemas_NORM!$A$2:$A$126,0),MATCH(AB$4,Esquemas_NORM!$H$1:$K$1,0)))</f>
        <v>A la fecha no ha conformado un EAT Área Metropolitana</v>
      </c>
      <c r="AC1025" s="568" t="str">
        <f>IF($E1025="","",INDEX(Esquemas_NORM!$H$2:$K$126,MATCH($E1025,Esquemas_NORM!$A$2:$A$126,0),MATCH(AC$4,Esquemas_NORM!$H$1:$K$1,0)))</f>
        <v>A la fecha no ha conformado un EAT asociación - unión</v>
      </c>
      <c r="AD1025" s="645"/>
    </row>
    <row r="1026" spans="1:30" hidden="1" x14ac:dyDescent="0.3">
      <c r="A1026" s="556">
        <v>2023</v>
      </c>
      <c r="B1026" s="529" t="s">
        <v>556</v>
      </c>
      <c r="C1026" s="529" t="s">
        <v>176</v>
      </c>
      <c r="D1026" s="529" t="s">
        <v>562</v>
      </c>
      <c r="E1026" s="529" t="s">
        <v>187</v>
      </c>
      <c r="F1026" s="529" t="s">
        <v>180</v>
      </c>
      <c r="G1026" s="529" t="s">
        <v>188</v>
      </c>
      <c r="H1026" s="557">
        <v>13.05861405528095</v>
      </c>
      <c r="I1026" s="557">
        <v>269.83323689798777</v>
      </c>
      <c r="J1026" s="558">
        <v>282.89185095326872</v>
      </c>
      <c r="K1026" s="557">
        <v>5.0533673874126341</v>
      </c>
      <c r="L1026" s="557">
        <v>19.702597222888269</v>
      </c>
      <c r="M1026" s="558">
        <v>24.755964610300904</v>
      </c>
      <c r="N1026" s="557">
        <v>22.142099704598433</v>
      </c>
      <c r="O1026" s="557">
        <v>116.74392446745667</v>
      </c>
      <c r="P1026" s="557">
        <v>23.678142271937649</v>
      </c>
      <c r="Q1026" s="557">
        <v>16.505425275225555</v>
      </c>
      <c r="R1026" s="557">
        <v>31.620639617791081</v>
      </c>
      <c r="S1026" s="557">
        <v>72.507106989761937</v>
      </c>
      <c r="T1026" s="557">
        <v>104.88990958186599</v>
      </c>
      <c r="U1026" s="557">
        <v>23.934247739237541</v>
      </c>
      <c r="V1026" s="558">
        <v>412.02149564787487</v>
      </c>
      <c r="W1026" s="558">
        <v>872.10121891907477</v>
      </c>
      <c r="X1026" s="557">
        <v>96.607118138182273</v>
      </c>
      <c r="Y1026" s="559">
        <v>968.23444106981094</v>
      </c>
      <c r="Z1026" s="568" t="str">
        <f>SUBSTITUTE(SUBSTITUTE(SUBSTITUTE(SUBSTITUTE(IF(E1026="","",VLOOKUP(E1026,Esquemas_NORM!$A$2:$H$126,8,FALSE)),"PROVINCIA ADMINISTRATIVA Y DE PLANIFICACIÓN","PAT"),"PROVINCIA ADMINISTRATIVA Y DE PLANIFICACION","PAT"),"PROVINCIA ADMINISTRATIVA DE PLANIFICACION","PAT"),"PROVINCIA ADMINISTRATIVA Y PLANIFICACION","PAT")</f>
        <v>A la fecha no ha conformado un EAT Provincia</v>
      </c>
      <c r="AA1026" s="568" t="str">
        <f>IF($E1026="","",INDEX(Esquemas_NORM!$H$2:$K$126,MATCH($E1026,Esquemas_NORM!$A$2:$A$126,0),MATCH(AA$4,Esquemas_NORM!$H$1:$K$1,0)))</f>
        <v>Región de Planeación y Gestión del Bajo Cauca</v>
      </c>
      <c r="AB1026" s="568" t="str">
        <f>IF($E1026="","",INDEX(Esquemas_NORM!$H$2:$K$126,MATCH($E1026,Esquemas_NORM!$A$2:$A$126,0),MATCH(AB$4,Esquemas_NORM!$H$1:$K$1,0)))</f>
        <v>A la fecha no ha conformado un EAT Área Metropolitana</v>
      </c>
      <c r="AC1026" s="568" t="str">
        <f>IF($E1026="","",INDEX(Esquemas_NORM!$H$2:$K$126,MATCH($E1026,Esquemas_NORM!$A$2:$A$126,0),MATCH(AC$4,Esquemas_NORM!$H$1:$K$1,0)))</f>
        <v>A la fecha no ha conformado un EAT asociación - unión</v>
      </c>
      <c r="AD1026" s="645"/>
    </row>
    <row r="1027" spans="1:30" hidden="1" x14ac:dyDescent="0.3">
      <c r="A1027" s="556">
        <v>2023</v>
      </c>
      <c r="B1027" s="529" t="s">
        <v>556</v>
      </c>
      <c r="C1027" s="529" t="s">
        <v>176</v>
      </c>
      <c r="D1027" s="529" t="s">
        <v>562</v>
      </c>
      <c r="E1027" s="529" t="s">
        <v>189</v>
      </c>
      <c r="F1027" s="529" t="s">
        <v>180</v>
      </c>
      <c r="G1027" s="529" t="s">
        <v>190</v>
      </c>
      <c r="H1027" s="557">
        <v>13.31330709602579</v>
      </c>
      <c r="I1027" s="557">
        <v>7.1119712748037109</v>
      </c>
      <c r="J1027" s="558">
        <v>20.425278370829503</v>
      </c>
      <c r="K1027" s="557">
        <v>9.1351384004147267</v>
      </c>
      <c r="L1027" s="557">
        <v>3.4670628545921276</v>
      </c>
      <c r="M1027" s="558">
        <v>12.602201255006854</v>
      </c>
      <c r="N1027" s="557">
        <v>9.9202622658532551</v>
      </c>
      <c r="O1027" s="557">
        <v>58.086008356438022</v>
      </c>
      <c r="P1027" s="557">
        <v>9.2645043145116794</v>
      </c>
      <c r="Q1027" s="557">
        <v>8.4735420421843628</v>
      </c>
      <c r="R1027" s="557">
        <v>15.455818644647568</v>
      </c>
      <c r="S1027" s="557">
        <v>27.151451222932991</v>
      </c>
      <c r="T1027" s="557">
        <v>55.115940139201335</v>
      </c>
      <c r="U1027" s="557">
        <v>12.248209474441889</v>
      </c>
      <c r="V1027" s="558">
        <v>195.71573646021113</v>
      </c>
      <c r="W1027" s="558">
        <v>235.64424240360489</v>
      </c>
      <c r="X1027" s="557">
        <v>26.103519489086604</v>
      </c>
      <c r="Y1027" s="559">
        <v>261.61971384216713</v>
      </c>
      <c r="Z1027" s="568" t="str">
        <f>SUBSTITUTE(SUBSTITUTE(SUBSTITUTE(SUBSTITUTE(IF(E1027="","",VLOOKUP(E1027,Esquemas_NORM!$A$2:$H$126,8,FALSE)),"PROVINCIA ADMINISTRATIVA Y DE PLANIFICACIÓN","PAT"),"PROVINCIA ADMINISTRATIVA Y DE PLANIFICACION","PAT"),"PROVINCIA ADMINISTRATIVA DE PLANIFICACION","PAT"),"PROVINCIA ADMINISTRATIVA Y PLANIFICACION","PAT")</f>
        <v>A la fecha no ha conformado un EAT Provincia</v>
      </c>
      <c r="AA1027" s="568" t="str">
        <f>IF($E1027="","",INDEX(Esquemas_NORM!$H$2:$K$126,MATCH($E1027,Esquemas_NORM!$A$2:$A$126,0),MATCH(AA$4,Esquemas_NORM!$H$1:$K$1,0)))</f>
        <v>Región de Planeación y Gestión del Bajo Cauca</v>
      </c>
      <c r="AB1027" s="568" t="str">
        <f>IF($E1027="","",INDEX(Esquemas_NORM!$H$2:$K$126,MATCH($E1027,Esquemas_NORM!$A$2:$A$126,0),MATCH(AB$4,Esquemas_NORM!$H$1:$K$1,0)))</f>
        <v>A la fecha no ha conformado un EAT Área Metropolitana</v>
      </c>
      <c r="AC1027" s="568" t="str">
        <f>IF($E1027="","",INDEX(Esquemas_NORM!$H$2:$K$126,MATCH($E1027,Esquemas_NORM!$A$2:$A$126,0),MATCH(AC$4,Esquemas_NORM!$H$1:$K$1,0)))</f>
        <v>A la fecha no ha conformado un EAT asociación - unión</v>
      </c>
      <c r="AD1027" s="645"/>
    </row>
    <row r="1028" spans="1:30" hidden="1" x14ac:dyDescent="0.3">
      <c r="A1028" s="556">
        <v>2023</v>
      </c>
      <c r="B1028" s="529" t="s">
        <v>556</v>
      </c>
      <c r="C1028" s="529" t="s">
        <v>176</v>
      </c>
      <c r="D1028" s="529" t="s">
        <v>562</v>
      </c>
      <c r="E1028" s="529" t="s">
        <v>191</v>
      </c>
      <c r="F1028" s="529" t="s">
        <v>180</v>
      </c>
      <c r="G1028" s="529" t="s">
        <v>192</v>
      </c>
      <c r="H1028" s="557">
        <v>21.961318633149837</v>
      </c>
      <c r="I1028" s="557">
        <v>13.617827214758773</v>
      </c>
      <c r="J1028" s="558">
        <v>35.579145847908606</v>
      </c>
      <c r="K1028" s="557">
        <v>12.775258707861466</v>
      </c>
      <c r="L1028" s="557">
        <v>2.4948158039577213</v>
      </c>
      <c r="M1028" s="558">
        <v>15.270074511819187</v>
      </c>
      <c r="N1028" s="557">
        <v>8.6171223079308188</v>
      </c>
      <c r="O1028" s="557">
        <v>67.891635776665296</v>
      </c>
      <c r="P1028" s="557">
        <v>12.47085519818401</v>
      </c>
      <c r="Q1028" s="557">
        <v>11.24259707548655</v>
      </c>
      <c r="R1028" s="557">
        <v>20.821881973989989</v>
      </c>
      <c r="S1028" s="557">
        <v>35.31310631595489</v>
      </c>
      <c r="T1028" s="557">
        <v>72.088109023321792</v>
      </c>
      <c r="U1028" s="557">
        <v>16.526470485705978</v>
      </c>
      <c r="V1028" s="558">
        <v>244.9717781572393</v>
      </c>
      <c r="W1028" s="558">
        <v>307.09683139652799</v>
      </c>
      <c r="X1028" s="557">
        <v>34.018688687778244</v>
      </c>
      <c r="Y1028" s="559">
        <v>340.94864500948404</v>
      </c>
      <c r="Z1028" s="568" t="str">
        <f>SUBSTITUTE(SUBSTITUTE(SUBSTITUTE(SUBSTITUTE(IF(E1028="","",VLOOKUP(E1028,Esquemas_NORM!$A$2:$H$126,8,FALSE)),"PROVINCIA ADMINISTRATIVA Y DE PLANIFICACIÓN","PAT"),"PROVINCIA ADMINISTRATIVA Y DE PLANIFICACION","PAT"),"PROVINCIA ADMINISTRATIVA DE PLANIFICACION","PAT"),"PROVINCIA ADMINISTRATIVA Y PLANIFICACION","PAT")</f>
        <v>A la fecha no ha conformado un EAT Provincia</v>
      </c>
      <c r="AA1028" s="568" t="str">
        <f>IF($E1028="","",INDEX(Esquemas_NORM!$H$2:$K$126,MATCH($E1028,Esquemas_NORM!$A$2:$A$126,0),MATCH(AA$4,Esquemas_NORM!$H$1:$K$1,0)))</f>
        <v>Región de Planeación y Gestión del Bajo Cauca</v>
      </c>
      <c r="AB1028" s="568" t="str">
        <f>IF($E1028="","",INDEX(Esquemas_NORM!$H$2:$K$126,MATCH($E1028,Esquemas_NORM!$A$2:$A$126,0),MATCH(AB$4,Esquemas_NORM!$H$1:$K$1,0)))</f>
        <v>A la fecha no ha conformado un EAT Área Metropolitana</v>
      </c>
      <c r="AC1028" s="568" t="str">
        <f>IF($E1028="","",INDEX(Esquemas_NORM!$H$2:$K$126,MATCH($E1028,Esquemas_NORM!$A$2:$A$126,0),MATCH(AC$4,Esquemas_NORM!$H$1:$K$1,0)))</f>
        <v>A la fecha no ha conformado un EAT asociación - unión</v>
      </c>
      <c r="AD1028" s="645"/>
    </row>
    <row r="1029" spans="1:30" hidden="1" x14ac:dyDescent="0.3">
      <c r="A1029" s="556">
        <v>2023</v>
      </c>
      <c r="B1029" s="529" t="s">
        <v>556</v>
      </c>
      <c r="C1029" s="529" t="s">
        <v>176</v>
      </c>
      <c r="D1029" s="529" t="s">
        <v>562</v>
      </c>
      <c r="E1029" s="529" t="s">
        <v>193</v>
      </c>
      <c r="F1029" s="529" t="s">
        <v>180</v>
      </c>
      <c r="G1029" s="529" t="s">
        <v>194</v>
      </c>
      <c r="H1029" s="557">
        <v>16.483165249940335</v>
      </c>
      <c r="I1029" s="557">
        <v>56.796104208426918</v>
      </c>
      <c r="J1029" s="558">
        <v>73.279269458367253</v>
      </c>
      <c r="K1029" s="557">
        <v>4.9322169283210604</v>
      </c>
      <c r="L1029" s="557">
        <v>7.6430953850592722</v>
      </c>
      <c r="M1029" s="558">
        <v>12.575312313380334</v>
      </c>
      <c r="N1029" s="557">
        <v>5.4790637332283278</v>
      </c>
      <c r="O1029" s="557">
        <v>58.649688763626152</v>
      </c>
      <c r="P1029" s="557">
        <v>7.5843628088453716</v>
      </c>
      <c r="Q1029" s="557">
        <v>6.5718665794032294</v>
      </c>
      <c r="R1029" s="557">
        <v>14.841418725135789</v>
      </c>
      <c r="S1029" s="557">
        <v>24.768871684393886</v>
      </c>
      <c r="T1029" s="557">
        <v>57.538300199471855</v>
      </c>
      <c r="U1029" s="557">
        <v>9.8988894089538739</v>
      </c>
      <c r="V1029" s="558">
        <v>185.33246190305849</v>
      </c>
      <c r="W1029" s="558">
        <v>308.00262762149873</v>
      </c>
      <c r="X1029" s="557">
        <v>34.119028374262079</v>
      </c>
      <c r="Y1029" s="559">
        <v>341.95428871523427</v>
      </c>
      <c r="Z1029" s="568" t="str">
        <f>SUBSTITUTE(SUBSTITUTE(SUBSTITUTE(SUBSTITUTE(IF(E1029="","",VLOOKUP(E1029,Esquemas_NORM!$A$2:$H$126,8,FALSE)),"PROVINCIA ADMINISTRATIVA Y DE PLANIFICACIÓN","PAT"),"PROVINCIA ADMINISTRATIVA Y DE PLANIFICACION","PAT"),"PROVINCIA ADMINISTRATIVA DE PLANIFICACION","PAT"),"PROVINCIA ADMINISTRATIVA Y PLANIFICACION","PAT")</f>
        <v>A la fecha no ha conformado un EAT Provincia</v>
      </c>
      <c r="AA1029" s="568" t="str">
        <f>IF($E1029="","",INDEX(Esquemas_NORM!$H$2:$K$126,MATCH($E1029,Esquemas_NORM!$A$2:$A$126,0),MATCH(AA$4,Esquemas_NORM!$H$1:$K$1,0)))</f>
        <v>Región de Planeación y Gestión del Bajo Cauca</v>
      </c>
      <c r="AB1029" s="568" t="str">
        <f>IF($E1029="","",INDEX(Esquemas_NORM!$H$2:$K$126,MATCH($E1029,Esquemas_NORM!$A$2:$A$126,0),MATCH(AB$4,Esquemas_NORM!$H$1:$K$1,0)))</f>
        <v>A la fecha no ha conformado un EAT Área Metropolitana</v>
      </c>
      <c r="AC1029" s="568" t="str">
        <f>IF($E1029="","",INDEX(Esquemas_NORM!$H$2:$K$126,MATCH($E1029,Esquemas_NORM!$A$2:$A$126,0),MATCH(AC$4,Esquemas_NORM!$H$1:$K$1,0)))</f>
        <v>A la fecha no ha conformado un EAT asociación - unión</v>
      </c>
      <c r="AD1029" s="645"/>
    </row>
    <row r="1030" spans="1:30" hidden="1" x14ac:dyDescent="0.3">
      <c r="A1030" s="556">
        <v>2023</v>
      </c>
      <c r="B1030" s="529" t="s">
        <v>556</v>
      </c>
      <c r="C1030" s="529" t="s">
        <v>195</v>
      </c>
      <c r="D1030" s="529" t="s">
        <v>563</v>
      </c>
      <c r="E1030" s="529" t="s">
        <v>197</v>
      </c>
      <c r="F1030" s="529" t="s">
        <v>198</v>
      </c>
      <c r="G1030" s="529" t="s">
        <v>200</v>
      </c>
      <c r="H1030" s="557">
        <v>6.7004935013929643</v>
      </c>
      <c r="I1030" s="557">
        <v>3.9742493749284964E-2</v>
      </c>
      <c r="J1030" s="558">
        <v>6.7402359951422497</v>
      </c>
      <c r="K1030" s="557">
        <v>1.7184886840659577</v>
      </c>
      <c r="L1030" s="557">
        <v>1.106991638437171</v>
      </c>
      <c r="M1030" s="558">
        <v>2.8254803225031289</v>
      </c>
      <c r="N1030" s="557">
        <v>3.9540510883555724</v>
      </c>
      <c r="O1030" s="557">
        <v>7.8703619250408572</v>
      </c>
      <c r="P1030" s="557">
        <v>1.8877672310039759</v>
      </c>
      <c r="Q1030" s="557">
        <v>1.8395288223509285</v>
      </c>
      <c r="R1030" s="557">
        <v>4.7384933721057276</v>
      </c>
      <c r="S1030" s="557">
        <v>5.8069341403992212</v>
      </c>
      <c r="T1030" s="557">
        <v>11.661952893268635</v>
      </c>
      <c r="U1030" s="557">
        <v>2.9013872984745177</v>
      </c>
      <c r="V1030" s="558">
        <v>40.660476770999438</v>
      </c>
      <c r="W1030" s="558">
        <v>52.71735031294638</v>
      </c>
      <c r="X1030" s="557">
        <v>5.8397708650581794</v>
      </c>
      <c r="Y1030" s="559">
        <v>58.528474800450212</v>
      </c>
      <c r="Z1030" s="568" t="str">
        <f>SUBSTITUTE(SUBSTITUTE(SUBSTITUTE(SUBSTITUTE(IF(E1030="","",VLOOKUP(E1030,Esquemas_NORM!$A$2:$H$126,8,FALSE)),"PROVINCIA ADMINISTRATIVA Y DE PLANIFICACIÓN","PAT"),"PROVINCIA ADMINISTRATIVA Y DE PLANIFICACION","PAT"),"PROVINCIA ADMINISTRATIVA DE PLANIFICACION","PAT"),"PROVINCIA ADMINISTRATIVA Y PLANIFICACION","PAT")</f>
        <v>A la fecha no ha conformado un EAT Provincia</v>
      </c>
      <c r="AA1030" s="568" t="str">
        <f>IF($E1030="","",INDEX(Esquemas_NORM!$H$2:$K$126,MATCH($E1030,Esquemas_NORM!$A$2:$A$126,0),MATCH(AA$4,Esquemas_NORM!$H$1:$K$1,0)))</f>
        <v>A la fecha no ha conformado un EAT Región</v>
      </c>
      <c r="AB1030" s="568" t="str">
        <f>IF($E1030="","",INDEX(Esquemas_NORM!$H$2:$K$126,MATCH($E1030,Esquemas_NORM!$A$2:$A$126,0),MATCH(AB$4,Esquemas_NORM!$H$1:$K$1,0)))</f>
        <v>A la fecha no ha conformado un EAT Área Metropolitana</v>
      </c>
      <c r="AC1030" s="568" t="str">
        <f>IF($E1030="","",INDEX(Esquemas_NORM!$H$2:$K$126,MATCH($E1030,Esquemas_NORM!$A$2:$A$126,0),MATCH(AC$4,Esquemas_NORM!$H$1:$K$1,0)))</f>
        <v>ASOCIACIÓN DE MUNICIPIOS DEL MAGDALENA MEDIO ANTIOQUEÑO - AMMA</v>
      </c>
      <c r="AD1030" s="645"/>
    </row>
    <row r="1031" spans="1:30" hidden="1" x14ac:dyDescent="0.3">
      <c r="A1031" s="556">
        <v>2023</v>
      </c>
      <c r="B1031" s="529" t="s">
        <v>556</v>
      </c>
      <c r="C1031" s="529" t="s">
        <v>195</v>
      </c>
      <c r="D1031" s="529" t="s">
        <v>563</v>
      </c>
      <c r="E1031" s="529" t="s">
        <v>201</v>
      </c>
      <c r="F1031" s="529" t="s">
        <v>198</v>
      </c>
      <c r="G1031" s="529" t="s">
        <v>202</v>
      </c>
      <c r="H1031" s="557">
        <v>27.620312415628607</v>
      </c>
      <c r="I1031" s="557">
        <v>0.20449937291088327</v>
      </c>
      <c r="J1031" s="558">
        <v>27.824811788539492</v>
      </c>
      <c r="K1031" s="557">
        <v>2.8456656004437666</v>
      </c>
      <c r="L1031" s="557">
        <v>2.9568851174718596</v>
      </c>
      <c r="M1031" s="558">
        <v>5.8025507179156257</v>
      </c>
      <c r="N1031" s="557">
        <v>2.7443041956991117</v>
      </c>
      <c r="O1031" s="557">
        <v>20.433100816731617</v>
      </c>
      <c r="P1031" s="557">
        <v>2.4795890115069805</v>
      </c>
      <c r="Q1031" s="557">
        <v>2.8075421224817112</v>
      </c>
      <c r="R1031" s="557">
        <v>10.871993930269523</v>
      </c>
      <c r="S1031" s="557">
        <v>9.6972042963777181</v>
      </c>
      <c r="T1031" s="557">
        <v>17.572281531506508</v>
      </c>
      <c r="U1031" s="557">
        <v>4.5666160287394391</v>
      </c>
      <c r="V1031" s="558">
        <v>71.172631933312601</v>
      </c>
      <c r="W1031" s="558">
        <v>116.9324635467016</v>
      </c>
      <c r="X1031" s="557">
        <v>12.953207810069333</v>
      </c>
      <c r="Y1031" s="559">
        <v>129.82213076758626</v>
      </c>
      <c r="Z1031" s="568" t="str">
        <f>SUBSTITUTE(SUBSTITUTE(SUBSTITUTE(SUBSTITUTE(IF(E1031="","",VLOOKUP(E1031,Esquemas_NORM!$A$2:$H$126,8,FALSE)),"PROVINCIA ADMINISTRATIVA Y DE PLANIFICACIÓN","PAT"),"PROVINCIA ADMINISTRATIVA Y DE PLANIFICACION","PAT"),"PROVINCIA ADMINISTRATIVA DE PLANIFICACION","PAT"),"PROVINCIA ADMINISTRATIVA Y PLANIFICACION","PAT")</f>
        <v>A la fecha no ha conformado un EAT Provincia</v>
      </c>
      <c r="AA1031" s="568" t="str">
        <f>IF($E1031="","",INDEX(Esquemas_NORM!$H$2:$K$126,MATCH($E1031,Esquemas_NORM!$A$2:$A$126,0),MATCH(AA$4,Esquemas_NORM!$H$1:$K$1,0)))</f>
        <v>A la fecha no ha conformado un EAT Región</v>
      </c>
      <c r="AB1031" s="568" t="str">
        <f>IF($E1031="","",INDEX(Esquemas_NORM!$H$2:$K$126,MATCH($E1031,Esquemas_NORM!$A$2:$A$126,0),MATCH(AB$4,Esquemas_NORM!$H$1:$K$1,0)))</f>
        <v>A la fecha no ha conformado un EAT Área Metropolitana</v>
      </c>
      <c r="AC1031" s="568" t="str">
        <f>IF($E1031="","",INDEX(Esquemas_NORM!$H$2:$K$126,MATCH($E1031,Esquemas_NORM!$A$2:$A$126,0),MATCH(AC$4,Esquemas_NORM!$H$1:$K$1,0)))</f>
        <v>ASOCIACIÓN DE MUNICIPIOS DEL MAGDALENA MEDIO ANTIOQUEÑO - AMMA</v>
      </c>
      <c r="AD1031" s="645"/>
    </row>
    <row r="1032" spans="1:30" hidden="1" x14ac:dyDescent="0.3">
      <c r="A1032" s="556">
        <v>2023</v>
      </c>
      <c r="B1032" s="529" t="s">
        <v>556</v>
      </c>
      <c r="C1032" s="529" t="s">
        <v>195</v>
      </c>
      <c r="D1032" s="529" t="s">
        <v>564</v>
      </c>
      <c r="E1032" s="529" t="s">
        <v>203</v>
      </c>
      <c r="F1032" s="529" t="s">
        <v>198</v>
      </c>
      <c r="G1032" s="529" t="s">
        <v>204</v>
      </c>
      <c r="H1032" s="557">
        <v>21.590178878561591</v>
      </c>
      <c r="I1032" s="557">
        <v>24.703176651085272</v>
      </c>
      <c r="J1032" s="558">
        <v>46.29335552964686</v>
      </c>
      <c r="K1032" s="557">
        <v>44.774065899796867</v>
      </c>
      <c r="L1032" s="557">
        <v>3.6996686766498703</v>
      </c>
      <c r="M1032" s="558">
        <v>48.473734576446738</v>
      </c>
      <c r="N1032" s="557">
        <v>43.682864626976105</v>
      </c>
      <c r="O1032" s="557">
        <v>138.60189852890971</v>
      </c>
      <c r="P1032" s="557">
        <v>21.00637580182385</v>
      </c>
      <c r="Q1032" s="557">
        <v>27.096641901356971</v>
      </c>
      <c r="R1032" s="557">
        <v>51.478249042607949</v>
      </c>
      <c r="S1032" s="557">
        <v>95.5158662521076</v>
      </c>
      <c r="T1032" s="557">
        <v>105.98975500832761</v>
      </c>
      <c r="U1032" s="557">
        <v>30.374483381223488</v>
      </c>
      <c r="V1032" s="558">
        <v>513.74613454333337</v>
      </c>
      <c r="W1032" s="558">
        <v>625.05606187188027</v>
      </c>
      <c r="X1032" s="557">
        <v>69.240660948959416</v>
      </c>
      <c r="Y1032" s="559">
        <v>693.95707009105229</v>
      </c>
      <c r="Z1032" s="568" t="str">
        <f>SUBSTITUTE(SUBSTITUTE(SUBSTITUTE(SUBSTITUTE(IF(E1032="","",VLOOKUP(E1032,Esquemas_NORM!$A$2:$H$126,8,FALSE)),"PROVINCIA ADMINISTRATIVA Y DE PLANIFICACIÓN","PAT"),"PROVINCIA ADMINISTRATIVA Y DE PLANIFICACION","PAT"),"PROVINCIA ADMINISTRATIVA DE PLANIFICACION","PAT"),"PROVINCIA ADMINISTRATIVA Y PLANIFICACION","PAT")</f>
        <v>A la fecha no ha conformado un EAT Provincia</v>
      </c>
      <c r="AA1032" s="568" t="str">
        <f>IF($E1032="","",INDEX(Esquemas_NORM!$H$2:$K$126,MATCH($E1032,Esquemas_NORM!$A$2:$A$126,0),MATCH(AA$4,Esquemas_NORM!$H$1:$K$1,0)))</f>
        <v>A la fecha no ha conformado un EAT Región</v>
      </c>
      <c r="AB1032" s="568" t="str">
        <f>IF($E1032="","",INDEX(Esquemas_NORM!$H$2:$K$126,MATCH($E1032,Esquemas_NORM!$A$2:$A$126,0),MATCH(AB$4,Esquemas_NORM!$H$1:$K$1,0)))</f>
        <v>A la fecha no ha conformado un EAT Área Metropolitana</v>
      </c>
      <c r="AC1032" s="568" t="str">
        <f>IF($E1032="","",INDEX(Esquemas_NORM!$H$2:$K$126,MATCH($E1032,Esquemas_NORM!$A$2:$A$126,0),MATCH(AC$4,Esquemas_NORM!$H$1:$K$1,0)))</f>
        <v>ASOCIACIÓN DE MUNICIPIOS DEL MAGDALENA MEDIO ANTIOQUEÑO - AMMA</v>
      </c>
      <c r="AD1032" s="645"/>
    </row>
    <row r="1033" spans="1:30" hidden="1" x14ac:dyDescent="0.3">
      <c r="A1033" s="556">
        <v>2023</v>
      </c>
      <c r="B1033" s="529" t="s">
        <v>556</v>
      </c>
      <c r="C1033" s="529" t="s">
        <v>195</v>
      </c>
      <c r="D1033" s="529" t="s">
        <v>564</v>
      </c>
      <c r="E1033" s="529" t="s">
        <v>205</v>
      </c>
      <c r="F1033" s="529" t="s">
        <v>198</v>
      </c>
      <c r="G1033" s="529" t="s">
        <v>206</v>
      </c>
      <c r="H1033" s="557">
        <v>8.4192960057213124</v>
      </c>
      <c r="I1033" s="557">
        <v>62.634059453508605</v>
      </c>
      <c r="J1033" s="558">
        <v>71.05335545922992</v>
      </c>
      <c r="K1033" s="557">
        <v>41.075509238369712</v>
      </c>
      <c r="L1033" s="557">
        <v>1.4738528013538499</v>
      </c>
      <c r="M1033" s="558">
        <v>42.549362039723562</v>
      </c>
      <c r="N1033" s="557">
        <v>50.342456222157374</v>
      </c>
      <c r="O1033" s="557">
        <v>94.78691972114089</v>
      </c>
      <c r="P1033" s="557">
        <v>6.1185885329006462</v>
      </c>
      <c r="Q1033" s="557">
        <v>4.9645038471345249</v>
      </c>
      <c r="R1033" s="557">
        <v>11.33571259403681</v>
      </c>
      <c r="S1033" s="557">
        <v>51.52123974380622</v>
      </c>
      <c r="T1033" s="557">
        <v>38.881605664537389</v>
      </c>
      <c r="U1033" s="557">
        <v>9.9556100818701267</v>
      </c>
      <c r="V1033" s="558">
        <v>267.90663640758402</v>
      </c>
      <c r="W1033" s="558">
        <v>435.06392776857052</v>
      </c>
      <c r="X1033" s="557">
        <v>48.194259285336514</v>
      </c>
      <c r="Y1033" s="559">
        <v>483.02177521869561</v>
      </c>
      <c r="Z1033" s="568" t="str">
        <f>SUBSTITUTE(SUBSTITUTE(SUBSTITUTE(SUBSTITUTE(IF(E1033="","",VLOOKUP(E1033,Esquemas_NORM!$A$2:$H$126,8,FALSE)),"PROVINCIA ADMINISTRATIVA Y DE PLANIFICACIÓN","PAT"),"PROVINCIA ADMINISTRATIVA Y DE PLANIFICACION","PAT"),"PROVINCIA ADMINISTRATIVA DE PLANIFICACION","PAT"),"PROVINCIA ADMINISTRATIVA Y PLANIFICACION","PAT")</f>
        <v>A la fecha no ha conformado un EAT Provincia</v>
      </c>
      <c r="AA1033" s="568" t="str">
        <f>IF($E1033="","",INDEX(Esquemas_NORM!$H$2:$K$126,MATCH($E1033,Esquemas_NORM!$A$2:$A$126,0),MATCH(AA$4,Esquemas_NORM!$H$1:$K$1,0)))</f>
        <v>A la fecha no ha conformado un EAT Región</v>
      </c>
      <c r="AB1033" s="568" t="str">
        <f>IF($E1033="","",INDEX(Esquemas_NORM!$H$2:$K$126,MATCH($E1033,Esquemas_NORM!$A$2:$A$126,0),MATCH(AB$4,Esquemas_NORM!$H$1:$K$1,0)))</f>
        <v>A la fecha no ha conformado un EAT Área Metropolitana</v>
      </c>
      <c r="AC1033" s="568" t="str">
        <f>IF($E1033="","",INDEX(Esquemas_NORM!$H$2:$K$126,MATCH($E1033,Esquemas_NORM!$A$2:$A$126,0),MATCH(AC$4,Esquemas_NORM!$H$1:$K$1,0)))</f>
        <v>ASOCIACIÓN DE MUNICIPIOS DEL MAGDALENA MEDIO ANTIOQUEÑO - AMMA</v>
      </c>
      <c r="AD1033" s="645"/>
    </row>
    <row r="1034" spans="1:30" hidden="1" x14ac:dyDescent="0.3">
      <c r="A1034" s="556">
        <v>2023</v>
      </c>
      <c r="B1034" s="529" t="s">
        <v>556</v>
      </c>
      <c r="C1034" s="529" t="s">
        <v>195</v>
      </c>
      <c r="D1034" s="529" t="s">
        <v>564</v>
      </c>
      <c r="E1034" s="529" t="s">
        <v>207</v>
      </c>
      <c r="F1034" s="529" t="s">
        <v>198</v>
      </c>
      <c r="G1034" s="529" t="s">
        <v>208</v>
      </c>
      <c r="H1034" s="557">
        <v>8.5401957207848174</v>
      </c>
      <c r="I1034" s="557">
        <v>5.8018066001283204</v>
      </c>
      <c r="J1034" s="558">
        <v>14.342002320913139</v>
      </c>
      <c r="K1034" s="557">
        <v>18.31016576734114</v>
      </c>
      <c r="L1034" s="557">
        <v>6.380103749224495</v>
      </c>
      <c r="M1034" s="558">
        <v>24.690269516565635</v>
      </c>
      <c r="N1034" s="557">
        <v>10.839029531768983</v>
      </c>
      <c r="O1034" s="557">
        <v>66.779156047481294</v>
      </c>
      <c r="P1034" s="557">
        <v>4.5229239398403944</v>
      </c>
      <c r="Q1034" s="557">
        <v>3.9720168766620092</v>
      </c>
      <c r="R1034" s="557">
        <v>14.640801723468012</v>
      </c>
      <c r="S1034" s="557">
        <v>23.98863660172513</v>
      </c>
      <c r="T1034" s="557">
        <v>23.25056504228646</v>
      </c>
      <c r="U1034" s="557">
        <v>6.8093534539962475</v>
      </c>
      <c r="V1034" s="558">
        <v>154.80248321722854</v>
      </c>
      <c r="W1034" s="558">
        <v>202.81177676445145</v>
      </c>
      <c r="X1034" s="557">
        <v>22.466499131855393</v>
      </c>
      <c r="Y1034" s="559">
        <v>225.16806886398896</v>
      </c>
      <c r="Z1034" s="568" t="str">
        <f>SUBSTITUTE(SUBSTITUTE(SUBSTITUTE(SUBSTITUTE(IF(E1034="","",VLOOKUP(E1034,Esquemas_NORM!$A$2:$H$126,8,FALSE)),"PROVINCIA ADMINISTRATIVA Y DE PLANIFICACIÓN","PAT"),"PROVINCIA ADMINISTRATIVA Y DE PLANIFICACION","PAT"),"PROVINCIA ADMINISTRATIVA DE PLANIFICACION","PAT"),"PROVINCIA ADMINISTRATIVA Y PLANIFICACION","PAT")</f>
        <v>A la fecha no ha conformado un EAT Provincia</v>
      </c>
      <c r="AA1034" s="568" t="str">
        <f>IF($E1034="","",INDEX(Esquemas_NORM!$H$2:$K$126,MATCH($E1034,Esquemas_NORM!$A$2:$A$126,0),MATCH(AA$4,Esquemas_NORM!$H$1:$K$1,0)))</f>
        <v>A la fecha no ha conformado un EAT Región</v>
      </c>
      <c r="AB1034" s="568" t="str">
        <f>IF($E1034="","",INDEX(Esquemas_NORM!$H$2:$K$126,MATCH($E1034,Esquemas_NORM!$A$2:$A$126,0),MATCH(AB$4,Esquemas_NORM!$H$1:$K$1,0)))</f>
        <v>A la fecha no ha conformado un EAT Área Metropolitana</v>
      </c>
      <c r="AC1034" s="568" t="str">
        <f>IF($E1034="","",INDEX(Esquemas_NORM!$H$2:$K$126,MATCH($E1034,Esquemas_NORM!$A$2:$A$126,0),MATCH(AC$4,Esquemas_NORM!$H$1:$K$1,0)))</f>
        <v>ASOCIACIÓN DE MUNICIPIOS DEL MAGDALENA MEDIO ANTIOQUEÑO - AMMA</v>
      </c>
      <c r="AD1034" s="645"/>
    </row>
    <row r="1035" spans="1:30" hidden="1" x14ac:dyDescent="0.3">
      <c r="A1035" s="556">
        <v>2023</v>
      </c>
      <c r="B1035" s="529" t="s">
        <v>556</v>
      </c>
      <c r="C1035" s="529" t="s">
        <v>195</v>
      </c>
      <c r="D1035" s="529" t="s">
        <v>564</v>
      </c>
      <c r="E1035" s="529" t="s">
        <v>209</v>
      </c>
      <c r="F1035" s="529" t="s">
        <v>198</v>
      </c>
      <c r="G1035" s="529" t="s">
        <v>210</v>
      </c>
      <c r="H1035" s="557">
        <v>28.562352566345083</v>
      </c>
      <c r="I1035" s="557">
        <v>363.15795904658904</v>
      </c>
      <c r="J1035" s="558">
        <v>391.7203116129341</v>
      </c>
      <c r="K1035" s="557">
        <v>5.6788891586593584</v>
      </c>
      <c r="L1035" s="557">
        <v>6.1396113908872056</v>
      </c>
      <c r="M1035" s="558">
        <v>11.818500549546563</v>
      </c>
      <c r="N1035" s="557">
        <v>7.4987190269996393</v>
      </c>
      <c r="O1035" s="557">
        <v>27.713789308138107</v>
      </c>
      <c r="P1035" s="557">
        <v>6.8023412493341437</v>
      </c>
      <c r="Q1035" s="557">
        <v>4.7147276447655821</v>
      </c>
      <c r="R1035" s="557">
        <v>15.36059531471046</v>
      </c>
      <c r="S1035" s="557">
        <v>53.155050734058022</v>
      </c>
      <c r="T1035" s="557">
        <v>32.700814334490381</v>
      </c>
      <c r="U1035" s="557">
        <v>9.6748071370304505</v>
      </c>
      <c r="V1035" s="558">
        <v>157.62084474952678</v>
      </c>
      <c r="W1035" s="558">
        <v>777.56884432806226</v>
      </c>
      <c r="X1035" s="557">
        <v>86.135282894806849</v>
      </c>
      <c r="Y1035" s="559">
        <v>863.28159971425896</v>
      </c>
      <c r="Z1035" s="568" t="str">
        <f>SUBSTITUTE(SUBSTITUTE(SUBSTITUTE(SUBSTITUTE(IF(E1035="","",VLOOKUP(E1035,Esquemas_NORM!$A$2:$H$126,8,FALSE)),"PROVINCIA ADMINISTRATIVA Y DE PLANIFICACIÓN","PAT"),"PROVINCIA ADMINISTRATIVA Y DE PLANIFICACION","PAT"),"PROVINCIA ADMINISTRATIVA DE PLANIFICACION","PAT"),"PROVINCIA ADMINISTRATIVA Y PLANIFICACION","PAT")</f>
        <v>A la fecha no ha conformado un EAT Provincia</v>
      </c>
      <c r="AA1035" s="568" t="str">
        <f>IF($E1035="","",INDEX(Esquemas_NORM!$H$2:$K$126,MATCH($E1035,Esquemas_NORM!$A$2:$A$126,0),MATCH(AA$4,Esquemas_NORM!$H$1:$K$1,0)))</f>
        <v>A la fecha no ha conformado un EAT Región</v>
      </c>
      <c r="AB1035" s="568" t="str">
        <f>IF($E1035="","",INDEX(Esquemas_NORM!$H$2:$K$126,MATCH($E1035,Esquemas_NORM!$A$2:$A$126,0),MATCH(AB$4,Esquemas_NORM!$H$1:$K$1,0)))</f>
        <v>A la fecha no ha conformado un EAT Área Metropolitana</v>
      </c>
      <c r="AC1035" s="568" t="str">
        <f>IF($E1035="","",INDEX(Esquemas_NORM!$H$2:$K$126,MATCH($E1035,Esquemas_NORM!$A$2:$A$126,0),MATCH(AC$4,Esquemas_NORM!$H$1:$K$1,0)))</f>
        <v>ASOCIACIÓN DE MUNICIPIOS DEL MAGDALENA MEDIO ANTIOQUEÑO - AMMA</v>
      </c>
      <c r="AD1035" s="645"/>
    </row>
    <row r="1036" spans="1:30" hidden="1" x14ac:dyDescent="0.3">
      <c r="A1036" s="556">
        <v>2023</v>
      </c>
      <c r="B1036" s="529" t="s">
        <v>556</v>
      </c>
      <c r="C1036" s="529" t="s">
        <v>211</v>
      </c>
      <c r="D1036" s="529" t="s">
        <v>565</v>
      </c>
      <c r="E1036" s="529" t="s">
        <v>213</v>
      </c>
      <c r="F1036" s="529" t="s">
        <v>214</v>
      </c>
      <c r="G1036" s="529" t="s">
        <v>215</v>
      </c>
      <c r="H1036" s="557">
        <v>32.247437719058929</v>
      </c>
      <c r="I1036" s="557">
        <v>5.2379336133956347</v>
      </c>
      <c r="J1036" s="558">
        <v>37.485371332454562</v>
      </c>
      <c r="K1036" s="557">
        <v>19.787314756937295</v>
      </c>
      <c r="L1036" s="557">
        <v>21.260949692619057</v>
      </c>
      <c r="M1036" s="558">
        <v>41.048264449556356</v>
      </c>
      <c r="N1036" s="557">
        <v>444.09682844818622</v>
      </c>
      <c r="O1036" s="557">
        <v>47.516782328494493</v>
      </c>
      <c r="P1036" s="557">
        <v>9.6724072100051579</v>
      </c>
      <c r="Q1036" s="557">
        <v>10.471107963122975</v>
      </c>
      <c r="R1036" s="557">
        <v>24.587250527961732</v>
      </c>
      <c r="S1036" s="557">
        <v>42.578701777225874</v>
      </c>
      <c r="T1036" s="557">
        <v>38.226971242809924</v>
      </c>
      <c r="U1036" s="557">
        <v>15.310401138992278</v>
      </c>
      <c r="V1036" s="558">
        <v>632.46045063679856</v>
      </c>
      <c r="W1036" s="558">
        <v>870.67420536935128</v>
      </c>
      <c r="X1036" s="557">
        <v>96.449040539585525</v>
      </c>
      <c r="Y1036" s="559">
        <v>966.65012535439962</v>
      </c>
      <c r="Z1036" s="568" t="str">
        <f>SUBSTITUTE(SUBSTITUTE(SUBSTITUTE(SUBSTITUTE(IF(E1036="","",VLOOKUP(E1036,Esquemas_NORM!$A$2:$H$126,8,FALSE)),"PROVINCIA ADMINISTRATIVA Y DE PLANIFICACIÓN","PAT"),"PROVINCIA ADMINISTRATIVA Y DE PLANIFICACION","PAT"),"PROVINCIA ADMINISTRATIVA DE PLANIFICACION","PAT"),"PROVINCIA ADMINISTRATIVA Y PLANIFICACION","PAT")</f>
        <v>PAT MINERO AGROECOLOGICA</v>
      </c>
      <c r="AA1036" s="568" t="str">
        <f>IF($E1036="","",INDEX(Esquemas_NORM!$H$2:$K$126,MATCH($E1036,Esquemas_NORM!$A$2:$A$126,0),MATCH(AA$4,Esquemas_NORM!$H$1:$K$1,0)))</f>
        <v>A la fecha no ha conformado un EAT Región</v>
      </c>
      <c r="AB1036" s="568" t="str">
        <f>IF($E1036="","",INDEX(Esquemas_NORM!$H$2:$K$126,MATCH($E1036,Esquemas_NORM!$A$2:$A$126,0),MATCH(AB$4,Esquemas_NORM!$H$1:$K$1,0)))</f>
        <v>A la fecha no ha conformado un EAT Área Metropolitana</v>
      </c>
      <c r="AC1036" s="568" t="str">
        <f>IF($E1036="","",INDEX(Esquemas_NORM!$H$2:$K$126,MATCH($E1036,Esquemas_NORM!$A$2:$A$126,0),MATCH(AC$4,Esquemas_NORM!$H$1:$K$1,0)))</f>
        <v>A la fecha no ha conformado un EAT asociación - unión</v>
      </c>
      <c r="AD1036" s="645"/>
    </row>
    <row r="1037" spans="1:30" hidden="1" x14ac:dyDescent="0.3">
      <c r="A1037" s="556">
        <v>2023</v>
      </c>
      <c r="B1037" s="529" t="s">
        <v>556</v>
      </c>
      <c r="C1037" s="529" t="s">
        <v>211</v>
      </c>
      <c r="D1037" s="529" t="s">
        <v>566</v>
      </c>
      <c r="E1037" s="529" t="s">
        <v>216</v>
      </c>
      <c r="F1037" s="529" t="s">
        <v>214</v>
      </c>
      <c r="G1037" s="529" t="s">
        <v>217</v>
      </c>
      <c r="H1037" s="557">
        <v>26.556507141929323</v>
      </c>
      <c r="I1037" s="557">
        <v>57.779170019438766</v>
      </c>
      <c r="J1037" s="558">
        <v>84.335677161368096</v>
      </c>
      <c r="K1037" s="557">
        <v>2.4876184224224791</v>
      </c>
      <c r="L1037" s="557">
        <v>6.3824045826619837</v>
      </c>
      <c r="M1037" s="558">
        <v>8.8700230050844624</v>
      </c>
      <c r="N1037" s="557">
        <v>76.952299042625768</v>
      </c>
      <c r="O1037" s="557">
        <v>7.5153778855240168</v>
      </c>
      <c r="P1037" s="557">
        <v>1.5399757000841523</v>
      </c>
      <c r="Q1037" s="557">
        <v>1.1991053376098877</v>
      </c>
      <c r="R1037" s="557">
        <v>3.132179424764137</v>
      </c>
      <c r="S1037" s="557">
        <v>7.9466742831663391</v>
      </c>
      <c r="T1037" s="557">
        <v>6.9934066518096882</v>
      </c>
      <c r="U1037" s="557">
        <v>1.9731919328205669</v>
      </c>
      <c r="V1037" s="558">
        <v>107.25221025840457</v>
      </c>
      <c r="W1037" s="558">
        <v>271.88161370096225</v>
      </c>
      <c r="X1037" s="557">
        <v>30.117718682911388</v>
      </c>
      <c r="Y1037" s="559">
        <v>301.85159310430447</v>
      </c>
      <c r="Z1037" s="568" t="str">
        <f>SUBSTITUTE(SUBSTITUTE(SUBSTITUTE(SUBSTITUTE(IF(E1037="","",VLOOKUP(E1037,Esquemas_NORM!$A$2:$H$126,8,FALSE)),"PROVINCIA ADMINISTRATIVA Y DE PLANIFICACIÓN","PAT"),"PROVINCIA ADMINISTRATIVA Y DE PLANIFICACION","PAT"),"PROVINCIA ADMINISTRATIVA DE PLANIFICACION","PAT"),"PROVINCIA ADMINISTRATIVA Y PLANIFICACION","PAT")</f>
        <v>PAT BIOENERGÉTICA DEL NORTE DE ANTIOQUIA</v>
      </c>
      <c r="AA1037" s="568" t="str">
        <f>IF($E1037="","",INDEX(Esquemas_NORM!$H$2:$K$126,MATCH($E1037,Esquemas_NORM!$A$2:$A$126,0),MATCH(AA$4,Esquemas_NORM!$H$1:$K$1,0)))</f>
        <v>A la fecha no ha conformado un EAT Región</v>
      </c>
      <c r="AB1037" s="568" t="str">
        <f>IF($E1037="","",INDEX(Esquemas_NORM!$H$2:$K$126,MATCH($E1037,Esquemas_NORM!$A$2:$A$126,0),MATCH(AB$4,Esquemas_NORM!$H$1:$K$1,0)))</f>
        <v>A la fecha no ha conformado un EAT Área Metropolitana</v>
      </c>
      <c r="AC1037" s="568" t="str">
        <f>IF($E1037="","",INDEX(Esquemas_NORM!$H$2:$K$126,MATCH($E1037,Esquemas_NORM!$A$2:$A$126,0),MATCH(AC$4,Esquemas_NORM!$H$1:$K$1,0)))</f>
        <v>A la fecha no ha conformado un EAT asociación - unión</v>
      </c>
      <c r="AD1037" s="645"/>
    </row>
    <row r="1038" spans="1:30" hidden="1" x14ac:dyDescent="0.3">
      <c r="A1038" s="556">
        <v>2023</v>
      </c>
      <c r="B1038" s="529" t="s">
        <v>556</v>
      </c>
      <c r="C1038" s="529" t="s">
        <v>211</v>
      </c>
      <c r="D1038" s="529" t="s">
        <v>563</v>
      </c>
      <c r="E1038" s="529" t="s">
        <v>218</v>
      </c>
      <c r="F1038" s="529" t="s">
        <v>214</v>
      </c>
      <c r="G1038" s="529" t="s">
        <v>219</v>
      </c>
      <c r="H1038" s="557">
        <v>5.4644628090476592</v>
      </c>
      <c r="I1038" s="557">
        <v>1.208473236744694</v>
      </c>
      <c r="J1038" s="558">
        <v>6.672936045792353</v>
      </c>
      <c r="K1038" s="557">
        <v>4.1567873285360575</v>
      </c>
      <c r="L1038" s="557">
        <v>2.2959411790272908</v>
      </c>
      <c r="M1038" s="558">
        <v>6.4527285075633483</v>
      </c>
      <c r="N1038" s="557">
        <v>5.987483133517566</v>
      </c>
      <c r="O1038" s="557">
        <v>33.592845962055193</v>
      </c>
      <c r="P1038" s="557">
        <v>6.0992036772855984</v>
      </c>
      <c r="Q1038" s="557">
        <v>4.8115875203429779</v>
      </c>
      <c r="R1038" s="557">
        <v>12.144752111280765</v>
      </c>
      <c r="S1038" s="557">
        <v>15.980116773445991</v>
      </c>
      <c r="T1038" s="557">
        <v>24.953737065658341</v>
      </c>
      <c r="U1038" s="557">
        <v>7.1803557572495782</v>
      </c>
      <c r="V1038" s="558">
        <v>110.750082000836</v>
      </c>
      <c r="W1038" s="558">
        <v>124.93331374105213</v>
      </c>
      <c r="X1038" s="557">
        <v>13.839502959254133</v>
      </c>
      <c r="Y1038" s="559">
        <v>138.70492848412525</v>
      </c>
      <c r="Z1038" s="568" t="str">
        <f>SUBSTITUTE(SUBSTITUTE(SUBSTITUTE(SUBSTITUTE(IF(E1038="","",VLOOKUP(E1038,Esquemas_NORM!$A$2:$H$126,8,FALSE)),"PROVINCIA ADMINISTRATIVA Y DE PLANIFICACIÓN","PAT"),"PROVINCIA ADMINISTRATIVA Y DE PLANIFICACION","PAT"),"PROVINCIA ADMINISTRATIVA DE PLANIFICACION","PAT"),"PROVINCIA ADMINISTRATIVA Y PLANIFICACION","PAT")</f>
        <v>A la fecha no ha conformado un EAT Provincia</v>
      </c>
      <c r="AA1038" s="568" t="str">
        <f>IF($E1038="","",INDEX(Esquemas_NORM!$H$2:$K$126,MATCH($E1038,Esquemas_NORM!$A$2:$A$126,0),MATCH(AA$4,Esquemas_NORM!$H$1:$K$1,0)))</f>
        <v>A la fecha no ha conformado un EAT Región</v>
      </c>
      <c r="AB1038" s="568" t="str">
        <f>IF($E1038="","",INDEX(Esquemas_NORM!$H$2:$K$126,MATCH($E1038,Esquemas_NORM!$A$2:$A$126,0),MATCH(AB$4,Esquemas_NORM!$H$1:$K$1,0)))</f>
        <v>A la fecha no ha conformado un EAT Área Metropolitana</v>
      </c>
      <c r="AC1038" s="568" t="str">
        <f>IF($E1038="","",INDEX(Esquemas_NORM!$H$2:$K$126,MATCH($E1038,Esquemas_NORM!$A$2:$A$126,0),MATCH(AC$4,Esquemas_NORM!$H$1:$K$1,0)))</f>
        <v>A la fecha no ha conformado un EAT asociación - unión</v>
      </c>
      <c r="AD1038" s="645"/>
    </row>
    <row r="1039" spans="1:30" hidden="1" x14ac:dyDescent="0.3">
      <c r="A1039" s="556">
        <v>2023</v>
      </c>
      <c r="B1039" s="529" t="s">
        <v>556</v>
      </c>
      <c r="C1039" s="529" t="s">
        <v>211</v>
      </c>
      <c r="D1039" s="529" t="s">
        <v>567</v>
      </c>
      <c r="E1039" s="529" t="s">
        <v>220</v>
      </c>
      <c r="F1039" s="529" t="s">
        <v>214</v>
      </c>
      <c r="G1039" s="529" t="s">
        <v>222</v>
      </c>
      <c r="H1039" s="557">
        <v>89.068161220900691</v>
      </c>
      <c r="I1039" s="557">
        <v>284.47451824222202</v>
      </c>
      <c r="J1039" s="558">
        <v>373.54267946312268</v>
      </c>
      <c r="K1039" s="557">
        <v>14.188313398296788</v>
      </c>
      <c r="L1039" s="557">
        <v>2.3399061970413033</v>
      </c>
      <c r="M1039" s="558">
        <v>16.528219595338093</v>
      </c>
      <c r="N1039" s="557">
        <v>26.934333175927172</v>
      </c>
      <c r="O1039" s="557">
        <v>51.016589282080197</v>
      </c>
      <c r="P1039" s="557">
        <v>11.888697871922581</v>
      </c>
      <c r="Q1039" s="557">
        <v>9.6690213079272329</v>
      </c>
      <c r="R1039" s="557">
        <v>24.382345808903786</v>
      </c>
      <c r="S1039" s="557">
        <v>51.948563361829741</v>
      </c>
      <c r="T1039" s="557">
        <v>49.898245260553558</v>
      </c>
      <c r="U1039" s="557">
        <v>17.409333814929141</v>
      </c>
      <c r="V1039" s="558">
        <v>243.14712988407339</v>
      </c>
      <c r="W1039" s="558">
        <v>839.46981572472043</v>
      </c>
      <c r="X1039" s="557">
        <v>92.99237049763444</v>
      </c>
      <c r="Y1039" s="559">
        <v>932.00602199666162</v>
      </c>
      <c r="Z1039" s="568" t="str">
        <f>SUBSTITUTE(SUBSTITUTE(SUBSTITUTE(SUBSTITUTE(IF(E1039="","",VLOOKUP(E1039,Esquemas_NORM!$A$2:$H$126,8,FALSE)),"PROVINCIA ADMINISTRATIVA Y DE PLANIFICACIÓN","PAT"),"PROVINCIA ADMINISTRATIVA Y DE PLANIFICACION","PAT"),"PROVINCIA ADMINISTRATIVA DE PLANIFICACION","PAT"),"PROVINCIA ADMINISTRATIVA Y PLANIFICACION","PAT")</f>
        <v>PAT MINERO AGROECOLOGICA</v>
      </c>
      <c r="AA1039" s="568" t="str">
        <f>IF($E1039="","",INDEX(Esquemas_NORM!$H$2:$K$126,MATCH($E1039,Esquemas_NORM!$A$2:$A$126,0),MATCH(AA$4,Esquemas_NORM!$H$1:$K$1,0)))</f>
        <v>A la fecha no ha conformado un EAT Región</v>
      </c>
      <c r="AB1039" s="568" t="str">
        <f>IF($E1039="","",INDEX(Esquemas_NORM!$H$2:$K$126,MATCH($E1039,Esquemas_NORM!$A$2:$A$126,0),MATCH(AB$4,Esquemas_NORM!$H$1:$K$1,0)))</f>
        <v>A la fecha no ha conformado un EAT Área Metropolitana</v>
      </c>
      <c r="AC1039" s="568" t="str">
        <f>IF($E1039="","",INDEX(Esquemas_NORM!$H$2:$K$126,MATCH($E1039,Esquemas_NORM!$A$2:$A$126,0),MATCH(AC$4,Esquemas_NORM!$H$1:$K$1,0)))</f>
        <v>A la fecha no ha conformado un EAT asociación - unión</v>
      </c>
      <c r="AD1039" s="645"/>
    </row>
    <row r="1040" spans="1:30" hidden="1" x14ac:dyDescent="0.3">
      <c r="A1040" s="556">
        <v>2023</v>
      </c>
      <c r="B1040" s="529" t="s">
        <v>556</v>
      </c>
      <c r="C1040" s="529" t="s">
        <v>211</v>
      </c>
      <c r="D1040" s="529" t="s">
        <v>563</v>
      </c>
      <c r="E1040" s="529" t="s">
        <v>223</v>
      </c>
      <c r="F1040" s="529" t="s">
        <v>214</v>
      </c>
      <c r="G1040" s="529" t="s">
        <v>224</v>
      </c>
      <c r="H1040" s="557">
        <v>35.374680036107456</v>
      </c>
      <c r="I1040" s="557">
        <v>0.71367561438117599</v>
      </c>
      <c r="J1040" s="558">
        <v>36.08835565048863</v>
      </c>
      <c r="K1040" s="557">
        <v>6.2618102451117599</v>
      </c>
      <c r="L1040" s="557">
        <v>5.2123293498733965</v>
      </c>
      <c r="M1040" s="558">
        <v>11.474139594985157</v>
      </c>
      <c r="N1040" s="557">
        <v>19.635697462739415</v>
      </c>
      <c r="O1040" s="557">
        <v>34.041608835621396</v>
      </c>
      <c r="P1040" s="557">
        <v>7.3200900409280569</v>
      </c>
      <c r="Q1040" s="557">
        <v>5.7436036537899984</v>
      </c>
      <c r="R1040" s="557">
        <v>19.212354132370734</v>
      </c>
      <c r="S1040" s="557">
        <v>19.962841583630297</v>
      </c>
      <c r="T1040" s="557">
        <v>31.868436756773477</v>
      </c>
      <c r="U1040" s="557">
        <v>9.8189996673483879</v>
      </c>
      <c r="V1040" s="558">
        <v>147.60363213320176</v>
      </c>
      <c r="W1040" s="558">
        <v>213.26429132602885</v>
      </c>
      <c r="X1040" s="557">
        <v>23.624377698237652</v>
      </c>
      <c r="Y1040" s="559">
        <v>236.77278214125855</v>
      </c>
      <c r="Z1040" s="568" t="str">
        <f>SUBSTITUTE(SUBSTITUTE(SUBSTITUTE(SUBSTITUTE(IF(E1040="","",VLOOKUP(E1040,Esquemas_NORM!$A$2:$H$126,8,FALSE)),"PROVINCIA ADMINISTRATIVA Y DE PLANIFICACIÓN","PAT"),"PROVINCIA ADMINISTRATIVA Y DE PLANIFICACION","PAT"),"PROVINCIA ADMINISTRATIVA DE PLANIFICACION","PAT"),"PROVINCIA ADMINISTRATIVA Y PLANIFICACION","PAT")</f>
        <v>A la fecha no ha conformado un EAT Provincia</v>
      </c>
      <c r="AA1040" s="568" t="str">
        <f>IF($E1040="","",INDEX(Esquemas_NORM!$H$2:$K$126,MATCH($E1040,Esquemas_NORM!$A$2:$A$126,0),MATCH(AA$4,Esquemas_NORM!$H$1:$K$1,0)))</f>
        <v>A la fecha no ha conformado un EAT Región</v>
      </c>
      <c r="AB1040" s="568" t="str">
        <f>IF($E1040="","",INDEX(Esquemas_NORM!$H$2:$K$126,MATCH($E1040,Esquemas_NORM!$A$2:$A$126,0),MATCH(AB$4,Esquemas_NORM!$H$1:$K$1,0)))</f>
        <v>A la fecha no ha conformado un EAT Área Metropolitana</v>
      </c>
      <c r="AC1040" s="568" t="str">
        <f>IF($E1040="","",INDEX(Esquemas_NORM!$H$2:$K$126,MATCH($E1040,Esquemas_NORM!$A$2:$A$126,0),MATCH(AC$4,Esquemas_NORM!$H$1:$K$1,0)))</f>
        <v>A la fecha no ha conformado un EAT asociación - unión</v>
      </c>
      <c r="AD1040" s="645"/>
    </row>
    <row r="1041" spans="1:30" hidden="1" x14ac:dyDescent="0.3">
      <c r="A1041" s="556">
        <v>2023</v>
      </c>
      <c r="B1041" s="529" t="s">
        <v>556</v>
      </c>
      <c r="C1041" s="529" t="s">
        <v>211</v>
      </c>
      <c r="D1041" s="529" t="s">
        <v>563</v>
      </c>
      <c r="E1041" s="529" t="s">
        <v>225</v>
      </c>
      <c r="F1041" s="529" t="s">
        <v>214</v>
      </c>
      <c r="G1041" s="529" t="s">
        <v>226</v>
      </c>
      <c r="H1041" s="557">
        <v>93.469113792770329</v>
      </c>
      <c r="I1041" s="557">
        <v>40.41006533890944</v>
      </c>
      <c r="J1041" s="558">
        <v>133.87917913167976</v>
      </c>
      <c r="K1041" s="557">
        <v>10.292340761085537</v>
      </c>
      <c r="L1041" s="557">
        <v>0.92438539070190828</v>
      </c>
      <c r="M1041" s="558">
        <v>11.216726151787446</v>
      </c>
      <c r="N1041" s="557">
        <v>16.924643653513936</v>
      </c>
      <c r="O1041" s="557">
        <v>18.785757391325536</v>
      </c>
      <c r="P1041" s="557">
        <v>2.5530607789284536</v>
      </c>
      <c r="Q1041" s="557">
        <v>2.3929027373125726</v>
      </c>
      <c r="R1041" s="557">
        <v>10.876352501767546</v>
      </c>
      <c r="S1041" s="557">
        <v>19.202634393912099</v>
      </c>
      <c r="T1041" s="557">
        <v>19.199037072363431</v>
      </c>
      <c r="U1041" s="557">
        <v>5.5320920177728343</v>
      </c>
      <c r="V1041" s="558">
        <v>95.466480546896435</v>
      </c>
      <c r="W1041" s="558">
        <v>313.60914216910714</v>
      </c>
      <c r="X1041" s="557">
        <v>34.740090702263643</v>
      </c>
      <c r="Y1041" s="559">
        <v>348.17881903536193</v>
      </c>
      <c r="Z1041" s="568" t="str">
        <f>SUBSTITUTE(SUBSTITUTE(SUBSTITUTE(SUBSTITUTE(IF(E1041="","",VLOOKUP(E1041,Esquemas_NORM!$A$2:$H$126,8,FALSE)),"PROVINCIA ADMINISTRATIVA Y DE PLANIFICACIÓN","PAT"),"PROVINCIA ADMINISTRATIVA Y DE PLANIFICACION","PAT"),"PROVINCIA ADMINISTRATIVA DE PLANIFICACION","PAT"),"PROVINCIA ADMINISTRATIVA Y PLANIFICACION","PAT")</f>
        <v>A la fecha no ha conformado un EAT Provincia</v>
      </c>
      <c r="AA1041" s="568" t="str">
        <f>IF($E1041="","",INDEX(Esquemas_NORM!$H$2:$K$126,MATCH($E1041,Esquemas_NORM!$A$2:$A$126,0),MATCH(AA$4,Esquemas_NORM!$H$1:$K$1,0)))</f>
        <v>A la fecha no ha conformado un EAT Región</v>
      </c>
      <c r="AB1041" s="568" t="str">
        <f>IF($E1041="","",INDEX(Esquemas_NORM!$H$2:$K$126,MATCH($E1041,Esquemas_NORM!$A$2:$A$126,0),MATCH(AB$4,Esquemas_NORM!$H$1:$K$1,0)))</f>
        <v>A la fecha no ha conformado un EAT Área Metropolitana</v>
      </c>
      <c r="AC1041" s="568" t="str">
        <f>IF($E1041="","",INDEX(Esquemas_NORM!$H$2:$K$126,MATCH($E1041,Esquemas_NORM!$A$2:$A$126,0),MATCH(AC$4,Esquemas_NORM!$H$1:$K$1,0)))</f>
        <v>A la fecha no ha conformado un EAT asociación - unión</v>
      </c>
      <c r="AD1041" s="645"/>
    </row>
    <row r="1042" spans="1:30" hidden="1" x14ac:dyDescent="0.3">
      <c r="A1042" s="556">
        <v>2023</v>
      </c>
      <c r="B1042" s="529" t="s">
        <v>556</v>
      </c>
      <c r="C1042" s="529" t="s">
        <v>211</v>
      </c>
      <c r="D1042" s="529" t="s">
        <v>567</v>
      </c>
      <c r="E1042" s="529" t="s">
        <v>227</v>
      </c>
      <c r="F1042" s="529" t="s">
        <v>214</v>
      </c>
      <c r="G1042" s="529" t="s">
        <v>228</v>
      </c>
      <c r="H1042" s="557">
        <v>24.506149861473169</v>
      </c>
      <c r="I1042" s="557">
        <v>485.78011794959127</v>
      </c>
      <c r="J1042" s="558">
        <v>510.28626781106442</v>
      </c>
      <c r="K1042" s="557">
        <v>19.955156590087654</v>
      </c>
      <c r="L1042" s="557">
        <v>0.89971401903054493</v>
      </c>
      <c r="M1042" s="558">
        <v>20.854870609118198</v>
      </c>
      <c r="N1042" s="557">
        <v>27.177115085726196</v>
      </c>
      <c r="O1042" s="557">
        <v>92.468975392561461</v>
      </c>
      <c r="P1042" s="557">
        <v>15.565334122883248</v>
      </c>
      <c r="Q1042" s="557">
        <v>13.269483826115074</v>
      </c>
      <c r="R1042" s="557">
        <v>32.873940434154036</v>
      </c>
      <c r="S1042" s="557">
        <v>82.561467920827468</v>
      </c>
      <c r="T1042" s="557">
        <v>64.160392842479993</v>
      </c>
      <c r="U1042" s="557">
        <v>23.845127129078008</v>
      </c>
      <c r="V1042" s="558">
        <v>351.92183675382546</v>
      </c>
      <c r="W1042" s="558">
        <v>1169.0123879091959</v>
      </c>
      <c r="X1042" s="557">
        <v>129.49748883924696</v>
      </c>
      <c r="Y1042" s="559">
        <v>1297.8746405305794</v>
      </c>
      <c r="Z1042" s="568" t="str">
        <f>SUBSTITUTE(SUBSTITUTE(SUBSTITUTE(SUBSTITUTE(IF(E1042="","",VLOOKUP(E1042,Esquemas_NORM!$A$2:$H$126,8,FALSE)),"PROVINCIA ADMINISTRATIVA Y DE PLANIFICACIÓN","PAT"),"PROVINCIA ADMINISTRATIVA Y DE PLANIFICACION","PAT"),"PROVINCIA ADMINISTRATIVA DE PLANIFICACION","PAT"),"PROVINCIA ADMINISTRATIVA Y PLANIFICACION","PAT")</f>
        <v>PAT MINERO AGROECOLOGICA</v>
      </c>
      <c r="AA1042" s="568" t="str">
        <f>IF($E1042="","",INDEX(Esquemas_NORM!$H$2:$K$126,MATCH($E1042,Esquemas_NORM!$A$2:$A$126,0),MATCH(AA$4,Esquemas_NORM!$H$1:$K$1,0)))</f>
        <v>A la fecha no ha conformado un EAT Región</v>
      </c>
      <c r="AB1042" s="568" t="str">
        <f>IF($E1042="","",INDEX(Esquemas_NORM!$H$2:$K$126,MATCH($E1042,Esquemas_NORM!$A$2:$A$126,0),MATCH(AB$4,Esquemas_NORM!$H$1:$K$1,0)))</f>
        <v>A la fecha no ha conformado un EAT Área Metropolitana</v>
      </c>
      <c r="AC1042" s="568" t="str">
        <f>IF($E1042="","",INDEX(Esquemas_NORM!$H$2:$K$126,MATCH($E1042,Esquemas_NORM!$A$2:$A$126,0),MATCH(AC$4,Esquemas_NORM!$H$1:$K$1,0)))</f>
        <v>A la fecha no ha conformado un EAT asociación - unión</v>
      </c>
      <c r="AD1042" s="645"/>
    </row>
    <row r="1043" spans="1:30" hidden="1" x14ac:dyDescent="0.3">
      <c r="A1043" s="556">
        <v>2023</v>
      </c>
      <c r="B1043" s="529" t="s">
        <v>556</v>
      </c>
      <c r="C1043" s="529" t="s">
        <v>211</v>
      </c>
      <c r="D1043" s="529" t="s">
        <v>565</v>
      </c>
      <c r="E1043" s="529" t="s">
        <v>229</v>
      </c>
      <c r="F1043" s="529" t="s">
        <v>214</v>
      </c>
      <c r="G1043" s="529" t="s">
        <v>230</v>
      </c>
      <c r="H1043" s="557">
        <v>19.25222516505637</v>
      </c>
      <c r="I1043" s="557">
        <v>67.08534429508417</v>
      </c>
      <c r="J1043" s="558">
        <v>86.337569460140543</v>
      </c>
      <c r="K1043" s="557">
        <v>1.1957949411311146</v>
      </c>
      <c r="L1043" s="557">
        <v>5.3126015371589022</v>
      </c>
      <c r="M1043" s="558">
        <v>6.5083964782900168</v>
      </c>
      <c r="N1043" s="557">
        <v>2.9530858333019627</v>
      </c>
      <c r="O1043" s="557">
        <v>24.566911496354148</v>
      </c>
      <c r="P1043" s="557">
        <v>4.3096556867309115</v>
      </c>
      <c r="Q1043" s="557">
        <v>3.7409718512260848</v>
      </c>
      <c r="R1043" s="557">
        <v>8.6679773230190236</v>
      </c>
      <c r="S1043" s="557">
        <v>29.763262593507573</v>
      </c>
      <c r="T1043" s="557">
        <v>20.625050740037494</v>
      </c>
      <c r="U1043" s="557">
        <v>5.2214579014374216</v>
      </c>
      <c r="V1043" s="558">
        <v>99.848373425614611</v>
      </c>
      <c r="W1043" s="558">
        <v>237.4416160752881</v>
      </c>
      <c r="X1043" s="557">
        <v>26.302623775190263</v>
      </c>
      <c r="Y1043" s="559">
        <v>263.61521511496579</v>
      </c>
      <c r="Z1043" s="568" t="str">
        <f>SUBSTITUTE(SUBSTITUTE(SUBSTITUTE(SUBSTITUTE(IF(E1043="","",VLOOKUP(E1043,Esquemas_NORM!$A$2:$H$126,8,FALSE)),"PROVINCIA ADMINISTRATIVA Y DE PLANIFICACIÓN","PAT"),"PROVINCIA ADMINISTRATIVA Y DE PLANIFICACION","PAT"),"PROVINCIA ADMINISTRATIVA DE PLANIFICACION","PAT"),"PROVINCIA ADMINISTRATIVA Y PLANIFICACION","PAT")</f>
        <v>PAT MINERO AGROECOLOGICA</v>
      </c>
      <c r="AA1043" s="568" t="str">
        <f>IF($E1043="","",INDEX(Esquemas_NORM!$H$2:$K$126,MATCH($E1043,Esquemas_NORM!$A$2:$A$126,0),MATCH(AA$4,Esquemas_NORM!$H$1:$K$1,0)))</f>
        <v>A la fecha no ha conformado un EAT Región</v>
      </c>
      <c r="AB1043" s="568" t="str">
        <f>IF($E1043="","",INDEX(Esquemas_NORM!$H$2:$K$126,MATCH($E1043,Esquemas_NORM!$A$2:$A$126,0),MATCH(AB$4,Esquemas_NORM!$H$1:$K$1,0)))</f>
        <v>A la fecha no ha conformado un EAT Área Metropolitana</v>
      </c>
      <c r="AC1043" s="568" t="str">
        <f>IF($E1043="","",INDEX(Esquemas_NORM!$H$2:$K$126,MATCH($E1043,Esquemas_NORM!$A$2:$A$126,0),MATCH(AC$4,Esquemas_NORM!$H$1:$K$1,0)))</f>
        <v>A la fecha no ha conformado un EAT asociación - unión</v>
      </c>
      <c r="AD1043" s="645"/>
    </row>
    <row r="1044" spans="1:30" hidden="1" x14ac:dyDescent="0.3">
      <c r="A1044" s="556">
        <v>2023</v>
      </c>
      <c r="B1044" s="529" t="s">
        <v>556</v>
      </c>
      <c r="C1044" s="529" t="s">
        <v>211</v>
      </c>
      <c r="D1044" s="529" t="s">
        <v>565</v>
      </c>
      <c r="E1044" s="529" t="s">
        <v>231</v>
      </c>
      <c r="F1044" s="529" t="s">
        <v>214</v>
      </c>
      <c r="G1044" s="529" t="s">
        <v>232</v>
      </c>
      <c r="H1044" s="557">
        <v>9.585165735150964</v>
      </c>
      <c r="I1044" s="557">
        <v>0.22986014240973193</v>
      </c>
      <c r="J1044" s="558">
        <v>9.8150258775606964</v>
      </c>
      <c r="K1044" s="557">
        <v>2.6400323515306345</v>
      </c>
      <c r="L1044" s="557">
        <v>1.3220609062112265</v>
      </c>
      <c r="M1044" s="558">
        <v>3.9620932577418611</v>
      </c>
      <c r="N1044" s="557">
        <v>1.9169016197899063</v>
      </c>
      <c r="O1044" s="557">
        <v>16.94700104028928</v>
      </c>
      <c r="P1044" s="557">
        <v>2.3196628246615409</v>
      </c>
      <c r="Q1044" s="557">
        <v>2.1924824883473688</v>
      </c>
      <c r="R1044" s="557">
        <v>6.3237757803033992</v>
      </c>
      <c r="S1044" s="557">
        <v>7.9173329320529691</v>
      </c>
      <c r="T1044" s="557">
        <v>13.589073555202498</v>
      </c>
      <c r="U1044" s="557">
        <v>4.8556691829118401</v>
      </c>
      <c r="V1044" s="558">
        <v>56.061899423558806</v>
      </c>
      <c r="W1044" s="558">
        <v>73.298725420952991</v>
      </c>
      <c r="X1044" s="557">
        <v>8.1196751850797924</v>
      </c>
      <c r="Y1044" s="559">
        <v>81.378570399275489</v>
      </c>
      <c r="Z1044" s="568" t="str">
        <f>SUBSTITUTE(SUBSTITUTE(SUBSTITUTE(SUBSTITUTE(IF(E1044="","",VLOOKUP(E1044,Esquemas_NORM!$A$2:$H$126,8,FALSE)),"PROVINCIA ADMINISTRATIVA Y DE PLANIFICACIÓN","PAT"),"PROVINCIA ADMINISTRATIVA Y DE PLANIFICACION","PAT"),"PROVINCIA ADMINISTRATIVA DE PLANIFICACION","PAT"),"PROVINCIA ADMINISTRATIVA Y PLANIFICACION","PAT")</f>
        <v>PAT MINERO AGROECOLOGICA</v>
      </c>
      <c r="AA1044" s="568" t="str">
        <f>IF($E1044="","",INDEX(Esquemas_NORM!$H$2:$K$126,MATCH($E1044,Esquemas_NORM!$A$2:$A$126,0),MATCH(AA$4,Esquemas_NORM!$H$1:$K$1,0)))</f>
        <v>A la fecha no ha conformado un EAT Región</v>
      </c>
      <c r="AB1044" s="568" t="str">
        <f>IF($E1044="","",INDEX(Esquemas_NORM!$H$2:$K$126,MATCH($E1044,Esquemas_NORM!$A$2:$A$126,0),MATCH(AB$4,Esquemas_NORM!$H$1:$K$1,0)))</f>
        <v>A la fecha no ha conformado un EAT Área Metropolitana</v>
      </c>
      <c r="AC1044" s="568" t="str">
        <f>IF($E1044="","",INDEX(Esquemas_NORM!$H$2:$K$126,MATCH($E1044,Esquemas_NORM!$A$2:$A$126,0),MATCH(AC$4,Esquemas_NORM!$H$1:$K$1,0)))</f>
        <v>A la fecha no ha conformado un EAT asociación - unión</v>
      </c>
      <c r="AD1044" s="645"/>
    </row>
    <row r="1045" spans="1:30" hidden="1" x14ac:dyDescent="0.3">
      <c r="A1045" s="556">
        <v>2023</v>
      </c>
      <c r="B1045" s="529" t="s">
        <v>556</v>
      </c>
      <c r="C1045" s="529" t="s">
        <v>211</v>
      </c>
      <c r="D1045" s="529" t="s">
        <v>565</v>
      </c>
      <c r="E1045" s="529" t="s">
        <v>233</v>
      </c>
      <c r="F1045" s="529" t="s">
        <v>214</v>
      </c>
      <c r="G1045" s="529" t="s">
        <v>234</v>
      </c>
      <c r="H1045" s="557">
        <v>89.407534489032471</v>
      </c>
      <c r="I1045" s="557">
        <v>1.0388248178946746</v>
      </c>
      <c r="J1045" s="558">
        <v>90.44635930692715</v>
      </c>
      <c r="K1045" s="557">
        <v>9.7813105471928896</v>
      </c>
      <c r="L1045" s="557">
        <v>5.6028786588941308</v>
      </c>
      <c r="M1045" s="558">
        <v>15.38418920608702</v>
      </c>
      <c r="N1045" s="557">
        <v>4.6953607288442303</v>
      </c>
      <c r="O1045" s="557">
        <v>31.199279476527305</v>
      </c>
      <c r="P1045" s="557">
        <v>6.5238037766193386</v>
      </c>
      <c r="Q1045" s="557">
        <v>6.4555683333879248</v>
      </c>
      <c r="R1045" s="557">
        <v>16.930814829460392</v>
      </c>
      <c r="S1045" s="557">
        <v>22.611435117711594</v>
      </c>
      <c r="T1045" s="557">
        <v>64.459243412970523</v>
      </c>
      <c r="U1045" s="557">
        <v>10.257398736962912</v>
      </c>
      <c r="V1045" s="558">
        <v>163.13290441248421</v>
      </c>
      <c r="W1045" s="558">
        <v>307.7053799305063</v>
      </c>
      <c r="X1045" s="557">
        <v>34.086100725355479</v>
      </c>
      <c r="Y1045" s="559">
        <v>341.62427489842634</v>
      </c>
      <c r="Z1045" s="568" t="str">
        <f>SUBSTITUTE(SUBSTITUTE(SUBSTITUTE(SUBSTITUTE(IF(E1045="","",VLOOKUP(E1045,Esquemas_NORM!$A$2:$H$126,8,FALSE)),"PROVINCIA ADMINISTRATIVA Y DE PLANIFICACIÓN","PAT"),"PROVINCIA ADMINISTRATIVA Y DE PLANIFICACION","PAT"),"PROVINCIA ADMINISTRATIVA DE PLANIFICACION","PAT"),"PROVINCIA ADMINISTRATIVA Y PLANIFICACION","PAT")</f>
        <v>PAT MINERO AGROECOLOGICA</v>
      </c>
      <c r="AA1045" s="568" t="str">
        <f>IF($E1045="","",INDEX(Esquemas_NORM!$H$2:$K$126,MATCH($E1045,Esquemas_NORM!$A$2:$A$126,0),MATCH(AA$4,Esquemas_NORM!$H$1:$K$1,0)))</f>
        <v>A la fecha no ha conformado un EAT Región</v>
      </c>
      <c r="AB1045" s="568" t="str">
        <f>IF($E1045="","",INDEX(Esquemas_NORM!$H$2:$K$126,MATCH($E1045,Esquemas_NORM!$A$2:$A$126,0),MATCH(AB$4,Esquemas_NORM!$H$1:$K$1,0)))</f>
        <v>A la fecha no ha conformado un EAT Área Metropolitana</v>
      </c>
      <c r="AC1045" s="568" t="str">
        <f>IF($E1045="","",INDEX(Esquemas_NORM!$H$2:$K$126,MATCH($E1045,Esquemas_NORM!$A$2:$A$126,0),MATCH(AC$4,Esquemas_NORM!$H$1:$K$1,0)))</f>
        <v>A la fecha no ha conformado un EAT asociación - unión</v>
      </c>
      <c r="AD1045" s="645"/>
    </row>
    <row r="1046" spans="1:30" hidden="1" x14ac:dyDescent="0.3">
      <c r="A1046" s="556">
        <v>2023</v>
      </c>
      <c r="B1046" s="529" t="s">
        <v>556</v>
      </c>
      <c r="C1046" s="529" t="s">
        <v>235</v>
      </c>
      <c r="D1046" s="529" t="s">
        <v>568</v>
      </c>
      <c r="E1046" s="529" t="s">
        <v>237</v>
      </c>
      <c r="F1046" s="529" t="s">
        <v>238</v>
      </c>
      <c r="G1046" s="529" t="s">
        <v>239</v>
      </c>
      <c r="H1046" s="557">
        <v>18.276249746719941</v>
      </c>
      <c r="I1046" s="557">
        <v>0</v>
      </c>
      <c r="J1046" s="558">
        <v>18.276249746719941</v>
      </c>
      <c r="K1046" s="557">
        <v>1.9293036609689769</v>
      </c>
      <c r="L1046" s="557">
        <v>4.225026223506025</v>
      </c>
      <c r="M1046" s="558">
        <v>6.1543298844750023</v>
      </c>
      <c r="N1046" s="557">
        <v>1.7870439297264269</v>
      </c>
      <c r="O1046" s="557">
        <v>19.6515655641691</v>
      </c>
      <c r="P1046" s="557">
        <v>3.8795933100691338</v>
      </c>
      <c r="Q1046" s="557">
        <v>3.9780162220264672</v>
      </c>
      <c r="R1046" s="557">
        <v>8.2947110722036221</v>
      </c>
      <c r="S1046" s="557">
        <v>11.775362575206845</v>
      </c>
      <c r="T1046" s="557">
        <v>25.011549747384276</v>
      </c>
      <c r="U1046" s="557">
        <v>8.4077309186521081</v>
      </c>
      <c r="V1046" s="558">
        <v>82.785573339437974</v>
      </c>
      <c r="W1046" s="558">
        <v>112.73344176428292</v>
      </c>
      <c r="X1046" s="557">
        <v>12.488060663612742</v>
      </c>
      <c r="Y1046" s="559">
        <v>125.16024356877958</v>
      </c>
      <c r="Z1046" s="568" t="str">
        <f>SUBSTITUTE(SUBSTITUTE(SUBSTITUTE(SUBSTITUTE(IF(E1046="","",VLOOKUP(E1046,Esquemas_NORM!$A$2:$H$126,8,FALSE)),"PROVINCIA ADMINISTRATIVA Y DE PLANIFICACIÓN","PAT"),"PROVINCIA ADMINISTRATIVA Y DE PLANIFICACION","PAT"),"PROVINCIA ADMINISTRATIVA DE PLANIFICACION","PAT"),"PROVINCIA ADMINISTRATIVA Y PLANIFICACION","PAT")</f>
        <v>PAT BIOENERGÉTICA DEL NORTE DE ANTIOQUIA</v>
      </c>
      <c r="AA1046" s="568" t="str">
        <f>IF($E1046="","",INDEX(Esquemas_NORM!$H$2:$K$126,MATCH($E1046,Esquemas_NORM!$A$2:$A$126,0),MATCH(AA$4,Esquemas_NORM!$H$1:$K$1,0)))</f>
        <v>A la fecha no ha conformado un EAT Región</v>
      </c>
      <c r="AB1046" s="568" t="str">
        <f>IF($E1046="","",INDEX(Esquemas_NORM!$H$2:$K$126,MATCH($E1046,Esquemas_NORM!$A$2:$A$126,0),MATCH(AB$4,Esquemas_NORM!$H$1:$K$1,0)))</f>
        <v>A la fecha no ha conformado un EAT Área Metropolitana</v>
      </c>
      <c r="AC1046" s="568" t="str">
        <f>IF($E1046="","",INDEX(Esquemas_NORM!$H$2:$K$126,MATCH($E1046,Esquemas_NORM!$A$2:$A$126,0),MATCH(AC$4,Esquemas_NORM!$H$1:$K$1,0)))</f>
        <v>ASOCIACION DE MUNICIPIOS DEL NORTE ANTIOQUEÑO - AMUNORTE</v>
      </c>
      <c r="AD1046" s="645"/>
    </row>
    <row r="1047" spans="1:30" hidden="1" x14ac:dyDescent="0.3">
      <c r="A1047" s="556">
        <v>2023</v>
      </c>
      <c r="B1047" s="529" t="s">
        <v>556</v>
      </c>
      <c r="C1047" s="529" t="s">
        <v>235</v>
      </c>
      <c r="D1047" s="529" t="s">
        <v>569</v>
      </c>
      <c r="E1047" s="529" t="s">
        <v>240</v>
      </c>
      <c r="F1047" s="529" t="s">
        <v>238</v>
      </c>
      <c r="G1047" s="529" t="s">
        <v>241</v>
      </c>
      <c r="H1047" s="557">
        <v>18.313472372758746</v>
      </c>
      <c r="I1047" s="557">
        <v>2.0694541454992006E-2</v>
      </c>
      <c r="J1047" s="558">
        <v>18.334166914213739</v>
      </c>
      <c r="K1047" s="557">
        <v>2.6586191802226793</v>
      </c>
      <c r="L1047" s="557">
        <v>1.6445330354611776</v>
      </c>
      <c r="M1047" s="558">
        <v>4.3031522156838573</v>
      </c>
      <c r="N1047" s="557">
        <v>2.4944410544627993</v>
      </c>
      <c r="O1047" s="557">
        <v>12.859660286064353</v>
      </c>
      <c r="P1047" s="557">
        <v>2.3049820956697937</v>
      </c>
      <c r="Q1047" s="557">
        <v>1.6508193689927373</v>
      </c>
      <c r="R1047" s="557">
        <v>5.6506871335818003</v>
      </c>
      <c r="S1047" s="557">
        <v>9.1386698769457624</v>
      </c>
      <c r="T1047" s="557">
        <v>14.965299824188099</v>
      </c>
      <c r="U1047" s="557">
        <v>2.9428295977653947</v>
      </c>
      <c r="V1047" s="558">
        <v>52.007389237670743</v>
      </c>
      <c r="W1047" s="558">
        <v>82.486702161388095</v>
      </c>
      <c r="X1047" s="557">
        <v>9.1374744211817713</v>
      </c>
      <c r="Y1047" s="559">
        <v>91.57935366944325</v>
      </c>
      <c r="Z1047" s="568" t="str">
        <f>SUBSTITUTE(SUBSTITUTE(SUBSTITUTE(SUBSTITUTE(IF(E1047="","",VLOOKUP(E1047,Esquemas_NORM!$A$2:$H$126,8,FALSE)),"PROVINCIA ADMINISTRATIVA Y DE PLANIFICACIÓN","PAT"),"PROVINCIA ADMINISTRATIVA Y DE PLANIFICACION","PAT"),"PROVINCIA ADMINISTRATIVA DE PLANIFICACION","PAT"),"PROVINCIA ADMINISTRATIVA Y PLANIFICACION","PAT")</f>
        <v>PAT DEL RIO GRANDE</v>
      </c>
      <c r="AA1047" s="568" t="str">
        <f>IF($E1047="","",INDEX(Esquemas_NORM!$H$2:$K$126,MATCH($E1047,Esquemas_NORM!$A$2:$A$126,0),MATCH(AA$4,Esquemas_NORM!$H$1:$K$1,0)))</f>
        <v>A la fecha no ha conformado un EAT Región</v>
      </c>
      <c r="AB1047" s="568" t="str">
        <f>IF($E1047="","",INDEX(Esquemas_NORM!$H$2:$K$126,MATCH($E1047,Esquemas_NORM!$A$2:$A$126,0),MATCH(AB$4,Esquemas_NORM!$H$1:$K$1,0)))</f>
        <v>A la fecha no ha conformado un EAT Área Metropolitana</v>
      </c>
      <c r="AC1047" s="568" t="str">
        <f>IF($E1047="","",INDEX(Esquemas_NORM!$H$2:$K$126,MATCH($E1047,Esquemas_NORM!$A$2:$A$126,0),MATCH(AC$4,Esquemas_NORM!$H$1:$K$1,0)))</f>
        <v>A la fecha no ha conformado un EAT asociación - unión</v>
      </c>
      <c r="AD1047" s="645"/>
    </row>
    <row r="1048" spans="1:30" hidden="1" x14ac:dyDescent="0.3">
      <c r="A1048" s="556">
        <v>2023</v>
      </c>
      <c r="B1048" s="529" t="s">
        <v>556</v>
      </c>
      <c r="C1048" s="529" t="s">
        <v>235</v>
      </c>
      <c r="D1048" s="529" t="s">
        <v>568</v>
      </c>
      <c r="E1048" s="529" t="s">
        <v>242</v>
      </c>
      <c r="F1048" s="529" t="s">
        <v>238</v>
      </c>
      <c r="G1048" s="529" t="s">
        <v>243</v>
      </c>
      <c r="H1048" s="557">
        <v>17.597651917216389</v>
      </c>
      <c r="I1048" s="557">
        <v>0.40481596522082719</v>
      </c>
      <c r="J1048" s="558">
        <v>18.002467882437216</v>
      </c>
      <c r="K1048" s="557">
        <v>1.3413100599976138</v>
      </c>
      <c r="L1048" s="557">
        <v>2.8349626730216126</v>
      </c>
      <c r="M1048" s="558">
        <v>4.1762727330192266</v>
      </c>
      <c r="N1048" s="557">
        <v>40.353579504582356</v>
      </c>
      <c r="O1048" s="557">
        <v>0.5470102912785989</v>
      </c>
      <c r="P1048" s="557">
        <v>0.22422289922334426</v>
      </c>
      <c r="Q1048" s="557">
        <v>0.17620810184780339</v>
      </c>
      <c r="R1048" s="557">
        <v>0.35464684436501925</v>
      </c>
      <c r="S1048" s="557">
        <v>2.4594797191872306</v>
      </c>
      <c r="T1048" s="557">
        <v>1.6252866022803867</v>
      </c>
      <c r="U1048" s="557">
        <v>0.28834024759951454</v>
      </c>
      <c r="V1048" s="558">
        <v>46.028774210364254</v>
      </c>
      <c r="W1048" s="558">
        <v>90.822912646626392</v>
      </c>
      <c r="X1048" s="557">
        <v>10.060919147209543</v>
      </c>
      <c r="Y1048" s="559">
        <v>100.83447902039744</v>
      </c>
      <c r="Z1048" s="568" t="str">
        <f>SUBSTITUTE(SUBSTITUTE(SUBSTITUTE(SUBSTITUTE(IF(E1048="","",VLOOKUP(E1048,Esquemas_NORM!$A$2:$H$126,8,FALSE)),"PROVINCIA ADMINISTRATIVA Y DE PLANIFICACIÓN","PAT"),"PROVINCIA ADMINISTRATIVA Y DE PLANIFICACION","PAT"),"PROVINCIA ADMINISTRATIVA DE PLANIFICACION","PAT"),"PROVINCIA ADMINISTRATIVA Y PLANIFICACION","PAT")</f>
        <v>PAT BIOENERGÉTICA DEL NORTE DE ANTIOQUIA</v>
      </c>
      <c r="AA1048" s="568" t="str">
        <f>IF($E1048="","",INDEX(Esquemas_NORM!$H$2:$K$126,MATCH($E1048,Esquemas_NORM!$A$2:$A$126,0),MATCH(AA$4,Esquemas_NORM!$H$1:$K$1,0)))</f>
        <v>A la fecha no ha conformado un EAT Región</v>
      </c>
      <c r="AB1048" s="568" t="str">
        <f>IF($E1048="","",INDEX(Esquemas_NORM!$H$2:$K$126,MATCH($E1048,Esquemas_NORM!$A$2:$A$126,0),MATCH(AB$4,Esquemas_NORM!$H$1:$K$1,0)))</f>
        <v>A la fecha no ha conformado un EAT Área Metropolitana</v>
      </c>
      <c r="AC1048" s="568" t="str">
        <f>IF($E1048="","",INDEX(Esquemas_NORM!$H$2:$K$126,MATCH($E1048,Esquemas_NORM!$A$2:$A$126,0),MATCH(AC$4,Esquemas_NORM!$H$1:$K$1,0)))</f>
        <v>ASOCIACION DE MUNICIPIOS DEL NORTE ANTIOQUEÑO - AMUNORTE</v>
      </c>
      <c r="AD1048" s="645"/>
    </row>
    <row r="1049" spans="1:30" hidden="1" x14ac:dyDescent="0.3">
      <c r="A1049" s="556">
        <v>2023</v>
      </c>
      <c r="B1049" s="529" t="s">
        <v>556</v>
      </c>
      <c r="C1049" s="529" t="s">
        <v>235</v>
      </c>
      <c r="D1049" s="529" t="s">
        <v>568</v>
      </c>
      <c r="E1049" s="529" t="s">
        <v>244</v>
      </c>
      <c r="F1049" s="529" t="s">
        <v>238</v>
      </c>
      <c r="G1049" s="529" t="s">
        <v>245</v>
      </c>
      <c r="H1049" s="557">
        <v>8.6786922733604435</v>
      </c>
      <c r="I1049" s="557">
        <v>0</v>
      </c>
      <c r="J1049" s="558">
        <v>8.6786922733604435</v>
      </c>
      <c r="K1049" s="557">
        <v>1.2977008081254819</v>
      </c>
      <c r="L1049" s="557">
        <v>2.9023573899579262</v>
      </c>
      <c r="M1049" s="558">
        <v>4.2000581980834077</v>
      </c>
      <c r="N1049" s="557">
        <v>1.4205209201851954</v>
      </c>
      <c r="O1049" s="557">
        <v>11.246870198516108</v>
      </c>
      <c r="P1049" s="557">
        <v>3.5599182476151183</v>
      </c>
      <c r="Q1049" s="557">
        <v>3.2911050617940925</v>
      </c>
      <c r="R1049" s="557">
        <v>5.8972115521581632</v>
      </c>
      <c r="S1049" s="557">
        <v>10.424256968400716</v>
      </c>
      <c r="T1049" s="557">
        <v>20.71637163253806</v>
      </c>
      <c r="U1049" s="557">
        <v>4.5297194948535102</v>
      </c>
      <c r="V1049" s="558">
        <v>61.085974076060964</v>
      </c>
      <c r="W1049" s="558">
        <v>74.901864918779893</v>
      </c>
      <c r="X1049" s="557">
        <v>8.2972631570942035</v>
      </c>
      <c r="Y1049" s="559">
        <v>83.158426730126394</v>
      </c>
      <c r="Z1049" s="568" t="str">
        <f>SUBSTITUTE(SUBSTITUTE(SUBSTITUTE(SUBSTITUTE(IF(E1049="","",VLOOKUP(E1049,Esquemas_NORM!$A$2:$H$126,8,FALSE)),"PROVINCIA ADMINISTRATIVA Y DE PLANIFICACIÓN","PAT"),"PROVINCIA ADMINISTRATIVA Y DE PLANIFICACION","PAT"),"PROVINCIA ADMINISTRATIVA DE PLANIFICACION","PAT"),"PROVINCIA ADMINISTRATIVA Y PLANIFICACION","PAT")</f>
        <v>PAT BIOENERGÉTICA DEL NORTE DE ANTIOQUIA</v>
      </c>
      <c r="AA1049" s="568" t="str">
        <f>IF($E1049="","",INDEX(Esquemas_NORM!$H$2:$K$126,MATCH($E1049,Esquemas_NORM!$A$2:$A$126,0),MATCH(AA$4,Esquemas_NORM!$H$1:$K$1,0)))</f>
        <v>A la fecha no ha conformado un EAT Región</v>
      </c>
      <c r="AB1049" s="568" t="str">
        <f>IF($E1049="","",INDEX(Esquemas_NORM!$H$2:$K$126,MATCH($E1049,Esquemas_NORM!$A$2:$A$126,0),MATCH(AB$4,Esquemas_NORM!$H$1:$K$1,0)))</f>
        <v>A la fecha no ha conformado un EAT Área Metropolitana</v>
      </c>
      <c r="AC1049" s="568" t="str">
        <f>IF($E1049="","",INDEX(Esquemas_NORM!$H$2:$K$126,MATCH($E1049,Esquemas_NORM!$A$2:$A$126,0),MATCH(AC$4,Esquemas_NORM!$H$1:$K$1,0)))</f>
        <v>ASOCIACION DE MUNICIPIOS DEL NORTE ANTIOQUEÑO - AMUNORTE</v>
      </c>
      <c r="AD1049" s="645"/>
    </row>
    <row r="1050" spans="1:30" hidden="1" x14ac:dyDescent="0.3">
      <c r="A1050" s="556">
        <v>2023</v>
      </c>
      <c r="B1050" s="529" t="s">
        <v>556</v>
      </c>
      <c r="C1050" s="529" t="s">
        <v>235</v>
      </c>
      <c r="D1050" s="529" t="s">
        <v>566</v>
      </c>
      <c r="E1050" s="529" t="s">
        <v>246</v>
      </c>
      <c r="F1050" s="529" t="s">
        <v>238</v>
      </c>
      <c r="G1050" s="529" t="s">
        <v>247</v>
      </c>
      <c r="H1050" s="557">
        <v>11.885518831634055</v>
      </c>
      <c r="I1050" s="557">
        <v>2.9908721689810961E-2</v>
      </c>
      <c r="J1050" s="558">
        <v>11.915427553323866</v>
      </c>
      <c r="K1050" s="557">
        <v>0.79298603447623428</v>
      </c>
      <c r="L1050" s="557">
        <v>2.1853248208185998</v>
      </c>
      <c r="M1050" s="558">
        <v>2.9783108552948341</v>
      </c>
      <c r="N1050" s="557">
        <v>19.800798227342057</v>
      </c>
      <c r="O1050" s="557">
        <v>1.7797305574447484</v>
      </c>
      <c r="P1050" s="557">
        <v>0.40408268660242169</v>
      </c>
      <c r="Q1050" s="557">
        <v>0.31057171346943185</v>
      </c>
      <c r="R1050" s="557">
        <v>1.4977039623127621</v>
      </c>
      <c r="S1050" s="557">
        <v>2.1382900930638704</v>
      </c>
      <c r="T1050" s="557">
        <v>2.7164222064282608</v>
      </c>
      <c r="U1050" s="557">
        <v>0.86875554249161036</v>
      </c>
      <c r="V1050" s="558">
        <v>29.516354989155158</v>
      </c>
      <c r="W1050" s="558">
        <v>56.610345127293243</v>
      </c>
      <c r="X1050" s="557">
        <v>6.2710178370672143</v>
      </c>
      <c r="Y1050" s="559">
        <v>62.850601150453251</v>
      </c>
      <c r="Z1050" s="568" t="str">
        <f>SUBSTITUTE(SUBSTITUTE(SUBSTITUTE(SUBSTITUTE(IF(E1050="","",VLOOKUP(E1050,Esquemas_NORM!$A$2:$H$126,8,FALSE)),"PROVINCIA ADMINISTRATIVA Y DE PLANIFICACIÓN","PAT"),"PROVINCIA ADMINISTRATIVA Y DE PLANIFICACION","PAT"),"PROVINCIA ADMINISTRATIVA DE PLANIFICACION","PAT"),"PROVINCIA ADMINISTRATIVA Y PLANIFICACION","PAT")</f>
        <v>PAT BIOENERGÉTICA DEL NORTE DE ANTIOQUIA</v>
      </c>
      <c r="AA1050" s="568" t="str">
        <f>IF($E1050="","",INDEX(Esquemas_NORM!$H$2:$K$126,MATCH($E1050,Esquemas_NORM!$A$2:$A$126,0),MATCH(AA$4,Esquemas_NORM!$H$1:$K$1,0)))</f>
        <v>A la fecha no ha conformado un EAT Región</v>
      </c>
      <c r="AB1050" s="568" t="str">
        <f>IF($E1050="","",INDEX(Esquemas_NORM!$H$2:$K$126,MATCH($E1050,Esquemas_NORM!$A$2:$A$126,0),MATCH(AB$4,Esquemas_NORM!$H$1:$K$1,0)))</f>
        <v>A la fecha no ha conformado un EAT Área Metropolitana</v>
      </c>
      <c r="AC1050" s="568" t="str">
        <f>IF($E1050="","",INDEX(Esquemas_NORM!$H$2:$K$126,MATCH($E1050,Esquemas_NORM!$A$2:$A$126,0),MATCH(AC$4,Esquemas_NORM!$H$1:$K$1,0)))</f>
        <v>A la fecha no ha conformado un EAT asociación - unión</v>
      </c>
      <c r="AD1050" s="645"/>
    </row>
    <row r="1051" spans="1:30" hidden="1" x14ac:dyDescent="0.3">
      <c r="A1051" s="556">
        <v>2023</v>
      </c>
      <c r="B1051" s="529" t="s">
        <v>556</v>
      </c>
      <c r="C1051" s="529" t="s">
        <v>235</v>
      </c>
      <c r="D1051" s="529" t="s">
        <v>569</v>
      </c>
      <c r="E1051" s="529" t="s">
        <v>248</v>
      </c>
      <c r="F1051" s="529" t="s">
        <v>238</v>
      </c>
      <c r="G1051" s="529" t="s">
        <v>249</v>
      </c>
      <c r="H1051" s="557">
        <v>135.57591355533771</v>
      </c>
      <c r="I1051" s="557">
        <v>1.6733058348796896E-2</v>
      </c>
      <c r="J1051" s="558">
        <v>135.5926466136865</v>
      </c>
      <c r="K1051" s="557">
        <v>26.534473684067475</v>
      </c>
      <c r="L1051" s="557">
        <v>6.4023597937783849</v>
      </c>
      <c r="M1051" s="558">
        <v>32.936833477845859</v>
      </c>
      <c r="N1051" s="557">
        <v>29.66350069483396</v>
      </c>
      <c r="O1051" s="557">
        <v>60.690346649736419</v>
      </c>
      <c r="P1051" s="557">
        <v>10.111310251690936</v>
      </c>
      <c r="Q1051" s="557">
        <v>11.492034582755549</v>
      </c>
      <c r="R1051" s="557">
        <v>21.986080898849377</v>
      </c>
      <c r="S1051" s="557">
        <v>35.364266262538202</v>
      </c>
      <c r="T1051" s="557">
        <v>35.396205233206445</v>
      </c>
      <c r="U1051" s="557">
        <v>11.322856623950589</v>
      </c>
      <c r="V1051" s="558">
        <v>216.02660119756149</v>
      </c>
      <c r="W1051" s="558">
        <v>455.41355064809557</v>
      </c>
      <c r="X1051" s="557">
        <v>50.448491224265503</v>
      </c>
      <c r="Y1051" s="559">
        <v>505.61457214108856</v>
      </c>
      <c r="Z1051" s="568" t="str">
        <f>SUBSTITUTE(SUBSTITUTE(SUBSTITUTE(SUBSTITUTE(IF(E1051="","",VLOOKUP(E1051,Esquemas_NORM!$A$2:$H$126,8,FALSE)),"PROVINCIA ADMINISTRATIVA Y DE PLANIFICACIÓN","PAT"),"PROVINCIA ADMINISTRATIVA Y DE PLANIFICACION","PAT"),"PROVINCIA ADMINISTRATIVA DE PLANIFICACION","PAT"),"PROVINCIA ADMINISTRATIVA Y PLANIFICACION","PAT")</f>
        <v>PAT DEL RIO GRANDE</v>
      </c>
      <c r="AA1051" s="568" t="str">
        <f>IF($E1051="","",INDEX(Esquemas_NORM!$H$2:$K$126,MATCH($E1051,Esquemas_NORM!$A$2:$A$126,0),MATCH(AA$4,Esquemas_NORM!$H$1:$K$1,0)))</f>
        <v>A la fecha no ha conformado un EAT Región</v>
      </c>
      <c r="AB1051" s="568" t="str">
        <f>IF($E1051="","",INDEX(Esquemas_NORM!$H$2:$K$126,MATCH($E1051,Esquemas_NORM!$A$2:$A$126,0),MATCH(AB$4,Esquemas_NORM!$H$1:$K$1,0)))</f>
        <v>A la fecha no ha conformado un EAT Área Metropolitana</v>
      </c>
      <c r="AC1051" s="568" t="str">
        <f>IF($E1051="","",INDEX(Esquemas_NORM!$H$2:$K$126,MATCH($E1051,Esquemas_NORM!$A$2:$A$126,0),MATCH(AC$4,Esquemas_NORM!$H$1:$K$1,0)))</f>
        <v>ASOCIACION DE MUNICIPIOS DEL NORTE ANTIOQUEÑO - AMUNORTE</v>
      </c>
      <c r="AD1051" s="645"/>
    </row>
    <row r="1052" spans="1:30" hidden="1" x14ac:dyDescent="0.3">
      <c r="A1052" s="556">
        <v>2023</v>
      </c>
      <c r="B1052" s="529" t="s">
        <v>556</v>
      </c>
      <c r="C1052" s="529" t="s">
        <v>235</v>
      </c>
      <c r="D1052" s="529" t="s">
        <v>569</v>
      </c>
      <c r="E1052" s="529" t="s">
        <v>250</v>
      </c>
      <c r="F1052" s="529" t="s">
        <v>238</v>
      </c>
      <c r="G1052" s="529" t="s">
        <v>251</v>
      </c>
      <c r="H1052" s="557">
        <v>85.278863619547792</v>
      </c>
      <c r="I1052" s="557">
        <v>0</v>
      </c>
      <c r="J1052" s="558">
        <v>85.278863619547792</v>
      </c>
      <c r="K1052" s="557">
        <v>147.78201737376673</v>
      </c>
      <c r="L1052" s="557">
        <v>25.000055176125375</v>
      </c>
      <c r="M1052" s="558">
        <v>172.78207254989212</v>
      </c>
      <c r="N1052" s="557">
        <v>8.816127455644768</v>
      </c>
      <c r="O1052" s="557">
        <v>44.907440630868166</v>
      </c>
      <c r="P1052" s="557">
        <v>6.114699134759376</v>
      </c>
      <c r="Q1052" s="557">
        <v>7.333624428740424</v>
      </c>
      <c r="R1052" s="557">
        <v>13.470413667053904</v>
      </c>
      <c r="S1052" s="557">
        <v>21.304489258148561</v>
      </c>
      <c r="T1052" s="557">
        <v>16.184621478871428</v>
      </c>
      <c r="U1052" s="557">
        <v>6.9278852462328731</v>
      </c>
      <c r="V1052" s="558">
        <v>125.0593013003195</v>
      </c>
      <c r="W1052" s="558">
        <v>412.12544939135682</v>
      </c>
      <c r="X1052" s="557">
        <v>45.653246565288491</v>
      </c>
      <c r="Y1052" s="559">
        <v>457.55474879023808</v>
      </c>
      <c r="Z1052" s="568" t="str">
        <f>SUBSTITUTE(SUBSTITUTE(SUBSTITUTE(SUBSTITUTE(IF(E1052="","",VLOOKUP(E1052,Esquemas_NORM!$A$2:$H$126,8,FALSE)),"PROVINCIA ADMINISTRATIVA Y DE PLANIFICACIÓN","PAT"),"PROVINCIA ADMINISTRATIVA Y DE PLANIFICACION","PAT"),"PROVINCIA ADMINISTRATIVA DE PLANIFICACION","PAT"),"PROVINCIA ADMINISTRATIVA Y PLANIFICACION","PAT")</f>
        <v>PAT DEL RIO GRANDE</v>
      </c>
      <c r="AA1052" s="568" t="str">
        <f>IF($E1052="","",INDEX(Esquemas_NORM!$H$2:$K$126,MATCH($E1052,Esquemas_NORM!$A$2:$A$126,0),MATCH(AA$4,Esquemas_NORM!$H$1:$K$1,0)))</f>
        <v>A la fecha no ha conformado un EAT Región</v>
      </c>
      <c r="AB1052" s="568" t="str">
        <f>IF($E1052="","",INDEX(Esquemas_NORM!$H$2:$K$126,MATCH($E1052,Esquemas_NORM!$A$2:$A$126,0),MATCH(AB$4,Esquemas_NORM!$H$1:$K$1,0)))</f>
        <v>A la fecha no ha conformado un EAT Área Metropolitana</v>
      </c>
      <c r="AC1052" s="568" t="str">
        <f>IF($E1052="","",INDEX(Esquemas_NORM!$H$2:$K$126,MATCH($E1052,Esquemas_NORM!$A$2:$A$126,0),MATCH(AC$4,Esquemas_NORM!$H$1:$K$1,0)))</f>
        <v>A la fecha no ha conformado un EAT asociación - unión</v>
      </c>
      <c r="AD1052" s="645"/>
    </row>
    <row r="1053" spans="1:30" hidden="1" x14ac:dyDescent="0.3">
      <c r="A1053" s="556">
        <v>2023</v>
      </c>
      <c r="B1053" s="529" t="s">
        <v>556</v>
      </c>
      <c r="C1053" s="529" t="s">
        <v>235</v>
      </c>
      <c r="D1053" s="529" t="s">
        <v>566</v>
      </c>
      <c r="E1053" s="529" t="s">
        <v>252</v>
      </c>
      <c r="F1053" s="529" t="s">
        <v>238</v>
      </c>
      <c r="G1053" s="529" t="s">
        <v>253</v>
      </c>
      <c r="H1053" s="557">
        <v>25.109404160698201</v>
      </c>
      <c r="I1053" s="557">
        <v>1.1883830467622447</v>
      </c>
      <c r="J1053" s="558">
        <v>26.297787207460445</v>
      </c>
      <c r="K1053" s="557">
        <v>6.1820860719448296</v>
      </c>
      <c r="L1053" s="557">
        <v>10.101917941406636</v>
      </c>
      <c r="M1053" s="558">
        <v>16.284004013351467</v>
      </c>
      <c r="N1053" s="557">
        <v>10.162319074966831</v>
      </c>
      <c r="O1053" s="557">
        <v>75.47103829623623</v>
      </c>
      <c r="P1053" s="557">
        <v>12.33762469528849</v>
      </c>
      <c r="Q1053" s="557">
        <v>10.609459549473728</v>
      </c>
      <c r="R1053" s="557">
        <v>49.486638273892396</v>
      </c>
      <c r="S1053" s="557">
        <v>44.140632370205239</v>
      </c>
      <c r="T1053" s="557">
        <v>72.055393203607707</v>
      </c>
      <c r="U1053" s="557">
        <v>20.778965822835577</v>
      </c>
      <c r="V1053" s="558">
        <v>295.0420712865062</v>
      </c>
      <c r="W1053" s="558">
        <v>339.22628398384393</v>
      </c>
      <c r="X1053" s="557">
        <v>37.577832689067669</v>
      </c>
      <c r="Y1053" s="559">
        <v>376.61978259409932</v>
      </c>
      <c r="Z1053" s="568" t="str">
        <f>SUBSTITUTE(SUBSTITUTE(SUBSTITUTE(SUBSTITUTE(IF(E1053="","",VLOOKUP(E1053,Esquemas_NORM!$A$2:$H$126,8,FALSE)),"PROVINCIA ADMINISTRATIVA Y DE PLANIFICACIÓN","PAT"),"PROVINCIA ADMINISTRATIVA Y DE PLANIFICACION","PAT"),"PROVINCIA ADMINISTRATIVA DE PLANIFICACION","PAT"),"PROVINCIA ADMINISTRATIVA Y PLANIFICACION","PAT")</f>
        <v>PAT BIOENERGÉTICA DEL NORTE DE ANTIOQUIA</v>
      </c>
      <c r="AA1053" s="568" t="str">
        <f>IF($E1053="","",INDEX(Esquemas_NORM!$H$2:$K$126,MATCH($E1053,Esquemas_NORM!$A$2:$A$126,0),MATCH(AA$4,Esquemas_NORM!$H$1:$K$1,0)))</f>
        <v>A la fecha no ha conformado un EAT Región</v>
      </c>
      <c r="AB1053" s="568" t="str">
        <f>IF($E1053="","",INDEX(Esquemas_NORM!$H$2:$K$126,MATCH($E1053,Esquemas_NORM!$A$2:$A$126,0),MATCH(AB$4,Esquemas_NORM!$H$1:$K$1,0)))</f>
        <v>A la fecha no ha conformado un EAT Área Metropolitana</v>
      </c>
      <c r="AC1053" s="568" t="str">
        <f>IF($E1053="","",INDEX(Esquemas_NORM!$H$2:$K$126,MATCH($E1053,Esquemas_NORM!$A$2:$A$126,0),MATCH(AC$4,Esquemas_NORM!$H$1:$K$1,0)))</f>
        <v>ASOCIACION DE MUNICIPIOS DEL NORTE ANTIOQUEÑO - AMUNORTE</v>
      </c>
      <c r="AD1053" s="645"/>
    </row>
    <row r="1054" spans="1:30" hidden="1" x14ac:dyDescent="0.3">
      <c r="A1054" s="556">
        <v>2023</v>
      </c>
      <c r="B1054" s="529" t="s">
        <v>556</v>
      </c>
      <c r="C1054" s="529" t="s">
        <v>235</v>
      </c>
      <c r="D1054" s="529" t="s">
        <v>566</v>
      </c>
      <c r="E1054" s="529" t="s">
        <v>254</v>
      </c>
      <c r="F1054" s="529" t="s">
        <v>238</v>
      </c>
      <c r="G1054" s="529" t="s">
        <v>255</v>
      </c>
      <c r="H1054" s="557">
        <v>6.5185945708327573</v>
      </c>
      <c r="I1054" s="557">
        <v>0</v>
      </c>
      <c r="J1054" s="558">
        <v>6.5185945708327573</v>
      </c>
      <c r="K1054" s="557">
        <v>0.53089132058512667</v>
      </c>
      <c r="L1054" s="557">
        <v>2.8548863236281181</v>
      </c>
      <c r="M1054" s="558">
        <v>3.3857776442132446</v>
      </c>
      <c r="N1054" s="557">
        <v>24.059028755105139</v>
      </c>
      <c r="O1054" s="557">
        <v>3.7356631310177528</v>
      </c>
      <c r="P1054" s="557">
        <v>0.72598829195687375</v>
      </c>
      <c r="Q1054" s="557">
        <v>0.65355158896578391</v>
      </c>
      <c r="R1054" s="557">
        <v>1.5661376454593219</v>
      </c>
      <c r="S1054" s="557">
        <v>3.486230656701895</v>
      </c>
      <c r="T1054" s="557">
        <v>5.2814528637611149</v>
      </c>
      <c r="U1054" s="557">
        <v>1.1920913721316606</v>
      </c>
      <c r="V1054" s="558">
        <v>40.700144305099542</v>
      </c>
      <c r="W1054" s="558">
        <v>61.196297113739242</v>
      </c>
      <c r="X1054" s="557">
        <v>6.7790272237288569</v>
      </c>
      <c r="Y1054" s="559">
        <v>67.942070537312262</v>
      </c>
      <c r="Z1054" s="568" t="str">
        <f>SUBSTITUTE(SUBSTITUTE(SUBSTITUTE(SUBSTITUTE(IF(E1054="","",VLOOKUP(E1054,Esquemas_NORM!$A$2:$H$126,8,FALSE)),"PROVINCIA ADMINISTRATIVA Y DE PLANIFICACIÓN","PAT"),"PROVINCIA ADMINISTRATIVA Y DE PLANIFICACION","PAT"),"PROVINCIA ADMINISTRATIVA DE PLANIFICACION","PAT"),"PROVINCIA ADMINISTRATIVA Y PLANIFICACION","PAT")</f>
        <v>PAT BIOENERGÉTICA DEL NORTE DE ANTIOQUIA</v>
      </c>
      <c r="AA1054" s="568" t="str">
        <f>IF($E1054="","",INDEX(Esquemas_NORM!$H$2:$K$126,MATCH($E1054,Esquemas_NORM!$A$2:$A$126,0),MATCH(AA$4,Esquemas_NORM!$H$1:$K$1,0)))</f>
        <v>A la fecha no ha conformado un EAT Región</v>
      </c>
      <c r="AB1054" s="568" t="str">
        <f>IF($E1054="","",INDEX(Esquemas_NORM!$H$2:$K$126,MATCH($E1054,Esquemas_NORM!$A$2:$A$126,0),MATCH(AB$4,Esquemas_NORM!$H$1:$K$1,0)))</f>
        <v>A la fecha no ha conformado un EAT Área Metropolitana</v>
      </c>
      <c r="AC1054" s="568" t="str">
        <f>IF($E1054="","",INDEX(Esquemas_NORM!$H$2:$K$126,MATCH($E1054,Esquemas_NORM!$A$2:$A$126,0),MATCH(AC$4,Esquemas_NORM!$H$1:$K$1,0)))</f>
        <v>A la fecha no ha conformado un EAT asociación - unión</v>
      </c>
      <c r="AD1054" s="645"/>
    </row>
    <row r="1055" spans="1:30" hidden="1" x14ac:dyDescent="0.3">
      <c r="A1055" s="556">
        <v>2023</v>
      </c>
      <c r="B1055" s="529" t="s">
        <v>556</v>
      </c>
      <c r="C1055" s="529" t="s">
        <v>235</v>
      </c>
      <c r="D1055" s="529" t="s">
        <v>570</v>
      </c>
      <c r="E1055" s="529" t="s">
        <v>256</v>
      </c>
      <c r="F1055" s="529" t="s">
        <v>238</v>
      </c>
      <c r="G1055" s="529" t="s">
        <v>257</v>
      </c>
      <c r="H1055" s="557">
        <v>33.207114353631617</v>
      </c>
      <c r="I1055" s="557">
        <v>0</v>
      </c>
      <c r="J1055" s="558">
        <v>33.207114353631617</v>
      </c>
      <c r="K1055" s="557">
        <v>5.9958340937824248</v>
      </c>
      <c r="L1055" s="557">
        <v>7.4527141167805881</v>
      </c>
      <c r="M1055" s="558">
        <v>13.448548210563013</v>
      </c>
      <c r="N1055" s="557">
        <v>10.9217368490608</v>
      </c>
      <c r="O1055" s="557">
        <v>46.665336646751328</v>
      </c>
      <c r="P1055" s="557">
        <v>11.056436645138346</v>
      </c>
      <c r="Q1055" s="557">
        <v>9.7035196163969797</v>
      </c>
      <c r="R1055" s="557">
        <v>18.744681888710755</v>
      </c>
      <c r="S1055" s="557">
        <v>22.170850809023303</v>
      </c>
      <c r="T1055" s="557">
        <v>52.382731274836324</v>
      </c>
      <c r="U1055" s="557">
        <v>9.7594272761988297</v>
      </c>
      <c r="V1055" s="558">
        <v>181.40472100611666</v>
      </c>
      <c r="W1055" s="558">
        <v>239.76531828923277</v>
      </c>
      <c r="X1055" s="557">
        <v>26.560032169396958</v>
      </c>
      <c r="Y1055" s="559">
        <v>266.1950630334955</v>
      </c>
      <c r="Z1055" s="568" t="str">
        <f>SUBSTITUTE(SUBSTITUTE(SUBSTITUTE(SUBSTITUTE(IF(E1055="","",VLOOKUP(E1055,Esquemas_NORM!$A$2:$H$126,8,FALSE)),"PROVINCIA ADMINISTRATIVA Y DE PLANIFICACIÓN","PAT"),"PROVINCIA ADMINISTRATIVA Y DE PLANIFICACION","PAT"),"PROVINCIA ADMINISTRATIVA DE PLANIFICACION","PAT"),"PROVINCIA ADMINISTRATIVA Y PLANIFICACION","PAT")</f>
        <v>PAT BIOENERGÉTICA DEL NORTE DE ANTIOQUIA</v>
      </c>
      <c r="AA1055" s="568" t="str">
        <f>IF($E1055="","",INDEX(Esquemas_NORM!$H$2:$K$126,MATCH($E1055,Esquemas_NORM!$A$2:$A$126,0),MATCH(AA$4,Esquemas_NORM!$H$1:$K$1,0)))</f>
        <v>A la fecha no ha conformado un EAT Región</v>
      </c>
      <c r="AB1055" s="568" t="str">
        <f>IF($E1055="","",INDEX(Esquemas_NORM!$H$2:$K$126,MATCH($E1055,Esquemas_NORM!$A$2:$A$126,0),MATCH(AB$4,Esquemas_NORM!$H$1:$K$1,0)))</f>
        <v>A la fecha no ha conformado un EAT Área Metropolitana</v>
      </c>
      <c r="AC1055" s="568" t="str">
        <f>IF($E1055="","",INDEX(Esquemas_NORM!$H$2:$K$126,MATCH($E1055,Esquemas_NORM!$A$2:$A$126,0),MATCH(AC$4,Esquemas_NORM!$H$1:$K$1,0)))</f>
        <v>ASOCIACION DE MUNICIPIOS DEL NORTE ANTIOQUEÑO - AMUNORTE</v>
      </c>
      <c r="AD1055" s="645"/>
    </row>
    <row r="1056" spans="1:30" hidden="1" x14ac:dyDescent="0.3">
      <c r="A1056" s="556">
        <v>2023</v>
      </c>
      <c r="B1056" s="529" t="s">
        <v>556</v>
      </c>
      <c r="C1056" s="529" t="s">
        <v>235</v>
      </c>
      <c r="D1056" s="529" t="s">
        <v>570</v>
      </c>
      <c r="E1056" s="529" t="s">
        <v>258</v>
      </c>
      <c r="F1056" s="529" t="s">
        <v>238</v>
      </c>
      <c r="G1056" s="529" t="s">
        <v>259</v>
      </c>
      <c r="H1056" s="557">
        <v>11.055413577638987</v>
      </c>
      <c r="I1056" s="557">
        <v>0</v>
      </c>
      <c r="J1056" s="558">
        <v>11.055413577638987</v>
      </c>
      <c r="K1056" s="557">
        <v>0.90737494134541397</v>
      </c>
      <c r="L1056" s="557">
        <v>2.910034366738008</v>
      </c>
      <c r="M1056" s="558">
        <v>3.8174093080834219</v>
      </c>
      <c r="N1056" s="557">
        <v>13.32970593051647</v>
      </c>
      <c r="O1056" s="557">
        <v>7.6376346602515435</v>
      </c>
      <c r="P1056" s="557">
        <v>1.7969099904190935</v>
      </c>
      <c r="Q1056" s="557">
        <v>1.609125804001192</v>
      </c>
      <c r="R1056" s="557">
        <v>4.5903055982145142</v>
      </c>
      <c r="S1056" s="557">
        <v>5.3931715022083129</v>
      </c>
      <c r="T1056" s="557">
        <v>10.231303794975691</v>
      </c>
      <c r="U1056" s="557">
        <v>2.6582460396782612</v>
      </c>
      <c r="V1056" s="558">
        <v>47.246403320265074</v>
      </c>
      <c r="W1056" s="558">
        <v>70.237244250252715</v>
      </c>
      <c r="X1056" s="557">
        <v>7.7805392376473721</v>
      </c>
      <c r="Y1056" s="559">
        <v>77.979616876618763</v>
      </c>
      <c r="Z1056" s="568" t="str">
        <f>SUBSTITUTE(SUBSTITUTE(SUBSTITUTE(SUBSTITUTE(IF(E1056="","",VLOOKUP(E1056,Esquemas_NORM!$A$2:$H$126,8,FALSE)),"PROVINCIA ADMINISTRATIVA Y DE PLANIFICACIÓN","PAT"),"PROVINCIA ADMINISTRATIVA Y DE PLANIFICACION","PAT"),"PROVINCIA ADMINISTRATIVA DE PLANIFICACION","PAT"),"PROVINCIA ADMINISTRATIVA Y PLANIFICACION","PAT")</f>
        <v>PAT BIOENERGÉTICA DEL NORTE DE ANTIOQUIA</v>
      </c>
      <c r="AA1056" s="568" t="str">
        <f>IF($E1056="","",INDEX(Esquemas_NORM!$H$2:$K$126,MATCH($E1056,Esquemas_NORM!$A$2:$A$126,0),MATCH(AA$4,Esquemas_NORM!$H$1:$K$1,0)))</f>
        <v>A la fecha no ha conformado un EAT Región</v>
      </c>
      <c r="AB1056" s="568" t="str">
        <f>IF($E1056="","",INDEX(Esquemas_NORM!$H$2:$K$126,MATCH($E1056,Esquemas_NORM!$A$2:$A$126,0),MATCH(AB$4,Esquemas_NORM!$H$1:$K$1,0)))</f>
        <v>A la fecha no ha conformado un EAT Área Metropolitana</v>
      </c>
      <c r="AC1056" s="568" t="str">
        <f>IF($E1056="","",INDEX(Esquemas_NORM!$H$2:$K$126,MATCH($E1056,Esquemas_NORM!$A$2:$A$126,0),MATCH(AC$4,Esquemas_NORM!$H$1:$K$1,0)))</f>
        <v>ASOCIACION DE MUNICIPIOS DEL NORTE ANTIOQUEÑO - AMUNORTE</v>
      </c>
      <c r="AD1056" s="645"/>
    </row>
    <row r="1057" spans="1:30" hidden="1" x14ac:dyDescent="0.3">
      <c r="A1057" s="556">
        <v>2023</v>
      </c>
      <c r="B1057" s="529" t="s">
        <v>556</v>
      </c>
      <c r="C1057" s="529" t="s">
        <v>235</v>
      </c>
      <c r="D1057" s="529" t="s">
        <v>569</v>
      </c>
      <c r="E1057" s="529" t="s">
        <v>260</v>
      </c>
      <c r="F1057" s="529" t="s">
        <v>238</v>
      </c>
      <c r="G1057" s="529" t="s">
        <v>261</v>
      </c>
      <c r="H1057" s="557">
        <v>3.5482349722799826</v>
      </c>
      <c r="I1057" s="557">
        <v>0</v>
      </c>
      <c r="J1057" s="558">
        <v>3.5482349722799826</v>
      </c>
      <c r="K1057" s="557">
        <v>1.3894470848715597</v>
      </c>
      <c r="L1057" s="557">
        <v>0.58468664883927979</v>
      </c>
      <c r="M1057" s="558">
        <v>1.9741337337108393</v>
      </c>
      <c r="N1057" s="557">
        <v>2.0141405393908056</v>
      </c>
      <c r="O1057" s="557">
        <v>6.2835049042362998</v>
      </c>
      <c r="P1057" s="557">
        <v>1.3822362089935794</v>
      </c>
      <c r="Q1057" s="557">
        <v>1.3038098090923311</v>
      </c>
      <c r="R1057" s="557">
        <v>4.4624218732482284</v>
      </c>
      <c r="S1057" s="557">
        <v>4.4062137628681786</v>
      </c>
      <c r="T1057" s="557">
        <v>7.6629228126992528</v>
      </c>
      <c r="U1057" s="557">
        <v>2.4050882696741476</v>
      </c>
      <c r="V1057" s="558">
        <v>29.920338180202826</v>
      </c>
      <c r="W1057" s="558">
        <v>36.16960720936936</v>
      </c>
      <c r="X1057" s="557">
        <v>4.0066926188060004</v>
      </c>
      <c r="Y1057" s="559">
        <v>40.156645421837354</v>
      </c>
      <c r="Z1057" s="568" t="str">
        <f>SUBSTITUTE(SUBSTITUTE(SUBSTITUTE(SUBSTITUTE(IF(E1057="","",VLOOKUP(E1057,Esquemas_NORM!$A$2:$H$126,8,FALSE)),"PROVINCIA ADMINISTRATIVA Y DE PLANIFICACIÓN","PAT"),"PROVINCIA ADMINISTRATIVA Y DE PLANIFICACION","PAT"),"PROVINCIA ADMINISTRATIVA DE PLANIFICACION","PAT"),"PROVINCIA ADMINISTRATIVA Y PLANIFICACION","PAT")</f>
        <v>PAT BIOENERGÉTICA DEL NORTE DE ANTIOQUIA</v>
      </c>
      <c r="AA1057" s="568" t="str">
        <f>IF($E1057="","",INDEX(Esquemas_NORM!$H$2:$K$126,MATCH($E1057,Esquemas_NORM!$A$2:$A$126,0),MATCH(AA$4,Esquemas_NORM!$H$1:$K$1,0)))</f>
        <v>A la fecha no ha conformado un EAT Región</v>
      </c>
      <c r="AB1057" s="568" t="str">
        <f>IF($E1057="","",INDEX(Esquemas_NORM!$H$2:$K$126,MATCH($E1057,Esquemas_NORM!$A$2:$A$126,0),MATCH(AB$4,Esquemas_NORM!$H$1:$K$1,0)))</f>
        <v>A la fecha no ha conformado un EAT Área Metropolitana</v>
      </c>
      <c r="AC1057" s="568" t="str">
        <f>IF($E1057="","",INDEX(Esquemas_NORM!$H$2:$K$126,MATCH($E1057,Esquemas_NORM!$A$2:$A$126,0),MATCH(AC$4,Esquemas_NORM!$H$1:$K$1,0)))</f>
        <v>ASOCIACION DE MUNICIPIOS DEL NORTE ANTIOQUEÑO - AMUNORTE</v>
      </c>
      <c r="AD1057" s="645"/>
    </row>
    <row r="1058" spans="1:30" hidden="1" x14ac:dyDescent="0.3">
      <c r="A1058" s="556">
        <v>2023</v>
      </c>
      <c r="B1058" s="529" t="s">
        <v>556</v>
      </c>
      <c r="C1058" s="529" t="s">
        <v>235</v>
      </c>
      <c r="D1058" s="529" t="s">
        <v>569</v>
      </c>
      <c r="E1058" s="529" t="s">
        <v>262</v>
      </c>
      <c r="F1058" s="529" t="s">
        <v>238</v>
      </c>
      <c r="G1058" s="529" t="s">
        <v>263</v>
      </c>
      <c r="H1058" s="557">
        <v>102.16831320807381</v>
      </c>
      <c r="I1058" s="557">
        <v>5.6724947179788076E-3</v>
      </c>
      <c r="J1058" s="558">
        <v>102.1739857027918</v>
      </c>
      <c r="K1058" s="557">
        <v>460.97657153773321</v>
      </c>
      <c r="L1058" s="557">
        <v>36.759698085255408</v>
      </c>
      <c r="M1058" s="558">
        <v>497.73626962298863</v>
      </c>
      <c r="N1058" s="557">
        <v>22.080791356105749</v>
      </c>
      <c r="O1058" s="557">
        <v>68.487820314336631</v>
      </c>
      <c r="P1058" s="557">
        <v>15.270313293643959</v>
      </c>
      <c r="Q1058" s="557">
        <v>18.09140667882032</v>
      </c>
      <c r="R1058" s="557">
        <v>35.985437058607495</v>
      </c>
      <c r="S1058" s="557">
        <v>47.174470218967215</v>
      </c>
      <c r="T1058" s="557">
        <v>43.837461388204161</v>
      </c>
      <c r="U1058" s="557">
        <v>17.002312696782734</v>
      </c>
      <c r="V1058" s="558">
        <v>267.93001300546831</v>
      </c>
      <c r="W1058" s="558">
        <v>871.13352005496802</v>
      </c>
      <c r="X1058" s="557">
        <v>96.499921179536699</v>
      </c>
      <c r="Y1058" s="559">
        <v>967.16007109037469</v>
      </c>
      <c r="Z1058" s="568" t="str">
        <f>SUBSTITUTE(SUBSTITUTE(SUBSTITUTE(SUBSTITUTE(IF(E1058="","",VLOOKUP(E1058,Esquemas_NORM!$A$2:$H$126,8,FALSE)),"PROVINCIA ADMINISTRATIVA Y DE PLANIFICACIÓN","PAT"),"PROVINCIA ADMINISTRATIVA Y DE PLANIFICACION","PAT"),"PROVINCIA ADMINISTRATIVA DE PLANIFICACION","PAT"),"PROVINCIA ADMINISTRATIVA Y PLANIFICACION","PAT")</f>
        <v>PAT DEL RIO GRANDE</v>
      </c>
      <c r="AA1058" s="568" t="str">
        <f>IF($E1058="","",INDEX(Esquemas_NORM!$H$2:$K$126,MATCH($E1058,Esquemas_NORM!$A$2:$A$126,0),MATCH(AA$4,Esquemas_NORM!$H$1:$K$1,0)))</f>
        <v>A la fecha no ha conformado un EAT Región</v>
      </c>
      <c r="AB1058" s="568" t="str">
        <f>IF($E1058="","",INDEX(Esquemas_NORM!$H$2:$K$126,MATCH($E1058,Esquemas_NORM!$A$2:$A$126,0),MATCH(AB$4,Esquemas_NORM!$H$1:$K$1,0)))</f>
        <v>A la fecha no ha conformado un EAT Área Metropolitana</v>
      </c>
      <c r="AC1058" s="568" t="str">
        <f>IF($E1058="","",INDEX(Esquemas_NORM!$H$2:$K$126,MATCH($E1058,Esquemas_NORM!$A$2:$A$126,0),MATCH(AC$4,Esquemas_NORM!$H$1:$K$1,0)))</f>
        <v>A la fecha no ha conformado un EAT asociación - unión</v>
      </c>
      <c r="AD1058" s="645"/>
    </row>
    <row r="1059" spans="1:30" hidden="1" x14ac:dyDescent="0.3">
      <c r="A1059" s="556">
        <v>2023</v>
      </c>
      <c r="B1059" s="529" t="s">
        <v>556</v>
      </c>
      <c r="C1059" s="529" t="s">
        <v>235</v>
      </c>
      <c r="D1059" s="529" t="s">
        <v>569</v>
      </c>
      <c r="E1059" s="529" t="s">
        <v>264</v>
      </c>
      <c r="F1059" s="529" t="s">
        <v>238</v>
      </c>
      <c r="G1059" s="529" t="s">
        <v>265</v>
      </c>
      <c r="H1059" s="557">
        <v>182.64193687176819</v>
      </c>
      <c r="I1059" s="557">
        <v>0.53754037378265074</v>
      </c>
      <c r="J1059" s="558">
        <v>183.17947724555086</v>
      </c>
      <c r="K1059" s="557">
        <v>184.77775139043698</v>
      </c>
      <c r="L1059" s="557">
        <v>22.289641321402655</v>
      </c>
      <c r="M1059" s="558">
        <v>207.06739271183963</v>
      </c>
      <c r="N1059" s="557">
        <v>34.239903462997049</v>
      </c>
      <c r="O1059" s="557">
        <v>111.35101275686635</v>
      </c>
      <c r="P1059" s="557">
        <v>12.587865041906955</v>
      </c>
      <c r="Q1059" s="557">
        <v>18.707189609171085</v>
      </c>
      <c r="R1059" s="557">
        <v>41.024073995052589</v>
      </c>
      <c r="S1059" s="557">
        <v>64.157774014957823</v>
      </c>
      <c r="T1059" s="557">
        <v>114.16639525259963</v>
      </c>
      <c r="U1059" s="557">
        <v>20.579739531341986</v>
      </c>
      <c r="V1059" s="558">
        <v>416.81395366489346</v>
      </c>
      <c r="W1059" s="558">
        <v>881.47627949197829</v>
      </c>
      <c r="X1059" s="557">
        <v>97.645641608716929</v>
      </c>
      <c r="Y1059" s="559">
        <v>978.64293074632872</v>
      </c>
      <c r="Z1059" s="568" t="str">
        <f>SUBSTITUTE(SUBSTITUTE(SUBSTITUTE(SUBSTITUTE(IF(E1059="","",VLOOKUP(E1059,Esquemas_NORM!$A$2:$H$126,8,FALSE)),"PROVINCIA ADMINISTRATIVA Y DE PLANIFICACIÓN","PAT"),"PROVINCIA ADMINISTRATIVA Y DE PLANIFICACION","PAT"),"PROVINCIA ADMINISTRATIVA DE PLANIFICACION","PAT"),"PROVINCIA ADMINISTRATIVA Y PLANIFICACION","PAT")</f>
        <v>PAT DEL RIO GRANDE</v>
      </c>
      <c r="AA1059" s="568" t="str">
        <f>IF($E1059="","",INDEX(Esquemas_NORM!$H$2:$K$126,MATCH($E1059,Esquemas_NORM!$A$2:$A$126,0),MATCH(AA$4,Esquemas_NORM!$H$1:$K$1,0)))</f>
        <v>A la fecha no ha conformado un EAT Región</v>
      </c>
      <c r="AB1059" s="568" t="str">
        <f>IF($E1059="","",INDEX(Esquemas_NORM!$H$2:$K$126,MATCH($E1059,Esquemas_NORM!$A$2:$A$126,0),MATCH(AB$4,Esquemas_NORM!$H$1:$K$1,0)))</f>
        <v>A la fecha no ha conformado un EAT Área Metropolitana</v>
      </c>
      <c r="AC1059" s="568" t="str">
        <f>IF($E1059="","",INDEX(Esquemas_NORM!$H$2:$K$126,MATCH($E1059,Esquemas_NORM!$A$2:$A$126,0),MATCH(AC$4,Esquemas_NORM!$H$1:$K$1,0)))</f>
        <v>A la fecha no ha conformado un EAT asociación - unión</v>
      </c>
      <c r="AD1059" s="645"/>
    </row>
    <row r="1060" spans="1:30" hidden="1" x14ac:dyDescent="0.3">
      <c r="A1060" s="556">
        <v>2023</v>
      </c>
      <c r="B1060" s="529" t="s">
        <v>556</v>
      </c>
      <c r="C1060" s="529" t="s">
        <v>235</v>
      </c>
      <c r="D1060" s="529" t="s">
        <v>570</v>
      </c>
      <c r="E1060" s="529" t="s">
        <v>266</v>
      </c>
      <c r="F1060" s="529" t="s">
        <v>238</v>
      </c>
      <c r="G1060" s="529" t="s">
        <v>267</v>
      </c>
      <c r="H1060" s="557">
        <v>9.2784157305650528</v>
      </c>
      <c r="I1060" s="557">
        <v>0.40592843813966961</v>
      </c>
      <c r="J1060" s="558">
        <v>9.6843441687047225</v>
      </c>
      <c r="K1060" s="557">
        <v>2.8265534361582483</v>
      </c>
      <c r="L1060" s="557">
        <v>1.0988790482097628</v>
      </c>
      <c r="M1060" s="558">
        <v>3.9254324843680113</v>
      </c>
      <c r="N1060" s="557">
        <v>2.8471559978600167</v>
      </c>
      <c r="O1060" s="557">
        <v>18.173755850259994</v>
      </c>
      <c r="P1060" s="557">
        <v>2.4175353643239785</v>
      </c>
      <c r="Q1060" s="557">
        <v>2.2827204363248734</v>
      </c>
      <c r="R1060" s="557">
        <v>5.6195832553721043</v>
      </c>
      <c r="S1060" s="557">
        <v>8.8504517337646131</v>
      </c>
      <c r="T1060" s="557">
        <v>15.116650613240024</v>
      </c>
      <c r="U1060" s="557">
        <v>3.6656900486844037</v>
      </c>
      <c r="V1060" s="558">
        <v>58.973543299830013</v>
      </c>
      <c r="W1060" s="558">
        <v>76.476523087561517</v>
      </c>
      <c r="X1060" s="557">
        <v>8.4716961064351715</v>
      </c>
      <c r="Y1060" s="559">
        <v>84.906662185888152</v>
      </c>
      <c r="Z1060" s="568" t="str">
        <f>SUBSTITUTE(SUBSTITUTE(SUBSTITUTE(SUBSTITUTE(IF(E1060="","",VLOOKUP(E1060,Esquemas_NORM!$A$2:$H$126,8,FALSE)),"PROVINCIA ADMINISTRATIVA Y DE PLANIFICACIÓN","PAT"),"PROVINCIA ADMINISTRATIVA Y DE PLANIFICACION","PAT"),"PROVINCIA ADMINISTRATIVA DE PLANIFICACION","PAT"),"PROVINCIA ADMINISTRATIVA Y PLANIFICACION","PAT")</f>
        <v>PAT BIOENERGÉTICA DEL NORTE DE ANTIOQUIA</v>
      </c>
      <c r="AA1060" s="568" t="str">
        <f>IF($E1060="","",INDEX(Esquemas_NORM!$H$2:$K$126,MATCH($E1060,Esquemas_NORM!$A$2:$A$126,0),MATCH(AA$4,Esquemas_NORM!$H$1:$K$1,0)))</f>
        <v>A la fecha no ha conformado un EAT Región</v>
      </c>
      <c r="AB1060" s="568" t="str">
        <f>IF($E1060="","",INDEX(Esquemas_NORM!$H$2:$K$126,MATCH($E1060,Esquemas_NORM!$A$2:$A$126,0),MATCH(AB$4,Esquemas_NORM!$H$1:$K$1,0)))</f>
        <v>A la fecha no ha conformado un EAT Área Metropolitana</v>
      </c>
      <c r="AC1060" s="568" t="str">
        <f>IF($E1060="","",INDEX(Esquemas_NORM!$H$2:$K$126,MATCH($E1060,Esquemas_NORM!$A$2:$A$126,0),MATCH(AC$4,Esquemas_NORM!$H$1:$K$1,0)))</f>
        <v>ASOCIACION DE MUNICIPIOS DEL NORTE ANTIOQUEÑO - AMUNORTE</v>
      </c>
      <c r="AD1060" s="645"/>
    </row>
    <row r="1061" spans="1:30" hidden="1" x14ac:dyDescent="0.3">
      <c r="A1061" s="556">
        <v>2023</v>
      </c>
      <c r="B1061" s="529" t="s">
        <v>556</v>
      </c>
      <c r="C1061" s="529" t="s">
        <v>235</v>
      </c>
      <c r="D1061" s="529" t="s">
        <v>568</v>
      </c>
      <c r="E1061" s="529" t="s">
        <v>268</v>
      </c>
      <c r="F1061" s="529" t="s">
        <v>238</v>
      </c>
      <c r="G1061" s="529" t="s">
        <v>269</v>
      </c>
      <c r="H1061" s="557">
        <v>11.80964034598113</v>
      </c>
      <c r="I1061" s="557">
        <v>0.13155573881157703</v>
      </c>
      <c r="J1061" s="558">
        <v>11.941196084792708</v>
      </c>
      <c r="K1061" s="557">
        <v>1.096370328623268</v>
      </c>
      <c r="L1061" s="557">
        <v>6.0253597455354857</v>
      </c>
      <c r="M1061" s="558">
        <v>7.1217300741587533</v>
      </c>
      <c r="N1061" s="557">
        <v>2.2668496012349499</v>
      </c>
      <c r="O1061" s="557">
        <v>27.038475725762268</v>
      </c>
      <c r="P1061" s="557">
        <v>4.6650697303025312</v>
      </c>
      <c r="Q1061" s="557">
        <v>4.3500425812919907</v>
      </c>
      <c r="R1061" s="557">
        <v>9.7814093248585934</v>
      </c>
      <c r="S1061" s="557">
        <v>14.321830044848424</v>
      </c>
      <c r="T1061" s="557">
        <v>35.537387190639059</v>
      </c>
      <c r="U1061" s="557">
        <v>12.587220043877673</v>
      </c>
      <c r="V1061" s="558">
        <v>110.5482842428155</v>
      </c>
      <c r="W1061" s="558">
        <v>131.00028926033454</v>
      </c>
      <c r="X1061" s="557">
        <v>14.51157290712567</v>
      </c>
      <c r="Y1061" s="559">
        <v>145.44067718332101</v>
      </c>
      <c r="Z1061" s="568" t="str">
        <f>SUBSTITUTE(SUBSTITUTE(SUBSTITUTE(SUBSTITUTE(IF(E1061="","",VLOOKUP(E1061,Esquemas_NORM!$A$2:$H$126,8,FALSE)),"PROVINCIA ADMINISTRATIVA Y DE PLANIFICACIÓN","PAT"),"PROVINCIA ADMINISTRATIVA Y DE PLANIFICACION","PAT"),"PROVINCIA ADMINISTRATIVA DE PLANIFICACION","PAT"),"PROVINCIA ADMINISTRATIVA Y PLANIFICACION","PAT")</f>
        <v>PAT BIOENERGÉTICA DEL NORTE DE ANTIOQUIA</v>
      </c>
      <c r="AA1061" s="568" t="str">
        <f>IF($E1061="","",INDEX(Esquemas_NORM!$H$2:$K$126,MATCH($E1061,Esquemas_NORM!$A$2:$A$126,0),MATCH(AA$4,Esquemas_NORM!$H$1:$K$1,0)))</f>
        <v>A la fecha no ha conformado un EAT Región</v>
      </c>
      <c r="AB1061" s="568" t="str">
        <f>IF($E1061="","",INDEX(Esquemas_NORM!$H$2:$K$126,MATCH($E1061,Esquemas_NORM!$A$2:$A$126,0),MATCH(AB$4,Esquemas_NORM!$H$1:$K$1,0)))</f>
        <v>A la fecha no ha conformado un EAT Área Metropolitana</v>
      </c>
      <c r="AC1061" s="568" t="str">
        <f>IF($E1061="","",INDEX(Esquemas_NORM!$H$2:$K$126,MATCH($E1061,Esquemas_NORM!$A$2:$A$126,0),MATCH(AC$4,Esquemas_NORM!$H$1:$K$1,0)))</f>
        <v>A la fecha no ha conformado un EAT asociación - unión</v>
      </c>
      <c r="AD1061" s="645"/>
    </row>
    <row r="1062" spans="1:30" hidden="1" x14ac:dyDescent="0.3">
      <c r="A1062" s="556">
        <v>2023</v>
      </c>
      <c r="B1062" s="529" t="s">
        <v>556</v>
      </c>
      <c r="C1062" s="529" t="s">
        <v>235</v>
      </c>
      <c r="D1062" s="529" t="s">
        <v>568</v>
      </c>
      <c r="E1062" s="529" t="s">
        <v>270</v>
      </c>
      <c r="F1062" s="529" t="s">
        <v>238</v>
      </c>
      <c r="G1062" s="529" t="s">
        <v>271</v>
      </c>
      <c r="H1062" s="557">
        <v>56.957524877331295</v>
      </c>
      <c r="I1062" s="557">
        <v>1.7010491236342368E-2</v>
      </c>
      <c r="J1062" s="558">
        <v>56.974535368567636</v>
      </c>
      <c r="K1062" s="557">
        <v>139.0712863583428</v>
      </c>
      <c r="L1062" s="557">
        <v>15.94517522448303</v>
      </c>
      <c r="M1062" s="558">
        <v>155.01646158282583</v>
      </c>
      <c r="N1062" s="557">
        <v>21.846450267447608</v>
      </c>
      <c r="O1062" s="557">
        <v>111.65659767432679</v>
      </c>
      <c r="P1062" s="557">
        <v>15.533279069904035</v>
      </c>
      <c r="Q1062" s="557">
        <v>19.109558642215838</v>
      </c>
      <c r="R1062" s="557">
        <v>30.648841646719355</v>
      </c>
      <c r="S1062" s="557">
        <v>55.386704756747257</v>
      </c>
      <c r="T1062" s="557">
        <v>99.020171654597178</v>
      </c>
      <c r="U1062" s="557">
        <v>20.825269794087639</v>
      </c>
      <c r="V1062" s="558">
        <v>374.02687350604572</v>
      </c>
      <c r="W1062" s="558">
        <v>597.34767732360228</v>
      </c>
      <c r="X1062" s="557">
        <v>66.171261295129</v>
      </c>
      <c r="Y1062" s="559">
        <v>663.19434250389884</v>
      </c>
      <c r="Z1062" s="568" t="str">
        <f>SUBSTITUTE(SUBSTITUTE(SUBSTITUTE(SUBSTITUTE(IF(E1062="","",VLOOKUP(E1062,Esquemas_NORM!$A$2:$H$126,8,FALSE)),"PROVINCIA ADMINISTRATIVA Y DE PLANIFICACIÓN","PAT"),"PROVINCIA ADMINISTRATIVA Y DE PLANIFICACION","PAT"),"PROVINCIA ADMINISTRATIVA DE PLANIFICACION","PAT"),"PROVINCIA ADMINISTRATIVA Y PLANIFICACION","PAT")</f>
        <v>PAT BIOENERGÉTICA DEL NORTE DE ANTIOQUIA</v>
      </c>
      <c r="AA1062" s="568" t="str">
        <f>IF($E1062="","",INDEX(Esquemas_NORM!$H$2:$K$126,MATCH($E1062,Esquemas_NORM!$A$2:$A$126,0),MATCH(AA$4,Esquemas_NORM!$H$1:$K$1,0)))</f>
        <v>A la fecha no ha conformado un EAT Región</v>
      </c>
      <c r="AB1062" s="568" t="str">
        <f>IF($E1062="","",INDEX(Esquemas_NORM!$H$2:$K$126,MATCH($E1062,Esquemas_NORM!$A$2:$A$126,0),MATCH(AB$4,Esquemas_NORM!$H$1:$K$1,0)))</f>
        <v>A la fecha no ha conformado un EAT Área Metropolitana</v>
      </c>
      <c r="AC1062" s="568" t="str">
        <f>IF($E1062="","",INDEX(Esquemas_NORM!$H$2:$K$126,MATCH($E1062,Esquemas_NORM!$A$2:$A$126,0),MATCH(AC$4,Esquemas_NORM!$H$1:$K$1,0)))</f>
        <v>A la fecha no ha conformado un EAT asociación - unión</v>
      </c>
      <c r="AD1062" s="645"/>
    </row>
    <row r="1063" spans="1:30" hidden="1" x14ac:dyDescent="0.3">
      <c r="A1063" s="556">
        <v>2023</v>
      </c>
      <c r="B1063" s="529" t="s">
        <v>556</v>
      </c>
      <c r="C1063" s="529" t="s">
        <v>272</v>
      </c>
      <c r="D1063" s="529" t="s">
        <v>571</v>
      </c>
      <c r="E1063" s="529" t="s">
        <v>274</v>
      </c>
      <c r="F1063" s="529" t="s">
        <v>275</v>
      </c>
      <c r="G1063" s="529" t="s">
        <v>277</v>
      </c>
      <c r="H1063" s="557">
        <v>9.4248777025890718</v>
      </c>
      <c r="I1063" s="557">
        <v>1.8839023433154047E-2</v>
      </c>
      <c r="J1063" s="558">
        <v>9.4437167260222257</v>
      </c>
      <c r="K1063" s="557">
        <v>0.2506261221727018</v>
      </c>
      <c r="L1063" s="557">
        <v>1.5526997796856994</v>
      </c>
      <c r="M1063" s="558">
        <v>1.8033259018584011</v>
      </c>
      <c r="N1063" s="557">
        <v>2.060000815131739</v>
      </c>
      <c r="O1063" s="557">
        <v>2.8603357849363986</v>
      </c>
      <c r="P1063" s="557">
        <v>0.63051351808163614</v>
      </c>
      <c r="Q1063" s="557">
        <v>0.474027458923724</v>
      </c>
      <c r="R1063" s="557">
        <v>1.6591073301298231</v>
      </c>
      <c r="S1063" s="557">
        <v>2.2293715213915011</v>
      </c>
      <c r="T1063" s="557">
        <v>7.4867696231555074</v>
      </c>
      <c r="U1063" s="557">
        <v>1.0068178388739886</v>
      </c>
      <c r="V1063" s="558">
        <v>18.406943890624319</v>
      </c>
      <c r="W1063" s="558">
        <v>34.219278140718131</v>
      </c>
      <c r="X1063" s="557">
        <v>3.7906446800399811</v>
      </c>
      <c r="Y1063" s="559">
        <v>37.99132821470446</v>
      </c>
      <c r="Z1063" s="568" t="str">
        <f>SUBSTITUTE(SUBSTITUTE(SUBSTITUTE(SUBSTITUTE(IF(E1063="","",VLOOKUP(E1063,Esquemas_NORM!$A$2:$H$126,8,FALSE)),"PROVINCIA ADMINISTRATIVA Y DE PLANIFICACIÓN","PAT"),"PROVINCIA ADMINISTRATIVA Y DE PLANIFICACION","PAT"),"PROVINCIA ADMINISTRATIVA DE PLANIFICACION","PAT"),"PROVINCIA ADMINISTRATIVA Y PLANIFICACION","PAT")</f>
        <v>PAT AGROINDUSTRIAL DEL OCCIDENTE ANTIOQUEÑO</v>
      </c>
      <c r="AA1063" s="568" t="str">
        <f>IF($E1063="","",INDEX(Esquemas_NORM!$H$2:$K$126,MATCH($E1063,Esquemas_NORM!$A$2:$A$126,0),MATCH(AA$4,Esquemas_NORM!$H$1:$K$1,0)))</f>
        <v>Región de Planeación y Gestión de Occidente</v>
      </c>
      <c r="AB1063" s="568" t="str">
        <f>IF($E1063="","",INDEX(Esquemas_NORM!$H$2:$K$126,MATCH($E1063,Esquemas_NORM!$A$2:$A$126,0),MATCH(AB$4,Esquemas_NORM!$H$1:$K$1,0)))</f>
        <v>A la fecha no ha conformado un EAT Área Metropolitana</v>
      </c>
      <c r="AC1063" s="568" t="str">
        <f>IF($E1063="","",INDEX(Esquemas_NORM!$H$2:$K$126,MATCH($E1063,Esquemas_NORM!$A$2:$A$126,0),MATCH(AC$4,Esquemas_NORM!$H$1:$K$1,0)))</f>
        <v>ASOCIACION DE MUNICIPIOS DEL NORTE ANTIOQUEÑO - AMUNORTE</v>
      </c>
      <c r="AD1063" s="645"/>
    </row>
    <row r="1064" spans="1:30" hidden="1" x14ac:dyDescent="0.3">
      <c r="A1064" s="556">
        <v>2023</v>
      </c>
      <c r="B1064" s="529" t="s">
        <v>556</v>
      </c>
      <c r="C1064" s="529" t="s">
        <v>272</v>
      </c>
      <c r="D1064" s="529" t="s">
        <v>572</v>
      </c>
      <c r="E1064" s="529" t="s">
        <v>278</v>
      </c>
      <c r="F1064" s="529" t="s">
        <v>275</v>
      </c>
      <c r="G1064" s="529" t="s">
        <v>280</v>
      </c>
      <c r="H1064" s="557">
        <v>43.75990404213632</v>
      </c>
      <c r="I1064" s="557">
        <v>4.8334256498926115E-2</v>
      </c>
      <c r="J1064" s="558">
        <v>43.808238298635246</v>
      </c>
      <c r="K1064" s="557">
        <v>3.1060653466685384</v>
      </c>
      <c r="L1064" s="557">
        <v>2.9801322933155721</v>
      </c>
      <c r="M1064" s="558">
        <v>6.0861976399841105</v>
      </c>
      <c r="N1064" s="557">
        <v>1.0746978115037733</v>
      </c>
      <c r="O1064" s="557">
        <v>11.838119802171471</v>
      </c>
      <c r="P1064" s="557">
        <v>2.5346836120339349</v>
      </c>
      <c r="Q1064" s="557">
        <v>2.5527463618881416</v>
      </c>
      <c r="R1064" s="557">
        <v>6.676000933552281</v>
      </c>
      <c r="S1064" s="557">
        <v>6.3176477771622981</v>
      </c>
      <c r="T1064" s="557">
        <v>14.859838074082669</v>
      </c>
      <c r="U1064" s="557">
        <v>3.788196343401268</v>
      </c>
      <c r="V1064" s="558">
        <v>49.641930715795837</v>
      </c>
      <c r="W1064" s="558">
        <v>119.62232797195514</v>
      </c>
      <c r="X1064" s="557">
        <v>13.251177867528833</v>
      </c>
      <c r="Y1064" s="559">
        <v>132.80850358973677</v>
      </c>
      <c r="Z1064" s="568" t="str">
        <f>SUBSTITUTE(SUBSTITUTE(SUBSTITUTE(SUBSTITUTE(IF(E1064="","",VLOOKUP(E1064,Esquemas_NORM!$A$2:$H$126,8,FALSE)),"PROVINCIA ADMINISTRATIVA Y DE PLANIFICACIÓN","PAT"),"PROVINCIA ADMINISTRATIVA Y DE PLANIFICACION","PAT"),"PROVINCIA ADMINISTRATIVA DE PLANIFICACION","PAT"),"PROVINCIA ADMINISTRATIVA Y PLANIFICACION","PAT")</f>
        <v>PAT DE PENDERISCO Y SINIFANÁ</v>
      </c>
      <c r="AA1064" s="568" t="str">
        <f>IF($E1064="","",INDEX(Esquemas_NORM!$H$2:$K$126,MATCH($E1064,Esquemas_NORM!$A$2:$A$126,0),MATCH(AA$4,Esquemas_NORM!$H$1:$K$1,0)))</f>
        <v>A la fecha no ha conformado un EAT Región</v>
      </c>
      <c r="AB1064" s="568" t="str">
        <f>IF($E1064="","",INDEX(Esquemas_NORM!$H$2:$K$126,MATCH($E1064,Esquemas_NORM!$A$2:$A$126,0),MATCH(AB$4,Esquemas_NORM!$H$1:$K$1,0)))</f>
        <v>A la fecha no ha conformado un EAT Área Metropolitana</v>
      </c>
      <c r="AC1064" s="568" t="str">
        <f>IF($E1064="","",INDEX(Esquemas_NORM!$H$2:$K$126,MATCH($E1064,Esquemas_NORM!$A$2:$A$126,0),MATCH(AC$4,Esquemas_NORM!$H$1:$K$1,0)))</f>
        <v>ASOCIACION DE MUNICIPIOS DEL OCCIDENTE ANTIOQUEÑO - AMOCCIDENTE</v>
      </c>
      <c r="AD1064" s="645"/>
    </row>
    <row r="1065" spans="1:30" hidden="1" x14ac:dyDescent="0.3">
      <c r="A1065" s="556">
        <v>2023</v>
      </c>
      <c r="B1065" s="529" t="s">
        <v>556</v>
      </c>
      <c r="C1065" s="529" t="s">
        <v>272</v>
      </c>
      <c r="D1065" s="529" t="s">
        <v>572</v>
      </c>
      <c r="E1065" s="529" t="s">
        <v>281</v>
      </c>
      <c r="F1065" s="529" t="s">
        <v>275</v>
      </c>
      <c r="G1065" s="529" t="s">
        <v>282</v>
      </c>
      <c r="H1065" s="557">
        <v>8.9242041468492204</v>
      </c>
      <c r="I1065" s="557">
        <v>0</v>
      </c>
      <c r="J1065" s="558">
        <v>8.9242041468492204</v>
      </c>
      <c r="K1065" s="557">
        <v>0.84461513993319703</v>
      </c>
      <c r="L1065" s="557">
        <v>1.9878100469273063</v>
      </c>
      <c r="M1065" s="558">
        <v>2.8324251868605033</v>
      </c>
      <c r="N1065" s="557">
        <v>0.94308411971763639</v>
      </c>
      <c r="O1065" s="557">
        <v>7.0511968579170086</v>
      </c>
      <c r="P1065" s="557">
        <v>2.2682240275136794</v>
      </c>
      <c r="Q1065" s="557">
        <v>2.0813962751775827</v>
      </c>
      <c r="R1065" s="557">
        <v>7.1265820405739442</v>
      </c>
      <c r="S1065" s="557">
        <v>4.7364968584851379</v>
      </c>
      <c r="T1065" s="557">
        <v>9.9265707329786252</v>
      </c>
      <c r="U1065" s="557">
        <v>3.3428462575864195</v>
      </c>
      <c r="V1065" s="558">
        <v>37.476397169950033</v>
      </c>
      <c r="W1065" s="558">
        <v>51.341177256813197</v>
      </c>
      <c r="X1065" s="557">
        <v>5.6873251281102251</v>
      </c>
      <c r="Y1065" s="559">
        <v>57.000603813787777</v>
      </c>
      <c r="Z1065" s="568" t="str">
        <f>SUBSTITUTE(SUBSTITUTE(SUBSTITUTE(SUBSTITUTE(IF(E1065="","",VLOOKUP(E1065,Esquemas_NORM!$A$2:$H$126,8,FALSE)),"PROVINCIA ADMINISTRATIVA Y DE PLANIFICACIÓN","PAT"),"PROVINCIA ADMINISTRATIVA Y DE PLANIFICACION","PAT"),"PROVINCIA ADMINISTRATIVA DE PLANIFICACION","PAT"),"PROVINCIA ADMINISTRATIVA Y PLANIFICACION","PAT")</f>
        <v>A la fecha no ha conformado un EAT Provincia</v>
      </c>
      <c r="AA1065" s="568" t="str">
        <f>IF($E1065="","",INDEX(Esquemas_NORM!$H$2:$K$126,MATCH($E1065,Esquemas_NORM!$A$2:$A$126,0),MATCH(AA$4,Esquemas_NORM!$H$1:$K$1,0)))</f>
        <v>Región de Planeación y Gestión de Occidente</v>
      </c>
      <c r="AB1065" s="568" t="str">
        <f>IF($E1065="","",INDEX(Esquemas_NORM!$H$2:$K$126,MATCH($E1065,Esquemas_NORM!$A$2:$A$126,0),MATCH(AB$4,Esquemas_NORM!$H$1:$K$1,0)))</f>
        <v>A la fecha no ha conformado un EAT Área Metropolitana</v>
      </c>
      <c r="AC1065" s="568" t="str">
        <f>IF($E1065="","",INDEX(Esquemas_NORM!$H$2:$K$126,MATCH($E1065,Esquemas_NORM!$A$2:$A$126,0),MATCH(AC$4,Esquemas_NORM!$H$1:$K$1,0)))</f>
        <v>ASOCIACION DE MUNICIPIOS DEL OCCIDENTE ANTIOQUEÑO - AMOCCIDENTE</v>
      </c>
      <c r="AD1065" s="645"/>
    </row>
    <row r="1066" spans="1:30" hidden="1" x14ac:dyDescent="0.3">
      <c r="A1066" s="556">
        <v>2023</v>
      </c>
      <c r="B1066" s="529" t="s">
        <v>556</v>
      </c>
      <c r="C1066" s="529" t="s">
        <v>272</v>
      </c>
      <c r="D1066" s="529" t="s">
        <v>572</v>
      </c>
      <c r="E1066" s="529" t="s">
        <v>283</v>
      </c>
      <c r="F1066" s="529" t="s">
        <v>275</v>
      </c>
      <c r="G1066" s="529" t="s">
        <v>284</v>
      </c>
      <c r="H1066" s="557">
        <v>7.4985887163754459</v>
      </c>
      <c r="I1066" s="557">
        <v>751.59182352381583</v>
      </c>
      <c r="J1066" s="558">
        <v>759.09041224019131</v>
      </c>
      <c r="K1066" s="557">
        <v>4.8083779437845964</v>
      </c>
      <c r="L1066" s="557">
        <v>3.1529499857656511E-2</v>
      </c>
      <c r="M1066" s="558">
        <v>4.8399074436422529</v>
      </c>
      <c r="N1066" s="557">
        <v>10.61306202690548</v>
      </c>
      <c r="O1066" s="557">
        <v>7.4693955074087883</v>
      </c>
      <c r="P1066" s="557">
        <v>1.7138335539562304</v>
      </c>
      <c r="Q1066" s="557">
        <v>1.1775868827544598</v>
      </c>
      <c r="R1066" s="557">
        <v>4.109604997515528</v>
      </c>
      <c r="S1066" s="557">
        <v>36.46295146517371</v>
      </c>
      <c r="T1066" s="557">
        <v>6.7963051769603879</v>
      </c>
      <c r="U1066" s="557">
        <v>1.9539302719482528</v>
      </c>
      <c r="V1066" s="558">
        <v>70.296669882622837</v>
      </c>
      <c r="W1066" s="558">
        <v>1269.4826800628873</v>
      </c>
      <c r="X1066" s="557">
        <v>140.62709761946633</v>
      </c>
      <c r="Y1066" s="559">
        <v>1409.4199463472412</v>
      </c>
      <c r="Z1066" s="568" t="str">
        <f>SUBSTITUTE(SUBSTITUTE(SUBSTITUTE(SUBSTITUTE(IF(E1066="","",VLOOKUP(E1066,Esquemas_NORM!$A$2:$H$126,8,FALSE)),"PROVINCIA ADMINISTRATIVA Y DE PLANIFICACIÓN","PAT"),"PROVINCIA ADMINISTRATIVA Y DE PLANIFICACION","PAT"),"PROVINCIA ADMINISTRATIVA DE PLANIFICACION","PAT"),"PROVINCIA ADMINISTRATIVA Y PLANIFICACION","PAT")</f>
        <v>PAT TURÍSTICA Y AGROECOLÓGICA DEL OCCIDENTE ANTIOQUEÑO</v>
      </c>
      <c r="AA1066" s="568" t="str">
        <f>IF($E1066="","",INDEX(Esquemas_NORM!$H$2:$K$126,MATCH($E1066,Esquemas_NORM!$A$2:$A$126,0),MATCH(AA$4,Esquemas_NORM!$H$1:$K$1,0)))</f>
        <v>Región de Planeación y Gestión de Occidente</v>
      </c>
      <c r="AB1066" s="568" t="str">
        <f>IF($E1066="","",INDEX(Esquemas_NORM!$H$2:$K$126,MATCH($E1066,Esquemas_NORM!$A$2:$A$126,0),MATCH(AB$4,Esquemas_NORM!$H$1:$K$1,0)))</f>
        <v>A la fecha no ha conformado un EAT Área Metropolitana</v>
      </c>
      <c r="AC1066" s="568" t="str">
        <f>IF($E1066="","",INDEX(Esquemas_NORM!$H$2:$K$126,MATCH($E1066,Esquemas_NORM!$A$2:$A$126,0),MATCH(AC$4,Esquemas_NORM!$H$1:$K$1,0)))</f>
        <v>ASOCIACION DE MUNICIPIOS DEL OCCIDENTE ANTIOQUEÑO - AMOCCIDENTE</v>
      </c>
      <c r="AD1066" s="645"/>
    </row>
    <row r="1067" spans="1:30" hidden="1" x14ac:dyDescent="0.3">
      <c r="A1067" s="556">
        <v>2023</v>
      </c>
      <c r="B1067" s="529" t="s">
        <v>556</v>
      </c>
      <c r="C1067" s="529" t="s">
        <v>272</v>
      </c>
      <c r="D1067" s="529" t="s">
        <v>572</v>
      </c>
      <c r="E1067" s="529" t="s">
        <v>285</v>
      </c>
      <c r="F1067" s="529" t="s">
        <v>275</v>
      </c>
      <c r="G1067" s="529" t="s">
        <v>286</v>
      </c>
      <c r="H1067" s="557">
        <v>22.293533694627403</v>
      </c>
      <c r="I1067" s="557">
        <v>0</v>
      </c>
      <c r="J1067" s="558">
        <v>22.293533694627403</v>
      </c>
      <c r="K1067" s="557">
        <v>0.97348384014484313</v>
      </c>
      <c r="L1067" s="557">
        <v>4.212895883440444</v>
      </c>
      <c r="M1067" s="558">
        <v>5.1863797235852873</v>
      </c>
      <c r="N1067" s="557">
        <v>1.1048702864059514</v>
      </c>
      <c r="O1067" s="557">
        <v>11.329971062757702</v>
      </c>
      <c r="P1067" s="557">
        <v>3.5946068600915808</v>
      </c>
      <c r="Q1067" s="557">
        <v>3.7333120394240433</v>
      </c>
      <c r="R1067" s="557">
        <v>8.9620964744653921</v>
      </c>
      <c r="S1067" s="557">
        <v>8.1761016840908418</v>
      </c>
      <c r="T1067" s="557">
        <v>21.383826472677665</v>
      </c>
      <c r="U1067" s="557">
        <v>4.7604227833520527</v>
      </c>
      <c r="V1067" s="558">
        <v>63.045207663265231</v>
      </c>
      <c r="W1067" s="558">
        <v>97.877064069381319</v>
      </c>
      <c r="X1067" s="557">
        <v>10.842343625333529</v>
      </c>
      <c r="Y1067" s="559">
        <v>108.66622172625071</v>
      </c>
      <c r="Z1067" s="568" t="str">
        <f>SUBSTITUTE(SUBSTITUTE(SUBSTITUTE(SUBSTITUTE(IF(E1067="","",VLOOKUP(E1067,Esquemas_NORM!$A$2:$H$126,8,FALSE)),"PROVINCIA ADMINISTRATIVA Y DE PLANIFICACIÓN","PAT"),"PROVINCIA ADMINISTRATIVA Y DE PLANIFICACION","PAT"),"PROVINCIA ADMINISTRATIVA DE PLANIFICACION","PAT"),"PROVINCIA ADMINISTRATIVA Y PLANIFICACION","PAT")</f>
        <v>PAT DE PENDERISCO Y SINIFANÁ</v>
      </c>
      <c r="AA1067" s="568" t="str">
        <f>IF($E1067="","",INDEX(Esquemas_NORM!$H$2:$K$126,MATCH($E1067,Esquemas_NORM!$A$2:$A$126,0),MATCH(AA$4,Esquemas_NORM!$H$1:$K$1,0)))</f>
        <v>A la fecha no ha conformado un EAT Región</v>
      </c>
      <c r="AB1067" s="568" t="str">
        <f>IF($E1067="","",INDEX(Esquemas_NORM!$H$2:$K$126,MATCH($E1067,Esquemas_NORM!$A$2:$A$126,0),MATCH(AB$4,Esquemas_NORM!$H$1:$K$1,0)))</f>
        <v>A la fecha no ha conformado un EAT Área Metropolitana</v>
      </c>
      <c r="AC1067" s="568" t="str">
        <f>IF($E1067="","",INDEX(Esquemas_NORM!$H$2:$K$126,MATCH($E1067,Esquemas_NORM!$A$2:$A$126,0),MATCH(AC$4,Esquemas_NORM!$H$1:$K$1,0)))</f>
        <v>ASOCIACION DE MUNICIPIOS DEL OCCIDENTE ANTIOQUEÑO - AMOCCIDENTE</v>
      </c>
      <c r="AD1067" s="645"/>
    </row>
    <row r="1068" spans="1:30" hidden="1" x14ac:dyDescent="0.3">
      <c r="A1068" s="556">
        <v>2023</v>
      </c>
      <c r="B1068" s="529" t="s">
        <v>556</v>
      </c>
      <c r="C1068" s="529" t="s">
        <v>272</v>
      </c>
      <c r="D1068" s="529" t="s">
        <v>571</v>
      </c>
      <c r="E1068" s="529" t="s">
        <v>287</v>
      </c>
      <c r="F1068" s="529" t="s">
        <v>275</v>
      </c>
      <c r="G1068" s="529" t="s">
        <v>288</v>
      </c>
      <c r="H1068" s="557">
        <v>20.151865513163528</v>
      </c>
      <c r="I1068" s="557">
        <v>13.851639182408274</v>
      </c>
      <c r="J1068" s="558">
        <v>34.003504695571806</v>
      </c>
      <c r="K1068" s="557">
        <v>7.0045243787547342</v>
      </c>
      <c r="L1068" s="557">
        <v>5.6955307793750105</v>
      </c>
      <c r="M1068" s="558">
        <v>12.700055158129745</v>
      </c>
      <c r="N1068" s="557">
        <v>10.670898721818995</v>
      </c>
      <c r="O1068" s="557">
        <v>29.936510121318726</v>
      </c>
      <c r="P1068" s="557">
        <v>5.9786014080329366</v>
      </c>
      <c r="Q1068" s="557">
        <v>5.3950105461941957</v>
      </c>
      <c r="R1068" s="557">
        <v>13.376526357312402</v>
      </c>
      <c r="S1068" s="557">
        <v>19.320367251956341</v>
      </c>
      <c r="T1068" s="557">
        <v>38.468626439586764</v>
      </c>
      <c r="U1068" s="557">
        <v>7.4395145855033737</v>
      </c>
      <c r="V1068" s="558">
        <v>130.58605543172371</v>
      </c>
      <c r="W1068" s="558">
        <v>192.49907538627684</v>
      </c>
      <c r="X1068" s="557">
        <v>21.324108387804159</v>
      </c>
      <c r="Y1068" s="559">
        <v>213.71858061858055</v>
      </c>
      <c r="Z1068" s="568" t="str">
        <f>SUBSTITUTE(SUBSTITUTE(SUBSTITUTE(SUBSTITUTE(IF(E1068="","",VLOOKUP(E1068,Esquemas_NORM!$A$2:$H$126,8,FALSE)),"PROVINCIA ADMINISTRATIVA Y DE PLANIFICACIÓN","PAT"),"PROVINCIA ADMINISTRATIVA Y DE PLANIFICACION","PAT"),"PROVINCIA ADMINISTRATIVA DE PLANIFICACION","PAT"),"PROVINCIA ADMINISTRATIVA Y PLANIFICACION","PAT")</f>
        <v>PAT AGROINDUSTRIAL DEL OCCIDENTE ANTIOQUEÑO</v>
      </c>
      <c r="AA1068" s="568" t="str">
        <f>IF($E1068="","",INDEX(Esquemas_NORM!$H$2:$K$126,MATCH($E1068,Esquemas_NORM!$A$2:$A$126,0),MATCH(AA$4,Esquemas_NORM!$H$1:$K$1,0)))</f>
        <v>Región de Planeación y Gestión de Occidente</v>
      </c>
      <c r="AB1068" s="568" t="str">
        <f>IF($E1068="","",INDEX(Esquemas_NORM!$H$2:$K$126,MATCH($E1068,Esquemas_NORM!$A$2:$A$126,0),MATCH(AB$4,Esquemas_NORM!$H$1:$K$1,0)))</f>
        <v>A la fecha no ha conformado un EAT Área Metropolitana</v>
      </c>
      <c r="AC1068" s="568" t="str">
        <f>IF($E1068="","",INDEX(Esquemas_NORM!$H$2:$K$126,MATCH($E1068,Esquemas_NORM!$A$2:$A$126,0),MATCH(AC$4,Esquemas_NORM!$H$1:$K$1,0)))</f>
        <v>ASOCIACION DE MUNICIPIOS DEL OCCIDENTE ANTIOQUEÑO - AMOCCIDENTE</v>
      </c>
      <c r="AD1068" s="645"/>
    </row>
    <row r="1069" spans="1:30" hidden="1" x14ac:dyDescent="0.3">
      <c r="A1069" s="556">
        <v>2023</v>
      </c>
      <c r="B1069" s="529" t="s">
        <v>556</v>
      </c>
      <c r="C1069" s="529" t="s">
        <v>272</v>
      </c>
      <c r="D1069" s="529" t="s">
        <v>571</v>
      </c>
      <c r="E1069" s="529" t="s">
        <v>289</v>
      </c>
      <c r="F1069" s="529" t="s">
        <v>275</v>
      </c>
      <c r="G1069" s="529" t="s">
        <v>290</v>
      </c>
      <c r="H1069" s="557">
        <v>37.192971097964623</v>
      </c>
      <c r="I1069" s="557">
        <v>37.458189729929856</v>
      </c>
      <c r="J1069" s="558">
        <v>74.651160827894472</v>
      </c>
      <c r="K1069" s="557">
        <v>3.9130219011984568</v>
      </c>
      <c r="L1069" s="557">
        <v>9.3257613643403516</v>
      </c>
      <c r="M1069" s="558">
        <v>13.238783265538808</v>
      </c>
      <c r="N1069" s="557">
        <v>6.399321566743966</v>
      </c>
      <c r="O1069" s="557">
        <v>43.517391250960998</v>
      </c>
      <c r="P1069" s="557">
        <v>9.6456208259214087</v>
      </c>
      <c r="Q1069" s="557">
        <v>9.4376389003194614</v>
      </c>
      <c r="R1069" s="557">
        <v>14.170422964294456</v>
      </c>
      <c r="S1069" s="557">
        <v>24.854155427001274</v>
      </c>
      <c r="T1069" s="557">
        <v>57.224953378296405</v>
      </c>
      <c r="U1069" s="557">
        <v>11.304449591058111</v>
      </c>
      <c r="V1069" s="558">
        <v>176.55395390459606</v>
      </c>
      <c r="W1069" s="558">
        <v>298.33306607840069</v>
      </c>
      <c r="X1069" s="557">
        <v>33.047881523346511</v>
      </c>
      <c r="Y1069" s="559">
        <v>331.21883471866363</v>
      </c>
      <c r="Z1069" s="568" t="str">
        <f>SUBSTITUTE(SUBSTITUTE(SUBSTITUTE(SUBSTITUTE(IF(E1069="","",VLOOKUP(E1069,Esquemas_NORM!$A$2:$H$126,8,FALSE)),"PROVINCIA ADMINISTRATIVA Y DE PLANIFICACIÓN","PAT"),"PROVINCIA ADMINISTRATIVA Y DE PLANIFICACION","PAT"),"PROVINCIA ADMINISTRATIVA DE PLANIFICACION","PAT"),"PROVINCIA ADMINISTRATIVA Y PLANIFICACION","PAT")</f>
        <v>PAT AGROINDUSTRIAL DEL OCCIDENTE ANTIOQUEÑO</v>
      </c>
      <c r="AA1069" s="568" t="str">
        <f>IF($E1069="","",INDEX(Esquemas_NORM!$H$2:$K$126,MATCH($E1069,Esquemas_NORM!$A$2:$A$126,0),MATCH(AA$4,Esquemas_NORM!$H$1:$K$1,0)))</f>
        <v>Región de Planeación y Gestión de Occidente</v>
      </c>
      <c r="AB1069" s="568" t="str">
        <f>IF($E1069="","",INDEX(Esquemas_NORM!$H$2:$K$126,MATCH($E1069,Esquemas_NORM!$A$2:$A$126,0),MATCH(AB$4,Esquemas_NORM!$H$1:$K$1,0)))</f>
        <v>A la fecha no ha conformado un EAT Área Metropolitana</v>
      </c>
      <c r="AC1069" s="568" t="str">
        <f>IF($E1069="","",INDEX(Esquemas_NORM!$H$2:$K$126,MATCH($E1069,Esquemas_NORM!$A$2:$A$126,0),MATCH(AC$4,Esquemas_NORM!$H$1:$K$1,0)))</f>
        <v>ASOCIACION DE MUNICIPIOS DEL OCCIDENTE ANTIOQUEÑO - AMOCCIDENTE</v>
      </c>
      <c r="AD1069" s="645"/>
    </row>
    <row r="1070" spans="1:30" hidden="1" x14ac:dyDescent="0.3">
      <c r="A1070" s="556">
        <v>2023</v>
      </c>
      <c r="B1070" s="529" t="s">
        <v>556</v>
      </c>
      <c r="C1070" s="529" t="s">
        <v>272</v>
      </c>
      <c r="D1070" s="529" t="s">
        <v>572</v>
      </c>
      <c r="E1070" s="529" t="s">
        <v>291</v>
      </c>
      <c r="F1070" s="529" t="s">
        <v>275</v>
      </c>
      <c r="G1070" s="529" t="s">
        <v>292</v>
      </c>
      <c r="H1070" s="557">
        <v>100.70664588715174</v>
      </c>
      <c r="I1070" s="557">
        <v>1.6896295888397091E-2</v>
      </c>
      <c r="J1070" s="558">
        <v>100.72354218304014</v>
      </c>
      <c r="K1070" s="557">
        <v>6.7671574324715191</v>
      </c>
      <c r="L1070" s="557">
        <v>5.9852081040699492</v>
      </c>
      <c r="M1070" s="558">
        <v>12.752365536541468</v>
      </c>
      <c r="N1070" s="557">
        <v>2.3794688762734486</v>
      </c>
      <c r="O1070" s="557">
        <v>17.831158435762923</v>
      </c>
      <c r="P1070" s="557">
        <v>4.5970147688840894</v>
      </c>
      <c r="Q1070" s="557">
        <v>3.6905265622218146</v>
      </c>
      <c r="R1070" s="557">
        <v>15.505010569864156</v>
      </c>
      <c r="S1070" s="557">
        <v>14.730170274246811</v>
      </c>
      <c r="T1070" s="557">
        <v>26.460220496080336</v>
      </c>
      <c r="U1070" s="557">
        <v>8.3833234169376087</v>
      </c>
      <c r="V1070" s="558">
        <v>93.576893400271189</v>
      </c>
      <c r="W1070" s="558">
        <v>253.47131825804618</v>
      </c>
      <c r="X1070" s="557">
        <v>28.078315975777279</v>
      </c>
      <c r="Y1070" s="559">
        <v>281.41189902826017</v>
      </c>
      <c r="Z1070" s="568" t="str">
        <f>SUBSTITUTE(SUBSTITUTE(SUBSTITUTE(SUBSTITUTE(IF(E1070="","",VLOOKUP(E1070,Esquemas_NORM!$A$2:$H$126,8,FALSE)),"PROVINCIA ADMINISTRATIVA Y DE PLANIFICACIÓN","PAT"),"PROVINCIA ADMINISTRATIVA Y DE PLANIFICACION","PAT"),"PROVINCIA ADMINISTRATIVA DE PLANIFICACION","PAT"),"PROVINCIA ADMINISTRATIVA Y PLANIFICACION","PAT")</f>
        <v>PAT TURÍSTICA Y AGROECOLÓGICA DEL OCCIDENTE ANTIOQUEÑO</v>
      </c>
      <c r="AA1070" s="568" t="str">
        <f>IF($E1070="","",INDEX(Esquemas_NORM!$H$2:$K$126,MATCH($E1070,Esquemas_NORM!$A$2:$A$126,0),MATCH(AA$4,Esquemas_NORM!$H$1:$K$1,0)))</f>
        <v>A la fecha no ha conformado un EAT Región</v>
      </c>
      <c r="AB1070" s="568" t="str">
        <f>IF($E1070="","",INDEX(Esquemas_NORM!$H$2:$K$126,MATCH($E1070,Esquemas_NORM!$A$2:$A$126,0),MATCH(AB$4,Esquemas_NORM!$H$1:$K$1,0)))</f>
        <v>A la fecha no ha conformado un EAT Área Metropolitana</v>
      </c>
      <c r="AC1070" s="568" t="str">
        <f>IF($E1070="","",INDEX(Esquemas_NORM!$H$2:$K$126,MATCH($E1070,Esquemas_NORM!$A$2:$A$126,0),MATCH(AC$4,Esquemas_NORM!$H$1:$K$1,0)))</f>
        <v>ASOCIACION DE MUNICIPIOS DEL OCCIDENTE ANTIOQUEÑO - AMOCCIDENTE</v>
      </c>
      <c r="AD1070" s="645"/>
    </row>
    <row r="1071" spans="1:30" hidden="1" x14ac:dyDescent="0.3">
      <c r="A1071" s="556">
        <v>2023</v>
      </c>
      <c r="B1071" s="529" t="s">
        <v>556</v>
      </c>
      <c r="C1071" s="529" t="s">
        <v>272</v>
      </c>
      <c r="D1071" s="529" t="s">
        <v>571</v>
      </c>
      <c r="E1071" s="529" t="s">
        <v>293</v>
      </c>
      <c r="F1071" s="529" t="s">
        <v>275</v>
      </c>
      <c r="G1071" s="529" t="s">
        <v>294</v>
      </c>
      <c r="H1071" s="557">
        <v>31.387381227882678</v>
      </c>
      <c r="I1071" s="557">
        <v>2.0127228617520563E-2</v>
      </c>
      <c r="J1071" s="558">
        <v>31.407508456500199</v>
      </c>
      <c r="K1071" s="557">
        <v>2.4955186856487201</v>
      </c>
      <c r="L1071" s="557">
        <v>8.0446195906444817</v>
      </c>
      <c r="M1071" s="558">
        <v>10.540138276293202</v>
      </c>
      <c r="N1071" s="557">
        <v>14.743495031024363</v>
      </c>
      <c r="O1071" s="557">
        <v>27.689696414320565</v>
      </c>
      <c r="P1071" s="557">
        <v>9.3296988085045971</v>
      </c>
      <c r="Q1071" s="557">
        <v>9.1239856227174254</v>
      </c>
      <c r="R1071" s="557">
        <v>15.801889404463047</v>
      </c>
      <c r="S1071" s="557">
        <v>19.665829341776448</v>
      </c>
      <c r="T1071" s="557">
        <v>42.991244879242167</v>
      </c>
      <c r="U1071" s="557">
        <v>10.351842411252177</v>
      </c>
      <c r="V1071" s="558">
        <v>149.69768191330078</v>
      </c>
      <c r="W1071" s="558">
        <v>203.51430102308413</v>
      </c>
      <c r="X1071" s="557">
        <v>22.544321341691987</v>
      </c>
      <c r="Y1071" s="559">
        <v>225.94803358384863</v>
      </c>
      <c r="Z1071" s="568" t="str">
        <f>SUBSTITUTE(SUBSTITUTE(SUBSTITUTE(SUBSTITUTE(IF(E1071="","",VLOOKUP(E1071,Esquemas_NORM!$A$2:$H$126,8,FALSE)),"PROVINCIA ADMINISTRATIVA Y DE PLANIFICACIÓN","PAT"),"PROVINCIA ADMINISTRATIVA Y DE PLANIFICACION","PAT"),"PROVINCIA ADMINISTRATIVA DE PLANIFICACION","PAT"),"PROVINCIA ADMINISTRATIVA Y PLANIFICACION","PAT")</f>
        <v>PAT AGROINDUSTRIAL DEL OCCIDENTE ANTIOQUEÑO</v>
      </c>
      <c r="AA1071" s="568" t="str">
        <f>IF($E1071="","",INDEX(Esquemas_NORM!$H$2:$K$126,MATCH($E1071,Esquemas_NORM!$A$2:$A$126,0),MATCH(AA$4,Esquemas_NORM!$H$1:$K$1,0)))</f>
        <v>Región de Planeación y Gestión de Occidente</v>
      </c>
      <c r="AB1071" s="568" t="str">
        <f>IF($E1071="","",INDEX(Esquemas_NORM!$H$2:$K$126,MATCH($E1071,Esquemas_NORM!$A$2:$A$126,0),MATCH(AB$4,Esquemas_NORM!$H$1:$K$1,0)))</f>
        <v>A la fecha no ha conformado un EAT Área Metropolitana</v>
      </c>
      <c r="AC1071" s="568" t="str">
        <f>IF($E1071="","",INDEX(Esquemas_NORM!$H$2:$K$126,MATCH($E1071,Esquemas_NORM!$A$2:$A$126,0),MATCH(AC$4,Esquemas_NORM!$H$1:$K$1,0)))</f>
        <v>ASOCIACION DE MUNICIPIOS DEL OCCIDENTE ANTIOQUEÑO - AMOCCIDENTE</v>
      </c>
      <c r="AD1071" s="645"/>
    </row>
    <row r="1072" spans="1:30" hidden="1" x14ac:dyDescent="0.3">
      <c r="A1072" s="556">
        <v>2023</v>
      </c>
      <c r="B1072" s="529" t="s">
        <v>556</v>
      </c>
      <c r="C1072" s="529" t="s">
        <v>272</v>
      </c>
      <c r="D1072" s="529" t="s">
        <v>572</v>
      </c>
      <c r="E1072" s="529" t="s">
        <v>295</v>
      </c>
      <c r="F1072" s="529" t="s">
        <v>275</v>
      </c>
      <c r="G1072" s="529" t="s">
        <v>296</v>
      </c>
      <c r="H1072" s="557">
        <v>4.2158050236104589</v>
      </c>
      <c r="I1072" s="557">
        <v>0</v>
      </c>
      <c r="J1072" s="558">
        <v>4.2158050236104589</v>
      </c>
      <c r="K1072" s="557">
        <v>2.0476089408267346</v>
      </c>
      <c r="L1072" s="557">
        <v>0.22376862789916765</v>
      </c>
      <c r="M1072" s="558">
        <v>2.2713775687259021</v>
      </c>
      <c r="N1072" s="557">
        <v>2.2786245623226375</v>
      </c>
      <c r="O1072" s="557">
        <v>10.232457467664444</v>
      </c>
      <c r="P1072" s="557">
        <v>1.9743830177715647</v>
      </c>
      <c r="Q1072" s="557">
        <v>1.5410248603430632</v>
      </c>
      <c r="R1072" s="557">
        <v>5.452975963577174</v>
      </c>
      <c r="S1072" s="557">
        <v>6.3596625980364019</v>
      </c>
      <c r="T1072" s="557">
        <v>11.194522523951344</v>
      </c>
      <c r="U1072" s="557">
        <v>3.2319297676277028</v>
      </c>
      <c r="V1072" s="558">
        <v>42.265580761294331</v>
      </c>
      <c r="W1072" s="558">
        <v>49.553621874925469</v>
      </c>
      <c r="X1072" s="557">
        <v>5.4893084642059931</v>
      </c>
      <c r="Y1072" s="559">
        <v>55.016003117770907</v>
      </c>
      <c r="Z1072" s="568" t="str">
        <f>SUBSTITUTE(SUBSTITUTE(SUBSTITUTE(SUBSTITUTE(IF(E1072="","",VLOOKUP(E1072,Esquemas_NORM!$A$2:$H$126,8,FALSE)),"PROVINCIA ADMINISTRATIVA Y DE PLANIFICACIÓN","PAT"),"PROVINCIA ADMINISTRATIVA Y DE PLANIFICACION","PAT"),"PROVINCIA ADMINISTRATIVA DE PLANIFICACION","PAT"),"PROVINCIA ADMINISTRATIVA Y PLANIFICACION","PAT")</f>
        <v>PAT TURÍSTICA Y AGROECOLÓGICA DEL OCCIDENTE ANTIOQUEÑO</v>
      </c>
      <c r="AA1072" s="568" t="str">
        <f>IF($E1072="","",INDEX(Esquemas_NORM!$H$2:$K$126,MATCH($E1072,Esquemas_NORM!$A$2:$A$126,0),MATCH(AA$4,Esquemas_NORM!$H$1:$K$1,0)))</f>
        <v>A la fecha no ha conformado un EAT Región</v>
      </c>
      <c r="AB1072" s="568" t="str">
        <f>IF($E1072="","",INDEX(Esquemas_NORM!$H$2:$K$126,MATCH($E1072,Esquemas_NORM!$A$2:$A$126,0),MATCH(AB$4,Esquemas_NORM!$H$1:$K$1,0)))</f>
        <v>A la fecha no ha conformado un EAT Área Metropolitana</v>
      </c>
      <c r="AC1072" s="568" t="str">
        <f>IF($E1072="","",INDEX(Esquemas_NORM!$H$2:$K$126,MATCH($E1072,Esquemas_NORM!$A$2:$A$126,0),MATCH(AC$4,Esquemas_NORM!$H$1:$K$1,0)))</f>
        <v>ASOCIACION DE MUNICIPIOS DEL OCCIDENTE ANTIOQUEÑO - AMOCCIDENTE</v>
      </c>
      <c r="AD1072" s="645"/>
    </row>
    <row r="1073" spans="1:32" hidden="1" x14ac:dyDescent="0.3">
      <c r="A1073" s="556">
        <v>2023</v>
      </c>
      <c r="B1073" s="529" t="s">
        <v>556</v>
      </c>
      <c r="C1073" s="529" t="s">
        <v>272</v>
      </c>
      <c r="D1073" s="529" t="s">
        <v>572</v>
      </c>
      <c r="E1073" s="529" t="s">
        <v>297</v>
      </c>
      <c r="F1073" s="529" t="s">
        <v>275</v>
      </c>
      <c r="G1073" s="529" t="s">
        <v>298</v>
      </c>
      <c r="H1073" s="557">
        <v>10.569508867116808</v>
      </c>
      <c r="I1073" s="557">
        <v>0.43692354210646833</v>
      </c>
      <c r="J1073" s="558">
        <v>11.006432409223276</v>
      </c>
      <c r="K1073" s="557">
        <v>1.2540074188437578</v>
      </c>
      <c r="L1073" s="557">
        <v>1.9273593376926974</v>
      </c>
      <c r="M1073" s="558">
        <v>3.1813667565364554</v>
      </c>
      <c r="N1073" s="557">
        <v>1.4475680124168091</v>
      </c>
      <c r="O1073" s="557">
        <v>8.3544844534943774</v>
      </c>
      <c r="P1073" s="557">
        <v>2.0927530525951452</v>
      </c>
      <c r="Q1073" s="557">
        <v>1.665934614490429</v>
      </c>
      <c r="R1073" s="557">
        <v>6.3452593282494414</v>
      </c>
      <c r="S1073" s="557">
        <v>5.6658310958482767</v>
      </c>
      <c r="T1073" s="557">
        <v>11.843057637260808</v>
      </c>
      <c r="U1073" s="557">
        <v>2.9780302642226366</v>
      </c>
      <c r="V1073" s="558">
        <v>40.392918458577924</v>
      </c>
      <c r="W1073" s="558">
        <v>58.203551584230212</v>
      </c>
      <c r="X1073" s="557">
        <v>6.4475054752733101</v>
      </c>
      <c r="Y1073" s="559">
        <v>64.619429504176949</v>
      </c>
      <c r="Z1073" s="568" t="str">
        <f>SUBSTITUTE(SUBSTITUTE(SUBSTITUTE(SUBSTITUTE(IF(E1073="","",VLOOKUP(E1073,Esquemas_NORM!$A$2:$H$126,8,FALSE)),"PROVINCIA ADMINISTRATIVA Y DE PLANIFICACIÓN","PAT"),"PROVINCIA ADMINISTRATIVA Y DE PLANIFICACION","PAT"),"PROVINCIA ADMINISTRATIVA DE PLANIFICACION","PAT"),"PROVINCIA ADMINISTRATIVA Y PLANIFICACION","PAT")</f>
        <v>PAT TURÍSTICA Y AGROECOLÓGICA DEL OCCIDENTE ANTIOQUEÑO</v>
      </c>
      <c r="AA1073" s="568" t="str">
        <f>IF($E1073="","",INDEX(Esquemas_NORM!$H$2:$K$126,MATCH($E1073,Esquemas_NORM!$A$2:$A$126,0),MATCH(AA$4,Esquemas_NORM!$H$1:$K$1,0)))</f>
        <v>Región de Planeación y Gestión de Occidente</v>
      </c>
      <c r="AB1073" s="568" t="str">
        <f>IF($E1073="","",INDEX(Esquemas_NORM!$H$2:$K$126,MATCH($E1073,Esquemas_NORM!$A$2:$A$126,0),MATCH(AB$4,Esquemas_NORM!$H$1:$K$1,0)))</f>
        <v>A la fecha no ha conformado un EAT Área Metropolitana</v>
      </c>
      <c r="AC1073" s="568" t="str">
        <f>IF($E1073="","",INDEX(Esquemas_NORM!$H$2:$K$126,MATCH($E1073,Esquemas_NORM!$A$2:$A$126,0),MATCH(AC$4,Esquemas_NORM!$H$1:$K$1,0)))</f>
        <v>ASOCIACION DE MUNICIPIOS DEL OCCIDENTE ANTIOQUEÑO - AMOCCIDENTE</v>
      </c>
      <c r="AD1073" s="645"/>
    </row>
    <row r="1074" spans="1:32" hidden="1" x14ac:dyDescent="0.3">
      <c r="A1074" s="556">
        <v>2023</v>
      </c>
      <c r="B1074" s="529" t="s">
        <v>556</v>
      </c>
      <c r="C1074" s="529" t="s">
        <v>272</v>
      </c>
      <c r="D1074" s="529" t="s">
        <v>572</v>
      </c>
      <c r="E1074" s="529" t="s">
        <v>299</v>
      </c>
      <c r="F1074" s="529" t="s">
        <v>275</v>
      </c>
      <c r="G1074" s="529" t="s">
        <v>300</v>
      </c>
      <c r="H1074" s="557">
        <v>20.353501635563685</v>
      </c>
      <c r="I1074" s="557">
        <v>0</v>
      </c>
      <c r="J1074" s="558">
        <v>20.353501635563685</v>
      </c>
      <c r="K1074" s="557">
        <v>1.2462180374338263</v>
      </c>
      <c r="L1074" s="557">
        <v>4.5931718932120216</v>
      </c>
      <c r="M1074" s="558">
        <v>5.8393899306458481</v>
      </c>
      <c r="N1074" s="557">
        <v>4.0706148519046099</v>
      </c>
      <c r="O1074" s="557">
        <v>16.921939101704606</v>
      </c>
      <c r="P1074" s="557">
        <v>3.401018444835898</v>
      </c>
      <c r="Q1074" s="557">
        <v>3.4095830298925551</v>
      </c>
      <c r="R1074" s="557">
        <v>9.2797671192598443</v>
      </c>
      <c r="S1074" s="557">
        <v>9.736591537600944</v>
      </c>
      <c r="T1074" s="557">
        <v>19.72227223496494</v>
      </c>
      <c r="U1074" s="557">
        <v>7.4348776042962825</v>
      </c>
      <c r="V1074" s="558">
        <v>73.976663924459672</v>
      </c>
      <c r="W1074" s="558">
        <v>107.92909163935776</v>
      </c>
      <c r="X1074" s="557">
        <v>11.955858196712523</v>
      </c>
      <c r="Y1074" s="559">
        <v>119.82630163979594</v>
      </c>
      <c r="Z1074" s="568" t="str">
        <f>SUBSTITUTE(SUBSTITUTE(SUBSTITUTE(SUBSTITUTE(IF(E1074="","",VLOOKUP(E1074,Esquemas_NORM!$A$2:$H$126,8,FALSE)),"PROVINCIA ADMINISTRATIVA Y DE PLANIFICACIÓN","PAT"),"PROVINCIA ADMINISTRATIVA Y DE PLANIFICACION","PAT"),"PROVINCIA ADMINISTRATIVA DE PLANIFICACION","PAT"),"PROVINCIA ADMINISTRATIVA Y PLANIFICACION","PAT")</f>
        <v>A la fecha no ha conformado un EAT Provincia</v>
      </c>
      <c r="AA1074" s="568" t="str">
        <f>IF($E1074="","",INDEX(Esquemas_NORM!$H$2:$K$126,MATCH($E1074,Esquemas_NORM!$A$2:$A$126,0),MATCH(AA$4,Esquemas_NORM!$H$1:$K$1,0)))</f>
        <v>Región de Planeación y Gestión de Occidente</v>
      </c>
      <c r="AB1074" s="568" t="str">
        <f>IF($E1074="","",INDEX(Esquemas_NORM!$H$2:$K$126,MATCH($E1074,Esquemas_NORM!$A$2:$A$126,0),MATCH(AB$4,Esquemas_NORM!$H$1:$K$1,0)))</f>
        <v>A la fecha no ha conformado un EAT Área Metropolitana</v>
      </c>
      <c r="AC1074" s="568" t="str">
        <f>IF($E1074="","",INDEX(Esquemas_NORM!$H$2:$K$126,MATCH($E1074,Esquemas_NORM!$A$2:$A$126,0),MATCH(AC$4,Esquemas_NORM!$H$1:$K$1,0)))</f>
        <v>ASOCIACION DE MUNICIPIOS DEL OCCIDENTE ANTIOQUEÑO - AMOCCIDENTE</v>
      </c>
      <c r="AD1074" s="645"/>
    </row>
    <row r="1075" spans="1:32" hidden="1" x14ac:dyDescent="0.3">
      <c r="A1075" s="556">
        <v>2023</v>
      </c>
      <c r="B1075" s="529" t="s">
        <v>556</v>
      </c>
      <c r="C1075" s="529" t="s">
        <v>272</v>
      </c>
      <c r="D1075" s="529" t="s">
        <v>572</v>
      </c>
      <c r="E1075" s="529" t="s">
        <v>301</v>
      </c>
      <c r="F1075" s="529" t="s">
        <v>275</v>
      </c>
      <c r="G1075" s="529" t="s">
        <v>302</v>
      </c>
      <c r="H1075" s="557">
        <v>8.0451795694308323</v>
      </c>
      <c r="I1075" s="557">
        <v>0</v>
      </c>
      <c r="J1075" s="558">
        <v>8.0451795694308323</v>
      </c>
      <c r="K1075" s="557">
        <v>0.30388674496301071</v>
      </c>
      <c r="L1075" s="557">
        <v>1.8809750710136017</v>
      </c>
      <c r="M1075" s="558">
        <v>2.1848618159766122</v>
      </c>
      <c r="N1075" s="557">
        <v>1.3940802500710148</v>
      </c>
      <c r="O1075" s="557">
        <v>7.3189990317144566</v>
      </c>
      <c r="P1075" s="557">
        <v>1.4303900293335843</v>
      </c>
      <c r="Q1075" s="557">
        <v>0.85203904400425146</v>
      </c>
      <c r="R1075" s="557">
        <v>4.3238179461918866</v>
      </c>
      <c r="S1075" s="557">
        <v>3.8142253055151749</v>
      </c>
      <c r="T1075" s="557">
        <v>6.7988861133597833</v>
      </c>
      <c r="U1075" s="557">
        <v>2.3042353663170858</v>
      </c>
      <c r="V1075" s="558">
        <v>28.236673086507238</v>
      </c>
      <c r="W1075" s="558">
        <v>41.657498477079656</v>
      </c>
      <c r="X1075" s="557">
        <v>4.6146144385798156</v>
      </c>
      <c r="Y1075" s="559">
        <v>46.249476413212584</v>
      </c>
      <c r="Z1075" s="568" t="str">
        <f>SUBSTITUTE(SUBSTITUTE(SUBSTITUTE(SUBSTITUTE(IF(E1075="","",VLOOKUP(E1075,Esquemas_NORM!$A$2:$H$126,8,FALSE)),"PROVINCIA ADMINISTRATIVA Y DE PLANIFICACIÓN","PAT"),"PROVINCIA ADMINISTRATIVA Y DE PLANIFICACION","PAT"),"PROVINCIA ADMINISTRATIVA DE PLANIFICACION","PAT"),"PROVINCIA ADMINISTRATIVA Y PLANIFICACION","PAT")</f>
        <v>PAT TURÍSTICA Y AGROECOLÓGICA DEL OCCIDENTE ANTIOQUEÑO</v>
      </c>
      <c r="AA1075" s="568" t="str">
        <f>IF($E1075="","",INDEX(Esquemas_NORM!$H$2:$K$126,MATCH($E1075,Esquemas_NORM!$A$2:$A$126,0),MATCH(AA$4,Esquemas_NORM!$H$1:$K$1,0)))</f>
        <v>Región de Planeación y Gestión de Occidente</v>
      </c>
      <c r="AB1075" s="568" t="str">
        <f>IF($E1075="","",INDEX(Esquemas_NORM!$H$2:$K$126,MATCH($E1075,Esquemas_NORM!$A$2:$A$126,0),MATCH(AB$4,Esquemas_NORM!$H$1:$K$1,0)))</f>
        <v>A la fecha no ha conformado un EAT Área Metropolitana</v>
      </c>
      <c r="AC1075" s="568" t="str">
        <f>IF($E1075="","",INDEX(Esquemas_NORM!$H$2:$K$126,MATCH($E1075,Esquemas_NORM!$A$2:$A$126,0),MATCH(AC$4,Esquemas_NORM!$H$1:$K$1,0)))</f>
        <v>ASOCIACION DE MUNICIPIOS DEL OCCIDENTE ANTIOQUEÑO - AMOCCIDENTE</v>
      </c>
      <c r="AD1075" s="645"/>
    </row>
    <row r="1076" spans="1:32" hidden="1" x14ac:dyDescent="0.3">
      <c r="A1076" s="556">
        <v>2023</v>
      </c>
      <c r="B1076" s="529" t="s">
        <v>556</v>
      </c>
      <c r="C1076" s="529" t="s">
        <v>272</v>
      </c>
      <c r="D1076" s="529" t="s">
        <v>571</v>
      </c>
      <c r="E1076" s="529" t="s">
        <v>303</v>
      </c>
      <c r="F1076" s="529" t="s">
        <v>275</v>
      </c>
      <c r="G1076" s="529" t="s">
        <v>304</v>
      </c>
      <c r="H1076" s="557">
        <v>8.3752153925489203</v>
      </c>
      <c r="I1076" s="557">
        <v>0</v>
      </c>
      <c r="J1076" s="558">
        <v>8.3752153925489203</v>
      </c>
      <c r="K1076" s="557">
        <v>1.7027642163333738</v>
      </c>
      <c r="L1076" s="557">
        <v>2.1143151738424115</v>
      </c>
      <c r="M1076" s="558">
        <v>3.8170793901757856</v>
      </c>
      <c r="N1076" s="557">
        <v>1.0823915738785792</v>
      </c>
      <c r="O1076" s="557">
        <v>9.1428959996535557</v>
      </c>
      <c r="P1076" s="557">
        <v>3.5689160367777775</v>
      </c>
      <c r="Q1076" s="557">
        <v>3.3587491267781395</v>
      </c>
      <c r="R1076" s="557">
        <v>7.0995476480007644</v>
      </c>
      <c r="S1076" s="557">
        <v>7.0108279631528116</v>
      </c>
      <c r="T1076" s="557">
        <v>20.179815046806628</v>
      </c>
      <c r="U1076" s="557">
        <v>4.4015414825927506</v>
      </c>
      <c r="V1076" s="558">
        <v>55.844684877641001</v>
      </c>
      <c r="W1076" s="558">
        <v>68.554668350646878</v>
      </c>
      <c r="X1076" s="557">
        <v>7.5941516886069511</v>
      </c>
      <c r="Y1076" s="559">
        <v>76.111567732356093</v>
      </c>
      <c r="Z1076" s="568" t="str">
        <f>SUBSTITUTE(SUBSTITUTE(SUBSTITUTE(SUBSTITUTE(IF(E1076="","",VLOOKUP(E1076,Esquemas_NORM!$A$2:$H$126,8,FALSE)),"PROVINCIA ADMINISTRATIVA Y DE PLANIFICACIÓN","PAT"),"PROVINCIA ADMINISTRATIVA Y DE PLANIFICACION","PAT"),"PROVINCIA ADMINISTRATIVA DE PLANIFICACION","PAT"),"PROVINCIA ADMINISTRATIVA Y PLANIFICACION","PAT")</f>
        <v>PAT AGROINDUSTRIAL DEL OCCIDENTE ANTIOQUEÑO</v>
      </c>
      <c r="AA1076" s="568" t="str">
        <f>IF($E1076="","",INDEX(Esquemas_NORM!$H$2:$K$126,MATCH($E1076,Esquemas_NORM!$A$2:$A$126,0),MATCH(AA$4,Esquemas_NORM!$H$1:$K$1,0)))</f>
        <v>Región de Planeación y Gestión de Occidente</v>
      </c>
      <c r="AB1076" s="568" t="str">
        <f>IF($E1076="","",INDEX(Esquemas_NORM!$H$2:$K$126,MATCH($E1076,Esquemas_NORM!$A$2:$A$126,0),MATCH(AB$4,Esquemas_NORM!$H$1:$K$1,0)))</f>
        <v>A la fecha no ha conformado un EAT Área Metropolitana</v>
      </c>
      <c r="AC1076" s="568" t="str">
        <f>IF($E1076="","",INDEX(Esquemas_NORM!$H$2:$K$126,MATCH($E1076,Esquemas_NORM!$A$2:$A$126,0),MATCH(AC$4,Esquemas_NORM!$H$1:$K$1,0)))</f>
        <v>ASOCIACION DE MUNICIPIOS DEL OCCIDENTE ANTIOQUEÑO - AMOCCIDENTE</v>
      </c>
      <c r="AD1076" s="645"/>
    </row>
    <row r="1077" spans="1:32" hidden="1" x14ac:dyDescent="0.3">
      <c r="A1077" s="556">
        <v>2023</v>
      </c>
      <c r="B1077" s="529" t="s">
        <v>556</v>
      </c>
      <c r="C1077" s="529" t="s">
        <v>272</v>
      </c>
      <c r="D1077" s="529" t="s">
        <v>572</v>
      </c>
      <c r="E1077" s="529" t="s">
        <v>305</v>
      </c>
      <c r="F1077" s="529" t="s">
        <v>275</v>
      </c>
      <c r="G1077" s="529" t="s">
        <v>306</v>
      </c>
      <c r="H1077" s="557">
        <v>10.354171444351824</v>
      </c>
      <c r="I1077" s="557">
        <v>0</v>
      </c>
      <c r="J1077" s="558">
        <v>10.354171444351824</v>
      </c>
      <c r="K1077" s="557">
        <v>1.0508583012970145</v>
      </c>
      <c r="L1077" s="557">
        <v>3.3656362737308179</v>
      </c>
      <c r="M1077" s="558">
        <v>4.4164945750278326</v>
      </c>
      <c r="N1077" s="557">
        <v>1.412681750707764</v>
      </c>
      <c r="O1077" s="557">
        <v>9.3231682688662438</v>
      </c>
      <c r="P1077" s="557">
        <v>3.5349927635271623</v>
      </c>
      <c r="Q1077" s="557">
        <v>3.5330319622060382</v>
      </c>
      <c r="R1077" s="557">
        <v>10.645628673305602</v>
      </c>
      <c r="S1077" s="557">
        <v>8.5275446275235911</v>
      </c>
      <c r="T1077" s="557">
        <v>23.521373989858191</v>
      </c>
      <c r="U1077" s="557">
        <v>4.021923423161379</v>
      </c>
      <c r="V1077" s="558">
        <v>64.520345459155976</v>
      </c>
      <c r="W1077" s="558">
        <v>80.036207810252421</v>
      </c>
      <c r="X1077" s="557">
        <v>8.8660206126734433</v>
      </c>
      <c r="Y1077" s="559">
        <v>88.858737097710474</v>
      </c>
      <c r="Z1077" s="568" t="str">
        <f>SUBSTITUTE(SUBSTITUTE(SUBSTITUTE(SUBSTITUTE(IF(E1077="","",VLOOKUP(E1077,Esquemas_NORM!$A$2:$H$126,8,FALSE)),"PROVINCIA ADMINISTRATIVA Y DE PLANIFICACIÓN","PAT"),"PROVINCIA ADMINISTRATIVA Y DE PLANIFICACION","PAT"),"PROVINCIA ADMINISTRATIVA DE PLANIFICACION","PAT"),"PROVINCIA ADMINISTRATIVA Y PLANIFICACION","PAT")</f>
        <v>PAT TURÍSTICA Y AGROECOLÓGICA DEL OCCIDENTE ANTIOQUEÑO</v>
      </c>
      <c r="AA1077" s="568" t="str">
        <f>IF($E1077="","",INDEX(Esquemas_NORM!$H$2:$K$126,MATCH($E1077,Esquemas_NORM!$A$2:$A$126,0),MATCH(AA$4,Esquemas_NORM!$H$1:$K$1,0)))</f>
        <v>A la fecha no ha conformado un EAT Región</v>
      </c>
      <c r="AB1077" s="568" t="str">
        <f>IF($E1077="","",INDEX(Esquemas_NORM!$H$2:$K$126,MATCH($E1077,Esquemas_NORM!$A$2:$A$126,0),MATCH(AB$4,Esquemas_NORM!$H$1:$K$1,0)))</f>
        <v>A la fecha no ha conformado un EAT Área Metropolitana</v>
      </c>
      <c r="AC1077" s="568" t="str">
        <f>IF($E1077="","",INDEX(Esquemas_NORM!$H$2:$K$126,MATCH($E1077,Esquemas_NORM!$A$2:$A$126,0),MATCH(AC$4,Esquemas_NORM!$H$1:$K$1,0)))</f>
        <v>ASOCIACION DE MUNICIPIOS DEL OCCIDENTE ANTIOQUEÑO - AMOCCIDENTE</v>
      </c>
      <c r="AD1077" s="645"/>
    </row>
    <row r="1078" spans="1:32" hidden="1" x14ac:dyDescent="0.3">
      <c r="A1078" s="556">
        <v>2023</v>
      </c>
      <c r="B1078" s="529" t="s">
        <v>556</v>
      </c>
      <c r="C1078" s="529" t="s">
        <v>272</v>
      </c>
      <c r="D1078" s="529" t="s">
        <v>572</v>
      </c>
      <c r="E1078" s="529" t="s">
        <v>307</v>
      </c>
      <c r="F1078" s="529" t="s">
        <v>275</v>
      </c>
      <c r="G1078" s="529" t="s">
        <v>308</v>
      </c>
      <c r="H1078" s="557">
        <v>16.032477521173796</v>
      </c>
      <c r="I1078" s="557">
        <v>0</v>
      </c>
      <c r="J1078" s="558">
        <v>16.032477521173796</v>
      </c>
      <c r="K1078" s="557">
        <v>2.2181050411096033</v>
      </c>
      <c r="L1078" s="557">
        <v>9.06056815265935</v>
      </c>
      <c r="M1078" s="558">
        <v>11.278673193768952</v>
      </c>
      <c r="N1078" s="557">
        <v>11.173599519066716</v>
      </c>
      <c r="O1078" s="557">
        <v>57.54299157286151</v>
      </c>
      <c r="P1078" s="557">
        <v>7.157338492387475</v>
      </c>
      <c r="Q1078" s="557">
        <v>5.3506529701271495</v>
      </c>
      <c r="R1078" s="557">
        <v>32.749031632067393</v>
      </c>
      <c r="S1078" s="557">
        <v>24.325409665260324</v>
      </c>
      <c r="T1078" s="557">
        <v>29.73939895201493</v>
      </c>
      <c r="U1078" s="557">
        <v>15.603373811153098</v>
      </c>
      <c r="V1078" s="558">
        <v>183.64179661493861</v>
      </c>
      <c r="W1078" s="558">
        <v>215.57206179337402</v>
      </c>
      <c r="X1078" s="557">
        <v>23.880021251226676</v>
      </c>
      <c r="Y1078" s="559">
        <v>239.33494212921613</v>
      </c>
      <c r="Z1078" s="568" t="str">
        <f>SUBSTITUTE(SUBSTITUTE(SUBSTITUTE(SUBSTITUTE(IF(E1078="","",VLOOKUP(E1078,Esquemas_NORM!$A$2:$H$126,8,FALSE)),"PROVINCIA ADMINISTRATIVA Y DE PLANIFICACIÓN","PAT"),"PROVINCIA ADMINISTRATIVA Y DE PLANIFICACION","PAT"),"PROVINCIA ADMINISTRATIVA DE PLANIFICACION","PAT"),"PROVINCIA ADMINISTRATIVA Y PLANIFICACION","PAT")</f>
        <v>PAT TURÍSTICA Y AGROECOLÓGICA DEL OCCIDENTE ANTIOQUEÑO</v>
      </c>
      <c r="AA1078" s="568" t="str">
        <f>IF($E1078="","",INDEX(Esquemas_NORM!$H$2:$K$126,MATCH($E1078,Esquemas_NORM!$A$2:$A$126,0),MATCH(AA$4,Esquemas_NORM!$H$1:$K$1,0)))</f>
        <v>Región de Planeación y Gestión de Occidente</v>
      </c>
      <c r="AB1078" s="568" t="str">
        <f>IF($E1078="","",INDEX(Esquemas_NORM!$H$2:$K$126,MATCH($E1078,Esquemas_NORM!$A$2:$A$126,0),MATCH(AB$4,Esquemas_NORM!$H$1:$K$1,0)))</f>
        <v>A la fecha no ha conformado un EAT Área Metropolitana</v>
      </c>
      <c r="AC1078" s="568" t="str">
        <f>IF($E1078="","",INDEX(Esquemas_NORM!$H$2:$K$126,MATCH($E1078,Esquemas_NORM!$A$2:$A$126,0),MATCH(AC$4,Esquemas_NORM!$H$1:$K$1,0)))</f>
        <v>ASOCIACION DE MUNICIPIOS DEL OCCIDENTE ANTIOQUEÑO - AMOCCIDENTE</v>
      </c>
      <c r="AD1078" s="645"/>
    </row>
    <row r="1079" spans="1:32" hidden="1" x14ac:dyDescent="0.3">
      <c r="A1079" s="556">
        <v>2023</v>
      </c>
      <c r="B1079" s="529" t="s">
        <v>556</v>
      </c>
      <c r="C1079" s="529" t="s">
        <v>272</v>
      </c>
      <c r="D1079" s="529" t="s">
        <v>572</v>
      </c>
      <c r="E1079" s="529" t="s">
        <v>309</v>
      </c>
      <c r="F1079" s="529" t="s">
        <v>275</v>
      </c>
      <c r="G1079" s="529" t="s">
        <v>310</v>
      </c>
      <c r="H1079" s="557">
        <v>17.412907786196033</v>
      </c>
      <c r="I1079" s="557">
        <v>7.3282279835589499</v>
      </c>
      <c r="J1079" s="558">
        <v>24.741135769754983</v>
      </c>
      <c r="K1079" s="557">
        <v>6.2794362319296111</v>
      </c>
      <c r="L1079" s="557">
        <v>7.7318728846488343</v>
      </c>
      <c r="M1079" s="558">
        <v>14.011309116578445</v>
      </c>
      <c r="N1079" s="557">
        <v>14.838663975991224</v>
      </c>
      <c r="O1079" s="557">
        <v>76.856334026344229</v>
      </c>
      <c r="P1079" s="557">
        <v>9.4891861859264619</v>
      </c>
      <c r="Q1079" s="557">
        <v>9.5062859585202144</v>
      </c>
      <c r="R1079" s="557">
        <v>31.253496270284206</v>
      </c>
      <c r="S1079" s="557">
        <v>34.203505004050264</v>
      </c>
      <c r="T1079" s="557">
        <v>77.520565293721518</v>
      </c>
      <c r="U1079" s="557">
        <v>13.150809705015444</v>
      </c>
      <c r="V1079" s="558">
        <v>266.81884641985357</v>
      </c>
      <c r="W1079" s="558">
        <v>313.63528887766836</v>
      </c>
      <c r="X1079" s="557">
        <v>34.742987107069425</v>
      </c>
      <c r="Y1079" s="559">
        <v>348.20784794072188</v>
      </c>
      <c r="Z1079" s="568" t="str">
        <f>SUBSTITUTE(SUBSTITUTE(SUBSTITUTE(SUBSTITUTE(IF(E1079="","",VLOOKUP(E1079,Esquemas_NORM!$A$2:$H$126,8,FALSE)),"PROVINCIA ADMINISTRATIVA Y DE PLANIFICACIÓN","PAT"),"PROVINCIA ADMINISTRATIVA Y DE PLANIFICACION","PAT"),"PROVINCIA ADMINISTRATIVA DE PLANIFICACION","PAT"),"PROVINCIA ADMINISTRATIVA Y PLANIFICACION","PAT")</f>
        <v>PAT TURÍSTICA Y AGROECOLÓGICA DEL OCCIDENTE ANTIOQUEÑO</v>
      </c>
      <c r="AA1079" s="568" t="str">
        <f>IF($E1079="","",INDEX(Esquemas_NORM!$H$2:$K$126,MATCH($E1079,Esquemas_NORM!$A$2:$A$126,0),MATCH(AA$4,Esquemas_NORM!$H$1:$K$1,0)))</f>
        <v>A la fecha no ha conformado un EAT Región</v>
      </c>
      <c r="AB1079" s="568" t="str">
        <f>IF($E1079="","",INDEX(Esquemas_NORM!$H$2:$K$126,MATCH($E1079,Esquemas_NORM!$A$2:$A$126,0),MATCH(AB$4,Esquemas_NORM!$H$1:$K$1,0)))</f>
        <v>A la fecha no ha conformado un EAT Área Metropolitana</v>
      </c>
      <c r="AC1079" s="568" t="str">
        <f>IF($E1079="","",INDEX(Esquemas_NORM!$H$2:$K$126,MATCH($E1079,Esquemas_NORM!$A$2:$A$126,0),MATCH(AC$4,Esquemas_NORM!$H$1:$K$1,0)))</f>
        <v>ASOCIACION DE MUNICIPIOS DEL OCCIDENTE ANTIOQUEÑO - AMOCCIDENTE</v>
      </c>
      <c r="AD1079" s="645"/>
    </row>
    <row r="1080" spans="1:32" hidden="1" x14ac:dyDescent="0.3">
      <c r="A1080" s="556">
        <v>2023</v>
      </c>
      <c r="B1080" s="529" t="s">
        <v>556</v>
      </c>
      <c r="C1080" s="529" t="s">
        <v>272</v>
      </c>
      <c r="D1080" s="529" t="s">
        <v>572</v>
      </c>
      <c r="E1080" s="529" t="s">
        <v>311</v>
      </c>
      <c r="F1080" s="529" t="s">
        <v>275</v>
      </c>
      <c r="G1080" s="529" t="s">
        <v>312</v>
      </c>
      <c r="H1080" s="557">
        <v>11.160265844717518</v>
      </c>
      <c r="I1080" s="557">
        <v>4.4742110360282439</v>
      </c>
      <c r="J1080" s="558">
        <v>15.634476880745762</v>
      </c>
      <c r="K1080" s="557">
        <v>3.5561254516804905</v>
      </c>
      <c r="L1080" s="557">
        <v>6.1593448370470041</v>
      </c>
      <c r="M1080" s="558">
        <v>9.7154702887274951</v>
      </c>
      <c r="N1080" s="557">
        <v>10.192476904505611</v>
      </c>
      <c r="O1080" s="557">
        <v>45.243989271144123</v>
      </c>
      <c r="P1080" s="557">
        <v>6.6902555102550672</v>
      </c>
      <c r="Q1080" s="557">
        <v>5.3532107493796763</v>
      </c>
      <c r="R1080" s="557">
        <v>26.221748250796409</v>
      </c>
      <c r="S1080" s="557">
        <v>20.112462630877772</v>
      </c>
      <c r="T1080" s="557">
        <v>27.25797652825938</v>
      </c>
      <c r="U1080" s="557">
        <v>11.195895500659299</v>
      </c>
      <c r="V1080" s="558">
        <v>152.26801534587733</v>
      </c>
      <c r="W1080" s="558">
        <v>182.67513085404366</v>
      </c>
      <c r="X1080" s="557">
        <v>20.235859742554844</v>
      </c>
      <c r="Y1080" s="559">
        <v>202.81172572958306</v>
      </c>
      <c r="Z1080" s="568" t="str">
        <f>SUBSTITUTE(SUBSTITUTE(SUBSTITUTE(SUBSTITUTE(IF(E1080="","",VLOOKUP(E1080,Esquemas_NORM!$A$2:$H$126,8,FALSE)),"PROVINCIA ADMINISTRATIVA Y DE PLANIFICACIÓN","PAT"),"PROVINCIA ADMINISTRATIVA Y DE PLANIFICACION","PAT"),"PROVINCIA ADMINISTRATIVA DE PLANIFICACION","PAT"),"PROVINCIA ADMINISTRATIVA Y PLANIFICACION","PAT")</f>
        <v>A la fecha no ha conformado un EAT Provincia</v>
      </c>
      <c r="AA1080" s="568" t="str">
        <f>IF($E1080="","",INDEX(Esquemas_NORM!$H$2:$K$126,MATCH($E1080,Esquemas_NORM!$A$2:$A$126,0),MATCH(AA$4,Esquemas_NORM!$H$1:$K$1,0)))</f>
        <v>A la fecha no ha conformado un EAT Región</v>
      </c>
      <c r="AB1080" s="568" t="str">
        <f>IF($E1080="","",INDEX(Esquemas_NORM!$H$2:$K$126,MATCH($E1080,Esquemas_NORM!$A$2:$A$126,0),MATCH(AB$4,Esquemas_NORM!$H$1:$K$1,0)))</f>
        <v>A la fecha no ha conformado un EAT Área Metropolitana</v>
      </c>
      <c r="AC1080" s="568" t="str">
        <f>IF($E1080="","",INDEX(Esquemas_NORM!$H$2:$K$126,MATCH($E1080,Esquemas_NORM!$A$2:$A$126,0),MATCH(AC$4,Esquemas_NORM!$H$1:$K$1,0)))</f>
        <v>ASOCIACION DE MUNICIPIOS DEL OCCIDENTE ANTIOQUEÑO - AMOCCIDENTE</v>
      </c>
      <c r="AD1080" s="645"/>
    </row>
    <row r="1081" spans="1:32" hidden="1" x14ac:dyDescent="0.3">
      <c r="A1081" s="556">
        <v>2023</v>
      </c>
      <c r="B1081" s="529" t="s">
        <v>556</v>
      </c>
      <c r="C1081" s="529" t="s">
        <v>272</v>
      </c>
      <c r="D1081" s="529" t="s">
        <v>571</v>
      </c>
      <c r="E1081" s="529" t="s">
        <v>313</v>
      </c>
      <c r="F1081" s="529" t="s">
        <v>275</v>
      </c>
      <c r="G1081" s="529" t="s">
        <v>314</v>
      </c>
      <c r="H1081" s="557">
        <v>39.58754689640319</v>
      </c>
      <c r="I1081" s="557">
        <v>1.3690995558773376</v>
      </c>
      <c r="J1081" s="558">
        <v>40.95664645228053</v>
      </c>
      <c r="K1081" s="557">
        <v>0.91123385477054186</v>
      </c>
      <c r="L1081" s="557">
        <v>4.8155520762134705</v>
      </c>
      <c r="M1081" s="558">
        <v>5.7267859309840121</v>
      </c>
      <c r="N1081" s="557">
        <v>0.96285051910271635</v>
      </c>
      <c r="O1081" s="557">
        <v>10.953240201506457</v>
      </c>
      <c r="P1081" s="557">
        <v>2.4284415346313954</v>
      </c>
      <c r="Q1081" s="557">
        <v>2.1079717025236064</v>
      </c>
      <c r="R1081" s="557">
        <v>6.1919141774958435</v>
      </c>
      <c r="S1081" s="557">
        <v>6.5642898138558987</v>
      </c>
      <c r="T1081" s="557">
        <v>14.952527621195882</v>
      </c>
      <c r="U1081" s="557">
        <v>3.1167953366807848</v>
      </c>
      <c r="V1081" s="558">
        <v>47.278030906992591</v>
      </c>
      <c r="W1081" s="558">
        <v>112.77374694048206</v>
      </c>
      <c r="X1081" s="557">
        <v>12.492525474392224</v>
      </c>
      <c r="Y1081" s="559">
        <v>125.20499165410145</v>
      </c>
      <c r="Z1081" s="568" t="str">
        <f>SUBSTITUTE(SUBSTITUTE(SUBSTITUTE(SUBSTITUTE(IF(E1081="","",VLOOKUP(E1081,Esquemas_NORM!$A$2:$H$126,8,FALSE)),"PROVINCIA ADMINISTRATIVA Y DE PLANIFICACIÓN","PAT"),"PROVINCIA ADMINISTRATIVA Y DE PLANIFICACION","PAT"),"PROVINCIA ADMINISTRATIVA DE PLANIFICACION","PAT"),"PROVINCIA ADMINISTRATIVA Y PLANIFICACION","PAT")</f>
        <v>PAT AGROINDUSTRIAL DEL OCCIDENTE ANTIOQUEÑO</v>
      </c>
      <c r="AA1081" s="568" t="str">
        <f>IF($E1081="","",INDEX(Esquemas_NORM!$H$2:$K$126,MATCH($E1081,Esquemas_NORM!$A$2:$A$126,0),MATCH(AA$4,Esquemas_NORM!$H$1:$K$1,0)))</f>
        <v>Región de Planeación y Gestión de Occidente</v>
      </c>
      <c r="AB1081" s="568" t="str">
        <f>IF($E1081="","",INDEX(Esquemas_NORM!$H$2:$K$126,MATCH($E1081,Esquemas_NORM!$A$2:$A$126,0),MATCH(AB$4,Esquemas_NORM!$H$1:$K$1,0)))</f>
        <v>A la fecha no ha conformado un EAT Área Metropolitana</v>
      </c>
      <c r="AC1081" s="568" t="str">
        <f>IF($E1081="","",INDEX(Esquemas_NORM!$H$2:$K$126,MATCH($E1081,Esquemas_NORM!$A$2:$A$126,0),MATCH(AC$4,Esquemas_NORM!$H$1:$K$1,0)))</f>
        <v>ASOCIACION DE MUNICIPIOS DEL OCCIDENTE ANTIOQUEÑO - AMOCCIDENTE</v>
      </c>
      <c r="AD1081" s="645"/>
    </row>
    <row r="1082" spans="1:32" hidden="1" x14ac:dyDescent="0.3">
      <c r="A1082" s="556">
        <v>2023</v>
      </c>
      <c r="B1082" s="529" t="s">
        <v>556</v>
      </c>
      <c r="C1082" s="529" t="s">
        <v>315</v>
      </c>
      <c r="D1082" s="529" t="s">
        <v>573</v>
      </c>
      <c r="E1082" s="529" t="s">
        <v>317</v>
      </c>
      <c r="F1082" s="529" t="s">
        <v>318</v>
      </c>
      <c r="G1082" s="529" t="s">
        <v>319</v>
      </c>
      <c r="H1082" s="557">
        <v>115.27599815261972</v>
      </c>
      <c r="I1082" s="557">
        <v>0.14813219749808845</v>
      </c>
      <c r="J1082" s="558">
        <v>115.42413035011781</v>
      </c>
      <c r="K1082" s="557">
        <v>10.263054830641163</v>
      </c>
      <c r="L1082" s="557">
        <v>6.351444724443196</v>
      </c>
      <c r="M1082" s="558">
        <v>16.614499555084357</v>
      </c>
      <c r="N1082" s="557">
        <v>6.1924038918841084</v>
      </c>
      <c r="O1082" s="557">
        <v>19.119459452100156</v>
      </c>
      <c r="P1082" s="557">
        <v>8.0048073578594749</v>
      </c>
      <c r="Q1082" s="557">
        <v>8.9785877262440739</v>
      </c>
      <c r="R1082" s="557">
        <v>22.573193949675034</v>
      </c>
      <c r="S1082" s="557">
        <v>19.249381233002953</v>
      </c>
      <c r="T1082" s="557">
        <v>43.922030260669466</v>
      </c>
      <c r="U1082" s="557">
        <v>11.096437212096054</v>
      </c>
      <c r="V1082" s="558">
        <v>139.13630108353132</v>
      </c>
      <c r="W1082" s="558">
        <v>321.56050940216954</v>
      </c>
      <c r="X1082" s="557">
        <v>35.620904370462434</v>
      </c>
      <c r="Y1082" s="559">
        <v>357.00667919844869</v>
      </c>
      <c r="Z1082" s="568" t="str">
        <f>SUBSTITUTE(SUBSTITUTE(SUBSTITUTE(SUBSTITUTE(IF(E1082="","",VLOOKUP(E1082,Esquemas_NORM!$A$2:$H$126,8,FALSE)),"PROVINCIA ADMINISTRATIVA Y DE PLANIFICACIÓN","PAT"),"PROVINCIA ADMINISTRATIVA Y DE PLANIFICACION","PAT"),"PROVINCIA ADMINISTRATIVA DE PLANIFICACION","PAT"),"PROVINCIA ADMINISTRATIVA Y PLANIFICACION","PAT")</f>
        <v>PAT DE LA PAZ</v>
      </c>
      <c r="AA1082" s="568" t="str">
        <f>IF($E1082="","",INDEX(Esquemas_NORM!$H$2:$K$126,MATCH($E1082,Esquemas_NORM!$A$2:$A$126,0),MATCH(AA$4,Esquemas_NORM!$H$1:$K$1,0)))</f>
        <v>A la fecha no ha conformado un EAT Región</v>
      </c>
      <c r="AB1082" s="568" t="str">
        <f>IF($E1082="","",INDEX(Esquemas_NORM!$H$2:$K$126,MATCH($E1082,Esquemas_NORM!$A$2:$A$126,0),MATCH(AB$4,Esquemas_NORM!$H$1:$K$1,0)))</f>
        <v>A la fecha no ha conformado un EAT Área Metropolitana</v>
      </c>
      <c r="AC1082" s="568" t="str">
        <f>IF($E1082="","",INDEX(Esquemas_NORM!$H$2:$K$126,MATCH($E1082,Esquemas_NORM!$A$2:$A$126,0),MATCH(AC$4,Esquemas_NORM!$H$1:$K$1,0)))</f>
        <v>MUNICIPIOS UNIDOS DEL SUR DE ANTIOQUIA - MUSA</v>
      </c>
      <c r="AD1082" s="645"/>
    </row>
    <row r="1083" spans="1:32" hidden="1" x14ac:dyDescent="0.3">
      <c r="A1083" s="556">
        <v>2023</v>
      </c>
      <c r="B1083" s="529" t="s">
        <v>556</v>
      </c>
      <c r="C1083" s="529" t="s">
        <v>315</v>
      </c>
      <c r="D1083" s="529" t="s">
        <v>574</v>
      </c>
      <c r="E1083" s="529" t="s">
        <v>320</v>
      </c>
      <c r="F1083" s="529" t="s">
        <v>318</v>
      </c>
      <c r="G1083" s="529" t="s">
        <v>322</v>
      </c>
      <c r="H1083" s="557">
        <v>5.9612676343042743</v>
      </c>
      <c r="I1083" s="557">
        <v>0</v>
      </c>
      <c r="J1083" s="558">
        <v>5.9612676343042743</v>
      </c>
      <c r="K1083" s="557">
        <v>0.88723059365302415</v>
      </c>
      <c r="L1083" s="557">
        <v>1.9344128943397485</v>
      </c>
      <c r="M1083" s="558">
        <v>2.8216434879927728</v>
      </c>
      <c r="N1083" s="557">
        <v>16.191478494169981</v>
      </c>
      <c r="O1083" s="557">
        <v>3.9623342339366308</v>
      </c>
      <c r="P1083" s="557">
        <v>1.0771383894136124</v>
      </c>
      <c r="Q1083" s="557">
        <v>1.0157261471301897</v>
      </c>
      <c r="R1083" s="557">
        <v>4.6202153741277741</v>
      </c>
      <c r="S1083" s="557">
        <v>3.3523336264976402</v>
      </c>
      <c r="T1083" s="557">
        <v>4.8530199675742232</v>
      </c>
      <c r="U1083" s="557">
        <v>1.7270830721387735</v>
      </c>
      <c r="V1083" s="558">
        <v>36.799329304988824</v>
      </c>
      <c r="W1083" s="558">
        <v>52.55877781033854</v>
      </c>
      <c r="X1083" s="557">
        <v>5.8222049768801032</v>
      </c>
      <c r="Y1083" s="559">
        <v>58.352422577268449</v>
      </c>
      <c r="Z1083" s="568" t="str">
        <f>SUBSTITUTE(SUBSTITUTE(SUBSTITUTE(SUBSTITUTE(IF(E1083="","",VLOOKUP(E1083,Esquemas_NORM!$A$2:$H$126,8,FALSE)),"PROVINCIA ADMINISTRATIVA Y DE PLANIFICACIÓN","PAT"),"PROVINCIA ADMINISTRATIVA Y DE PLANIFICACION","PAT"),"PROVINCIA ADMINISTRATIVA DE PLANIFICACION","PAT"),"PROVINCIA ADMINISTRATIVA Y PLANIFICACION","PAT")</f>
        <v>PAT DEL AGUA, BOSQUES Y EL TURISMO</v>
      </c>
      <c r="AA1083" s="568" t="str">
        <f>IF($E1083="","",INDEX(Esquemas_NORM!$H$2:$K$126,MATCH($E1083,Esquemas_NORM!$A$2:$A$126,0),MATCH(AA$4,Esquemas_NORM!$H$1:$K$1,0)))</f>
        <v>A la fecha no ha conformado un EAT Región</v>
      </c>
      <c r="AB1083" s="568" t="str">
        <f>IF($E1083="","",INDEX(Esquemas_NORM!$H$2:$K$126,MATCH($E1083,Esquemas_NORM!$A$2:$A$126,0),MATCH(AB$4,Esquemas_NORM!$H$1:$K$1,0)))</f>
        <v>A la fecha no ha conformado un EAT Área Metropolitana</v>
      </c>
      <c r="AC1083" s="568" t="str">
        <f>IF($E1083="","",INDEX(Esquemas_NORM!$H$2:$K$126,MATCH($E1083,Esquemas_NORM!$A$2:$A$126,0),MATCH(AC$4,Esquemas_NORM!$H$1:$K$1,0)))</f>
        <v>A la fecha no ha conformado un EAT asociación - unión</v>
      </c>
      <c r="AD1083" s="645"/>
    </row>
    <row r="1084" spans="1:32" hidden="1" x14ac:dyDescent="0.3">
      <c r="A1084" s="556">
        <v>2023</v>
      </c>
      <c r="B1084" s="529" t="s">
        <v>556</v>
      </c>
      <c r="C1084" s="529" t="s">
        <v>315</v>
      </c>
      <c r="D1084" s="529" t="s">
        <v>573</v>
      </c>
      <c r="E1084" s="529" t="s">
        <v>323</v>
      </c>
      <c r="F1084" s="529" t="s">
        <v>318</v>
      </c>
      <c r="G1084" s="529" t="s">
        <v>325</v>
      </c>
      <c r="H1084" s="557">
        <v>12.829663921844329</v>
      </c>
      <c r="I1084" s="557">
        <v>1.8587899883009344E-2</v>
      </c>
      <c r="J1084" s="558">
        <v>12.848251821727338</v>
      </c>
      <c r="K1084" s="557">
        <v>2.2045342270997565</v>
      </c>
      <c r="L1084" s="557">
        <v>1.6232042010266525</v>
      </c>
      <c r="M1084" s="558">
        <v>3.8277384281264091</v>
      </c>
      <c r="N1084" s="557">
        <v>1.1093312481769944</v>
      </c>
      <c r="O1084" s="557">
        <v>6.1711941691936572</v>
      </c>
      <c r="P1084" s="557">
        <v>2.8952379820244696</v>
      </c>
      <c r="Q1084" s="557">
        <v>3.0652369962639079</v>
      </c>
      <c r="R1084" s="557">
        <v>6.939003696800043</v>
      </c>
      <c r="S1084" s="557">
        <v>6.6203034532941816</v>
      </c>
      <c r="T1084" s="557">
        <v>18.742169282994027</v>
      </c>
      <c r="U1084" s="557">
        <v>4.2085623270505685</v>
      </c>
      <c r="V1084" s="558">
        <v>49.751039155797855</v>
      </c>
      <c r="W1084" s="558">
        <v>69.32879355904025</v>
      </c>
      <c r="X1084" s="557">
        <v>7.6799055023159468</v>
      </c>
      <c r="Y1084" s="559">
        <v>76.971026098206465</v>
      </c>
      <c r="Z1084" s="568" t="str">
        <f>SUBSTITUTE(SUBSTITUTE(SUBSTITUTE(SUBSTITUTE(IF(E1084="","",VLOOKUP(E1084,Esquemas_NORM!$A$2:$H$126,8,FALSE)),"PROVINCIA ADMINISTRATIVA Y DE PLANIFICACIÓN","PAT"),"PROVINCIA ADMINISTRATIVA Y DE PLANIFICACION","PAT"),"PROVINCIA ADMINISTRATIVA DE PLANIFICACION","PAT"),"PROVINCIA ADMINISTRATIVA Y PLANIFICACION","PAT")</f>
        <v>PAT DE LA PAZ</v>
      </c>
      <c r="AA1084" s="568" t="str">
        <f>IF($E1084="","",INDEX(Esquemas_NORM!$H$2:$K$126,MATCH($E1084,Esquemas_NORM!$A$2:$A$126,0),MATCH(AA$4,Esquemas_NORM!$H$1:$K$1,0)))</f>
        <v>A la fecha no ha conformado un EAT Región</v>
      </c>
      <c r="AB1084" s="568" t="str">
        <f>IF($E1084="","",INDEX(Esquemas_NORM!$H$2:$K$126,MATCH($E1084,Esquemas_NORM!$A$2:$A$126,0),MATCH(AB$4,Esquemas_NORM!$H$1:$K$1,0)))</f>
        <v>A la fecha no ha conformado un EAT Área Metropolitana</v>
      </c>
      <c r="AC1084" s="568" t="str">
        <f>IF($E1084="","",INDEX(Esquemas_NORM!$H$2:$K$126,MATCH($E1084,Esquemas_NORM!$A$2:$A$126,0),MATCH(AC$4,Esquemas_NORM!$H$1:$K$1,0)))</f>
        <v>MUNICIPIOS UNIDOS DEL SUR DE ANTIOQUIA - MUSA</v>
      </c>
      <c r="AD1084" s="645"/>
    </row>
    <row r="1085" spans="1:32" hidden="1" x14ac:dyDescent="0.3">
      <c r="A1085" s="556">
        <v>2023</v>
      </c>
      <c r="B1085" s="529" t="s">
        <v>556</v>
      </c>
      <c r="C1085" s="529" t="s">
        <v>315</v>
      </c>
      <c r="D1085" s="529" t="s">
        <v>575</v>
      </c>
      <c r="E1085" s="529" t="s">
        <v>326</v>
      </c>
      <c r="F1085" s="529" t="s">
        <v>318</v>
      </c>
      <c r="G1085" s="529" t="s">
        <v>327</v>
      </c>
      <c r="H1085" s="557">
        <v>16.370702842011049</v>
      </c>
      <c r="I1085" s="557">
        <v>0.48445779211724432</v>
      </c>
      <c r="J1085" s="558">
        <v>16.855160634128293</v>
      </c>
      <c r="K1085" s="557">
        <v>6.7431876070395624</v>
      </c>
      <c r="L1085" s="557">
        <v>1.5419625655080302</v>
      </c>
      <c r="M1085" s="558">
        <v>8.285150172547592</v>
      </c>
      <c r="N1085" s="557">
        <v>26.229257786550271</v>
      </c>
      <c r="O1085" s="557">
        <v>25.318096176130254</v>
      </c>
      <c r="P1085" s="557">
        <v>4.8073722686153708</v>
      </c>
      <c r="Q1085" s="557">
        <v>3.5576489124998991</v>
      </c>
      <c r="R1085" s="557">
        <v>12.077263728131268</v>
      </c>
      <c r="S1085" s="557">
        <v>13.478294779691804</v>
      </c>
      <c r="T1085" s="557">
        <v>15.857466727945983</v>
      </c>
      <c r="U1085" s="557">
        <v>7.5846978596281671</v>
      </c>
      <c r="V1085" s="558">
        <v>108.91009823919302</v>
      </c>
      <c r="W1085" s="558">
        <v>147.56013254405448</v>
      </c>
      <c r="X1085" s="557">
        <v>16.345991552297814</v>
      </c>
      <c r="Y1085" s="559">
        <v>163.82594056581186</v>
      </c>
      <c r="Z1085" s="568" t="str">
        <f>SUBSTITUTE(SUBSTITUTE(SUBSTITUTE(SUBSTITUTE(IF(E1085="","",VLOOKUP(E1085,Esquemas_NORM!$A$2:$H$126,8,FALSE)),"PROVINCIA ADMINISTRATIVA Y DE PLANIFICACIÓN","PAT"),"PROVINCIA ADMINISTRATIVA Y DE PLANIFICACION","PAT"),"PROVINCIA ADMINISTRATIVA DE PLANIFICACION","PAT"),"PROVINCIA ADMINISTRATIVA Y PLANIFICACION","PAT")</f>
        <v>PAT DEL AGUA, BOSQUES Y EL TURISMO</v>
      </c>
      <c r="AA1085" s="568" t="str">
        <f>IF($E1085="","",INDEX(Esquemas_NORM!$H$2:$K$126,MATCH($E1085,Esquemas_NORM!$A$2:$A$126,0),MATCH(AA$4,Esquemas_NORM!$H$1:$K$1,0)))</f>
        <v>A la fecha no ha conformado un EAT Región</v>
      </c>
      <c r="AB1085" s="568" t="str">
        <f>IF($E1085="","",INDEX(Esquemas_NORM!$H$2:$K$126,MATCH($E1085,Esquemas_NORM!$A$2:$A$126,0),MATCH(AB$4,Esquemas_NORM!$H$1:$K$1,0)))</f>
        <v>A la fecha no ha conformado un EAT Área Metropolitana</v>
      </c>
      <c r="AC1085" s="568" t="str">
        <f>IF($E1085="","",INDEX(Esquemas_NORM!$H$2:$K$126,MATCH($E1085,Esquemas_NORM!$A$2:$A$126,0),MATCH(AC$4,Esquemas_NORM!$H$1:$K$1,0)))</f>
        <v>A la fecha no ha conformado un EAT asociación - unión</v>
      </c>
      <c r="AD1085" s="645"/>
    </row>
    <row r="1086" spans="1:32" hidden="1" x14ac:dyDescent="0.3">
      <c r="A1086" s="556">
        <v>2023</v>
      </c>
      <c r="B1086" s="529" t="s">
        <v>556</v>
      </c>
      <c r="C1086" s="529" t="s">
        <v>315</v>
      </c>
      <c r="D1086" s="529" t="s">
        <v>574</v>
      </c>
      <c r="E1086" s="529" t="s">
        <v>328</v>
      </c>
      <c r="F1086" s="529" t="s">
        <v>318</v>
      </c>
      <c r="G1086" s="529" t="s">
        <v>329</v>
      </c>
      <c r="H1086" s="557">
        <v>14.315792279504555</v>
      </c>
      <c r="I1086" s="557">
        <v>0</v>
      </c>
      <c r="J1086" s="558">
        <v>14.315792279504555</v>
      </c>
      <c r="K1086" s="557">
        <v>0.81682551808255999</v>
      </c>
      <c r="L1086" s="557">
        <v>2.298393839287356</v>
      </c>
      <c r="M1086" s="558">
        <v>3.1152193573699161</v>
      </c>
      <c r="N1086" s="557">
        <v>9.5875887534057167</v>
      </c>
      <c r="O1086" s="557">
        <v>4.2678852626577708</v>
      </c>
      <c r="P1086" s="557">
        <v>0.90089820089813821</v>
      </c>
      <c r="Q1086" s="557">
        <v>0.90936353175512141</v>
      </c>
      <c r="R1086" s="557">
        <v>5.2346088267927673</v>
      </c>
      <c r="S1086" s="557">
        <v>3.3061887633481235</v>
      </c>
      <c r="T1086" s="557">
        <v>5.8100956708125944</v>
      </c>
      <c r="U1086" s="557">
        <v>2.1539453983003671</v>
      </c>
      <c r="V1086" s="558">
        <v>32.170574407970598</v>
      </c>
      <c r="W1086" s="558">
        <v>58.536578453682729</v>
      </c>
      <c r="X1086" s="557">
        <v>6.4843965670679244</v>
      </c>
      <c r="Y1086" s="559">
        <v>64.989166500079932</v>
      </c>
      <c r="Z1086" s="568" t="str">
        <f>SUBSTITUTE(SUBSTITUTE(SUBSTITUTE(SUBSTITUTE(IF(E1086="","",VLOOKUP(E1086,Esquemas_NORM!$A$2:$H$126,8,FALSE)),"PROVINCIA ADMINISTRATIVA Y DE PLANIFICACIÓN","PAT"),"PROVINCIA ADMINISTRATIVA Y DE PLANIFICACION","PAT"),"PROVINCIA ADMINISTRATIVA DE PLANIFICACION","PAT"),"PROVINCIA ADMINISTRATIVA Y PLANIFICACION","PAT")</f>
        <v>PAT DEL AGUA, BOSQUES Y EL TURISMO</v>
      </c>
      <c r="AA1086" s="568" t="str">
        <f>IF($E1086="","",INDEX(Esquemas_NORM!$H$2:$K$126,MATCH($E1086,Esquemas_NORM!$A$2:$A$126,0),MATCH(AA$4,Esquemas_NORM!$H$1:$K$1,0)))</f>
        <v>A la fecha no ha conformado un EAT Región</v>
      </c>
      <c r="AB1086" s="568" t="str">
        <f>IF($E1086="","",INDEX(Esquemas_NORM!$H$2:$K$126,MATCH($E1086,Esquemas_NORM!$A$2:$A$126,0),MATCH(AB$4,Esquemas_NORM!$H$1:$K$1,0)))</f>
        <v>A la fecha no ha conformado un EAT Área Metropolitana</v>
      </c>
      <c r="AC1086" s="568" t="str">
        <f>IF($E1086="","",INDEX(Esquemas_NORM!$H$2:$K$126,MATCH($E1086,Esquemas_NORM!$A$2:$A$126,0),MATCH(AC$4,Esquemas_NORM!$H$1:$K$1,0)))</f>
        <v>A la fecha no ha conformado un EAT asociación - unión</v>
      </c>
      <c r="AD1086" s="645"/>
    </row>
    <row r="1087" spans="1:32" hidden="1" x14ac:dyDescent="0.3">
      <c r="A1087" s="556">
        <v>2023</v>
      </c>
      <c r="B1087" s="529" t="s">
        <v>556</v>
      </c>
      <c r="C1087" s="529" t="s">
        <v>315</v>
      </c>
      <c r="D1087" s="529" t="s">
        <v>576</v>
      </c>
      <c r="E1087" s="529" t="s">
        <v>330</v>
      </c>
      <c r="F1087" s="529" t="s">
        <v>318</v>
      </c>
      <c r="G1087" s="529" t="s">
        <v>331</v>
      </c>
      <c r="H1087" s="557">
        <v>92.563673299444432</v>
      </c>
      <c r="I1087" s="557">
        <v>0</v>
      </c>
      <c r="J1087" s="558">
        <v>92.563673299444432</v>
      </c>
      <c r="K1087" s="557">
        <v>23.194304157184657</v>
      </c>
      <c r="L1087" s="557">
        <v>21.634691218689735</v>
      </c>
      <c r="M1087" s="558">
        <v>44.828995375874392</v>
      </c>
      <c r="N1087" s="557">
        <v>20.088087087490084</v>
      </c>
      <c r="O1087" s="557">
        <v>238.26022591472619</v>
      </c>
      <c r="P1087" s="557">
        <v>25.74994609461622</v>
      </c>
      <c r="Q1087" s="557">
        <v>26.817868354329846</v>
      </c>
      <c r="R1087" s="557">
        <v>89.88194826600504</v>
      </c>
      <c r="S1087" s="557">
        <v>83.317215485719032</v>
      </c>
      <c r="T1087" s="557">
        <v>66.326560415237665</v>
      </c>
      <c r="U1087" s="557">
        <v>32.645413728672757</v>
      </c>
      <c r="V1087" s="558">
        <v>583.08726534679693</v>
      </c>
      <c r="W1087" s="558">
        <v>759.68352942906006</v>
      </c>
      <c r="X1087" s="557">
        <v>84.15403497120947</v>
      </c>
      <c r="Y1087" s="559">
        <v>843.42475569352109</v>
      </c>
      <c r="Z1087" s="568" t="str">
        <f>SUBSTITUTE(SUBSTITUTE(SUBSTITUTE(SUBSTITUTE(IF(E1087="","",VLOOKUP(E1087,Esquemas_NORM!$A$2:$H$126,8,FALSE)),"PROVINCIA ADMINISTRATIVA Y DE PLANIFICACIÓN","PAT"),"PROVINCIA ADMINISTRATIVA Y DE PLANIFICACION","PAT"),"PROVINCIA ADMINISTRATIVA DE PLANIFICACION","PAT"),"PROVINCIA ADMINISTRATIVA Y PLANIFICACION","PAT")</f>
        <v>A la fecha no ha conformado un EAT Provincia</v>
      </c>
      <c r="AA1087" s="568" t="str">
        <f>IF($E1087="","",INDEX(Esquemas_NORM!$H$2:$K$126,MATCH($E1087,Esquemas_NORM!$A$2:$A$126,0),MATCH(AA$4,Esquemas_NORM!$H$1:$K$1,0)))</f>
        <v>A la fecha no ha conformado un EAT Región</v>
      </c>
      <c r="AB1087" s="568" t="str">
        <f>IF($E1087="","",INDEX(Esquemas_NORM!$H$2:$K$126,MATCH($E1087,Esquemas_NORM!$A$2:$A$126,0),MATCH(AB$4,Esquemas_NORM!$H$1:$K$1,0)))</f>
        <v>A la fecha no ha conformado un EAT Área Metropolitana</v>
      </c>
      <c r="AC1087" s="568" t="str">
        <f>IF($E1087="","",INDEX(Esquemas_NORM!$H$2:$K$126,MATCH($E1087,Esquemas_NORM!$A$2:$A$126,0),MATCH(AC$4,Esquemas_NORM!$H$1:$K$1,0)))</f>
        <v>MUNICIPIOS ASOCIADOS DEL ALTIPLANO DEL ORIENTE ANTIOQUEÑO - MASORA</v>
      </c>
      <c r="AD1087" s="645"/>
      <c r="AE1087" s="645"/>
      <c r="AF1087" s="645"/>
    </row>
    <row r="1088" spans="1:32" hidden="1" x14ac:dyDescent="0.3">
      <c r="A1088" s="556">
        <v>2023</v>
      </c>
      <c r="B1088" s="529" t="s">
        <v>556</v>
      </c>
      <c r="C1088" s="529" t="s">
        <v>315</v>
      </c>
      <c r="D1088" s="529" t="s">
        <v>574</v>
      </c>
      <c r="E1088" s="529" t="s">
        <v>332</v>
      </c>
      <c r="F1088" s="529" t="s">
        <v>318</v>
      </c>
      <c r="G1088" s="529" t="s">
        <v>333</v>
      </c>
      <c r="H1088" s="557">
        <v>194.39065691690519</v>
      </c>
      <c r="I1088" s="557">
        <v>0</v>
      </c>
      <c r="J1088" s="558">
        <v>194.39065691690519</v>
      </c>
      <c r="K1088" s="557">
        <v>14.224244382466651</v>
      </c>
      <c r="L1088" s="557">
        <v>11.371928273312271</v>
      </c>
      <c r="M1088" s="558">
        <v>25.596172655778922</v>
      </c>
      <c r="N1088" s="557">
        <v>6.031857642805198</v>
      </c>
      <c r="O1088" s="557">
        <v>60.402468164916485</v>
      </c>
      <c r="P1088" s="557">
        <v>9.2446891554489365</v>
      </c>
      <c r="Q1088" s="557">
        <v>6.2563561729814969</v>
      </c>
      <c r="R1088" s="557">
        <v>37.345383435814917</v>
      </c>
      <c r="S1088" s="557">
        <v>24.065253051141372</v>
      </c>
      <c r="T1088" s="557">
        <v>27.896527823310585</v>
      </c>
      <c r="U1088" s="557">
        <v>10.27532191132525</v>
      </c>
      <c r="V1088" s="558">
        <v>181.51785735774425</v>
      </c>
      <c r="W1088" s="558">
        <v>495.80414852215529</v>
      </c>
      <c r="X1088" s="557">
        <v>54.922764595137423</v>
      </c>
      <c r="Y1088" s="559">
        <v>550.45749531181809</v>
      </c>
      <c r="Z1088" s="568" t="str">
        <f>SUBSTITUTE(SUBSTITUTE(SUBSTITUTE(SUBSTITUTE(IF(E1088="","",VLOOKUP(E1088,Esquemas_NORM!$A$2:$H$126,8,FALSE)),"PROVINCIA ADMINISTRATIVA Y DE PLANIFICACIÓN","PAT"),"PROVINCIA ADMINISTRATIVA Y DE PLANIFICACION","PAT"),"PROVINCIA ADMINISTRATIVA DE PLANIFICACION","PAT"),"PROVINCIA ADMINISTRATIVA Y PLANIFICACION","PAT")</f>
        <v>PAT DEL AGUA, BOSQUES Y EL TURISMO</v>
      </c>
      <c r="AA1088" s="568" t="str">
        <f>IF($E1088="","",INDEX(Esquemas_NORM!$H$2:$K$126,MATCH($E1088,Esquemas_NORM!$A$2:$A$126,0),MATCH(AA$4,Esquemas_NORM!$H$1:$K$1,0)))</f>
        <v>A la fecha no ha conformado un EAT Región</v>
      </c>
      <c r="AB1088" s="568" t="str">
        <f>IF($E1088="","",INDEX(Esquemas_NORM!$H$2:$K$126,MATCH($E1088,Esquemas_NORM!$A$2:$A$126,0),MATCH(AB$4,Esquemas_NORM!$H$1:$K$1,0)))</f>
        <v>A la fecha no ha conformado un EAT Área Metropolitana</v>
      </c>
      <c r="AC1088" s="568" t="str">
        <f>IF($E1088="","",INDEX(Esquemas_NORM!$H$2:$K$126,MATCH($E1088,Esquemas_NORM!$A$2:$A$126,0),MATCH(AC$4,Esquemas_NORM!$H$1:$K$1,0)))</f>
        <v>A la fecha no ha conformado un EAT asociación - unión</v>
      </c>
      <c r="AD1088" s="645"/>
    </row>
    <row r="1089" spans="1:30" hidden="1" x14ac:dyDescent="0.3">
      <c r="A1089" s="556">
        <v>2023</v>
      </c>
      <c r="B1089" s="529" t="s">
        <v>556</v>
      </c>
      <c r="C1089" s="529" t="s">
        <v>315</v>
      </c>
      <c r="D1089" s="529" t="s">
        <v>576</v>
      </c>
      <c r="E1089" s="529" t="s">
        <v>334</v>
      </c>
      <c r="F1089" s="529" t="s">
        <v>318</v>
      </c>
      <c r="G1089" s="529" t="s">
        <v>335</v>
      </c>
      <c r="H1089" s="557">
        <v>79.390462404434345</v>
      </c>
      <c r="I1089" s="557">
        <v>1.0540151082931444</v>
      </c>
      <c r="J1089" s="558">
        <v>80.444477512727488</v>
      </c>
      <c r="K1089" s="557">
        <v>26.961656355950858</v>
      </c>
      <c r="L1089" s="557">
        <v>8.4917348417694001</v>
      </c>
      <c r="M1089" s="558">
        <v>35.453391197720258</v>
      </c>
      <c r="N1089" s="557">
        <v>30.198543860308469</v>
      </c>
      <c r="O1089" s="557">
        <v>102.16177265072044</v>
      </c>
      <c r="P1089" s="557">
        <v>24.982622449239198</v>
      </c>
      <c r="Q1089" s="557">
        <v>17.665569795728445</v>
      </c>
      <c r="R1089" s="557">
        <v>81.219445868505176</v>
      </c>
      <c r="S1089" s="557">
        <v>53.119372377022742</v>
      </c>
      <c r="T1089" s="557">
        <v>53.847753874209921</v>
      </c>
      <c r="U1089" s="557">
        <v>24.775737827252549</v>
      </c>
      <c r="V1089" s="558">
        <v>387.97081870298695</v>
      </c>
      <c r="W1089" s="558">
        <v>532.49341021982013</v>
      </c>
      <c r="X1089" s="557">
        <v>58.987022002777636</v>
      </c>
      <c r="Y1089" s="559">
        <v>591.19107763281181</v>
      </c>
      <c r="Z1089" s="568" t="str">
        <f>SUBSTITUTE(SUBSTITUTE(SUBSTITUTE(SUBSTITUTE(IF(E1089="","",VLOOKUP(E1089,Esquemas_NORM!$A$2:$H$126,8,FALSE)),"PROVINCIA ADMINISTRATIVA Y DE PLANIFICACIÓN","PAT"),"PROVINCIA ADMINISTRATIVA Y DE PLANIFICACION","PAT"),"PROVINCIA ADMINISTRATIVA DE PLANIFICACION","PAT"),"PROVINCIA ADMINISTRATIVA Y PLANIFICACION","PAT")</f>
        <v>A la fecha no ha conformado un EAT Provincia</v>
      </c>
      <c r="AA1089" s="568" t="str">
        <f>IF($E1089="","",INDEX(Esquemas_NORM!$H$2:$K$126,MATCH($E1089,Esquemas_NORM!$A$2:$A$126,0),MATCH(AA$4,Esquemas_NORM!$H$1:$K$1,0)))</f>
        <v>A la fecha no ha conformado un EAT Región</v>
      </c>
      <c r="AB1089" s="568" t="str">
        <f>IF($E1089="","",INDEX(Esquemas_NORM!$H$2:$K$126,MATCH($E1089,Esquemas_NORM!$A$2:$A$126,0),MATCH(AB$4,Esquemas_NORM!$H$1:$K$1,0)))</f>
        <v>A la fecha no ha conformado un EAT Área Metropolitana</v>
      </c>
      <c r="AC1089" s="568" t="str">
        <f>IF($E1089="","",INDEX(Esquemas_NORM!$H$2:$K$126,MATCH($E1089,Esquemas_NORM!$A$2:$A$126,0),MATCH(AC$4,Esquemas_NORM!$H$1:$K$1,0)))</f>
        <v>MUNICIPIOS ASOCIADOS DEL ALTIPLANO DEL ORIENTE ANTIOQUEÑO - MASORA</v>
      </c>
      <c r="AD1089" s="645"/>
    </row>
    <row r="1090" spans="1:30" hidden="1" x14ac:dyDescent="0.3">
      <c r="A1090" s="556">
        <v>2023</v>
      </c>
      <c r="B1090" s="529" t="s">
        <v>556</v>
      </c>
      <c r="C1090" s="529" t="s">
        <v>315</v>
      </c>
      <c r="D1090" s="529" t="s">
        <v>576</v>
      </c>
      <c r="E1090" s="529" t="s">
        <v>336</v>
      </c>
      <c r="F1090" s="529" t="s">
        <v>318</v>
      </c>
      <c r="G1090" s="529" t="s">
        <v>338</v>
      </c>
      <c r="H1090" s="557">
        <v>140.47152249638594</v>
      </c>
      <c r="I1090" s="557">
        <v>0</v>
      </c>
      <c r="J1090" s="558">
        <v>140.47152249638594</v>
      </c>
      <c r="K1090" s="557">
        <v>32.315319306216523</v>
      </c>
      <c r="L1090" s="557">
        <v>4.0208666610475312</v>
      </c>
      <c r="M1090" s="558">
        <v>36.336185967264058</v>
      </c>
      <c r="N1090" s="557">
        <v>7.7709692989153138</v>
      </c>
      <c r="O1090" s="557">
        <v>88.975574967123322</v>
      </c>
      <c r="P1090" s="557">
        <v>12.489458532731362</v>
      </c>
      <c r="Q1090" s="557">
        <v>13.368842278714881</v>
      </c>
      <c r="R1090" s="557">
        <v>37.242193128190038</v>
      </c>
      <c r="S1090" s="557">
        <v>44.265936833830494</v>
      </c>
      <c r="T1090" s="557">
        <v>59.87467615259483</v>
      </c>
      <c r="U1090" s="557">
        <v>14.942852244065536</v>
      </c>
      <c r="V1090" s="558">
        <v>278.93050343616579</v>
      </c>
      <c r="W1090" s="558">
        <v>518.54125625998915</v>
      </c>
      <c r="X1090" s="557">
        <v>57.441470458272406</v>
      </c>
      <c r="Y1090" s="559">
        <v>575.70095366790429</v>
      </c>
      <c r="Z1090" s="568" t="str">
        <f>SUBSTITUTE(SUBSTITUTE(SUBSTITUTE(SUBSTITUTE(IF(E1090="","",VLOOKUP(E1090,Esquemas_NORM!$A$2:$H$126,8,FALSE)),"PROVINCIA ADMINISTRATIVA Y DE PLANIFICACIÓN","PAT"),"PROVINCIA ADMINISTRATIVA Y DE PLANIFICACION","PAT"),"PROVINCIA ADMINISTRATIVA DE PLANIFICACION","PAT"),"PROVINCIA ADMINISTRATIVA Y PLANIFICACION","PAT")</f>
        <v>A la fecha no ha conformado un EAT Provincia</v>
      </c>
      <c r="AA1090" s="568" t="str">
        <f>IF($E1090="","",INDEX(Esquemas_NORM!$H$2:$K$126,MATCH($E1090,Esquemas_NORM!$A$2:$A$126,0),MATCH(AA$4,Esquemas_NORM!$H$1:$K$1,0)))</f>
        <v>Región de Planeación y Gestión Aeroportuaria de Oriente</v>
      </c>
      <c r="AB1090" s="568" t="str">
        <f>IF($E1090="","",INDEX(Esquemas_NORM!$H$2:$K$126,MATCH($E1090,Esquemas_NORM!$A$2:$A$126,0),MATCH(AB$4,Esquemas_NORM!$H$1:$K$1,0)))</f>
        <v>A la fecha no ha conformado un EAT Área Metropolitana</v>
      </c>
      <c r="AC1090" s="568" t="str">
        <f>IF($E1090="","",INDEX(Esquemas_NORM!$H$2:$K$126,MATCH($E1090,Esquemas_NORM!$A$2:$A$126,0),MATCH(AC$4,Esquemas_NORM!$H$1:$K$1,0)))</f>
        <v>MUNICIPIOS ASOCIADOS DEL ALTIPLANO DEL ORIENTE ANTIOQUEÑO - MASORA</v>
      </c>
      <c r="AD1090" s="645"/>
    </row>
    <row r="1091" spans="1:30" x14ac:dyDescent="0.3">
      <c r="A1091" s="556">
        <v>2023</v>
      </c>
      <c r="B1091" s="529" t="s">
        <v>556</v>
      </c>
      <c r="C1091" s="529" t="s">
        <v>315</v>
      </c>
      <c r="D1091" s="529" t="s">
        <v>574</v>
      </c>
      <c r="E1091" s="529" t="s">
        <v>339</v>
      </c>
      <c r="F1091" s="529" t="s">
        <v>318</v>
      </c>
      <c r="G1091" s="529" t="s">
        <v>340</v>
      </c>
      <c r="H1091" s="557">
        <v>12.410170635499032</v>
      </c>
      <c r="I1091" s="557">
        <v>0</v>
      </c>
      <c r="J1091" s="558">
        <v>12.410170635499032</v>
      </c>
      <c r="K1091" s="557">
        <v>2.0835934454463385</v>
      </c>
      <c r="L1091" s="557">
        <v>2.808082831031312</v>
      </c>
      <c r="M1091" s="558">
        <v>4.89167627647765</v>
      </c>
      <c r="N1091" s="557">
        <v>6.0560861764273719</v>
      </c>
      <c r="O1091" s="557">
        <v>10.126176991782401</v>
      </c>
      <c r="P1091" s="557">
        <v>4.1871255990476994</v>
      </c>
      <c r="Q1091" s="557">
        <v>3.635605235748419</v>
      </c>
      <c r="R1091" s="557">
        <v>11.157970669925836</v>
      </c>
      <c r="S1091" s="557">
        <v>8.8501305867253315</v>
      </c>
      <c r="T1091" s="557">
        <v>17.728593081087833</v>
      </c>
      <c r="U1091" s="557">
        <v>5.5559963712848273</v>
      </c>
      <c r="V1091" s="558">
        <v>67.297684712029735</v>
      </c>
      <c r="W1091" s="558">
        <v>88.011154249817054</v>
      </c>
      <c r="X1091" s="557">
        <v>9.7494462702947917</v>
      </c>
      <c r="Y1091" s="559">
        <v>97.712775643886502</v>
      </c>
      <c r="Z1091" s="568" t="str">
        <f>SUBSTITUTE(SUBSTITUTE(SUBSTITUTE(SUBSTITUTE(IF(E1091="","",VLOOKUP(E1091,Esquemas_NORM!$A$2:$H$126,8,FALSE)),"PROVINCIA ADMINISTRATIVA Y DE PLANIFICACIÓN","PAT"),"PROVINCIA ADMINISTRATIVA Y DE PLANIFICACION","PAT"),"PROVINCIA ADMINISTRATIVA DE PLANIFICACION","PAT"),"PROVINCIA ADMINISTRATIVA Y PLANIFICACION","PAT")</f>
        <v>PAT DEL AGUA, BOSQUES Y EL TURISMO</v>
      </c>
      <c r="AA1091" s="568" t="str">
        <f>IF($E1091="","",INDEX(Esquemas_NORM!$H$2:$K$126,MATCH($E1091,Esquemas_NORM!$A$2:$A$126,0),MATCH(AA$4,Esquemas_NORM!$H$1:$K$1,0)))</f>
        <v>A la fecha no ha conformado un EAT Región</v>
      </c>
      <c r="AB1091" s="568" t="str">
        <f>IF($E1091="","",INDEX(Esquemas_NORM!$H$2:$K$126,MATCH($E1091,Esquemas_NORM!$A$2:$A$126,0),MATCH(AB$4,Esquemas_NORM!$H$1:$K$1,0)))</f>
        <v>A la fecha no ha conformado un EAT Área Metropolitana</v>
      </c>
      <c r="AC1091" s="568" t="str">
        <f>IF($E1091="","",INDEX(Esquemas_NORM!$H$2:$K$126,MATCH($E1091,Esquemas_NORM!$A$2:$A$126,0),MATCH(AC$4,Esquemas_NORM!$H$1:$K$1,0)))</f>
        <v>A la fecha no ha conformado un EAT asociación - unión</v>
      </c>
      <c r="AD1091" s="645"/>
    </row>
    <row r="1092" spans="1:30" hidden="1" x14ac:dyDescent="0.3">
      <c r="A1092" s="556">
        <v>2023</v>
      </c>
      <c r="B1092" s="529" t="s">
        <v>556</v>
      </c>
      <c r="C1092" s="529" t="s">
        <v>315</v>
      </c>
      <c r="D1092" s="529" t="s">
        <v>576</v>
      </c>
      <c r="E1092" s="529" t="s">
        <v>341</v>
      </c>
      <c r="F1092" s="529" t="s">
        <v>318</v>
      </c>
      <c r="G1092" s="529" t="s">
        <v>342</v>
      </c>
      <c r="H1092" s="557">
        <v>46.099259846722859</v>
      </c>
      <c r="I1092" s="557">
        <v>0</v>
      </c>
      <c r="J1092" s="558">
        <v>46.099259846722859</v>
      </c>
      <c r="K1092" s="557">
        <v>573.96423800320633</v>
      </c>
      <c r="L1092" s="557">
        <v>122.76288888888881</v>
      </c>
      <c r="M1092" s="558">
        <v>696.72712689209516</v>
      </c>
      <c r="N1092" s="557">
        <v>40.437248299868301</v>
      </c>
      <c r="O1092" s="557">
        <v>211.10015563926927</v>
      </c>
      <c r="P1092" s="557">
        <v>31.645710353821915</v>
      </c>
      <c r="Q1092" s="557">
        <v>25.506309294319639</v>
      </c>
      <c r="R1092" s="557">
        <v>118.25678591475673</v>
      </c>
      <c r="S1092" s="557">
        <v>88.171659685203053</v>
      </c>
      <c r="T1092" s="557">
        <v>51.062392157806414</v>
      </c>
      <c r="U1092" s="557">
        <v>30.555454285688153</v>
      </c>
      <c r="V1092" s="558">
        <v>596.73571563073358</v>
      </c>
      <c r="W1092" s="558">
        <v>1295.6071612261476</v>
      </c>
      <c r="X1092" s="557">
        <v>143.52104018457328</v>
      </c>
      <c r="Y1092" s="559">
        <v>1438.424174146789</v>
      </c>
      <c r="Z1092" s="568" t="str">
        <f>SUBSTITUTE(SUBSTITUTE(SUBSTITUTE(SUBSTITUTE(IF(E1092="","",VLOOKUP(E1092,Esquemas_NORM!$A$2:$H$126,8,FALSE)),"PROVINCIA ADMINISTRATIVA Y DE PLANIFICACIÓN","PAT"),"PROVINCIA ADMINISTRATIVA Y DE PLANIFICACION","PAT"),"PROVINCIA ADMINISTRATIVA DE PLANIFICACION","PAT"),"PROVINCIA ADMINISTRATIVA Y PLANIFICACION","PAT")</f>
        <v>A la fecha no ha conformado un EAT Provincia</v>
      </c>
      <c r="AA1092" s="568" t="str">
        <f>IF($E1092="","",INDEX(Esquemas_NORM!$H$2:$K$126,MATCH($E1092,Esquemas_NORM!$A$2:$A$126,0),MATCH(AA$4,Esquemas_NORM!$H$1:$K$1,0)))</f>
        <v>A la fecha no ha conformado un EAT Región</v>
      </c>
      <c r="AB1092" s="568" t="str">
        <f>IF($E1092="","",INDEX(Esquemas_NORM!$H$2:$K$126,MATCH($E1092,Esquemas_NORM!$A$2:$A$126,0),MATCH(AB$4,Esquemas_NORM!$H$1:$K$1,0)))</f>
        <v>A la fecha no ha conformado un EAT Área Metropolitana</v>
      </c>
      <c r="AC1092" s="568" t="str">
        <f>IF($E1092="","",INDEX(Esquemas_NORM!$H$2:$K$126,MATCH($E1092,Esquemas_NORM!$A$2:$A$126,0),MATCH(AC$4,Esquemas_NORM!$H$1:$K$1,0)))</f>
        <v>MUNICIPIOS ASOCIADOS DEL ALTIPLANO DEL ORIENTE ANTIOQUEÑO - MASORA</v>
      </c>
      <c r="AD1092" s="645"/>
    </row>
    <row r="1093" spans="1:30" hidden="1" x14ac:dyDescent="0.3">
      <c r="A1093" s="556">
        <v>2023</v>
      </c>
      <c r="B1093" s="529" t="s">
        <v>556</v>
      </c>
      <c r="C1093" s="529" t="s">
        <v>315</v>
      </c>
      <c r="D1093" s="529" t="s">
        <v>574</v>
      </c>
      <c r="E1093" s="529" t="s">
        <v>343</v>
      </c>
      <c r="F1093" s="529" t="s">
        <v>318</v>
      </c>
      <c r="G1093" s="529" t="s">
        <v>344</v>
      </c>
      <c r="H1093" s="557">
        <v>3.9229661113844521</v>
      </c>
      <c r="I1093" s="557">
        <v>0</v>
      </c>
      <c r="J1093" s="558">
        <v>3.9229661113844521</v>
      </c>
      <c r="K1093" s="557">
        <v>11.12212294624927</v>
      </c>
      <c r="L1093" s="557">
        <v>9.8820430800280228</v>
      </c>
      <c r="M1093" s="558">
        <v>21.004166026277293</v>
      </c>
      <c r="N1093" s="557">
        <v>19.014836770535279</v>
      </c>
      <c r="O1093" s="557">
        <v>143.00351567712175</v>
      </c>
      <c r="P1093" s="557">
        <v>16.151009920383824</v>
      </c>
      <c r="Q1093" s="557">
        <v>11.180370184200957</v>
      </c>
      <c r="R1093" s="557">
        <v>103.35842257577889</v>
      </c>
      <c r="S1093" s="557">
        <v>52.05655061547067</v>
      </c>
      <c r="T1093" s="557">
        <v>60.50381236068754</v>
      </c>
      <c r="U1093" s="557">
        <v>20.790729360212925</v>
      </c>
      <c r="V1093" s="558">
        <v>426.05924746439189</v>
      </c>
      <c r="W1093" s="558">
        <v>441.72196334697423</v>
      </c>
      <c r="X1093" s="557">
        <v>48.931803982874001</v>
      </c>
      <c r="Y1093" s="559">
        <v>490.41373754722548</v>
      </c>
      <c r="Z1093" s="568" t="str">
        <f>SUBSTITUTE(SUBSTITUTE(SUBSTITUTE(SUBSTITUTE(IF(E1093="","",VLOOKUP(E1093,Esquemas_NORM!$A$2:$H$126,8,FALSE)),"PROVINCIA ADMINISTRATIVA Y DE PLANIFICACIÓN","PAT"),"PROVINCIA ADMINISTRATIVA Y DE PLANIFICACION","PAT"),"PROVINCIA ADMINISTRATIVA DE PLANIFICACION","PAT"),"PROVINCIA ADMINISTRATIVA Y PLANIFICACION","PAT")</f>
        <v>PAT DEL AGUA, BOSQUES Y EL TURISMO</v>
      </c>
      <c r="AA1093" s="568" t="str">
        <f>IF($E1093="","",INDEX(Esquemas_NORM!$H$2:$K$126,MATCH($E1093,Esquemas_NORM!$A$2:$A$126,0),MATCH(AA$4,Esquemas_NORM!$H$1:$K$1,0)))</f>
        <v>A la fecha no ha conformado un EAT Región</v>
      </c>
      <c r="AB1093" s="568" t="str">
        <f>IF($E1093="","",INDEX(Esquemas_NORM!$H$2:$K$126,MATCH($E1093,Esquemas_NORM!$A$2:$A$126,0),MATCH(AB$4,Esquemas_NORM!$H$1:$K$1,0)))</f>
        <v>A la fecha no ha conformado un EAT Área Metropolitana</v>
      </c>
      <c r="AC1093" s="568" t="str">
        <f>IF($E1093="","",INDEX(Esquemas_NORM!$H$2:$K$126,MATCH($E1093,Esquemas_NORM!$A$2:$A$126,0),MATCH(AC$4,Esquemas_NORM!$H$1:$K$1,0)))</f>
        <v>A la fecha no ha conformado un EAT asociación - unión</v>
      </c>
      <c r="AD1093" s="645"/>
    </row>
    <row r="1094" spans="1:30" hidden="1" x14ac:dyDescent="0.3">
      <c r="A1094" s="556">
        <v>2023</v>
      </c>
      <c r="B1094" s="529" t="s">
        <v>556</v>
      </c>
      <c r="C1094" s="529" t="s">
        <v>315</v>
      </c>
      <c r="D1094" s="529" t="s">
        <v>576</v>
      </c>
      <c r="E1094" s="529" t="s">
        <v>345</v>
      </c>
      <c r="F1094" s="529" t="s">
        <v>318</v>
      </c>
      <c r="G1094" s="529" t="s">
        <v>346</v>
      </c>
      <c r="H1094" s="557">
        <v>57.204405752947054</v>
      </c>
      <c r="I1094" s="557">
        <v>0.10468830245868851</v>
      </c>
      <c r="J1094" s="558">
        <v>57.309094055405744</v>
      </c>
      <c r="K1094" s="557">
        <v>66.486229587659352</v>
      </c>
      <c r="L1094" s="557">
        <v>26.381114184014177</v>
      </c>
      <c r="M1094" s="558">
        <v>92.867343771673532</v>
      </c>
      <c r="N1094" s="557">
        <v>48.264350997081188</v>
      </c>
      <c r="O1094" s="557">
        <v>192.4673628167975</v>
      </c>
      <c r="P1094" s="557">
        <v>57.134934830557256</v>
      </c>
      <c r="Q1094" s="557">
        <v>59.701576787411987</v>
      </c>
      <c r="R1094" s="557">
        <v>149.86439501166134</v>
      </c>
      <c r="S1094" s="557">
        <v>102.09553763125351</v>
      </c>
      <c r="T1094" s="557">
        <v>89.13437431560331</v>
      </c>
      <c r="U1094" s="557">
        <v>49.029084207704599</v>
      </c>
      <c r="V1094" s="558">
        <v>747.6916165980706</v>
      </c>
      <c r="W1094" s="558">
        <v>889.87777872776769</v>
      </c>
      <c r="X1094" s="557">
        <v>98.576318703956815</v>
      </c>
      <c r="Y1094" s="559">
        <v>987.97054173942695</v>
      </c>
      <c r="Z1094" s="568" t="str">
        <f>SUBSTITUTE(SUBSTITUTE(SUBSTITUTE(SUBSTITUTE(IF(E1094="","",VLOOKUP(E1094,Esquemas_NORM!$A$2:$H$126,8,FALSE)),"PROVINCIA ADMINISTRATIVA Y DE PLANIFICACIÓN","PAT"),"PROVINCIA ADMINISTRATIVA Y DE PLANIFICACION","PAT"),"PROVINCIA ADMINISTRATIVA DE PLANIFICACION","PAT"),"PROVINCIA ADMINISTRATIVA Y PLANIFICACION","PAT")</f>
        <v>A la fecha no ha conformado un EAT Provincia</v>
      </c>
      <c r="AA1094" s="568" t="str">
        <f>IF($E1094="","",INDEX(Esquemas_NORM!$H$2:$K$126,MATCH($E1094,Esquemas_NORM!$A$2:$A$126,0),MATCH(AA$4,Esquemas_NORM!$H$1:$K$1,0)))</f>
        <v>Región de Planeación y Gestión Aeroportuaria de Oriente</v>
      </c>
      <c r="AB1094" s="568" t="str">
        <f>IF($E1094="","",INDEX(Esquemas_NORM!$H$2:$K$126,MATCH($E1094,Esquemas_NORM!$A$2:$A$126,0),MATCH(AB$4,Esquemas_NORM!$H$1:$K$1,0)))</f>
        <v>A la fecha no ha conformado un EAT Área Metropolitana</v>
      </c>
      <c r="AC1094" s="568" t="str">
        <f>IF($E1094="","",INDEX(Esquemas_NORM!$H$2:$K$126,MATCH($E1094,Esquemas_NORM!$A$2:$A$126,0),MATCH(AC$4,Esquemas_NORM!$H$1:$K$1,0)))</f>
        <v>MUNICIPIOS ASOCIADOS DEL ALTIPLANO DEL ORIENTE ANTIOQUEÑO - MASORA</v>
      </c>
      <c r="AD1094" s="645"/>
    </row>
    <row r="1095" spans="1:30" hidden="1" x14ac:dyDescent="0.3">
      <c r="A1095" s="556">
        <v>2023</v>
      </c>
      <c r="B1095" s="529" t="s">
        <v>556</v>
      </c>
      <c r="C1095" s="529" t="s">
        <v>315</v>
      </c>
      <c r="D1095" s="529" t="s">
        <v>576</v>
      </c>
      <c r="E1095" s="529" t="s">
        <v>347</v>
      </c>
      <c r="F1095" s="529" t="s">
        <v>318</v>
      </c>
      <c r="G1095" s="529" t="s">
        <v>349</v>
      </c>
      <c r="H1095" s="557">
        <v>54.591420594908605</v>
      </c>
      <c r="I1095" s="557">
        <v>3.103971049740134E-2</v>
      </c>
      <c r="J1095" s="558">
        <v>54.622460305406008</v>
      </c>
      <c r="K1095" s="557">
        <v>24.478569653808552</v>
      </c>
      <c r="L1095" s="557">
        <v>8.870823464668053</v>
      </c>
      <c r="M1095" s="558">
        <v>33.349393118476605</v>
      </c>
      <c r="N1095" s="557">
        <v>12.197450663872845</v>
      </c>
      <c r="O1095" s="557">
        <v>57.031418867802117</v>
      </c>
      <c r="P1095" s="557">
        <v>10.210494135189592</v>
      </c>
      <c r="Q1095" s="557">
        <v>15.876313059623191</v>
      </c>
      <c r="R1095" s="557">
        <v>32.900949798449858</v>
      </c>
      <c r="S1095" s="557">
        <v>31.014468630067466</v>
      </c>
      <c r="T1095" s="557">
        <v>40.522642721114785</v>
      </c>
      <c r="U1095" s="557">
        <v>20.005577924683433</v>
      </c>
      <c r="V1095" s="558">
        <v>219.75931580080325</v>
      </c>
      <c r="W1095" s="558">
        <v>326.13543711032554</v>
      </c>
      <c r="X1095" s="557">
        <v>36.127692541343563</v>
      </c>
      <c r="Y1095" s="559">
        <v>362.08590908178292</v>
      </c>
      <c r="Z1095" s="568" t="str">
        <f>SUBSTITUTE(SUBSTITUTE(SUBSTITUTE(SUBSTITUTE(IF(E1095="","",VLOOKUP(E1095,Esquemas_NORM!$A$2:$H$126,8,FALSE)),"PROVINCIA ADMINISTRATIVA Y DE PLANIFICACIÓN","PAT"),"PROVINCIA ADMINISTRATIVA Y DE PLANIFICACION","PAT"),"PROVINCIA ADMINISTRATIVA DE PLANIFICACION","PAT"),"PROVINCIA ADMINISTRATIVA Y PLANIFICACION","PAT")</f>
        <v>PAT DE LA PAZ</v>
      </c>
      <c r="AA1095" s="568" t="str">
        <f>IF($E1095="","",INDEX(Esquemas_NORM!$H$2:$K$126,MATCH($E1095,Esquemas_NORM!$A$2:$A$126,0),MATCH(AA$4,Esquemas_NORM!$H$1:$K$1,0)))</f>
        <v>Región de Planeación y Gestión Aeroportuaria de Oriente</v>
      </c>
      <c r="AB1095" s="568" t="str">
        <f>IF($E1095="","",INDEX(Esquemas_NORM!$H$2:$K$126,MATCH($E1095,Esquemas_NORM!$A$2:$A$126,0),MATCH(AB$4,Esquemas_NORM!$H$1:$K$1,0)))</f>
        <v>A la fecha no ha conformado un EAT Área Metropolitana</v>
      </c>
      <c r="AC1095" s="568" t="str">
        <f>IF($E1095="","",INDEX(Esquemas_NORM!$H$2:$K$126,MATCH($E1095,Esquemas_NORM!$A$2:$A$126,0),MATCH(AC$4,Esquemas_NORM!$H$1:$K$1,0)))</f>
        <v>MUNICIPIOS ASOCIADOS DEL ALTIPLANO DEL ORIENTE ANTIOQUEÑO - MASORA</v>
      </c>
      <c r="AD1095" s="645"/>
    </row>
    <row r="1096" spans="1:30" hidden="1" x14ac:dyDescent="0.3">
      <c r="A1096" s="556">
        <v>2023</v>
      </c>
      <c r="B1096" s="529" t="s">
        <v>556</v>
      </c>
      <c r="C1096" s="529" t="s">
        <v>315</v>
      </c>
      <c r="D1096" s="529" t="s">
        <v>576</v>
      </c>
      <c r="E1096" s="529" t="s">
        <v>350</v>
      </c>
      <c r="F1096" s="529" t="s">
        <v>318</v>
      </c>
      <c r="G1096" s="529" t="s">
        <v>351</v>
      </c>
      <c r="H1096" s="557">
        <v>187.05768982241275</v>
      </c>
      <c r="I1096" s="557">
        <v>0</v>
      </c>
      <c r="J1096" s="558">
        <v>187.05768982241275</v>
      </c>
      <c r="K1096" s="557">
        <v>453.23648292873088</v>
      </c>
      <c r="L1096" s="557">
        <v>45.715346205102222</v>
      </c>
      <c r="M1096" s="558">
        <v>498.95182913383309</v>
      </c>
      <c r="N1096" s="557">
        <v>55.599212187045438</v>
      </c>
      <c r="O1096" s="557">
        <v>129.65643814530645</v>
      </c>
      <c r="P1096" s="557">
        <v>37.78630184492566</v>
      </c>
      <c r="Q1096" s="557">
        <v>37.947985234344536</v>
      </c>
      <c r="R1096" s="557">
        <v>102.0436392254435</v>
      </c>
      <c r="S1096" s="557">
        <v>103.84411889500898</v>
      </c>
      <c r="T1096" s="557">
        <v>122.51510646177302</v>
      </c>
      <c r="U1096" s="557">
        <v>47.095238807923657</v>
      </c>
      <c r="V1096" s="558">
        <v>636.48804080177126</v>
      </c>
      <c r="W1096" s="558">
        <v>1356.3029823027082</v>
      </c>
      <c r="X1096" s="557">
        <v>150.2446271147179</v>
      </c>
      <c r="Y1096" s="559">
        <v>1505.8106003098251</v>
      </c>
      <c r="Z1096" s="568" t="str">
        <f>SUBSTITUTE(SUBSTITUTE(SUBSTITUTE(SUBSTITUTE(IF(E1096="","",VLOOKUP(E1096,Esquemas_NORM!$A$2:$H$126,8,FALSE)),"PROVINCIA ADMINISTRATIVA Y DE PLANIFICACIÓN","PAT"),"PROVINCIA ADMINISTRATIVA Y DE PLANIFICACION","PAT"),"PROVINCIA ADMINISTRATIVA DE PLANIFICACION","PAT"),"PROVINCIA ADMINISTRATIVA Y PLANIFICACION","PAT")</f>
        <v>PAT DEL AGUA, BOSQUES Y EL TURISMO</v>
      </c>
      <c r="AA1096" s="568" t="str">
        <f>IF($E1096="","",INDEX(Esquemas_NORM!$H$2:$K$126,MATCH($E1096,Esquemas_NORM!$A$2:$A$126,0),MATCH(AA$4,Esquemas_NORM!$H$1:$K$1,0)))</f>
        <v>A la fecha no ha conformado un EAT Región</v>
      </c>
      <c r="AB1096" s="568" t="str">
        <f>IF($E1096="","",INDEX(Esquemas_NORM!$H$2:$K$126,MATCH($E1096,Esquemas_NORM!$A$2:$A$126,0),MATCH(AB$4,Esquemas_NORM!$H$1:$K$1,0)))</f>
        <v>A la fecha no ha conformado un EAT Área Metropolitana</v>
      </c>
      <c r="AC1096" s="568" t="str">
        <f>IF($E1096="","",INDEX(Esquemas_NORM!$H$2:$K$126,MATCH($E1096,Esquemas_NORM!$A$2:$A$126,0),MATCH(AC$4,Esquemas_NORM!$H$1:$K$1,0)))</f>
        <v>MUNICIPIOS ASOCIADOS DEL ALTIPLANO DEL ORIENTE ANTIOQUEÑO - MASORA</v>
      </c>
      <c r="AD1096" s="645"/>
    </row>
    <row r="1097" spans="1:30" hidden="1" x14ac:dyDescent="0.3">
      <c r="A1097" s="556">
        <v>2023</v>
      </c>
      <c r="B1097" s="529" t="s">
        <v>556</v>
      </c>
      <c r="C1097" s="529" t="s">
        <v>315</v>
      </c>
      <c r="D1097" s="529" t="s">
        <v>573</v>
      </c>
      <c r="E1097" s="529" t="s">
        <v>352</v>
      </c>
      <c r="F1097" s="529" t="s">
        <v>318</v>
      </c>
      <c r="G1097" s="529" t="s">
        <v>353</v>
      </c>
      <c r="H1097" s="557">
        <v>19.386523521904586</v>
      </c>
      <c r="I1097" s="557">
        <v>0</v>
      </c>
      <c r="J1097" s="558">
        <v>19.386523521904586</v>
      </c>
      <c r="K1097" s="557">
        <v>5.2451201170080211</v>
      </c>
      <c r="L1097" s="557">
        <v>0.35454134521185837</v>
      </c>
      <c r="M1097" s="558">
        <v>5.5996614622198795</v>
      </c>
      <c r="N1097" s="557">
        <v>1.6620576816528667</v>
      </c>
      <c r="O1097" s="557">
        <v>11.7520948716208</v>
      </c>
      <c r="P1097" s="557">
        <v>4.5595132186359413</v>
      </c>
      <c r="Q1097" s="557">
        <v>4.3493740060613622</v>
      </c>
      <c r="R1097" s="557">
        <v>11.6262828750042</v>
      </c>
      <c r="S1097" s="557">
        <v>9.289203126401766</v>
      </c>
      <c r="T1097" s="557">
        <v>22.8241094907596</v>
      </c>
      <c r="U1097" s="557">
        <v>6.4864904970636834</v>
      </c>
      <c r="V1097" s="558">
        <v>72.549125767200223</v>
      </c>
      <c r="W1097" s="558">
        <v>102.41211311992504</v>
      </c>
      <c r="X1097" s="557">
        <v>11.344714233107126</v>
      </c>
      <c r="Y1097" s="559">
        <v>113.70117705875202</v>
      </c>
      <c r="Z1097" s="568" t="str">
        <f>SUBSTITUTE(SUBSTITUTE(SUBSTITUTE(SUBSTITUTE(IF(E1097="","",VLOOKUP(E1097,Esquemas_NORM!$A$2:$H$126,8,FALSE)),"PROVINCIA ADMINISTRATIVA Y DE PLANIFICACIÓN","PAT"),"PROVINCIA ADMINISTRATIVA Y DE PLANIFICACION","PAT"),"PROVINCIA ADMINISTRATIVA DE PLANIFICACION","PAT"),"PROVINCIA ADMINISTRATIVA Y PLANIFICACION","PAT")</f>
        <v>PAT DE LA PAZ</v>
      </c>
      <c r="AA1097" s="568" t="str">
        <f>IF($E1097="","",INDEX(Esquemas_NORM!$H$2:$K$126,MATCH($E1097,Esquemas_NORM!$A$2:$A$126,0),MATCH(AA$4,Esquemas_NORM!$H$1:$K$1,0)))</f>
        <v>A la fecha no ha conformado un EAT Región</v>
      </c>
      <c r="AB1097" s="568" t="str">
        <f>IF($E1097="","",INDEX(Esquemas_NORM!$H$2:$K$126,MATCH($E1097,Esquemas_NORM!$A$2:$A$126,0),MATCH(AB$4,Esquemas_NORM!$H$1:$K$1,0)))</f>
        <v>A la fecha no ha conformado un EAT Área Metropolitana</v>
      </c>
      <c r="AC1097" s="568" t="str">
        <f>IF($E1097="","",INDEX(Esquemas_NORM!$H$2:$K$126,MATCH($E1097,Esquemas_NORM!$A$2:$A$126,0),MATCH(AC$4,Esquemas_NORM!$H$1:$K$1,0)))</f>
        <v>MUNICIPIOS UNIDOS DEL SUR DE ANTIOQUIA - MUSA</v>
      </c>
      <c r="AD1097" s="645"/>
    </row>
    <row r="1098" spans="1:30" hidden="1" x14ac:dyDescent="0.3">
      <c r="A1098" s="556">
        <v>2023</v>
      </c>
      <c r="B1098" s="529" t="s">
        <v>556</v>
      </c>
      <c r="C1098" s="529" t="s">
        <v>315</v>
      </c>
      <c r="D1098" s="529" t="s">
        <v>576</v>
      </c>
      <c r="E1098" s="529" t="s">
        <v>354</v>
      </c>
      <c r="F1098" s="529" t="s">
        <v>318</v>
      </c>
      <c r="G1098" s="529" t="s">
        <v>355</v>
      </c>
      <c r="H1098" s="557">
        <v>44.195624991381258</v>
      </c>
      <c r="I1098" s="557">
        <v>0.50714474282048305</v>
      </c>
      <c r="J1098" s="558">
        <v>44.702769734201745</v>
      </c>
      <c r="K1098" s="557">
        <v>1321.2844018224989</v>
      </c>
      <c r="L1098" s="557">
        <v>434.58201862199564</v>
      </c>
      <c r="M1098" s="558">
        <v>1755.8664204444945</v>
      </c>
      <c r="N1098" s="557">
        <v>124.1182220189003</v>
      </c>
      <c r="O1098" s="557">
        <v>765.53648115447731</v>
      </c>
      <c r="P1098" s="557">
        <v>82.820060481681921</v>
      </c>
      <c r="Q1098" s="557">
        <v>114.00592925693286</v>
      </c>
      <c r="R1098" s="557">
        <v>238.67744018078329</v>
      </c>
      <c r="S1098" s="557">
        <v>274.66817342567396</v>
      </c>
      <c r="T1098" s="557">
        <v>260.28213565365593</v>
      </c>
      <c r="U1098" s="557">
        <v>85.660286310185995</v>
      </c>
      <c r="V1098" s="558">
        <v>1945.7687284822916</v>
      </c>
      <c r="W1098" s="558">
        <v>3618.7725335910327</v>
      </c>
      <c r="X1098" s="557">
        <v>400.86996564667896</v>
      </c>
      <c r="Y1098" s="559">
        <v>4017.6760740728473</v>
      </c>
      <c r="Z1098" s="568" t="str">
        <f>SUBSTITUTE(SUBSTITUTE(SUBSTITUTE(SUBSTITUTE(IF(E1098="","",VLOOKUP(E1098,Esquemas_NORM!$A$2:$H$126,8,FALSE)),"PROVINCIA ADMINISTRATIVA Y DE PLANIFICACIÓN","PAT"),"PROVINCIA ADMINISTRATIVA Y DE PLANIFICACION","PAT"),"PROVINCIA ADMINISTRATIVA DE PLANIFICACION","PAT"),"PROVINCIA ADMINISTRATIVA Y PLANIFICACION","PAT")</f>
        <v>A la fecha no ha conformado un EAT Provincia</v>
      </c>
      <c r="AA1098" s="568" t="str">
        <f>IF($E1098="","",INDEX(Esquemas_NORM!$H$2:$K$126,MATCH($E1098,Esquemas_NORM!$A$2:$A$126,0),MATCH(AA$4,Esquemas_NORM!$H$1:$K$1,0)))</f>
        <v>Región de Planeación y Gestión Aeroportuaria de Oriente</v>
      </c>
      <c r="AB1098" s="568" t="str">
        <f>IF($E1098="","",INDEX(Esquemas_NORM!$H$2:$K$126,MATCH($E1098,Esquemas_NORM!$A$2:$A$126,0),MATCH(AB$4,Esquemas_NORM!$H$1:$K$1,0)))</f>
        <v>A la fecha no ha conformado un EAT Área Metropolitana</v>
      </c>
      <c r="AC1098" s="568" t="str">
        <f>IF($E1098="","",INDEX(Esquemas_NORM!$H$2:$K$126,MATCH($E1098,Esquemas_NORM!$A$2:$A$126,0),MATCH(AC$4,Esquemas_NORM!$H$1:$K$1,0)))</f>
        <v>MUNICIPIOS ASOCIADOS DEL ALTIPLANO DEL ORIENTE ANTIOQUEÑO - MASORA</v>
      </c>
      <c r="AD1098" s="645"/>
    </row>
    <row r="1099" spans="1:30" x14ac:dyDescent="0.3">
      <c r="A1099" s="556">
        <v>2023</v>
      </c>
      <c r="B1099" s="529" t="s">
        <v>556</v>
      </c>
      <c r="C1099" s="529" t="s">
        <v>315</v>
      </c>
      <c r="D1099" s="529" t="s">
        <v>574</v>
      </c>
      <c r="E1099" s="529" t="s">
        <v>356</v>
      </c>
      <c r="F1099" s="529" t="s">
        <v>318</v>
      </c>
      <c r="G1099" s="529" t="s">
        <v>357</v>
      </c>
      <c r="H1099" s="557">
        <v>13.158876038839029</v>
      </c>
      <c r="I1099" s="557">
        <v>2.0990683129847354</v>
      </c>
      <c r="J1099" s="558">
        <v>15.257944351823765</v>
      </c>
      <c r="K1099" s="557">
        <v>15.664462393438727</v>
      </c>
      <c r="L1099" s="557">
        <v>27.326177849961535</v>
      </c>
      <c r="M1099" s="558">
        <v>42.990640243400264</v>
      </c>
      <c r="N1099" s="557">
        <v>554.77265064753567</v>
      </c>
      <c r="O1099" s="557">
        <v>17.41790450714953</v>
      </c>
      <c r="P1099" s="557">
        <v>5.1058386320279983</v>
      </c>
      <c r="Q1099" s="557">
        <v>3.91235400345799</v>
      </c>
      <c r="R1099" s="557">
        <v>10.957072439610476</v>
      </c>
      <c r="S1099" s="557">
        <v>37.789607776174847</v>
      </c>
      <c r="T1099" s="557">
        <v>25.651946427907081</v>
      </c>
      <c r="U1099" s="557">
        <v>6.6188339649846242</v>
      </c>
      <c r="V1099" s="558">
        <v>662.22620839884826</v>
      </c>
      <c r="W1099" s="558">
        <v>909.71972855473564</v>
      </c>
      <c r="X1099" s="557">
        <v>100.77431309890569</v>
      </c>
      <c r="Y1099" s="559">
        <v>1009.9997039326054</v>
      </c>
      <c r="Z1099" s="568" t="str">
        <f>SUBSTITUTE(SUBSTITUTE(SUBSTITUTE(SUBSTITUTE(IF(E1099="","",VLOOKUP(E1099,Esquemas_NORM!$A$2:$H$126,8,FALSE)),"PROVINCIA ADMINISTRATIVA Y DE PLANIFICACIÓN","PAT"),"PROVINCIA ADMINISTRATIVA Y DE PLANIFICACION","PAT"),"PROVINCIA ADMINISTRATIVA DE PLANIFICACION","PAT"),"PROVINCIA ADMINISTRATIVA Y PLANIFICACION","PAT")</f>
        <v>PAT DEL AGUA, BOSQUES Y EL TURISMO</v>
      </c>
      <c r="AA1099" s="568" t="str">
        <f>IF($E1099="","",INDEX(Esquemas_NORM!$H$2:$K$126,MATCH($E1099,Esquemas_NORM!$A$2:$A$126,0),MATCH(AA$4,Esquemas_NORM!$H$1:$K$1,0)))</f>
        <v>A la fecha no ha conformado un EAT Región</v>
      </c>
      <c r="AB1099" s="568" t="str">
        <f>IF($E1099="","",INDEX(Esquemas_NORM!$H$2:$K$126,MATCH($E1099,Esquemas_NORM!$A$2:$A$126,0),MATCH(AB$4,Esquemas_NORM!$H$1:$K$1,0)))</f>
        <v>A la fecha no ha conformado un EAT Área Metropolitana</v>
      </c>
      <c r="AC1099" s="568" t="str">
        <f>IF($E1099="","",INDEX(Esquemas_NORM!$H$2:$K$126,MATCH($E1099,Esquemas_NORM!$A$2:$A$126,0),MATCH(AC$4,Esquemas_NORM!$H$1:$K$1,0)))</f>
        <v>A la fecha no ha conformado un EAT asociación - unión</v>
      </c>
      <c r="AD1099" s="645"/>
    </row>
    <row r="1100" spans="1:30" hidden="1" x14ac:dyDescent="0.3">
      <c r="A1100" s="556">
        <v>2023</v>
      </c>
      <c r="B1100" s="529" t="s">
        <v>556</v>
      </c>
      <c r="C1100" s="529" t="s">
        <v>315</v>
      </c>
      <c r="D1100" s="529" t="s">
        <v>575</v>
      </c>
      <c r="E1100" s="529" t="s">
        <v>358</v>
      </c>
      <c r="F1100" s="529" t="s">
        <v>318</v>
      </c>
      <c r="G1100" s="529" t="s">
        <v>359</v>
      </c>
      <c r="H1100" s="557">
        <v>5.6304957916761413</v>
      </c>
      <c r="I1100" s="557">
        <v>0</v>
      </c>
      <c r="J1100" s="558">
        <v>5.6304957916761413</v>
      </c>
      <c r="K1100" s="557">
        <v>0.43530582731561868</v>
      </c>
      <c r="L1100" s="557">
        <v>2.4614084480669614</v>
      </c>
      <c r="M1100" s="558">
        <v>2.8967142753825801</v>
      </c>
      <c r="N1100" s="557">
        <v>17.580794896988237</v>
      </c>
      <c r="O1100" s="557">
        <v>4.8140966163918479</v>
      </c>
      <c r="P1100" s="557">
        <v>1.0076497971246774</v>
      </c>
      <c r="Q1100" s="557">
        <v>0.78505441069101467</v>
      </c>
      <c r="R1100" s="557">
        <v>2.9892444787778762</v>
      </c>
      <c r="S1100" s="557">
        <v>3.0438372165417373</v>
      </c>
      <c r="T1100" s="557">
        <v>4.6343939899941491</v>
      </c>
      <c r="U1100" s="557">
        <v>2.0440002417777365</v>
      </c>
      <c r="V1100" s="558">
        <v>36.899071648287283</v>
      </c>
      <c r="W1100" s="558">
        <v>53.144626060539764</v>
      </c>
      <c r="X1100" s="557">
        <v>5.8871023877426207</v>
      </c>
      <c r="Y1100" s="559">
        <v>59.002849890955787</v>
      </c>
      <c r="Z1100" s="568" t="str">
        <f>SUBSTITUTE(SUBSTITUTE(SUBSTITUTE(SUBSTITUTE(IF(E1100="","",VLOOKUP(E1100,Esquemas_NORM!$A$2:$H$126,8,FALSE)),"PROVINCIA ADMINISTRATIVA Y DE PLANIFICACIÓN","PAT"),"PROVINCIA ADMINISTRATIVA Y DE PLANIFICACION","PAT"),"PROVINCIA ADMINISTRATIVA DE PLANIFICACION","PAT"),"PROVINCIA ADMINISTRATIVA Y PLANIFICACION","PAT")</f>
        <v>PAT DEL AGUA, BOSQUES Y EL TURISMO</v>
      </c>
      <c r="AA1100" s="568" t="str">
        <f>IF($E1100="","",INDEX(Esquemas_NORM!$H$2:$K$126,MATCH($E1100,Esquemas_NORM!$A$2:$A$126,0),MATCH(AA$4,Esquemas_NORM!$H$1:$K$1,0)))</f>
        <v>A la fecha no ha conformado un EAT Región</v>
      </c>
      <c r="AB1100" s="568" t="str">
        <f>IF($E1100="","",INDEX(Esquemas_NORM!$H$2:$K$126,MATCH($E1100,Esquemas_NORM!$A$2:$A$126,0),MATCH(AB$4,Esquemas_NORM!$H$1:$K$1,0)))</f>
        <v>A la fecha no ha conformado un EAT Área Metropolitana</v>
      </c>
      <c r="AC1100" s="568" t="str">
        <f>IF($E1100="","",INDEX(Esquemas_NORM!$H$2:$K$126,MATCH($E1100,Esquemas_NORM!$A$2:$A$126,0),MATCH(AC$4,Esquemas_NORM!$H$1:$K$1,0)))</f>
        <v>A la fecha no ha conformado un EAT asociación - unión</v>
      </c>
      <c r="AD1100" s="645"/>
    </row>
    <row r="1101" spans="1:30" x14ac:dyDescent="0.3">
      <c r="A1101" s="556">
        <v>2023</v>
      </c>
      <c r="B1101" s="529" t="s">
        <v>556</v>
      </c>
      <c r="C1101" s="529" t="s">
        <v>315</v>
      </c>
      <c r="D1101" s="529" t="s">
        <v>575</v>
      </c>
      <c r="E1101" s="529" t="s">
        <v>360</v>
      </c>
      <c r="F1101" s="529" t="s">
        <v>318</v>
      </c>
      <c r="G1101" s="529" t="s">
        <v>361</v>
      </c>
      <c r="H1101" s="557">
        <v>6.3965392737806814</v>
      </c>
      <c r="I1101" s="557">
        <v>0.33197050188951155</v>
      </c>
      <c r="J1101" s="558">
        <v>6.7285097756701928</v>
      </c>
      <c r="K1101" s="557">
        <v>2.9433657339797494</v>
      </c>
      <c r="L1101" s="557">
        <v>3.5144445489962473</v>
      </c>
      <c r="M1101" s="558">
        <v>6.4578102829759967</v>
      </c>
      <c r="N1101" s="557">
        <v>2.9303076782986621</v>
      </c>
      <c r="O1101" s="557">
        <v>33.612561007501625</v>
      </c>
      <c r="P1101" s="557">
        <v>5.6125018577865946</v>
      </c>
      <c r="Q1101" s="557">
        <v>4.3287173692001604</v>
      </c>
      <c r="R1101" s="557">
        <v>10.354666452942872</v>
      </c>
      <c r="S1101" s="557">
        <v>14.279728614821018</v>
      </c>
      <c r="T1101" s="557">
        <v>24.149802040183211</v>
      </c>
      <c r="U1101" s="557">
        <v>8.3041183127550831</v>
      </c>
      <c r="V1101" s="558">
        <v>103.57240333348922</v>
      </c>
      <c r="W1101" s="558">
        <v>117.32646901143538</v>
      </c>
      <c r="X1101" s="557">
        <v>12.99685381313315</v>
      </c>
      <c r="Y1101" s="559">
        <v>130.25956813453828</v>
      </c>
      <c r="Z1101" s="568" t="str">
        <f>SUBSTITUTE(SUBSTITUTE(SUBSTITUTE(SUBSTITUTE(IF(E1101="","",VLOOKUP(E1101,Esquemas_NORM!$A$2:$H$126,8,FALSE)),"PROVINCIA ADMINISTRATIVA Y DE PLANIFICACIÓN","PAT"),"PROVINCIA ADMINISTRATIVA Y DE PLANIFICACION","PAT"),"PROVINCIA ADMINISTRATIVA DE PLANIFICACION","PAT"),"PROVINCIA ADMINISTRATIVA Y PLANIFICACION","PAT")</f>
        <v>PAT DEL AGUA, BOSQUES Y EL TURISMO</v>
      </c>
      <c r="AA1101" s="568" t="str">
        <f>IF($E1101="","",INDEX(Esquemas_NORM!$H$2:$K$126,MATCH($E1101,Esquemas_NORM!$A$2:$A$126,0),MATCH(AA$4,Esquemas_NORM!$H$1:$K$1,0)))</f>
        <v>A la fecha no ha conformado un EAT Región</v>
      </c>
      <c r="AB1101" s="568" t="str">
        <f>IF($E1101="","",INDEX(Esquemas_NORM!$H$2:$K$126,MATCH($E1101,Esquemas_NORM!$A$2:$A$126,0),MATCH(AB$4,Esquemas_NORM!$H$1:$K$1,0)))</f>
        <v>A la fecha no ha conformado un EAT Área Metropolitana</v>
      </c>
      <c r="AC1101" s="568" t="str">
        <f>IF($E1101="","",INDEX(Esquemas_NORM!$H$2:$K$126,MATCH($E1101,Esquemas_NORM!$A$2:$A$126,0),MATCH(AC$4,Esquemas_NORM!$H$1:$K$1,0)))</f>
        <v>A la fecha no ha conformado un EAT asociación - unión</v>
      </c>
      <c r="AD1101" s="645"/>
    </row>
    <row r="1102" spans="1:30" hidden="1" x14ac:dyDescent="0.3">
      <c r="A1102" s="556">
        <v>2023</v>
      </c>
      <c r="B1102" s="529" t="s">
        <v>556</v>
      </c>
      <c r="C1102" s="529" t="s">
        <v>315</v>
      </c>
      <c r="D1102" s="529" t="s">
        <v>574</v>
      </c>
      <c r="E1102" s="529" t="s">
        <v>362</v>
      </c>
      <c r="F1102" s="529" t="s">
        <v>318</v>
      </c>
      <c r="G1102" s="529" t="s">
        <v>363</v>
      </c>
      <c r="H1102" s="557">
        <v>6.3851305492111479</v>
      </c>
      <c r="I1102" s="557">
        <v>3.9729768362004925E-2</v>
      </c>
      <c r="J1102" s="558">
        <v>6.4248603175731525</v>
      </c>
      <c r="K1102" s="557">
        <v>2.3725084503952614</v>
      </c>
      <c r="L1102" s="557">
        <v>4.7837648521029319</v>
      </c>
      <c r="M1102" s="558">
        <v>7.1562733024981933</v>
      </c>
      <c r="N1102" s="557">
        <v>67.528327711811613</v>
      </c>
      <c r="O1102" s="557">
        <v>3.9955208820636665</v>
      </c>
      <c r="P1102" s="557">
        <v>0.95493343172211587</v>
      </c>
      <c r="Q1102" s="557">
        <v>0.84868555864211492</v>
      </c>
      <c r="R1102" s="557">
        <v>2.8247689388216162</v>
      </c>
      <c r="S1102" s="557">
        <v>5.3692645268593022</v>
      </c>
      <c r="T1102" s="557">
        <v>3.8717023844236289</v>
      </c>
      <c r="U1102" s="557">
        <v>1.6985997340836683</v>
      </c>
      <c r="V1102" s="558">
        <v>87.091803168427731</v>
      </c>
      <c r="W1102" s="558">
        <v>125.54291233238148</v>
      </c>
      <c r="X1102" s="557">
        <v>13.907031317032539</v>
      </c>
      <c r="Y1102" s="559">
        <v>139.38172418002506</v>
      </c>
      <c r="Z1102" s="568" t="str">
        <f>SUBSTITUTE(SUBSTITUTE(SUBSTITUTE(SUBSTITUTE(IF(E1102="","",VLOOKUP(E1102,Esquemas_NORM!$A$2:$H$126,8,FALSE)),"PROVINCIA ADMINISTRATIVA Y DE PLANIFICACIÓN","PAT"),"PROVINCIA ADMINISTRATIVA Y DE PLANIFICACION","PAT"),"PROVINCIA ADMINISTRATIVA DE PLANIFICACION","PAT"),"PROVINCIA ADMINISTRATIVA Y PLANIFICACION","PAT")</f>
        <v>PAT DEL AGUA, BOSQUES Y EL TURISMO</v>
      </c>
      <c r="AA1102" s="568" t="str">
        <f>IF($E1102="","",INDEX(Esquemas_NORM!$H$2:$K$126,MATCH($E1102,Esquemas_NORM!$A$2:$A$126,0),MATCH(AA$4,Esquemas_NORM!$H$1:$K$1,0)))</f>
        <v>A la fecha no ha conformado un EAT Región</v>
      </c>
      <c r="AB1102" s="568" t="str">
        <f>IF($E1102="","",INDEX(Esquemas_NORM!$H$2:$K$126,MATCH($E1102,Esquemas_NORM!$A$2:$A$126,0),MATCH(AB$4,Esquemas_NORM!$H$1:$K$1,0)))</f>
        <v>A la fecha no ha conformado un EAT Área Metropolitana</v>
      </c>
      <c r="AC1102" s="568" t="str">
        <f>IF($E1102="","",INDEX(Esquemas_NORM!$H$2:$K$126,MATCH($E1102,Esquemas_NORM!$A$2:$A$126,0),MATCH(AC$4,Esquemas_NORM!$H$1:$K$1,0)))</f>
        <v>A la fecha no ha conformado un EAT asociación - unión</v>
      </c>
      <c r="AD1102" s="645"/>
    </row>
    <row r="1103" spans="1:30" hidden="1" x14ac:dyDescent="0.3">
      <c r="A1103" s="556">
        <v>2023</v>
      </c>
      <c r="B1103" s="529" t="s">
        <v>556</v>
      </c>
      <c r="C1103" s="529" t="s">
        <v>315</v>
      </c>
      <c r="D1103" s="529" t="s">
        <v>576</v>
      </c>
      <c r="E1103" s="529" t="s">
        <v>364</v>
      </c>
      <c r="F1103" s="529" t="s">
        <v>318</v>
      </c>
      <c r="G1103" s="529" t="s">
        <v>365</v>
      </c>
      <c r="H1103" s="557">
        <v>114.92946383235382</v>
      </c>
      <c r="I1103" s="557">
        <v>0</v>
      </c>
      <c r="J1103" s="558">
        <v>114.92946383235382</v>
      </c>
      <c r="K1103" s="557">
        <v>10.207852485701364</v>
      </c>
      <c r="L1103" s="557">
        <v>8.6413728329156516</v>
      </c>
      <c r="M1103" s="558">
        <v>18.849225318617016</v>
      </c>
      <c r="N1103" s="557">
        <v>4.3955357276140443</v>
      </c>
      <c r="O1103" s="557">
        <v>49.920270082538536</v>
      </c>
      <c r="P1103" s="557">
        <v>7.1997227172922367</v>
      </c>
      <c r="Q1103" s="557">
        <v>7.0798013782944782</v>
      </c>
      <c r="R1103" s="557">
        <v>43.601065792524587</v>
      </c>
      <c r="S1103" s="557">
        <v>22.607865749655414</v>
      </c>
      <c r="T1103" s="557">
        <v>33.879381702305558</v>
      </c>
      <c r="U1103" s="557">
        <v>14.679282156677509</v>
      </c>
      <c r="V1103" s="558">
        <v>183.36292530690238</v>
      </c>
      <c r="W1103" s="558">
        <v>367.28303159638097</v>
      </c>
      <c r="X1103" s="557">
        <v>40.685822303582881</v>
      </c>
      <c r="Y1103" s="559">
        <v>407.76927390722801</v>
      </c>
      <c r="Z1103" s="568" t="str">
        <f>SUBSTITUTE(SUBSTITUTE(SUBSTITUTE(SUBSTITUTE(IF(E1103="","",VLOOKUP(E1103,Esquemas_NORM!$A$2:$H$126,8,FALSE)),"PROVINCIA ADMINISTRATIVA Y DE PLANIFICACIÓN","PAT"),"PROVINCIA ADMINISTRATIVA Y DE PLANIFICACION","PAT"),"PROVINCIA ADMINISTRATIVA DE PLANIFICACION","PAT"),"PROVINCIA ADMINISTRATIVA Y PLANIFICACION","PAT")</f>
        <v>PAT DEL AGUA, BOSQUES Y EL TURISMO</v>
      </c>
      <c r="AA1103" s="568" t="str">
        <f>IF($E1103="","",INDEX(Esquemas_NORM!$H$2:$K$126,MATCH($E1103,Esquemas_NORM!$A$2:$A$126,0),MATCH(AA$4,Esquemas_NORM!$H$1:$K$1,0)))</f>
        <v>A la fecha no ha conformado un EAT Región</v>
      </c>
      <c r="AB1103" s="568" t="str">
        <f>IF($E1103="","",INDEX(Esquemas_NORM!$H$2:$K$126,MATCH($E1103,Esquemas_NORM!$A$2:$A$126,0),MATCH(AB$4,Esquemas_NORM!$H$1:$K$1,0)))</f>
        <v>A la fecha no ha conformado un EAT Área Metropolitana</v>
      </c>
      <c r="AC1103" s="568" t="str">
        <f>IF($E1103="","",INDEX(Esquemas_NORM!$H$2:$K$126,MATCH($E1103,Esquemas_NORM!$A$2:$A$126,0),MATCH(AC$4,Esquemas_NORM!$H$1:$K$1,0)))</f>
        <v>MUNICIPIOS ASOCIADOS DEL ALTIPLANO DEL ORIENTE ANTIOQUEÑO - MASORA</v>
      </c>
      <c r="AD1103" s="645"/>
    </row>
    <row r="1104" spans="1:30" hidden="1" x14ac:dyDescent="0.3">
      <c r="A1104" s="556">
        <v>2023</v>
      </c>
      <c r="B1104" s="529" t="s">
        <v>556</v>
      </c>
      <c r="C1104" s="529" t="s">
        <v>315</v>
      </c>
      <c r="D1104" s="529" t="s">
        <v>573</v>
      </c>
      <c r="E1104" s="529" t="s">
        <v>366</v>
      </c>
      <c r="F1104" s="529" t="s">
        <v>318</v>
      </c>
      <c r="G1104" s="529" t="s">
        <v>367</v>
      </c>
      <c r="H1104" s="557">
        <v>298.92213768737821</v>
      </c>
      <c r="I1104" s="557">
        <v>20.084304764162709</v>
      </c>
      <c r="J1104" s="558">
        <v>319.00644245154092</v>
      </c>
      <c r="K1104" s="557">
        <v>266.29348851437692</v>
      </c>
      <c r="L1104" s="557">
        <v>1.3337657173954991</v>
      </c>
      <c r="M1104" s="558">
        <v>267.62725423177244</v>
      </c>
      <c r="N1104" s="557">
        <v>54.441789677521811</v>
      </c>
      <c r="O1104" s="557">
        <v>47.017762850914089</v>
      </c>
      <c r="P1104" s="557">
        <v>16.209692163359446</v>
      </c>
      <c r="Q1104" s="557">
        <v>16.631438293696505</v>
      </c>
      <c r="R1104" s="557">
        <v>37.987548738649622</v>
      </c>
      <c r="S1104" s="557">
        <v>88.988819373406898</v>
      </c>
      <c r="T1104" s="557">
        <v>71.774597754191674</v>
      </c>
      <c r="U1104" s="557">
        <v>19.005659342302366</v>
      </c>
      <c r="V1104" s="558">
        <v>352.05730819404238</v>
      </c>
      <c r="W1104" s="558">
        <v>1080.2626052159878</v>
      </c>
      <c r="X1104" s="557">
        <v>119.66622091410366</v>
      </c>
      <c r="Y1104" s="559">
        <v>1199.3418161558923</v>
      </c>
      <c r="Z1104" s="568" t="str">
        <f>SUBSTITUTE(SUBSTITUTE(SUBSTITUTE(SUBSTITUTE(IF(E1104="","",VLOOKUP(E1104,Esquemas_NORM!$A$2:$H$126,8,FALSE)),"PROVINCIA ADMINISTRATIVA Y DE PLANIFICACIÓN","PAT"),"PROVINCIA ADMINISTRATIVA Y DE PLANIFICACION","PAT"),"PROVINCIA ADMINISTRATIVA DE PLANIFICACION","PAT"),"PROVINCIA ADMINISTRATIVA Y PLANIFICACION","PAT")</f>
        <v>PAT DE LA PAZ</v>
      </c>
      <c r="AA1104" s="568" t="str">
        <f>IF($E1104="","",INDEX(Esquemas_NORM!$H$2:$K$126,MATCH($E1104,Esquemas_NORM!$A$2:$A$126,0),MATCH(AA$4,Esquemas_NORM!$H$1:$K$1,0)))</f>
        <v>A la fecha no ha conformado un EAT Región</v>
      </c>
      <c r="AB1104" s="568" t="str">
        <f>IF($E1104="","",INDEX(Esquemas_NORM!$H$2:$K$126,MATCH($E1104,Esquemas_NORM!$A$2:$A$126,0),MATCH(AB$4,Esquemas_NORM!$H$1:$K$1,0)))</f>
        <v>A la fecha no ha conformado un EAT Área Metropolitana</v>
      </c>
      <c r="AC1104" s="568" t="str">
        <f>IF($E1104="","",INDEX(Esquemas_NORM!$H$2:$K$126,MATCH($E1104,Esquemas_NORM!$A$2:$A$126,0),MATCH(AC$4,Esquemas_NORM!$H$1:$K$1,0)))</f>
        <v>A la fecha no ha conformado un EAT asociación - unión</v>
      </c>
      <c r="AD1104" s="645"/>
    </row>
    <row r="1105" spans="1:30" hidden="1" x14ac:dyDescent="0.3">
      <c r="A1105" s="556">
        <v>2023</v>
      </c>
      <c r="B1105" s="529" t="s">
        <v>556</v>
      </c>
      <c r="C1105" s="529" t="s">
        <v>368</v>
      </c>
      <c r="D1105" s="529" t="s">
        <v>577</v>
      </c>
      <c r="E1105" s="529" t="s">
        <v>370</v>
      </c>
      <c r="F1105" s="529" t="s">
        <v>371</v>
      </c>
      <c r="G1105" s="529" t="s">
        <v>372</v>
      </c>
      <c r="H1105" s="557">
        <v>26.081734075980741</v>
      </c>
      <c r="I1105" s="557">
        <v>10.396565140588097</v>
      </c>
      <c r="J1105" s="558">
        <v>36.478299216568836</v>
      </c>
      <c r="K1105" s="557">
        <v>197.89565644246221</v>
      </c>
      <c r="L1105" s="557">
        <v>45.170778308947476</v>
      </c>
      <c r="M1105" s="558">
        <v>243.0664347514097</v>
      </c>
      <c r="N1105" s="557">
        <v>16.49448990243263</v>
      </c>
      <c r="O1105" s="557">
        <v>84.944174495008085</v>
      </c>
      <c r="P1105" s="557">
        <v>14.034269784127611</v>
      </c>
      <c r="Q1105" s="557">
        <v>12.862830716962915</v>
      </c>
      <c r="R1105" s="557">
        <v>34.684410037579568</v>
      </c>
      <c r="S1105" s="557">
        <v>40.446174472805787</v>
      </c>
      <c r="T1105" s="557">
        <v>36.54647935314938</v>
      </c>
      <c r="U1105" s="557">
        <v>20.392811007721075</v>
      </c>
      <c r="V1105" s="558">
        <v>260.40563976978706</v>
      </c>
      <c r="W1105" s="558">
        <v>534.61476191213683</v>
      </c>
      <c r="X1105" s="557">
        <v>59.222014993369491</v>
      </c>
      <c r="Y1105" s="559">
        <v>593.54626958249196</v>
      </c>
      <c r="Z1105" s="568" t="str">
        <f>SUBSTITUTE(SUBSTITUTE(SUBSTITUTE(SUBSTITUTE(IF(E1105="","",VLOOKUP(E1105,Esquemas_NORM!$A$2:$H$126,8,FALSE)),"PROVINCIA ADMINISTRATIVA Y DE PLANIFICACIÓN","PAT"),"PROVINCIA ADMINISTRATIVA Y DE PLANIFICACION","PAT"),"PROVINCIA ADMINISTRATIVA DE PLANIFICACION","PAT"),"PROVINCIA ADMINISTRATIVA Y PLANIFICACION","PAT")</f>
        <v>PAT DE PENDERISCO Y SINIFANÁ</v>
      </c>
      <c r="AA1105" s="568" t="str">
        <f>IF($E1105="","",INDEX(Esquemas_NORM!$H$2:$K$126,MATCH($E1105,Esquemas_NORM!$A$2:$A$126,0),MATCH(AA$4,Esquemas_NORM!$H$1:$K$1,0)))</f>
        <v>A la fecha no ha conformado un EAT Región</v>
      </c>
      <c r="AB1105" s="568" t="str">
        <f>IF($E1105="","",INDEX(Esquemas_NORM!$H$2:$K$126,MATCH($E1105,Esquemas_NORM!$A$2:$A$126,0),MATCH(AB$4,Esquemas_NORM!$H$1:$K$1,0)))</f>
        <v>A la fecha no ha conformado un EAT Área Metropolitana</v>
      </c>
      <c r="AC1105" s="568" t="str">
        <f>IF($E1105="","",INDEX(Esquemas_NORM!$H$2:$K$126,MATCH($E1105,Esquemas_NORM!$A$2:$A$126,0),MATCH(AC$4,Esquemas_NORM!$H$1:$K$1,0)))</f>
        <v>A la fecha no ha conformado un EAT asociación - unión</v>
      </c>
      <c r="AD1105" s="645"/>
    </row>
    <row r="1106" spans="1:30" hidden="1" x14ac:dyDescent="0.3">
      <c r="A1106" s="556">
        <v>2023</v>
      </c>
      <c r="B1106" s="529" t="s">
        <v>556</v>
      </c>
      <c r="C1106" s="529" t="s">
        <v>368</v>
      </c>
      <c r="D1106" s="529" t="s">
        <v>578</v>
      </c>
      <c r="E1106" s="529" t="s">
        <v>373</v>
      </c>
      <c r="F1106" s="529" t="s">
        <v>371</v>
      </c>
      <c r="G1106" s="529" t="s">
        <v>375</v>
      </c>
      <c r="H1106" s="557">
        <v>58.502393245351406</v>
      </c>
      <c r="I1106" s="557">
        <v>21.825861054371465</v>
      </c>
      <c r="J1106" s="558">
        <v>80.328254299722872</v>
      </c>
      <c r="K1106" s="557">
        <v>26.532448130689801</v>
      </c>
      <c r="L1106" s="557">
        <v>30.38534632950395</v>
      </c>
      <c r="M1106" s="558">
        <v>56.917794460193747</v>
      </c>
      <c r="N1106" s="557">
        <v>15.961625784529884</v>
      </c>
      <c r="O1106" s="557">
        <v>90.084557400780923</v>
      </c>
      <c r="P1106" s="557">
        <v>20.513682234341712</v>
      </c>
      <c r="Q1106" s="557">
        <v>30.468962118982091</v>
      </c>
      <c r="R1106" s="557">
        <v>49.275424553727341</v>
      </c>
      <c r="S1106" s="557">
        <v>52.708281499745333</v>
      </c>
      <c r="T1106" s="557">
        <v>96.718544532403655</v>
      </c>
      <c r="U1106" s="557">
        <v>29.395568125091639</v>
      </c>
      <c r="V1106" s="558">
        <v>385.12664624960257</v>
      </c>
      <c r="W1106" s="558">
        <v>544.1008010957944</v>
      </c>
      <c r="X1106" s="557">
        <v>60.272832132712217</v>
      </c>
      <c r="Y1106" s="559">
        <v>604.07797123329522</v>
      </c>
      <c r="Z1106" s="568" t="str">
        <f>SUBSTITUTE(SUBSTITUTE(SUBSTITUTE(SUBSTITUTE(IF(E1106="","",VLOOKUP(E1106,Esquemas_NORM!$A$2:$H$126,8,FALSE)),"PROVINCIA ADMINISTRATIVA Y DE PLANIFICACIÓN","PAT"),"PROVINCIA ADMINISTRATIVA Y DE PLANIFICACION","PAT"),"PROVINCIA ADMINISTRATIVA DE PLANIFICACION","PAT"),"PROVINCIA ADMINISTRATIVA Y PLANIFICACION","PAT")</f>
        <v>PAT SAN JUAN</v>
      </c>
      <c r="AA1106" s="568" t="str">
        <f>IF($E1106="","",INDEX(Esquemas_NORM!$H$2:$K$126,MATCH($E1106,Esquemas_NORM!$A$2:$A$126,0),MATCH(AA$4,Esquemas_NORM!$H$1:$K$1,0)))</f>
        <v>A la fecha no ha conformado un EAT Región</v>
      </c>
      <c r="AB1106" s="568" t="str">
        <f>IF($E1106="","",INDEX(Esquemas_NORM!$H$2:$K$126,MATCH($E1106,Esquemas_NORM!$A$2:$A$126,0),MATCH(AB$4,Esquemas_NORM!$H$1:$K$1,0)))</f>
        <v>A la fecha no ha conformado un EAT Área Metropolitana</v>
      </c>
      <c r="AC1106" s="568" t="str">
        <f>IF($E1106="","",INDEX(Esquemas_NORM!$H$2:$K$126,MATCH($E1106,Esquemas_NORM!$A$2:$A$126,0),MATCH(AC$4,Esquemas_NORM!$H$1:$K$1,0)))</f>
        <v>A la fecha no ha conformado un EAT asociación - unión</v>
      </c>
      <c r="AD1106" s="645"/>
    </row>
    <row r="1107" spans="1:30" hidden="1" x14ac:dyDescent="0.3">
      <c r="A1107" s="556">
        <v>2023</v>
      </c>
      <c r="B1107" s="529" t="s">
        <v>556</v>
      </c>
      <c r="C1107" s="529" t="s">
        <v>368</v>
      </c>
      <c r="D1107" s="529" t="s">
        <v>577</v>
      </c>
      <c r="E1107" s="529" t="s">
        <v>376</v>
      </c>
      <c r="F1107" s="529" t="s">
        <v>371</v>
      </c>
      <c r="G1107" s="529" t="s">
        <v>377</v>
      </c>
      <c r="H1107" s="557">
        <v>20.324947113962573</v>
      </c>
      <c r="I1107" s="557">
        <v>1.1812664609326173</v>
      </c>
      <c r="J1107" s="558">
        <v>21.506213574895192</v>
      </c>
      <c r="K1107" s="557">
        <v>3.92730327354188</v>
      </c>
      <c r="L1107" s="557">
        <v>0.3841448783636458</v>
      </c>
      <c r="M1107" s="558">
        <v>4.3114481519055259</v>
      </c>
      <c r="N1107" s="557">
        <v>3.167790132080941</v>
      </c>
      <c r="O1107" s="557">
        <v>10.22769408678516</v>
      </c>
      <c r="P1107" s="557">
        <v>3.2832921188114947</v>
      </c>
      <c r="Q1107" s="557">
        <v>1.9869137465347775</v>
      </c>
      <c r="R1107" s="557">
        <v>6.8474482752195041</v>
      </c>
      <c r="S1107" s="557">
        <v>7.3822459852428173</v>
      </c>
      <c r="T1107" s="557">
        <v>10.696344372158331</v>
      </c>
      <c r="U1107" s="557">
        <v>4.1348547610181683</v>
      </c>
      <c r="V1107" s="558">
        <v>47.726583477851193</v>
      </c>
      <c r="W1107" s="558">
        <v>82.80195061571213</v>
      </c>
      <c r="X1107" s="557">
        <v>9.1723961068858646</v>
      </c>
      <c r="Y1107" s="559">
        <v>91.929352504840367</v>
      </c>
      <c r="Z1107" s="568" t="str">
        <f>SUBSTITUTE(SUBSTITUTE(SUBSTITUTE(SUBSTITUTE(IF(E1107="","",VLOOKUP(E1107,Esquemas_NORM!$A$2:$H$126,8,FALSE)),"PROVINCIA ADMINISTRATIVA Y DE PLANIFICACIÓN","PAT"),"PROVINCIA ADMINISTRATIVA Y DE PLANIFICACION","PAT"),"PROVINCIA ADMINISTRATIVA DE PLANIFICACION","PAT"),"PROVINCIA ADMINISTRATIVA Y PLANIFICACION","PAT")</f>
        <v>PAT DE PENDERISCO Y SINIFANÁ</v>
      </c>
      <c r="AA1107" s="568" t="str">
        <f>IF($E1107="","",INDEX(Esquemas_NORM!$H$2:$K$126,MATCH($E1107,Esquemas_NORM!$A$2:$A$126,0),MATCH(AA$4,Esquemas_NORM!$H$1:$K$1,0)))</f>
        <v>A la fecha no ha conformado un EAT Región</v>
      </c>
      <c r="AB1107" s="568" t="str">
        <f>IF($E1107="","",INDEX(Esquemas_NORM!$H$2:$K$126,MATCH($E1107,Esquemas_NORM!$A$2:$A$126,0),MATCH(AB$4,Esquemas_NORM!$H$1:$K$1,0)))</f>
        <v>A la fecha no ha conformado un EAT Área Metropolitana</v>
      </c>
      <c r="AC1107" s="568" t="str">
        <f>IF($E1107="","",INDEX(Esquemas_NORM!$H$2:$K$126,MATCH($E1107,Esquemas_NORM!$A$2:$A$126,0),MATCH(AC$4,Esquemas_NORM!$H$1:$K$1,0)))</f>
        <v>A la fecha no ha conformado un EAT asociación - unión</v>
      </c>
      <c r="AD1107" s="645"/>
    </row>
    <row r="1108" spans="1:30" hidden="1" x14ac:dyDescent="0.3">
      <c r="A1108" s="556">
        <v>2023</v>
      </c>
      <c r="B1108" s="529" t="s">
        <v>556</v>
      </c>
      <c r="C1108" s="529" t="s">
        <v>368</v>
      </c>
      <c r="D1108" s="529" t="s">
        <v>578</v>
      </c>
      <c r="E1108" s="529" t="s">
        <v>378</v>
      </c>
      <c r="F1108" s="529" t="s">
        <v>371</v>
      </c>
      <c r="G1108" s="529" t="s">
        <v>379</v>
      </c>
      <c r="H1108" s="557">
        <v>63.887826450349991</v>
      </c>
      <c r="I1108" s="557">
        <v>0</v>
      </c>
      <c r="J1108" s="558">
        <v>63.887826450349991</v>
      </c>
      <c r="K1108" s="557">
        <v>5.2069330526473365</v>
      </c>
      <c r="L1108" s="557">
        <v>4.1333770579604927</v>
      </c>
      <c r="M1108" s="558">
        <v>9.3403101106078292</v>
      </c>
      <c r="N1108" s="557">
        <v>3.2946751295872412</v>
      </c>
      <c r="O1108" s="557">
        <v>15.202838761344031</v>
      </c>
      <c r="P1108" s="557">
        <v>5.537338081307225</v>
      </c>
      <c r="Q1108" s="557">
        <v>4.4702234706674258</v>
      </c>
      <c r="R1108" s="557">
        <v>13.369933693095874</v>
      </c>
      <c r="S1108" s="557">
        <v>11.22673355831656</v>
      </c>
      <c r="T1108" s="557">
        <v>23.02919837235661</v>
      </c>
      <c r="U1108" s="557">
        <v>6.69943572069519</v>
      </c>
      <c r="V1108" s="558">
        <v>82.83037678737017</v>
      </c>
      <c r="W1108" s="558">
        <v>184.12540997558673</v>
      </c>
      <c r="X1108" s="557">
        <v>20.396514587894774</v>
      </c>
      <c r="Y1108" s="559">
        <v>204.42187162113419</v>
      </c>
      <c r="Z1108" s="568" t="str">
        <f>SUBSTITUTE(SUBSTITUTE(SUBSTITUTE(SUBSTITUTE(IF(E1108="","",VLOOKUP(E1108,Esquemas_NORM!$A$2:$H$126,8,FALSE)),"PROVINCIA ADMINISTRATIVA Y DE PLANIFICACIÓN","PAT"),"PROVINCIA ADMINISTRATIVA Y DE PLANIFICACION","PAT"),"PROVINCIA ADMINISTRATIVA DE PLANIFICACION","PAT"),"PROVINCIA ADMINISTRATIVA Y PLANIFICACION","PAT")</f>
        <v>PAT SAN JUAN</v>
      </c>
      <c r="AA1108" s="568" t="str">
        <f>IF($E1108="","",INDEX(Esquemas_NORM!$H$2:$K$126,MATCH($E1108,Esquemas_NORM!$A$2:$A$126,0),MATCH(AA$4,Esquemas_NORM!$H$1:$K$1,0)))</f>
        <v>A la fecha no ha conformado un EAT Región</v>
      </c>
      <c r="AB1108" s="568" t="str">
        <f>IF($E1108="","",INDEX(Esquemas_NORM!$H$2:$K$126,MATCH($E1108,Esquemas_NORM!$A$2:$A$126,0),MATCH(AB$4,Esquemas_NORM!$H$1:$K$1,0)))</f>
        <v>A la fecha no ha conformado un EAT Área Metropolitana</v>
      </c>
      <c r="AC1108" s="568" t="str">
        <f>IF($E1108="","",INDEX(Esquemas_NORM!$H$2:$K$126,MATCH($E1108,Esquemas_NORM!$A$2:$A$126,0),MATCH(AC$4,Esquemas_NORM!$H$1:$K$1,0)))</f>
        <v>A la fecha no ha conformado un EAT asociación - unión</v>
      </c>
      <c r="AD1108" s="645"/>
    </row>
    <row r="1109" spans="1:30" hidden="1" x14ac:dyDescent="0.3">
      <c r="A1109" s="556">
        <v>2023</v>
      </c>
      <c r="B1109" s="529" t="s">
        <v>556</v>
      </c>
      <c r="C1109" s="529" t="s">
        <v>368</v>
      </c>
      <c r="D1109" s="529" t="s">
        <v>579</v>
      </c>
      <c r="E1109" s="529" t="s">
        <v>380</v>
      </c>
      <c r="F1109" s="529" t="s">
        <v>371</v>
      </c>
      <c r="G1109" s="529" t="s">
        <v>381</v>
      </c>
      <c r="H1109" s="557">
        <v>61.846983388265869</v>
      </c>
      <c r="I1109" s="557">
        <v>0</v>
      </c>
      <c r="J1109" s="558">
        <v>61.846983388265869</v>
      </c>
      <c r="K1109" s="557">
        <v>5.5778290881157311</v>
      </c>
      <c r="L1109" s="557">
        <v>5.6310283495992337</v>
      </c>
      <c r="M1109" s="558">
        <v>11.208857437714965</v>
      </c>
      <c r="N1109" s="557">
        <v>3.4715166918487732</v>
      </c>
      <c r="O1109" s="557">
        <v>22.763091974328844</v>
      </c>
      <c r="P1109" s="557">
        <v>6.9565170269364218</v>
      </c>
      <c r="Q1109" s="557">
        <v>8.0564845118788693</v>
      </c>
      <c r="R1109" s="557">
        <v>16.540114961607227</v>
      </c>
      <c r="S1109" s="557">
        <v>14.837396130078682</v>
      </c>
      <c r="T1109" s="557">
        <v>35.315566115612668</v>
      </c>
      <c r="U1109" s="557">
        <v>9.4769225770278815</v>
      </c>
      <c r="V1109" s="558">
        <v>117.41760998931937</v>
      </c>
      <c r="W1109" s="558">
        <v>215.28942609161075</v>
      </c>
      <c r="X1109" s="557">
        <v>23.848712247149987</v>
      </c>
      <c r="Y1109" s="559">
        <v>239.02115100637934</v>
      </c>
      <c r="Z1109" s="568" t="str">
        <f>SUBSTITUTE(SUBSTITUTE(SUBSTITUTE(SUBSTITUTE(IF(E1109="","",VLOOKUP(E1109,Esquemas_NORM!$A$2:$H$126,8,FALSE)),"PROVINCIA ADMINISTRATIVA Y DE PLANIFICACIÓN","PAT"),"PROVINCIA ADMINISTRATIVA Y DE PLANIFICACION","PAT"),"PROVINCIA ADMINISTRATIVA DE PLANIFICACION","PAT"),"PROVINCIA ADMINISTRATIVA Y PLANIFICACION","PAT")</f>
        <v>PAT DE PENDERISCO Y SINIFANÁ</v>
      </c>
      <c r="AA1109" s="568" t="str">
        <f>IF($E1109="","",INDEX(Esquemas_NORM!$H$2:$K$126,MATCH($E1109,Esquemas_NORM!$A$2:$A$126,0),MATCH(AA$4,Esquemas_NORM!$H$1:$K$1,0)))</f>
        <v>A la fecha no ha conformado un EAT Región</v>
      </c>
      <c r="AB1109" s="568" t="str">
        <f>IF($E1109="","",INDEX(Esquemas_NORM!$H$2:$K$126,MATCH($E1109,Esquemas_NORM!$A$2:$A$126,0),MATCH(AB$4,Esquemas_NORM!$H$1:$K$1,0)))</f>
        <v>A la fecha no ha conformado un EAT Área Metropolitana</v>
      </c>
      <c r="AC1109" s="568" t="str">
        <f>IF($E1109="","",INDEX(Esquemas_NORM!$H$2:$K$126,MATCH($E1109,Esquemas_NORM!$A$2:$A$126,0),MATCH(AC$4,Esquemas_NORM!$H$1:$K$1,0)))</f>
        <v>A la fecha no ha conformado un EAT asociación - unión</v>
      </c>
      <c r="AD1109" s="645"/>
    </row>
    <row r="1110" spans="1:30" hidden="1" x14ac:dyDescent="0.3">
      <c r="A1110" s="556">
        <v>2023</v>
      </c>
      <c r="B1110" s="529" t="s">
        <v>556</v>
      </c>
      <c r="C1110" s="529" t="s">
        <v>368</v>
      </c>
      <c r="D1110" s="529" t="s">
        <v>580</v>
      </c>
      <c r="E1110" s="529" t="s">
        <v>382</v>
      </c>
      <c r="F1110" s="529" t="s">
        <v>371</v>
      </c>
      <c r="G1110" s="529" t="s">
        <v>384</v>
      </c>
      <c r="H1110" s="557">
        <v>15.875312913418528</v>
      </c>
      <c r="I1110" s="557">
        <v>0</v>
      </c>
      <c r="J1110" s="558">
        <v>15.875312913418528</v>
      </c>
      <c r="K1110" s="557">
        <v>1.9778719609336162</v>
      </c>
      <c r="L1110" s="557">
        <v>1.507172192871252</v>
      </c>
      <c r="M1110" s="558">
        <v>3.4850441538048682</v>
      </c>
      <c r="N1110" s="557">
        <v>1.2067061510971815</v>
      </c>
      <c r="O1110" s="557">
        <v>8.4517447449179954</v>
      </c>
      <c r="P1110" s="557">
        <v>2.1309465139273329</v>
      </c>
      <c r="Q1110" s="557">
        <v>2.1625052405399989</v>
      </c>
      <c r="R1110" s="557">
        <v>4.9465524467084601</v>
      </c>
      <c r="S1110" s="557">
        <v>5.9550128466290095</v>
      </c>
      <c r="T1110" s="557">
        <v>13.395487750329652</v>
      </c>
      <c r="U1110" s="557">
        <v>2.7752098060643133</v>
      </c>
      <c r="V1110" s="558">
        <v>41.02416550021394</v>
      </c>
      <c r="W1110" s="558">
        <v>66.435082019187519</v>
      </c>
      <c r="X1110" s="557">
        <v>7.3593542560564407</v>
      </c>
      <c r="Y1110" s="559">
        <v>73.758335742286761</v>
      </c>
      <c r="Z1110" s="568" t="str">
        <f>SUBSTITUTE(SUBSTITUTE(SUBSTITUTE(SUBSTITUTE(IF(E1110="","",VLOOKUP(E1110,Esquemas_NORM!$A$2:$H$126,8,FALSE)),"PROVINCIA ADMINISTRATIVA Y DE PLANIFICACIÓN","PAT"),"PROVINCIA ADMINISTRATIVA Y DE PLANIFICACION","PAT"),"PROVINCIA ADMINISTRATIVA DE PLANIFICACION","PAT"),"PROVINCIA ADMINISTRATIVA Y PLANIFICACION","PAT")</f>
        <v>PAT CARTAMA</v>
      </c>
      <c r="AA1110" s="568" t="str">
        <f>IF($E1110="","",INDEX(Esquemas_NORM!$H$2:$K$126,MATCH($E1110,Esquemas_NORM!$A$2:$A$126,0),MATCH(AA$4,Esquemas_NORM!$H$1:$K$1,0)))</f>
        <v>A la fecha no ha conformado un EAT Región</v>
      </c>
      <c r="AB1110" s="568" t="str">
        <f>IF($E1110="","",INDEX(Esquemas_NORM!$H$2:$K$126,MATCH($E1110,Esquemas_NORM!$A$2:$A$126,0),MATCH(AB$4,Esquemas_NORM!$H$1:$K$1,0)))</f>
        <v>A la fecha no ha conformado un EAT Área Metropolitana</v>
      </c>
      <c r="AC1110" s="568" t="str">
        <f>IF($E1110="","",INDEX(Esquemas_NORM!$H$2:$K$126,MATCH($E1110,Esquemas_NORM!$A$2:$A$126,0),MATCH(AC$4,Esquemas_NORM!$H$1:$K$1,0)))</f>
        <v>A la fecha no ha conformado un EAT asociación - unión</v>
      </c>
      <c r="AD1110" s="645"/>
    </row>
    <row r="1111" spans="1:30" hidden="1" x14ac:dyDescent="0.3">
      <c r="A1111" s="556">
        <v>2023</v>
      </c>
      <c r="B1111" s="529" t="s">
        <v>556</v>
      </c>
      <c r="C1111" s="529" t="s">
        <v>368</v>
      </c>
      <c r="D1111" s="529" t="s">
        <v>578</v>
      </c>
      <c r="E1111" s="529" t="s">
        <v>385</v>
      </c>
      <c r="F1111" s="529" t="s">
        <v>371</v>
      </c>
      <c r="G1111" s="529" t="s">
        <v>386</v>
      </c>
      <c r="H1111" s="557">
        <v>68.583842678852307</v>
      </c>
      <c r="I1111" s="557">
        <v>0</v>
      </c>
      <c r="J1111" s="558">
        <v>68.583842678852307</v>
      </c>
      <c r="K1111" s="557">
        <v>8.1962935628804114</v>
      </c>
      <c r="L1111" s="557">
        <v>8.5123022718019516</v>
      </c>
      <c r="M1111" s="558">
        <v>16.708595834682363</v>
      </c>
      <c r="N1111" s="557">
        <v>10.972841754625094</v>
      </c>
      <c r="O1111" s="557">
        <v>59.669958263678659</v>
      </c>
      <c r="P1111" s="557">
        <v>13.057535041045165</v>
      </c>
      <c r="Q1111" s="557">
        <v>19.709987881150905</v>
      </c>
      <c r="R1111" s="557">
        <v>25.684721052334385</v>
      </c>
      <c r="S1111" s="557">
        <v>33.281640039757661</v>
      </c>
      <c r="T1111" s="557">
        <v>66.281202497355778</v>
      </c>
      <c r="U1111" s="557">
        <v>18.42753802110127</v>
      </c>
      <c r="V1111" s="558">
        <v>247.0854245510489</v>
      </c>
      <c r="W1111" s="558">
        <v>357.44499512557479</v>
      </c>
      <c r="X1111" s="557">
        <v>39.596012622116916</v>
      </c>
      <c r="Y1111" s="559">
        <v>396.84677370093965</v>
      </c>
      <c r="Z1111" s="568" t="str">
        <f>SUBSTITUTE(SUBSTITUTE(SUBSTITUTE(SUBSTITUTE(IF(E1111="","",VLOOKUP(E1111,Esquemas_NORM!$A$2:$H$126,8,FALSE)),"PROVINCIA ADMINISTRATIVA Y DE PLANIFICACIÓN","PAT"),"PROVINCIA ADMINISTRATIVA Y DE PLANIFICACION","PAT"),"PROVINCIA ADMINISTRATIVA DE PLANIFICACION","PAT"),"PROVINCIA ADMINISTRATIVA Y PLANIFICACION","PAT")</f>
        <v>PAT SAN JUAN</v>
      </c>
      <c r="AA1111" s="568" t="str">
        <f>IF($E1111="","",INDEX(Esquemas_NORM!$H$2:$K$126,MATCH($E1111,Esquemas_NORM!$A$2:$A$126,0),MATCH(AA$4,Esquemas_NORM!$H$1:$K$1,0)))</f>
        <v>A la fecha no ha conformado un EAT Región</v>
      </c>
      <c r="AB1111" s="568" t="str">
        <f>IF($E1111="","",INDEX(Esquemas_NORM!$H$2:$K$126,MATCH($E1111,Esquemas_NORM!$A$2:$A$126,0),MATCH(AB$4,Esquemas_NORM!$H$1:$K$1,0)))</f>
        <v>A la fecha no ha conformado un EAT Área Metropolitana</v>
      </c>
      <c r="AC1111" s="568" t="str">
        <f>IF($E1111="","",INDEX(Esquemas_NORM!$H$2:$K$126,MATCH($E1111,Esquemas_NORM!$A$2:$A$126,0),MATCH(AC$4,Esquemas_NORM!$H$1:$K$1,0)))</f>
        <v>A la fecha no ha conformado un EAT asociación - unión</v>
      </c>
      <c r="AD1111" s="645"/>
    </row>
    <row r="1112" spans="1:30" hidden="1" x14ac:dyDescent="0.3">
      <c r="A1112" s="556">
        <v>2023</v>
      </c>
      <c r="B1112" s="529" t="s">
        <v>556</v>
      </c>
      <c r="C1112" s="529" t="s">
        <v>368</v>
      </c>
      <c r="D1112" s="529" t="s">
        <v>579</v>
      </c>
      <c r="E1112" s="529" t="s">
        <v>387</v>
      </c>
      <c r="F1112" s="529" t="s">
        <v>371</v>
      </c>
      <c r="G1112" s="529" t="s">
        <v>388</v>
      </c>
      <c r="H1112" s="557">
        <v>132.95483435206387</v>
      </c>
      <c r="I1112" s="557">
        <v>0</v>
      </c>
      <c r="J1112" s="558">
        <v>132.95483435206387</v>
      </c>
      <c r="K1112" s="557">
        <v>12.070303609173068</v>
      </c>
      <c r="L1112" s="557">
        <v>7.0122373945210503</v>
      </c>
      <c r="M1112" s="558">
        <v>19.082541003694118</v>
      </c>
      <c r="N1112" s="557">
        <v>8.0508499706420231</v>
      </c>
      <c r="O1112" s="557">
        <v>33.002610336739153</v>
      </c>
      <c r="P1112" s="557">
        <v>8.4735404547441622</v>
      </c>
      <c r="Q1112" s="557">
        <v>9.646881099187592</v>
      </c>
      <c r="R1112" s="557">
        <v>24.386700590575206</v>
      </c>
      <c r="S1112" s="557">
        <v>21.662403583110752</v>
      </c>
      <c r="T1112" s="557">
        <v>42.600906919833839</v>
      </c>
      <c r="U1112" s="557">
        <v>13.291599391310886</v>
      </c>
      <c r="V1112" s="558">
        <v>161.11549234614361</v>
      </c>
      <c r="W1112" s="558">
        <v>373.87891297170131</v>
      </c>
      <c r="X1112" s="557">
        <v>41.416481861709933</v>
      </c>
      <c r="Y1112" s="559">
        <v>415.09223066758858</v>
      </c>
      <c r="Z1112" s="568" t="str">
        <f>SUBSTITUTE(SUBSTITUTE(SUBSTITUTE(SUBSTITUTE(IF(E1112="","",VLOOKUP(E1112,Esquemas_NORM!$A$2:$H$126,8,FALSE)),"PROVINCIA ADMINISTRATIVA Y DE PLANIFICACIÓN","PAT"),"PROVINCIA ADMINISTRATIVA Y DE PLANIFICACION","PAT"),"PROVINCIA ADMINISTRATIVA DE PLANIFICACION","PAT"),"PROVINCIA ADMINISTRATIVA Y PLANIFICACION","PAT")</f>
        <v>PAT DE PENDERISCO Y SINIFANÁ</v>
      </c>
      <c r="AA1112" s="568" t="str">
        <f>IF($E1112="","",INDEX(Esquemas_NORM!$H$2:$K$126,MATCH($E1112,Esquemas_NORM!$A$2:$A$126,0),MATCH(AA$4,Esquemas_NORM!$H$1:$K$1,0)))</f>
        <v>A la fecha no ha conformado un EAT Región</v>
      </c>
      <c r="AB1112" s="568" t="str">
        <f>IF($E1112="","",INDEX(Esquemas_NORM!$H$2:$K$126,MATCH($E1112,Esquemas_NORM!$A$2:$A$126,0),MATCH(AB$4,Esquemas_NORM!$H$1:$K$1,0)))</f>
        <v>A la fecha no ha conformado un EAT Área Metropolitana</v>
      </c>
      <c r="AC1112" s="568" t="str">
        <f>IF($E1112="","",INDEX(Esquemas_NORM!$H$2:$K$126,MATCH($E1112,Esquemas_NORM!$A$2:$A$126,0),MATCH(AC$4,Esquemas_NORM!$H$1:$K$1,0)))</f>
        <v>A la fecha no ha conformado un EAT asociación - unión</v>
      </c>
      <c r="AD1112" s="645"/>
    </row>
    <row r="1113" spans="1:30" hidden="1" x14ac:dyDescent="0.3">
      <c r="A1113" s="556">
        <v>2023</v>
      </c>
      <c r="B1113" s="529" t="s">
        <v>556</v>
      </c>
      <c r="C1113" s="529" t="s">
        <v>368</v>
      </c>
      <c r="D1113" s="529" t="s">
        <v>577</v>
      </c>
      <c r="E1113" s="529" t="s">
        <v>389</v>
      </c>
      <c r="F1113" s="529" t="s">
        <v>371</v>
      </c>
      <c r="G1113" s="529" t="s">
        <v>390</v>
      </c>
      <c r="H1113" s="557">
        <v>125.57699785301369</v>
      </c>
      <c r="I1113" s="557">
        <v>4.4179054604014567</v>
      </c>
      <c r="J1113" s="558">
        <v>129.99490331341514</v>
      </c>
      <c r="K1113" s="557">
        <v>12.25947217981553</v>
      </c>
      <c r="L1113" s="557">
        <v>10.190089220302799</v>
      </c>
      <c r="M1113" s="558">
        <v>22.449561400118327</v>
      </c>
      <c r="N1113" s="557">
        <v>7.011936205898353</v>
      </c>
      <c r="O1113" s="557">
        <v>48.052321855213293</v>
      </c>
      <c r="P1113" s="557">
        <v>10.061409272773195</v>
      </c>
      <c r="Q1113" s="557">
        <v>10.60823879299762</v>
      </c>
      <c r="R1113" s="557">
        <v>35.911897310645479</v>
      </c>
      <c r="S1113" s="557">
        <v>28.992030382519761</v>
      </c>
      <c r="T1113" s="557">
        <v>38.990725419836686</v>
      </c>
      <c r="U1113" s="557">
        <v>18.565538918095616</v>
      </c>
      <c r="V1113" s="558">
        <v>198.19409815798002</v>
      </c>
      <c r="W1113" s="558">
        <v>407.8932926925674</v>
      </c>
      <c r="X1113" s="557">
        <v>45.184428894470408</v>
      </c>
      <c r="Y1113" s="559">
        <v>452.85607415606694</v>
      </c>
      <c r="Z1113" s="568" t="str">
        <f>SUBSTITUTE(SUBSTITUTE(SUBSTITUTE(SUBSTITUTE(IF(E1113="","",VLOOKUP(E1113,Esquemas_NORM!$A$2:$H$126,8,FALSE)),"PROVINCIA ADMINISTRATIVA Y DE PLANIFICACIÓN","PAT"),"PROVINCIA ADMINISTRATIVA Y DE PLANIFICACION","PAT"),"PROVINCIA ADMINISTRATIVA DE PLANIFICACION","PAT"),"PROVINCIA ADMINISTRATIVA Y PLANIFICACION","PAT")</f>
        <v>PAT CARTAMA</v>
      </c>
      <c r="AA1113" s="568" t="str">
        <f>IF($E1113="","",INDEX(Esquemas_NORM!$H$2:$K$126,MATCH($E1113,Esquemas_NORM!$A$2:$A$126,0),MATCH(AA$4,Esquemas_NORM!$H$1:$K$1,0)))</f>
        <v>A la fecha no ha conformado un EAT Región</v>
      </c>
      <c r="AB1113" s="568" t="str">
        <f>IF($E1113="","",INDEX(Esquemas_NORM!$H$2:$K$126,MATCH($E1113,Esquemas_NORM!$A$2:$A$126,0),MATCH(AB$4,Esquemas_NORM!$H$1:$K$1,0)))</f>
        <v>A la fecha no ha conformado un EAT Área Metropolitana</v>
      </c>
      <c r="AC1113" s="568" t="str">
        <f>IF($E1113="","",INDEX(Esquemas_NORM!$H$2:$K$126,MATCH($E1113,Esquemas_NORM!$A$2:$A$126,0),MATCH(AC$4,Esquemas_NORM!$H$1:$K$1,0)))</f>
        <v>A la fecha no ha conformado un EAT asociación - unión</v>
      </c>
      <c r="AD1113" s="645"/>
    </row>
    <row r="1114" spans="1:30" hidden="1" x14ac:dyDescent="0.3">
      <c r="A1114" s="556">
        <v>2023</v>
      </c>
      <c r="B1114" s="529" t="s">
        <v>556</v>
      </c>
      <c r="C1114" s="529" t="s">
        <v>368</v>
      </c>
      <c r="D1114" s="529" t="s">
        <v>578</v>
      </c>
      <c r="E1114" s="529" t="s">
        <v>391</v>
      </c>
      <c r="F1114" s="529" t="s">
        <v>371</v>
      </c>
      <c r="G1114" s="529" t="s">
        <v>392</v>
      </c>
      <c r="H1114" s="557">
        <v>20.08615837955449</v>
      </c>
      <c r="I1114" s="557">
        <v>0</v>
      </c>
      <c r="J1114" s="558">
        <v>20.08615837955449</v>
      </c>
      <c r="K1114" s="557">
        <v>2.6561656612571989</v>
      </c>
      <c r="L1114" s="557">
        <v>1.3615060050982231</v>
      </c>
      <c r="M1114" s="558">
        <v>4.0176716663554224</v>
      </c>
      <c r="N1114" s="557">
        <v>2.042106286041975</v>
      </c>
      <c r="O1114" s="557">
        <v>10.317699309351939</v>
      </c>
      <c r="P1114" s="557">
        <v>2.5704389456665897</v>
      </c>
      <c r="Q1114" s="557">
        <v>1.9900270176990824</v>
      </c>
      <c r="R1114" s="557">
        <v>6.0664214698820684</v>
      </c>
      <c r="S1114" s="557">
        <v>6.485446715351773</v>
      </c>
      <c r="T1114" s="557">
        <v>11.189696035091037</v>
      </c>
      <c r="U1114" s="557">
        <v>3.3202931241515743</v>
      </c>
      <c r="V1114" s="558">
        <v>43.982128903236038</v>
      </c>
      <c r="W1114" s="558">
        <v>76.59836942987765</v>
      </c>
      <c r="X1114" s="557">
        <v>8.4851936497657796</v>
      </c>
      <c r="Y1114" s="559">
        <v>85.041939860765211</v>
      </c>
      <c r="Z1114" s="568" t="str">
        <f>SUBSTITUTE(SUBSTITUTE(SUBSTITUTE(SUBSTITUTE(IF(E1114="","",VLOOKUP(E1114,Esquemas_NORM!$A$2:$H$126,8,FALSE)),"PROVINCIA ADMINISTRATIVA Y DE PLANIFICACIÓN","PAT"),"PROVINCIA ADMINISTRATIVA Y DE PLANIFICACION","PAT"),"PROVINCIA ADMINISTRATIVA DE PLANIFICACION","PAT"),"PROVINCIA ADMINISTRATIVA Y PLANIFICACION","PAT")</f>
        <v>PAT SAN JUAN</v>
      </c>
      <c r="AA1114" s="568" t="str">
        <f>IF($E1114="","",INDEX(Esquemas_NORM!$H$2:$K$126,MATCH($E1114,Esquemas_NORM!$A$2:$A$126,0),MATCH(AA$4,Esquemas_NORM!$H$1:$K$1,0)))</f>
        <v>A la fecha no ha conformado un EAT Región</v>
      </c>
      <c r="AB1114" s="568" t="str">
        <f>IF($E1114="","",INDEX(Esquemas_NORM!$H$2:$K$126,MATCH($E1114,Esquemas_NORM!$A$2:$A$126,0),MATCH(AB$4,Esquemas_NORM!$H$1:$K$1,0)))</f>
        <v>A la fecha no ha conformado un EAT Área Metropolitana</v>
      </c>
      <c r="AC1114" s="568" t="str">
        <f>IF($E1114="","",INDEX(Esquemas_NORM!$H$2:$K$126,MATCH($E1114,Esquemas_NORM!$A$2:$A$126,0),MATCH(AC$4,Esquemas_NORM!$H$1:$K$1,0)))</f>
        <v>A la fecha no ha conformado un EAT asociación - unión</v>
      </c>
      <c r="AD1114" s="645"/>
    </row>
    <row r="1115" spans="1:30" hidden="1" x14ac:dyDescent="0.3">
      <c r="A1115" s="556">
        <v>2023</v>
      </c>
      <c r="B1115" s="529" t="s">
        <v>556</v>
      </c>
      <c r="C1115" s="529" t="s">
        <v>368</v>
      </c>
      <c r="D1115" s="529" t="s">
        <v>578</v>
      </c>
      <c r="E1115" s="529" t="s">
        <v>393</v>
      </c>
      <c r="F1115" s="529" t="s">
        <v>371</v>
      </c>
      <c r="G1115" s="529" t="s">
        <v>394</v>
      </c>
      <c r="H1115" s="557">
        <v>59.639812569050193</v>
      </c>
      <c r="I1115" s="557">
        <v>0</v>
      </c>
      <c r="J1115" s="558">
        <v>59.639812569050193</v>
      </c>
      <c r="K1115" s="557">
        <v>7.5695519897964276</v>
      </c>
      <c r="L1115" s="557">
        <v>5.2792191939893014</v>
      </c>
      <c r="M1115" s="558">
        <v>12.848771183785729</v>
      </c>
      <c r="N1115" s="557">
        <v>7.3957690799692113</v>
      </c>
      <c r="O1115" s="557">
        <v>44.048917156295801</v>
      </c>
      <c r="P1115" s="557">
        <v>8.6310539889710558</v>
      </c>
      <c r="Q1115" s="557">
        <v>9.2909815599989543</v>
      </c>
      <c r="R1115" s="557">
        <v>22.088998126869882</v>
      </c>
      <c r="S1115" s="557">
        <v>20.57213448976313</v>
      </c>
      <c r="T1115" s="557">
        <v>29.796731615660757</v>
      </c>
      <c r="U1115" s="557">
        <v>10.703806614373619</v>
      </c>
      <c r="V1115" s="558">
        <v>152.52839263190242</v>
      </c>
      <c r="W1115" s="558">
        <v>250.63204928531411</v>
      </c>
      <c r="X1115" s="557">
        <v>27.763795611471068</v>
      </c>
      <c r="Y1115" s="559">
        <v>278.25965253756237</v>
      </c>
      <c r="Z1115" s="568" t="str">
        <f>SUBSTITUTE(SUBSTITUTE(SUBSTITUTE(SUBSTITUTE(IF(E1115="","",VLOOKUP(E1115,Esquemas_NORM!$A$2:$H$126,8,FALSE)),"PROVINCIA ADMINISTRATIVA Y DE PLANIFICACIÓN","PAT"),"PROVINCIA ADMINISTRATIVA Y DE PLANIFICACION","PAT"),"PROVINCIA ADMINISTRATIVA DE PLANIFICACION","PAT"),"PROVINCIA ADMINISTRATIVA Y PLANIFICACION","PAT")</f>
        <v>PAT SAN JUAN</v>
      </c>
      <c r="AA1115" s="568" t="str">
        <f>IF($E1115="","",INDEX(Esquemas_NORM!$H$2:$K$126,MATCH($E1115,Esquemas_NORM!$A$2:$A$126,0),MATCH(AA$4,Esquemas_NORM!$H$1:$K$1,0)))</f>
        <v>A la fecha no ha conformado un EAT Región</v>
      </c>
      <c r="AB1115" s="568" t="str">
        <f>IF($E1115="","",INDEX(Esquemas_NORM!$H$2:$K$126,MATCH($E1115,Esquemas_NORM!$A$2:$A$126,0),MATCH(AB$4,Esquemas_NORM!$H$1:$K$1,0)))</f>
        <v>A la fecha no ha conformado un EAT Área Metropolitana</v>
      </c>
      <c r="AC1115" s="568" t="str">
        <f>IF($E1115="","",INDEX(Esquemas_NORM!$H$2:$K$126,MATCH($E1115,Esquemas_NORM!$A$2:$A$126,0),MATCH(AC$4,Esquemas_NORM!$H$1:$K$1,0)))</f>
        <v>A la fecha no ha conformado un EAT asociación - unión</v>
      </c>
      <c r="AD1115" s="645"/>
    </row>
    <row r="1116" spans="1:30" hidden="1" x14ac:dyDescent="0.3">
      <c r="A1116" s="556">
        <v>2023</v>
      </c>
      <c r="B1116" s="529" t="s">
        <v>556</v>
      </c>
      <c r="C1116" s="529" t="s">
        <v>368</v>
      </c>
      <c r="D1116" s="529" t="s">
        <v>580</v>
      </c>
      <c r="E1116" s="529" t="s">
        <v>395</v>
      </c>
      <c r="F1116" s="529" t="s">
        <v>371</v>
      </c>
      <c r="G1116" s="529" t="s">
        <v>396</v>
      </c>
      <c r="H1116" s="557">
        <v>102.82612339227281</v>
      </c>
      <c r="I1116" s="557">
        <v>0</v>
      </c>
      <c r="J1116" s="558">
        <v>102.82612339227281</v>
      </c>
      <c r="K1116" s="557">
        <v>5.3192329826276366</v>
      </c>
      <c r="L1116" s="557">
        <v>8.9422924924268461</v>
      </c>
      <c r="M1116" s="558">
        <v>14.261525475054484</v>
      </c>
      <c r="N1116" s="557">
        <v>20.552105596330009</v>
      </c>
      <c r="O1116" s="557">
        <v>28.418985579725351</v>
      </c>
      <c r="P1116" s="557">
        <v>5.7887070977471691</v>
      </c>
      <c r="Q1116" s="557">
        <v>4.9519624267305469</v>
      </c>
      <c r="R1116" s="557">
        <v>14.80827777436369</v>
      </c>
      <c r="S1116" s="557">
        <v>13.191296921768917</v>
      </c>
      <c r="T1116" s="557">
        <v>16.231111741056278</v>
      </c>
      <c r="U1116" s="557">
        <v>6.9153353065712295</v>
      </c>
      <c r="V1116" s="558">
        <v>110.85778244429318</v>
      </c>
      <c r="W1116" s="558">
        <v>283.32153883073522</v>
      </c>
      <c r="X1116" s="557">
        <v>31.384977774617109</v>
      </c>
      <c r="Y1116" s="559">
        <v>314.5525609205061</v>
      </c>
      <c r="Z1116" s="568" t="str">
        <f>SUBSTITUTE(SUBSTITUTE(SUBSTITUTE(SUBSTITUTE(IF(E1116="","",VLOOKUP(E1116,Esquemas_NORM!$A$2:$H$126,8,FALSE)),"PROVINCIA ADMINISTRATIVA Y DE PLANIFICACIÓN","PAT"),"PROVINCIA ADMINISTRATIVA Y DE PLANIFICACION","PAT"),"PROVINCIA ADMINISTRATIVA DE PLANIFICACION","PAT"),"PROVINCIA ADMINISTRATIVA Y PLANIFICACION","PAT")</f>
        <v>PAT CARTAMA</v>
      </c>
      <c r="AA1116" s="568" t="str">
        <f>IF($E1116="","",INDEX(Esquemas_NORM!$H$2:$K$126,MATCH($E1116,Esquemas_NORM!$A$2:$A$126,0),MATCH(AA$4,Esquemas_NORM!$H$1:$K$1,0)))</f>
        <v>A la fecha no ha conformado un EAT Región</v>
      </c>
      <c r="AB1116" s="568" t="str">
        <f>IF($E1116="","",INDEX(Esquemas_NORM!$H$2:$K$126,MATCH($E1116,Esquemas_NORM!$A$2:$A$126,0),MATCH(AB$4,Esquemas_NORM!$H$1:$K$1,0)))</f>
        <v>A la fecha no ha conformado un EAT Área Metropolitana</v>
      </c>
      <c r="AC1116" s="568" t="str">
        <f>IF($E1116="","",INDEX(Esquemas_NORM!$H$2:$K$126,MATCH($E1116,Esquemas_NORM!$A$2:$A$126,0),MATCH(AC$4,Esquemas_NORM!$H$1:$K$1,0)))</f>
        <v>A la fecha no ha conformado un EAT asociación - unión</v>
      </c>
      <c r="AD1116" s="645"/>
    </row>
    <row r="1117" spans="1:30" hidden="1" x14ac:dyDescent="0.3">
      <c r="A1117" s="556">
        <v>2023</v>
      </c>
      <c r="B1117" s="529" t="s">
        <v>556</v>
      </c>
      <c r="C1117" s="529" t="s">
        <v>368</v>
      </c>
      <c r="D1117" s="529" t="s">
        <v>580</v>
      </c>
      <c r="E1117" s="529" t="s">
        <v>397</v>
      </c>
      <c r="F1117" s="529" t="s">
        <v>371</v>
      </c>
      <c r="G1117" s="529" t="s">
        <v>398</v>
      </c>
      <c r="H1117" s="557">
        <v>13.226268149222149</v>
      </c>
      <c r="I1117" s="557">
        <v>3.6813201203443118</v>
      </c>
      <c r="J1117" s="558">
        <v>16.90758826956646</v>
      </c>
      <c r="K1117" s="557">
        <v>19.281047961309845</v>
      </c>
      <c r="L1117" s="557">
        <v>19.011965464842362</v>
      </c>
      <c r="M1117" s="558">
        <v>38.293013426152207</v>
      </c>
      <c r="N1117" s="557">
        <v>3.8961090266525922</v>
      </c>
      <c r="O1117" s="557">
        <v>46.524453606758684</v>
      </c>
      <c r="P1117" s="557">
        <v>4.0082962302171294</v>
      </c>
      <c r="Q1117" s="557">
        <v>2.8045952729327754</v>
      </c>
      <c r="R1117" s="557">
        <v>7.004833603231833</v>
      </c>
      <c r="S1117" s="557">
        <v>13.127150409223693</v>
      </c>
      <c r="T1117" s="557">
        <v>14.655392253985976</v>
      </c>
      <c r="U1117" s="557">
        <v>4.7529477812452745</v>
      </c>
      <c r="V1117" s="558">
        <v>96.773778184247945</v>
      </c>
      <c r="W1117" s="558">
        <v>159.4146707073719</v>
      </c>
      <c r="X1117" s="557">
        <v>17.659179452937082</v>
      </c>
      <c r="Y1117" s="559">
        <v>176.98722492558699</v>
      </c>
      <c r="Z1117" s="568" t="str">
        <f>SUBSTITUTE(SUBSTITUTE(SUBSTITUTE(SUBSTITUTE(IF(E1117="","",VLOOKUP(E1117,Esquemas_NORM!$A$2:$H$126,8,FALSE)),"PROVINCIA ADMINISTRATIVA Y DE PLANIFICACIÓN","PAT"),"PROVINCIA ADMINISTRATIVA Y DE PLANIFICACION","PAT"),"PROVINCIA ADMINISTRATIVA DE PLANIFICACION","PAT"),"PROVINCIA ADMINISTRATIVA Y PLANIFICACION","PAT")</f>
        <v>PAT CARTAMA</v>
      </c>
      <c r="AA1117" s="568" t="str">
        <f>IF($E1117="","",INDEX(Esquemas_NORM!$H$2:$K$126,MATCH($E1117,Esquemas_NORM!$A$2:$A$126,0),MATCH(AA$4,Esquemas_NORM!$H$1:$K$1,0)))</f>
        <v>A la fecha no ha conformado un EAT Región</v>
      </c>
      <c r="AB1117" s="568" t="str">
        <f>IF($E1117="","",INDEX(Esquemas_NORM!$H$2:$K$126,MATCH($E1117,Esquemas_NORM!$A$2:$A$126,0),MATCH(AB$4,Esquemas_NORM!$H$1:$K$1,0)))</f>
        <v>A la fecha no ha conformado un EAT Área Metropolitana</v>
      </c>
      <c r="AC1117" s="568" t="str">
        <f>IF($E1117="","",INDEX(Esquemas_NORM!$H$2:$K$126,MATCH($E1117,Esquemas_NORM!$A$2:$A$126,0),MATCH(AC$4,Esquemas_NORM!$H$1:$K$1,0)))</f>
        <v>A la fecha no ha conformado un EAT asociación - unión</v>
      </c>
      <c r="AD1117" s="645"/>
    </row>
    <row r="1118" spans="1:30" hidden="1" x14ac:dyDescent="0.3">
      <c r="A1118" s="556">
        <v>2023</v>
      </c>
      <c r="B1118" s="529" t="s">
        <v>556</v>
      </c>
      <c r="C1118" s="529" t="s">
        <v>368</v>
      </c>
      <c r="D1118" s="529" t="s">
        <v>580</v>
      </c>
      <c r="E1118" s="529" t="s">
        <v>399</v>
      </c>
      <c r="F1118" s="529" t="s">
        <v>371</v>
      </c>
      <c r="G1118" s="529" t="s">
        <v>400</v>
      </c>
      <c r="H1118" s="557">
        <v>15.796465261468612</v>
      </c>
      <c r="I1118" s="557">
        <v>0.13383911632732479</v>
      </c>
      <c r="J1118" s="558">
        <v>15.930304377795936</v>
      </c>
      <c r="K1118" s="557">
        <v>0.59444558296873584</v>
      </c>
      <c r="L1118" s="557">
        <v>3.9367207655994583</v>
      </c>
      <c r="M1118" s="558">
        <v>4.5311663485681937</v>
      </c>
      <c r="N1118" s="557">
        <v>1.531201751009442</v>
      </c>
      <c r="O1118" s="557">
        <v>14.598692094087411</v>
      </c>
      <c r="P1118" s="557">
        <v>2.9069285152605282</v>
      </c>
      <c r="Q1118" s="557">
        <v>2.7988175375450832</v>
      </c>
      <c r="R1118" s="557">
        <v>10.672764469791026</v>
      </c>
      <c r="S1118" s="557">
        <v>7.2902865620527804</v>
      </c>
      <c r="T1118" s="557">
        <v>16.233185987463063</v>
      </c>
      <c r="U1118" s="557">
        <v>3.9871322050724767</v>
      </c>
      <c r="V1118" s="558">
        <v>60.019009122281808</v>
      </c>
      <c r="W1118" s="558">
        <v>85.661240476997605</v>
      </c>
      <c r="X1118" s="557">
        <v>9.4891342875338545</v>
      </c>
      <c r="Y1118" s="559">
        <v>95.103826821170813</v>
      </c>
      <c r="Z1118" s="568" t="str">
        <f>SUBSTITUTE(SUBSTITUTE(SUBSTITUTE(SUBSTITUTE(IF(E1118="","",VLOOKUP(E1118,Esquemas_NORM!$A$2:$H$126,8,FALSE)),"PROVINCIA ADMINISTRATIVA Y DE PLANIFICACIÓN","PAT"),"PROVINCIA ADMINISTRATIVA Y DE PLANIFICACION","PAT"),"PROVINCIA ADMINISTRATIVA DE PLANIFICACION","PAT"),"PROVINCIA ADMINISTRATIVA Y PLANIFICACION","PAT")</f>
        <v>PAT CARTAMA</v>
      </c>
      <c r="AA1118" s="568" t="str">
        <f>IF($E1118="","",INDEX(Esquemas_NORM!$H$2:$K$126,MATCH($E1118,Esquemas_NORM!$A$2:$A$126,0),MATCH(AA$4,Esquemas_NORM!$H$1:$K$1,0)))</f>
        <v>A la fecha no ha conformado un EAT Región</v>
      </c>
      <c r="AB1118" s="568" t="str">
        <f>IF($E1118="","",INDEX(Esquemas_NORM!$H$2:$K$126,MATCH($E1118,Esquemas_NORM!$A$2:$A$126,0),MATCH(AB$4,Esquemas_NORM!$H$1:$K$1,0)))</f>
        <v>A la fecha no ha conformado un EAT Área Metropolitana</v>
      </c>
      <c r="AC1118" s="568" t="str">
        <f>IF($E1118="","",INDEX(Esquemas_NORM!$H$2:$K$126,MATCH($E1118,Esquemas_NORM!$A$2:$A$126,0),MATCH(AC$4,Esquemas_NORM!$H$1:$K$1,0)))</f>
        <v>A la fecha no ha conformado un EAT asociación - unión</v>
      </c>
      <c r="AD1118" s="645"/>
    </row>
    <row r="1119" spans="1:30" hidden="1" x14ac:dyDescent="0.3">
      <c r="A1119" s="556">
        <v>2023</v>
      </c>
      <c r="B1119" s="529" t="s">
        <v>556</v>
      </c>
      <c r="C1119" s="529" t="s">
        <v>368</v>
      </c>
      <c r="D1119" s="529" t="s">
        <v>580</v>
      </c>
      <c r="E1119" s="529" t="s">
        <v>401</v>
      </c>
      <c r="F1119" s="529" t="s">
        <v>371</v>
      </c>
      <c r="G1119" s="529" t="s">
        <v>402</v>
      </c>
      <c r="H1119" s="557">
        <v>29.34134924218057</v>
      </c>
      <c r="I1119" s="557">
        <v>0</v>
      </c>
      <c r="J1119" s="558">
        <v>29.34134924218057</v>
      </c>
      <c r="K1119" s="557">
        <v>2.3005432673737447</v>
      </c>
      <c r="L1119" s="557">
        <v>3.6927844421915066</v>
      </c>
      <c r="M1119" s="558">
        <v>5.9933277095652517</v>
      </c>
      <c r="N1119" s="557">
        <v>2.0341648367986749</v>
      </c>
      <c r="O1119" s="557">
        <v>14.884954089524195</v>
      </c>
      <c r="P1119" s="557">
        <v>3.7591587957152197</v>
      </c>
      <c r="Q1119" s="557">
        <v>3.1010337498204552</v>
      </c>
      <c r="R1119" s="557">
        <v>10.239178284657779</v>
      </c>
      <c r="S1119" s="557">
        <v>8.887685404271247</v>
      </c>
      <c r="T1119" s="557">
        <v>19.022870048100934</v>
      </c>
      <c r="U1119" s="557">
        <v>4.9520593654304657</v>
      </c>
      <c r="V1119" s="558">
        <v>66.881104574318968</v>
      </c>
      <c r="W1119" s="558">
        <v>113.88810860803737</v>
      </c>
      <c r="X1119" s="557">
        <v>12.615969023064793</v>
      </c>
      <c r="Y1119" s="559">
        <v>126.44219133107393</v>
      </c>
      <c r="Z1119" s="568" t="str">
        <f>SUBSTITUTE(SUBSTITUTE(SUBSTITUTE(SUBSTITUTE(IF(E1119="","",VLOOKUP(E1119,Esquemas_NORM!$A$2:$H$126,8,FALSE)),"PROVINCIA ADMINISTRATIVA Y DE PLANIFICACIÓN","PAT"),"PROVINCIA ADMINISTRATIVA Y DE PLANIFICACION","PAT"),"PROVINCIA ADMINISTRATIVA DE PLANIFICACION","PAT"),"PROVINCIA ADMINISTRATIVA Y PLANIFICACION","PAT")</f>
        <v>PAT CARTAMA</v>
      </c>
      <c r="AA1119" s="568" t="str">
        <f>IF($E1119="","",INDEX(Esquemas_NORM!$H$2:$K$126,MATCH($E1119,Esquemas_NORM!$A$2:$A$126,0),MATCH(AA$4,Esquemas_NORM!$H$1:$K$1,0)))</f>
        <v>A la fecha no ha conformado un EAT Región</v>
      </c>
      <c r="AB1119" s="568" t="str">
        <f>IF($E1119="","",INDEX(Esquemas_NORM!$H$2:$K$126,MATCH($E1119,Esquemas_NORM!$A$2:$A$126,0),MATCH(AB$4,Esquemas_NORM!$H$1:$K$1,0)))</f>
        <v>A la fecha no ha conformado un EAT Área Metropolitana</v>
      </c>
      <c r="AC1119" s="568" t="str">
        <f>IF($E1119="","",INDEX(Esquemas_NORM!$H$2:$K$126,MATCH($E1119,Esquemas_NORM!$A$2:$A$126,0),MATCH(AC$4,Esquemas_NORM!$H$1:$K$1,0)))</f>
        <v>A la fecha no ha conformado un EAT asociación - unión</v>
      </c>
      <c r="AD1119" s="645"/>
    </row>
    <row r="1120" spans="1:30" hidden="1" x14ac:dyDescent="0.3">
      <c r="A1120" s="556">
        <v>2023</v>
      </c>
      <c r="B1120" s="529" t="s">
        <v>556</v>
      </c>
      <c r="C1120" s="529" t="s">
        <v>368</v>
      </c>
      <c r="D1120" s="529" t="s">
        <v>579</v>
      </c>
      <c r="E1120" s="529" t="s">
        <v>403</v>
      </c>
      <c r="F1120" s="529" t="s">
        <v>371</v>
      </c>
      <c r="G1120" s="529" t="s">
        <v>404</v>
      </c>
      <c r="H1120" s="557">
        <v>85.797905418209695</v>
      </c>
      <c r="I1120" s="557">
        <v>0</v>
      </c>
      <c r="J1120" s="558">
        <v>85.797905418209695</v>
      </c>
      <c r="K1120" s="557">
        <v>8.3296706693771121</v>
      </c>
      <c r="L1120" s="557">
        <v>6.5216422106898913</v>
      </c>
      <c r="M1120" s="558">
        <v>14.851312880067002</v>
      </c>
      <c r="N1120" s="557">
        <v>17.151338410627197</v>
      </c>
      <c r="O1120" s="557">
        <v>32.833440672663997</v>
      </c>
      <c r="P1120" s="557">
        <v>6.8516528793147966</v>
      </c>
      <c r="Q1120" s="557">
        <v>7.2334800853156391</v>
      </c>
      <c r="R1120" s="557">
        <v>17.103584102280607</v>
      </c>
      <c r="S1120" s="557">
        <v>18.155037289510545</v>
      </c>
      <c r="T1120" s="557">
        <v>33.645139942291827</v>
      </c>
      <c r="U1120" s="557">
        <v>12.187143628220836</v>
      </c>
      <c r="V1120" s="558">
        <v>145.16081701022546</v>
      </c>
      <c r="W1120" s="558">
        <v>288.44273520969995</v>
      </c>
      <c r="X1120" s="557">
        <v>31.952278923675511</v>
      </c>
      <c r="Y1120" s="559">
        <v>320.23827561281917</v>
      </c>
      <c r="Z1120" s="568" t="str">
        <f>SUBSTITUTE(SUBSTITUTE(SUBSTITUTE(SUBSTITUTE(IF(E1120="","",VLOOKUP(E1120,Esquemas_NORM!$A$2:$H$126,8,FALSE)),"PROVINCIA ADMINISTRATIVA Y DE PLANIFICACIÓN","PAT"),"PROVINCIA ADMINISTRATIVA Y DE PLANIFICACION","PAT"),"PROVINCIA ADMINISTRATIVA DE PLANIFICACION","PAT"),"PROVINCIA ADMINISTRATIVA Y PLANIFICACION","PAT")</f>
        <v>PAT SAN JUAN</v>
      </c>
      <c r="AA1120" s="568" t="str">
        <f>IF($E1120="","",INDEX(Esquemas_NORM!$H$2:$K$126,MATCH($E1120,Esquemas_NORM!$A$2:$A$126,0),MATCH(AA$4,Esquemas_NORM!$H$1:$K$1,0)))</f>
        <v>A la fecha no ha conformado un EAT Región</v>
      </c>
      <c r="AB1120" s="568" t="str">
        <f>IF($E1120="","",INDEX(Esquemas_NORM!$H$2:$K$126,MATCH($E1120,Esquemas_NORM!$A$2:$A$126,0),MATCH(AB$4,Esquemas_NORM!$H$1:$K$1,0)))</f>
        <v>A la fecha no ha conformado un EAT Área Metropolitana</v>
      </c>
      <c r="AC1120" s="568" t="str">
        <f>IF($E1120="","",INDEX(Esquemas_NORM!$H$2:$K$126,MATCH($E1120,Esquemas_NORM!$A$2:$A$126,0),MATCH(AC$4,Esquemas_NORM!$H$1:$K$1,0)))</f>
        <v>A la fecha no ha conformado un EAT asociación - unión</v>
      </c>
      <c r="AD1120" s="645"/>
    </row>
    <row r="1121" spans="1:30" hidden="1" x14ac:dyDescent="0.3">
      <c r="A1121" s="556">
        <v>2023</v>
      </c>
      <c r="B1121" s="529" t="s">
        <v>556</v>
      </c>
      <c r="C1121" s="529" t="s">
        <v>368</v>
      </c>
      <c r="D1121" s="529" t="s">
        <v>580</v>
      </c>
      <c r="E1121" s="529" t="s">
        <v>405</v>
      </c>
      <c r="F1121" s="529" t="s">
        <v>371</v>
      </c>
      <c r="G1121" s="529" t="s">
        <v>406</v>
      </c>
      <c r="H1121" s="557">
        <v>82.242022681580522</v>
      </c>
      <c r="I1121" s="557">
        <v>6.9706690104313698E-2</v>
      </c>
      <c r="J1121" s="558">
        <v>82.311729371684834</v>
      </c>
      <c r="K1121" s="557">
        <v>8.1118784858658923</v>
      </c>
      <c r="L1121" s="557">
        <v>10.300973409901752</v>
      </c>
      <c r="M1121" s="558">
        <v>18.412851895767645</v>
      </c>
      <c r="N1121" s="557">
        <v>6.7056733789846561</v>
      </c>
      <c r="O1121" s="557">
        <v>60.573440016639651</v>
      </c>
      <c r="P1121" s="557">
        <v>11.769859469156255</v>
      </c>
      <c r="Q1121" s="557">
        <v>11.254980934058487</v>
      </c>
      <c r="R1121" s="557">
        <v>32.346478136897126</v>
      </c>
      <c r="S1121" s="557">
        <v>29.1491727802334</v>
      </c>
      <c r="T1121" s="557">
        <v>42.360830459101351</v>
      </c>
      <c r="U1121" s="557">
        <v>18.760817852900704</v>
      </c>
      <c r="V1121" s="558">
        <v>212.92125302797163</v>
      </c>
      <c r="W1121" s="558">
        <v>347.27696461642415</v>
      </c>
      <c r="X1121" s="557">
        <v>38.469647811107329</v>
      </c>
      <c r="Y1121" s="559">
        <v>385.55790364407909</v>
      </c>
      <c r="Z1121" s="568" t="str">
        <f>SUBSTITUTE(SUBSTITUTE(SUBSTITUTE(SUBSTITUTE(IF(E1121="","",VLOOKUP(E1121,Esquemas_NORM!$A$2:$H$126,8,FALSE)),"PROVINCIA ADMINISTRATIVA Y DE PLANIFICACIÓN","PAT"),"PROVINCIA ADMINISTRATIVA Y DE PLANIFICACION","PAT"),"PROVINCIA ADMINISTRATIVA DE PLANIFICACION","PAT"),"PROVINCIA ADMINISTRATIVA Y PLANIFICACION","PAT")</f>
        <v>PAT CARTAMA</v>
      </c>
      <c r="AA1121" s="568" t="str">
        <f>IF($E1121="","",INDEX(Esquemas_NORM!$H$2:$K$126,MATCH($E1121,Esquemas_NORM!$A$2:$A$126,0),MATCH(AA$4,Esquemas_NORM!$H$1:$K$1,0)))</f>
        <v>A la fecha no ha conformado un EAT Región</v>
      </c>
      <c r="AB1121" s="568" t="str">
        <f>IF($E1121="","",INDEX(Esquemas_NORM!$H$2:$K$126,MATCH($E1121,Esquemas_NORM!$A$2:$A$126,0),MATCH(AB$4,Esquemas_NORM!$H$1:$K$1,0)))</f>
        <v>A la fecha no ha conformado un EAT Área Metropolitana</v>
      </c>
      <c r="AC1121" s="568" t="str">
        <f>IF($E1121="","",INDEX(Esquemas_NORM!$H$2:$K$126,MATCH($E1121,Esquemas_NORM!$A$2:$A$126,0),MATCH(AC$4,Esquemas_NORM!$H$1:$K$1,0)))</f>
        <v>A la fecha no ha conformado un EAT asociación - unión</v>
      </c>
      <c r="AD1121" s="645"/>
    </row>
    <row r="1122" spans="1:30" hidden="1" x14ac:dyDescent="0.3">
      <c r="A1122" s="556">
        <v>2023</v>
      </c>
      <c r="B1122" s="529" t="s">
        <v>556</v>
      </c>
      <c r="C1122" s="529" t="s">
        <v>368</v>
      </c>
      <c r="D1122" s="529" t="s">
        <v>580</v>
      </c>
      <c r="E1122" s="529" t="s">
        <v>407</v>
      </c>
      <c r="F1122" s="529" t="s">
        <v>371</v>
      </c>
      <c r="G1122" s="529" t="s">
        <v>408</v>
      </c>
      <c r="H1122" s="557">
        <v>93.94558785068395</v>
      </c>
      <c r="I1122" s="557">
        <v>0</v>
      </c>
      <c r="J1122" s="558">
        <v>93.94558785068395</v>
      </c>
      <c r="K1122" s="557">
        <v>14.830537413415101</v>
      </c>
      <c r="L1122" s="557">
        <v>12.058221741894329</v>
      </c>
      <c r="M1122" s="558">
        <v>26.88875915530943</v>
      </c>
      <c r="N1122" s="557">
        <v>5.9458923865216642</v>
      </c>
      <c r="O1122" s="557">
        <v>37.537325731718013</v>
      </c>
      <c r="P1122" s="557">
        <v>8.3317742601167293</v>
      </c>
      <c r="Q1122" s="557">
        <v>8.4723515820489759</v>
      </c>
      <c r="R1122" s="557">
        <v>15.848959597083073</v>
      </c>
      <c r="S1122" s="557">
        <v>21.178062568043405</v>
      </c>
      <c r="T1122" s="557">
        <v>31.818606731680372</v>
      </c>
      <c r="U1122" s="557">
        <v>11.234055366952797</v>
      </c>
      <c r="V1122" s="558">
        <v>140.36702822416501</v>
      </c>
      <c r="W1122" s="558">
        <v>303.3043856318792</v>
      </c>
      <c r="X1122" s="557">
        <v>33.598580048960279</v>
      </c>
      <c r="Y1122" s="559">
        <v>336.73815140445419</v>
      </c>
      <c r="Z1122" s="568" t="str">
        <f>SUBSTITUTE(SUBSTITUTE(SUBSTITUTE(SUBSTITUTE(IF(E1122="","",VLOOKUP(E1122,Esquemas_NORM!$A$2:$H$126,8,FALSE)),"PROVINCIA ADMINISTRATIVA Y DE PLANIFICACIÓN","PAT"),"PROVINCIA ADMINISTRATIVA Y DE PLANIFICACION","PAT"),"PROVINCIA ADMINISTRATIVA DE PLANIFICACION","PAT"),"PROVINCIA ADMINISTRATIVA Y PLANIFICACION","PAT")</f>
        <v>PAT CARTAMA</v>
      </c>
      <c r="AA1122" s="568" t="str">
        <f>IF($E1122="","",INDEX(Esquemas_NORM!$H$2:$K$126,MATCH($E1122,Esquemas_NORM!$A$2:$A$126,0),MATCH(AA$4,Esquemas_NORM!$H$1:$K$1,0)))</f>
        <v>A la fecha no ha conformado un EAT Región</v>
      </c>
      <c r="AB1122" s="568" t="str">
        <f>IF($E1122="","",INDEX(Esquemas_NORM!$H$2:$K$126,MATCH($E1122,Esquemas_NORM!$A$2:$A$126,0),MATCH(AB$4,Esquemas_NORM!$H$1:$K$1,0)))</f>
        <v>A la fecha no ha conformado un EAT Área Metropolitana</v>
      </c>
      <c r="AC1122" s="568" t="str">
        <f>IF($E1122="","",INDEX(Esquemas_NORM!$H$2:$K$126,MATCH($E1122,Esquemas_NORM!$A$2:$A$126,0),MATCH(AC$4,Esquemas_NORM!$H$1:$K$1,0)))</f>
        <v>A la fecha no ha conformado un EAT asociación - unión</v>
      </c>
      <c r="AD1122" s="645"/>
    </row>
    <row r="1123" spans="1:30" hidden="1" x14ac:dyDescent="0.3">
      <c r="A1123" s="556">
        <v>2023</v>
      </c>
      <c r="B1123" s="529" t="s">
        <v>556</v>
      </c>
      <c r="C1123" s="529" t="s">
        <v>368</v>
      </c>
      <c r="D1123" s="529" t="s">
        <v>580</v>
      </c>
      <c r="E1123" s="529" t="s">
        <v>409</v>
      </c>
      <c r="F1123" s="529" t="s">
        <v>371</v>
      </c>
      <c r="G1123" s="529" t="s">
        <v>410</v>
      </c>
      <c r="H1123" s="557">
        <v>31.643585560392356</v>
      </c>
      <c r="I1123" s="557">
        <v>1.8933817539236344</v>
      </c>
      <c r="J1123" s="558">
        <v>33.536967314315987</v>
      </c>
      <c r="K1123" s="557">
        <v>3.035446312563276</v>
      </c>
      <c r="L1123" s="557">
        <v>2.6983749122390033</v>
      </c>
      <c r="M1123" s="558">
        <v>5.7338212248022788</v>
      </c>
      <c r="N1123" s="557">
        <v>2.806207775519193</v>
      </c>
      <c r="O1123" s="557">
        <v>13.128941369706244</v>
      </c>
      <c r="P1123" s="557">
        <v>3.1331626630241907</v>
      </c>
      <c r="Q1123" s="557">
        <v>3.7222299369860141</v>
      </c>
      <c r="R1123" s="557">
        <v>6.8712630948907663</v>
      </c>
      <c r="S1123" s="557">
        <v>8.3824007699199381</v>
      </c>
      <c r="T1123" s="557">
        <v>16.240411248622767</v>
      </c>
      <c r="U1123" s="557">
        <v>4.3289592878735164</v>
      </c>
      <c r="V1123" s="558">
        <v>58.613576146542627</v>
      </c>
      <c r="W1123" s="558">
        <v>112.75986258218292</v>
      </c>
      <c r="X1123" s="557">
        <v>12.490987432916377</v>
      </c>
      <c r="Y1123" s="559">
        <v>125.18957679902628</v>
      </c>
      <c r="Z1123" s="568" t="str">
        <f>SUBSTITUTE(SUBSTITUTE(SUBSTITUTE(SUBSTITUTE(IF(E1123="","",VLOOKUP(E1123,Esquemas_NORM!$A$2:$H$126,8,FALSE)),"PROVINCIA ADMINISTRATIVA Y DE PLANIFICACIÓN","PAT"),"PROVINCIA ADMINISTRATIVA Y DE PLANIFICACION","PAT"),"PROVINCIA ADMINISTRATIVA DE PLANIFICACION","PAT"),"PROVINCIA ADMINISTRATIVA Y PLANIFICACION","PAT")</f>
        <v>PAT CARTAMA</v>
      </c>
      <c r="AA1123" s="568" t="str">
        <f>IF($E1123="","",INDEX(Esquemas_NORM!$H$2:$K$126,MATCH($E1123,Esquemas_NORM!$A$2:$A$126,0),MATCH(AA$4,Esquemas_NORM!$H$1:$K$1,0)))</f>
        <v>A la fecha no ha conformado un EAT Región</v>
      </c>
      <c r="AB1123" s="568" t="str">
        <f>IF($E1123="","",INDEX(Esquemas_NORM!$H$2:$K$126,MATCH($E1123,Esquemas_NORM!$A$2:$A$126,0),MATCH(AB$4,Esquemas_NORM!$H$1:$K$1,0)))</f>
        <v>A la fecha no ha conformado un EAT Área Metropolitana</v>
      </c>
      <c r="AC1123" s="568" t="str">
        <f>IF($E1123="","",INDEX(Esquemas_NORM!$H$2:$K$126,MATCH($E1123,Esquemas_NORM!$A$2:$A$126,0),MATCH(AC$4,Esquemas_NORM!$H$1:$K$1,0)))</f>
        <v>A la fecha no ha conformado un EAT asociación - unión</v>
      </c>
      <c r="AD1123" s="645"/>
    </row>
    <row r="1124" spans="1:30" hidden="1" x14ac:dyDescent="0.3">
      <c r="A1124" s="556">
        <v>2023</v>
      </c>
      <c r="B1124" s="529" t="s">
        <v>556</v>
      </c>
      <c r="C1124" s="529" t="s">
        <v>368</v>
      </c>
      <c r="D1124" s="529" t="s">
        <v>577</v>
      </c>
      <c r="E1124" s="529" t="s">
        <v>411</v>
      </c>
      <c r="F1124" s="529" t="s">
        <v>371</v>
      </c>
      <c r="G1124" s="529" t="s">
        <v>412</v>
      </c>
      <c r="H1124" s="557">
        <v>13.791361106141769</v>
      </c>
      <c r="I1124" s="557">
        <v>11.913911153533839</v>
      </c>
      <c r="J1124" s="558">
        <v>25.70527225967561</v>
      </c>
      <c r="K1124" s="557">
        <v>3.9532170435185012</v>
      </c>
      <c r="L1124" s="557">
        <v>2.6217565849527236</v>
      </c>
      <c r="M1124" s="558">
        <v>6.5749736284712252</v>
      </c>
      <c r="N1124" s="557">
        <v>4.4878455114601294</v>
      </c>
      <c r="O1124" s="557">
        <v>21.821825405415328</v>
      </c>
      <c r="P1124" s="557">
        <v>4.9924154436405273</v>
      </c>
      <c r="Q1124" s="557">
        <v>3.4293498179637791</v>
      </c>
      <c r="R1124" s="557">
        <v>11.454710316051573</v>
      </c>
      <c r="S1124" s="557">
        <v>13.304119638264289</v>
      </c>
      <c r="T1124" s="557">
        <v>18.41008068899351</v>
      </c>
      <c r="U1124" s="557">
        <v>7.0553201993216961</v>
      </c>
      <c r="V1124" s="558">
        <v>84.955667021110841</v>
      </c>
      <c r="W1124" s="558">
        <v>128.19219837837306</v>
      </c>
      <c r="X1124" s="557">
        <v>14.200506299605012</v>
      </c>
      <c r="Y1124" s="559">
        <v>142.32304559814096</v>
      </c>
      <c r="Z1124" s="568" t="str">
        <f>SUBSTITUTE(SUBSTITUTE(SUBSTITUTE(SUBSTITUTE(IF(E1124="","",VLOOKUP(E1124,Esquemas_NORM!$A$2:$H$126,8,FALSE)),"PROVINCIA ADMINISTRATIVA Y DE PLANIFICACIÓN","PAT"),"PROVINCIA ADMINISTRATIVA Y DE PLANIFICACION","PAT"),"PROVINCIA ADMINISTRATIVA DE PLANIFICACION","PAT"),"PROVINCIA ADMINISTRATIVA Y PLANIFICACION","PAT")</f>
        <v>PAT DE PENDERISCO Y SINIFANÁ</v>
      </c>
      <c r="AA1124" s="568" t="str">
        <f>IF($E1124="","",INDEX(Esquemas_NORM!$H$2:$K$126,MATCH($E1124,Esquemas_NORM!$A$2:$A$126,0),MATCH(AA$4,Esquemas_NORM!$H$1:$K$1,0)))</f>
        <v>A la fecha no ha conformado un EAT Región</v>
      </c>
      <c r="AB1124" s="568" t="str">
        <f>IF($E1124="","",INDEX(Esquemas_NORM!$H$2:$K$126,MATCH($E1124,Esquemas_NORM!$A$2:$A$126,0),MATCH(AB$4,Esquemas_NORM!$H$1:$K$1,0)))</f>
        <v>A la fecha no ha conformado un EAT Área Metropolitana</v>
      </c>
      <c r="AC1124" s="568" t="str">
        <f>IF($E1124="","",INDEX(Esquemas_NORM!$H$2:$K$126,MATCH($E1124,Esquemas_NORM!$A$2:$A$126,0),MATCH(AC$4,Esquemas_NORM!$H$1:$K$1,0)))</f>
        <v>A la fecha no ha conformado un EAT asociación - unión</v>
      </c>
      <c r="AD1124" s="645"/>
    </row>
    <row r="1125" spans="1:30" hidden="1" x14ac:dyDescent="0.3">
      <c r="A1125" s="556">
        <v>2023</v>
      </c>
      <c r="B1125" s="529" t="s">
        <v>556</v>
      </c>
      <c r="C1125" s="529" t="s">
        <v>368</v>
      </c>
      <c r="D1125" s="529" t="s">
        <v>579</v>
      </c>
      <c r="E1125" s="529" t="s">
        <v>413</v>
      </c>
      <c r="F1125" s="529" t="s">
        <v>371</v>
      </c>
      <c r="G1125" s="529" t="s">
        <v>414</v>
      </c>
      <c r="H1125" s="557">
        <v>290.94102554110782</v>
      </c>
      <c r="I1125" s="557">
        <v>0</v>
      </c>
      <c r="J1125" s="558">
        <v>290.94102554110782</v>
      </c>
      <c r="K1125" s="557">
        <v>28.22453468526388</v>
      </c>
      <c r="L1125" s="557">
        <v>9.2365234830710694</v>
      </c>
      <c r="M1125" s="558">
        <v>37.461058168334951</v>
      </c>
      <c r="N1125" s="557">
        <v>8.4987051403671678</v>
      </c>
      <c r="O1125" s="557">
        <v>55.589834443866735</v>
      </c>
      <c r="P1125" s="557">
        <v>11.685927146417237</v>
      </c>
      <c r="Q1125" s="557">
        <v>15.281548588426029</v>
      </c>
      <c r="R1125" s="557">
        <v>28.325957261075111</v>
      </c>
      <c r="S1125" s="557">
        <v>33.708545398041686</v>
      </c>
      <c r="T1125" s="557">
        <v>67.430752150984972</v>
      </c>
      <c r="U1125" s="557">
        <v>18.135760431653729</v>
      </c>
      <c r="V1125" s="558">
        <v>238.65703056083265</v>
      </c>
      <c r="W1125" s="558">
        <v>705.89919983543246</v>
      </c>
      <c r="X1125" s="557">
        <v>78.196069347182188</v>
      </c>
      <c r="Y1125" s="559">
        <v>783.71168664529034</v>
      </c>
      <c r="Z1125" s="568" t="str">
        <f>SUBSTITUTE(SUBSTITUTE(SUBSTITUTE(SUBSTITUTE(IF(E1125="","",VLOOKUP(E1125,Esquemas_NORM!$A$2:$H$126,8,FALSE)),"PROVINCIA ADMINISTRATIVA Y DE PLANIFICACIÓN","PAT"),"PROVINCIA ADMINISTRATIVA Y DE PLANIFICACION","PAT"),"PROVINCIA ADMINISTRATIVA DE PLANIFICACION","PAT"),"PROVINCIA ADMINISTRATIVA Y PLANIFICACION","PAT")</f>
        <v>PAT DE PENDERISCO Y SINIFANÁ</v>
      </c>
      <c r="AA1125" s="568" t="str">
        <f>IF($E1125="","",INDEX(Esquemas_NORM!$H$2:$K$126,MATCH($E1125,Esquemas_NORM!$A$2:$A$126,0),MATCH(AA$4,Esquemas_NORM!$H$1:$K$1,0)))</f>
        <v>A la fecha no ha conformado un EAT Región</v>
      </c>
      <c r="AB1125" s="568" t="str">
        <f>IF($E1125="","",INDEX(Esquemas_NORM!$H$2:$K$126,MATCH($E1125,Esquemas_NORM!$A$2:$A$126,0),MATCH(AB$4,Esquemas_NORM!$H$1:$K$1,0)))</f>
        <v>A la fecha no ha conformado un EAT Área Metropolitana</v>
      </c>
      <c r="AC1125" s="568" t="str">
        <f>IF($E1125="","",INDEX(Esquemas_NORM!$H$2:$K$126,MATCH($E1125,Esquemas_NORM!$A$2:$A$126,0),MATCH(AC$4,Esquemas_NORM!$H$1:$K$1,0)))</f>
        <v>A la fecha no ha conformado un EAT asociación - unión</v>
      </c>
      <c r="AD1125" s="645"/>
    </row>
    <row r="1126" spans="1:30" hidden="1" x14ac:dyDescent="0.3">
      <c r="A1126" s="556">
        <v>2023</v>
      </c>
      <c r="B1126" s="529" t="s">
        <v>556</v>
      </c>
      <c r="C1126" s="529" t="s">
        <v>368</v>
      </c>
      <c r="D1126" s="529" t="s">
        <v>580</v>
      </c>
      <c r="E1126" s="529" t="s">
        <v>415</v>
      </c>
      <c r="F1126" s="529" t="s">
        <v>371</v>
      </c>
      <c r="G1126" s="529" t="s">
        <v>416</v>
      </c>
      <c r="H1126" s="557">
        <v>95.380922977516335</v>
      </c>
      <c r="I1126" s="557">
        <v>1.2230932474957403</v>
      </c>
      <c r="J1126" s="558">
        <v>96.604016225012074</v>
      </c>
      <c r="K1126" s="557">
        <v>6.0209257908208915</v>
      </c>
      <c r="L1126" s="557">
        <v>4.2151203845955774</v>
      </c>
      <c r="M1126" s="558">
        <v>10.236046175416469</v>
      </c>
      <c r="N1126" s="557">
        <v>1.9131233945985056</v>
      </c>
      <c r="O1126" s="557">
        <v>14.509096077845388</v>
      </c>
      <c r="P1126" s="557">
        <v>2.5391432865110066</v>
      </c>
      <c r="Q1126" s="557">
        <v>2.4444523368555733</v>
      </c>
      <c r="R1126" s="557">
        <v>9.5567835380950577</v>
      </c>
      <c r="S1126" s="557">
        <v>9.2790592985383089</v>
      </c>
      <c r="T1126" s="557">
        <v>16.557412249088465</v>
      </c>
      <c r="U1126" s="557">
        <v>5.3262882809302665</v>
      </c>
      <c r="V1126" s="558">
        <v>62.125358462462565</v>
      </c>
      <c r="W1126" s="558">
        <v>216.01298159694741</v>
      </c>
      <c r="X1126" s="557">
        <v>23.928864195886977</v>
      </c>
      <c r="Y1126" s="559">
        <v>239.8244652835559</v>
      </c>
      <c r="Z1126" s="568" t="str">
        <f>SUBSTITUTE(SUBSTITUTE(SUBSTITUTE(SUBSTITUTE(IF(E1126="","",VLOOKUP(E1126,Esquemas_NORM!$A$2:$H$126,8,FALSE)),"PROVINCIA ADMINISTRATIVA Y DE PLANIFICACIÓN","PAT"),"PROVINCIA ADMINISTRATIVA Y DE PLANIFICACION","PAT"),"PROVINCIA ADMINISTRATIVA DE PLANIFICACION","PAT"),"PROVINCIA ADMINISTRATIVA Y PLANIFICACION","PAT")</f>
        <v>PAT CARTAMA</v>
      </c>
      <c r="AA1126" s="568" t="str">
        <f>IF($E1126="","",INDEX(Esquemas_NORM!$H$2:$K$126,MATCH($E1126,Esquemas_NORM!$A$2:$A$126,0),MATCH(AA$4,Esquemas_NORM!$H$1:$K$1,0)))</f>
        <v>A la fecha no ha conformado un EAT Región</v>
      </c>
      <c r="AB1126" s="568" t="str">
        <f>IF($E1126="","",INDEX(Esquemas_NORM!$H$2:$K$126,MATCH($E1126,Esquemas_NORM!$A$2:$A$126,0),MATCH(AB$4,Esquemas_NORM!$H$1:$K$1,0)))</f>
        <v>A la fecha no ha conformado un EAT Área Metropolitana</v>
      </c>
      <c r="AC1126" s="568" t="str">
        <f>IF($E1126="","",INDEX(Esquemas_NORM!$H$2:$K$126,MATCH($E1126,Esquemas_NORM!$A$2:$A$126,0),MATCH(AC$4,Esquemas_NORM!$H$1:$K$1,0)))</f>
        <v>A la fecha no ha conformado un EAT asociación - unión</v>
      </c>
      <c r="AD1126" s="645"/>
    </row>
    <row r="1127" spans="1:30" hidden="1" x14ac:dyDescent="0.3">
      <c r="A1127" s="556">
        <v>2023</v>
      </c>
      <c r="B1127" s="529" t="s">
        <v>556</v>
      </c>
      <c r="C1127" s="529" t="s">
        <v>368</v>
      </c>
      <c r="D1127" s="529" t="s">
        <v>577</v>
      </c>
      <c r="E1127" s="529" t="s">
        <v>417</v>
      </c>
      <c r="F1127" s="529" t="s">
        <v>371</v>
      </c>
      <c r="G1127" s="529" t="s">
        <v>418</v>
      </c>
      <c r="H1127" s="557">
        <v>50.00236024100429</v>
      </c>
      <c r="I1127" s="557">
        <v>11.447631990252143</v>
      </c>
      <c r="J1127" s="558">
        <v>61.449992231256431</v>
      </c>
      <c r="K1127" s="557">
        <v>7.3775419141661507</v>
      </c>
      <c r="L1127" s="557">
        <v>4.220643978895823</v>
      </c>
      <c r="M1127" s="558">
        <v>11.598185893061974</v>
      </c>
      <c r="N1127" s="557">
        <v>10.879422933472968</v>
      </c>
      <c r="O1127" s="557">
        <v>34.737727242897797</v>
      </c>
      <c r="P1127" s="557">
        <v>6.1505916919187715</v>
      </c>
      <c r="Q1127" s="557">
        <v>5.3193639684040477</v>
      </c>
      <c r="R1127" s="557">
        <v>18.029337585674465</v>
      </c>
      <c r="S1127" s="557">
        <v>18.265114130783676</v>
      </c>
      <c r="T1127" s="557">
        <v>23.317466818924821</v>
      </c>
      <c r="U1127" s="557">
        <v>9.4681996887427697</v>
      </c>
      <c r="V1127" s="558">
        <v>126.16722406081931</v>
      </c>
      <c r="W1127" s="558">
        <v>229.42590020877165</v>
      </c>
      <c r="X1127" s="557">
        <v>25.414681879413244</v>
      </c>
      <c r="Y1127" s="559">
        <v>254.71591305760722</v>
      </c>
      <c r="Z1127" s="568" t="str">
        <f>SUBSTITUTE(SUBSTITUTE(SUBSTITUTE(SUBSTITUTE(IF(E1127="","",VLOOKUP(E1127,Esquemas_NORM!$A$2:$H$126,8,FALSE)),"PROVINCIA ADMINISTRATIVA Y DE PLANIFICACIÓN","PAT"),"PROVINCIA ADMINISTRATIVA Y DE PLANIFICACION","PAT"),"PROVINCIA ADMINISTRATIVA DE PLANIFICACION","PAT"),"PROVINCIA ADMINISTRATIVA Y PLANIFICACION","PAT")</f>
        <v>PAT CARTAMA</v>
      </c>
      <c r="AA1127" s="568" t="str">
        <f>IF($E1127="","",INDEX(Esquemas_NORM!$H$2:$K$126,MATCH($E1127,Esquemas_NORM!$A$2:$A$126,0),MATCH(AA$4,Esquemas_NORM!$H$1:$K$1,0)))</f>
        <v>A la fecha no ha conformado un EAT Región</v>
      </c>
      <c r="AB1127" s="568" t="str">
        <f>IF($E1127="","",INDEX(Esquemas_NORM!$H$2:$K$126,MATCH($E1127,Esquemas_NORM!$A$2:$A$126,0),MATCH(AB$4,Esquemas_NORM!$H$1:$K$1,0)))</f>
        <v>A la fecha no ha conformado un EAT Área Metropolitana</v>
      </c>
      <c r="AC1127" s="568" t="str">
        <f>IF($E1127="","",INDEX(Esquemas_NORM!$H$2:$K$126,MATCH($E1127,Esquemas_NORM!$A$2:$A$126,0),MATCH(AC$4,Esquemas_NORM!$H$1:$K$1,0)))</f>
        <v>A la fecha no ha conformado un EAT asociación - unión</v>
      </c>
      <c r="AD1127" s="645"/>
    </row>
    <row r="1128" spans="1:30" hidden="1" x14ac:dyDescent="0.3">
      <c r="A1128" s="556">
        <v>2023</v>
      </c>
      <c r="B1128" s="529" t="s">
        <v>556</v>
      </c>
      <c r="C1128" s="529" t="s">
        <v>419</v>
      </c>
      <c r="D1128" s="529" t="s">
        <v>581</v>
      </c>
      <c r="E1128" s="529" t="s">
        <v>421</v>
      </c>
      <c r="F1128" s="529" t="s">
        <v>422</v>
      </c>
      <c r="G1128" s="529" t="s">
        <v>424</v>
      </c>
      <c r="H1128" s="557">
        <v>462.93222868611093</v>
      </c>
      <c r="I1128" s="557">
        <v>1.4141992578648557</v>
      </c>
      <c r="J1128" s="558">
        <v>464.34642794397581</v>
      </c>
      <c r="K1128" s="557">
        <v>71.461841980133073</v>
      </c>
      <c r="L1128" s="557">
        <v>77.680804569617209</v>
      </c>
      <c r="M1128" s="558">
        <v>149.14264654975028</v>
      </c>
      <c r="N1128" s="557">
        <v>64.975225639301115</v>
      </c>
      <c r="O1128" s="557">
        <v>462.22020728690154</v>
      </c>
      <c r="P1128" s="557">
        <v>73.79773148842547</v>
      </c>
      <c r="Q1128" s="557">
        <v>92.333606054621995</v>
      </c>
      <c r="R1128" s="557">
        <v>100.43579652701467</v>
      </c>
      <c r="S1128" s="557">
        <v>222.96953009032973</v>
      </c>
      <c r="T1128" s="557">
        <v>383.32698604177818</v>
      </c>
      <c r="U1128" s="557">
        <v>84.913920957761135</v>
      </c>
      <c r="V1128" s="558">
        <v>1484.9730040861339</v>
      </c>
      <c r="W1128" s="558">
        <v>2301.6552576360941</v>
      </c>
      <c r="X1128" s="557">
        <v>254.96613989826417</v>
      </c>
      <c r="Y1128" s="559">
        <v>2555.3706881356661</v>
      </c>
      <c r="Z1128" s="568" t="str">
        <f>SUBSTITUTE(SUBSTITUTE(SUBSTITUTE(SUBSTITUTE(IF(E1128="","",VLOOKUP(E1128,Esquemas_NORM!$A$2:$H$126,8,FALSE)),"PROVINCIA ADMINISTRATIVA Y DE PLANIFICACIÓN","PAT"),"PROVINCIA ADMINISTRATIVA Y DE PLANIFICACION","PAT"),"PROVINCIA ADMINISTRATIVA DE PLANIFICACION","PAT"),"PROVINCIA ADMINISTRATIVA Y PLANIFICACION","PAT")</f>
        <v>A la fecha no ha conformado un EAT Provincia</v>
      </c>
      <c r="AA1128" s="568" t="str">
        <f>IF($E1128="","",INDEX(Esquemas_NORM!$H$2:$K$126,MATCH($E1128,Esquemas_NORM!$A$2:$A$126,0),MATCH(AA$4,Esquemas_NORM!$H$1:$K$1,0)))</f>
        <v>Región de Planeación y Gestión de Urabá - RPG (Acuerdo de Voluntades)</v>
      </c>
      <c r="AB1128" s="568" t="str">
        <f>IF($E1128="","",INDEX(Esquemas_NORM!$H$2:$K$126,MATCH($E1128,Esquemas_NORM!$A$2:$A$126,0),MATCH(AB$4,Esquemas_NORM!$H$1:$K$1,0)))</f>
        <v>A la fecha no ha conformado un EAT Área Metropolitana</v>
      </c>
      <c r="AC1128" s="568" t="str">
        <f>IF($E1128="","",INDEX(Esquemas_NORM!$H$2:$K$126,MATCH($E1128,Esquemas_NORM!$A$2:$A$126,0),MATCH(AC$4,Esquemas_NORM!$H$1:$K$1,0)))</f>
        <v>ASOCIACIÓN DE MUNICIPIOS DEL URABÁ ANTIOQUEÑO - ASOMURA</v>
      </c>
      <c r="AD1128" s="645"/>
    </row>
    <row r="1129" spans="1:30" hidden="1" x14ac:dyDescent="0.3">
      <c r="A1129" s="556">
        <v>2023</v>
      </c>
      <c r="B1129" s="529" t="s">
        <v>556</v>
      </c>
      <c r="C1129" s="529" t="s">
        <v>419</v>
      </c>
      <c r="D1129" s="529" t="s">
        <v>582</v>
      </c>
      <c r="E1129" s="529" t="s">
        <v>425</v>
      </c>
      <c r="F1129" s="529" t="s">
        <v>422</v>
      </c>
      <c r="G1129" s="529" t="s">
        <v>426</v>
      </c>
      <c r="H1129" s="557">
        <v>57.413408275307617</v>
      </c>
      <c r="I1129" s="557">
        <v>0</v>
      </c>
      <c r="J1129" s="558">
        <v>57.413408275307617</v>
      </c>
      <c r="K1129" s="557">
        <v>1.0433767396504765</v>
      </c>
      <c r="L1129" s="557">
        <v>15.755086415428739</v>
      </c>
      <c r="M1129" s="558">
        <v>16.798463155079215</v>
      </c>
      <c r="N1129" s="557">
        <v>6.6983958427027082</v>
      </c>
      <c r="O1129" s="557">
        <v>56.937298749973237</v>
      </c>
      <c r="P1129" s="557">
        <v>10.865963439073106</v>
      </c>
      <c r="Q1129" s="557">
        <v>11.287041694093361</v>
      </c>
      <c r="R1129" s="557">
        <v>13.181815855637598</v>
      </c>
      <c r="S1129" s="557">
        <v>30.23176293784643</v>
      </c>
      <c r="T1129" s="557">
        <v>78.075258653806415</v>
      </c>
      <c r="U1129" s="557">
        <v>11.015778316839981</v>
      </c>
      <c r="V1129" s="558">
        <v>218.29331548997285</v>
      </c>
      <c r="W1129" s="558">
        <v>314.60059844738606</v>
      </c>
      <c r="X1129" s="557">
        <v>34.849919391573174</v>
      </c>
      <c r="Y1129" s="559">
        <v>349.27956524994471</v>
      </c>
      <c r="Z1129" s="568" t="str">
        <f>SUBSTITUTE(SUBSTITUTE(SUBSTITUTE(SUBSTITUTE(IF(E1129="","",VLOOKUP(E1129,Esquemas_NORM!$A$2:$H$126,8,FALSE)),"PROVINCIA ADMINISTRATIVA Y DE PLANIFICACIÓN","PAT"),"PROVINCIA ADMINISTRATIVA Y DE PLANIFICACION","PAT"),"PROVINCIA ADMINISTRATIVA DE PLANIFICACION","PAT"),"PROVINCIA ADMINISTRATIVA Y PLANIFICACION","PAT")</f>
        <v>A la fecha no ha conformado un EAT Provincia</v>
      </c>
      <c r="AA1129" s="568" t="str">
        <f>IF($E1129="","",INDEX(Esquemas_NORM!$H$2:$K$126,MATCH($E1129,Esquemas_NORM!$A$2:$A$126,0),MATCH(AA$4,Esquemas_NORM!$H$1:$K$1,0)))</f>
        <v>Región de Planeación y Gestión de Urabá - RPG (Acuerdo de Voluntades)</v>
      </c>
      <c r="AB1129" s="568" t="str">
        <f>IF($E1129="","",INDEX(Esquemas_NORM!$H$2:$K$126,MATCH($E1129,Esquemas_NORM!$A$2:$A$126,0),MATCH(AB$4,Esquemas_NORM!$H$1:$K$1,0)))</f>
        <v>A la fecha no ha conformado un EAT Área Metropolitana</v>
      </c>
      <c r="AC1129" s="568" t="str">
        <f>IF($E1129="","",INDEX(Esquemas_NORM!$H$2:$K$126,MATCH($E1129,Esquemas_NORM!$A$2:$A$126,0),MATCH(AC$4,Esquemas_NORM!$H$1:$K$1,0)))</f>
        <v>ASOCIACIÓN DE MUNICIPIOS DEL URABÁ ANTIOQUEÑO - ASOMURA /ASOCIACIÓN DE MUNICIPIOS DEL URABÁ NORTE-ASOURANOR</v>
      </c>
      <c r="AD1129" s="645"/>
    </row>
    <row r="1130" spans="1:30" hidden="1" x14ac:dyDescent="0.3">
      <c r="A1130" s="556">
        <v>2023</v>
      </c>
      <c r="B1130" s="529" t="s">
        <v>556</v>
      </c>
      <c r="C1130" s="529" t="s">
        <v>419</v>
      </c>
      <c r="D1130" s="529" t="s">
        <v>581</v>
      </c>
      <c r="E1130" s="529" t="s">
        <v>427</v>
      </c>
      <c r="F1130" s="529" t="s">
        <v>422</v>
      </c>
      <c r="G1130" s="529" t="s">
        <v>428</v>
      </c>
      <c r="H1130" s="557">
        <v>401.0003683699548</v>
      </c>
      <c r="I1130" s="557">
        <v>1.0616866855268858</v>
      </c>
      <c r="J1130" s="558">
        <v>402.06205505548166</v>
      </c>
      <c r="K1130" s="557">
        <v>33.052236762069541</v>
      </c>
      <c r="L1130" s="557">
        <v>21.676286730405351</v>
      </c>
      <c r="M1130" s="558">
        <v>54.728523492474892</v>
      </c>
      <c r="N1130" s="557">
        <v>23.516970125901366</v>
      </c>
      <c r="O1130" s="557">
        <v>115.81142860869058</v>
      </c>
      <c r="P1130" s="557">
        <v>25.417581556098181</v>
      </c>
      <c r="Q1130" s="557">
        <v>23.506379775978051</v>
      </c>
      <c r="R1130" s="557">
        <v>35.224539372883186</v>
      </c>
      <c r="S1130" s="557">
        <v>64.384812878568653</v>
      </c>
      <c r="T1130" s="557">
        <v>118.09213116128538</v>
      </c>
      <c r="U1130" s="557">
        <v>32.933777838782611</v>
      </c>
      <c r="V1130" s="558">
        <v>438.88762131818794</v>
      </c>
      <c r="W1130" s="558">
        <v>1090.3282418720205</v>
      </c>
      <c r="X1130" s="557">
        <v>120.78124303368159</v>
      </c>
      <c r="Y1130" s="559">
        <v>1210.5170053085719</v>
      </c>
      <c r="Z1130" s="568" t="str">
        <f>SUBSTITUTE(SUBSTITUTE(SUBSTITUTE(SUBSTITUTE(IF(E1130="","",VLOOKUP(E1130,Esquemas_NORM!$A$2:$H$126,8,FALSE)),"PROVINCIA ADMINISTRATIVA Y DE PLANIFICACIÓN","PAT"),"PROVINCIA ADMINISTRATIVA Y DE PLANIFICACION","PAT"),"PROVINCIA ADMINISTRATIVA DE PLANIFICACION","PAT"),"PROVINCIA ADMINISTRATIVA Y PLANIFICACION","PAT")</f>
        <v>A la fecha no ha conformado un EAT Provincia</v>
      </c>
      <c r="AA1130" s="568" t="str">
        <f>IF($E1130="","",INDEX(Esquemas_NORM!$H$2:$K$126,MATCH($E1130,Esquemas_NORM!$A$2:$A$126,0),MATCH(AA$4,Esquemas_NORM!$H$1:$K$1,0)))</f>
        <v>Región de Planeación y Gestión de Urabá - RPG (Acuerdo de Voluntades)</v>
      </c>
      <c r="AB1130" s="568" t="str">
        <f>IF($E1130="","",INDEX(Esquemas_NORM!$H$2:$K$126,MATCH($E1130,Esquemas_NORM!$A$2:$A$126,0),MATCH(AB$4,Esquemas_NORM!$H$1:$K$1,0)))</f>
        <v>A la fecha no ha conformado un EAT Área Metropolitana</v>
      </c>
      <c r="AC1130" s="568" t="str">
        <f>IF($E1130="","",INDEX(Esquemas_NORM!$H$2:$K$126,MATCH($E1130,Esquemas_NORM!$A$2:$A$126,0),MATCH(AC$4,Esquemas_NORM!$H$1:$K$1,0)))</f>
        <v>ASOCIACIÓN DE MUNICIPIOS DEL URABÁ ANTIOQUEÑO - ASOMURA / ASOCIACIÓN DE MUNICIPIOS DEL CHOCÓ Y URABÁ - ASUMUCUR</v>
      </c>
      <c r="AD1130" s="645"/>
    </row>
    <row r="1131" spans="1:30" hidden="1" x14ac:dyDescent="0.3">
      <c r="A1131" s="556">
        <v>2023</v>
      </c>
      <c r="B1131" s="529" t="s">
        <v>556</v>
      </c>
      <c r="C1131" s="529" t="s">
        <v>419</v>
      </c>
      <c r="D1131" s="529" t="s">
        <v>581</v>
      </c>
      <c r="E1131" s="529" t="s">
        <v>429</v>
      </c>
      <c r="F1131" s="529" t="s">
        <v>422</v>
      </c>
      <c r="G1131" s="529" t="s">
        <v>430</v>
      </c>
      <c r="H1131" s="557">
        <v>339.41191499077382</v>
      </c>
      <c r="I1131" s="557">
        <v>8.21384746916209</v>
      </c>
      <c r="J1131" s="558">
        <v>347.62576245993591</v>
      </c>
      <c r="K1131" s="557">
        <v>27.459497718904451</v>
      </c>
      <c r="L1131" s="557">
        <v>28.274128365698346</v>
      </c>
      <c r="M1131" s="558">
        <v>55.733626084602797</v>
      </c>
      <c r="N1131" s="557">
        <v>27.862802963767408</v>
      </c>
      <c r="O1131" s="557">
        <v>144.5247409303536</v>
      </c>
      <c r="P1131" s="557">
        <v>36.477582974952035</v>
      </c>
      <c r="Q1131" s="557">
        <v>36.965958483687693</v>
      </c>
      <c r="R1131" s="557">
        <v>53.315865588482673</v>
      </c>
      <c r="S1131" s="557">
        <v>73.517522636537763</v>
      </c>
      <c r="T1131" s="557">
        <v>138.99640299015536</v>
      </c>
      <c r="U1131" s="557">
        <v>36.785181724737114</v>
      </c>
      <c r="V1131" s="558">
        <v>548.44605829267357</v>
      </c>
      <c r="W1131" s="558">
        <v>1112.2775730152555</v>
      </c>
      <c r="X1131" s="557">
        <v>123.21268284914274</v>
      </c>
      <c r="Y1131" s="559">
        <v>1234.8858490967411</v>
      </c>
      <c r="Z1131" s="568" t="str">
        <f>SUBSTITUTE(SUBSTITUTE(SUBSTITUTE(SUBSTITUTE(IF(E1131="","",VLOOKUP(E1131,Esquemas_NORM!$A$2:$H$126,8,FALSE)),"PROVINCIA ADMINISTRATIVA Y DE PLANIFICACIÓN","PAT"),"PROVINCIA ADMINISTRATIVA Y DE PLANIFICACION","PAT"),"PROVINCIA ADMINISTRATIVA DE PLANIFICACION","PAT"),"PROVINCIA ADMINISTRATIVA Y PLANIFICACION","PAT")</f>
        <v>A la fecha no ha conformado un EAT Provincia</v>
      </c>
      <c r="AA1131" s="568" t="str">
        <f>IF($E1131="","",INDEX(Esquemas_NORM!$H$2:$K$126,MATCH($E1131,Esquemas_NORM!$A$2:$A$126,0),MATCH(AA$4,Esquemas_NORM!$H$1:$K$1,0)))</f>
        <v>Región de Planeación y Gestión de Urabá - RPG (Acuerdo de Voluntades)</v>
      </c>
      <c r="AB1131" s="568" t="str">
        <f>IF($E1131="","",INDEX(Esquemas_NORM!$H$2:$K$126,MATCH($E1131,Esquemas_NORM!$A$2:$A$126,0),MATCH(AB$4,Esquemas_NORM!$H$1:$K$1,0)))</f>
        <v>A la fecha no ha conformado un EAT Área Metropolitana</v>
      </c>
      <c r="AC1131" s="568" t="str">
        <f>IF($E1131="","",INDEX(Esquemas_NORM!$H$2:$K$126,MATCH($E1131,Esquemas_NORM!$A$2:$A$126,0),MATCH(AC$4,Esquemas_NORM!$H$1:$K$1,0)))</f>
        <v>ASOCIACIÓN DE MUNICIPIOS DEL URABÁ ANTIOQUEÑO - ASOMURA</v>
      </c>
      <c r="AD1131" s="645"/>
    </row>
    <row r="1132" spans="1:30" hidden="1" x14ac:dyDescent="0.3">
      <c r="A1132" s="556">
        <v>2023</v>
      </c>
      <c r="B1132" s="529" t="s">
        <v>556</v>
      </c>
      <c r="C1132" s="529" t="s">
        <v>419</v>
      </c>
      <c r="D1132" s="529" t="s">
        <v>583</v>
      </c>
      <c r="E1132" s="529" t="s">
        <v>431</v>
      </c>
      <c r="F1132" s="529" t="s">
        <v>422</v>
      </c>
      <c r="G1132" s="529" t="s">
        <v>432</v>
      </c>
      <c r="H1132" s="557">
        <v>2.3588097753454944</v>
      </c>
      <c r="I1132" s="557">
        <v>0</v>
      </c>
      <c r="J1132" s="558">
        <v>2.3588097753454944</v>
      </c>
      <c r="K1132" s="557">
        <v>0.3324464438887611</v>
      </c>
      <c r="L1132" s="557">
        <v>1.6104711439773605</v>
      </c>
      <c r="M1132" s="558">
        <v>1.9429175878661216</v>
      </c>
      <c r="N1132" s="557">
        <v>0.14750490609736702</v>
      </c>
      <c r="O1132" s="557">
        <v>4.9546160642975892</v>
      </c>
      <c r="P1132" s="557">
        <v>1.6529886652145966</v>
      </c>
      <c r="Q1132" s="557">
        <v>0.88163859415134993</v>
      </c>
      <c r="R1132" s="557">
        <v>4.2130386188627789</v>
      </c>
      <c r="S1132" s="557">
        <v>5.6135032485816101</v>
      </c>
      <c r="T1132" s="557">
        <v>20.304391977110342</v>
      </c>
      <c r="U1132" s="557">
        <v>1.9812504703360891</v>
      </c>
      <c r="V1132" s="558">
        <v>39.748932544651723</v>
      </c>
      <c r="W1132" s="558">
        <v>42.580304000133609</v>
      </c>
      <c r="X1132" s="557">
        <v>4.7168383321468621</v>
      </c>
      <c r="Y1132" s="559">
        <v>47.274004381349187</v>
      </c>
      <c r="Z1132" s="568" t="str">
        <f>SUBSTITUTE(SUBSTITUTE(SUBSTITUTE(SUBSTITUTE(IF(E1132="","",VLOOKUP(E1132,Esquemas_NORM!$A$2:$H$126,8,FALSE)),"PROVINCIA ADMINISTRATIVA Y DE PLANIFICACIÓN","PAT"),"PROVINCIA ADMINISTRATIVA Y DE PLANIFICACION","PAT"),"PROVINCIA ADMINISTRATIVA DE PLANIFICACION","PAT"),"PROVINCIA ADMINISTRATIVA Y PLANIFICACION","PAT")</f>
        <v>A la fecha no ha conformado un EAT Provincia</v>
      </c>
      <c r="AA1132" s="568" t="str">
        <f>IF($E1132="","",INDEX(Esquemas_NORM!$H$2:$K$126,MATCH($E1132,Esquemas_NORM!$A$2:$A$126,0),MATCH(AA$4,Esquemas_NORM!$H$1:$K$1,0)))</f>
        <v>Región de Planeación y Gestión de Urabá - RPG (Acuerdo de Voluntades)</v>
      </c>
      <c r="AB1132" s="568" t="str">
        <f>IF($E1132="","",INDEX(Esquemas_NORM!$H$2:$K$126,MATCH($E1132,Esquemas_NORM!$A$2:$A$126,0),MATCH(AB$4,Esquemas_NORM!$H$1:$K$1,0)))</f>
        <v>A la fecha no ha conformado un EAT Área Metropolitana</v>
      </c>
      <c r="AC1132" s="568" t="str">
        <f>IF($E1132="","",INDEX(Esquemas_NORM!$H$2:$K$126,MATCH($E1132,Esquemas_NORM!$A$2:$A$126,0),MATCH(AC$4,Esquemas_NORM!$H$1:$K$1,0)))</f>
        <v>ASOCIACION DE MUNICIPIOS DE LA CUENCA DEL ATRATO Y DARIEN ASOATRATO / ASOCIACIÓN DE MUNICIPIOS DEL CHOCÓ Y URABÁ - ASUMUCUR</v>
      </c>
      <c r="AD1132" s="645"/>
    </row>
    <row r="1133" spans="1:30" hidden="1" x14ac:dyDescent="0.3">
      <c r="A1133" s="556">
        <v>2023</v>
      </c>
      <c r="B1133" s="529" t="s">
        <v>556</v>
      </c>
      <c r="C1133" s="529" t="s">
        <v>419</v>
      </c>
      <c r="D1133" s="529" t="s">
        <v>581</v>
      </c>
      <c r="E1133" s="529" t="s">
        <v>433</v>
      </c>
      <c r="F1133" s="529" t="s">
        <v>422</v>
      </c>
      <c r="G1133" s="529" t="s">
        <v>434</v>
      </c>
      <c r="H1133" s="557">
        <v>74.218869901835802</v>
      </c>
      <c r="I1133" s="557">
        <v>4.3506509812258267</v>
      </c>
      <c r="J1133" s="558">
        <v>78.569520883061628</v>
      </c>
      <c r="K1133" s="557">
        <v>3.8162125438588732</v>
      </c>
      <c r="L1133" s="557">
        <v>8.0344040230013096</v>
      </c>
      <c r="M1133" s="558">
        <v>11.850616566860182</v>
      </c>
      <c r="N1133" s="557">
        <v>3.3881805637085889</v>
      </c>
      <c r="O1133" s="557">
        <v>34.10418153384996</v>
      </c>
      <c r="P1133" s="557">
        <v>4.9860180928937217</v>
      </c>
      <c r="Q1133" s="557">
        <v>5.6813613729935799</v>
      </c>
      <c r="R1133" s="557">
        <v>8.4441238413031492</v>
      </c>
      <c r="S1133" s="557">
        <v>15.146883484515687</v>
      </c>
      <c r="T1133" s="557">
        <v>39.374496199354688</v>
      </c>
      <c r="U1133" s="557">
        <v>7.0406123135099454</v>
      </c>
      <c r="V1133" s="558">
        <v>118.16585740212932</v>
      </c>
      <c r="W1133" s="558">
        <v>245.88853704397471</v>
      </c>
      <c r="X1133" s="557">
        <v>27.238332468492011</v>
      </c>
      <c r="Y1133" s="559">
        <v>272.99325475704586</v>
      </c>
      <c r="Z1133" s="568" t="str">
        <f>SUBSTITUTE(SUBSTITUTE(SUBSTITUTE(SUBSTITUTE(IF(E1133="","",VLOOKUP(E1133,Esquemas_NORM!$A$2:$H$126,8,FALSE)),"PROVINCIA ADMINISTRATIVA Y DE PLANIFICACIÓN","PAT"),"PROVINCIA ADMINISTRATIVA Y DE PLANIFICACION","PAT"),"PROVINCIA ADMINISTRATIVA DE PLANIFICACION","PAT"),"PROVINCIA ADMINISTRATIVA Y PLANIFICACION","PAT")</f>
        <v>A la fecha no ha conformado un EAT Provincia</v>
      </c>
      <c r="AA1133" s="568" t="str">
        <f>IF($E1133="","",INDEX(Esquemas_NORM!$H$2:$K$126,MATCH($E1133,Esquemas_NORM!$A$2:$A$126,0),MATCH(AA$4,Esquemas_NORM!$H$1:$K$1,0)))</f>
        <v>Región de Planeación y Gestión de Urabá - RPG (Acuerdo de Voluntades)</v>
      </c>
      <c r="AB1133" s="568" t="str">
        <f>IF($E1133="","",INDEX(Esquemas_NORM!$H$2:$K$126,MATCH($E1133,Esquemas_NORM!$A$2:$A$126,0),MATCH(AB$4,Esquemas_NORM!$H$1:$K$1,0)))</f>
        <v>A la fecha no ha conformado un EAT Área Metropolitana</v>
      </c>
      <c r="AC1133" s="568" t="str">
        <f>IF($E1133="","",INDEX(Esquemas_NORM!$H$2:$K$126,MATCH($E1133,Esquemas_NORM!$A$2:$A$126,0),MATCH(AC$4,Esquemas_NORM!$H$1:$K$1,0)))</f>
        <v>ASOCIACIÓN DE MUNICIPIOS DEL URABÁ ANTIOQUEÑO - ASOMURA / ASOCIACIÓN DE MUNICIPIOS DEL CHOCÓ Y URABÁ - ASUMUCUR</v>
      </c>
      <c r="AD1133" s="645"/>
    </row>
    <row r="1134" spans="1:30" hidden="1" x14ac:dyDescent="0.3">
      <c r="A1134" s="556">
        <v>2023</v>
      </c>
      <c r="B1134" s="529" t="s">
        <v>556</v>
      </c>
      <c r="C1134" s="529" t="s">
        <v>419</v>
      </c>
      <c r="D1134" s="529" t="s">
        <v>582</v>
      </c>
      <c r="E1134" s="529" t="s">
        <v>435</v>
      </c>
      <c r="F1134" s="529" t="s">
        <v>422</v>
      </c>
      <c r="G1134" s="529" t="s">
        <v>436</v>
      </c>
      <c r="H1134" s="557">
        <v>163.59295730592504</v>
      </c>
      <c r="I1134" s="557">
        <v>0</v>
      </c>
      <c r="J1134" s="558">
        <v>163.59295730592504</v>
      </c>
      <c r="K1134" s="557">
        <v>14.564973850453757</v>
      </c>
      <c r="L1134" s="557">
        <v>17.401711519260257</v>
      </c>
      <c r="M1134" s="558">
        <v>31.966685369714014</v>
      </c>
      <c r="N1134" s="557">
        <v>12.313058610673824</v>
      </c>
      <c r="O1134" s="557">
        <v>95.803303882217861</v>
      </c>
      <c r="P1134" s="557">
        <v>14.720677875157348</v>
      </c>
      <c r="Q1134" s="557">
        <v>16.189642442530893</v>
      </c>
      <c r="R1134" s="557">
        <v>37.430264042738422</v>
      </c>
      <c r="S1134" s="557">
        <v>46.464134872278009</v>
      </c>
      <c r="T1134" s="557">
        <v>111.72967800891658</v>
      </c>
      <c r="U1134" s="557">
        <v>23.475001106112849</v>
      </c>
      <c r="V1134" s="558">
        <v>358.12576084062579</v>
      </c>
      <c r="W1134" s="558">
        <v>625.88310131829394</v>
      </c>
      <c r="X1134" s="557">
        <v>69.332276343852158</v>
      </c>
      <c r="Y1134" s="559">
        <v>694.87527552273775</v>
      </c>
      <c r="Z1134" s="568" t="str">
        <f>SUBSTITUTE(SUBSTITUTE(SUBSTITUTE(SUBSTITUTE(IF(E1134="","",VLOOKUP(E1134,Esquemas_NORM!$A$2:$H$126,8,FALSE)),"PROVINCIA ADMINISTRATIVA Y DE PLANIFICACIÓN","PAT"),"PROVINCIA ADMINISTRATIVA Y DE PLANIFICACION","PAT"),"PROVINCIA ADMINISTRATIVA DE PLANIFICACION","PAT"),"PROVINCIA ADMINISTRATIVA Y PLANIFICACION","PAT")</f>
        <v>A la fecha no ha conformado un EAT Provincia</v>
      </c>
      <c r="AA1134" s="568" t="str">
        <f>IF($E1134="","",INDEX(Esquemas_NORM!$H$2:$K$126,MATCH($E1134,Esquemas_NORM!$A$2:$A$126,0),MATCH(AA$4,Esquemas_NORM!$H$1:$K$1,0)))</f>
        <v>Región de Planeación y Gestión de Urabá - RPG (Acuerdo de Voluntades)</v>
      </c>
      <c r="AB1134" s="568" t="str">
        <f>IF($E1134="","",INDEX(Esquemas_NORM!$H$2:$K$126,MATCH($E1134,Esquemas_NORM!$A$2:$A$126,0),MATCH(AB$4,Esquemas_NORM!$H$1:$K$1,0)))</f>
        <v>A la fecha no ha conformado un EAT Área Metropolitana</v>
      </c>
      <c r="AC1134" s="568" t="str">
        <f>IF($E1134="","",INDEX(Esquemas_NORM!$H$2:$K$126,MATCH($E1134,Esquemas_NORM!$A$2:$A$126,0),MATCH(AC$4,Esquemas_NORM!$H$1:$K$1,0)))</f>
        <v>ASOCIACIÓN DE MUNICIPIOS DEL URABÁ NORTE-ASOURANOR</v>
      </c>
      <c r="AD1134" s="645"/>
    </row>
    <row r="1135" spans="1:30" hidden="1" x14ac:dyDescent="0.3">
      <c r="A1135" s="556">
        <v>2023</v>
      </c>
      <c r="B1135" s="529" t="s">
        <v>556</v>
      </c>
      <c r="C1135" s="529" t="s">
        <v>419</v>
      </c>
      <c r="D1135" s="529" t="s">
        <v>582</v>
      </c>
      <c r="E1135" s="529" t="s">
        <v>437</v>
      </c>
      <c r="F1135" s="529" t="s">
        <v>422</v>
      </c>
      <c r="G1135" s="529" t="s">
        <v>438</v>
      </c>
      <c r="H1135" s="557">
        <v>47.750323414677581</v>
      </c>
      <c r="I1135" s="557">
        <v>0</v>
      </c>
      <c r="J1135" s="558">
        <v>47.750323414677581</v>
      </c>
      <c r="K1135" s="557">
        <v>7.1699747686267976</v>
      </c>
      <c r="L1135" s="557">
        <v>4.5740938094861674</v>
      </c>
      <c r="M1135" s="558">
        <v>11.744068578112966</v>
      </c>
      <c r="N1135" s="557">
        <v>4.5409628299041369</v>
      </c>
      <c r="O1135" s="557">
        <v>24.64359886632203</v>
      </c>
      <c r="P1135" s="557">
        <v>6.6846525557054726</v>
      </c>
      <c r="Q1135" s="557">
        <v>7.622052629301999</v>
      </c>
      <c r="R1135" s="557">
        <v>14.768609383919113</v>
      </c>
      <c r="S1135" s="557">
        <v>17.752422610537632</v>
      </c>
      <c r="T1135" s="557">
        <v>55.726432323167991</v>
      </c>
      <c r="U1135" s="557">
        <v>14.273804585207877</v>
      </c>
      <c r="V1135" s="558">
        <v>146.01253578406624</v>
      </c>
      <c r="W1135" s="558">
        <v>221.95308463605443</v>
      </c>
      <c r="X1135" s="557">
        <v>24.586879829384539</v>
      </c>
      <c r="Y1135" s="559">
        <v>246.41935613015411</v>
      </c>
      <c r="Z1135" s="568" t="str">
        <f>SUBSTITUTE(SUBSTITUTE(SUBSTITUTE(SUBSTITUTE(IF(E1135="","",VLOOKUP(E1135,Esquemas_NORM!$A$2:$H$126,8,FALSE)),"PROVINCIA ADMINISTRATIVA Y DE PLANIFICACIÓN","PAT"),"PROVINCIA ADMINISTRATIVA Y DE PLANIFICACION","PAT"),"PROVINCIA ADMINISTRATIVA DE PLANIFICACION","PAT"),"PROVINCIA ADMINISTRATIVA Y PLANIFICACION","PAT")</f>
        <v>A la fecha no ha conformado un EAT Provincia</v>
      </c>
      <c r="AA1135" s="568" t="str">
        <f>IF($E1135="","",INDEX(Esquemas_NORM!$H$2:$K$126,MATCH($E1135,Esquemas_NORM!$A$2:$A$126,0),MATCH(AA$4,Esquemas_NORM!$H$1:$K$1,0)))</f>
        <v>Región de Planeación y Gestión de Urabá - RPG (Acuerdo de Voluntades)</v>
      </c>
      <c r="AB1135" s="568" t="str">
        <f>IF($E1135="","",INDEX(Esquemas_NORM!$H$2:$K$126,MATCH($E1135,Esquemas_NORM!$A$2:$A$126,0),MATCH(AB$4,Esquemas_NORM!$H$1:$K$1,0)))</f>
        <v>A la fecha no ha conformado un EAT Área Metropolitana</v>
      </c>
      <c r="AC1135" s="568" t="str">
        <f>IF($E1135="","",INDEX(Esquemas_NORM!$H$2:$K$126,MATCH($E1135,Esquemas_NORM!$A$2:$A$126,0),MATCH(AC$4,Esquemas_NORM!$H$1:$K$1,0)))</f>
        <v>ASOCIACIÓN DE MUNICIPIOS DEL URABÁ ANTIOQUEÑO - ASOMURA / ASOCIACIÓN DE MUNICIPIOS DEL CHOCÓ Y URABÁ - ASUMUCUR</v>
      </c>
      <c r="AD1135" s="645"/>
    </row>
    <row r="1136" spans="1:30" hidden="1" x14ac:dyDescent="0.3">
      <c r="A1136" s="556">
        <v>2023</v>
      </c>
      <c r="B1136" s="529" t="s">
        <v>556</v>
      </c>
      <c r="C1136" s="529" t="s">
        <v>419</v>
      </c>
      <c r="D1136" s="529" t="s">
        <v>582</v>
      </c>
      <c r="E1136" s="529" t="s">
        <v>439</v>
      </c>
      <c r="F1136" s="529" t="s">
        <v>422</v>
      </c>
      <c r="G1136" s="529" t="s">
        <v>440</v>
      </c>
      <c r="H1136" s="557">
        <v>84.976892870711026</v>
      </c>
      <c r="I1136" s="557">
        <v>0</v>
      </c>
      <c r="J1136" s="558">
        <v>84.976892870711026</v>
      </c>
      <c r="K1136" s="557">
        <v>7.9383073332402097</v>
      </c>
      <c r="L1136" s="557">
        <v>10.775294512985221</v>
      </c>
      <c r="M1136" s="558">
        <v>18.71360184622543</v>
      </c>
      <c r="N1136" s="557">
        <v>4.8513740372684744</v>
      </c>
      <c r="O1136" s="557">
        <v>35.217472594208971</v>
      </c>
      <c r="P1136" s="557">
        <v>17.791841922991427</v>
      </c>
      <c r="Q1136" s="557">
        <v>11.421215223529874</v>
      </c>
      <c r="R1136" s="557">
        <v>14.391035984170211</v>
      </c>
      <c r="S1136" s="557">
        <v>32.231391036202119</v>
      </c>
      <c r="T1136" s="557">
        <v>90.369693636713691</v>
      </c>
      <c r="U1136" s="557">
        <v>12.910822235089247</v>
      </c>
      <c r="V1136" s="558">
        <v>219.18484667017401</v>
      </c>
      <c r="W1136" s="558">
        <v>353.03367579819468</v>
      </c>
      <c r="X1136" s="557">
        <v>39.107348189413649</v>
      </c>
      <c r="Y1136" s="559">
        <v>391.94918703248175</v>
      </c>
      <c r="Z1136" s="568" t="str">
        <f>SUBSTITUTE(SUBSTITUTE(SUBSTITUTE(SUBSTITUTE(IF(E1136="","",VLOOKUP(E1136,Esquemas_NORM!$A$2:$H$126,8,FALSE)),"PROVINCIA ADMINISTRATIVA Y DE PLANIFICACIÓN","PAT"),"PROVINCIA ADMINISTRATIVA Y DE PLANIFICACION","PAT"),"PROVINCIA ADMINISTRATIVA DE PLANIFICACION","PAT"),"PROVINCIA ADMINISTRATIVA Y PLANIFICACION","PAT")</f>
        <v>A la fecha no ha conformado un EAT Provincia</v>
      </c>
      <c r="AA1136" s="568" t="str">
        <f>IF($E1136="","",INDEX(Esquemas_NORM!$H$2:$K$126,MATCH($E1136,Esquemas_NORM!$A$2:$A$126,0),MATCH(AA$4,Esquemas_NORM!$H$1:$K$1,0)))</f>
        <v>Región de Planeación y Gestión de Urabá - RPG (Acuerdo de Voluntades)</v>
      </c>
      <c r="AB1136" s="568" t="str">
        <f>IF($E1136="","",INDEX(Esquemas_NORM!$H$2:$K$126,MATCH($E1136,Esquemas_NORM!$A$2:$A$126,0),MATCH(AB$4,Esquemas_NORM!$H$1:$K$1,0)))</f>
        <v>A la fecha no ha conformado un EAT Área Metropolitana</v>
      </c>
      <c r="AC1136" s="568" t="str">
        <f>IF($E1136="","",INDEX(Esquemas_NORM!$H$2:$K$126,MATCH($E1136,Esquemas_NORM!$A$2:$A$126,0),MATCH(AC$4,Esquemas_NORM!$H$1:$K$1,0)))</f>
        <v>ASOCIACIÓN DE MUNICIPIOS DEL URABÁ NORTE-ASOURANOR</v>
      </c>
      <c r="AD1136" s="645"/>
    </row>
    <row r="1137" spans="1:30" hidden="1" x14ac:dyDescent="0.3">
      <c r="A1137" s="556">
        <v>2023</v>
      </c>
      <c r="B1137" s="529" t="s">
        <v>556</v>
      </c>
      <c r="C1137" s="529" t="s">
        <v>419</v>
      </c>
      <c r="D1137" s="529" t="s">
        <v>581</v>
      </c>
      <c r="E1137" s="529" t="s">
        <v>441</v>
      </c>
      <c r="F1137" s="529" t="s">
        <v>422</v>
      </c>
      <c r="G1137" s="529" t="s">
        <v>584</v>
      </c>
      <c r="H1137" s="557">
        <v>589.02346907270794</v>
      </c>
      <c r="I1137" s="557">
        <v>2.529931517838834</v>
      </c>
      <c r="J1137" s="558">
        <v>591.55340059054674</v>
      </c>
      <c r="K1137" s="557">
        <v>54.799781111470821</v>
      </c>
      <c r="L1137" s="557">
        <v>64.723059094157051</v>
      </c>
      <c r="M1137" s="558">
        <v>119.52284020562787</v>
      </c>
      <c r="N1137" s="557">
        <v>56.537895142078597</v>
      </c>
      <c r="O1137" s="557">
        <v>297.50695234798707</v>
      </c>
      <c r="P1137" s="557">
        <v>77.257457055023693</v>
      </c>
      <c r="Q1137" s="557">
        <v>77.79466775441955</v>
      </c>
      <c r="R1137" s="557">
        <v>125.2020854437793</v>
      </c>
      <c r="S1137" s="557">
        <v>201.68727122584943</v>
      </c>
      <c r="T1137" s="557">
        <v>472.44859755907197</v>
      </c>
      <c r="U1137" s="557">
        <v>94.492868671515225</v>
      </c>
      <c r="V1137" s="558">
        <v>1402.9277951997246</v>
      </c>
      <c r="W1137" s="558">
        <v>2357.3362910365149</v>
      </c>
      <c r="X1137" s="557">
        <v>261.13421311628133</v>
      </c>
      <c r="Y1137" s="559">
        <v>2617.1895379241228</v>
      </c>
      <c r="Z1137" s="568" t="str">
        <f>SUBSTITUTE(SUBSTITUTE(SUBSTITUTE(SUBSTITUTE(IF(E1137="","",VLOOKUP(E1137,Esquemas_NORM!$A$2:$H$126,8,FALSE)),"PROVINCIA ADMINISTRATIVA Y DE PLANIFICACIÓN","PAT"),"PROVINCIA ADMINISTRATIVA Y DE PLANIFICACION","PAT"),"PROVINCIA ADMINISTRATIVA DE PLANIFICACION","PAT"),"PROVINCIA ADMINISTRATIVA Y PLANIFICACION","PAT")</f>
        <v>A la fecha no ha conformado un EAT Provincia</v>
      </c>
      <c r="AA1137" s="568" t="str">
        <f>IF($E1137="","",INDEX(Esquemas_NORM!$H$2:$K$126,MATCH($E1137,Esquemas_NORM!$A$2:$A$126,0),MATCH(AA$4,Esquemas_NORM!$H$1:$K$1,0)))</f>
        <v>Región de Planeación y Gestión de Urabá - RPG (Acuerdo de Voluntades)</v>
      </c>
      <c r="AB1137" s="568" t="str">
        <f>IF($E1137="","",INDEX(Esquemas_NORM!$H$2:$K$126,MATCH($E1137,Esquemas_NORM!$A$2:$A$126,0),MATCH(AB$4,Esquemas_NORM!$H$1:$K$1,0)))</f>
        <v>A la fecha no ha conformado un EAT Área Metropolitana</v>
      </c>
      <c r="AC1137" s="568" t="str">
        <f>IF($E1137="","",INDEX(Esquemas_NORM!$H$2:$K$126,MATCH($E1137,Esquemas_NORM!$A$2:$A$126,0),MATCH(AC$4,Esquemas_NORM!$H$1:$K$1,0)))</f>
        <v>ASOCIACIÓN DE MUNICIPIOS DEL URABÁ ANTIOQUEÑO - ASOMURA</v>
      </c>
      <c r="AD1137" s="645"/>
    </row>
    <row r="1138" spans="1:30" ht="15" hidden="1" thickBot="1" x14ac:dyDescent="0.35">
      <c r="A1138" s="564">
        <v>2023</v>
      </c>
      <c r="B1138" s="531" t="s">
        <v>556</v>
      </c>
      <c r="C1138" s="531" t="s">
        <v>419</v>
      </c>
      <c r="D1138" s="531" t="s">
        <v>583</v>
      </c>
      <c r="E1138" s="531" t="s">
        <v>443</v>
      </c>
      <c r="F1138" s="531" t="s">
        <v>422</v>
      </c>
      <c r="G1138" s="531" t="s">
        <v>444</v>
      </c>
      <c r="H1138" s="565">
        <v>13.051051487713512</v>
      </c>
      <c r="I1138" s="565">
        <v>0</v>
      </c>
      <c r="J1138" s="566">
        <v>13.051051487713512</v>
      </c>
      <c r="K1138" s="565">
        <v>0.78481975211515509</v>
      </c>
      <c r="L1138" s="565">
        <v>3.0679195506716055</v>
      </c>
      <c r="M1138" s="566">
        <v>3.8527393027867607</v>
      </c>
      <c r="N1138" s="565">
        <v>2.2253759859955902</v>
      </c>
      <c r="O1138" s="565">
        <v>10.162272556665531</v>
      </c>
      <c r="P1138" s="565">
        <v>3.1204811402756665</v>
      </c>
      <c r="Q1138" s="565">
        <v>2.5414065968305617</v>
      </c>
      <c r="R1138" s="565">
        <v>8.176137210653275</v>
      </c>
      <c r="S1138" s="565">
        <v>8.8767012577635853</v>
      </c>
      <c r="T1138" s="565">
        <v>24.460252998849288</v>
      </c>
      <c r="U1138" s="565">
        <v>4.8103125601918588</v>
      </c>
      <c r="V1138" s="566">
        <v>64.372940307225363</v>
      </c>
      <c r="W1138" s="566">
        <v>84.418249715312726</v>
      </c>
      <c r="X1138" s="565">
        <v>9.3514418353792639</v>
      </c>
      <c r="Y1138" s="567">
        <v>93.723819043073988</v>
      </c>
      <c r="Z1138" s="568" t="str">
        <f>SUBSTITUTE(SUBSTITUTE(SUBSTITUTE(SUBSTITUTE(IF(E1138="","",VLOOKUP(E1138,Esquemas_NORM!$A$2:$H$126,8,FALSE)),"PROVINCIA ADMINISTRATIVA Y DE PLANIFICACIÓN","PAT"),"PROVINCIA ADMINISTRATIVA Y DE PLANIFICACION","PAT"),"PROVINCIA ADMINISTRATIVA DE PLANIFICACION","PAT"),"PROVINCIA ADMINISTRATIVA Y PLANIFICACION","PAT")</f>
        <v>A la fecha no ha conformado un EAT Provincia</v>
      </c>
      <c r="AA1138" s="568" t="str">
        <f>IF($E1138="","",INDEX(Esquemas_NORM!$H$2:$K$126,MATCH($E1138,Esquemas_NORM!$A$2:$A$126,0),MATCH(AA$4,Esquemas_NORM!$H$1:$K$1,0)))</f>
        <v>Región de Planeación y Gestión de Urabá - RPG (Acuerdo de Voluntades)</v>
      </c>
      <c r="AB1138" s="568" t="str">
        <f>IF($E1138="","",INDEX(Esquemas_NORM!$H$2:$K$126,MATCH($E1138,Esquemas_NORM!$A$2:$A$126,0),MATCH(AB$4,Esquemas_NORM!$H$1:$K$1,0)))</f>
        <v>A la fecha no ha conformado un EAT Área Metropolitana</v>
      </c>
      <c r="AC1138" s="568" t="str">
        <f>IF($E1138="","",INDEX(Esquemas_NORM!$H$2:$K$126,MATCH($E1138,Esquemas_NORM!$A$2:$A$126,0),MATCH(AC$4,Esquemas_NORM!$H$1:$K$1,0)))</f>
        <v>ASOCIACION DE MUNICIPIOS DE LA CUENCA DEL ATRATO Y DARIEN ASOATRATO</v>
      </c>
      <c r="AD1138" s="645"/>
    </row>
    <row r="1139" spans="1:30" ht="15" hidden="1" thickBot="1" x14ac:dyDescent="0.35">
      <c r="A1139" s="548">
        <v>2024</v>
      </c>
      <c r="B1139" s="549" t="s">
        <v>556</v>
      </c>
      <c r="C1139" s="549"/>
      <c r="D1139" s="549"/>
      <c r="E1139" s="549"/>
      <c r="F1139" s="549"/>
      <c r="G1139" s="549" t="s">
        <v>557</v>
      </c>
      <c r="H1139" s="550">
        <v>8176.5462069164678</v>
      </c>
      <c r="I1139" s="550">
        <v>3095.4296983366198</v>
      </c>
      <c r="J1139" s="550">
        <v>11271.975905253088</v>
      </c>
      <c r="K1139" s="550">
        <v>21114.815141043015</v>
      </c>
      <c r="L1139" s="550">
        <v>6580.7446529688405</v>
      </c>
      <c r="M1139" s="550">
        <v>27695.559794011853</v>
      </c>
      <c r="N1139" s="550">
        <v>6323.2833482530086</v>
      </c>
      <c r="O1139" s="550">
        <v>24872.330307491262</v>
      </c>
      <c r="P1139" s="550">
        <v>4414.7537051050231</v>
      </c>
      <c r="Q1139" s="550">
        <v>8362.7120060186317</v>
      </c>
      <c r="R1139" s="550">
        <v>13216.198551721183</v>
      </c>
      <c r="S1139" s="550">
        <v>13105.211956270603</v>
      </c>
      <c r="T1139" s="550">
        <v>18148.316770012305</v>
      </c>
      <c r="U1139" s="550">
        <v>6130.0870550287445</v>
      </c>
      <c r="V1139" s="550">
        <v>94572.893699900771</v>
      </c>
      <c r="W1139" s="550">
        <v>134481.13763983094</v>
      </c>
      <c r="X1139" s="550">
        <v>14744.883189139495</v>
      </c>
      <c r="Y1139" s="551">
        <v>149162.56286814398</v>
      </c>
      <c r="Z1139" s="568" t="str">
        <f>SUBSTITUTE(SUBSTITUTE(SUBSTITUTE(SUBSTITUTE(IF(E1139="","",VLOOKUP(E1139,Esquemas_NORM!$A$2:$H$126,8,FALSE)),"PROVINCIA ADMINISTRATIVA Y DE PLANIFICACIÓN","PAT"),"PROVINCIA ADMINISTRATIVA Y DE PLANIFICACION","PAT"),"PROVINCIA ADMINISTRATIVA DE PLANIFICACION","PAT"),"PROVINCIA ADMINISTRATIVA Y PLANIFICACION","PAT")</f>
        <v/>
      </c>
      <c r="AA1139" s="568" t="str">
        <f>IF($E1139="","",INDEX(Esquemas_NORM!$H$2:$K$126,MATCH($E1139,Esquemas_NORM!$A$2:$A$126,0),MATCH(AA$4,Esquemas_NORM!$H$1:$K$1,0)))</f>
        <v/>
      </c>
      <c r="AB1139" s="568" t="str">
        <f>IF($E1139="","",INDEX(Esquemas_NORM!$H$2:$K$126,MATCH($E1139,Esquemas_NORM!$A$2:$A$126,0),MATCH(AB$4,Esquemas_NORM!$H$1:$K$1,0)))</f>
        <v/>
      </c>
      <c r="AC1139" s="568" t="str">
        <f>IF($E1139="","",INDEX(Esquemas_NORM!$H$2:$K$126,MATCH($E1139,Esquemas_NORM!$A$2:$A$126,0),MATCH(AC$4,Esquemas_NORM!$H$1:$K$1,0)))</f>
        <v/>
      </c>
      <c r="AD1139" s="645"/>
    </row>
    <row r="1140" spans="1:30" hidden="1" x14ac:dyDescent="0.3">
      <c r="A1140" s="552">
        <v>2024</v>
      </c>
      <c r="B1140" s="535" t="s">
        <v>556</v>
      </c>
      <c r="C1140" s="535" t="s">
        <v>144</v>
      </c>
      <c r="D1140" s="535" t="s">
        <v>558</v>
      </c>
      <c r="E1140" s="535" t="s">
        <v>147</v>
      </c>
      <c r="F1140" s="535" t="s">
        <v>148</v>
      </c>
      <c r="G1140" s="535" t="s">
        <v>559</v>
      </c>
      <c r="H1140" s="553">
        <v>106.91942001792128</v>
      </c>
      <c r="I1140" s="553">
        <v>4.5856458466019232</v>
      </c>
      <c r="J1140" s="554">
        <v>111.5050658645232</v>
      </c>
      <c r="K1140" s="553">
        <v>7338.6252310031823</v>
      </c>
      <c r="L1140" s="553">
        <v>2916.9129158223768</v>
      </c>
      <c r="M1140" s="554">
        <v>10255.538146825558</v>
      </c>
      <c r="N1140" s="553">
        <v>2170.9621226758791</v>
      </c>
      <c r="O1140" s="553">
        <v>12295.976834877922</v>
      </c>
      <c r="P1140" s="553">
        <v>2043.6848271672243</v>
      </c>
      <c r="Q1140" s="553">
        <v>5970.5120591330478</v>
      </c>
      <c r="R1140" s="553">
        <v>6227.9842631199426</v>
      </c>
      <c r="S1140" s="553">
        <v>6353.0936112918725</v>
      </c>
      <c r="T1140" s="553">
        <v>8742.4686722553688</v>
      </c>
      <c r="U1140" s="553">
        <v>2633.1290404254496</v>
      </c>
      <c r="V1140" s="554">
        <v>46437.811430946706</v>
      </c>
      <c r="W1140" s="554">
        <v>54247.687794544698</v>
      </c>
      <c r="X1140" s="553">
        <v>5947.8662498654949</v>
      </c>
      <c r="Y1140" s="555">
        <v>60169.956048234584</v>
      </c>
      <c r="Z1140" s="568" t="str">
        <f>SUBSTITUTE(SUBSTITUTE(SUBSTITUTE(SUBSTITUTE(IF(E1140="","",VLOOKUP(E1140,Esquemas_NORM!$A$2:$H$126,8,FALSE)),"PROVINCIA ADMINISTRATIVA Y DE PLANIFICACIÓN","PAT"),"PROVINCIA ADMINISTRATIVA Y DE PLANIFICACION","PAT"),"PROVINCIA ADMINISTRATIVA DE PLANIFICACION","PAT"),"PROVINCIA ADMINISTRATIVA Y PLANIFICACION","PAT")</f>
        <v>A la fecha no ha conformado un EAT Provincia</v>
      </c>
      <c r="AA1140" s="568" t="str">
        <f>IF($E1140="","",INDEX(Esquemas_NORM!$H$2:$K$126,MATCH($E1140,Esquemas_NORM!$A$2:$A$126,0),MATCH(AA$4,Esquemas_NORM!$H$1:$K$1,0)))</f>
        <v>A la fecha no ha conformado un EAT Región</v>
      </c>
      <c r="AB1140" s="568" t="str">
        <f>IF($E1140="","",INDEX(Esquemas_NORM!$H$2:$K$126,MATCH($E1140,Esquemas_NORM!$A$2:$A$126,0),MATCH(AB$4,Esquemas_NORM!$H$1:$K$1,0)))</f>
        <v>Área Metropolitana del Valle de Aburrá</v>
      </c>
      <c r="AC1140" s="568" t="str">
        <f>IF($E1140="","",INDEX(Esquemas_NORM!$H$2:$K$126,MATCH($E1140,Esquemas_NORM!$A$2:$A$126,0),MATCH(AC$4,Esquemas_NORM!$H$1:$K$1,0)))</f>
        <v>A la fecha no ha conformado un EAT asociación - unión</v>
      </c>
      <c r="AD1140" s="645"/>
    </row>
    <row r="1141" spans="1:30" hidden="1" x14ac:dyDescent="0.3">
      <c r="A1141" s="556">
        <v>2024</v>
      </c>
      <c r="B1141" s="529" t="s">
        <v>556</v>
      </c>
      <c r="C1141" s="529" t="s">
        <v>144</v>
      </c>
      <c r="D1141" s="529" t="s">
        <v>560</v>
      </c>
      <c r="E1141" s="529" t="s">
        <v>152</v>
      </c>
      <c r="F1141" s="529" t="s">
        <v>148</v>
      </c>
      <c r="G1141" s="529" t="s">
        <v>153</v>
      </c>
      <c r="H1141" s="557">
        <v>97.487901136396786</v>
      </c>
      <c r="I1141" s="557">
        <v>1.0287341730234061</v>
      </c>
      <c r="J1141" s="558">
        <v>98.516635309420195</v>
      </c>
      <c r="K1141" s="557">
        <v>384.7666446405126</v>
      </c>
      <c r="L1141" s="557">
        <v>68.203600609558976</v>
      </c>
      <c r="M1141" s="558">
        <v>452.97024525007157</v>
      </c>
      <c r="N1141" s="557">
        <v>146.67013181196145</v>
      </c>
      <c r="O1141" s="557">
        <v>115.74061286786778</v>
      </c>
      <c r="P1141" s="557">
        <v>17.084396286756284</v>
      </c>
      <c r="Q1141" s="557">
        <v>11.587231111600865</v>
      </c>
      <c r="R1141" s="557">
        <v>51.190944560491978</v>
      </c>
      <c r="S1141" s="557">
        <v>67.088444342147383</v>
      </c>
      <c r="T1141" s="557">
        <v>54.976614536569734</v>
      </c>
      <c r="U1141" s="557">
        <v>28.041758944205522</v>
      </c>
      <c r="V1141" s="558">
        <v>492.38013446160102</v>
      </c>
      <c r="W1141" s="558">
        <v>1079.6345201928821</v>
      </c>
      <c r="X1141" s="557">
        <v>118.37410931069162</v>
      </c>
      <c r="Y1141" s="559">
        <v>1197.4991795815142</v>
      </c>
      <c r="Z1141" s="568" t="str">
        <f>SUBSTITUTE(SUBSTITUTE(SUBSTITUTE(SUBSTITUTE(IF(E1141="","",VLOOKUP(E1141,Esquemas_NORM!$A$2:$H$126,8,FALSE)),"PROVINCIA ADMINISTRATIVA Y DE PLANIFICACIÓN","PAT"),"PROVINCIA ADMINISTRATIVA Y DE PLANIFICACION","PAT"),"PROVINCIA ADMINISTRATIVA DE PLANIFICACION","PAT"),"PROVINCIA ADMINISTRATIVA Y PLANIFICACION","PAT")</f>
        <v>A la fecha no ha conformado un EAT Provincia</v>
      </c>
      <c r="AA1141" s="568" t="str">
        <f>IF($E1141="","",INDEX(Esquemas_NORM!$H$2:$K$126,MATCH($E1141,Esquemas_NORM!$A$2:$A$126,0),MATCH(AA$4,Esquemas_NORM!$H$1:$K$1,0)))</f>
        <v>A la fecha no ha conformado un EAT Región</v>
      </c>
      <c r="AB1141" s="568" t="str">
        <f>IF($E1141="","",INDEX(Esquemas_NORM!$H$2:$K$126,MATCH($E1141,Esquemas_NORM!$A$2:$A$126,0),MATCH(AB$4,Esquemas_NORM!$H$1:$K$1,0)))</f>
        <v>Área Metropolitana del Valle de Aburrá</v>
      </c>
      <c r="AC1141" s="568" t="str">
        <f>IF($E1141="","",INDEX(Esquemas_NORM!$H$2:$K$126,MATCH($E1141,Esquemas_NORM!$A$2:$A$126,0),MATCH(AC$4,Esquemas_NORM!$H$1:$K$1,0)))</f>
        <v>A la fecha no ha conformado un EAT asociación - unión</v>
      </c>
      <c r="AD1141" s="645"/>
    </row>
    <row r="1142" spans="1:30" hidden="1" x14ac:dyDescent="0.3">
      <c r="A1142" s="556">
        <v>2024</v>
      </c>
      <c r="B1142" s="529" t="s">
        <v>556</v>
      </c>
      <c r="C1142" s="529" t="s">
        <v>144</v>
      </c>
      <c r="D1142" s="529" t="s">
        <v>560</v>
      </c>
      <c r="E1142" s="529" t="s">
        <v>155</v>
      </c>
      <c r="F1142" s="529" t="s">
        <v>148</v>
      </c>
      <c r="G1142" s="529" t="s">
        <v>156</v>
      </c>
      <c r="H1142" s="557">
        <v>37.370898502515431</v>
      </c>
      <c r="I1142" s="557">
        <v>1.2182088348638824</v>
      </c>
      <c r="J1142" s="558">
        <v>38.589107337379311</v>
      </c>
      <c r="K1142" s="557">
        <v>662.61356326580346</v>
      </c>
      <c r="L1142" s="557">
        <v>291.34124964485312</v>
      </c>
      <c r="M1142" s="558">
        <v>953.95481291065653</v>
      </c>
      <c r="N1142" s="557">
        <v>237.23088034822734</v>
      </c>
      <c r="O1142" s="557">
        <v>1419.5379701596119</v>
      </c>
      <c r="P1142" s="557">
        <v>319.63387770668731</v>
      </c>
      <c r="Q1142" s="557">
        <v>243.81667243104528</v>
      </c>
      <c r="R1142" s="557">
        <v>778.07993578993239</v>
      </c>
      <c r="S1142" s="557">
        <v>661.17920308648434</v>
      </c>
      <c r="T1142" s="557">
        <v>915.39475494342923</v>
      </c>
      <c r="U1142" s="557">
        <v>373.60234280841934</v>
      </c>
      <c r="V1142" s="558">
        <v>4948.4756372738375</v>
      </c>
      <c r="W1142" s="558">
        <v>5735.3842682319419</v>
      </c>
      <c r="X1142" s="557">
        <v>628.84336468358129</v>
      </c>
      <c r="Y1142" s="559">
        <v>6361.5212623671632</v>
      </c>
      <c r="Z1142" s="568" t="str">
        <f>SUBSTITUTE(SUBSTITUTE(SUBSTITUTE(SUBSTITUTE(IF(E1142="","",VLOOKUP(E1142,Esquemas_NORM!$A$2:$H$126,8,FALSE)),"PROVINCIA ADMINISTRATIVA Y DE PLANIFICACIÓN","PAT"),"PROVINCIA ADMINISTRATIVA Y DE PLANIFICACION","PAT"),"PROVINCIA ADMINISTRATIVA DE PLANIFICACION","PAT"),"PROVINCIA ADMINISTRATIVA Y PLANIFICACION","PAT")</f>
        <v>A la fecha no ha conformado un EAT Provincia</v>
      </c>
      <c r="AA1142" s="568" t="str">
        <f>IF($E1142="","",INDEX(Esquemas_NORM!$H$2:$K$126,MATCH($E1142,Esquemas_NORM!$A$2:$A$126,0),MATCH(AA$4,Esquemas_NORM!$H$1:$K$1,0)))</f>
        <v>A la fecha no ha conformado un EAT Región</v>
      </c>
      <c r="AB1142" s="568" t="str">
        <f>IF($E1142="","",INDEX(Esquemas_NORM!$H$2:$K$126,MATCH($E1142,Esquemas_NORM!$A$2:$A$126,0),MATCH(AB$4,Esquemas_NORM!$H$1:$K$1,0)))</f>
        <v>Área Metropolitana del Valle de Aburrá</v>
      </c>
      <c r="AC1142" s="568" t="str">
        <f>IF($E1142="","",INDEX(Esquemas_NORM!$H$2:$K$126,MATCH($E1142,Esquemas_NORM!$A$2:$A$126,0),MATCH(AC$4,Esquemas_NORM!$H$1:$K$1,0)))</f>
        <v>A la fecha no ha conformado un EAT asociación - unión</v>
      </c>
      <c r="AD1142" s="645"/>
    </row>
    <row r="1143" spans="1:30" hidden="1" x14ac:dyDescent="0.3">
      <c r="A1143" s="556">
        <v>2024</v>
      </c>
      <c r="B1143" s="529" t="s">
        <v>556</v>
      </c>
      <c r="C1143" s="529" t="s">
        <v>144</v>
      </c>
      <c r="D1143" s="529" t="s">
        <v>561</v>
      </c>
      <c r="E1143" s="529" t="s">
        <v>158</v>
      </c>
      <c r="F1143" s="529" t="s">
        <v>148</v>
      </c>
      <c r="G1143" s="529" t="s">
        <v>159</v>
      </c>
      <c r="H1143" s="557">
        <v>52.645075092246607</v>
      </c>
      <c r="I1143" s="557">
        <v>5.6313417791568815E-2</v>
      </c>
      <c r="J1143" s="558">
        <v>52.701388510038178</v>
      </c>
      <c r="K1143" s="557">
        <v>237.50658085299617</v>
      </c>
      <c r="L1143" s="557">
        <v>61.447149734789647</v>
      </c>
      <c r="M1143" s="558">
        <v>298.9537305877858</v>
      </c>
      <c r="N1143" s="557">
        <v>41.53395436846963</v>
      </c>
      <c r="O1143" s="557">
        <v>253.95471894413819</v>
      </c>
      <c r="P1143" s="557">
        <v>54.112674066263736</v>
      </c>
      <c r="Q1143" s="557">
        <v>44.549042807603328</v>
      </c>
      <c r="R1143" s="557">
        <v>121.4958345719099</v>
      </c>
      <c r="S1143" s="557">
        <v>119.22839925770973</v>
      </c>
      <c r="T1143" s="557">
        <v>124.1676996250723</v>
      </c>
      <c r="U1143" s="557">
        <v>67.869687876890993</v>
      </c>
      <c r="V1143" s="558">
        <v>826.91201151805774</v>
      </c>
      <c r="W1143" s="558">
        <v>1152.0635587804575</v>
      </c>
      <c r="X1143" s="557">
        <v>126.31542905426129</v>
      </c>
      <c r="Y1143" s="559">
        <v>1277.8353606356509</v>
      </c>
      <c r="Z1143" s="568" t="str">
        <f>SUBSTITUTE(SUBSTITUTE(SUBSTITUTE(SUBSTITUTE(IF(E1143="","",VLOOKUP(E1143,Esquemas_NORM!$A$2:$H$126,8,FALSE)),"PROVINCIA ADMINISTRATIVA Y DE PLANIFICACIÓN","PAT"),"PROVINCIA ADMINISTRATIVA Y DE PLANIFICACION","PAT"),"PROVINCIA ADMINISTRATIVA DE PLANIFICACION","PAT"),"PROVINCIA ADMINISTRATIVA Y PLANIFICACION","PAT")</f>
        <v>A la fecha no ha conformado un EAT Provincia</v>
      </c>
      <c r="AA1143" s="568" t="str">
        <f>IF($E1143="","",INDEX(Esquemas_NORM!$H$2:$K$126,MATCH($E1143,Esquemas_NORM!$A$2:$A$126,0),MATCH(AA$4,Esquemas_NORM!$H$1:$K$1,0)))</f>
        <v>A la fecha no ha conformado un EAT Región</v>
      </c>
      <c r="AB1143" s="568" t="str">
        <f>IF($E1143="","",INDEX(Esquemas_NORM!$H$2:$K$126,MATCH($E1143,Esquemas_NORM!$A$2:$A$126,0),MATCH(AB$4,Esquemas_NORM!$H$1:$K$1,0)))</f>
        <v>Área Metropolitana del Valle de Aburrá</v>
      </c>
      <c r="AC1143" s="568" t="str">
        <f>IF($E1143="","",INDEX(Esquemas_NORM!$H$2:$K$126,MATCH($E1143,Esquemas_NORM!$A$2:$A$126,0),MATCH(AC$4,Esquemas_NORM!$H$1:$K$1,0)))</f>
        <v>A la fecha no ha conformado un EAT asociación - unión</v>
      </c>
      <c r="AD1143" s="645"/>
    </row>
    <row r="1144" spans="1:30" hidden="1" x14ac:dyDescent="0.3">
      <c r="A1144" s="556">
        <v>2024</v>
      </c>
      <c r="B1144" s="529" t="s">
        <v>556</v>
      </c>
      <c r="C1144" s="529" t="s">
        <v>144</v>
      </c>
      <c r="D1144" s="529" t="s">
        <v>560</v>
      </c>
      <c r="E1144" s="529" t="s">
        <v>160</v>
      </c>
      <c r="F1144" s="529" t="s">
        <v>148</v>
      </c>
      <c r="G1144" s="529" t="s">
        <v>161</v>
      </c>
      <c r="H1144" s="557">
        <v>11.951944219071988</v>
      </c>
      <c r="I1144" s="557">
        <v>0</v>
      </c>
      <c r="J1144" s="558">
        <v>11.951944219071988</v>
      </c>
      <c r="K1144" s="557">
        <v>577.92640467400474</v>
      </c>
      <c r="L1144" s="557">
        <v>95.520747418699415</v>
      </c>
      <c r="M1144" s="558">
        <v>673.44715209270419</v>
      </c>
      <c r="N1144" s="557">
        <v>46.961219771584673</v>
      </c>
      <c r="O1144" s="557">
        <v>264.12558912985685</v>
      </c>
      <c r="P1144" s="557">
        <v>55.294415156066869</v>
      </c>
      <c r="Q1144" s="557">
        <v>39.00407863159333</v>
      </c>
      <c r="R1144" s="557">
        <v>116.47963267305094</v>
      </c>
      <c r="S1144" s="557">
        <v>114.00156073880905</v>
      </c>
      <c r="T1144" s="557">
        <v>95.476810000311715</v>
      </c>
      <c r="U1144" s="557">
        <v>53.814311997617608</v>
      </c>
      <c r="V1144" s="558">
        <v>785.15761809889113</v>
      </c>
      <c r="W1144" s="558">
        <v>1383.954355599401</v>
      </c>
      <c r="X1144" s="557">
        <v>151.74057619192595</v>
      </c>
      <c r="Y1144" s="559">
        <v>1535.0418816846382</v>
      </c>
      <c r="Z1144" s="568" t="str">
        <f>SUBSTITUTE(SUBSTITUTE(SUBSTITUTE(SUBSTITUTE(IF(E1144="","",VLOOKUP(E1144,Esquemas_NORM!$A$2:$H$126,8,FALSE)),"PROVINCIA ADMINISTRATIVA Y DE PLANIFICACIÓN","PAT"),"PROVINCIA ADMINISTRATIVA Y DE PLANIFICACION","PAT"),"PROVINCIA ADMINISTRATIVA DE PLANIFICACION","PAT"),"PROVINCIA ADMINISTRATIVA Y PLANIFICACION","PAT")</f>
        <v>A la fecha no ha conformado un EAT Provincia</v>
      </c>
      <c r="AA1144" s="568" t="str">
        <f>IF($E1144="","",INDEX(Esquemas_NORM!$H$2:$K$126,MATCH($E1144,Esquemas_NORM!$A$2:$A$126,0),MATCH(AA$4,Esquemas_NORM!$H$1:$K$1,0)))</f>
        <v>A la fecha no ha conformado un EAT Región</v>
      </c>
      <c r="AB1144" s="568" t="str">
        <f>IF($E1144="","",INDEX(Esquemas_NORM!$H$2:$K$126,MATCH($E1144,Esquemas_NORM!$A$2:$A$126,0),MATCH(AB$4,Esquemas_NORM!$H$1:$K$1,0)))</f>
        <v>Área Metropolitana del Valle de Aburrá</v>
      </c>
      <c r="AC1144" s="568" t="str">
        <f>IF($E1144="","",INDEX(Esquemas_NORM!$H$2:$K$126,MATCH($E1144,Esquemas_NORM!$A$2:$A$126,0),MATCH(AC$4,Esquemas_NORM!$H$1:$K$1,0)))</f>
        <v>A la fecha no ha conformado un EAT asociación - unión</v>
      </c>
      <c r="AD1144" s="645"/>
    </row>
    <row r="1145" spans="1:30" hidden="1" x14ac:dyDescent="0.3">
      <c r="A1145" s="556">
        <v>2024</v>
      </c>
      <c r="B1145" s="529" t="s">
        <v>556</v>
      </c>
      <c r="C1145" s="529" t="s">
        <v>144</v>
      </c>
      <c r="D1145" s="529" t="s">
        <v>561</v>
      </c>
      <c r="E1145" s="529" t="s">
        <v>163</v>
      </c>
      <c r="F1145" s="529" t="s">
        <v>148</v>
      </c>
      <c r="G1145" s="529" t="s">
        <v>164</v>
      </c>
      <c r="H1145" s="557">
        <v>12.656584263913164</v>
      </c>
      <c r="I1145" s="557">
        <v>4.0326407408906682E-4</v>
      </c>
      <c r="J1145" s="558">
        <v>12.656987527987253</v>
      </c>
      <c r="K1145" s="557">
        <v>1373.8212347148606</v>
      </c>
      <c r="L1145" s="557">
        <v>602.88465090606326</v>
      </c>
      <c r="M1145" s="558">
        <v>1976.7058856209237</v>
      </c>
      <c r="N1145" s="557">
        <v>310.16499677019965</v>
      </c>
      <c r="O1145" s="557">
        <v>1327.3731250477981</v>
      </c>
      <c r="P1145" s="557">
        <v>256.80682321062096</v>
      </c>
      <c r="Q1145" s="557">
        <v>401.92315576175611</v>
      </c>
      <c r="R1145" s="557">
        <v>1570.4409270701094</v>
      </c>
      <c r="S1145" s="557">
        <v>757.22298222726022</v>
      </c>
      <c r="T1145" s="557">
        <v>961.40065969476916</v>
      </c>
      <c r="U1145" s="557">
        <v>633.77618576046882</v>
      </c>
      <c r="V1145" s="558">
        <v>6219.1088555429833</v>
      </c>
      <c r="W1145" s="558">
        <v>7722.2064113921533</v>
      </c>
      <c r="X1145" s="557">
        <v>846.684029423889</v>
      </c>
      <c r="Y1145" s="559">
        <v>8565.2465433851576</v>
      </c>
      <c r="Z1145" s="568" t="str">
        <f>SUBSTITUTE(SUBSTITUTE(SUBSTITUTE(SUBSTITUTE(IF(E1145="","",VLOOKUP(E1145,Esquemas_NORM!$A$2:$H$126,8,FALSE)),"PROVINCIA ADMINISTRATIVA Y DE PLANIFICACIÓN","PAT"),"PROVINCIA ADMINISTRATIVA Y DE PLANIFICACION","PAT"),"PROVINCIA ADMINISTRATIVA DE PLANIFICACION","PAT"),"PROVINCIA ADMINISTRATIVA Y PLANIFICACION","PAT")</f>
        <v>A la fecha no ha conformado un EAT Provincia</v>
      </c>
      <c r="AA1145" s="568" t="str">
        <f>IF($E1145="","",INDEX(Esquemas_NORM!$H$2:$K$126,MATCH($E1145,Esquemas_NORM!$A$2:$A$126,0),MATCH(AA$4,Esquemas_NORM!$H$1:$K$1,0)))</f>
        <v>A la fecha no ha conformado un EAT Región</v>
      </c>
      <c r="AB1145" s="568" t="str">
        <f>IF($E1145="","",INDEX(Esquemas_NORM!$H$2:$K$126,MATCH($E1145,Esquemas_NORM!$A$2:$A$126,0),MATCH(AB$4,Esquemas_NORM!$H$1:$K$1,0)))</f>
        <v>Área Metropolitana del Valle de Aburrá</v>
      </c>
      <c r="AC1145" s="568" t="str">
        <f>IF($E1145="","",INDEX(Esquemas_NORM!$H$2:$K$126,MATCH($E1145,Esquemas_NORM!$A$2:$A$126,0),MATCH(AC$4,Esquemas_NORM!$H$1:$K$1,0)))</f>
        <v>A la fecha no ha conformado un EAT asociación - unión</v>
      </c>
      <c r="AD1145" s="645"/>
    </row>
    <row r="1146" spans="1:30" hidden="1" x14ac:dyDescent="0.3">
      <c r="A1146" s="556">
        <v>2024</v>
      </c>
      <c r="B1146" s="529" t="s">
        <v>556</v>
      </c>
      <c r="C1146" s="529" t="s">
        <v>144</v>
      </c>
      <c r="D1146" s="529" t="s">
        <v>560</v>
      </c>
      <c r="E1146" s="529" t="s">
        <v>166</v>
      </c>
      <c r="F1146" s="529" t="s">
        <v>148</v>
      </c>
      <c r="G1146" s="529" t="s">
        <v>167</v>
      </c>
      <c r="H1146" s="557">
        <v>71.585876253768134</v>
      </c>
      <c r="I1146" s="557">
        <v>3.5850843854785124</v>
      </c>
      <c r="J1146" s="558">
        <v>75.170960639246644</v>
      </c>
      <c r="K1146" s="557">
        <v>1519.8428674130612</v>
      </c>
      <c r="L1146" s="557">
        <v>73.712768229751518</v>
      </c>
      <c r="M1146" s="558">
        <v>1593.5556356428126</v>
      </c>
      <c r="N1146" s="557">
        <v>111.82660384113403</v>
      </c>
      <c r="O1146" s="557">
        <v>253.6842670586058</v>
      </c>
      <c r="P1146" s="557">
        <v>33.068745883457055</v>
      </c>
      <c r="Q1146" s="557">
        <v>26.826520800828924</v>
      </c>
      <c r="R1146" s="557">
        <v>83.324475427346073</v>
      </c>
      <c r="S1146" s="557">
        <v>119.42478400537469</v>
      </c>
      <c r="T1146" s="557">
        <v>88.81887694118754</v>
      </c>
      <c r="U1146" s="557">
        <v>39.338665522150656</v>
      </c>
      <c r="V1146" s="558">
        <v>756.31293948008476</v>
      </c>
      <c r="W1146" s="558">
        <v>2281.2480180155617</v>
      </c>
      <c r="X1146" s="557">
        <v>250.12233047269478</v>
      </c>
      <c r="Y1146" s="559">
        <v>2530.2938901097559</v>
      </c>
      <c r="Z1146" s="568" t="str">
        <f>SUBSTITUTE(SUBSTITUTE(SUBSTITUTE(SUBSTITUTE(IF(E1146="","",VLOOKUP(E1146,Esquemas_NORM!$A$2:$H$126,8,FALSE)),"PROVINCIA ADMINISTRATIVA Y DE PLANIFICACIÓN","PAT"),"PROVINCIA ADMINISTRATIVA Y DE PLANIFICACION","PAT"),"PROVINCIA ADMINISTRATIVA DE PLANIFICACION","PAT"),"PROVINCIA ADMINISTRATIVA Y PLANIFICACION","PAT")</f>
        <v>A la fecha no ha conformado un EAT Provincia</v>
      </c>
      <c r="AA1146" s="568" t="str">
        <f>IF($E1146="","",INDEX(Esquemas_NORM!$H$2:$K$126,MATCH($E1146,Esquemas_NORM!$A$2:$A$126,0),MATCH(AA$4,Esquemas_NORM!$H$1:$K$1,0)))</f>
        <v>A la fecha no ha conformado un EAT Región</v>
      </c>
      <c r="AB1146" s="568" t="str">
        <f>IF($E1146="","",INDEX(Esquemas_NORM!$H$2:$K$126,MATCH($E1146,Esquemas_NORM!$A$2:$A$126,0),MATCH(AB$4,Esquemas_NORM!$H$1:$K$1,0)))</f>
        <v>Área Metropolitana del Valle de Aburrá</v>
      </c>
      <c r="AC1146" s="568" t="str">
        <f>IF($E1146="","",INDEX(Esquemas_NORM!$H$2:$K$126,MATCH($E1146,Esquemas_NORM!$A$2:$A$126,0),MATCH(AC$4,Esquemas_NORM!$H$1:$K$1,0)))</f>
        <v>A la fecha no ha conformado un EAT asociación - unión</v>
      </c>
      <c r="AD1146" s="645"/>
    </row>
    <row r="1147" spans="1:30" hidden="1" x14ac:dyDescent="0.3">
      <c r="A1147" s="556">
        <v>2024</v>
      </c>
      <c r="B1147" s="529" t="s">
        <v>556</v>
      </c>
      <c r="C1147" s="529" t="s">
        <v>144</v>
      </c>
      <c r="D1147" s="529" t="s">
        <v>561</v>
      </c>
      <c r="E1147" s="529" t="s">
        <v>169</v>
      </c>
      <c r="F1147" s="529" t="s">
        <v>148</v>
      </c>
      <c r="G1147" s="529" t="s">
        <v>170</v>
      </c>
      <c r="H1147" s="557">
        <v>0.7075649274890784</v>
      </c>
      <c r="I1147" s="557">
        <v>0.4301105473732581</v>
      </c>
      <c r="J1147" s="558">
        <v>1.1376754748623366</v>
      </c>
      <c r="K1147" s="557">
        <v>2475.4810011453187</v>
      </c>
      <c r="L1147" s="557">
        <v>584.13173809794159</v>
      </c>
      <c r="M1147" s="558">
        <v>3059.6127392432604</v>
      </c>
      <c r="N1147" s="557">
        <v>305.04281620694115</v>
      </c>
      <c r="O1147" s="557">
        <v>1412.6172369370852</v>
      </c>
      <c r="P1147" s="557">
        <v>260.27056272379292</v>
      </c>
      <c r="Q1147" s="557">
        <v>280.68214472088954</v>
      </c>
      <c r="R1147" s="557">
        <v>772.87406200937971</v>
      </c>
      <c r="S1147" s="557">
        <v>690.27990474198259</v>
      </c>
      <c r="T1147" s="557">
        <v>677.23169141354174</v>
      </c>
      <c r="U1147" s="557">
        <v>370.93378385428281</v>
      </c>
      <c r="V1147" s="558">
        <v>4769.9322026078944</v>
      </c>
      <c r="W1147" s="558">
        <v>7387.1893053658841</v>
      </c>
      <c r="X1147" s="557">
        <v>809.95182904683759</v>
      </c>
      <c r="Y1147" s="559">
        <v>8193.6553223666215</v>
      </c>
      <c r="Z1147" s="568" t="str">
        <f>SUBSTITUTE(SUBSTITUTE(SUBSTITUTE(SUBSTITUTE(IF(E1147="","",VLOOKUP(E1147,Esquemas_NORM!$A$2:$H$126,8,FALSE)),"PROVINCIA ADMINISTRATIVA Y DE PLANIFICACIÓN","PAT"),"PROVINCIA ADMINISTRATIVA Y DE PLANIFICACION","PAT"),"PROVINCIA ADMINISTRATIVA DE PLANIFICACION","PAT"),"PROVINCIA ADMINISTRATIVA Y PLANIFICACION","PAT")</f>
        <v>A la fecha no ha conformado un EAT Provincia</v>
      </c>
      <c r="AA1147" s="568" t="str">
        <f>IF($E1147="","",INDEX(Esquemas_NORM!$H$2:$K$126,MATCH($E1147,Esquemas_NORM!$A$2:$A$126,0),MATCH(AA$4,Esquemas_NORM!$H$1:$K$1,0)))</f>
        <v>A la fecha no ha conformado un EAT Región</v>
      </c>
      <c r="AB1147" s="568" t="str">
        <f>IF($E1147="","",INDEX(Esquemas_NORM!$H$2:$K$126,MATCH($E1147,Esquemas_NORM!$A$2:$A$126,0),MATCH(AB$4,Esquemas_NORM!$H$1:$K$1,0)))</f>
        <v>Área Metropolitana del Valle de Aburrá</v>
      </c>
      <c r="AC1147" s="568" t="str">
        <f>IF($E1147="","",INDEX(Esquemas_NORM!$H$2:$K$126,MATCH($E1147,Esquemas_NORM!$A$2:$A$126,0),MATCH(AC$4,Esquemas_NORM!$H$1:$K$1,0)))</f>
        <v>A la fecha no ha conformado un EAT asociación - unión</v>
      </c>
      <c r="AD1147" s="645"/>
    </row>
    <row r="1148" spans="1:30" hidden="1" x14ac:dyDescent="0.3">
      <c r="A1148" s="556">
        <v>2024</v>
      </c>
      <c r="B1148" s="529" t="s">
        <v>556</v>
      </c>
      <c r="C1148" s="529" t="s">
        <v>144</v>
      </c>
      <c r="D1148" s="529" t="s">
        <v>561</v>
      </c>
      <c r="E1148" s="529" t="s">
        <v>172</v>
      </c>
      <c r="F1148" s="529" t="s">
        <v>148</v>
      </c>
      <c r="G1148" s="529" t="s">
        <v>173</v>
      </c>
      <c r="H1148" s="557">
        <v>6.2917515387867926</v>
      </c>
      <c r="I1148" s="557">
        <v>0</v>
      </c>
      <c r="J1148" s="558">
        <v>6.2917515387867926</v>
      </c>
      <c r="K1148" s="557">
        <v>879.90043740640829</v>
      </c>
      <c r="L1148" s="557">
        <v>110.12588639884333</v>
      </c>
      <c r="M1148" s="558">
        <v>990.02632380525165</v>
      </c>
      <c r="N1148" s="557">
        <v>83.55979158172407</v>
      </c>
      <c r="O1148" s="557">
        <v>334.24962386321732</v>
      </c>
      <c r="P1148" s="557">
        <v>68.564489234017756</v>
      </c>
      <c r="Q1148" s="557">
        <v>41.455470178624509</v>
      </c>
      <c r="R1148" s="557">
        <v>167.71597199348537</v>
      </c>
      <c r="S1148" s="557">
        <v>188.13355079277653</v>
      </c>
      <c r="T1148" s="557">
        <v>198.09512808398554</v>
      </c>
      <c r="U1148" s="557">
        <v>81.839672773545786</v>
      </c>
      <c r="V1148" s="558">
        <v>1163.6136985013768</v>
      </c>
      <c r="W1148" s="558">
        <v>2026.1628454024869</v>
      </c>
      <c r="X1148" s="557">
        <v>222.15408794092122</v>
      </c>
      <c r="Y1148" s="559">
        <v>2247.3608426623787</v>
      </c>
      <c r="Z1148" s="568" t="str">
        <f>SUBSTITUTE(SUBSTITUTE(SUBSTITUTE(SUBSTITUTE(IF(E1148="","",VLOOKUP(E1148,Esquemas_NORM!$A$2:$H$126,8,FALSE)),"PROVINCIA ADMINISTRATIVA Y DE PLANIFICACIÓN","PAT"),"PROVINCIA ADMINISTRATIVA Y DE PLANIFICACION","PAT"),"PROVINCIA ADMINISTRATIVA DE PLANIFICACION","PAT"),"PROVINCIA ADMINISTRATIVA Y PLANIFICACION","PAT")</f>
        <v>A la fecha no ha conformado un EAT Provincia</v>
      </c>
      <c r="AA1148" s="568" t="str">
        <f>IF($E1148="","",INDEX(Esquemas_NORM!$H$2:$K$126,MATCH($E1148,Esquemas_NORM!$A$2:$A$126,0),MATCH(AA$4,Esquemas_NORM!$H$1:$K$1,0)))</f>
        <v>A la fecha no ha conformado un EAT Región</v>
      </c>
      <c r="AB1148" s="568" t="str">
        <f>IF($E1148="","",INDEX(Esquemas_NORM!$H$2:$K$126,MATCH($E1148,Esquemas_NORM!$A$2:$A$126,0),MATCH(AB$4,Esquemas_NORM!$H$1:$K$1,0)))</f>
        <v>Área Metropolitana del Valle de Aburrá</v>
      </c>
      <c r="AC1148" s="568" t="str">
        <f>IF($E1148="","",INDEX(Esquemas_NORM!$H$2:$K$126,MATCH($E1148,Esquemas_NORM!$A$2:$A$126,0),MATCH(AC$4,Esquemas_NORM!$H$1:$K$1,0)))</f>
        <v>A la fecha no ha conformado un EAT asociación - unión</v>
      </c>
      <c r="AD1148" s="645"/>
    </row>
    <row r="1149" spans="1:30" hidden="1" x14ac:dyDescent="0.3">
      <c r="A1149" s="556">
        <v>2024</v>
      </c>
      <c r="B1149" s="529" t="s">
        <v>556</v>
      </c>
      <c r="C1149" s="529" t="s">
        <v>144</v>
      </c>
      <c r="D1149" s="529" t="s">
        <v>561</v>
      </c>
      <c r="E1149" s="529" t="s">
        <v>174</v>
      </c>
      <c r="F1149" s="529" t="s">
        <v>148</v>
      </c>
      <c r="G1149" s="529" t="s">
        <v>175</v>
      </c>
      <c r="H1149" s="557">
        <v>5.0199690297802997</v>
      </c>
      <c r="I1149" s="557">
        <v>0</v>
      </c>
      <c r="J1149" s="558">
        <v>5.0199690297802997</v>
      </c>
      <c r="K1149" s="557">
        <v>931.74933191956131</v>
      </c>
      <c r="L1149" s="557">
        <v>43.244932885047675</v>
      </c>
      <c r="M1149" s="558">
        <v>974.99426480460897</v>
      </c>
      <c r="N1149" s="557">
        <v>120.52305392522932</v>
      </c>
      <c r="O1149" s="557">
        <v>514.29978705749852</v>
      </c>
      <c r="P1149" s="557">
        <v>102.44457616182203</v>
      </c>
      <c r="Q1149" s="557">
        <v>97.259814525337163</v>
      </c>
      <c r="R1149" s="557">
        <v>367.36740758402863</v>
      </c>
      <c r="S1149" s="557">
        <v>277.7149962603749</v>
      </c>
      <c r="T1149" s="557">
        <v>369.403051873903</v>
      </c>
      <c r="U1149" s="557">
        <v>197.82942480767412</v>
      </c>
      <c r="V1149" s="558">
        <v>2046.8421121958675</v>
      </c>
      <c r="W1149" s="558">
        <v>2849.4161254811174</v>
      </c>
      <c r="X1149" s="557">
        <v>312.41785030100499</v>
      </c>
      <c r="Y1149" s="559">
        <v>3160.4894144552127</v>
      </c>
      <c r="Z1149" s="568" t="str">
        <f>SUBSTITUTE(SUBSTITUTE(SUBSTITUTE(SUBSTITUTE(IF(E1149="","",VLOOKUP(E1149,Esquemas_NORM!$A$2:$H$126,8,FALSE)),"PROVINCIA ADMINISTRATIVA Y DE PLANIFICACIÓN","PAT"),"PROVINCIA ADMINISTRATIVA Y DE PLANIFICACION","PAT"),"PROVINCIA ADMINISTRATIVA DE PLANIFICACION","PAT"),"PROVINCIA ADMINISTRATIVA Y PLANIFICACION","PAT")</f>
        <v>A la fecha no ha conformado un EAT Provincia</v>
      </c>
      <c r="AA1149" s="568" t="str">
        <f>IF($E1149="","",INDEX(Esquemas_NORM!$H$2:$K$126,MATCH($E1149,Esquemas_NORM!$A$2:$A$126,0),MATCH(AA$4,Esquemas_NORM!$H$1:$K$1,0)))</f>
        <v>A la fecha no ha conformado un EAT Región</v>
      </c>
      <c r="AB1149" s="568" t="str">
        <f>IF($E1149="","",INDEX(Esquemas_NORM!$H$2:$K$126,MATCH($E1149,Esquemas_NORM!$A$2:$A$126,0),MATCH(AB$4,Esquemas_NORM!$H$1:$K$1,0)))</f>
        <v>Área Metropolitana del Valle de Aburrá</v>
      </c>
      <c r="AC1149" s="568" t="str">
        <f>IF($E1149="","",INDEX(Esquemas_NORM!$H$2:$K$126,MATCH($E1149,Esquemas_NORM!$A$2:$A$126,0),MATCH(AC$4,Esquemas_NORM!$H$1:$K$1,0)))</f>
        <v>A la fecha no ha conformado un EAT asociación - unión</v>
      </c>
      <c r="AD1149" s="645"/>
    </row>
    <row r="1150" spans="1:30" hidden="1" x14ac:dyDescent="0.3">
      <c r="A1150" s="556">
        <v>2024</v>
      </c>
      <c r="B1150" s="529" t="s">
        <v>556</v>
      </c>
      <c r="C1150" s="529" t="s">
        <v>176</v>
      </c>
      <c r="D1150" s="529" t="s">
        <v>562</v>
      </c>
      <c r="E1150" s="529" t="s">
        <v>179</v>
      </c>
      <c r="F1150" s="529" t="s">
        <v>180</v>
      </c>
      <c r="G1150" s="529" t="s">
        <v>182</v>
      </c>
      <c r="H1150" s="557">
        <v>39.700963658092682</v>
      </c>
      <c r="I1150" s="557">
        <v>18.104598366843589</v>
      </c>
      <c r="J1150" s="558">
        <v>57.805562024936272</v>
      </c>
      <c r="K1150" s="557">
        <v>10.679581388371959</v>
      </c>
      <c r="L1150" s="557">
        <v>6.3520924473840799</v>
      </c>
      <c r="M1150" s="558">
        <v>17.031673835756038</v>
      </c>
      <c r="N1150" s="557">
        <v>6.0537826715968794</v>
      </c>
      <c r="O1150" s="557">
        <v>92.420744178218271</v>
      </c>
      <c r="P1150" s="557">
        <v>10.028596038370077</v>
      </c>
      <c r="Q1150" s="557">
        <v>8.2305354216171747</v>
      </c>
      <c r="R1150" s="557">
        <v>16.034611634863406</v>
      </c>
      <c r="S1150" s="557">
        <v>30.298319939843935</v>
      </c>
      <c r="T1150" s="557">
        <v>62.466975890388063</v>
      </c>
      <c r="U1150" s="557">
        <v>14.15287796819149</v>
      </c>
      <c r="V1150" s="558">
        <v>239.68644374308928</v>
      </c>
      <c r="W1150" s="558">
        <v>344.0629137806477</v>
      </c>
      <c r="X1150" s="557">
        <v>37.724007711757032</v>
      </c>
      <c r="Y1150" s="559">
        <v>381.6245676390111</v>
      </c>
      <c r="Z1150" s="568" t="str">
        <f>SUBSTITUTE(SUBSTITUTE(SUBSTITUTE(SUBSTITUTE(IF(E1150="","",VLOOKUP(E1150,Esquemas_NORM!$A$2:$H$126,8,FALSE)),"PROVINCIA ADMINISTRATIVA Y DE PLANIFICACIÓN","PAT"),"PROVINCIA ADMINISTRATIVA Y DE PLANIFICACION","PAT"),"PROVINCIA ADMINISTRATIVA DE PLANIFICACION","PAT"),"PROVINCIA ADMINISTRATIVA Y PLANIFICACION","PAT")</f>
        <v>A la fecha no ha conformado un EAT Provincia</v>
      </c>
      <c r="AA1150" s="568" t="str">
        <f>IF($E1150="","",INDEX(Esquemas_NORM!$H$2:$K$126,MATCH($E1150,Esquemas_NORM!$A$2:$A$126,0),MATCH(AA$4,Esquemas_NORM!$H$1:$K$1,0)))</f>
        <v>Región de Planeación y Gestión del Bajo Cauca</v>
      </c>
      <c r="AB1150" s="568" t="str">
        <f>IF($E1150="","",INDEX(Esquemas_NORM!$H$2:$K$126,MATCH($E1150,Esquemas_NORM!$A$2:$A$126,0),MATCH(AB$4,Esquemas_NORM!$H$1:$K$1,0)))</f>
        <v>A la fecha no ha conformado un EAT Área Metropolitana</v>
      </c>
      <c r="AC1150" s="568" t="str">
        <f>IF($E1150="","",INDEX(Esquemas_NORM!$H$2:$K$126,MATCH($E1150,Esquemas_NORM!$A$2:$A$126,0),MATCH(AC$4,Esquemas_NORM!$H$1:$K$1,0)))</f>
        <v>A la fecha no ha conformado un EAT asociación - unión</v>
      </c>
      <c r="AD1150" s="645"/>
    </row>
    <row r="1151" spans="1:30" hidden="1" x14ac:dyDescent="0.3">
      <c r="A1151" s="556">
        <v>2024</v>
      </c>
      <c r="B1151" s="529" t="s">
        <v>556</v>
      </c>
      <c r="C1151" s="529" t="s">
        <v>176</v>
      </c>
      <c r="D1151" s="529" t="s">
        <v>562</v>
      </c>
      <c r="E1151" s="529" t="s">
        <v>184</v>
      </c>
      <c r="F1151" s="529" t="s">
        <v>180</v>
      </c>
      <c r="G1151" s="529" t="s">
        <v>185</v>
      </c>
      <c r="H1151" s="557">
        <v>16.478903253974241</v>
      </c>
      <c r="I1151" s="557">
        <v>598.51284947984834</v>
      </c>
      <c r="J1151" s="558">
        <v>614.99175273382264</v>
      </c>
      <c r="K1151" s="557">
        <v>26.889587260749444</v>
      </c>
      <c r="L1151" s="557">
        <v>22.532766230404107</v>
      </c>
      <c r="M1151" s="558">
        <v>49.422353491153551</v>
      </c>
      <c r="N1151" s="557">
        <v>46.286235495859309</v>
      </c>
      <c r="O1151" s="557">
        <v>247.82269193100794</v>
      </c>
      <c r="P1151" s="557">
        <v>34.871814534648806</v>
      </c>
      <c r="Q1151" s="557">
        <v>35.789091734315704</v>
      </c>
      <c r="R1151" s="557">
        <v>56.132824652828951</v>
      </c>
      <c r="S1151" s="557">
        <v>179.76611807059359</v>
      </c>
      <c r="T1151" s="557">
        <v>201.03206943811045</v>
      </c>
      <c r="U1151" s="557">
        <v>43.926816155237802</v>
      </c>
      <c r="V1151" s="558">
        <v>845.62766201260263</v>
      </c>
      <c r="W1151" s="558">
        <v>1901.4847012572291</v>
      </c>
      <c r="X1151" s="557">
        <v>208.48403202174526</v>
      </c>
      <c r="Y1151" s="559">
        <v>2109.0714747949451</v>
      </c>
      <c r="Z1151" s="568" t="str">
        <f>SUBSTITUTE(SUBSTITUTE(SUBSTITUTE(SUBSTITUTE(IF(E1151="","",VLOOKUP(E1151,Esquemas_NORM!$A$2:$H$126,8,FALSE)),"PROVINCIA ADMINISTRATIVA Y DE PLANIFICACIÓN","PAT"),"PROVINCIA ADMINISTRATIVA Y DE PLANIFICACION","PAT"),"PROVINCIA ADMINISTRATIVA DE PLANIFICACION","PAT"),"PROVINCIA ADMINISTRATIVA Y PLANIFICACION","PAT")</f>
        <v>A la fecha no ha conformado un EAT Provincia</v>
      </c>
      <c r="AA1151" s="568" t="str">
        <f>IF($E1151="","",INDEX(Esquemas_NORM!$H$2:$K$126,MATCH($E1151,Esquemas_NORM!$A$2:$A$126,0),MATCH(AA$4,Esquemas_NORM!$H$1:$K$1,0)))</f>
        <v>Región de Planeación y Gestión del Bajo Cauca</v>
      </c>
      <c r="AB1151" s="568" t="str">
        <f>IF($E1151="","",INDEX(Esquemas_NORM!$H$2:$K$126,MATCH($E1151,Esquemas_NORM!$A$2:$A$126,0),MATCH(AB$4,Esquemas_NORM!$H$1:$K$1,0)))</f>
        <v>A la fecha no ha conformado un EAT Área Metropolitana</v>
      </c>
      <c r="AC1151" s="568" t="str">
        <f>IF($E1151="","",INDEX(Esquemas_NORM!$H$2:$K$126,MATCH($E1151,Esquemas_NORM!$A$2:$A$126,0),MATCH(AC$4,Esquemas_NORM!$H$1:$K$1,0)))</f>
        <v>A la fecha no ha conformado un EAT asociación - unión</v>
      </c>
      <c r="AD1151" s="645"/>
    </row>
    <row r="1152" spans="1:30" hidden="1" x14ac:dyDescent="0.3">
      <c r="A1152" s="556">
        <v>2024</v>
      </c>
      <c r="B1152" s="529" t="s">
        <v>556</v>
      </c>
      <c r="C1152" s="529" t="s">
        <v>176</v>
      </c>
      <c r="D1152" s="529" t="s">
        <v>562</v>
      </c>
      <c r="E1152" s="529" t="s">
        <v>187</v>
      </c>
      <c r="F1152" s="529" t="s">
        <v>180</v>
      </c>
      <c r="G1152" s="529" t="s">
        <v>188</v>
      </c>
      <c r="H1152" s="557">
        <v>19.187889983932916</v>
      </c>
      <c r="I1152" s="557">
        <v>260.92513678569674</v>
      </c>
      <c r="J1152" s="558">
        <v>280.11302676962964</v>
      </c>
      <c r="K1152" s="557">
        <v>4.3469129010245657</v>
      </c>
      <c r="L1152" s="557">
        <v>19.730905419319562</v>
      </c>
      <c r="M1152" s="558">
        <v>24.077818320344129</v>
      </c>
      <c r="N1152" s="557">
        <v>25.576499579372452</v>
      </c>
      <c r="O1152" s="557">
        <v>125.43407302378948</v>
      </c>
      <c r="P1152" s="557">
        <v>18.897967518319515</v>
      </c>
      <c r="Q1152" s="557">
        <v>16.150228325283575</v>
      </c>
      <c r="R1152" s="557">
        <v>32.116037771765647</v>
      </c>
      <c r="S1152" s="557">
        <v>71.610515044073821</v>
      </c>
      <c r="T1152" s="557">
        <v>101.60425692575717</v>
      </c>
      <c r="U1152" s="557">
        <v>25.699491496707449</v>
      </c>
      <c r="V1152" s="558">
        <v>417.08906968506909</v>
      </c>
      <c r="W1152" s="558">
        <v>899.11577405859418</v>
      </c>
      <c r="X1152" s="557">
        <v>98.581535631666696</v>
      </c>
      <c r="Y1152" s="559">
        <v>997.27304161391919</v>
      </c>
      <c r="Z1152" s="568" t="str">
        <f>SUBSTITUTE(SUBSTITUTE(SUBSTITUTE(SUBSTITUTE(IF(E1152="","",VLOOKUP(E1152,Esquemas_NORM!$A$2:$H$126,8,FALSE)),"PROVINCIA ADMINISTRATIVA Y DE PLANIFICACIÓN","PAT"),"PROVINCIA ADMINISTRATIVA Y DE PLANIFICACION","PAT"),"PROVINCIA ADMINISTRATIVA DE PLANIFICACION","PAT"),"PROVINCIA ADMINISTRATIVA Y PLANIFICACION","PAT")</f>
        <v>A la fecha no ha conformado un EAT Provincia</v>
      </c>
      <c r="AA1152" s="568" t="str">
        <f>IF($E1152="","",INDEX(Esquemas_NORM!$H$2:$K$126,MATCH($E1152,Esquemas_NORM!$A$2:$A$126,0),MATCH(AA$4,Esquemas_NORM!$H$1:$K$1,0)))</f>
        <v>Región de Planeación y Gestión del Bajo Cauca</v>
      </c>
      <c r="AB1152" s="568" t="str">
        <f>IF($E1152="","",INDEX(Esquemas_NORM!$H$2:$K$126,MATCH($E1152,Esquemas_NORM!$A$2:$A$126,0),MATCH(AB$4,Esquemas_NORM!$H$1:$K$1,0)))</f>
        <v>A la fecha no ha conformado un EAT Área Metropolitana</v>
      </c>
      <c r="AC1152" s="568" t="str">
        <f>IF($E1152="","",INDEX(Esquemas_NORM!$H$2:$K$126,MATCH($E1152,Esquemas_NORM!$A$2:$A$126,0),MATCH(AC$4,Esquemas_NORM!$H$1:$K$1,0)))</f>
        <v>A la fecha no ha conformado un EAT asociación - unión</v>
      </c>
      <c r="AD1152" s="645"/>
    </row>
    <row r="1153" spans="1:30" hidden="1" x14ac:dyDescent="0.3">
      <c r="A1153" s="556">
        <v>2024</v>
      </c>
      <c r="B1153" s="529" t="s">
        <v>556</v>
      </c>
      <c r="C1153" s="529" t="s">
        <v>176</v>
      </c>
      <c r="D1153" s="529" t="s">
        <v>562</v>
      </c>
      <c r="E1153" s="529" t="s">
        <v>189</v>
      </c>
      <c r="F1153" s="529" t="s">
        <v>180</v>
      </c>
      <c r="G1153" s="529" t="s">
        <v>190</v>
      </c>
      <c r="H1153" s="557">
        <v>18.725335909375186</v>
      </c>
      <c r="I1153" s="557">
        <v>2.8846966342017035</v>
      </c>
      <c r="J1153" s="558">
        <v>21.610032543576889</v>
      </c>
      <c r="K1153" s="557">
        <v>10.948192017493158</v>
      </c>
      <c r="L1153" s="557">
        <v>1.935699959567013</v>
      </c>
      <c r="M1153" s="558">
        <v>12.88389197706017</v>
      </c>
      <c r="N1153" s="557">
        <v>10.998368148936764</v>
      </c>
      <c r="O1153" s="557">
        <v>57.194683468503733</v>
      </c>
      <c r="P1153" s="557">
        <v>8.0860150006601454</v>
      </c>
      <c r="Q1153" s="557">
        <v>7.8128224857110631</v>
      </c>
      <c r="R1153" s="557">
        <v>14.875515975526673</v>
      </c>
      <c r="S1153" s="557">
        <v>29.656147008395834</v>
      </c>
      <c r="T1153" s="557">
        <v>58.154055084490253</v>
      </c>
      <c r="U1153" s="557">
        <v>12.459291299681395</v>
      </c>
      <c r="V1153" s="558">
        <v>199.23689847190585</v>
      </c>
      <c r="W1153" s="558">
        <v>242.11193936474331</v>
      </c>
      <c r="X1153" s="557">
        <v>26.545821423595502</v>
      </c>
      <c r="Y1153" s="559">
        <v>268.54351480385753</v>
      </c>
      <c r="Z1153" s="568" t="str">
        <f>SUBSTITUTE(SUBSTITUTE(SUBSTITUTE(SUBSTITUTE(IF(E1153="","",VLOOKUP(E1153,Esquemas_NORM!$A$2:$H$126,8,FALSE)),"PROVINCIA ADMINISTRATIVA Y DE PLANIFICACIÓN","PAT"),"PROVINCIA ADMINISTRATIVA Y DE PLANIFICACION","PAT"),"PROVINCIA ADMINISTRATIVA DE PLANIFICACION","PAT"),"PROVINCIA ADMINISTRATIVA Y PLANIFICACION","PAT")</f>
        <v>A la fecha no ha conformado un EAT Provincia</v>
      </c>
      <c r="AA1153" s="568" t="str">
        <f>IF($E1153="","",INDEX(Esquemas_NORM!$H$2:$K$126,MATCH($E1153,Esquemas_NORM!$A$2:$A$126,0),MATCH(AA$4,Esquemas_NORM!$H$1:$K$1,0)))</f>
        <v>Región de Planeación y Gestión del Bajo Cauca</v>
      </c>
      <c r="AB1153" s="568" t="str">
        <f>IF($E1153="","",INDEX(Esquemas_NORM!$H$2:$K$126,MATCH($E1153,Esquemas_NORM!$A$2:$A$126,0),MATCH(AB$4,Esquemas_NORM!$H$1:$K$1,0)))</f>
        <v>A la fecha no ha conformado un EAT Área Metropolitana</v>
      </c>
      <c r="AC1153" s="568" t="str">
        <f>IF($E1153="","",INDEX(Esquemas_NORM!$H$2:$K$126,MATCH($E1153,Esquemas_NORM!$A$2:$A$126,0),MATCH(AC$4,Esquemas_NORM!$H$1:$K$1,0)))</f>
        <v>A la fecha no ha conformado un EAT asociación - unión</v>
      </c>
      <c r="AD1153" s="645"/>
    </row>
    <row r="1154" spans="1:30" hidden="1" x14ac:dyDescent="0.3">
      <c r="A1154" s="556">
        <v>2024</v>
      </c>
      <c r="B1154" s="529" t="s">
        <v>556</v>
      </c>
      <c r="C1154" s="529" t="s">
        <v>176</v>
      </c>
      <c r="D1154" s="529" t="s">
        <v>562</v>
      </c>
      <c r="E1154" s="529" t="s">
        <v>191</v>
      </c>
      <c r="F1154" s="529" t="s">
        <v>180</v>
      </c>
      <c r="G1154" s="529" t="s">
        <v>192</v>
      </c>
      <c r="H1154" s="557">
        <v>26.269417261522907</v>
      </c>
      <c r="I1154" s="557">
        <v>10.758815782118583</v>
      </c>
      <c r="J1154" s="558">
        <v>37.028233043641492</v>
      </c>
      <c r="K1154" s="557">
        <v>12.603479116327309</v>
      </c>
      <c r="L1154" s="557">
        <v>2.9472881209571842</v>
      </c>
      <c r="M1154" s="558">
        <v>15.550767237284493</v>
      </c>
      <c r="N1154" s="557">
        <v>8.9413949099021863</v>
      </c>
      <c r="O1154" s="557">
        <v>70.637171561531432</v>
      </c>
      <c r="P1154" s="557">
        <v>12.103977718524845</v>
      </c>
      <c r="Q1154" s="557">
        <v>11.68217727932932</v>
      </c>
      <c r="R1154" s="557">
        <v>22.835957182327039</v>
      </c>
      <c r="S1154" s="557">
        <v>35.6341258499247</v>
      </c>
      <c r="T1154" s="557">
        <v>68.959321292340462</v>
      </c>
      <c r="U1154" s="557">
        <v>19.142643806641548</v>
      </c>
      <c r="V1154" s="558">
        <v>249.93676960052153</v>
      </c>
      <c r="W1154" s="558">
        <v>315.66625590167058</v>
      </c>
      <c r="X1154" s="557">
        <v>34.610519748047622</v>
      </c>
      <c r="Y1154" s="559">
        <v>350.12782140042464</v>
      </c>
      <c r="Z1154" s="568" t="str">
        <f>SUBSTITUTE(SUBSTITUTE(SUBSTITUTE(SUBSTITUTE(IF(E1154="","",VLOOKUP(E1154,Esquemas_NORM!$A$2:$H$126,8,FALSE)),"PROVINCIA ADMINISTRATIVA Y DE PLANIFICACIÓN","PAT"),"PROVINCIA ADMINISTRATIVA Y DE PLANIFICACION","PAT"),"PROVINCIA ADMINISTRATIVA DE PLANIFICACION","PAT"),"PROVINCIA ADMINISTRATIVA Y PLANIFICACION","PAT")</f>
        <v>A la fecha no ha conformado un EAT Provincia</v>
      </c>
      <c r="AA1154" s="568" t="str">
        <f>IF($E1154="","",INDEX(Esquemas_NORM!$H$2:$K$126,MATCH($E1154,Esquemas_NORM!$A$2:$A$126,0),MATCH(AA$4,Esquemas_NORM!$H$1:$K$1,0)))</f>
        <v>Región de Planeación y Gestión del Bajo Cauca</v>
      </c>
      <c r="AB1154" s="568" t="str">
        <f>IF($E1154="","",INDEX(Esquemas_NORM!$H$2:$K$126,MATCH($E1154,Esquemas_NORM!$A$2:$A$126,0),MATCH(AB$4,Esquemas_NORM!$H$1:$K$1,0)))</f>
        <v>A la fecha no ha conformado un EAT Área Metropolitana</v>
      </c>
      <c r="AC1154" s="568" t="str">
        <f>IF($E1154="","",INDEX(Esquemas_NORM!$H$2:$K$126,MATCH($E1154,Esquemas_NORM!$A$2:$A$126,0),MATCH(AC$4,Esquemas_NORM!$H$1:$K$1,0)))</f>
        <v>A la fecha no ha conformado un EAT asociación - unión</v>
      </c>
      <c r="AD1154" s="645"/>
    </row>
    <row r="1155" spans="1:30" hidden="1" x14ac:dyDescent="0.3">
      <c r="A1155" s="556">
        <v>2024</v>
      </c>
      <c r="B1155" s="529" t="s">
        <v>556</v>
      </c>
      <c r="C1155" s="529" t="s">
        <v>176</v>
      </c>
      <c r="D1155" s="529" t="s">
        <v>562</v>
      </c>
      <c r="E1155" s="529" t="s">
        <v>193</v>
      </c>
      <c r="F1155" s="529" t="s">
        <v>180</v>
      </c>
      <c r="G1155" s="529" t="s">
        <v>194</v>
      </c>
      <c r="H1155" s="557">
        <v>28.139317477890017</v>
      </c>
      <c r="I1155" s="557">
        <v>46.382860907222302</v>
      </c>
      <c r="J1155" s="558">
        <v>74.522178385112312</v>
      </c>
      <c r="K1155" s="557">
        <v>4.2495035982231535</v>
      </c>
      <c r="L1155" s="557">
        <v>8.1228942235994577</v>
      </c>
      <c r="M1155" s="558">
        <v>12.372397821822611</v>
      </c>
      <c r="N1155" s="557">
        <v>3.9959784662593569</v>
      </c>
      <c r="O1155" s="557">
        <v>64.483190829723384</v>
      </c>
      <c r="P1155" s="557">
        <v>7.1560605484674342</v>
      </c>
      <c r="Q1155" s="557">
        <v>6.2102523176219053</v>
      </c>
      <c r="R1155" s="557">
        <v>14.408572856883621</v>
      </c>
      <c r="S1155" s="557">
        <v>23.803834109629911</v>
      </c>
      <c r="T1155" s="557">
        <v>58.505643394913328</v>
      </c>
      <c r="U1155" s="557">
        <v>10.161287942492203</v>
      </c>
      <c r="V1155" s="558">
        <v>188.72482046599117</v>
      </c>
      <c r="W1155" s="558">
        <v>317.10091724964627</v>
      </c>
      <c r="X1155" s="557">
        <v>34.767819978890067</v>
      </c>
      <c r="Y1155" s="559">
        <v>351.71910600189506</v>
      </c>
      <c r="Z1155" s="568" t="str">
        <f>SUBSTITUTE(SUBSTITUTE(SUBSTITUTE(SUBSTITUTE(IF(E1155="","",VLOOKUP(E1155,Esquemas_NORM!$A$2:$H$126,8,FALSE)),"PROVINCIA ADMINISTRATIVA Y DE PLANIFICACIÓN","PAT"),"PROVINCIA ADMINISTRATIVA Y DE PLANIFICACION","PAT"),"PROVINCIA ADMINISTRATIVA DE PLANIFICACION","PAT"),"PROVINCIA ADMINISTRATIVA Y PLANIFICACION","PAT")</f>
        <v>A la fecha no ha conformado un EAT Provincia</v>
      </c>
      <c r="AA1155" s="568" t="str">
        <f>IF($E1155="","",INDEX(Esquemas_NORM!$H$2:$K$126,MATCH($E1155,Esquemas_NORM!$A$2:$A$126,0),MATCH(AA$4,Esquemas_NORM!$H$1:$K$1,0)))</f>
        <v>Región de Planeación y Gestión del Bajo Cauca</v>
      </c>
      <c r="AB1155" s="568" t="str">
        <f>IF($E1155="","",INDEX(Esquemas_NORM!$H$2:$K$126,MATCH($E1155,Esquemas_NORM!$A$2:$A$126,0),MATCH(AB$4,Esquemas_NORM!$H$1:$K$1,0)))</f>
        <v>A la fecha no ha conformado un EAT Área Metropolitana</v>
      </c>
      <c r="AC1155" s="568" t="str">
        <f>IF($E1155="","",INDEX(Esquemas_NORM!$H$2:$K$126,MATCH($E1155,Esquemas_NORM!$A$2:$A$126,0),MATCH(AC$4,Esquemas_NORM!$H$1:$K$1,0)))</f>
        <v>A la fecha no ha conformado un EAT asociación - unión</v>
      </c>
      <c r="AD1155" s="645"/>
    </row>
    <row r="1156" spans="1:30" hidden="1" x14ac:dyDescent="0.3">
      <c r="A1156" s="556">
        <v>2024</v>
      </c>
      <c r="B1156" s="529" t="s">
        <v>556</v>
      </c>
      <c r="C1156" s="529" t="s">
        <v>195</v>
      </c>
      <c r="D1156" s="529" t="s">
        <v>563</v>
      </c>
      <c r="E1156" s="529" t="s">
        <v>197</v>
      </c>
      <c r="F1156" s="529" t="s">
        <v>198</v>
      </c>
      <c r="G1156" s="529" t="s">
        <v>200</v>
      </c>
      <c r="H1156" s="557">
        <v>7.156899459882589</v>
      </c>
      <c r="I1156" s="557">
        <v>0</v>
      </c>
      <c r="J1156" s="558">
        <v>7.156899459882589</v>
      </c>
      <c r="K1156" s="557">
        <v>1.6412087609005612</v>
      </c>
      <c r="L1156" s="557">
        <v>1.1873790125706349</v>
      </c>
      <c r="M1156" s="558">
        <v>2.8285877734711962</v>
      </c>
      <c r="N1156" s="557">
        <v>4.8240046176653388</v>
      </c>
      <c r="O1156" s="557">
        <v>7.7257857988222893</v>
      </c>
      <c r="P1156" s="557">
        <v>1.794742493709035</v>
      </c>
      <c r="Q1156" s="557">
        <v>1.7880201075335198</v>
      </c>
      <c r="R1156" s="557">
        <v>4.6947696763416431</v>
      </c>
      <c r="S1156" s="557">
        <v>5.6317739380507224</v>
      </c>
      <c r="T1156" s="557">
        <v>11.57202646375953</v>
      </c>
      <c r="U1156" s="557">
        <v>3.0498949489264779</v>
      </c>
      <c r="V1156" s="558">
        <v>41.081018044808559</v>
      </c>
      <c r="W1156" s="558">
        <v>54.184856681487624</v>
      </c>
      <c r="X1156" s="557">
        <v>5.9409772731721677</v>
      </c>
      <c r="Y1156" s="559">
        <v>60.100265606763507</v>
      </c>
      <c r="Z1156" s="568" t="str">
        <f>SUBSTITUTE(SUBSTITUTE(SUBSTITUTE(SUBSTITUTE(IF(E1156="","",VLOOKUP(E1156,Esquemas_NORM!$A$2:$H$126,8,FALSE)),"PROVINCIA ADMINISTRATIVA Y DE PLANIFICACIÓN","PAT"),"PROVINCIA ADMINISTRATIVA Y DE PLANIFICACION","PAT"),"PROVINCIA ADMINISTRATIVA DE PLANIFICACION","PAT"),"PROVINCIA ADMINISTRATIVA Y PLANIFICACION","PAT")</f>
        <v>A la fecha no ha conformado un EAT Provincia</v>
      </c>
      <c r="AA1156" s="568" t="str">
        <f>IF($E1156="","",INDEX(Esquemas_NORM!$H$2:$K$126,MATCH($E1156,Esquemas_NORM!$A$2:$A$126,0),MATCH(AA$4,Esquemas_NORM!$H$1:$K$1,0)))</f>
        <v>A la fecha no ha conformado un EAT Región</v>
      </c>
      <c r="AB1156" s="568" t="str">
        <f>IF($E1156="","",INDEX(Esquemas_NORM!$H$2:$K$126,MATCH($E1156,Esquemas_NORM!$A$2:$A$126,0),MATCH(AB$4,Esquemas_NORM!$H$1:$K$1,0)))</f>
        <v>A la fecha no ha conformado un EAT Área Metropolitana</v>
      </c>
      <c r="AC1156" s="568" t="str">
        <f>IF($E1156="","",INDEX(Esquemas_NORM!$H$2:$K$126,MATCH($E1156,Esquemas_NORM!$A$2:$A$126,0),MATCH(AC$4,Esquemas_NORM!$H$1:$K$1,0)))</f>
        <v>ASOCIACIÓN DE MUNICIPIOS DEL MAGDALENA MEDIO ANTIOQUEÑO - AMMA</v>
      </c>
      <c r="AD1156" s="645"/>
    </row>
    <row r="1157" spans="1:30" hidden="1" x14ac:dyDescent="0.3">
      <c r="A1157" s="556">
        <v>2024</v>
      </c>
      <c r="B1157" s="529" t="s">
        <v>556</v>
      </c>
      <c r="C1157" s="529" t="s">
        <v>195</v>
      </c>
      <c r="D1157" s="529" t="s">
        <v>563</v>
      </c>
      <c r="E1157" s="529" t="s">
        <v>201</v>
      </c>
      <c r="F1157" s="529" t="s">
        <v>198</v>
      </c>
      <c r="G1157" s="529" t="s">
        <v>202</v>
      </c>
      <c r="H1157" s="557">
        <v>28.80117799266279</v>
      </c>
      <c r="I1157" s="557">
        <v>0.6683148784369185</v>
      </c>
      <c r="J1157" s="558">
        <v>29.46949287109971</v>
      </c>
      <c r="K1157" s="557">
        <v>2.6202941840637717</v>
      </c>
      <c r="L1157" s="557">
        <v>3.1355130271025367</v>
      </c>
      <c r="M1157" s="558">
        <v>5.7558072111663083</v>
      </c>
      <c r="N1157" s="557">
        <v>2.6399265522121333</v>
      </c>
      <c r="O1157" s="557">
        <v>19.856691693620999</v>
      </c>
      <c r="P1157" s="557">
        <v>3.0325599034519213</v>
      </c>
      <c r="Q1157" s="557">
        <v>2.5460896349190372</v>
      </c>
      <c r="R1157" s="557">
        <v>10.495894007667507</v>
      </c>
      <c r="S1157" s="557">
        <v>9.8884768658095332</v>
      </c>
      <c r="T1157" s="557">
        <v>19.74915654385174</v>
      </c>
      <c r="U1157" s="557">
        <v>4.6589814619679766</v>
      </c>
      <c r="V1157" s="558">
        <v>72.867776663500862</v>
      </c>
      <c r="W1157" s="558">
        <v>120.3348594013536</v>
      </c>
      <c r="X1157" s="557">
        <v>13.193846189833625</v>
      </c>
      <c r="Y1157" s="559">
        <v>133.47192287111281</v>
      </c>
      <c r="Z1157" s="568" t="str">
        <f>SUBSTITUTE(SUBSTITUTE(SUBSTITUTE(SUBSTITUTE(IF(E1157="","",VLOOKUP(E1157,Esquemas_NORM!$A$2:$H$126,8,FALSE)),"PROVINCIA ADMINISTRATIVA Y DE PLANIFICACIÓN","PAT"),"PROVINCIA ADMINISTRATIVA Y DE PLANIFICACION","PAT"),"PROVINCIA ADMINISTRATIVA DE PLANIFICACION","PAT"),"PROVINCIA ADMINISTRATIVA Y PLANIFICACION","PAT")</f>
        <v>A la fecha no ha conformado un EAT Provincia</v>
      </c>
      <c r="AA1157" s="568" t="str">
        <f>IF($E1157="","",INDEX(Esquemas_NORM!$H$2:$K$126,MATCH($E1157,Esquemas_NORM!$A$2:$A$126,0),MATCH(AA$4,Esquemas_NORM!$H$1:$K$1,0)))</f>
        <v>A la fecha no ha conformado un EAT Región</v>
      </c>
      <c r="AB1157" s="568" t="str">
        <f>IF($E1157="","",INDEX(Esquemas_NORM!$H$2:$K$126,MATCH($E1157,Esquemas_NORM!$A$2:$A$126,0),MATCH(AB$4,Esquemas_NORM!$H$1:$K$1,0)))</f>
        <v>A la fecha no ha conformado un EAT Área Metropolitana</v>
      </c>
      <c r="AC1157" s="568" t="str">
        <f>IF($E1157="","",INDEX(Esquemas_NORM!$H$2:$K$126,MATCH($E1157,Esquemas_NORM!$A$2:$A$126,0),MATCH(AC$4,Esquemas_NORM!$H$1:$K$1,0)))</f>
        <v>ASOCIACIÓN DE MUNICIPIOS DEL MAGDALENA MEDIO ANTIOQUEÑO - AMMA</v>
      </c>
      <c r="AD1157" s="645"/>
    </row>
    <row r="1158" spans="1:30" hidden="1" x14ac:dyDescent="0.3">
      <c r="A1158" s="556">
        <v>2024</v>
      </c>
      <c r="B1158" s="529" t="s">
        <v>556</v>
      </c>
      <c r="C1158" s="529" t="s">
        <v>195</v>
      </c>
      <c r="D1158" s="529" t="s">
        <v>564</v>
      </c>
      <c r="E1158" s="529" t="s">
        <v>203</v>
      </c>
      <c r="F1158" s="529" t="s">
        <v>198</v>
      </c>
      <c r="G1158" s="529" t="s">
        <v>204</v>
      </c>
      <c r="H1158" s="557">
        <v>36.563829154010726</v>
      </c>
      <c r="I1158" s="557">
        <v>12.088200498700788</v>
      </c>
      <c r="J1158" s="558">
        <v>48.652029652711512</v>
      </c>
      <c r="K1158" s="557">
        <v>44.273197038453738</v>
      </c>
      <c r="L1158" s="557">
        <v>5.3915787064960972</v>
      </c>
      <c r="M1158" s="558">
        <v>49.664775744949836</v>
      </c>
      <c r="N1158" s="557">
        <v>34.387228560935306</v>
      </c>
      <c r="O1158" s="557">
        <v>148.29456666347784</v>
      </c>
      <c r="P1158" s="557">
        <v>17.597224087522228</v>
      </c>
      <c r="Q1158" s="557">
        <v>26.947995206466214</v>
      </c>
      <c r="R1158" s="557">
        <v>55.227746669171061</v>
      </c>
      <c r="S1158" s="557">
        <v>91.246349044747603</v>
      </c>
      <c r="T1158" s="557">
        <v>118.47527626231661</v>
      </c>
      <c r="U1158" s="557">
        <v>34.483715208733337</v>
      </c>
      <c r="V1158" s="558">
        <v>526.66010170337017</v>
      </c>
      <c r="W1158" s="558">
        <v>641.48547391968657</v>
      </c>
      <c r="X1158" s="557">
        <v>70.334238291527058</v>
      </c>
      <c r="Y1158" s="559">
        <v>711.51701280824</v>
      </c>
      <c r="Z1158" s="568" t="str">
        <f>SUBSTITUTE(SUBSTITUTE(SUBSTITUTE(SUBSTITUTE(IF(E1158="","",VLOOKUP(E1158,Esquemas_NORM!$A$2:$H$126,8,FALSE)),"PROVINCIA ADMINISTRATIVA Y DE PLANIFICACIÓN","PAT"),"PROVINCIA ADMINISTRATIVA Y DE PLANIFICACION","PAT"),"PROVINCIA ADMINISTRATIVA DE PLANIFICACION","PAT"),"PROVINCIA ADMINISTRATIVA Y PLANIFICACION","PAT")</f>
        <v>A la fecha no ha conformado un EAT Provincia</v>
      </c>
      <c r="AA1158" s="568" t="str">
        <f>IF($E1158="","",INDEX(Esquemas_NORM!$H$2:$K$126,MATCH($E1158,Esquemas_NORM!$A$2:$A$126,0),MATCH(AA$4,Esquemas_NORM!$H$1:$K$1,0)))</f>
        <v>A la fecha no ha conformado un EAT Región</v>
      </c>
      <c r="AB1158" s="568" t="str">
        <f>IF($E1158="","",INDEX(Esquemas_NORM!$H$2:$K$126,MATCH($E1158,Esquemas_NORM!$A$2:$A$126,0),MATCH(AB$4,Esquemas_NORM!$H$1:$K$1,0)))</f>
        <v>A la fecha no ha conformado un EAT Área Metropolitana</v>
      </c>
      <c r="AC1158" s="568" t="str">
        <f>IF($E1158="","",INDEX(Esquemas_NORM!$H$2:$K$126,MATCH($E1158,Esquemas_NORM!$A$2:$A$126,0),MATCH(AC$4,Esquemas_NORM!$H$1:$K$1,0)))</f>
        <v>ASOCIACIÓN DE MUNICIPIOS DEL MAGDALENA MEDIO ANTIOQUEÑO - AMMA</v>
      </c>
      <c r="AD1158" s="645"/>
    </row>
    <row r="1159" spans="1:30" hidden="1" x14ac:dyDescent="0.3">
      <c r="A1159" s="556">
        <v>2024</v>
      </c>
      <c r="B1159" s="529" t="s">
        <v>556</v>
      </c>
      <c r="C1159" s="529" t="s">
        <v>195</v>
      </c>
      <c r="D1159" s="529" t="s">
        <v>564</v>
      </c>
      <c r="E1159" s="529" t="s">
        <v>205</v>
      </c>
      <c r="F1159" s="529" t="s">
        <v>198</v>
      </c>
      <c r="G1159" s="529" t="s">
        <v>206</v>
      </c>
      <c r="H1159" s="557">
        <v>5.9920282902836952</v>
      </c>
      <c r="I1159" s="557">
        <v>64.316976468763187</v>
      </c>
      <c r="J1159" s="558">
        <v>70.309004759046886</v>
      </c>
      <c r="K1159" s="557">
        <v>41.416612832141787</v>
      </c>
      <c r="L1159" s="557">
        <v>2.3624078754022766</v>
      </c>
      <c r="M1159" s="558">
        <v>43.779020707544063</v>
      </c>
      <c r="N1159" s="557">
        <v>41.156794634231282</v>
      </c>
      <c r="O1159" s="557">
        <v>126.89454130262844</v>
      </c>
      <c r="P1159" s="557">
        <v>4.8293447044524571</v>
      </c>
      <c r="Q1159" s="557">
        <v>3.8800729080936684</v>
      </c>
      <c r="R1159" s="557">
        <v>9.5152197364216011</v>
      </c>
      <c r="S1159" s="557">
        <v>41.452023925098381</v>
      </c>
      <c r="T1159" s="557">
        <v>34.561410966462567</v>
      </c>
      <c r="U1159" s="557">
        <v>8.8329551252300771</v>
      </c>
      <c r="V1159" s="558">
        <v>271.12236330261845</v>
      </c>
      <c r="W1159" s="558">
        <v>446.51730030893788</v>
      </c>
      <c r="X1159" s="557">
        <v>48.957389493710942</v>
      </c>
      <c r="Y1159" s="559">
        <v>495.26399053396955</v>
      </c>
      <c r="Z1159" s="568" t="str">
        <f>SUBSTITUTE(SUBSTITUTE(SUBSTITUTE(SUBSTITUTE(IF(E1159="","",VLOOKUP(E1159,Esquemas_NORM!$A$2:$H$126,8,FALSE)),"PROVINCIA ADMINISTRATIVA Y DE PLANIFICACIÓN","PAT"),"PROVINCIA ADMINISTRATIVA Y DE PLANIFICACION","PAT"),"PROVINCIA ADMINISTRATIVA DE PLANIFICACION","PAT"),"PROVINCIA ADMINISTRATIVA Y PLANIFICACION","PAT")</f>
        <v>A la fecha no ha conformado un EAT Provincia</v>
      </c>
      <c r="AA1159" s="568" t="str">
        <f>IF($E1159="","",INDEX(Esquemas_NORM!$H$2:$K$126,MATCH($E1159,Esquemas_NORM!$A$2:$A$126,0),MATCH(AA$4,Esquemas_NORM!$H$1:$K$1,0)))</f>
        <v>A la fecha no ha conformado un EAT Región</v>
      </c>
      <c r="AB1159" s="568" t="str">
        <f>IF($E1159="","",INDEX(Esquemas_NORM!$H$2:$K$126,MATCH($E1159,Esquemas_NORM!$A$2:$A$126,0),MATCH(AB$4,Esquemas_NORM!$H$1:$K$1,0)))</f>
        <v>A la fecha no ha conformado un EAT Área Metropolitana</v>
      </c>
      <c r="AC1159" s="568" t="str">
        <f>IF($E1159="","",INDEX(Esquemas_NORM!$H$2:$K$126,MATCH($E1159,Esquemas_NORM!$A$2:$A$126,0),MATCH(AC$4,Esquemas_NORM!$H$1:$K$1,0)))</f>
        <v>ASOCIACIÓN DE MUNICIPIOS DEL MAGDALENA MEDIO ANTIOQUEÑO - AMMA</v>
      </c>
      <c r="AD1159" s="645"/>
    </row>
    <row r="1160" spans="1:30" hidden="1" x14ac:dyDescent="0.3">
      <c r="A1160" s="556">
        <v>2024</v>
      </c>
      <c r="B1160" s="529" t="s">
        <v>556</v>
      </c>
      <c r="C1160" s="529" t="s">
        <v>195</v>
      </c>
      <c r="D1160" s="529" t="s">
        <v>564</v>
      </c>
      <c r="E1160" s="529" t="s">
        <v>207</v>
      </c>
      <c r="F1160" s="529" t="s">
        <v>198</v>
      </c>
      <c r="G1160" s="529" t="s">
        <v>208</v>
      </c>
      <c r="H1160" s="557">
        <v>9.9143736601973185</v>
      </c>
      <c r="I1160" s="557">
        <v>4.9523361876376288</v>
      </c>
      <c r="J1160" s="558">
        <v>14.866709847834947</v>
      </c>
      <c r="K1160" s="557">
        <v>17.309421713945486</v>
      </c>
      <c r="L1160" s="557">
        <v>7.6146747820035836</v>
      </c>
      <c r="M1160" s="558">
        <v>24.924096495949069</v>
      </c>
      <c r="N1160" s="557">
        <v>9.7317390966892141</v>
      </c>
      <c r="O1160" s="557">
        <v>67.745172515099526</v>
      </c>
      <c r="P1160" s="557">
        <v>4.4061333943751144</v>
      </c>
      <c r="Q1160" s="557">
        <v>3.8839193097489941</v>
      </c>
      <c r="R1160" s="557">
        <v>15.320088861632289</v>
      </c>
      <c r="S1160" s="557">
        <v>24.200510594192696</v>
      </c>
      <c r="T1160" s="557">
        <v>25.932419296424928</v>
      </c>
      <c r="U1160" s="557">
        <v>7.5320363819139704</v>
      </c>
      <c r="V1160" s="558">
        <v>158.75201945007672</v>
      </c>
      <c r="W1160" s="558">
        <v>207.74545649184839</v>
      </c>
      <c r="X1160" s="557">
        <v>22.777785366827466</v>
      </c>
      <c r="Y1160" s="559">
        <v>230.42521247499184</v>
      </c>
      <c r="Z1160" s="568" t="str">
        <f>SUBSTITUTE(SUBSTITUTE(SUBSTITUTE(SUBSTITUTE(IF(E1160="","",VLOOKUP(E1160,Esquemas_NORM!$A$2:$H$126,8,FALSE)),"PROVINCIA ADMINISTRATIVA Y DE PLANIFICACIÓN","PAT"),"PROVINCIA ADMINISTRATIVA Y DE PLANIFICACION","PAT"),"PROVINCIA ADMINISTRATIVA DE PLANIFICACION","PAT"),"PROVINCIA ADMINISTRATIVA Y PLANIFICACION","PAT")</f>
        <v>A la fecha no ha conformado un EAT Provincia</v>
      </c>
      <c r="AA1160" s="568" t="str">
        <f>IF($E1160="","",INDEX(Esquemas_NORM!$H$2:$K$126,MATCH($E1160,Esquemas_NORM!$A$2:$A$126,0),MATCH(AA$4,Esquemas_NORM!$H$1:$K$1,0)))</f>
        <v>A la fecha no ha conformado un EAT Región</v>
      </c>
      <c r="AB1160" s="568" t="str">
        <f>IF($E1160="","",INDEX(Esquemas_NORM!$H$2:$K$126,MATCH($E1160,Esquemas_NORM!$A$2:$A$126,0),MATCH(AB$4,Esquemas_NORM!$H$1:$K$1,0)))</f>
        <v>A la fecha no ha conformado un EAT Área Metropolitana</v>
      </c>
      <c r="AC1160" s="568" t="str">
        <f>IF($E1160="","",INDEX(Esquemas_NORM!$H$2:$K$126,MATCH($E1160,Esquemas_NORM!$A$2:$A$126,0),MATCH(AC$4,Esquemas_NORM!$H$1:$K$1,0)))</f>
        <v>ASOCIACIÓN DE MUNICIPIOS DEL MAGDALENA MEDIO ANTIOQUEÑO - AMMA</v>
      </c>
      <c r="AD1160" s="645"/>
    </row>
    <row r="1161" spans="1:30" hidden="1" x14ac:dyDescent="0.3">
      <c r="A1161" s="556">
        <v>2024</v>
      </c>
      <c r="B1161" s="529" t="s">
        <v>556</v>
      </c>
      <c r="C1161" s="529" t="s">
        <v>195</v>
      </c>
      <c r="D1161" s="529" t="s">
        <v>564</v>
      </c>
      <c r="E1161" s="529" t="s">
        <v>209</v>
      </c>
      <c r="F1161" s="529" t="s">
        <v>198</v>
      </c>
      <c r="G1161" s="529" t="s">
        <v>210</v>
      </c>
      <c r="H1161" s="557">
        <v>45.506389175359359</v>
      </c>
      <c r="I1161" s="557">
        <v>343.97770557023148</v>
      </c>
      <c r="J1161" s="558">
        <v>389.48409474559082</v>
      </c>
      <c r="K1161" s="557">
        <v>5.1597279507188398</v>
      </c>
      <c r="L1161" s="557">
        <v>6.5507522685870336</v>
      </c>
      <c r="M1161" s="558">
        <v>11.710480219305873</v>
      </c>
      <c r="N1161" s="557">
        <v>6.8454353848730349</v>
      </c>
      <c r="O1161" s="557">
        <v>27.684333764913191</v>
      </c>
      <c r="P1161" s="557">
        <v>6.4795427242026804</v>
      </c>
      <c r="Q1161" s="557">
        <v>4.5589228752381965</v>
      </c>
      <c r="R1161" s="557">
        <v>15.87587718923662</v>
      </c>
      <c r="S1161" s="557">
        <v>52.911691043328126</v>
      </c>
      <c r="T1161" s="557">
        <v>36.57217082145366</v>
      </c>
      <c r="U1161" s="557">
        <v>10.568987925492813</v>
      </c>
      <c r="V1161" s="558">
        <v>161.49696172873831</v>
      </c>
      <c r="W1161" s="558">
        <v>803.52301715135604</v>
      </c>
      <c r="X1161" s="557">
        <v>88.100481864157175</v>
      </c>
      <c r="Y1161" s="559">
        <v>891.24433853960522</v>
      </c>
      <c r="Z1161" s="568" t="str">
        <f>SUBSTITUTE(SUBSTITUTE(SUBSTITUTE(SUBSTITUTE(IF(E1161="","",VLOOKUP(E1161,Esquemas_NORM!$A$2:$H$126,8,FALSE)),"PROVINCIA ADMINISTRATIVA Y DE PLANIFICACIÓN","PAT"),"PROVINCIA ADMINISTRATIVA Y DE PLANIFICACION","PAT"),"PROVINCIA ADMINISTRATIVA DE PLANIFICACION","PAT"),"PROVINCIA ADMINISTRATIVA Y PLANIFICACION","PAT")</f>
        <v>A la fecha no ha conformado un EAT Provincia</v>
      </c>
      <c r="AA1161" s="568" t="str">
        <f>IF($E1161="","",INDEX(Esquemas_NORM!$H$2:$K$126,MATCH($E1161,Esquemas_NORM!$A$2:$A$126,0),MATCH(AA$4,Esquemas_NORM!$H$1:$K$1,0)))</f>
        <v>A la fecha no ha conformado un EAT Región</v>
      </c>
      <c r="AB1161" s="568" t="str">
        <f>IF($E1161="","",INDEX(Esquemas_NORM!$H$2:$K$126,MATCH($E1161,Esquemas_NORM!$A$2:$A$126,0),MATCH(AB$4,Esquemas_NORM!$H$1:$K$1,0)))</f>
        <v>A la fecha no ha conformado un EAT Área Metropolitana</v>
      </c>
      <c r="AC1161" s="568" t="str">
        <f>IF($E1161="","",INDEX(Esquemas_NORM!$H$2:$K$126,MATCH($E1161,Esquemas_NORM!$A$2:$A$126,0),MATCH(AC$4,Esquemas_NORM!$H$1:$K$1,0)))</f>
        <v>ASOCIACIÓN DE MUNICIPIOS DEL MAGDALENA MEDIO ANTIOQUEÑO - AMMA</v>
      </c>
      <c r="AD1161" s="645"/>
    </row>
    <row r="1162" spans="1:30" hidden="1" x14ac:dyDescent="0.3">
      <c r="A1162" s="556">
        <v>2024</v>
      </c>
      <c r="B1162" s="529" t="s">
        <v>556</v>
      </c>
      <c r="C1162" s="529" t="s">
        <v>211</v>
      </c>
      <c r="D1162" s="529" t="s">
        <v>565</v>
      </c>
      <c r="E1162" s="529" t="s">
        <v>213</v>
      </c>
      <c r="F1162" s="529" t="s">
        <v>214</v>
      </c>
      <c r="G1162" s="529" t="s">
        <v>215</v>
      </c>
      <c r="H1162" s="557">
        <v>37.456900158155328</v>
      </c>
      <c r="I1162" s="557">
        <v>2.267158405071672</v>
      </c>
      <c r="J1162" s="558">
        <v>39.724058563226997</v>
      </c>
      <c r="K1162" s="557">
        <v>17.061650180354317</v>
      </c>
      <c r="L1162" s="557">
        <v>23.545562016702132</v>
      </c>
      <c r="M1162" s="558">
        <v>40.607212197056448</v>
      </c>
      <c r="N1162" s="557">
        <v>471.22199702319966</v>
      </c>
      <c r="O1162" s="557">
        <v>37.81089359412119</v>
      </c>
      <c r="P1162" s="557">
        <v>9.4299761522741736</v>
      </c>
      <c r="Q1162" s="557">
        <v>8.2200599459979422</v>
      </c>
      <c r="R1162" s="557">
        <v>20.276949810781677</v>
      </c>
      <c r="S1162" s="557">
        <v>36.518120871231574</v>
      </c>
      <c r="T1162" s="557">
        <v>33.235263105938103</v>
      </c>
      <c r="U1162" s="557">
        <v>13.346647252812724</v>
      </c>
      <c r="V1162" s="558">
        <v>630.05990775635712</v>
      </c>
      <c r="W1162" s="558">
        <v>894.42554424497052</v>
      </c>
      <c r="X1162" s="557">
        <v>98.067285886545605</v>
      </c>
      <c r="Y1162" s="559">
        <v>992.07077524601357</v>
      </c>
      <c r="Z1162" s="568" t="str">
        <f>SUBSTITUTE(SUBSTITUTE(SUBSTITUTE(SUBSTITUTE(IF(E1162="","",VLOOKUP(E1162,Esquemas_NORM!$A$2:$H$126,8,FALSE)),"PROVINCIA ADMINISTRATIVA Y DE PLANIFICACIÓN","PAT"),"PROVINCIA ADMINISTRATIVA Y DE PLANIFICACION","PAT"),"PROVINCIA ADMINISTRATIVA DE PLANIFICACION","PAT"),"PROVINCIA ADMINISTRATIVA Y PLANIFICACION","PAT")</f>
        <v>PAT MINERO AGROECOLOGICA</v>
      </c>
      <c r="AA1162" s="568" t="str">
        <f>IF($E1162="","",INDEX(Esquemas_NORM!$H$2:$K$126,MATCH($E1162,Esquemas_NORM!$A$2:$A$126,0),MATCH(AA$4,Esquemas_NORM!$H$1:$K$1,0)))</f>
        <v>A la fecha no ha conformado un EAT Región</v>
      </c>
      <c r="AB1162" s="568" t="str">
        <f>IF($E1162="","",INDEX(Esquemas_NORM!$H$2:$K$126,MATCH($E1162,Esquemas_NORM!$A$2:$A$126,0),MATCH(AB$4,Esquemas_NORM!$H$1:$K$1,0)))</f>
        <v>A la fecha no ha conformado un EAT Área Metropolitana</v>
      </c>
      <c r="AC1162" s="568" t="str">
        <f>IF($E1162="","",INDEX(Esquemas_NORM!$H$2:$K$126,MATCH($E1162,Esquemas_NORM!$A$2:$A$126,0),MATCH(AC$4,Esquemas_NORM!$H$1:$K$1,0)))</f>
        <v>A la fecha no ha conformado un EAT asociación - unión</v>
      </c>
      <c r="AD1162" s="645"/>
    </row>
    <row r="1163" spans="1:30" hidden="1" x14ac:dyDescent="0.3">
      <c r="A1163" s="556">
        <v>2024</v>
      </c>
      <c r="B1163" s="529" t="s">
        <v>556</v>
      </c>
      <c r="C1163" s="529" t="s">
        <v>211</v>
      </c>
      <c r="D1163" s="529" t="s">
        <v>566</v>
      </c>
      <c r="E1163" s="529" t="s">
        <v>216</v>
      </c>
      <c r="F1163" s="529" t="s">
        <v>214</v>
      </c>
      <c r="G1163" s="529" t="s">
        <v>217</v>
      </c>
      <c r="H1163" s="557">
        <v>78.27396375239141</v>
      </c>
      <c r="I1163" s="557">
        <v>11.977354482385625</v>
      </c>
      <c r="J1163" s="558">
        <v>90.251318234777031</v>
      </c>
      <c r="K1163" s="557">
        <v>2.5705157310558429</v>
      </c>
      <c r="L1163" s="557">
        <v>6.1297289250805793</v>
      </c>
      <c r="M1163" s="558">
        <v>8.7002446561364231</v>
      </c>
      <c r="N1163" s="557">
        <v>82.042408400030922</v>
      </c>
      <c r="O1163" s="557">
        <v>5.930592785163018</v>
      </c>
      <c r="P1163" s="557">
        <v>1.2888734359908964</v>
      </c>
      <c r="Q1163" s="557">
        <v>0.94599979344353857</v>
      </c>
      <c r="R1163" s="557">
        <v>2.6043170844394821</v>
      </c>
      <c r="S1163" s="557">
        <v>6.0341054584464677</v>
      </c>
      <c r="T1163" s="557">
        <v>6.0139076868041625</v>
      </c>
      <c r="U1163" s="557">
        <v>1.7343497585756835</v>
      </c>
      <c r="V1163" s="558">
        <v>106.59455440289416</v>
      </c>
      <c r="W1163" s="558">
        <v>280.2064986218499</v>
      </c>
      <c r="X1163" s="557">
        <v>30.722614067118005</v>
      </c>
      <c r="Y1163" s="559">
        <v>310.79689092668349</v>
      </c>
      <c r="Z1163" s="568" t="str">
        <f>SUBSTITUTE(SUBSTITUTE(SUBSTITUTE(SUBSTITUTE(IF(E1163="","",VLOOKUP(E1163,Esquemas_NORM!$A$2:$H$126,8,FALSE)),"PROVINCIA ADMINISTRATIVA Y DE PLANIFICACIÓN","PAT"),"PROVINCIA ADMINISTRATIVA Y DE PLANIFICACION","PAT"),"PROVINCIA ADMINISTRATIVA DE PLANIFICACION","PAT"),"PROVINCIA ADMINISTRATIVA Y PLANIFICACION","PAT")</f>
        <v>PAT BIOENERGÉTICA DEL NORTE DE ANTIOQUIA</v>
      </c>
      <c r="AA1163" s="568" t="str">
        <f>IF($E1163="","",INDEX(Esquemas_NORM!$H$2:$K$126,MATCH($E1163,Esquemas_NORM!$A$2:$A$126,0),MATCH(AA$4,Esquemas_NORM!$H$1:$K$1,0)))</f>
        <v>A la fecha no ha conformado un EAT Región</v>
      </c>
      <c r="AB1163" s="568" t="str">
        <f>IF($E1163="","",INDEX(Esquemas_NORM!$H$2:$K$126,MATCH($E1163,Esquemas_NORM!$A$2:$A$126,0),MATCH(AB$4,Esquemas_NORM!$H$1:$K$1,0)))</f>
        <v>A la fecha no ha conformado un EAT Área Metropolitana</v>
      </c>
      <c r="AC1163" s="568" t="str">
        <f>IF($E1163="","",INDEX(Esquemas_NORM!$H$2:$K$126,MATCH($E1163,Esquemas_NORM!$A$2:$A$126,0),MATCH(AC$4,Esquemas_NORM!$H$1:$K$1,0)))</f>
        <v>A la fecha no ha conformado un EAT asociación - unión</v>
      </c>
      <c r="AD1163" s="645"/>
    </row>
    <row r="1164" spans="1:30" hidden="1" x14ac:dyDescent="0.3">
      <c r="A1164" s="556">
        <v>2024</v>
      </c>
      <c r="B1164" s="529" t="s">
        <v>556</v>
      </c>
      <c r="C1164" s="529" t="s">
        <v>211</v>
      </c>
      <c r="D1164" s="529" t="s">
        <v>563</v>
      </c>
      <c r="E1164" s="529" t="s">
        <v>218</v>
      </c>
      <c r="F1164" s="529" t="s">
        <v>214</v>
      </c>
      <c r="G1164" s="529" t="s">
        <v>219</v>
      </c>
      <c r="H1164" s="557">
        <v>7.0013009264318571</v>
      </c>
      <c r="I1164" s="557">
        <v>0.11352556511996131</v>
      </c>
      <c r="J1164" s="558">
        <v>7.1148264915518187</v>
      </c>
      <c r="K1164" s="557">
        <v>4.1645589378405141</v>
      </c>
      <c r="L1164" s="557">
        <v>2.3256309683274399</v>
      </c>
      <c r="M1164" s="558">
        <v>6.490189906167954</v>
      </c>
      <c r="N1164" s="557">
        <v>5.510925389317431</v>
      </c>
      <c r="O1164" s="557">
        <v>32.733175909536484</v>
      </c>
      <c r="P1164" s="557">
        <v>6.5208503006718956</v>
      </c>
      <c r="Q1164" s="557">
        <v>4.8145670908520222</v>
      </c>
      <c r="R1164" s="557">
        <v>12.364602904348624</v>
      </c>
      <c r="S1164" s="557">
        <v>17.694783941169508</v>
      </c>
      <c r="T1164" s="557">
        <v>26.365184721759832</v>
      </c>
      <c r="U1164" s="557">
        <v>7.7468110876699212</v>
      </c>
      <c r="V1164" s="558">
        <v>113.75090134532572</v>
      </c>
      <c r="W1164" s="558">
        <v>128.33017217598936</v>
      </c>
      <c r="X1164" s="557">
        <v>14.070474354884475</v>
      </c>
      <c r="Y1164" s="559">
        <v>142.34009104196508</v>
      </c>
      <c r="Z1164" s="568" t="str">
        <f>SUBSTITUTE(SUBSTITUTE(SUBSTITUTE(SUBSTITUTE(IF(E1164="","",VLOOKUP(E1164,Esquemas_NORM!$A$2:$H$126,8,FALSE)),"PROVINCIA ADMINISTRATIVA Y DE PLANIFICACIÓN","PAT"),"PROVINCIA ADMINISTRATIVA Y DE PLANIFICACION","PAT"),"PROVINCIA ADMINISTRATIVA DE PLANIFICACION","PAT"),"PROVINCIA ADMINISTRATIVA Y PLANIFICACION","PAT")</f>
        <v>A la fecha no ha conformado un EAT Provincia</v>
      </c>
      <c r="AA1164" s="568" t="str">
        <f>IF($E1164="","",INDEX(Esquemas_NORM!$H$2:$K$126,MATCH($E1164,Esquemas_NORM!$A$2:$A$126,0),MATCH(AA$4,Esquemas_NORM!$H$1:$K$1,0)))</f>
        <v>A la fecha no ha conformado un EAT Región</v>
      </c>
      <c r="AB1164" s="568" t="str">
        <f>IF($E1164="","",INDEX(Esquemas_NORM!$H$2:$K$126,MATCH($E1164,Esquemas_NORM!$A$2:$A$126,0),MATCH(AB$4,Esquemas_NORM!$H$1:$K$1,0)))</f>
        <v>A la fecha no ha conformado un EAT Área Metropolitana</v>
      </c>
      <c r="AC1164" s="568" t="str">
        <f>IF($E1164="","",INDEX(Esquemas_NORM!$H$2:$K$126,MATCH($E1164,Esquemas_NORM!$A$2:$A$126,0),MATCH(AC$4,Esquemas_NORM!$H$1:$K$1,0)))</f>
        <v>A la fecha no ha conformado un EAT asociación - unión</v>
      </c>
      <c r="AD1164" s="645"/>
    </row>
    <row r="1165" spans="1:30" hidden="1" x14ac:dyDescent="0.3">
      <c r="A1165" s="556">
        <v>2024</v>
      </c>
      <c r="B1165" s="529" t="s">
        <v>556</v>
      </c>
      <c r="C1165" s="529" t="s">
        <v>211</v>
      </c>
      <c r="D1165" s="529" t="s">
        <v>567</v>
      </c>
      <c r="E1165" s="529" t="s">
        <v>220</v>
      </c>
      <c r="F1165" s="529" t="s">
        <v>214</v>
      </c>
      <c r="G1165" s="529" t="s">
        <v>222</v>
      </c>
      <c r="H1165" s="557">
        <v>157.74136906166422</v>
      </c>
      <c r="I1165" s="557">
        <v>223.44753216613361</v>
      </c>
      <c r="J1165" s="558">
        <v>381.18890122779783</v>
      </c>
      <c r="K1165" s="557">
        <v>15.246834986936149</v>
      </c>
      <c r="L1165" s="557">
        <v>1.7054046630724873</v>
      </c>
      <c r="M1165" s="558">
        <v>16.952239650008636</v>
      </c>
      <c r="N1165" s="557">
        <v>20.830455357762037</v>
      </c>
      <c r="O1165" s="557">
        <v>50.102123476279132</v>
      </c>
      <c r="P1165" s="557">
        <v>10.989112893159698</v>
      </c>
      <c r="Q1165" s="557">
        <v>9.1391360085382622</v>
      </c>
      <c r="R1165" s="557">
        <v>24.166447772680058</v>
      </c>
      <c r="S1165" s="557">
        <v>56.880042823769713</v>
      </c>
      <c r="T1165" s="557">
        <v>60.745801555708084</v>
      </c>
      <c r="U1165" s="557">
        <v>18.236870362076179</v>
      </c>
      <c r="V1165" s="558">
        <v>251.08999024997317</v>
      </c>
      <c r="W1165" s="558">
        <v>866.80363077020502</v>
      </c>
      <c r="X1165" s="557">
        <v>95.038743038242544</v>
      </c>
      <c r="Y1165" s="559">
        <v>961.43335294639678</v>
      </c>
      <c r="Z1165" s="568" t="str">
        <f>SUBSTITUTE(SUBSTITUTE(SUBSTITUTE(SUBSTITUTE(IF(E1165="","",VLOOKUP(E1165,Esquemas_NORM!$A$2:$H$126,8,FALSE)),"PROVINCIA ADMINISTRATIVA Y DE PLANIFICACIÓN","PAT"),"PROVINCIA ADMINISTRATIVA Y DE PLANIFICACION","PAT"),"PROVINCIA ADMINISTRATIVA DE PLANIFICACION","PAT"),"PROVINCIA ADMINISTRATIVA Y PLANIFICACION","PAT")</f>
        <v>PAT MINERO AGROECOLOGICA</v>
      </c>
      <c r="AA1165" s="568" t="str">
        <f>IF($E1165="","",INDEX(Esquemas_NORM!$H$2:$K$126,MATCH($E1165,Esquemas_NORM!$A$2:$A$126,0),MATCH(AA$4,Esquemas_NORM!$H$1:$K$1,0)))</f>
        <v>A la fecha no ha conformado un EAT Región</v>
      </c>
      <c r="AB1165" s="568" t="str">
        <f>IF($E1165="","",INDEX(Esquemas_NORM!$H$2:$K$126,MATCH($E1165,Esquemas_NORM!$A$2:$A$126,0),MATCH(AB$4,Esquemas_NORM!$H$1:$K$1,0)))</f>
        <v>A la fecha no ha conformado un EAT Área Metropolitana</v>
      </c>
      <c r="AC1165" s="568" t="str">
        <f>IF($E1165="","",INDEX(Esquemas_NORM!$H$2:$K$126,MATCH($E1165,Esquemas_NORM!$A$2:$A$126,0),MATCH(AC$4,Esquemas_NORM!$H$1:$K$1,0)))</f>
        <v>A la fecha no ha conformado un EAT asociación - unión</v>
      </c>
      <c r="AD1165" s="645"/>
    </row>
    <row r="1166" spans="1:30" hidden="1" x14ac:dyDescent="0.3">
      <c r="A1166" s="556">
        <v>2024</v>
      </c>
      <c r="B1166" s="529" t="s">
        <v>556</v>
      </c>
      <c r="C1166" s="529" t="s">
        <v>211</v>
      </c>
      <c r="D1166" s="529" t="s">
        <v>563</v>
      </c>
      <c r="E1166" s="529" t="s">
        <v>223</v>
      </c>
      <c r="F1166" s="529" t="s">
        <v>214</v>
      </c>
      <c r="G1166" s="529" t="s">
        <v>224</v>
      </c>
      <c r="H1166" s="557">
        <v>37.110956520978661</v>
      </c>
      <c r="I1166" s="557">
        <v>1.0999913224467717</v>
      </c>
      <c r="J1166" s="558">
        <v>38.21094784342543</v>
      </c>
      <c r="K1166" s="557">
        <v>5.9594595655770908</v>
      </c>
      <c r="L1166" s="557">
        <v>5.4777848312670585</v>
      </c>
      <c r="M1166" s="558">
        <v>11.43724439684415</v>
      </c>
      <c r="N1166" s="557">
        <v>23.651690588136368</v>
      </c>
      <c r="O1166" s="557">
        <v>33.033399267801251</v>
      </c>
      <c r="P1166" s="557">
        <v>7.246142212728186</v>
      </c>
      <c r="Q1166" s="557">
        <v>5.4424883344161028</v>
      </c>
      <c r="R1166" s="557">
        <v>19.140074529777728</v>
      </c>
      <c r="S1166" s="557">
        <v>18.614732928520631</v>
      </c>
      <c r="T1166" s="557">
        <v>31.495307927600013</v>
      </c>
      <c r="U1166" s="557">
        <v>10.339814019402148</v>
      </c>
      <c r="V1166" s="558">
        <v>148.96364980838243</v>
      </c>
      <c r="W1166" s="558">
        <v>219.28628241265147</v>
      </c>
      <c r="X1166" s="557">
        <v>24.043153381210804</v>
      </c>
      <c r="Y1166" s="559">
        <v>243.22596061092386</v>
      </c>
      <c r="Z1166" s="568" t="str">
        <f>SUBSTITUTE(SUBSTITUTE(SUBSTITUTE(SUBSTITUTE(IF(E1166="","",VLOOKUP(E1166,Esquemas_NORM!$A$2:$H$126,8,FALSE)),"PROVINCIA ADMINISTRATIVA Y DE PLANIFICACIÓN","PAT"),"PROVINCIA ADMINISTRATIVA Y DE PLANIFICACION","PAT"),"PROVINCIA ADMINISTRATIVA DE PLANIFICACION","PAT"),"PROVINCIA ADMINISTRATIVA Y PLANIFICACION","PAT")</f>
        <v>A la fecha no ha conformado un EAT Provincia</v>
      </c>
      <c r="AA1166" s="568" t="str">
        <f>IF($E1166="","",INDEX(Esquemas_NORM!$H$2:$K$126,MATCH($E1166,Esquemas_NORM!$A$2:$A$126,0),MATCH(AA$4,Esquemas_NORM!$H$1:$K$1,0)))</f>
        <v>A la fecha no ha conformado un EAT Región</v>
      </c>
      <c r="AB1166" s="568" t="str">
        <f>IF($E1166="","",INDEX(Esquemas_NORM!$H$2:$K$126,MATCH($E1166,Esquemas_NORM!$A$2:$A$126,0),MATCH(AB$4,Esquemas_NORM!$H$1:$K$1,0)))</f>
        <v>A la fecha no ha conformado un EAT Área Metropolitana</v>
      </c>
      <c r="AC1166" s="568" t="str">
        <f>IF($E1166="","",INDEX(Esquemas_NORM!$H$2:$K$126,MATCH($E1166,Esquemas_NORM!$A$2:$A$126,0),MATCH(AC$4,Esquemas_NORM!$H$1:$K$1,0)))</f>
        <v>A la fecha no ha conformado un EAT asociación - unión</v>
      </c>
      <c r="AD1166" s="645"/>
    </row>
    <row r="1167" spans="1:30" hidden="1" x14ac:dyDescent="0.3">
      <c r="A1167" s="556">
        <v>2024</v>
      </c>
      <c r="B1167" s="529" t="s">
        <v>556</v>
      </c>
      <c r="C1167" s="529" t="s">
        <v>211</v>
      </c>
      <c r="D1167" s="529" t="s">
        <v>563</v>
      </c>
      <c r="E1167" s="529" t="s">
        <v>225</v>
      </c>
      <c r="F1167" s="529" t="s">
        <v>214</v>
      </c>
      <c r="G1167" s="529" t="s">
        <v>226</v>
      </c>
      <c r="H1167" s="557">
        <v>51.634738685972238</v>
      </c>
      <c r="I1167" s="557">
        <v>82.475728262484651</v>
      </c>
      <c r="J1167" s="558">
        <v>134.11046694845689</v>
      </c>
      <c r="K1167" s="557">
        <v>10.693101466906217</v>
      </c>
      <c r="L1167" s="557">
        <v>0.83381379910873776</v>
      </c>
      <c r="M1167" s="558">
        <v>11.526915266014955</v>
      </c>
      <c r="N1167" s="557">
        <v>19.522873042421764</v>
      </c>
      <c r="O1167" s="557">
        <v>18.457122838919005</v>
      </c>
      <c r="P1167" s="557">
        <v>2.8456494680352247</v>
      </c>
      <c r="Q1167" s="557">
        <v>2.1920259437076193</v>
      </c>
      <c r="R1167" s="557">
        <v>10.459742422850759</v>
      </c>
      <c r="S1167" s="557">
        <v>19.16698765808567</v>
      </c>
      <c r="T1167" s="557">
        <v>18.005765216114522</v>
      </c>
      <c r="U1167" s="557">
        <v>5.6279643835937234</v>
      </c>
      <c r="V1167" s="558">
        <v>96.278130973728295</v>
      </c>
      <c r="W1167" s="558">
        <v>323.52371686766958</v>
      </c>
      <c r="X1167" s="557">
        <v>35.472033460269849</v>
      </c>
      <c r="Y1167" s="559">
        <v>358.84308835829648</v>
      </c>
      <c r="Z1167" s="568" t="str">
        <f>SUBSTITUTE(SUBSTITUTE(SUBSTITUTE(SUBSTITUTE(IF(E1167="","",VLOOKUP(E1167,Esquemas_NORM!$A$2:$H$126,8,FALSE)),"PROVINCIA ADMINISTRATIVA Y DE PLANIFICACIÓN","PAT"),"PROVINCIA ADMINISTRATIVA Y DE PLANIFICACION","PAT"),"PROVINCIA ADMINISTRATIVA DE PLANIFICACION","PAT"),"PROVINCIA ADMINISTRATIVA Y PLANIFICACION","PAT")</f>
        <v>A la fecha no ha conformado un EAT Provincia</v>
      </c>
      <c r="AA1167" s="568" t="str">
        <f>IF($E1167="","",INDEX(Esquemas_NORM!$H$2:$K$126,MATCH($E1167,Esquemas_NORM!$A$2:$A$126,0),MATCH(AA$4,Esquemas_NORM!$H$1:$K$1,0)))</f>
        <v>A la fecha no ha conformado un EAT Región</v>
      </c>
      <c r="AB1167" s="568" t="str">
        <f>IF($E1167="","",INDEX(Esquemas_NORM!$H$2:$K$126,MATCH($E1167,Esquemas_NORM!$A$2:$A$126,0),MATCH(AB$4,Esquemas_NORM!$H$1:$K$1,0)))</f>
        <v>A la fecha no ha conformado un EAT Área Metropolitana</v>
      </c>
      <c r="AC1167" s="568" t="str">
        <f>IF($E1167="","",INDEX(Esquemas_NORM!$H$2:$K$126,MATCH($E1167,Esquemas_NORM!$A$2:$A$126,0),MATCH(AC$4,Esquemas_NORM!$H$1:$K$1,0)))</f>
        <v>A la fecha no ha conformado un EAT asociación - unión</v>
      </c>
      <c r="AD1167" s="645"/>
    </row>
    <row r="1168" spans="1:30" hidden="1" x14ac:dyDescent="0.3">
      <c r="A1168" s="556">
        <v>2024</v>
      </c>
      <c r="B1168" s="529" t="s">
        <v>556</v>
      </c>
      <c r="C1168" s="529" t="s">
        <v>211</v>
      </c>
      <c r="D1168" s="529" t="s">
        <v>567</v>
      </c>
      <c r="E1168" s="529" t="s">
        <v>227</v>
      </c>
      <c r="F1168" s="529" t="s">
        <v>214</v>
      </c>
      <c r="G1168" s="529" t="s">
        <v>228</v>
      </c>
      <c r="H1168" s="557">
        <v>34.043545262912865</v>
      </c>
      <c r="I1168" s="557">
        <v>471.14069611983552</v>
      </c>
      <c r="J1168" s="558">
        <v>505.18424138274838</v>
      </c>
      <c r="K1168" s="557">
        <v>19.664510496812092</v>
      </c>
      <c r="L1168" s="557">
        <v>1.7456926855190824</v>
      </c>
      <c r="M1168" s="558">
        <v>21.410203182331173</v>
      </c>
      <c r="N1168" s="557">
        <v>22.646268154419705</v>
      </c>
      <c r="O1168" s="557">
        <v>99.358330133158518</v>
      </c>
      <c r="P1168" s="557">
        <v>15.412097922886471</v>
      </c>
      <c r="Q1168" s="557">
        <v>13.58820090684004</v>
      </c>
      <c r="R1168" s="557">
        <v>34.208641257288036</v>
      </c>
      <c r="S1168" s="557">
        <v>78.146939274276576</v>
      </c>
      <c r="T1168" s="557">
        <v>71.090995460762826</v>
      </c>
      <c r="U1168" s="557">
        <v>26.312406130361158</v>
      </c>
      <c r="V1168" s="558">
        <v>360.76387923999334</v>
      </c>
      <c r="W1168" s="558">
        <v>1207.1031540980653</v>
      </c>
      <c r="X1168" s="557">
        <v>132.35012223145128</v>
      </c>
      <c r="Y1168" s="559">
        <v>1338.8836774548024</v>
      </c>
      <c r="Z1168" s="568" t="str">
        <f>SUBSTITUTE(SUBSTITUTE(SUBSTITUTE(SUBSTITUTE(IF(E1168="","",VLOOKUP(E1168,Esquemas_NORM!$A$2:$H$126,8,FALSE)),"PROVINCIA ADMINISTRATIVA Y DE PLANIFICACIÓN","PAT"),"PROVINCIA ADMINISTRATIVA Y DE PLANIFICACION","PAT"),"PROVINCIA ADMINISTRATIVA DE PLANIFICACION","PAT"),"PROVINCIA ADMINISTRATIVA Y PLANIFICACION","PAT")</f>
        <v>PAT MINERO AGROECOLOGICA</v>
      </c>
      <c r="AA1168" s="568" t="str">
        <f>IF($E1168="","",INDEX(Esquemas_NORM!$H$2:$K$126,MATCH($E1168,Esquemas_NORM!$A$2:$A$126,0),MATCH(AA$4,Esquemas_NORM!$H$1:$K$1,0)))</f>
        <v>A la fecha no ha conformado un EAT Región</v>
      </c>
      <c r="AB1168" s="568" t="str">
        <f>IF($E1168="","",INDEX(Esquemas_NORM!$H$2:$K$126,MATCH($E1168,Esquemas_NORM!$A$2:$A$126,0),MATCH(AB$4,Esquemas_NORM!$H$1:$K$1,0)))</f>
        <v>A la fecha no ha conformado un EAT Área Metropolitana</v>
      </c>
      <c r="AC1168" s="568" t="str">
        <f>IF($E1168="","",INDEX(Esquemas_NORM!$H$2:$K$126,MATCH($E1168,Esquemas_NORM!$A$2:$A$126,0),MATCH(AC$4,Esquemas_NORM!$H$1:$K$1,0)))</f>
        <v>A la fecha no ha conformado un EAT asociación - unión</v>
      </c>
      <c r="AD1168" s="645"/>
    </row>
    <row r="1169" spans="1:30" hidden="1" x14ac:dyDescent="0.3">
      <c r="A1169" s="556">
        <v>2024</v>
      </c>
      <c r="B1169" s="529" t="s">
        <v>556</v>
      </c>
      <c r="C1169" s="529" t="s">
        <v>211</v>
      </c>
      <c r="D1169" s="529" t="s">
        <v>565</v>
      </c>
      <c r="E1169" s="529" t="s">
        <v>229</v>
      </c>
      <c r="F1169" s="529" t="s">
        <v>214</v>
      </c>
      <c r="G1169" s="529" t="s">
        <v>230</v>
      </c>
      <c r="H1169" s="557">
        <v>43.194488865835623</v>
      </c>
      <c r="I1169" s="557">
        <v>45.648382942961291</v>
      </c>
      <c r="J1169" s="558">
        <v>88.842871808796914</v>
      </c>
      <c r="K1169" s="557">
        <v>1.0324369075974822</v>
      </c>
      <c r="L1169" s="557">
        <v>5.2900481168623896</v>
      </c>
      <c r="M1169" s="558">
        <v>6.3224850244598718</v>
      </c>
      <c r="N1169" s="557">
        <v>3.5680453102507603</v>
      </c>
      <c r="O1169" s="557">
        <v>27.704778185368717</v>
      </c>
      <c r="P1169" s="557">
        <v>4.5252996927015383</v>
      </c>
      <c r="Q1169" s="557">
        <v>4.0430067181426734</v>
      </c>
      <c r="R1169" s="557">
        <v>9.577874325727997</v>
      </c>
      <c r="S1169" s="557">
        <v>21.769491067832039</v>
      </c>
      <c r="T1169" s="557">
        <v>24.068885264321111</v>
      </c>
      <c r="U1169" s="557">
        <v>6.1077000536880428</v>
      </c>
      <c r="V1169" s="558">
        <v>101.36508061803288</v>
      </c>
      <c r="W1169" s="558">
        <v>244.89670595329815</v>
      </c>
      <c r="X1169" s="557">
        <v>26.851150920211932</v>
      </c>
      <c r="Y1169" s="559">
        <v>271.63229683404359</v>
      </c>
      <c r="Z1169" s="568" t="str">
        <f>SUBSTITUTE(SUBSTITUTE(SUBSTITUTE(SUBSTITUTE(IF(E1169="","",VLOOKUP(E1169,Esquemas_NORM!$A$2:$H$126,8,FALSE)),"PROVINCIA ADMINISTRATIVA Y DE PLANIFICACIÓN","PAT"),"PROVINCIA ADMINISTRATIVA Y DE PLANIFICACION","PAT"),"PROVINCIA ADMINISTRATIVA DE PLANIFICACION","PAT"),"PROVINCIA ADMINISTRATIVA Y PLANIFICACION","PAT")</f>
        <v>PAT MINERO AGROECOLOGICA</v>
      </c>
      <c r="AA1169" s="568" t="str">
        <f>IF($E1169="","",INDEX(Esquemas_NORM!$H$2:$K$126,MATCH($E1169,Esquemas_NORM!$A$2:$A$126,0),MATCH(AA$4,Esquemas_NORM!$H$1:$K$1,0)))</f>
        <v>A la fecha no ha conformado un EAT Región</v>
      </c>
      <c r="AB1169" s="568" t="str">
        <f>IF($E1169="","",INDEX(Esquemas_NORM!$H$2:$K$126,MATCH($E1169,Esquemas_NORM!$A$2:$A$126,0),MATCH(AB$4,Esquemas_NORM!$H$1:$K$1,0)))</f>
        <v>A la fecha no ha conformado un EAT Área Metropolitana</v>
      </c>
      <c r="AC1169" s="568" t="str">
        <f>IF($E1169="","",INDEX(Esquemas_NORM!$H$2:$K$126,MATCH($E1169,Esquemas_NORM!$A$2:$A$126,0),MATCH(AC$4,Esquemas_NORM!$H$1:$K$1,0)))</f>
        <v>A la fecha no ha conformado un EAT asociación - unión</v>
      </c>
      <c r="AD1169" s="645"/>
    </row>
    <row r="1170" spans="1:30" hidden="1" x14ac:dyDescent="0.3">
      <c r="A1170" s="556">
        <v>2024</v>
      </c>
      <c r="B1170" s="529" t="s">
        <v>556</v>
      </c>
      <c r="C1170" s="529" t="s">
        <v>211</v>
      </c>
      <c r="D1170" s="529" t="s">
        <v>565</v>
      </c>
      <c r="E1170" s="529" t="s">
        <v>231</v>
      </c>
      <c r="F1170" s="529" t="s">
        <v>214</v>
      </c>
      <c r="G1170" s="529" t="s">
        <v>232</v>
      </c>
      <c r="H1170" s="557">
        <v>4.8926536536871792</v>
      </c>
      <c r="I1170" s="557">
        <v>4.964533745463366</v>
      </c>
      <c r="J1170" s="558">
        <v>9.8571873991505452</v>
      </c>
      <c r="K1170" s="557">
        <v>2.4961220567663078</v>
      </c>
      <c r="L1170" s="557">
        <v>1.4838028567252772</v>
      </c>
      <c r="M1170" s="558">
        <v>3.9799249134915851</v>
      </c>
      <c r="N1170" s="557">
        <v>1.8425353678620076</v>
      </c>
      <c r="O1170" s="557">
        <v>15.182775210873137</v>
      </c>
      <c r="P1170" s="557">
        <v>2.5745315421179904</v>
      </c>
      <c r="Q1170" s="557">
        <v>1.8586548489455648</v>
      </c>
      <c r="R1170" s="557">
        <v>5.6368828055250804</v>
      </c>
      <c r="S1170" s="557">
        <v>13.35985584820933</v>
      </c>
      <c r="T1170" s="557">
        <v>12.639431145547441</v>
      </c>
      <c r="U1170" s="557">
        <v>4.5780804873581751</v>
      </c>
      <c r="V1170" s="558">
        <v>57.672747256438726</v>
      </c>
      <c r="W1170" s="558">
        <v>75.342209076659088</v>
      </c>
      <c r="X1170" s="557">
        <v>8.2607277982926757</v>
      </c>
      <c r="Y1170" s="559">
        <v>83.567384952681408</v>
      </c>
      <c r="Z1170" s="568" t="str">
        <f>SUBSTITUTE(SUBSTITUTE(SUBSTITUTE(SUBSTITUTE(IF(E1170="","",VLOOKUP(E1170,Esquemas_NORM!$A$2:$H$126,8,FALSE)),"PROVINCIA ADMINISTRATIVA Y DE PLANIFICACIÓN","PAT"),"PROVINCIA ADMINISTRATIVA Y DE PLANIFICACION","PAT"),"PROVINCIA ADMINISTRATIVA DE PLANIFICACION","PAT"),"PROVINCIA ADMINISTRATIVA Y PLANIFICACION","PAT")</f>
        <v>PAT MINERO AGROECOLOGICA</v>
      </c>
      <c r="AA1170" s="568" t="str">
        <f>IF($E1170="","",INDEX(Esquemas_NORM!$H$2:$K$126,MATCH($E1170,Esquemas_NORM!$A$2:$A$126,0),MATCH(AA$4,Esquemas_NORM!$H$1:$K$1,0)))</f>
        <v>A la fecha no ha conformado un EAT Región</v>
      </c>
      <c r="AB1170" s="568" t="str">
        <f>IF($E1170="","",INDEX(Esquemas_NORM!$H$2:$K$126,MATCH($E1170,Esquemas_NORM!$A$2:$A$126,0),MATCH(AB$4,Esquemas_NORM!$H$1:$K$1,0)))</f>
        <v>A la fecha no ha conformado un EAT Área Metropolitana</v>
      </c>
      <c r="AC1170" s="568" t="str">
        <f>IF($E1170="","",INDEX(Esquemas_NORM!$H$2:$K$126,MATCH($E1170,Esquemas_NORM!$A$2:$A$126,0),MATCH(AC$4,Esquemas_NORM!$H$1:$K$1,0)))</f>
        <v>A la fecha no ha conformado un EAT asociación - unión</v>
      </c>
      <c r="AD1170" s="645"/>
    </row>
    <row r="1171" spans="1:30" hidden="1" x14ac:dyDescent="0.3">
      <c r="A1171" s="556">
        <v>2024</v>
      </c>
      <c r="B1171" s="529" t="s">
        <v>556</v>
      </c>
      <c r="C1171" s="529" t="s">
        <v>211</v>
      </c>
      <c r="D1171" s="529" t="s">
        <v>565</v>
      </c>
      <c r="E1171" s="529" t="s">
        <v>233</v>
      </c>
      <c r="F1171" s="529" t="s">
        <v>214</v>
      </c>
      <c r="G1171" s="529" t="s">
        <v>234</v>
      </c>
      <c r="H1171" s="557">
        <v>95.846888777064791</v>
      </c>
      <c r="I1171" s="557">
        <v>0.18742491884571841</v>
      </c>
      <c r="J1171" s="558">
        <v>96.034313695910512</v>
      </c>
      <c r="K1171" s="557">
        <v>9.0661301103262542</v>
      </c>
      <c r="L1171" s="557">
        <v>6.3423721795130179</v>
      </c>
      <c r="M1171" s="558">
        <v>15.408502289839273</v>
      </c>
      <c r="N1171" s="557">
        <v>4.1969801028182196</v>
      </c>
      <c r="O1171" s="557">
        <v>29.471797514154716</v>
      </c>
      <c r="P1171" s="557">
        <v>6.2101888122772007</v>
      </c>
      <c r="Q1171" s="557">
        <v>6.0386749359223506</v>
      </c>
      <c r="R1171" s="557">
        <v>16.760705063943686</v>
      </c>
      <c r="S1171" s="557">
        <v>21.892358979009675</v>
      </c>
      <c r="T1171" s="557">
        <v>71.450826457475031</v>
      </c>
      <c r="U1171" s="557">
        <v>10.732262912076642</v>
      </c>
      <c r="V1171" s="558">
        <v>166.75379477767751</v>
      </c>
      <c r="W1171" s="558">
        <v>316.82479534274478</v>
      </c>
      <c r="X1171" s="557">
        <v>34.737545210690868</v>
      </c>
      <c r="Y1171" s="559">
        <v>351.41283962115398</v>
      </c>
      <c r="Z1171" s="568" t="str">
        <f>SUBSTITUTE(SUBSTITUTE(SUBSTITUTE(SUBSTITUTE(IF(E1171="","",VLOOKUP(E1171,Esquemas_NORM!$A$2:$H$126,8,FALSE)),"PROVINCIA ADMINISTRATIVA Y DE PLANIFICACIÓN","PAT"),"PROVINCIA ADMINISTRATIVA Y DE PLANIFICACION","PAT"),"PROVINCIA ADMINISTRATIVA DE PLANIFICACION","PAT"),"PROVINCIA ADMINISTRATIVA Y PLANIFICACION","PAT")</f>
        <v>PAT MINERO AGROECOLOGICA</v>
      </c>
      <c r="AA1171" s="568" t="str">
        <f>IF($E1171="","",INDEX(Esquemas_NORM!$H$2:$K$126,MATCH($E1171,Esquemas_NORM!$A$2:$A$126,0),MATCH(AA$4,Esquemas_NORM!$H$1:$K$1,0)))</f>
        <v>A la fecha no ha conformado un EAT Región</v>
      </c>
      <c r="AB1171" s="568" t="str">
        <f>IF($E1171="","",INDEX(Esquemas_NORM!$H$2:$K$126,MATCH($E1171,Esquemas_NORM!$A$2:$A$126,0),MATCH(AB$4,Esquemas_NORM!$H$1:$K$1,0)))</f>
        <v>A la fecha no ha conformado un EAT Área Metropolitana</v>
      </c>
      <c r="AC1171" s="568" t="str">
        <f>IF($E1171="","",INDEX(Esquemas_NORM!$H$2:$K$126,MATCH($E1171,Esquemas_NORM!$A$2:$A$126,0),MATCH(AC$4,Esquemas_NORM!$H$1:$K$1,0)))</f>
        <v>A la fecha no ha conformado un EAT asociación - unión</v>
      </c>
      <c r="AD1171" s="645"/>
    </row>
    <row r="1172" spans="1:30" hidden="1" x14ac:dyDescent="0.3">
      <c r="A1172" s="556">
        <v>2024</v>
      </c>
      <c r="B1172" s="529" t="s">
        <v>556</v>
      </c>
      <c r="C1172" s="529" t="s">
        <v>235</v>
      </c>
      <c r="D1172" s="529" t="s">
        <v>568</v>
      </c>
      <c r="E1172" s="529" t="s">
        <v>237</v>
      </c>
      <c r="F1172" s="529" t="s">
        <v>238</v>
      </c>
      <c r="G1172" s="529" t="s">
        <v>239</v>
      </c>
      <c r="H1172" s="557">
        <v>19.402127029467941</v>
      </c>
      <c r="I1172" s="557">
        <v>0</v>
      </c>
      <c r="J1172" s="558">
        <v>19.402127029467941</v>
      </c>
      <c r="K1172" s="557">
        <v>1.7051965746992792</v>
      </c>
      <c r="L1172" s="557">
        <v>4.324157563554337</v>
      </c>
      <c r="M1172" s="558">
        <v>6.0293541382536162</v>
      </c>
      <c r="N1172" s="557">
        <v>1.6066964785535538</v>
      </c>
      <c r="O1172" s="557">
        <v>19.355992951806076</v>
      </c>
      <c r="P1172" s="557">
        <v>3.9580421899815557</v>
      </c>
      <c r="Q1172" s="557">
        <v>3.8799970735218743</v>
      </c>
      <c r="R1172" s="557">
        <v>8.4756385337719742</v>
      </c>
      <c r="S1172" s="557">
        <v>11.61334185019604</v>
      </c>
      <c r="T1172" s="557">
        <v>26.756245970972927</v>
      </c>
      <c r="U1172" s="557">
        <v>9.0851203615720717</v>
      </c>
      <c r="V1172" s="558">
        <v>84.731075410376064</v>
      </c>
      <c r="W1172" s="558">
        <v>115.90442817798768</v>
      </c>
      <c r="X1172" s="557">
        <v>12.708081479536398</v>
      </c>
      <c r="Y1172" s="559">
        <v>128.55781753644331</v>
      </c>
      <c r="Z1172" s="568" t="str">
        <f>SUBSTITUTE(SUBSTITUTE(SUBSTITUTE(SUBSTITUTE(IF(E1172="","",VLOOKUP(E1172,Esquemas_NORM!$A$2:$H$126,8,FALSE)),"PROVINCIA ADMINISTRATIVA Y DE PLANIFICACIÓN","PAT"),"PROVINCIA ADMINISTRATIVA Y DE PLANIFICACION","PAT"),"PROVINCIA ADMINISTRATIVA DE PLANIFICACION","PAT"),"PROVINCIA ADMINISTRATIVA Y PLANIFICACION","PAT")</f>
        <v>PAT BIOENERGÉTICA DEL NORTE DE ANTIOQUIA</v>
      </c>
      <c r="AA1172" s="568" t="str">
        <f>IF($E1172="","",INDEX(Esquemas_NORM!$H$2:$K$126,MATCH($E1172,Esquemas_NORM!$A$2:$A$126,0),MATCH(AA$4,Esquemas_NORM!$H$1:$K$1,0)))</f>
        <v>A la fecha no ha conformado un EAT Región</v>
      </c>
      <c r="AB1172" s="568" t="str">
        <f>IF($E1172="","",INDEX(Esquemas_NORM!$H$2:$K$126,MATCH($E1172,Esquemas_NORM!$A$2:$A$126,0),MATCH(AB$4,Esquemas_NORM!$H$1:$K$1,0)))</f>
        <v>A la fecha no ha conformado un EAT Área Metropolitana</v>
      </c>
      <c r="AC1172" s="568" t="str">
        <f>IF($E1172="","",INDEX(Esquemas_NORM!$H$2:$K$126,MATCH($E1172,Esquemas_NORM!$A$2:$A$126,0),MATCH(AC$4,Esquemas_NORM!$H$1:$K$1,0)))</f>
        <v>ASOCIACION DE MUNICIPIOS DEL NORTE ANTIOQUEÑO - AMUNORTE</v>
      </c>
      <c r="AD1172" s="645"/>
    </row>
    <row r="1173" spans="1:30" hidden="1" x14ac:dyDescent="0.3">
      <c r="A1173" s="556">
        <v>2024</v>
      </c>
      <c r="B1173" s="529" t="s">
        <v>556</v>
      </c>
      <c r="C1173" s="529" t="s">
        <v>235</v>
      </c>
      <c r="D1173" s="529" t="s">
        <v>569</v>
      </c>
      <c r="E1173" s="529" t="s">
        <v>240</v>
      </c>
      <c r="F1173" s="529" t="s">
        <v>238</v>
      </c>
      <c r="G1173" s="529" t="s">
        <v>241</v>
      </c>
      <c r="H1173" s="557">
        <v>19.464363316705438</v>
      </c>
      <c r="I1173" s="557">
        <v>0</v>
      </c>
      <c r="J1173" s="558">
        <v>19.464363316705438</v>
      </c>
      <c r="K1173" s="557">
        <v>2.5788922505433844</v>
      </c>
      <c r="L1173" s="557">
        <v>1.7347964259187725</v>
      </c>
      <c r="M1173" s="558">
        <v>4.3136886764621565</v>
      </c>
      <c r="N1173" s="557">
        <v>2.1603135807456662</v>
      </c>
      <c r="O1173" s="557">
        <v>12.676495094328853</v>
      </c>
      <c r="P1173" s="557">
        <v>2.290029940234505</v>
      </c>
      <c r="Q1173" s="557">
        <v>1.6616592557579475</v>
      </c>
      <c r="R1173" s="557">
        <v>6.0454260996058915</v>
      </c>
      <c r="S1173" s="557">
        <v>9.4153617948545545</v>
      </c>
      <c r="T1173" s="557">
        <v>15.79153988989394</v>
      </c>
      <c r="U1173" s="557">
        <v>3.3282156914301919</v>
      </c>
      <c r="V1173" s="558">
        <v>53.369041346851553</v>
      </c>
      <c r="W1173" s="558">
        <v>84.865014852776653</v>
      </c>
      <c r="X1173" s="557">
        <v>9.3048345129235948</v>
      </c>
      <c r="Y1173" s="559">
        <v>94.129803892539158</v>
      </c>
      <c r="Z1173" s="568" t="str">
        <f>SUBSTITUTE(SUBSTITUTE(SUBSTITUTE(SUBSTITUTE(IF(E1173="","",VLOOKUP(E1173,Esquemas_NORM!$A$2:$H$126,8,FALSE)),"PROVINCIA ADMINISTRATIVA Y DE PLANIFICACIÓN","PAT"),"PROVINCIA ADMINISTRATIVA Y DE PLANIFICACION","PAT"),"PROVINCIA ADMINISTRATIVA DE PLANIFICACION","PAT"),"PROVINCIA ADMINISTRATIVA Y PLANIFICACION","PAT")</f>
        <v>PAT DEL RIO GRANDE</v>
      </c>
      <c r="AA1173" s="568" t="str">
        <f>IF($E1173="","",INDEX(Esquemas_NORM!$H$2:$K$126,MATCH($E1173,Esquemas_NORM!$A$2:$A$126,0),MATCH(AA$4,Esquemas_NORM!$H$1:$K$1,0)))</f>
        <v>A la fecha no ha conformado un EAT Región</v>
      </c>
      <c r="AB1173" s="568" t="str">
        <f>IF($E1173="","",INDEX(Esquemas_NORM!$H$2:$K$126,MATCH($E1173,Esquemas_NORM!$A$2:$A$126,0),MATCH(AB$4,Esquemas_NORM!$H$1:$K$1,0)))</f>
        <v>A la fecha no ha conformado un EAT Área Metropolitana</v>
      </c>
      <c r="AC1173" s="568" t="str">
        <f>IF($E1173="","",INDEX(Esquemas_NORM!$H$2:$K$126,MATCH($E1173,Esquemas_NORM!$A$2:$A$126,0),MATCH(AC$4,Esquemas_NORM!$H$1:$K$1,0)))</f>
        <v>A la fecha no ha conformado un EAT asociación - unión</v>
      </c>
      <c r="AD1173" s="645"/>
    </row>
    <row r="1174" spans="1:30" hidden="1" x14ac:dyDescent="0.3">
      <c r="A1174" s="556">
        <v>2024</v>
      </c>
      <c r="B1174" s="529" t="s">
        <v>556</v>
      </c>
      <c r="C1174" s="529" t="s">
        <v>235</v>
      </c>
      <c r="D1174" s="529" t="s">
        <v>568</v>
      </c>
      <c r="E1174" s="529" t="s">
        <v>242</v>
      </c>
      <c r="F1174" s="529" t="s">
        <v>238</v>
      </c>
      <c r="G1174" s="529" t="s">
        <v>243</v>
      </c>
      <c r="H1174" s="557">
        <v>19.083813473571372</v>
      </c>
      <c r="I1174" s="557">
        <v>3.7992640005614524E-2</v>
      </c>
      <c r="J1174" s="558">
        <v>19.121806113576987</v>
      </c>
      <c r="K1174" s="557">
        <v>1.1356293116767173</v>
      </c>
      <c r="L1174" s="557">
        <v>2.954006268502575</v>
      </c>
      <c r="M1174" s="558">
        <v>4.0896355801792925</v>
      </c>
      <c r="N1174" s="557">
        <v>41.481954044308665</v>
      </c>
      <c r="O1174" s="557">
        <v>0.42804555749450163</v>
      </c>
      <c r="P1174" s="557">
        <v>0.1786777639521126</v>
      </c>
      <c r="Q1174" s="557">
        <v>0.1335533779127987</v>
      </c>
      <c r="R1174" s="557">
        <v>0.27710999498063588</v>
      </c>
      <c r="S1174" s="557">
        <v>2.0667794812996996</v>
      </c>
      <c r="T1174" s="557">
        <v>1.2710628164392366</v>
      </c>
      <c r="U1174" s="557">
        <v>0.23907149917681467</v>
      </c>
      <c r="V1174" s="558">
        <v>46.076254535564452</v>
      </c>
      <c r="W1174" s="558">
        <v>93.44417642655786</v>
      </c>
      <c r="X1174" s="557">
        <v>10.245477472123161</v>
      </c>
      <c r="Y1174" s="559">
        <v>103.64556015444921</v>
      </c>
      <c r="Z1174" s="568" t="str">
        <f>SUBSTITUTE(SUBSTITUTE(SUBSTITUTE(SUBSTITUTE(IF(E1174="","",VLOOKUP(E1174,Esquemas_NORM!$A$2:$H$126,8,FALSE)),"PROVINCIA ADMINISTRATIVA Y DE PLANIFICACIÓN","PAT"),"PROVINCIA ADMINISTRATIVA Y DE PLANIFICACION","PAT"),"PROVINCIA ADMINISTRATIVA DE PLANIFICACION","PAT"),"PROVINCIA ADMINISTRATIVA Y PLANIFICACION","PAT")</f>
        <v>PAT BIOENERGÉTICA DEL NORTE DE ANTIOQUIA</v>
      </c>
      <c r="AA1174" s="568" t="str">
        <f>IF($E1174="","",INDEX(Esquemas_NORM!$H$2:$K$126,MATCH($E1174,Esquemas_NORM!$A$2:$A$126,0),MATCH(AA$4,Esquemas_NORM!$H$1:$K$1,0)))</f>
        <v>A la fecha no ha conformado un EAT Región</v>
      </c>
      <c r="AB1174" s="568" t="str">
        <f>IF($E1174="","",INDEX(Esquemas_NORM!$H$2:$K$126,MATCH($E1174,Esquemas_NORM!$A$2:$A$126,0),MATCH(AB$4,Esquemas_NORM!$H$1:$K$1,0)))</f>
        <v>A la fecha no ha conformado un EAT Área Metropolitana</v>
      </c>
      <c r="AC1174" s="568" t="str">
        <f>IF($E1174="","",INDEX(Esquemas_NORM!$H$2:$K$126,MATCH($E1174,Esquemas_NORM!$A$2:$A$126,0),MATCH(AC$4,Esquemas_NORM!$H$1:$K$1,0)))</f>
        <v>ASOCIACION DE MUNICIPIOS DEL NORTE ANTIOQUEÑO - AMUNORTE</v>
      </c>
      <c r="AD1174" s="645"/>
    </row>
    <row r="1175" spans="1:30" hidden="1" x14ac:dyDescent="0.3">
      <c r="A1175" s="556">
        <v>2024</v>
      </c>
      <c r="B1175" s="529" t="s">
        <v>556</v>
      </c>
      <c r="C1175" s="529" t="s">
        <v>235</v>
      </c>
      <c r="D1175" s="529" t="s">
        <v>568</v>
      </c>
      <c r="E1175" s="529" t="s">
        <v>244</v>
      </c>
      <c r="F1175" s="529" t="s">
        <v>238</v>
      </c>
      <c r="G1175" s="529" t="s">
        <v>245</v>
      </c>
      <c r="H1175" s="557">
        <v>9.2133283507807242</v>
      </c>
      <c r="I1175" s="557">
        <v>0</v>
      </c>
      <c r="J1175" s="558">
        <v>9.2133283507807242</v>
      </c>
      <c r="K1175" s="557">
        <v>1.0866220090087229</v>
      </c>
      <c r="L1175" s="557">
        <v>3.0223812048793639</v>
      </c>
      <c r="M1175" s="558">
        <v>4.1090032138880872</v>
      </c>
      <c r="N1175" s="557">
        <v>1.374030504796649</v>
      </c>
      <c r="O1175" s="557">
        <v>11.47330251892744</v>
      </c>
      <c r="P1175" s="557">
        <v>3.6889109584153248</v>
      </c>
      <c r="Q1175" s="557">
        <v>3.4019422018796974</v>
      </c>
      <c r="R1175" s="557">
        <v>6.1579148986490937</v>
      </c>
      <c r="S1175" s="557">
        <v>10.714499904870857</v>
      </c>
      <c r="T1175" s="557">
        <v>20.630700108502626</v>
      </c>
      <c r="U1175" s="557">
        <v>4.9992635898563522</v>
      </c>
      <c r="V1175" s="558">
        <v>62.440564685898039</v>
      </c>
      <c r="W1175" s="558">
        <v>76.969632012083153</v>
      </c>
      <c r="X1175" s="557">
        <v>8.4391629417086964</v>
      </c>
      <c r="Y1175" s="559">
        <v>85.372475095269323</v>
      </c>
      <c r="Z1175" s="568" t="str">
        <f>SUBSTITUTE(SUBSTITUTE(SUBSTITUTE(SUBSTITUTE(IF(E1175="","",VLOOKUP(E1175,Esquemas_NORM!$A$2:$H$126,8,FALSE)),"PROVINCIA ADMINISTRATIVA Y DE PLANIFICACIÓN","PAT"),"PROVINCIA ADMINISTRATIVA Y DE PLANIFICACION","PAT"),"PROVINCIA ADMINISTRATIVA DE PLANIFICACION","PAT"),"PROVINCIA ADMINISTRATIVA Y PLANIFICACION","PAT")</f>
        <v>PAT BIOENERGÉTICA DEL NORTE DE ANTIOQUIA</v>
      </c>
      <c r="AA1175" s="568" t="str">
        <f>IF($E1175="","",INDEX(Esquemas_NORM!$H$2:$K$126,MATCH($E1175,Esquemas_NORM!$A$2:$A$126,0),MATCH(AA$4,Esquemas_NORM!$H$1:$K$1,0)))</f>
        <v>A la fecha no ha conformado un EAT Región</v>
      </c>
      <c r="AB1175" s="568" t="str">
        <f>IF($E1175="","",INDEX(Esquemas_NORM!$H$2:$K$126,MATCH($E1175,Esquemas_NORM!$A$2:$A$126,0),MATCH(AB$4,Esquemas_NORM!$H$1:$K$1,0)))</f>
        <v>A la fecha no ha conformado un EAT Área Metropolitana</v>
      </c>
      <c r="AC1175" s="568" t="str">
        <f>IF($E1175="","",INDEX(Esquemas_NORM!$H$2:$K$126,MATCH($E1175,Esquemas_NORM!$A$2:$A$126,0),MATCH(AC$4,Esquemas_NORM!$H$1:$K$1,0)))</f>
        <v>ASOCIACION DE MUNICIPIOS DEL NORTE ANTIOQUEÑO - AMUNORTE</v>
      </c>
      <c r="AD1175" s="645"/>
    </row>
    <row r="1176" spans="1:30" hidden="1" x14ac:dyDescent="0.3">
      <c r="A1176" s="556">
        <v>2024</v>
      </c>
      <c r="B1176" s="529" t="s">
        <v>556</v>
      </c>
      <c r="C1176" s="529" t="s">
        <v>235</v>
      </c>
      <c r="D1176" s="529" t="s">
        <v>566</v>
      </c>
      <c r="E1176" s="529" t="s">
        <v>246</v>
      </c>
      <c r="F1176" s="529" t="s">
        <v>238</v>
      </c>
      <c r="G1176" s="529" t="s">
        <v>247</v>
      </c>
      <c r="H1176" s="557">
        <v>12.609150316825122</v>
      </c>
      <c r="I1176" s="557">
        <v>3.7124084477117084E-2</v>
      </c>
      <c r="J1176" s="558">
        <v>12.646274401302239</v>
      </c>
      <c r="K1176" s="557">
        <v>0.6793373568745118</v>
      </c>
      <c r="L1176" s="557">
        <v>2.2282090525759353</v>
      </c>
      <c r="M1176" s="558">
        <v>2.9075464094504468</v>
      </c>
      <c r="N1176" s="557">
        <v>21.426058421455693</v>
      </c>
      <c r="O1176" s="557">
        <v>1.506625624093437</v>
      </c>
      <c r="P1176" s="557">
        <v>0.3949733177085184</v>
      </c>
      <c r="Q1176" s="557">
        <v>0.25362130448620601</v>
      </c>
      <c r="R1176" s="557">
        <v>1.2373890893327724</v>
      </c>
      <c r="S1176" s="557">
        <v>1.7866991249261579</v>
      </c>
      <c r="T1176" s="557">
        <v>1.847815056001108</v>
      </c>
      <c r="U1176" s="557">
        <v>0.76003876654998148</v>
      </c>
      <c r="V1176" s="558">
        <v>29.213220704553876</v>
      </c>
      <c r="W1176" s="558">
        <v>58.2346104602222</v>
      </c>
      <c r="X1176" s="557">
        <v>6.38500345751235</v>
      </c>
      <c r="Y1176" s="559">
        <v>64.592134602091164</v>
      </c>
      <c r="Z1176" s="568" t="str">
        <f>SUBSTITUTE(SUBSTITUTE(SUBSTITUTE(SUBSTITUTE(IF(E1176="","",VLOOKUP(E1176,Esquemas_NORM!$A$2:$H$126,8,FALSE)),"PROVINCIA ADMINISTRATIVA Y DE PLANIFICACIÓN","PAT"),"PROVINCIA ADMINISTRATIVA Y DE PLANIFICACION","PAT"),"PROVINCIA ADMINISTRATIVA DE PLANIFICACION","PAT"),"PROVINCIA ADMINISTRATIVA Y PLANIFICACION","PAT")</f>
        <v>PAT BIOENERGÉTICA DEL NORTE DE ANTIOQUIA</v>
      </c>
      <c r="AA1176" s="568" t="str">
        <f>IF($E1176="","",INDEX(Esquemas_NORM!$H$2:$K$126,MATCH($E1176,Esquemas_NORM!$A$2:$A$126,0),MATCH(AA$4,Esquemas_NORM!$H$1:$K$1,0)))</f>
        <v>A la fecha no ha conformado un EAT Región</v>
      </c>
      <c r="AB1176" s="568" t="str">
        <f>IF($E1176="","",INDEX(Esquemas_NORM!$H$2:$K$126,MATCH($E1176,Esquemas_NORM!$A$2:$A$126,0),MATCH(AB$4,Esquemas_NORM!$H$1:$K$1,0)))</f>
        <v>A la fecha no ha conformado un EAT Área Metropolitana</v>
      </c>
      <c r="AC1176" s="568" t="str">
        <f>IF($E1176="","",INDEX(Esquemas_NORM!$H$2:$K$126,MATCH($E1176,Esquemas_NORM!$A$2:$A$126,0),MATCH(AC$4,Esquemas_NORM!$H$1:$K$1,0)))</f>
        <v>A la fecha no ha conformado un EAT asociación - unión</v>
      </c>
      <c r="AD1176" s="645"/>
    </row>
    <row r="1177" spans="1:30" hidden="1" x14ac:dyDescent="0.3">
      <c r="A1177" s="556">
        <v>2024</v>
      </c>
      <c r="B1177" s="529" t="s">
        <v>556</v>
      </c>
      <c r="C1177" s="529" t="s">
        <v>235</v>
      </c>
      <c r="D1177" s="529" t="s">
        <v>569</v>
      </c>
      <c r="E1177" s="529" t="s">
        <v>248</v>
      </c>
      <c r="F1177" s="529" t="s">
        <v>238</v>
      </c>
      <c r="G1177" s="529" t="s">
        <v>249</v>
      </c>
      <c r="H1177" s="557">
        <v>143.82054548574419</v>
      </c>
      <c r="I1177" s="557">
        <v>0.11270424240507748</v>
      </c>
      <c r="J1177" s="558">
        <v>143.93324972814926</v>
      </c>
      <c r="K1177" s="557">
        <v>25.916430612917075</v>
      </c>
      <c r="L1177" s="557">
        <v>7.5351992007550095</v>
      </c>
      <c r="M1177" s="558">
        <v>33.451629813672085</v>
      </c>
      <c r="N1177" s="557">
        <v>34.209208021171584</v>
      </c>
      <c r="O1177" s="557">
        <v>58.746738793749678</v>
      </c>
      <c r="P1177" s="557">
        <v>10.170368880076694</v>
      </c>
      <c r="Q1177" s="557">
        <v>11.023784046106758</v>
      </c>
      <c r="R1177" s="557">
        <v>21.99655545708087</v>
      </c>
      <c r="S1177" s="557">
        <v>34.599247816555355</v>
      </c>
      <c r="T1177" s="557">
        <v>36.12448443834711</v>
      </c>
      <c r="U1177" s="557">
        <v>11.968917732851903</v>
      </c>
      <c r="V1177" s="558">
        <v>218.83930518593996</v>
      </c>
      <c r="W1177" s="558">
        <v>468.48710608972129</v>
      </c>
      <c r="X1177" s="557">
        <v>51.366219650869716</v>
      </c>
      <c r="Y1177" s="559">
        <v>519.632259523073</v>
      </c>
      <c r="Z1177" s="568" t="str">
        <f>SUBSTITUTE(SUBSTITUTE(SUBSTITUTE(SUBSTITUTE(IF(E1177="","",VLOOKUP(E1177,Esquemas_NORM!$A$2:$H$126,8,FALSE)),"PROVINCIA ADMINISTRATIVA Y DE PLANIFICACIÓN","PAT"),"PROVINCIA ADMINISTRATIVA Y DE PLANIFICACION","PAT"),"PROVINCIA ADMINISTRATIVA DE PLANIFICACION","PAT"),"PROVINCIA ADMINISTRATIVA Y PLANIFICACION","PAT")</f>
        <v>PAT DEL RIO GRANDE</v>
      </c>
      <c r="AA1177" s="568" t="str">
        <f>IF($E1177="","",INDEX(Esquemas_NORM!$H$2:$K$126,MATCH($E1177,Esquemas_NORM!$A$2:$A$126,0),MATCH(AA$4,Esquemas_NORM!$H$1:$K$1,0)))</f>
        <v>A la fecha no ha conformado un EAT Región</v>
      </c>
      <c r="AB1177" s="568" t="str">
        <f>IF($E1177="","",INDEX(Esquemas_NORM!$H$2:$K$126,MATCH($E1177,Esquemas_NORM!$A$2:$A$126,0),MATCH(AB$4,Esquemas_NORM!$H$1:$K$1,0)))</f>
        <v>A la fecha no ha conformado un EAT Área Metropolitana</v>
      </c>
      <c r="AC1177" s="568" t="str">
        <f>IF($E1177="","",INDEX(Esquemas_NORM!$H$2:$K$126,MATCH($E1177,Esquemas_NORM!$A$2:$A$126,0),MATCH(AC$4,Esquemas_NORM!$H$1:$K$1,0)))</f>
        <v>ASOCIACION DE MUNICIPIOS DEL NORTE ANTIOQUEÑO - AMUNORTE</v>
      </c>
      <c r="AD1177" s="645"/>
    </row>
    <row r="1178" spans="1:30" hidden="1" x14ac:dyDescent="0.3">
      <c r="A1178" s="556">
        <v>2024</v>
      </c>
      <c r="B1178" s="529" t="s">
        <v>556</v>
      </c>
      <c r="C1178" s="529" t="s">
        <v>235</v>
      </c>
      <c r="D1178" s="529" t="s">
        <v>569</v>
      </c>
      <c r="E1178" s="529" t="s">
        <v>250</v>
      </c>
      <c r="F1178" s="529" t="s">
        <v>238</v>
      </c>
      <c r="G1178" s="529" t="s">
        <v>251</v>
      </c>
      <c r="H1178" s="557">
        <v>90.532322976815649</v>
      </c>
      <c r="I1178" s="557">
        <v>0</v>
      </c>
      <c r="J1178" s="558">
        <v>90.532322976815649</v>
      </c>
      <c r="K1178" s="557">
        <v>149.74681822707478</v>
      </c>
      <c r="L1178" s="557">
        <v>26.736217043700066</v>
      </c>
      <c r="M1178" s="558">
        <v>176.48303527077485</v>
      </c>
      <c r="N1178" s="557">
        <v>8.21685066447648</v>
      </c>
      <c r="O1178" s="557">
        <v>46.722192292252551</v>
      </c>
      <c r="P1178" s="557">
        <v>6.4698180556622535</v>
      </c>
      <c r="Q1178" s="557">
        <v>7.4343664458904852</v>
      </c>
      <c r="R1178" s="557">
        <v>14.025466222672355</v>
      </c>
      <c r="S1178" s="557">
        <v>21.553162216699036</v>
      </c>
      <c r="T1178" s="557">
        <v>15.943538370967611</v>
      </c>
      <c r="U1178" s="557">
        <v>7.6212726586379125</v>
      </c>
      <c r="V1178" s="558">
        <v>127.98666692725868</v>
      </c>
      <c r="W1178" s="558">
        <v>417.38619648714575</v>
      </c>
      <c r="X1178" s="557">
        <v>45.763374849206762</v>
      </c>
      <c r="Y1178" s="559">
        <v>462.95261823667778</v>
      </c>
      <c r="Z1178" s="568" t="str">
        <f>SUBSTITUTE(SUBSTITUTE(SUBSTITUTE(SUBSTITUTE(IF(E1178="","",VLOOKUP(E1178,Esquemas_NORM!$A$2:$H$126,8,FALSE)),"PROVINCIA ADMINISTRATIVA Y DE PLANIFICACIÓN","PAT"),"PROVINCIA ADMINISTRATIVA Y DE PLANIFICACION","PAT"),"PROVINCIA ADMINISTRATIVA DE PLANIFICACION","PAT"),"PROVINCIA ADMINISTRATIVA Y PLANIFICACION","PAT")</f>
        <v>PAT DEL RIO GRANDE</v>
      </c>
      <c r="AA1178" s="568" t="str">
        <f>IF($E1178="","",INDEX(Esquemas_NORM!$H$2:$K$126,MATCH($E1178,Esquemas_NORM!$A$2:$A$126,0),MATCH(AA$4,Esquemas_NORM!$H$1:$K$1,0)))</f>
        <v>A la fecha no ha conformado un EAT Región</v>
      </c>
      <c r="AB1178" s="568" t="str">
        <f>IF($E1178="","",INDEX(Esquemas_NORM!$H$2:$K$126,MATCH($E1178,Esquemas_NORM!$A$2:$A$126,0),MATCH(AB$4,Esquemas_NORM!$H$1:$K$1,0)))</f>
        <v>A la fecha no ha conformado un EAT Área Metropolitana</v>
      </c>
      <c r="AC1178" s="568" t="str">
        <f>IF($E1178="","",INDEX(Esquemas_NORM!$H$2:$K$126,MATCH($E1178,Esquemas_NORM!$A$2:$A$126,0),MATCH(AC$4,Esquemas_NORM!$H$1:$K$1,0)))</f>
        <v>A la fecha no ha conformado un EAT asociación - unión</v>
      </c>
      <c r="AD1178" s="645"/>
    </row>
    <row r="1179" spans="1:30" hidden="1" x14ac:dyDescent="0.3">
      <c r="A1179" s="556">
        <v>2024</v>
      </c>
      <c r="B1179" s="529" t="s">
        <v>556</v>
      </c>
      <c r="C1179" s="529" t="s">
        <v>235</v>
      </c>
      <c r="D1179" s="529" t="s">
        <v>566</v>
      </c>
      <c r="E1179" s="529" t="s">
        <v>252</v>
      </c>
      <c r="F1179" s="529" t="s">
        <v>238</v>
      </c>
      <c r="G1179" s="529" t="s">
        <v>253</v>
      </c>
      <c r="H1179" s="557">
        <v>27.272107101829384</v>
      </c>
      <c r="I1179" s="557">
        <v>0.6178139156767396</v>
      </c>
      <c r="J1179" s="558">
        <v>27.889921017506122</v>
      </c>
      <c r="K1179" s="557">
        <v>4.7112809901879746</v>
      </c>
      <c r="L1179" s="557">
        <v>11.250847699055475</v>
      </c>
      <c r="M1179" s="558">
        <v>15.96212868924345</v>
      </c>
      <c r="N1179" s="557">
        <v>15.770623784175445</v>
      </c>
      <c r="O1179" s="557">
        <v>73.296452404117048</v>
      </c>
      <c r="P1179" s="557">
        <v>14.407505193929206</v>
      </c>
      <c r="Q1179" s="557">
        <v>9.7537769317421361</v>
      </c>
      <c r="R1179" s="557">
        <v>48.305163425330306</v>
      </c>
      <c r="S1179" s="557">
        <v>45.052849768892813</v>
      </c>
      <c r="T1179" s="557">
        <v>71.433338960545981</v>
      </c>
      <c r="U1179" s="557">
        <v>21.435755439515113</v>
      </c>
      <c r="V1179" s="558">
        <v>299.45546590824807</v>
      </c>
      <c r="W1179" s="558">
        <v>348.58233437900799</v>
      </c>
      <c r="X1179" s="557">
        <v>38.219529462792615</v>
      </c>
      <c r="Y1179" s="559">
        <v>386.63737739776838</v>
      </c>
      <c r="Z1179" s="568" t="str">
        <f>SUBSTITUTE(SUBSTITUTE(SUBSTITUTE(SUBSTITUTE(IF(E1179="","",VLOOKUP(E1179,Esquemas_NORM!$A$2:$H$126,8,FALSE)),"PROVINCIA ADMINISTRATIVA Y DE PLANIFICACIÓN","PAT"),"PROVINCIA ADMINISTRATIVA Y DE PLANIFICACION","PAT"),"PROVINCIA ADMINISTRATIVA DE PLANIFICACION","PAT"),"PROVINCIA ADMINISTRATIVA Y PLANIFICACION","PAT")</f>
        <v>PAT BIOENERGÉTICA DEL NORTE DE ANTIOQUIA</v>
      </c>
      <c r="AA1179" s="568" t="str">
        <f>IF($E1179="","",INDEX(Esquemas_NORM!$H$2:$K$126,MATCH($E1179,Esquemas_NORM!$A$2:$A$126,0),MATCH(AA$4,Esquemas_NORM!$H$1:$K$1,0)))</f>
        <v>A la fecha no ha conformado un EAT Región</v>
      </c>
      <c r="AB1179" s="568" t="str">
        <f>IF($E1179="","",INDEX(Esquemas_NORM!$H$2:$K$126,MATCH($E1179,Esquemas_NORM!$A$2:$A$126,0),MATCH(AB$4,Esquemas_NORM!$H$1:$K$1,0)))</f>
        <v>A la fecha no ha conformado un EAT Área Metropolitana</v>
      </c>
      <c r="AC1179" s="568" t="str">
        <f>IF($E1179="","",INDEX(Esquemas_NORM!$H$2:$K$126,MATCH($E1179,Esquemas_NORM!$A$2:$A$126,0),MATCH(AC$4,Esquemas_NORM!$H$1:$K$1,0)))</f>
        <v>ASOCIACION DE MUNICIPIOS DEL NORTE ANTIOQUEÑO - AMUNORTE</v>
      </c>
      <c r="AD1179" s="645"/>
    </row>
    <row r="1180" spans="1:30" hidden="1" x14ac:dyDescent="0.3">
      <c r="A1180" s="556">
        <v>2024</v>
      </c>
      <c r="B1180" s="529" t="s">
        <v>556</v>
      </c>
      <c r="C1180" s="529" t="s">
        <v>235</v>
      </c>
      <c r="D1180" s="529" t="s">
        <v>566</v>
      </c>
      <c r="E1180" s="529" t="s">
        <v>254</v>
      </c>
      <c r="F1180" s="529" t="s">
        <v>238</v>
      </c>
      <c r="G1180" s="529" t="s">
        <v>255</v>
      </c>
      <c r="H1180" s="557">
        <v>6.9201615030198003</v>
      </c>
      <c r="I1180" s="557">
        <v>0</v>
      </c>
      <c r="J1180" s="558">
        <v>6.9201615030198003</v>
      </c>
      <c r="K1180" s="557">
        <v>0.43930387960758094</v>
      </c>
      <c r="L1180" s="557">
        <v>2.8428468835479217</v>
      </c>
      <c r="M1180" s="558">
        <v>3.2821507631555025</v>
      </c>
      <c r="N1180" s="557">
        <v>26.190975871619198</v>
      </c>
      <c r="O1180" s="557">
        <v>3.2419378387141888</v>
      </c>
      <c r="P1180" s="557">
        <v>0.5983452020492217</v>
      </c>
      <c r="Q1180" s="557">
        <v>0.52144847339626177</v>
      </c>
      <c r="R1180" s="557">
        <v>1.321347531051458</v>
      </c>
      <c r="S1180" s="557">
        <v>2.9728333742995963</v>
      </c>
      <c r="T1180" s="557">
        <v>4.4563752455594692</v>
      </c>
      <c r="U1180" s="557">
        <v>1.0635104702607385</v>
      </c>
      <c r="V1180" s="558">
        <v>40.366774006950131</v>
      </c>
      <c r="W1180" s="558">
        <v>62.881899819996889</v>
      </c>
      <c r="X1180" s="557">
        <v>6.8945450925616445</v>
      </c>
      <c r="Y1180" s="559">
        <v>69.746772668513856</v>
      </c>
      <c r="Z1180" s="568" t="str">
        <f>SUBSTITUTE(SUBSTITUTE(SUBSTITUTE(SUBSTITUTE(IF(E1180="","",VLOOKUP(E1180,Esquemas_NORM!$A$2:$H$126,8,FALSE)),"PROVINCIA ADMINISTRATIVA Y DE PLANIFICACIÓN","PAT"),"PROVINCIA ADMINISTRATIVA Y DE PLANIFICACION","PAT"),"PROVINCIA ADMINISTRATIVA DE PLANIFICACION","PAT"),"PROVINCIA ADMINISTRATIVA Y PLANIFICACION","PAT")</f>
        <v>PAT BIOENERGÉTICA DEL NORTE DE ANTIOQUIA</v>
      </c>
      <c r="AA1180" s="568" t="str">
        <f>IF($E1180="","",INDEX(Esquemas_NORM!$H$2:$K$126,MATCH($E1180,Esquemas_NORM!$A$2:$A$126,0),MATCH(AA$4,Esquemas_NORM!$H$1:$K$1,0)))</f>
        <v>A la fecha no ha conformado un EAT Región</v>
      </c>
      <c r="AB1180" s="568" t="str">
        <f>IF($E1180="","",INDEX(Esquemas_NORM!$H$2:$K$126,MATCH($E1180,Esquemas_NORM!$A$2:$A$126,0),MATCH(AB$4,Esquemas_NORM!$H$1:$K$1,0)))</f>
        <v>A la fecha no ha conformado un EAT Área Metropolitana</v>
      </c>
      <c r="AC1180" s="568" t="str">
        <f>IF($E1180="","",INDEX(Esquemas_NORM!$H$2:$K$126,MATCH($E1180,Esquemas_NORM!$A$2:$A$126,0),MATCH(AC$4,Esquemas_NORM!$H$1:$K$1,0)))</f>
        <v>A la fecha no ha conformado un EAT asociación - unión</v>
      </c>
      <c r="AD1180" s="645"/>
    </row>
    <row r="1181" spans="1:30" hidden="1" x14ac:dyDescent="0.3">
      <c r="A1181" s="556">
        <v>2024</v>
      </c>
      <c r="B1181" s="529" t="s">
        <v>556</v>
      </c>
      <c r="C1181" s="529" t="s">
        <v>235</v>
      </c>
      <c r="D1181" s="529" t="s">
        <v>570</v>
      </c>
      <c r="E1181" s="529" t="s">
        <v>256</v>
      </c>
      <c r="F1181" s="529" t="s">
        <v>238</v>
      </c>
      <c r="G1181" s="529" t="s">
        <v>257</v>
      </c>
      <c r="H1181" s="557">
        <v>35.252782157167417</v>
      </c>
      <c r="I1181" s="557">
        <v>0</v>
      </c>
      <c r="J1181" s="558">
        <v>35.252782157167417</v>
      </c>
      <c r="K1181" s="557">
        <v>4.4102911533915092</v>
      </c>
      <c r="L1181" s="557">
        <v>8.8067310632530464</v>
      </c>
      <c r="M1181" s="558">
        <v>13.217022216644555</v>
      </c>
      <c r="N1181" s="557">
        <v>9.9211552211946366</v>
      </c>
      <c r="O1181" s="557">
        <v>50.196580133770233</v>
      </c>
      <c r="P1181" s="557">
        <v>11.65361674517929</v>
      </c>
      <c r="Q1181" s="557">
        <v>10.143491064406605</v>
      </c>
      <c r="R1181" s="557">
        <v>20.690343708902635</v>
      </c>
      <c r="S1181" s="557">
        <v>22.841350823967112</v>
      </c>
      <c r="T1181" s="557">
        <v>48.680568109499198</v>
      </c>
      <c r="U1181" s="557">
        <v>11.386778103633979</v>
      </c>
      <c r="V1181" s="558">
        <v>185.51388391055369</v>
      </c>
      <c r="W1181" s="558">
        <v>246.43833416942172</v>
      </c>
      <c r="X1181" s="557">
        <v>27.020179293729857</v>
      </c>
      <c r="Y1181" s="559">
        <v>273.34222597161022</v>
      </c>
      <c r="Z1181" s="568" t="str">
        <f>SUBSTITUTE(SUBSTITUTE(SUBSTITUTE(SUBSTITUTE(IF(E1181="","",VLOOKUP(E1181,Esquemas_NORM!$A$2:$H$126,8,FALSE)),"PROVINCIA ADMINISTRATIVA Y DE PLANIFICACIÓN","PAT"),"PROVINCIA ADMINISTRATIVA Y DE PLANIFICACION","PAT"),"PROVINCIA ADMINISTRATIVA DE PLANIFICACION","PAT"),"PROVINCIA ADMINISTRATIVA Y PLANIFICACION","PAT")</f>
        <v>PAT BIOENERGÉTICA DEL NORTE DE ANTIOQUIA</v>
      </c>
      <c r="AA1181" s="568" t="str">
        <f>IF($E1181="","",INDEX(Esquemas_NORM!$H$2:$K$126,MATCH($E1181,Esquemas_NORM!$A$2:$A$126,0),MATCH(AA$4,Esquemas_NORM!$H$1:$K$1,0)))</f>
        <v>A la fecha no ha conformado un EAT Región</v>
      </c>
      <c r="AB1181" s="568" t="str">
        <f>IF($E1181="","",INDEX(Esquemas_NORM!$H$2:$K$126,MATCH($E1181,Esquemas_NORM!$A$2:$A$126,0),MATCH(AB$4,Esquemas_NORM!$H$1:$K$1,0)))</f>
        <v>A la fecha no ha conformado un EAT Área Metropolitana</v>
      </c>
      <c r="AC1181" s="568" t="str">
        <f>IF($E1181="","",INDEX(Esquemas_NORM!$H$2:$K$126,MATCH($E1181,Esquemas_NORM!$A$2:$A$126,0),MATCH(AC$4,Esquemas_NORM!$H$1:$K$1,0)))</f>
        <v>ASOCIACION DE MUNICIPIOS DEL NORTE ANTIOQUEÑO - AMUNORTE</v>
      </c>
      <c r="AD1181" s="645"/>
    </row>
    <row r="1182" spans="1:30" hidden="1" x14ac:dyDescent="0.3">
      <c r="A1182" s="556">
        <v>2024</v>
      </c>
      <c r="B1182" s="529" t="s">
        <v>556</v>
      </c>
      <c r="C1182" s="529" t="s">
        <v>235</v>
      </c>
      <c r="D1182" s="529" t="s">
        <v>570</v>
      </c>
      <c r="E1182" s="529" t="s">
        <v>258</v>
      </c>
      <c r="F1182" s="529" t="s">
        <v>238</v>
      </c>
      <c r="G1182" s="529" t="s">
        <v>259</v>
      </c>
      <c r="H1182" s="557">
        <v>11.736463528852145</v>
      </c>
      <c r="I1182" s="557">
        <v>0</v>
      </c>
      <c r="J1182" s="558">
        <v>11.736463528852145</v>
      </c>
      <c r="K1182" s="557">
        <v>1.1380375746274645</v>
      </c>
      <c r="L1182" s="557">
        <v>2.6096944600556413</v>
      </c>
      <c r="M1182" s="558">
        <v>3.7477320346831058</v>
      </c>
      <c r="N1182" s="557">
        <v>15.835694718051776</v>
      </c>
      <c r="O1182" s="557">
        <v>6.8393708585400805</v>
      </c>
      <c r="P1182" s="557">
        <v>1.5524489906801728</v>
      </c>
      <c r="Q1182" s="557">
        <v>1.3924698397843114</v>
      </c>
      <c r="R1182" s="557">
        <v>4.2486747411534811</v>
      </c>
      <c r="S1182" s="557">
        <v>4.9489012808380073</v>
      </c>
      <c r="T1182" s="557">
        <v>9.5840169781265327</v>
      </c>
      <c r="U1182" s="557">
        <v>2.6002475116430213</v>
      </c>
      <c r="V1182" s="558">
        <v>47.001824918817384</v>
      </c>
      <c r="W1182" s="558">
        <v>72.210274347263137</v>
      </c>
      <c r="X1182" s="557">
        <v>7.9173338283120671</v>
      </c>
      <c r="Y1182" s="559">
        <v>80.093534127413619</v>
      </c>
      <c r="Z1182" s="568" t="str">
        <f>SUBSTITUTE(SUBSTITUTE(SUBSTITUTE(SUBSTITUTE(IF(E1182="","",VLOOKUP(E1182,Esquemas_NORM!$A$2:$H$126,8,FALSE)),"PROVINCIA ADMINISTRATIVA Y DE PLANIFICACIÓN","PAT"),"PROVINCIA ADMINISTRATIVA Y DE PLANIFICACION","PAT"),"PROVINCIA ADMINISTRATIVA DE PLANIFICACION","PAT"),"PROVINCIA ADMINISTRATIVA Y PLANIFICACION","PAT")</f>
        <v>PAT BIOENERGÉTICA DEL NORTE DE ANTIOQUIA</v>
      </c>
      <c r="AA1182" s="568" t="str">
        <f>IF($E1182="","",INDEX(Esquemas_NORM!$H$2:$K$126,MATCH($E1182,Esquemas_NORM!$A$2:$A$126,0),MATCH(AA$4,Esquemas_NORM!$H$1:$K$1,0)))</f>
        <v>A la fecha no ha conformado un EAT Región</v>
      </c>
      <c r="AB1182" s="568" t="str">
        <f>IF($E1182="","",INDEX(Esquemas_NORM!$H$2:$K$126,MATCH($E1182,Esquemas_NORM!$A$2:$A$126,0),MATCH(AB$4,Esquemas_NORM!$H$1:$K$1,0)))</f>
        <v>A la fecha no ha conformado un EAT Área Metropolitana</v>
      </c>
      <c r="AC1182" s="568" t="str">
        <f>IF($E1182="","",INDEX(Esquemas_NORM!$H$2:$K$126,MATCH($E1182,Esquemas_NORM!$A$2:$A$126,0),MATCH(AC$4,Esquemas_NORM!$H$1:$K$1,0)))</f>
        <v>ASOCIACION DE MUNICIPIOS DEL NORTE ANTIOQUEÑO - AMUNORTE</v>
      </c>
      <c r="AD1182" s="645"/>
    </row>
    <row r="1183" spans="1:30" hidden="1" x14ac:dyDescent="0.3">
      <c r="A1183" s="556">
        <v>2024</v>
      </c>
      <c r="B1183" s="529" t="s">
        <v>556</v>
      </c>
      <c r="C1183" s="529" t="s">
        <v>235</v>
      </c>
      <c r="D1183" s="529" t="s">
        <v>569</v>
      </c>
      <c r="E1183" s="529" t="s">
        <v>260</v>
      </c>
      <c r="F1183" s="529" t="s">
        <v>238</v>
      </c>
      <c r="G1183" s="529" t="s">
        <v>261</v>
      </c>
      <c r="H1183" s="557">
        <v>3.7668179531684003</v>
      </c>
      <c r="I1183" s="557">
        <v>0</v>
      </c>
      <c r="J1183" s="558">
        <v>3.7668179531684003</v>
      </c>
      <c r="K1183" s="557">
        <v>1.3302220321685054</v>
      </c>
      <c r="L1183" s="557">
        <v>0.65895167710404112</v>
      </c>
      <c r="M1183" s="558">
        <v>1.9891737092725466</v>
      </c>
      <c r="N1183" s="557">
        <v>2.0911102457316861</v>
      </c>
      <c r="O1183" s="557">
        <v>6.8372571204770711</v>
      </c>
      <c r="P1183" s="557">
        <v>1.2586249735553399</v>
      </c>
      <c r="Q1183" s="557">
        <v>1.2757484200095006</v>
      </c>
      <c r="R1183" s="557">
        <v>4.6597091324381763</v>
      </c>
      <c r="S1183" s="557">
        <v>4.2850638559700611</v>
      </c>
      <c r="T1183" s="557">
        <v>7.3364119824050888</v>
      </c>
      <c r="U1183" s="557">
        <v>2.6541717695416978</v>
      </c>
      <c r="V1183" s="558">
        <v>30.398097500128625</v>
      </c>
      <c r="W1183" s="558">
        <v>37.164326586758108</v>
      </c>
      <c r="X1183" s="557">
        <v>4.0747993654870243</v>
      </c>
      <c r="Y1183" s="559">
        <v>41.22158912572749</v>
      </c>
      <c r="Z1183" s="568" t="str">
        <f>SUBSTITUTE(SUBSTITUTE(SUBSTITUTE(SUBSTITUTE(IF(E1183="","",VLOOKUP(E1183,Esquemas_NORM!$A$2:$H$126,8,FALSE)),"PROVINCIA ADMINISTRATIVA Y DE PLANIFICACIÓN","PAT"),"PROVINCIA ADMINISTRATIVA Y DE PLANIFICACION","PAT"),"PROVINCIA ADMINISTRATIVA DE PLANIFICACION","PAT"),"PROVINCIA ADMINISTRATIVA Y PLANIFICACION","PAT")</f>
        <v>PAT BIOENERGÉTICA DEL NORTE DE ANTIOQUIA</v>
      </c>
      <c r="AA1183" s="568" t="str">
        <f>IF($E1183="","",INDEX(Esquemas_NORM!$H$2:$K$126,MATCH($E1183,Esquemas_NORM!$A$2:$A$126,0),MATCH(AA$4,Esquemas_NORM!$H$1:$K$1,0)))</f>
        <v>A la fecha no ha conformado un EAT Región</v>
      </c>
      <c r="AB1183" s="568" t="str">
        <f>IF($E1183="","",INDEX(Esquemas_NORM!$H$2:$K$126,MATCH($E1183,Esquemas_NORM!$A$2:$A$126,0),MATCH(AB$4,Esquemas_NORM!$H$1:$K$1,0)))</f>
        <v>A la fecha no ha conformado un EAT Área Metropolitana</v>
      </c>
      <c r="AC1183" s="568" t="str">
        <f>IF($E1183="","",INDEX(Esquemas_NORM!$H$2:$K$126,MATCH($E1183,Esquemas_NORM!$A$2:$A$126,0),MATCH(AC$4,Esquemas_NORM!$H$1:$K$1,0)))</f>
        <v>ASOCIACION DE MUNICIPIOS DEL NORTE ANTIOQUEÑO - AMUNORTE</v>
      </c>
      <c r="AD1183" s="645"/>
    </row>
    <row r="1184" spans="1:30" hidden="1" x14ac:dyDescent="0.3">
      <c r="A1184" s="556">
        <v>2024</v>
      </c>
      <c r="B1184" s="529" t="s">
        <v>556</v>
      </c>
      <c r="C1184" s="529" t="s">
        <v>235</v>
      </c>
      <c r="D1184" s="529" t="s">
        <v>569</v>
      </c>
      <c r="E1184" s="529" t="s">
        <v>262</v>
      </c>
      <c r="F1184" s="529" t="s">
        <v>238</v>
      </c>
      <c r="G1184" s="529" t="s">
        <v>263</v>
      </c>
      <c r="H1184" s="557">
        <v>108.46844623885964</v>
      </c>
      <c r="I1184" s="557">
        <v>0</v>
      </c>
      <c r="J1184" s="558">
        <v>108.46844623885964</v>
      </c>
      <c r="K1184" s="557">
        <v>466.18794575042682</v>
      </c>
      <c r="L1184" s="557">
        <v>44.653827060093114</v>
      </c>
      <c r="M1184" s="558">
        <v>510.84177281051996</v>
      </c>
      <c r="N1184" s="557">
        <v>18.478577605792687</v>
      </c>
      <c r="O1184" s="557">
        <v>69.297530186530466</v>
      </c>
      <c r="P1184" s="557">
        <v>17.145258858422206</v>
      </c>
      <c r="Q1184" s="557">
        <v>17.935539668977388</v>
      </c>
      <c r="R1184" s="557">
        <v>37.731493033855138</v>
      </c>
      <c r="S1184" s="557">
        <v>47.596208228533605</v>
      </c>
      <c r="T1184" s="557">
        <v>48.738851042425665</v>
      </c>
      <c r="U1184" s="557">
        <v>18.833567663634206</v>
      </c>
      <c r="V1184" s="558">
        <v>275.75702628817135</v>
      </c>
      <c r="W1184" s="558">
        <v>875.7440602222041</v>
      </c>
      <c r="X1184" s="557">
        <v>96.018996404825046</v>
      </c>
      <c r="Y1184" s="559">
        <v>971.34981702151538</v>
      </c>
      <c r="Z1184" s="568" t="str">
        <f>SUBSTITUTE(SUBSTITUTE(SUBSTITUTE(SUBSTITUTE(IF(E1184="","",VLOOKUP(E1184,Esquemas_NORM!$A$2:$H$126,8,FALSE)),"PROVINCIA ADMINISTRATIVA Y DE PLANIFICACIÓN","PAT"),"PROVINCIA ADMINISTRATIVA Y DE PLANIFICACION","PAT"),"PROVINCIA ADMINISTRATIVA DE PLANIFICACION","PAT"),"PROVINCIA ADMINISTRATIVA Y PLANIFICACION","PAT")</f>
        <v>PAT DEL RIO GRANDE</v>
      </c>
      <c r="AA1184" s="568" t="str">
        <f>IF($E1184="","",INDEX(Esquemas_NORM!$H$2:$K$126,MATCH($E1184,Esquemas_NORM!$A$2:$A$126,0),MATCH(AA$4,Esquemas_NORM!$H$1:$K$1,0)))</f>
        <v>A la fecha no ha conformado un EAT Región</v>
      </c>
      <c r="AB1184" s="568" t="str">
        <f>IF($E1184="","",INDEX(Esquemas_NORM!$H$2:$K$126,MATCH($E1184,Esquemas_NORM!$A$2:$A$126,0),MATCH(AB$4,Esquemas_NORM!$H$1:$K$1,0)))</f>
        <v>A la fecha no ha conformado un EAT Área Metropolitana</v>
      </c>
      <c r="AC1184" s="568" t="str">
        <f>IF($E1184="","",INDEX(Esquemas_NORM!$H$2:$K$126,MATCH($E1184,Esquemas_NORM!$A$2:$A$126,0),MATCH(AC$4,Esquemas_NORM!$H$1:$K$1,0)))</f>
        <v>A la fecha no ha conformado un EAT asociación - unión</v>
      </c>
      <c r="AD1184" s="645"/>
    </row>
    <row r="1185" spans="1:30" hidden="1" x14ac:dyDescent="0.3">
      <c r="A1185" s="556">
        <v>2024</v>
      </c>
      <c r="B1185" s="529" t="s">
        <v>556</v>
      </c>
      <c r="C1185" s="529" t="s">
        <v>235</v>
      </c>
      <c r="D1185" s="529" t="s">
        <v>569</v>
      </c>
      <c r="E1185" s="529" t="s">
        <v>264</v>
      </c>
      <c r="F1185" s="529" t="s">
        <v>238</v>
      </c>
      <c r="G1185" s="529" t="s">
        <v>265</v>
      </c>
      <c r="H1185" s="557">
        <v>192.67259254213758</v>
      </c>
      <c r="I1185" s="557">
        <v>1.6241175334568081</v>
      </c>
      <c r="J1185" s="558">
        <v>194.29671007559438</v>
      </c>
      <c r="K1185" s="557">
        <v>185.24386657293411</v>
      </c>
      <c r="L1185" s="557">
        <v>26.654112443881026</v>
      </c>
      <c r="M1185" s="558">
        <v>211.89797901681513</v>
      </c>
      <c r="N1185" s="557">
        <v>33.420741348506468</v>
      </c>
      <c r="O1185" s="557">
        <v>110.97667869543305</v>
      </c>
      <c r="P1185" s="557">
        <v>13.599707647599502</v>
      </c>
      <c r="Q1185" s="557">
        <v>18.258003307610871</v>
      </c>
      <c r="R1185" s="557">
        <v>42.072311142676703</v>
      </c>
      <c r="S1185" s="557">
        <v>66.425299814476858</v>
      </c>
      <c r="T1185" s="557">
        <v>119.00118849587999</v>
      </c>
      <c r="U1185" s="557">
        <v>22.291408831631969</v>
      </c>
      <c r="V1185" s="558">
        <v>426.04533928381545</v>
      </c>
      <c r="W1185" s="558">
        <v>899.78494932646595</v>
      </c>
      <c r="X1185" s="557">
        <v>98.654905855205314</v>
      </c>
      <c r="Y1185" s="559">
        <v>998.015271339891</v>
      </c>
      <c r="Z1185" s="568" t="str">
        <f>SUBSTITUTE(SUBSTITUTE(SUBSTITUTE(SUBSTITUTE(IF(E1185="","",VLOOKUP(E1185,Esquemas_NORM!$A$2:$H$126,8,FALSE)),"PROVINCIA ADMINISTRATIVA Y DE PLANIFICACIÓN","PAT"),"PROVINCIA ADMINISTRATIVA Y DE PLANIFICACION","PAT"),"PROVINCIA ADMINISTRATIVA DE PLANIFICACION","PAT"),"PROVINCIA ADMINISTRATIVA Y PLANIFICACION","PAT")</f>
        <v>PAT DEL RIO GRANDE</v>
      </c>
      <c r="AA1185" s="568" t="str">
        <f>IF($E1185="","",INDEX(Esquemas_NORM!$H$2:$K$126,MATCH($E1185,Esquemas_NORM!$A$2:$A$126,0),MATCH(AA$4,Esquemas_NORM!$H$1:$K$1,0)))</f>
        <v>A la fecha no ha conformado un EAT Región</v>
      </c>
      <c r="AB1185" s="568" t="str">
        <f>IF($E1185="","",INDEX(Esquemas_NORM!$H$2:$K$126,MATCH($E1185,Esquemas_NORM!$A$2:$A$126,0),MATCH(AB$4,Esquemas_NORM!$H$1:$K$1,0)))</f>
        <v>A la fecha no ha conformado un EAT Área Metropolitana</v>
      </c>
      <c r="AC1185" s="568" t="str">
        <f>IF($E1185="","",INDEX(Esquemas_NORM!$H$2:$K$126,MATCH($E1185,Esquemas_NORM!$A$2:$A$126,0),MATCH(AC$4,Esquemas_NORM!$H$1:$K$1,0)))</f>
        <v>A la fecha no ha conformado un EAT asociación - unión</v>
      </c>
      <c r="AD1185" s="645"/>
    </row>
    <row r="1186" spans="1:30" hidden="1" x14ac:dyDescent="0.3">
      <c r="A1186" s="556">
        <v>2024</v>
      </c>
      <c r="B1186" s="529" t="s">
        <v>556</v>
      </c>
      <c r="C1186" s="529" t="s">
        <v>235</v>
      </c>
      <c r="D1186" s="529" t="s">
        <v>570</v>
      </c>
      <c r="E1186" s="529" t="s">
        <v>266</v>
      </c>
      <c r="F1186" s="529" t="s">
        <v>238</v>
      </c>
      <c r="G1186" s="529" t="s">
        <v>267</v>
      </c>
      <c r="H1186" s="557">
        <v>8.9754511280208078</v>
      </c>
      <c r="I1186" s="557">
        <v>1.1840719390554795</v>
      </c>
      <c r="J1186" s="558">
        <v>10.159523067076288</v>
      </c>
      <c r="K1186" s="557">
        <v>2.9260718116868416</v>
      </c>
      <c r="L1186" s="557">
        <v>1.0503095547257719</v>
      </c>
      <c r="M1186" s="558">
        <v>3.9763813664126135</v>
      </c>
      <c r="N1186" s="557">
        <v>2.5320118085367644</v>
      </c>
      <c r="O1186" s="557">
        <v>16.932316313769434</v>
      </c>
      <c r="P1186" s="557">
        <v>1.9345271835200049</v>
      </c>
      <c r="Q1186" s="557">
        <v>2.0820762809094098</v>
      </c>
      <c r="R1186" s="557">
        <v>5.2668670310495864</v>
      </c>
      <c r="S1186" s="557">
        <v>8.5821581618726039</v>
      </c>
      <c r="T1186" s="557">
        <v>19.464897656960297</v>
      </c>
      <c r="U1186" s="557">
        <v>3.6358340167798873</v>
      </c>
      <c r="V1186" s="558">
        <v>60.430688453397984</v>
      </c>
      <c r="W1186" s="558">
        <v>78.612264158468037</v>
      </c>
      <c r="X1186" s="557">
        <v>8.6192656650086708</v>
      </c>
      <c r="Y1186" s="559">
        <v>87.194434851891884</v>
      </c>
      <c r="Z1186" s="568" t="str">
        <f>SUBSTITUTE(SUBSTITUTE(SUBSTITUTE(SUBSTITUTE(IF(E1186="","",VLOOKUP(E1186,Esquemas_NORM!$A$2:$H$126,8,FALSE)),"PROVINCIA ADMINISTRATIVA Y DE PLANIFICACIÓN","PAT"),"PROVINCIA ADMINISTRATIVA Y DE PLANIFICACION","PAT"),"PROVINCIA ADMINISTRATIVA DE PLANIFICACION","PAT"),"PROVINCIA ADMINISTRATIVA Y PLANIFICACION","PAT")</f>
        <v>PAT BIOENERGÉTICA DEL NORTE DE ANTIOQUIA</v>
      </c>
      <c r="AA1186" s="568" t="str">
        <f>IF($E1186="","",INDEX(Esquemas_NORM!$H$2:$K$126,MATCH($E1186,Esquemas_NORM!$A$2:$A$126,0),MATCH(AA$4,Esquemas_NORM!$H$1:$K$1,0)))</f>
        <v>A la fecha no ha conformado un EAT Región</v>
      </c>
      <c r="AB1186" s="568" t="str">
        <f>IF($E1186="","",INDEX(Esquemas_NORM!$H$2:$K$126,MATCH($E1186,Esquemas_NORM!$A$2:$A$126,0),MATCH(AB$4,Esquemas_NORM!$H$1:$K$1,0)))</f>
        <v>A la fecha no ha conformado un EAT Área Metropolitana</v>
      </c>
      <c r="AC1186" s="568" t="str">
        <f>IF($E1186="","",INDEX(Esquemas_NORM!$H$2:$K$126,MATCH($E1186,Esquemas_NORM!$A$2:$A$126,0),MATCH(AC$4,Esquemas_NORM!$H$1:$K$1,0)))</f>
        <v>ASOCIACION DE MUNICIPIOS DEL NORTE ANTIOQUEÑO - AMUNORTE</v>
      </c>
      <c r="AD1186" s="645"/>
    </row>
    <row r="1187" spans="1:30" hidden="1" x14ac:dyDescent="0.3">
      <c r="A1187" s="556">
        <v>2024</v>
      </c>
      <c r="B1187" s="529" t="s">
        <v>556</v>
      </c>
      <c r="C1187" s="529" t="s">
        <v>235</v>
      </c>
      <c r="D1187" s="529" t="s">
        <v>568</v>
      </c>
      <c r="E1187" s="529" t="s">
        <v>268</v>
      </c>
      <c r="F1187" s="529" t="s">
        <v>238</v>
      </c>
      <c r="G1187" s="529" t="s">
        <v>269</v>
      </c>
      <c r="H1187" s="557">
        <v>12.523719560052198</v>
      </c>
      <c r="I1187" s="557">
        <v>0.14158930157985999</v>
      </c>
      <c r="J1187" s="558">
        <v>12.665308861632058</v>
      </c>
      <c r="K1187" s="557">
        <v>0.89632856690338647</v>
      </c>
      <c r="L1187" s="557">
        <v>6.0054381792576663</v>
      </c>
      <c r="M1187" s="558">
        <v>6.9017667461610532</v>
      </c>
      <c r="N1187" s="557">
        <v>2.1284929833525266</v>
      </c>
      <c r="O1187" s="557">
        <v>27.231362488688845</v>
      </c>
      <c r="P1187" s="557">
        <v>5.0709168882029809</v>
      </c>
      <c r="Q1187" s="557">
        <v>4.2718167304372674</v>
      </c>
      <c r="R1187" s="557">
        <v>10.103105957408008</v>
      </c>
      <c r="S1187" s="557">
        <v>14.08233568629325</v>
      </c>
      <c r="T1187" s="557">
        <v>36.476744221732815</v>
      </c>
      <c r="U1187" s="557">
        <v>13.74396560167569</v>
      </c>
      <c r="V1187" s="558">
        <v>113.10874055779138</v>
      </c>
      <c r="W1187" s="558">
        <v>134.59421621532144</v>
      </c>
      <c r="X1187" s="557">
        <v>14.757281436327039</v>
      </c>
      <c r="Y1187" s="559">
        <v>149.28798633214345</v>
      </c>
      <c r="Z1187" s="568" t="str">
        <f>SUBSTITUTE(SUBSTITUTE(SUBSTITUTE(SUBSTITUTE(IF(E1187="","",VLOOKUP(E1187,Esquemas_NORM!$A$2:$H$126,8,FALSE)),"PROVINCIA ADMINISTRATIVA Y DE PLANIFICACIÓN","PAT"),"PROVINCIA ADMINISTRATIVA Y DE PLANIFICACION","PAT"),"PROVINCIA ADMINISTRATIVA DE PLANIFICACION","PAT"),"PROVINCIA ADMINISTRATIVA Y PLANIFICACION","PAT")</f>
        <v>PAT BIOENERGÉTICA DEL NORTE DE ANTIOQUIA</v>
      </c>
      <c r="AA1187" s="568" t="str">
        <f>IF($E1187="","",INDEX(Esquemas_NORM!$H$2:$K$126,MATCH($E1187,Esquemas_NORM!$A$2:$A$126,0),MATCH(AA$4,Esquemas_NORM!$H$1:$K$1,0)))</f>
        <v>A la fecha no ha conformado un EAT Región</v>
      </c>
      <c r="AB1187" s="568" t="str">
        <f>IF($E1187="","",INDEX(Esquemas_NORM!$H$2:$K$126,MATCH($E1187,Esquemas_NORM!$A$2:$A$126,0),MATCH(AB$4,Esquemas_NORM!$H$1:$K$1,0)))</f>
        <v>A la fecha no ha conformado un EAT Área Metropolitana</v>
      </c>
      <c r="AC1187" s="568" t="str">
        <f>IF($E1187="","",INDEX(Esquemas_NORM!$H$2:$K$126,MATCH($E1187,Esquemas_NORM!$A$2:$A$126,0),MATCH(AC$4,Esquemas_NORM!$H$1:$K$1,0)))</f>
        <v>A la fecha no ha conformado un EAT asociación - unión</v>
      </c>
      <c r="AD1187" s="645"/>
    </row>
    <row r="1188" spans="1:30" hidden="1" x14ac:dyDescent="0.3">
      <c r="A1188" s="556">
        <v>2024</v>
      </c>
      <c r="B1188" s="529" t="s">
        <v>556</v>
      </c>
      <c r="C1188" s="529" t="s">
        <v>235</v>
      </c>
      <c r="D1188" s="529" t="s">
        <v>568</v>
      </c>
      <c r="E1188" s="529" t="s">
        <v>270</v>
      </c>
      <c r="F1188" s="529" t="s">
        <v>238</v>
      </c>
      <c r="G1188" s="529" t="s">
        <v>271</v>
      </c>
      <c r="H1188" s="557">
        <v>60.45293053190305</v>
      </c>
      <c r="I1188" s="557">
        <v>2.8737461925851398E-2</v>
      </c>
      <c r="J1188" s="558">
        <v>60.4816679938289</v>
      </c>
      <c r="K1188" s="557">
        <v>143.16712681947752</v>
      </c>
      <c r="L1188" s="557">
        <v>15.80338686054529</v>
      </c>
      <c r="M1188" s="558">
        <v>158.9705136800228</v>
      </c>
      <c r="N1188" s="557">
        <v>22.702997091067441</v>
      </c>
      <c r="O1188" s="557">
        <v>111.5554759239448</v>
      </c>
      <c r="P1188" s="557">
        <v>13.719775326177356</v>
      </c>
      <c r="Q1188" s="557">
        <v>18.601113656652622</v>
      </c>
      <c r="R1188" s="557">
        <v>30.997970968180667</v>
      </c>
      <c r="S1188" s="557">
        <v>55.532711362806225</v>
      </c>
      <c r="T1188" s="557">
        <v>105.77609608482184</v>
      </c>
      <c r="U1188" s="557">
        <v>22.261583466894514</v>
      </c>
      <c r="V1188" s="558">
        <v>381.14772388054547</v>
      </c>
      <c r="W1188" s="558">
        <v>608.45389346371655</v>
      </c>
      <c r="X1188" s="557">
        <v>66.712564620962638</v>
      </c>
      <c r="Y1188" s="559">
        <v>674.87934537866238</v>
      </c>
      <c r="Z1188" s="568" t="str">
        <f>SUBSTITUTE(SUBSTITUTE(SUBSTITUTE(SUBSTITUTE(IF(E1188="","",VLOOKUP(E1188,Esquemas_NORM!$A$2:$H$126,8,FALSE)),"PROVINCIA ADMINISTRATIVA Y DE PLANIFICACIÓN","PAT"),"PROVINCIA ADMINISTRATIVA Y DE PLANIFICACION","PAT"),"PROVINCIA ADMINISTRATIVA DE PLANIFICACION","PAT"),"PROVINCIA ADMINISTRATIVA Y PLANIFICACION","PAT")</f>
        <v>PAT BIOENERGÉTICA DEL NORTE DE ANTIOQUIA</v>
      </c>
      <c r="AA1188" s="568" t="str">
        <f>IF($E1188="","",INDEX(Esquemas_NORM!$H$2:$K$126,MATCH($E1188,Esquemas_NORM!$A$2:$A$126,0),MATCH(AA$4,Esquemas_NORM!$H$1:$K$1,0)))</f>
        <v>A la fecha no ha conformado un EAT Región</v>
      </c>
      <c r="AB1188" s="568" t="str">
        <f>IF($E1188="","",INDEX(Esquemas_NORM!$H$2:$K$126,MATCH($E1188,Esquemas_NORM!$A$2:$A$126,0),MATCH(AB$4,Esquemas_NORM!$H$1:$K$1,0)))</f>
        <v>A la fecha no ha conformado un EAT Área Metropolitana</v>
      </c>
      <c r="AC1188" s="568" t="str">
        <f>IF($E1188="","",INDEX(Esquemas_NORM!$H$2:$K$126,MATCH($E1188,Esquemas_NORM!$A$2:$A$126,0),MATCH(AC$4,Esquemas_NORM!$H$1:$K$1,0)))</f>
        <v>A la fecha no ha conformado un EAT asociación - unión</v>
      </c>
      <c r="AD1188" s="645"/>
    </row>
    <row r="1189" spans="1:30" hidden="1" x14ac:dyDescent="0.3">
      <c r="A1189" s="556">
        <v>2024</v>
      </c>
      <c r="B1189" s="529" t="s">
        <v>556</v>
      </c>
      <c r="C1189" s="529" t="s">
        <v>272</v>
      </c>
      <c r="D1189" s="529" t="s">
        <v>571</v>
      </c>
      <c r="E1189" s="529" t="s">
        <v>274</v>
      </c>
      <c r="F1189" s="529" t="s">
        <v>275</v>
      </c>
      <c r="G1189" s="529" t="s">
        <v>277</v>
      </c>
      <c r="H1189" s="557">
        <v>10.026164707858017</v>
      </c>
      <c r="I1189" s="557">
        <v>0</v>
      </c>
      <c r="J1189" s="558">
        <v>10.026164707858017</v>
      </c>
      <c r="K1189" s="557">
        <v>0.2389021092331477</v>
      </c>
      <c r="L1189" s="557">
        <v>1.5097962671261083</v>
      </c>
      <c r="M1189" s="558">
        <v>1.7486983763592558</v>
      </c>
      <c r="N1189" s="557">
        <v>2.5740409374509685</v>
      </c>
      <c r="O1189" s="557">
        <v>2.7831071219067924</v>
      </c>
      <c r="P1189" s="557">
        <v>0.62503001431545513</v>
      </c>
      <c r="Q1189" s="557">
        <v>0.43332790076664646</v>
      </c>
      <c r="R1189" s="557">
        <v>1.6121138543260642</v>
      </c>
      <c r="S1189" s="557">
        <v>2.1763253349387583</v>
      </c>
      <c r="T1189" s="557">
        <v>7.285953955063583</v>
      </c>
      <c r="U1189" s="557">
        <v>1.0357423814954454</v>
      </c>
      <c r="V1189" s="558">
        <v>18.525641500263713</v>
      </c>
      <c r="W1189" s="558">
        <v>35.22306245266293</v>
      </c>
      <c r="X1189" s="557">
        <v>3.8619538066294474</v>
      </c>
      <c r="Y1189" s="559">
        <v>39.068395462082343</v>
      </c>
      <c r="Z1189" s="568" t="str">
        <f>SUBSTITUTE(SUBSTITUTE(SUBSTITUTE(SUBSTITUTE(IF(E1189="","",VLOOKUP(E1189,Esquemas_NORM!$A$2:$H$126,8,FALSE)),"PROVINCIA ADMINISTRATIVA Y DE PLANIFICACIÓN","PAT"),"PROVINCIA ADMINISTRATIVA Y DE PLANIFICACION","PAT"),"PROVINCIA ADMINISTRATIVA DE PLANIFICACION","PAT"),"PROVINCIA ADMINISTRATIVA Y PLANIFICACION","PAT")</f>
        <v>PAT AGROINDUSTRIAL DEL OCCIDENTE ANTIOQUEÑO</v>
      </c>
      <c r="AA1189" s="568" t="str">
        <f>IF($E1189="","",INDEX(Esquemas_NORM!$H$2:$K$126,MATCH($E1189,Esquemas_NORM!$A$2:$A$126,0),MATCH(AA$4,Esquemas_NORM!$H$1:$K$1,0)))</f>
        <v>Región de Planeación y Gestión de Occidente</v>
      </c>
      <c r="AB1189" s="568" t="str">
        <f>IF($E1189="","",INDEX(Esquemas_NORM!$H$2:$K$126,MATCH($E1189,Esquemas_NORM!$A$2:$A$126,0),MATCH(AB$4,Esquemas_NORM!$H$1:$K$1,0)))</f>
        <v>A la fecha no ha conformado un EAT Área Metropolitana</v>
      </c>
      <c r="AC1189" s="568" t="str">
        <f>IF($E1189="","",INDEX(Esquemas_NORM!$H$2:$K$126,MATCH($E1189,Esquemas_NORM!$A$2:$A$126,0),MATCH(AC$4,Esquemas_NORM!$H$1:$K$1,0)))</f>
        <v>ASOCIACION DE MUNICIPIOS DEL NORTE ANTIOQUEÑO - AMUNORTE</v>
      </c>
      <c r="AD1189" s="645"/>
    </row>
    <row r="1190" spans="1:30" hidden="1" x14ac:dyDescent="0.3">
      <c r="A1190" s="556">
        <v>2024</v>
      </c>
      <c r="B1190" s="529" t="s">
        <v>556</v>
      </c>
      <c r="C1190" s="529" t="s">
        <v>272</v>
      </c>
      <c r="D1190" s="529" t="s">
        <v>572</v>
      </c>
      <c r="E1190" s="529" t="s">
        <v>278</v>
      </c>
      <c r="F1190" s="529" t="s">
        <v>275</v>
      </c>
      <c r="G1190" s="529" t="s">
        <v>280</v>
      </c>
      <c r="H1190" s="557">
        <v>46.508724891752117</v>
      </c>
      <c r="I1190" s="557">
        <v>0</v>
      </c>
      <c r="J1190" s="558">
        <v>46.508724891752117</v>
      </c>
      <c r="K1190" s="557">
        <v>2.8095493001753638</v>
      </c>
      <c r="L1190" s="557">
        <v>3.2315620664142739</v>
      </c>
      <c r="M1190" s="558">
        <v>6.0411113665896377</v>
      </c>
      <c r="N1190" s="557">
        <v>1.120444314664214</v>
      </c>
      <c r="O1190" s="557">
        <v>10.920639351252607</v>
      </c>
      <c r="P1190" s="557">
        <v>2.6949696988718319</v>
      </c>
      <c r="Q1190" s="557">
        <v>2.5597159437861619</v>
      </c>
      <c r="R1190" s="557">
        <v>7.0162872045154332</v>
      </c>
      <c r="S1190" s="557">
        <v>6.3553851236393921</v>
      </c>
      <c r="T1190" s="557">
        <v>16.036314047959085</v>
      </c>
      <c r="U1190" s="557">
        <v>4.2105699794164728</v>
      </c>
      <c r="V1190" s="558">
        <v>50.914325664105206</v>
      </c>
      <c r="W1190" s="558">
        <v>123.24813251218553</v>
      </c>
      <c r="X1190" s="557">
        <v>13.513265496291107</v>
      </c>
      <c r="Y1190" s="559">
        <v>136.70324059471568</v>
      </c>
      <c r="Z1190" s="568" t="str">
        <f>SUBSTITUTE(SUBSTITUTE(SUBSTITUTE(SUBSTITUTE(IF(E1190="","",VLOOKUP(E1190,Esquemas_NORM!$A$2:$H$126,8,FALSE)),"PROVINCIA ADMINISTRATIVA Y DE PLANIFICACIÓN","PAT"),"PROVINCIA ADMINISTRATIVA Y DE PLANIFICACION","PAT"),"PROVINCIA ADMINISTRATIVA DE PLANIFICACION","PAT"),"PROVINCIA ADMINISTRATIVA Y PLANIFICACION","PAT")</f>
        <v>PAT DE PENDERISCO Y SINIFANÁ</v>
      </c>
      <c r="AA1190" s="568" t="str">
        <f>IF($E1190="","",INDEX(Esquemas_NORM!$H$2:$K$126,MATCH($E1190,Esquemas_NORM!$A$2:$A$126,0),MATCH(AA$4,Esquemas_NORM!$H$1:$K$1,0)))</f>
        <v>A la fecha no ha conformado un EAT Región</v>
      </c>
      <c r="AB1190" s="568" t="str">
        <f>IF($E1190="","",INDEX(Esquemas_NORM!$H$2:$K$126,MATCH($E1190,Esquemas_NORM!$A$2:$A$126,0),MATCH(AB$4,Esquemas_NORM!$H$1:$K$1,0)))</f>
        <v>A la fecha no ha conformado un EAT Área Metropolitana</v>
      </c>
      <c r="AC1190" s="568" t="str">
        <f>IF($E1190="","",INDEX(Esquemas_NORM!$H$2:$K$126,MATCH($E1190,Esquemas_NORM!$A$2:$A$126,0),MATCH(AC$4,Esquemas_NORM!$H$1:$K$1,0)))</f>
        <v>ASOCIACION DE MUNICIPIOS DEL OCCIDENTE ANTIOQUEÑO - AMOCCIDENTE</v>
      </c>
      <c r="AD1190" s="645"/>
    </row>
    <row r="1191" spans="1:30" hidden="1" x14ac:dyDescent="0.3">
      <c r="A1191" s="556">
        <v>2024</v>
      </c>
      <c r="B1191" s="529" t="s">
        <v>556</v>
      </c>
      <c r="C1191" s="529" t="s">
        <v>272</v>
      </c>
      <c r="D1191" s="529" t="s">
        <v>572</v>
      </c>
      <c r="E1191" s="529" t="s">
        <v>281</v>
      </c>
      <c r="F1191" s="529" t="s">
        <v>275</v>
      </c>
      <c r="G1191" s="529" t="s">
        <v>282</v>
      </c>
      <c r="H1191" s="557">
        <v>9.4739645656842608</v>
      </c>
      <c r="I1191" s="557">
        <v>0</v>
      </c>
      <c r="J1191" s="558">
        <v>9.4739645656842608</v>
      </c>
      <c r="K1191" s="557">
        <v>0.72303418400703823</v>
      </c>
      <c r="L1191" s="557">
        <v>2.0474229336689977</v>
      </c>
      <c r="M1191" s="558">
        <v>2.770457117676036</v>
      </c>
      <c r="N1191" s="557">
        <v>1.1887135172227112</v>
      </c>
      <c r="O1191" s="557">
        <v>6.4614348025048374</v>
      </c>
      <c r="P1191" s="557">
        <v>2.3332067388682773</v>
      </c>
      <c r="Q1191" s="557">
        <v>1.8308993711541659</v>
      </c>
      <c r="R1191" s="557">
        <v>6.7628803648255449</v>
      </c>
      <c r="S1191" s="557">
        <v>4.5609563362008281</v>
      </c>
      <c r="T1191" s="557">
        <v>11.685720843999368</v>
      </c>
      <c r="U1191" s="557">
        <v>3.3555863424336327</v>
      </c>
      <c r="V1191" s="558">
        <v>38.179398317209362</v>
      </c>
      <c r="W1191" s="558">
        <v>52.789950672785388</v>
      </c>
      <c r="X1191" s="557">
        <v>5.7880359274994042</v>
      </c>
      <c r="Y1191" s="559">
        <v>58.553076470280018</v>
      </c>
      <c r="Z1191" s="568" t="str">
        <f>SUBSTITUTE(SUBSTITUTE(SUBSTITUTE(SUBSTITUTE(IF(E1191="","",VLOOKUP(E1191,Esquemas_NORM!$A$2:$H$126,8,FALSE)),"PROVINCIA ADMINISTRATIVA Y DE PLANIFICACIÓN","PAT"),"PROVINCIA ADMINISTRATIVA Y DE PLANIFICACION","PAT"),"PROVINCIA ADMINISTRATIVA DE PLANIFICACION","PAT"),"PROVINCIA ADMINISTRATIVA Y PLANIFICACION","PAT")</f>
        <v>A la fecha no ha conformado un EAT Provincia</v>
      </c>
      <c r="AA1191" s="568" t="str">
        <f>IF($E1191="","",INDEX(Esquemas_NORM!$H$2:$K$126,MATCH($E1191,Esquemas_NORM!$A$2:$A$126,0),MATCH(AA$4,Esquemas_NORM!$H$1:$K$1,0)))</f>
        <v>Región de Planeación y Gestión de Occidente</v>
      </c>
      <c r="AB1191" s="568" t="str">
        <f>IF($E1191="","",INDEX(Esquemas_NORM!$H$2:$K$126,MATCH($E1191,Esquemas_NORM!$A$2:$A$126,0),MATCH(AB$4,Esquemas_NORM!$H$1:$K$1,0)))</f>
        <v>A la fecha no ha conformado un EAT Área Metropolitana</v>
      </c>
      <c r="AC1191" s="568" t="str">
        <f>IF($E1191="","",INDEX(Esquemas_NORM!$H$2:$K$126,MATCH($E1191,Esquemas_NORM!$A$2:$A$126,0),MATCH(AC$4,Esquemas_NORM!$H$1:$K$1,0)))</f>
        <v>ASOCIACION DE MUNICIPIOS DEL OCCIDENTE ANTIOQUEÑO - AMOCCIDENTE</v>
      </c>
      <c r="AD1191" s="645"/>
    </row>
    <row r="1192" spans="1:30" hidden="1" x14ac:dyDescent="0.3">
      <c r="A1192" s="556">
        <v>2024</v>
      </c>
      <c r="B1192" s="529" t="s">
        <v>556</v>
      </c>
      <c r="C1192" s="529" t="s">
        <v>272</v>
      </c>
      <c r="D1192" s="529" t="s">
        <v>572</v>
      </c>
      <c r="E1192" s="529" t="s">
        <v>283</v>
      </c>
      <c r="F1192" s="529" t="s">
        <v>275</v>
      </c>
      <c r="G1192" s="529" t="s">
        <v>284</v>
      </c>
      <c r="H1192" s="557">
        <v>16.792314880914407</v>
      </c>
      <c r="I1192" s="557">
        <v>732.16046540915295</v>
      </c>
      <c r="J1192" s="558">
        <v>748.95278029006738</v>
      </c>
      <c r="K1192" s="557">
        <v>4.960381709831867</v>
      </c>
      <c r="L1192" s="557">
        <v>3.7594073885029416E-2</v>
      </c>
      <c r="M1192" s="558">
        <v>4.9979757837168961</v>
      </c>
      <c r="N1192" s="557">
        <v>7.7969521352484374</v>
      </c>
      <c r="O1192" s="557">
        <v>9.7120752545426026</v>
      </c>
      <c r="P1192" s="557">
        <v>1.6387185738087178</v>
      </c>
      <c r="Q1192" s="557">
        <v>1.1144544798332239</v>
      </c>
      <c r="R1192" s="557">
        <v>4.1108656027336234</v>
      </c>
      <c r="S1192" s="557">
        <v>39.669986489747515</v>
      </c>
      <c r="T1192" s="557">
        <v>6.6924667916403395</v>
      </c>
      <c r="U1192" s="557">
        <v>2.0660529294399317</v>
      </c>
      <c r="V1192" s="558">
        <v>72.80157225699439</v>
      </c>
      <c r="W1192" s="558">
        <v>1313.7209018459898</v>
      </c>
      <c r="X1192" s="557">
        <v>144.03998643132849</v>
      </c>
      <c r="Y1192" s="559">
        <v>1457.1409794113235</v>
      </c>
      <c r="Z1192" s="568" t="str">
        <f>SUBSTITUTE(SUBSTITUTE(SUBSTITUTE(SUBSTITUTE(IF(E1192="","",VLOOKUP(E1192,Esquemas_NORM!$A$2:$H$126,8,FALSE)),"PROVINCIA ADMINISTRATIVA Y DE PLANIFICACIÓN","PAT"),"PROVINCIA ADMINISTRATIVA Y DE PLANIFICACION","PAT"),"PROVINCIA ADMINISTRATIVA DE PLANIFICACION","PAT"),"PROVINCIA ADMINISTRATIVA Y PLANIFICACION","PAT")</f>
        <v>PAT TURÍSTICA Y AGROECOLÓGICA DEL OCCIDENTE ANTIOQUEÑO</v>
      </c>
      <c r="AA1192" s="568" t="str">
        <f>IF($E1192="","",INDEX(Esquemas_NORM!$H$2:$K$126,MATCH($E1192,Esquemas_NORM!$A$2:$A$126,0),MATCH(AA$4,Esquemas_NORM!$H$1:$K$1,0)))</f>
        <v>Región de Planeación y Gestión de Occidente</v>
      </c>
      <c r="AB1192" s="568" t="str">
        <f>IF($E1192="","",INDEX(Esquemas_NORM!$H$2:$K$126,MATCH($E1192,Esquemas_NORM!$A$2:$A$126,0),MATCH(AB$4,Esquemas_NORM!$H$1:$K$1,0)))</f>
        <v>A la fecha no ha conformado un EAT Área Metropolitana</v>
      </c>
      <c r="AC1192" s="568" t="str">
        <f>IF($E1192="","",INDEX(Esquemas_NORM!$H$2:$K$126,MATCH($E1192,Esquemas_NORM!$A$2:$A$126,0),MATCH(AC$4,Esquemas_NORM!$H$1:$K$1,0)))</f>
        <v>ASOCIACION DE MUNICIPIOS DEL OCCIDENTE ANTIOQUEÑO - AMOCCIDENTE</v>
      </c>
      <c r="AD1192" s="645"/>
    </row>
    <row r="1193" spans="1:30" hidden="1" x14ac:dyDescent="0.3">
      <c r="A1193" s="556">
        <v>2024</v>
      </c>
      <c r="B1193" s="529" t="s">
        <v>556</v>
      </c>
      <c r="C1193" s="529" t="s">
        <v>272</v>
      </c>
      <c r="D1193" s="529" t="s">
        <v>572</v>
      </c>
      <c r="E1193" s="529" t="s">
        <v>285</v>
      </c>
      <c r="F1193" s="529" t="s">
        <v>275</v>
      </c>
      <c r="G1193" s="529" t="s">
        <v>286</v>
      </c>
      <c r="H1193" s="557">
        <v>23.666888922682048</v>
      </c>
      <c r="I1193" s="557">
        <v>0</v>
      </c>
      <c r="J1193" s="558">
        <v>23.666888922682048</v>
      </c>
      <c r="K1193" s="557">
        <v>0.88743763515533391</v>
      </c>
      <c r="L1193" s="557">
        <v>4.1556046954162085</v>
      </c>
      <c r="M1193" s="558">
        <v>5.0430423305715424</v>
      </c>
      <c r="N1193" s="557">
        <v>1.1651510216458294</v>
      </c>
      <c r="O1193" s="557">
        <v>10.96817625674521</v>
      </c>
      <c r="P1193" s="557">
        <v>4.0313411547108853</v>
      </c>
      <c r="Q1193" s="557">
        <v>3.5603864904378977</v>
      </c>
      <c r="R1193" s="557">
        <v>8.9790092128113734</v>
      </c>
      <c r="S1193" s="557">
        <v>8.2143930390759277</v>
      </c>
      <c r="T1193" s="557">
        <v>22.477606263233803</v>
      </c>
      <c r="U1193" s="557">
        <v>5.0405515633969884</v>
      </c>
      <c r="V1193" s="558">
        <v>64.43661500205792</v>
      </c>
      <c r="W1193" s="558">
        <v>100.70034737047769</v>
      </c>
      <c r="X1193" s="557">
        <v>11.041064086321754</v>
      </c>
      <c r="Y1193" s="559">
        <v>111.69389372449328</v>
      </c>
      <c r="Z1193" s="568" t="str">
        <f>SUBSTITUTE(SUBSTITUTE(SUBSTITUTE(SUBSTITUTE(IF(E1193="","",VLOOKUP(E1193,Esquemas_NORM!$A$2:$H$126,8,FALSE)),"PROVINCIA ADMINISTRATIVA Y DE PLANIFICACIÓN","PAT"),"PROVINCIA ADMINISTRATIVA Y DE PLANIFICACION","PAT"),"PROVINCIA ADMINISTRATIVA DE PLANIFICACION","PAT"),"PROVINCIA ADMINISTRATIVA Y PLANIFICACION","PAT")</f>
        <v>PAT DE PENDERISCO Y SINIFANÁ</v>
      </c>
      <c r="AA1193" s="568" t="str">
        <f>IF($E1193="","",INDEX(Esquemas_NORM!$H$2:$K$126,MATCH($E1193,Esquemas_NORM!$A$2:$A$126,0),MATCH(AA$4,Esquemas_NORM!$H$1:$K$1,0)))</f>
        <v>A la fecha no ha conformado un EAT Región</v>
      </c>
      <c r="AB1193" s="568" t="str">
        <f>IF($E1193="","",INDEX(Esquemas_NORM!$H$2:$K$126,MATCH($E1193,Esquemas_NORM!$A$2:$A$126,0),MATCH(AB$4,Esquemas_NORM!$H$1:$K$1,0)))</f>
        <v>A la fecha no ha conformado un EAT Área Metropolitana</v>
      </c>
      <c r="AC1193" s="568" t="str">
        <f>IF($E1193="","",INDEX(Esquemas_NORM!$H$2:$K$126,MATCH($E1193,Esquemas_NORM!$A$2:$A$126,0),MATCH(AC$4,Esquemas_NORM!$H$1:$K$1,0)))</f>
        <v>ASOCIACION DE MUNICIPIOS DEL OCCIDENTE ANTIOQUEÑO - AMOCCIDENTE</v>
      </c>
      <c r="AD1193" s="645"/>
    </row>
    <row r="1194" spans="1:30" hidden="1" x14ac:dyDescent="0.3">
      <c r="A1194" s="556">
        <v>2024</v>
      </c>
      <c r="B1194" s="529" t="s">
        <v>556</v>
      </c>
      <c r="C1194" s="529" t="s">
        <v>272</v>
      </c>
      <c r="D1194" s="529" t="s">
        <v>571</v>
      </c>
      <c r="E1194" s="529" t="s">
        <v>287</v>
      </c>
      <c r="F1194" s="529" t="s">
        <v>275</v>
      </c>
      <c r="G1194" s="529" t="s">
        <v>288</v>
      </c>
      <c r="H1194" s="557">
        <v>17.044897332734379</v>
      </c>
      <c r="I1194" s="557">
        <v>17.539478862153214</v>
      </c>
      <c r="J1194" s="558">
        <v>34.584376194887597</v>
      </c>
      <c r="K1194" s="557">
        <v>5.2376634270634899</v>
      </c>
      <c r="L1194" s="557">
        <v>7.3175586438342446</v>
      </c>
      <c r="M1194" s="558">
        <v>12.555222070897734</v>
      </c>
      <c r="N1194" s="557">
        <v>12.520466086123768</v>
      </c>
      <c r="O1194" s="557">
        <v>30.154729720573918</v>
      </c>
      <c r="P1194" s="557">
        <v>6.120284286648789</v>
      </c>
      <c r="Q1194" s="557">
        <v>5.5104337102461143</v>
      </c>
      <c r="R1194" s="557">
        <v>14.181033012170396</v>
      </c>
      <c r="S1194" s="557">
        <v>18.989896817703215</v>
      </c>
      <c r="T1194" s="557">
        <v>36.742709811799195</v>
      </c>
      <c r="U1194" s="557">
        <v>8.3508555104196276</v>
      </c>
      <c r="V1194" s="558">
        <v>132.57040895568502</v>
      </c>
      <c r="W1194" s="558">
        <v>197.8515152297623</v>
      </c>
      <c r="X1194" s="557">
        <v>21.692986332932261</v>
      </c>
      <c r="Y1194" s="559">
        <v>219.451140858559</v>
      </c>
      <c r="Z1194" s="568" t="str">
        <f>SUBSTITUTE(SUBSTITUTE(SUBSTITUTE(SUBSTITUTE(IF(E1194="","",VLOOKUP(E1194,Esquemas_NORM!$A$2:$H$126,8,FALSE)),"PROVINCIA ADMINISTRATIVA Y DE PLANIFICACIÓN","PAT"),"PROVINCIA ADMINISTRATIVA Y DE PLANIFICACION","PAT"),"PROVINCIA ADMINISTRATIVA DE PLANIFICACION","PAT"),"PROVINCIA ADMINISTRATIVA Y PLANIFICACION","PAT")</f>
        <v>PAT AGROINDUSTRIAL DEL OCCIDENTE ANTIOQUEÑO</v>
      </c>
      <c r="AA1194" s="568" t="str">
        <f>IF($E1194="","",INDEX(Esquemas_NORM!$H$2:$K$126,MATCH($E1194,Esquemas_NORM!$A$2:$A$126,0),MATCH(AA$4,Esquemas_NORM!$H$1:$K$1,0)))</f>
        <v>Región de Planeación y Gestión de Occidente</v>
      </c>
      <c r="AB1194" s="568" t="str">
        <f>IF($E1194="","",INDEX(Esquemas_NORM!$H$2:$K$126,MATCH($E1194,Esquemas_NORM!$A$2:$A$126,0),MATCH(AB$4,Esquemas_NORM!$H$1:$K$1,0)))</f>
        <v>A la fecha no ha conformado un EAT Área Metropolitana</v>
      </c>
      <c r="AC1194" s="568" t="str">
        <f>IF($E1194="","",INDEX(Esquemas_NORM!$H$2:$K$126,MATCH($E1194,Esquemas_NORM!$A$2:$A$126,0),MATCH(AC$4,Esquemas_NORM!$H$1:$K$1,0)))</f>
        <v>ASOCIACION DE MUNICIPIOS DEL OCCIDENTE ANTIOQUEÑO - AMOCCIDENTE</v>
      </c>
      <c r="AD1194" s="645"/>
    </row>
    <row r="1195" spans="1:30" hidden="1" x14ac:dyDescent="0.3">
      <c r="A1195" s="556">
        <v>2024</v>
      </c>
      <c r="B1195" s="529" t="s">
        <v>556</v>
      </c>
      <c r="C1195" s="529" t="s">
        <v>272</v>
      </c>
      <c r="D1195" s="529" t="s">
        <v>571</v>
      </c>
      <c r="E1195" s="529" t="s">
        <v>289</v>
      </c>
      <c r="F1195" s="529" t="s">
        <v>275</v>
      </c>
      <c r="G1195" s="529" t="s">
        <v>290</v>
      </c>
      <c r="H1195" s="557">
        <v>47.552672803075865</v>
      </c>
      <c r="I1195" s="557">
        <v>29.648085137961115</v>
      </c>
      <c r="J1195" s="558">
        <v>77.200757941036983</v>
      </c>
      <c r="K1195" s="557">
        <v>3.5890179870858687</v>
      </c>
      <c r="L1195" s="557">
        <v>9.3763058539796766</v>
      </c>
      <c r="M1195" s="558">
        <v>12.965323841065546</v>
      </c>
      <c r="N1195" s="557">
        <v>7.2311098240233855</v>
      </c>
      <c r="O1195" s="557">
        <v>41.945528218937945</v>
      </c>
      <c r="P1195" s="557">
        <v>9.745592028276457</v>
      </c>
      <c r="Q1195" s="557">
        <v>9.1703717454133908</v>
      </c>
      <c r="R1195" s="557">
        <v>14.615874011616954</v>
      </c>
      <c r="S1195" s="557">
        <v>26.094445533529864</v>
      </c>
      <c r="T1195" s="557">
        <v>59.148579545333867</v>
      </c>
      <c r="U1195" s="557">
        <v>12.324064048148342</v>
      </c>
      <c r="V1195" s="558">
        <v>180.2755649552802</v>
      </c>
      <c r="W1195" s="558">
        <v>307.12972132505877</v>
      </c>
      <c r="X1195" s="557">
        <v>33.674550530501648</v>
      </c>
      <c r="Y1195" s="559">
        <v>340.65934576282621</v>
      </c>
      <c r="Z1195" s="568" t="str">
        <f>SUBSTITUTE(SUBSTITUTE(SUBSTITUTE(SUBSTITUTE(IF(E1195="","",VLOOKUP(E1195,Esquemas_NORM!$A$2:$H$126,8,FALSE)),"PROVINCIA ADMINISTRATIVA Y DE PLANIFICACIÓN","PAT"),"PROVINCIA ADMINISTRATIVA Y DE PLANIFICACION","PAT"),"PROVINCIA ADMINISTRATIVA DE PLANIFICACION","PAT"),"PROVINCIA ADMINISTRATIVA Y PLANIFICACION","PAT")</f>
        <v>PAT AGROINDUSTRIAL DEL OCCIDENTE ANTIOQUEÑO</v>
      </c>
      <c r="AA1195" s="568" t="str">
        <f>IF($E1195="","",INDEX(Esquemas_NORM!$H$2:$K$126,MATCH($E1195,Esquemas_NORM!$A$2:$A$126,0),MATCH(AA$4,Esquemas_NORM!$H$1:$K$1,0)))</f>
        <v>Región de Planeación y Gestión de Occidente</v>
      </c>
      <c r="AB1195" s="568" t="str">
        <f>IF($E1195="","",INDEX(Esquemas_NORM!$H$2:$K$126,MATCH($E1195,Esquemas_NORM!$A$2:$A$126,0),MATCH(AB$4,Esquemas_NORM!$H$1:$K$1,0)))</f>
        <v>A la fecha no ha conformado un EAT Área Metropolitana</v>
      </c>
      <c r="AC1195" s="568" t="str">
        <f>IF($E1195="","",INDEX(Esquemas_NORM!$H$2:$K$126,MATCH($E1195,Esquemas_NORM!$A$2:$A$126,0),MATCH(AC$4,Esquemas_NORM!$H$1:$K$1,0)))</f>
        <v>ASOCIACION DE MUNICIPIOS DEL OCCIDENTE ANTIOQUEÑO - AMOCCIDENTE</v>
      </c>
      <c r="AD1195" s="645"/>
    </row>
    <row r="1196" spans="1:30" hidden="1" x14ac:dyDescent="0.3">
      <c r="A1196" s="556">
        <v>2024</v>
      </c>
      <c r="B1196" s="529" t="s">
        <v>556</v>
      </c>
      <c r="C1196" s="529" t="s">
        <v>272</v>
      </c>
      <c r="D1196" s="529" t="s">
        <v>572</v>
      </c>
      <c r="E1196" s="529" t="s">
        <v>291</v>
      </c>
      <c r="F1196" s="529" t="s">
        <v>275</v>
      </c>
      <c r="G1196" s="529" t="s">
        <v>292</v>
      </c>
      <c r="H1196" s="557">
        <v>106.92717348795625</v>
      </c>
      <c r="I1196" s="557">
        <v>1.6902185497454918E-3</v>
      </c>
      <c r="J1196" s="558">
        <v>106.92886370650599</v>
      </c>
      <c r="K1196" s="557">
        <v>6.0700096354115578</v>
      </c>
      <c r="L1196" s="557">
        <v>6.6003120005964799</v>
      </c>
      <c r="M1196" s="558">
        <v>12.670321636008037</v>
      </c>
      <c r="N1196" s="557">
        <v>2.2449744593708254</v>
      </c>
      <c r="O1196" s="557">
        <v>17.923354288421692</v>
      </c>
      <c r="P1196" s="557">
        <v>4.993431283855247</v>
      </c>
      <c r="Q1196" s="557">
        <v>3.5693818040812539</v>
      </c>
      <c r="R1196" s="557">
        <v>15.799301580792012</v>
      </c>
      <c r="S1196" s="557">
        <v>14.821495329377589</v>
      </c>
      <c r="T1196" s="557">
        <v>27.333483056631085</v>
      </c>
      <c r="U1196" s="557">
        <v>9.0309817287879621</v>
      </c>
      <c r="V1196" s="558">
        <v>95.716403531317667</v>
      </c>
      <c r="W1196" s="558">
        <v>261.23850918639374</v>
      </c>
      <c r="X1196" s="557">
        <v>28.642911341002453</v>
      </c>
      <c r="Y1196" s="559">
        <v>289.75814923914754</v>
      </c>
      <c r="Z1196" s="568" t="str">
        <f>SUBSTITUTE(SUBSTITUTE(SUBSTITUTE(SUBSTITUTE(IF(E1196="","",VLOOKUP(E1196,Esquemas_NORM!$A$2:$H$126,8,FALSE)),"PROVINCIA ADMINISTRATIVA Y DE PLANIFICACIÓN","PAT"),"PROVINCIA ADMINISTRATIVA Y DE PLANIFICACION","PAT"),"PROVINCIA ADMINISTRATIVA DE PLANIFICACION","PAT"),"PROVINCIA ADMINISTRATIVA Y PLANIFICACION","PAT")</f>
        <v>PAT TURÍSTICA Y AGROECOLÓGICA DEL OCCIDENTE ANTIOQUEÑO</v>
      </c>
      <c r="AA1196" s="568" t="str">
        <f>IF($E1196="","",INDEX(Esquemas_NORM!$H$2:$K$126,MATCH($E1196,Esquemas_NORM!$A$2:$A$126,0),MATCH(AA$4,Esquemas_NORM!$H$1:$K$1,0)))</f>
        <v>A la fecha no ha conformado un EAT Región</v>
      </c>
      <c r="AB1196" s="568" t="str">
        <f>IF($E1196="","",INDEX(Esquemas_NORM!$H$2:$K$126,MATCH($E1196,Esquemas_NORM!$A$2:$A$126,0),MATCH(AB$4,Esquemas_NORM!$H$1:$K$1,0)))</f>
        <v>A la fecha no ha conformado un EAT Área Metropolitana</v>
      </c>
      <c r="AC1196" s="568" t="str">
        <f>IF($E1196="","",INDEX(Esquemas_NORM!$H$2:$K$126,MATCH($E1196,Esquemas_NORM!$A$2:$A$126,0),MATCH(AC$4,Esquemas_NORM!$H$1:$K$1,0)))</f>
        <v>ASOCIACION DE MUNICIPIOS DEL OCCIDENTE ANTIOQUEÑO - AMOCCIDENTE</v>
      </c>
      <c r="AD1196" s="645"/>
    </row>
    <row r="1197" spans="1:30" hidden="1" x14ac:dyDescent="0.3">
      <c r="A1197" s="556">
        <v>2024</v>
      </c>
      <c r="B1197" s="529" t="s">
        <v>556</v>
      </c>
      <c r="C1197" s="529" t="s">
        <v>272</v>
      </c>
      <c r="D1197" s="529" t="s">
        <v>571</v>
      </c>
      <c r="E1197" s="529" t="s">
        <v>293</v>
      </c>
      <c r="F1197" s="529" t="s">
        <v>275</v>
      </c>
      <c r="G1197" s="529" t="s">
        <v>294</v>
      </c>
      <c r="H1197" s="557">
        <v>33.194174327055642</v>
      </c>
      <c r="I1197" s="557">
        <v>0.13351894183236385</v>
      </c>
      <c r="J1197" s="558">
        <v>33.327693268888005</v>
      </c>
      <c r="K1197" s="557">
        <v>2.0670553959181257</v>
      </c>
      <c r="L1197" s="557">
        <v>8.198799826490264</v>
      </c>
      <c r="M1197" s="558">
        <v>10.265855222408391</v>
      </c>
      <c r="N1197" s="557">
        <v>17.468356640885187</v>
      </c>
      <c r="O1197" s="557">
        <v>26.991835796188887</v>
      </c>
      <c r="P1197" s="557">
        <v>8.9335617647853489</v>
      </c>
      <c r="Q1197" s="557">
        <v>8.550185689942742</v>
      </c>
      <c r="R1197" s="557">
        <v>15.468659170394051</v>
      </c>
      <c r="S1197" s="557">
        <v>19.583562772005827</v>
      </c>
      <c r="T1197" s="557">
        <v>43.700690863377638</v>
      </c>
      <c r="U1197" s="557">
        <v>10.710258459463722</v>
      </c>
      <c r="V1197" s="558">
        <v>151.4071111570434</v>
      </c>
      <c r="W1197" s="558">
        <v>209.24770276278977</v>
      </c>
      <c r="X1197" s="557">
        <v>22.942495795174171</v>
      </c>
      <c r="Y1197" s="559">
        <v>232.09146030546319</v>
      </c>
      <c r="Z1197" s="568" t="str">
        <f>SUBSTITUTE(SUBSTITUTE(SUBSTITUTE(SUBSTITUTE(IF(E1197="","",VLOOKUP(E1197,Esquemas_NORM!$A$2:$H$126,8,FALSE)),"PROVINCIA ADMINISTRATIVA Y DE PLANIFICACIÓN","PAT"),"PROVINCIA ADMINISTRATIVA Y DE PLANIFICACION","PAT"),"PROVINCIA ADMINISTRATIVA DE PLANIFICACION","PAT"),"PROVINCIA ADMINISTRATIVA Y PLANIFICACION","PAT")</f>
        <v>PAT AGROINDUSTRIAL DEL OCCIDENTE ANTIOQUEÑO</v>
      </c>
      <c r="AA1197" s="568" t="str">
        <f>IF($E1197="","",INDEX(Esquemas_NORM!$H$2:$K$126,MATCH($E1197,Esquemas_NORM!$A$2:$A$126,0),MATCH(AA$4,Esquemas_NORM!$H$1:$K$1,0)))</f>
        <v>Región de Planeación y Gestión de Occidente</v>
      </c>
      <c r="AB1197" s="568" t="str">
        <f>IF($E1197="","",INDEX(Esquemas_NORM!$H$2:$K$126,MATCH($E1197,Esquemas_NORM!$A$2:$A$126,0),MATCH(AB$4,Esquemas_NORM!$H$1:$K$1,0)))</f>
        <v>A la fecha no ha conformado un EAT Área Metropolitana</v>
      </c>
      <c r="AC1197" s="568" t="str">
        <f>IF($E1197="","",INDEX(Esquemas_NORM!$H$2:$K$126,MATCH($E1197,Esquemas_NORM!$A$2:$A$126,0),MATCH(AC$4,Esquemas_NORM!$H$1:$K$1,0)))</f>
        <v>ASOCIACION DE MUNICIPIOS DEL OCCIDENTE ANTIOQUEÑO - AMOCCIDENTE</v>
      </c>
      <c r="AD1197" s="645"/>
    </row>
    <row r="1198" spans="1:30" hidden="1" x14ac:dyDescent="0.3">
      <c r="A1198" s="556">
        <v>2024</v>
      </c>
      <c r="B1198" s="529" t="s">
        <v>556</v>
      </c>
      <c r="C1198" s="529" t="s">
        <v>272</v>
      </c>
      <c r="D1198" s="529" t="s">
        <v>572</v>
      </c>
      <c r="E1198" s="529" t="s">
        <v>295</v>
      </c>
      <c r="F1198" s="529" t="s">
        <v>275</v>
      </c>
      <c r="G1198" s="529" t="s">
        <v>296</v>
      </c>
      <c r="H1198" s="557">
        <v>4.475512522160404</v>
      </c>
      <c r="I1198" s="557">
        <v>0</v>
      </c>
      <c r="J1198" s="558">
        <v>4.475512522160404</v>
      </c>
      <c r="K1198" s="557">
        <v>1.8303237679574536</v>
      </c>
      <c r="L1198" s="557">
        <v>0.47854586402103244</v>
      </c>
      <c r="M1198" s="558">
        <v>2.308869631978486</v>
      </c>
      <c r="N1198" s="557">
        <v>1.5009298082338227</v>
      </c>
      <c r="O1198" s="557">
        <v>10.228332782997759</v>
      </c>
      <c r="P1198" s="557">
        <v>2.0335808966906757</v>
      </c>
      <c r="Q1198" s="557">
        <v>1.590595566873263</v>
      </c>
      <c r="R1198" s="557">
        <v>5.9551631398353777</v>
      </c>
      <c r="S1198" s="557">
        <v>5.8634853115643599</v>
      </c>
      <c r="T1198" s="557">
        <v>12.699838839458119</v>
      </c>
      <c r="U1198" s="557">
        <v>3.7301822481692382</v>
      </c>
      <c r="V1198" s="558">
        <v>43.602108593822614</v>
      </c>
      <c r="W1198" s="558">
        <v>50.928969371390416</v>
      </c>
      <c r="X1198" s="557">
        <v>5.5839928000559178</v>
      </c>
      <c r="Y1198" s="559">
        <v>56.488930187481891</v>
      </c>
      <c r="Z1198" s="568" t="str">
        <f>SUBSTITUTE(SUBSTITUTE(SUBSTITUTE(SUBSTITUTE(IF(E1198="","",VLOOKUP(E1198,Esquemas_NORM!$A$2:$H$126,8,FALSE)),"PROVINCIA ADMINISTRATIVA Y DE PLANIFICACIÓN","PAT"),"PROVINCIA ADMINISTRATIVA Y DE PLANIFICACION","PAT"),"PROVINCIA ADMINISTRATIVA DE PLANIFICACION","PAT"),"PROVINCIA ADMINISTRATIVA Y PLANIFICACION","PAT")</f>
        <v>PAT TURÍSTICA Y AGROECOLÓGICA DEL OCCIDENTE ANTIOQUEÑO</v>
      </c>
      <c r="AA1198" s="568" t="str">
        <f>IF($E1198="","",INDEX(Esquemas_NORM!$H$2:$K$126,MATCH($E1198,Esquemas_NORM!$A$2:$A$126,0),MATCH(AA$4,Esquemas_NORM!$H$1:$K$1,0)))</f>
        <v>A la fecha no ha conformado un EAT Región</v>
      </c>
      <c r="AB1198" s="568" t="str">
        <f>IF($E1198="","",INDEX(Esquemas_NORM!$H$2:$K$126,MATCH($E1198,Esquemas_NORM!$A$2:$A$126,0),MATCH(AB$4,Esquemas_NORM!$H$1:$K$1,0)))</f>
        <v>A la fecha no ha conformado un EAT Área Metropolitana</v>
      </c>
      <c r="AC1198" s="568" t="str">
        <f>IF($E1198="","",INDEX(Esquemas_NORM!$H$2:$K$126,MATCH($E1198,Esquemas_NORM!$A$2:$A$126,0),MATCH(AC$4,Esquemas_NORM!$H$1:$K$1,0)))</f>
        <v>ASOCIACION DE MUNICIPIOS DEL OCCIDENTE ANTIOQUEÑO - AMOCCIDENTE</v>
      </c>
      <c r="AD1198" s="645"/>
    </row>
    <row r="1199" spans="1:30" hidden="1" x14ac:dyDescent="0.3">
      <c r="A1199" s="556">
        <v>2024</v>
      </c>
      <c r="B1199" s="529" t="s">
        <v>556</v>
      </c>
      <c r="C1199" s="529" t="s">
        <v>272</v>
      </c>
      <c r="D1199" s="529" t="s">
        <v>572</v>
      </c>
      <c r="E1199" s="529" t="s">
        <v>297</v>
      </c>
      <c r="F1199" s="529" t="s">
        <v>275</v>
      </c>
      <c r="G1199" s="529" t="s">
        <v>298</v>
      </c>
      <c r="H1199" s="557">
        <v>11.694347132265341</v>
      </c>
      <c r="I1199" s="557">
        <v>5.3620333871460717E-3</v>
      </c>
      <c r="J1199" s="558">
        <v>11.699709165652486</v>
      </c>
      <c r="K1199" s="557">
        <v>1.1355727656990131</v>
      </c>
      <c r="L1199" s="557">
        <v>1.9990353823475777</v>
      </c>
      <c r="M1199" s="558">
        <v>3.134608148046591</v>
      </c>
      <c r="N1199" s="557">
        <v>1.410249520476786</v>
      </c>
      <c r="O1199" s="557">
        <v>8.4280191522580736</v>
      </c>
      <c r="P1199" s="557">
        <v>2.062254722816534</v>
      </c>
      <c r="Q1199" s="557">
        <v>1.6285698938177824</v>
      </c>
      <c r="R1199" s="557">
        <v>6.4908582855262766</v>
      </c>
      <c r="S1199" s="557">
        <v>5.5518135054722988</v>
      </c>
      <c r="T1199" s="557">
        <v>12.451473730249587</v>
      </c>
      <c r="U1199" s="557">
        <v>3.2224080451514641</v>
      </c>
      <c r="V1199" s="558">
        <v>41.245646855768797</v>
      </c>
      <c r="W1199" s="558">
        <v>59.85628437049003</v>
      </c>
      <c r="X1199" s="557">
        <v>6.5628082619452961</v>
      </c>
      <c r="Y1199" s="559">
        <v>66.39084809334652</v>
      </c>
      <c r="Z1199" s="568" t="str">
        <f>SUBSTITUTE(SUBSTITUTE(SUBSTITUTE(SUBSTITUTE(IF(E1199="","",VLOOKUP(E1199,Esquemas_NORM!$A$2:$H$126,8,FALSE)),"PROVINCIA ADMINISTRATIVA Y DE PLANIFICACIÓN","PAT"),"PROVINCIA ADMINISTRATIVA Y DE PLANIFICACION","PAT"),"PROVINCIA ADMINISTRATIVA DE PLANIFICACION","PAT"),"PROVINCIA ADMINISTRATIVA Y PLANIFICACION","PAT")</f>
        <v>PAT TURÍSTICA Y AGROECOLÓGICA DEL OCCIDENTE ANTIOQUEÑO</v>
      </c>
      <c r="AA1199" s="568" t="str">
        <f>IF($E1199="","",INDEX(Esquemas_NORM!$H$2:$K$126,MATCH($E1199,Esquemas_NORM!$A$2:$A$126,0),MATCH(AA$4,Esquemas_NORM!$H$1:$K$1,0)))</f>
        <v>Región de Planeación y Gestión de Occidente</v>
      </c>
      <c r="AB1199" s="568" t="str">
        <f>IF($E1199="","",INDEX(Esquemas_NORM!$H$2:$K$126,MATCH($E1199,Esquemas_NORM!$A$2:$A$126,0),MATCH(AB$4,Esquemas_NORM!$H$1:$K$1,0)))</f>
        <v>A la fecha no ha conformado un EAT Área Metropolitana</v>
      </c>
      <c r="AC1199" s="568" t="str">
        <f>IF($E1199="","",INDEX(Esquemas_NORM!$H$2:$K$126,MATCH($E1199,Esquemas_NORM!$A$2:$A$126,0),MATCH(AC$4,Esquemas_NORM!$H$1:$K$1,0)))</f>
        <v>ASOCIACION DE MUNICIPIOS DEL OCCIDENTE ANTIOQUEÑO - AMOCCIDENTE</v>
      </c>
      <c r="AD1199" s="645"/>
    </row>
    <row r="1200" spans="1:30" hidden="1" x14ac:dyDescent="0.3">
      <c r="A1200" s="556">
        <v>2024</v>
      </c>
      <c r="B1200" s="529" t="s">
        <v>556</v>
      </c>
      <c r="C1200" s="529" t="s">
        <v>272</v>
      </c>
      <c r="D1200" s="529" t="s">
        <v>572</v>
      </c>
      <c r="E1200" s="529" t="s">
        <v>299</v>
      </c>
      <c r="F1200" s="529" t="s">
        <v>275</v>
      </c>
      <c r="G1200" s="529" t="s">
        <v>300</v>
      </c>
      <c r="H1200" s="557">
        <v>21.607344488085385</v>
      </c>
      <c r="I1200" s="557">
        <v>0</v>
      </c>
      <c r="J1200" s="558">
        <v>21.607344488085385</v>
      </c>
      <c r="K1200" s="557">
        <v>1.0502827952775331</v>
      </c>
      <c r="L1200" s="557">
        <v>4.630726340392922</v>
      </c>
      <c r="M1200" s="558">
        <v>5.6810091356704548</v>
      </c>
      <c r="N1200" s="557">
        <v>4.7180558590433002</v>
      </c>
      <c r="O1200" s="557">
        <v>16.90700638531753</v>
      </c>
      <c r="P1200" s="557">
        <v>3.1778621849928492</v>
      </c>
      <c r="Q1200" s="557">
        <v>3.2764796425970251</v>
      </c>
      <c r="R1200" s="557">
        <v>9.4413696761876444</v>
      </c>
      <c r="S1200" s="557">
        <v>9.4701050602775894</v>
      </c>
      <c r="T1200" s="557">
        <v>20.214877257126769</v>
      </c>
      <c r="U1200" s="557">
        <v>7.9960907824845897</v>
      </c>
      <c r="V1200" s="558">
        <v>75.201846848027301</v>
      </c>
      <c r="W1200" s="558">
        <v>110.99531114774568</v>
      </c>
      <c r="X1200" s="557">
        <v>12.169832335879356</v>
      </c>
      <c r="Y1200" s="559">
        <v>123.11276784024265</v>
      </c>
      <c r="Z1200" s="568" t="str">
        <f>SUBSTITUTE(SUBSTITUTE(SUBSTITUTE(SUBSTITUTE(IF(E1200="","",VLOOKUP(E1200,Esquemas_NORM!$A$2:$H$126,8,FALSE)),"PROVINCIA ADMINISTRATIVA Y DE PLANIFICACIÓN","PAT"),"PROVINCIA ADMINISTRATIVA Y DE PLANIFICACION","PAT"),"PROVINCIA ADMINISTRATIVA DE PLANIFICACION","PAT"),"PROVINCIA ADMINISTRATIVA Y PLANIFICACION","PAT")</f>
        <v>A la fecha no ha conformado un EAT Provincia</v>
      </c>
      <c r="AA1200" s="568" t="str">
        <f>IF($E1200="","",INDEX(Esquemas_NORM!$H$2:$K$126,MATCH($E1200,Esquemas_NORM!$A$2:$A$126,0),MATCH(AA$4,Esquemas_NORM!$H$1:$K$1,0)))</f>
        <v>Región de Planeación y Gestión de Occidente</v>
      </c>
      <c r="AB1200" s="568" t="str">
        <f>IF($E1200="","",INDEX(Esquemas_NORM!$H$2:$K$126,MATCH($E1200,Esquemas_NORM!$A$2:$A$126,0),MATCH(AB$4,Esquemas_NORM!$H$1:$K$1,0)))</f>
        <v>A la fecha no ha conformado un EAT Área Metropolitana</v>
      </c>
      <c r="AC1200" s="568" t="str">
        <f>IF($E1200="","",INDEX(Esquemas_NORM!$H$2:$K$126,MATCH($E1200,Esquemas_NORM!$A$2:$A$126,0),MATCH(AC$4,Esquemas_NORM!$H$1:$K$1,0)))</f>
        <v>ASOCIACION DE MUNICIPIOS DEL OCCIDENTE ANTIOQUEÑO - AMOCCIDENTE</v>
      </c>
      <c r="AD1200" s="645"/>
    </row>
    <row r="1201" spans="1:30" hidden="1" x14ac:dyDescent="0.3">
      <c r="A1201" s="556">
        <v>2024</v>
      </c>
      <c r="B1201" s="529" t="s">
        <v>556</v>
      </c>
      <c r="C1201" s="529" t="s">
        <v>272</v>
      </c>
      <c r="D1201" s="529" t="s">
        <v>572</v>
      </c>
      <c r="E1201" s="529" t="s">
        <v>301</v>
      </c>
      <c r="F1201" s="529" t="s">
        <v>275</v>
      </c>
      <c r="G1201" s="529" t="s">
        <v>302</v>
      </c>
      <c r="H1201" s="557">
        <v>8.540789174159702</v>
      </c>
      <c r="I1201" s="557">
        <v>0</v>
      </c>
      <c r="J1201" s="558">
        <v>8.540789174159702</v>
      </c>
      <c r="K1201" s="557">
        <v>0.2233626519217454</v>
      </c>
      <c r="L1201" s="557">
        <v>1.8902749293338492</v>
      </c>
      <c r="M1201" s="558">
        <v>2.1136375812555945</v>
      </c>
      <c r="N1201" s="557">
        <v>1.4966957482904761</v>
      </c>
      <c r="O1201" s="557">
        <v>6.8783401798863997</v>
      </c>
      <c r="P1201" s="557">
        <v>1.3257424293519953</v>
      </c>
      <c r="Q1201" s="557">
        <v>0.82708961742916187</v>
      </c>
      <c r="R1201" s="557">
        <v>4.4535953049047601</v>
      </c>
      <c r="S1201" s="557">
        <v>3.8316918992561533</v>
      </c>
      <c r="T1201" s="557">
        <v>7.5564998650165522</v>
      </c>
      <c r="U1201" s="557">
        <v>2.5122176776022758</v>
      </c>
      <c r="V1201" s="558">
        <v>28.881872721737775</v>
      </c>
      <c r="W1201" s="558">
        <v>42.845801291696226</v>
      </c>
      <c r="X1201" s="557">
        <v>4.6977319368231241</v>
      </c>
      <c r="Y1201" s="559">
        <v>47.523315469897973</v>
      </c>
      <c r="Z1201" s="568" t="str">
        <f>SUBSTITUTE(SUBSTITUTE(SUBSTITUTE(SUBSTITUTE(IF(E1201="","",VLOOKUP(E1201,Esquemas_NORM!$A$2:$H$126,8,FALSE)),"PROVINCIA ADMINISTRATIVA Y DE PLANIFICACIÓN","PAT"),"PROVINCIA ADMINISTRATIVA Y DE PLANIFICACION","PAT"),"PROVINCIA ADMINISTRATIVA DE PLANIFICACION","PAT"),"PROVINCIA ADMINISTRATIVA Y PLANIFICACION","PAT")</f>
        <v>PAT TURÍSTICA Y AGROECOLÓGICA DEL OCCIDENTE ANTIOQUEÑO</v>
      </c>
      <c r="AA1201" s="568" t="str">
        <f>IF($E1201="","",INDEX(Esquemas_NORM!$H$2:$K$126,MATCH($E1201,Esquemas_NORM!$A$2:$A$126,0),MATCH(AA$4,Esquemas_NORM!$H$1:$K$1,0)))</f>
        <v>Región de Planeación y Gestión de Occidente</v>
      </c>
      <c r="AB1201" s="568" t="str">
        <f>IF($E1201="","",INDEX(Esquemas_NORM!$H$2:$K$126,MATCH($E1201,Esquemas_NORM!$A$2:$A$126,0),MATCH(AB$4,Esquemas_NORM!$H$1:$K$1,0)))</f>
        <v>A la fecha no ha conformado un EAT Área Metropolitana</v>
      </c>
      <c r="AC1201" s="568" t="str">
        <f>IF($E1201="","",INDEX(Esquemas_NORM!$H$2:$K$126,MATCH($E1201,Esquemas_NORM!$A$2:$A$126,0),MATCH(AC$4,Esquemas_NORM!$H$1:$K$1,0)))</f>
        <v>ASOCIACION DE MUNICIPIOS DEL OCCIDENTE ANTIOQUEÑO - AMOCCIDENTE</v>
      </c>
      <c r="AD1201" s="645"/>
    </row>
    <row r="1202" spans="1:30" hidden="1" x14ac:dyDescent="0.3">
      <c r="A1202" s="556">
        <v>2024</v>
      </c>
      <c r="B1202" s="529" t="s">
        <v>556</v>
      </c>
      <c r="C1202" s="529" t="s">
        <v>272</v>
      </c>
      <c r="D1202" s="529" t="s">
        <v>571</v>
      </c>
      <c r="E1202" s="529" t="s">
        <v>303</v>
      </c>
      <c r="F1202" s="529" t="s">
        <v>275</v>
      </c>
      <c r="G1202" s="529" t="s">
        <v>304</v>
      </c>
      <c r="H1202" s="557">
        <v>8.8911562928596783</v>
      </c>
      <c r="I1202" s="557">
        <v>0</v>
      </c>
      <c r="J1202" s="558">
        <v>8.8911562928596783</v>
      </c>
      <c r="K1202" s="557">
        <v>1.4890808841079148</v>
      </c>
      <c r="L1202" s="557">
        <v>2.2803693649152472</v>
      </c>
      <c r="M1202" s="558">
        <v>3.7694502490231621</v>
      </c>
      <c r="N1202" s="557">
        <v>1.0657414029333103</v>
      </c>
      <c r="O1202" s="557">
        <v>8.5340488093459168</v>
      </c>
      <c r="P1202" s="557">
        <v>3.4813204338733716</v>
      </c>
      <c r="Q1202" s="557">
        <v>3.3398909994129298</v>
      </c>
      <c r="R1202" s="557">
        <v>7.4978165347138948</v>
      </c>
      <c r="S1202" s="557">
        <v>7.0530950609952168</v>
      </c>
      <c r="T1202" s="557">
        <v>21.243355402021454</v>
      </c>
      <c r="U1202" s="557">
        <v>4.9138547482963686</v>
      </c>
      <c r="V1202" s="558">
        <v>57.129123391592465</v>
      </c>
      <c r="W1202" s="558">
        <v>70.452801874543439</v>
      </c>
      <c r="X1202" s="557">
        <v>7.7246396945986797</v>
      </c>
      <c r="Y1202" s="559">
        <v>78.14419682404322</v>
      </c>
      <c r="Z1202" s="568" t="str">
        <f>SUBSTITUTE(SUBSTITUTE(SUBSTITUTE(SUBSTITUTE(IF(E1202="","",VLOOKUP(E1202,Esquemas_NORM!$A$2:$H$126,8,FALSE)),"PROVINCIA ADMINISTRATIVA Y DE PLANIFICACIÓN","PAT"),"PROVINCIA ADMINISTRATIVA Y DE PLANIFICACION","PAT"),"PROVINCIA ADMINISTRATIVA DE PLANIFICACION","PAT"),"PROVINCIA ADMINISTRATIVA Y PLANIFICACION","PAT")</f>
        <v>PAT AGROINDUSTRIAL DEL OCCIDENTE ANTIOQUEÑO</v>
      </c>
      <c r="AA1202" s="568" t="str">
        <f>IF($E1202="","",INDEX(Esquemas_NORM!$H$2:$K$126,MATCH($E1202,Esquemas_NORM!$A$2:$A$126,0),MATCH(AA$4,Esquemas_NORM!$H$1:$K$1,0)))</f>
        <v>Región de Planeación y Gestión de Occidente</v>
      </c>
      <c r="AB1202" s="568" t="str">
        <f>IF($E1202="","",INDEX(Esquemas_NORM!$H$2:$K$126,MATCH($E1202,Esquemas_NORM!$A$2:$A$126,0),MATCH(AB$4,Esquemas_NORM!$H$1:$K$1,0)))</f>
        <v>A la fecha no ha conformado un EAT Área Metropolitana</v>
      </c>
      <c r="AC1202" s="568" t="str">
        <f>IF($E1202="","",INDEX(Esquemas_NORM!$H$2:$K$126,MATCH($E1202,Esquemas_NORM!$A$2:$A$126,0),MATCH(AC$4,Esquemas_NORM!$H$1:$K$1,0)))</f>
        <v>ASOCIACION DE MUNICIPIOS DEL OCCIDENTE ANTIOQUEÑO - AMOCCIDENTE</v>
      </c>
      <c r="AD1202" s="645"/>
    </row>
    <row r="1203" spans="1:30" hidden="1" x14ac:dyDescent="0.3">
      <c r="A1203" s="556">
        <v>2024</v>
      </c>
      <c r="B1203" s="529" t="s">
        <v>556</v>
      </c>
      <c r="C1203" s="529" t="s">
        <v>272</v>
      </c>
      <c r="D1203" s="529" t="s">
        <v>572</v>
      </c>
      <c r="E1203" s="529" t="s">
        <v>305</v>
      </c>
      <c r="F1203" s="529" t="s">
        <v>275</v>
      </c>
      <c r="G1203" s="529" t="s">
        <v>306</v>
      </c>
      <c r="H1203" s="557">
        <v>10.992022566567963</v>
      </c>
      <c r="I1203" s="557">
        <v>0</v>
      </c>
      <c r="J1203" s="558">
        <v>10.992022566567963</v>
      </c>
      <c r="K1203" s="557">
        <v>1.0662981282267749</v>
      </c>
      <c r="L1203" s="557">
        <v>3.250494951831326</v>
      </c>
      <c r="M1203" s="558">
        <v>4.3167930800581011</v>
      </c>
      <c r="N1203" s="557">
        <v>1.455476048609518</v>
      </c>
      <c r="O1203" s="557">
        <v>9.6522856277017315</v>
      </c>
      <c r="P1203" s="557">
        <v>3.4967573645715095</v>
      </c>
      <c r="Q1203" s="557">
        <v>3.5673234281668491</v>
      </c>
      <c r="R1203" s="557">
        <v>11.226725523439312</v>
      </c>
      <c r="S1203" s="557">
        <v>8.0536498477224487</v>
      </c>
      <c r="T1203" s="557">
        <v>23.823513733562173</v>
      </c>
      <c r="U1203" s="557">
        <v>4.4825816798758371</v>
      </c>
      <c r="V1203" s="558">
        <v>65.758313253649376</v>
      </c>
      <c r="W1203" s="558">
        <v>82.259423669201709</v>
      </c>
      <c r="X1203" s="557">
        <v>9.0191503023749267</v>
      </c>
      <c r="Y1203" s="559">
        <v>91.239758005438944</v>
      </c>
      <c r="Z1203" s="568" t="str">
        <f>SUBSTITUTE(SUBSTITUTE(SUBSTITUTE(SUBSTITUTE(IF(E1203="","",VLOOKUP(E1203,Esquemas_NORM!$A$2:$H$126,8,FALSE)),"PROVINCIA ADMINISTRATIVA Y DE PLANIFICACIÓN","PAT"),"PROVINCIA ADMINISTRATIVA Y DE PLANIFICACION","PAT"),"PROVINCIA ADMINISTRATIVA DE PLANIFICACION","PAT"),"PROVINCIA ADMINISTRATIVA Y PLANIFICACION","PAT")</f>
        <v>PAT TURÍSTICA Y AGROECOLÓGICA DEL OCCIDENTE ANTIOQUEÑO</v>
      </c>
      <c r="AA1203" s="568" t="str">
        <f>IF($E1203="","",INDEX(Esquemas_NORM!$H$2:$K$126,MATCH($E1203,Esquemas_NORM!$A$2:$A$126,0),MATCH(AA$4,Esquemas_NORM!$H$1:$K$1,0)))</f>
        <v>A la fecha no ha conformado un EAT Región</v>
      </c>
      <c r="AB1203" s="568" t="str">
        <f>IF($E1203="","",INDEX(Esquemas_NORM!$H$2:$K$126,MATCH($E1203,Esquemas_NORM!$A$2:$A$126,0),MATCH(AB$4,Esquemas_NORM!$H$1:$K$1,0)))</f>
        <v>A la fecha no ha conformado un EAT Área Metropolitana</v>
      </c>
      <c r="AC1203" s="568" t="str">
        <f>IF($E1203="","",INDEX(Esquemas_NORM!$H$2:$K$126,MATCH($E1203,Esquemas_NORM!$A$2:$A$126,0),MATCH(AC$4,Esquemas_NORM!$H$1:$K$1,0)))</f>
        <v>ASOCIACION DE MUNICIPIOS DEL OCCIDENTE ANTIOQUEÑO - AMOCCIDENTE</v>
      </c>
      <c r="AD1203" s="645"/>
    </row>
    <row r="1204" spans="1:30" hidden="1" x14ac:dyDescent="0.3">
      <c r="A1204" s="556">
        <v>2024</v>
      </c>
      <c r="B1204" s="529" t="s">
        <v>556</v>
      </c>
      <c r="C1204" s="529" t="s">
        <v>272</v>
      </c>
      <c r="D1204" s="529" t="s">
        <v>572</v>
      </c>
      <c r="E1204" s="529" t="s">
        <v>307</v>
      </c>
      <c r="F1204" s="529" t="s">
        <v>275</v>
      </c>
      <c r="G1204" s="529" t="s">
        <v>308</v>
      </c>
      <c r="H1204" s="557">
        <v>17.02013103200661</v>
      </c>
      <c r="I1204" s="557">
        <v>0</v>
      </c>
      <c r="J1204" s="558">
        <v>17.02013103200661</v>
      </c>
      <c r="K1204" s="557">
        <v>1.8709169875055123</v>
      </c>
      <c r="L1204" s="557">
        <v>9.0909488051223786</v>
      </c>
      <c r="M1204" s="558">
        <v>10.96186579262789</v>
      </c>
      <c r="N1204" s="557">
        <v>9.7480921356288555</v>
      </c>
      <c r="O1204" s="557">
        <v>59.517615117783485</v>
      </c>
      <c r="P1204" s="557">
        <v>6.7052481131112387</v>
      </c>
      <c r="Q1204" s="557">
        <v>5.3456729521988642</v>
      </c>
      <c r="R1204" s="557">
        <v>34.276439587689651</v>
      </c>
      <c r="S1204" s="557">
        <v>24.149879550252866</v>
      </c>
      <c r="T1204" s="557">
        <v>31.077505656235029</v>
      </c>
      <c r="U1204" s="557">
        <v>17.270727638713748</v>
      </c>
      <c r="V1204" s="558">
        <v>188.09118075161373</v>
      </c>
      <c r="W1204" s="558">
        <v>221.46965982986944</v>
      </c>
      <c r="X1204" s="557">
        <v>24.282544908826821</v>
      </c>
      <c r="Y1204" s="559">
        <v>245.64769927983156</v>
      </c>
      <c r="Z1204" s="568" t="str">
        <f>SUBSTITUTE(SUBSTITUTE(SUBSTITUTE(SUBSTITUTE(IF(E1204="","",VLOOKUP(E1204,Esquemas_NORM!$A$2:$H$126,8,FALSE)),"PROVINCIA ADMINISTRATIVA Y DE PLANIFICACIÓN","PAT"),"PROVINCIA ADMINISTRATIVA Y DE PLANIFICACION","PAT"),"PROVINCIA ADMINISTRATIVA DE PLANIFICACION","PAT"),"PROVINCIA ADMINISTRATIVA Y PLANIFICACION","PAT")</f>
        <v>PAT TURÍSTICA Y AGROECOLÓGICA DEL OCCIDENTE ANTIOQUEÑO</v>
      </c>
      <c r="AA1204" s="568" t="str">
        <f>IF($E1204="","",INDEX(Esquemas_NORM!$H$2:$K$126,MATCH($E1204,Esquemas_NORM!$A$2:$A$126,0),MATCH(AA$4,Esquemas_NORM!$H$1:$K$1,0)))</f>
        <v>Región de Planeación y Gestión de Occidente</v>
      </c>
      <c r="AB1204" s="568" t="str">
        <f>IF($E1204="","",INDEX(Esquemas_NORM!$H$2:$K$126,MATCH($E1204,Esquemas_NORM!$A$2:$A$126,0),MATCH(AB$4,Esquemas_NORM!$H$1:$K$1,0)))</f>
        <v>A la fecha no ha conformado un EAT Área Metropolitana</v>
      </c>
      <c r="AC1204" s="568" t="str">
        <f>IF($E1204="","",INDEX(Esquemas_NORM!$H$2:$K$126,MATCH($E1204,Esquemas_NORM!$A$2:$A$126,0),MATCH(AC$4,Esquemas_NORM!$H$1:$K$1,0)))</f>
        <v>ASOCIACION DE MUNICIPIOS DEL OCCIDENTE ANTIOQUEÑO - AMOCCIDENTE</v>
      </c>
      <c r="AD1204" s="645"/>
    </row>
    <row r="1205" spans="1:30" hidden="1" x14ac:dyDescent="0.3">
      <c r="A1205" s="556">
        <v>2024</v>
      </c>
      <c r="B1205" s="529" t="s">
        <v>556</v>
      </c>
      <c r="C1205" s="529" t="s">
        <v>272</v>
      </c>
      <c r="D1205" s="529" t="s">
        <v>572</v>
      </c>
      <c r="E1205" s="529" t="s">
        <v>309</v>
      </c>
      <c r="F1205" s="529" t="s">
        <v>275</v>
      </c>
      <c r="G1205" s="529" t="s">
        <v>310</v>
      </c>
      <c r="H1205" s="557">
        <v>18.817684347570051</v>
      </c>
      <c r="I1205" s="557">
        <v>6.9181605103419432</v>
      </c>
      <c r="J1205" s="558">
        <v>25.735844857911992</v>
      </c>
      <c r="K1205" s="557">
        <v>5.7881956911508947</v>
      </c>
      <c r="L1205" s="557">
        <v>8.0726730423165822</v>
      </c>
      <c r="M1205" s="558">
        <v>13.860868733467477</v>
      </c>
      <c r="N1205" s="557">
        <v>16.610670866354937</v>
      </c>
      <c r="O1205" s="557">
        <v>71.297732983022868</v>
      </c>
      <c r="P1205" s="557">
        <v>9.1626116848621528</v>
      </c>
      <c r="Q1205" s="557">
        <v>8.8247282726333172</v>
      </c>
      <c r="R1205" s="557">
        <v>30.039239974220266</v>
      </c>
      <c r="S1205" s="557">
        <v>33.475894604392749</v>
      </c>
      <c r="T1205" s="557">
        <v>89.469059941249682</v>
      </c>
      <c r="U1205" s="557">
        <v>13.3583438930826</v>
      </c>
      <c r="V1205" s="558">
        <v>272.23828221981853</v>
      </c>
      <c r="W1205" s="558">
        <v>322.33753417988589</v>
      </c>
      <c r="X1205" s="557">
        <v>35.341977115682013</v>
      </c>
      <c r="Y1205" s="559">
        <v>357.5274090530088</v>
      </c>
      <c r="Z1205" s="568" t="str">
        <f>SUBSTITUTE(SUBSTITUTE(SUBSTITUTE(SUBSTITUTE(IF(E1205="","",VLOOKUP(E1205,Esquemas_NORM!$A$2:$H$126,8,FALSE)),"PROVINCIA ADMINISTRATIVA Y DE PLANIFICACIÓN","PAT"),"PROVINCIA ADMINISTRATIVA Y DE PLANIFICACION","PAT"),"PROVINCIA ADMINISTRATIVA DE PLANIFICACION","PAT"),"PROVINCIA ADMINISTRATIVA Y PLANIFICACION","PAT")</f>
        <v>PAT TURÍSTICA Y AGROECOLÓGICA DEL OCCIDENTE ANTIOQUEÑO</v>
      </c>
      <c r="AA1205" s="568" t="str">
        <f>IF($E1205="","",INDEX(Esquemas_NORM!$H$2:$K$126,MATCH($E1205,Esquemas_NORM!$A$2:$A$126,0),MATCH(AA$4,Esquemas_NORM!$H$1:$K$1,0)))</f>
        <v>A la fecha no ha conformado un EAT Región</v>
      </c>
      <c r="AB1205" s="568" t="str">
        <f>IF($E1205="","",INDEX(Esquemas_NORM!$H$2:$K$126,MATCH($E1205,Esquemas_NORM!$A$2:$A$126,0),MATCH(AB$4,Esquemas_NORM!$H$1:$K$1,0)))</f>
        <v>A la fecha no ha conformado un EAT Área Metropolitana</v>
      </c>
      <c r="AC1205" s="568" t="str">
        <f>IF($E1205="","",INDEX(Esquemas_NORM!$H$2:$K$126,MATCH($E1205,Esquemas_NORM!$A$2:$A$126,0),MATCH(AC$4,Esquemas_NORM!$H$1:$K$1,0)))</f>
        <v>ASOCIACION DE MUNICIPIOS DEL OCCIDENTE ANTIOQUEÑO - AMOCCIDENTE</v>
      </c>
      <c r="AD1205" s="645"/>
    </row>
    <row r="1206" spans="1:30" hidden="1" x14ac:dyDescent="0.3">
      <c r="A1206" s="556">
        <v>2024</v>
      </c>
      <c r="B1206" s="529" t="s">
        <v>556</v>
      </c>
      <c r="C1206" s="529" t="s">
        <v>272</v>
      </c>
      <c r="D1206" s="529" t="s">
        <v>572</v>
      </c>
      <c r="E1206" s="529" t="s">
        <v>311</v>
      </c>
      <c r="F1206" s="529" t="s">
        <v>275</v>
      </c>
      <c r="G1206" s="529" t="s">
        <v>312</v>
      </c>
      <c r="H1206" s="557">
        <v>12.481783824517859</v>
      </c>
      <c r="I1206" s="557">
        <v>3.8370621916339775</v>
      </c>
      <c r="J1206" s="558">
        <v>16.318846016151838</v>
      </c>
      <c r="K1206" s="557">
        <v>3.369393749681632</v>
      </c>
      <c r="L1206" s="557">
        <v>6.1973981292394154</v>
      </c>
      <c r="M1206" s="558">
        <v>9.5667918789210482</v>
      </c>
      <c r="N1206" s="557">
        <v>11.926279858789778</v>
      </c>
      <c r="O1206" s="557">
        <v>46.73743886871047</v>
      </c>
      <c r="P1206" s="557">
        <v>6.6349942862775668</v>
      </c>
      <c r="Q1206" s="557">
        <v>5.377863182773563</v>
      </c>
      <c r="R1206" s="557">
        <v>27.482453848852476</v>
      </c>
      <c r="S1206" s="557">
        <v>20.476168858555319</v>
      </c>
      <c r="T1206" s="557">
        <v>23.672632560904198</v>
      </c>
      <c r="U1206" s="557">
        <v>12.397838509773868</v>
      </c>
      <c r="V1206" s="558">
        <v>154.70566997463723</v>
      </c>
      <c r="W1206" s="558">
        <v>187.68806935243219</v>
      </c>
      <c r="X1206" s="557">
        <v>20.578638068994621</v>
      </c>
      <c r="Y1206" s="559">
        <v>208.17814256867794</v>
      </c>
      <c r="Z1206" s="568" t="str">
        <f>SUBSTITUTE(SUBSTITUTE(SUBSTITUTE(SUBSTITUTE(IF(E1206="","",VLOOKUP(E1206,Esquemas_NORM!$A$2:$H$126,8,FALSE)),"PROVINCIA ADMINISTRATIVA Y DE PLANIFICACIÓN","PAT"),"PROVINCIA ADMINISTRATIVA Y DE PLANIFICACION","PAT"),"PROVINCIA ADMINISTRATIVA DE PLANIFICACION","PAT"),"PROVINCIA ADMINISTRATIVA Y PLANIFICACION","PAT")</f>
        <v>A la fecha no ha conformado un EAT Provincia</v>
      </c>
      <c r="AA1206" s="568" t="str">
        <f>IF($E1206="","",INDEX(Esquemas_NORM!$H$2:$K$126,MATCH($E1206,Esquemas_NORM!$A$2:$A$126,0),MATCH(AA$4,Esquemas_NORM!$H$1:$K$1,0)))</f>
        <v>A la fecha no ha conformado un EAT Región</v>
      </c>
      <c r="AB1206" s="568" t="str">
        <f>IF($E1206="","",INDEX(Esquemas_NORM!$H$2:$K$126,MATCH($E1206,Esquemas_NORM!$A$2:$A$126,0),MATCH(AB$4,Esquemas_NORM!$H$1:$K$1,0)))</f>
        <v>A la fecha no ha conformado un EAT Área Metropolitana</v>
      </c>
      <c r="AC1206" s="568" t="str">
        <f>IF($E1206="","",INDEX(Esquemas_NORM!$H$2:$K$126,MATCH($E1206,Esquemas_NORM!$A$2:$A$126,0),MATCH(AC$4,Esquemas_NORM!$H$1:$K$1,0)))</f>
        <v>ASOCIACION DE MUNICIPIOS DEL OCCIDENTE ANTIOQUEÑO - AMOCCIDENTE</v>
      </c>
      <c r="AD1206" s="645"/>
    </row>
    <row r="1207" spans="1:30" hidden="1" x14ac:dyDescent="0.3">
      <c r="A1207" s="556">
        <v>2024</v>
      </c>
      <c r="B1207" s="529" t="s">
        <v>556</v>
      </c>
      <c r="C1207" s="529" t="s">
        <v>272</v>
      </c>
      <c r="D1207" s="529" t="s">
        <v>571</v>
      </c>
      <c r="E1207" s="529" t="s">
        <v>313</v>
      </c>
      <c r="F1207" s="529" t="s">
        <v>275</v>
      </c>
      <c r="G1207" s="529" t="s">
        <v>314</v>
      </c>
      <c r="H1207" s="557">
        <v>41.217521495375891</v>
      </c>
      <c r="I1207" s="557">
        <v>2.0734808883536915</v>
      </c>
      <c r="J1207" s="558">
        <v>43.291002383729584</v>
      </c>
      <c r="K1207" s="557">
        <v>0.83834529820451176</v>
      </c>
      <c r="L1207" s="557">
        <v>4.7203491252862664</v>
      </c>
      <c r="M1207" s="558">
        <v>5.5586944234907785</v>
      </c>
      <c r="N1207" s="557">
        <v>1.1321621279986758</v>
      </c>
      <c r="O1207" s="557">
        <v>11.332324026243633</v>
      </c>
      <c r="P1207" s="557">
        <v>2.4157159819305298</v>
      </c>
      <c r="Q1207" s="557">
        <v>2.0881236275303272</v>
      </c>
      <c r="R1207" s="557">
        <v>6.5201125228429548</v>
      </c>
      <c r="S1207" s="557">
        <v>6.0721615781063178</v>
      </c>
      <c r="T1207" s="557">
        <v>15.128261414058835</v>
      </c>
      <c r="U1207" s="557">
        <v>3.4679320102557898</v>
      </c>
      <c r="V1207" s="558">
        <v>48.156793288967059</v>
      </c>
      <c r="W1207" s="558">
        <v>116.18895378011925</v>
      </c>
      <c r="X1207" s="557">
        <v>12.739277652033177</v>
      </c>
      <c r="Y1207" s="559">
        <v>128.87340505124317</v>
      </c>
      <c r="Z1207" s="568" t="str">
        <f>SUBSTITUTE(SUBSTITUTE(SUBSTITUTE(SUBSTITUTE(IF(E1207="","",VLOOKUP(E1207,Esquemas_NORM!$A$2:$H$126,8,FALSE)),"PROVINCIA ADMINISTRATIVA Y DE PLANIFICACIÓN","PAT"),"PROVINCIA ADMINISTRATIVA Y DE PLANIFICACION","PAT"),"PROVINCIA ADMINISTRATIVA DE PLANIFICACION","PAT"),"PROVINCIA ADMINISTRATIVA Y PLANIFICACION","PAT")</f>
        <v>PAT AGROINDUSTRIAL DEL OCCIDENTE ANTIOQUEÑO</v>
      </c>
      <c r="AA1207" s="568" t="str">
        <f>IF($E1207="","",INDEX(Esquemas_NORM!$H$2:$K$126,MATCH($E1207,Esquemas_NORM!$A$2:$A$126,0),MATCH(AA$4,Esquemas_NORM!$H$1:$K$1,0)))</f>
        <v>Región de Planeación y Gestión de Occidente</v>
      </c>
      <c r="AB1207" s="568" t="str">
        <f>IF($E1207="","",INDEX(Esquemas_NORM!$H$2:$K$126,MATCH($E1207,Esquemas_NORM!$A$2:$A$126,0),MATCH(AB$4,Esquemas_NORM!$H$1:$K$1,0)))</f>
        <v>A la fecha no ha conformado un EAT Área Metropolitana</v>
      </c>
      <c r="AC1207" s="568" t="str">
        <f>IF($E1207="","",INDEX(Esquemas_NORM!$H$2:$K$126,MATCH($E1207,Esquemas_NORM!$A$2:$A$126,0),MATCH(AC$4,Esquemas_NORM!$H$1:$K$1,0)))</f>
        <v>ASOCIACION DE MUNICIPIOS DEL OCCIDENTE ANTIOQUEÑO - AMOCCIDENTE</v>
      </c>
      <c r="AD1207" s="645"/>
    </row>
    <row r="1208" spans="1:30" hidden="1" x14ac:dyDescent="0.3">
      <c r="A1208" s="556">
        <v>2024</v>
      </c>
      <c r="B1208" s="529" t="s">
        <v>556</v>
      </c>
      <c r="C1208" s="529" t="s">
        <v>315</v>
      </c>
      <c r="D1208" s="529" t="s">
        <v>573</v>
      </c>
      <c r="E1208" s="529" t="s">
        <v>317</v>
      </c>
      <c r="F1208" s="529" t="s">
        <v>318</v>
      </c>
      <c r="G1208" s="529" t="s">
        <v>319</v>
      </c>
      <c r="H1208" s="557">
        <v>122.43972850610378</v>
      </c>
      <c r="I1208" s="557">
        <v>8.9944620819941368E-2</v>
      </c>
      <c r="J1208" s="558">
        <v>122.52967312692371</v>
      </c>
      <c r="K1208" s="557">
        <v>9.4956460736583548</v>
      </c>
      <c r="L1208" s="557">
        <v>7.1243683399388047</v>
      </c>
      <c r="M1208" s="558">
        <v>16.620014413597161</v>
      </c>
      <c r="N1208" s="557">
        <v>6.7965679833858861</v>
      </c>
      <c r="O1208" s="557">
        <v>18.502096502088303</v>
      </c>
      <c r="P1208" s="557">
        <v>7.5991591978110735</v>
      </c>
      <c r="Q1208" s="557">
        <v>9.0590571952784273</v>
      </c>
      <c r="R1208" s="557">
        <v>22.96179405882453</v>
      </c>
      <c r="S1208" s="557">
        <v>20.777994593531865</v>
      </c>
      <c r="T1208" s="557">
        <v>44.07528252369579</v>
      </c>
      <c r="U1208" s="557">
        <v>11.929007190220673</v>
      </c>
      <c r="V1208" s="558">
        <v>141.70095924483655</v>
      </c>
      <c r="W1208" s="558">
        <v>331.27347976237274</v>
      </c>
      <c r="X1208" s="557">
        <v>36.321738858530544</v>
      </c>
      <c r="Y1208" s="559">
        <v>367.43889975068697</v>
      </c>
      <c r="Z1208" s="568" t="str">
        <f>SUBSTITUTE(SUBSTITUTE(SUBSTITUTE(SUBSTITUTE(IF(E1208="","",VLOOKUP(E1208,Esquemas_NORM!$A$2:$H$126,8,FALSE)),"PROVINCIA ADMINISTRATIVA Y DE PLANIFICACIÓN","PAT"),"PROVINCIA ADMINISTRATIVA Y DE PLANIFICACION","PAT"),"PROVINCIA ADMINISTRATIVA DE PLANIFICACION","PAT"),"PROVINCIA ADMINISTRATIVA Y PLANIFICACION","PAT")</f>
        <v>PAT DE LA PAZ</v>
      </c>
      <c r="AA1208" s="568" t="str">
        <f>IF($E1208="","",INDEX(Esquemas_NORM!$H$2:$K$126,MATCH($E1208,Esquemas_NORM!$A$2:$A$126,0),MATCH(AA$4,Esquemas_NORM!$H$1:$K$1,0)))</f>
        <v>A la fecha no ha conformado un EAT Región</v>
      </c>
      <c r="AB1208" s="568" t="str">
        <f>IF($E1208="","",INDEX(Esquemas_NORM!$H$2:$K$126,MATCH($E1208,Esquemas_NORM!$A$2:$A$126,0),MATCH(AB$4,Esquemas_NORM!$H$1:$K$1,0)))</f>
        <v>A la fecha no ha conformado un EAT Área Metropolitana</v>
      </c>
      <c r="AC1208" s="568" t="str">
        <f>IF($E1208="","",INDEX(Esquemas_NORM!$H$2:$K$126,MATCH($E1208,Esquemas_NORM!$A$2:$A$126,0),MATCH(AC$4,Esquemas_NORM!$H$1:$K$1,0)))</f>
        <v>MUNICIPIOS UNIDOS DEL SUR DE ANTIOQUIA - MUSA</v>
      </c>
      <c r="AD1208" s="645"/>
    </row>
    <row r="1209" spans="1:30" hidden="1" x14ac:dyDescent="0.3">
      <c r="A1209" s="556">
        <v>2024</v>
      </c>
      <c r="B1209" s="529" t="s">
        <v>556</v>
      </c>
      <c r="C1209" s="529" t="s">
        <v>315</v>
      </c>
      <c r="D1209" s="529" t="s">
        <v>574</v>
      </c>
      <c r="E1209" s="529" t="s">
        <v>320</v>
      </c>
      <c r="F1209" s="529" t="s">
        <v>318</v>
      </c>
      <c r="G1209" s="529" t="s">
        <v>322</v>
      </c>
      <c r="H1209" s="557">
        <v>6.3285013884303991</v>
      </c>
      <c r="I1209" s="557">
        <v>0</v>
      </c>
      <c r="J1209" s="558">
        <v>6.3285013884303991</v>
      </c>
      <c r="K1209" s="557">
        <v>0.72611432942892384</v>
      </c>
      <c r="L1209" s="557">
        <v>2.0339693371498084</v>
      </c>
      <c r="M1209" s="558">
        <v>2.7600836665787325</v>
      </c>
      <c r="N1209" s="557">
        <v>18.372805035328216</v>
      </c>
      <c r="O1209" s="557">
        <v>3.41286652405475</v>
      </c>
      <c r="P1209" s="557">
        <v>0.99932004215290282</v>
      </c>
      <c r="Q1209" s="557">
        <v>0.859570185494266</v>
      </c>
      <c r="R1209" s="557">
        <v>4.1368740939209196</v>
      </c>
      <c r="S1209" s="557">
        <v>3.0458002579081915</v>
      </c>
      <c r="T1209" s="557">
        <v>3.9645758633916151</v>
      </c>
      <c r="U1209" s="557">
        <v>1.6341630061137673</v>
      </c>
      <c r="V1209" s="558">
        <v>36.425975008364624</v>
      </c>
      <c r="W1209" s="558">
        <v>54.013929813195418</v>
      </c>
      <c r="X1209" s="557">
        <v>5.92223637945908</v>
      </c>
      <c r="Y1209" s="559">
        <v>59.910678500459881</v>
      </c>
      <c r="Z1209" s="568" t="str">
        <f>SUBSTITUTE(SUBSTITUTE(SUBSTITUTE(SUBSTITUTE(IF(E1209="","",VLOOKUP(E1209,Esquemas_NORM!$A$2:$H$126,8,FALSE)),"PROVINCIA ADMINISTRATIVA Y DE PLANIFICACIÓN","PAT"),"PROVINCIA ADMINISTRATIVA Y DE PLANIFICACION","PAT"),"PROVINCIA ADMINISTRATIVA DE PLANIFICACION","PAT"),"PROVINCIA ADMINISTRATIVA Y PLANIFICACION","PAT")</f>
        <v>PAT DEL AGUA, BOSQUES Y EL TURISMO</v>
      </c>
      <c r="AA1209" s="568" t="str">
        <f>IF($E1209="","",INDEX(Esquemas_NORM!$H$2:$K$126,MATCH($E1209,Esquemas_NORM!$A$2:$A$126,0),MATCH(AA$4,Esquemas_NORM!$H$1:$K$1,0)))</f>
        <v>A la fecha no ha conformado un EAT Región</v>
      </c>
      <c r="AB1209" s="568" t="str">
        <f>IF($E1209="","",INDEX(Esquemas_NORM!$H$2:$K$126,MATCH($E1209,Esquemas_NORM!$A$2:$A$126,0),MATCH(AB$4,Esquemas_NORM!$H$1:$K$1,0)))</f>
        <v>A la fecha no ha conformado un EAT Área Metropolitana</v>
      </c>
      <c r="AC1209" s="568" t="str">
        <f>IF($E1209="","",INDEX(Esquemas_NORM!$H$2:$K$126,MATCH($E1209,Esquemas_NORM!$A$2:$A$126,0),MATCH(AC$4,Esquemas_NORM!$H$1:$K$1,0)))</f>
        <v>A la fecha no ha conformado un EAT asociación - unión</v>
      </c>
      <c r="AD1209" s="645"/>
    </row>
    <row r="1210" spans="1:30" hidden="1" x14ac:dyDescent="0.3">
      <c r="A1210" s="556">
        <v>2024</v>
      </c>
      <c r="B1210" s="529" t="s">
        <v>556</v>
      </c>
      <c r="C1210" s="529" t="s">
        <v>315</v>
      </c>
      <c r="D1210" s="529" t="s">
        <v>573</v>
      </c>
      <c r="E1210" s="529" t="s">
        <v>323</v>
      </c>
      <c r="F1210" s="529" t="s">
        <v>318</v>
      </c>
      <c r="G1210" s="529" t="s">
        <v>325</v>
      </c>
      <c r="H1210" s="557">
        <v>13.640421281931706</v>
      </c>
      <c r="I1210" s="557">
        <v>0</v>
      </c>
      <c r="J1210" s="558">
        <v>13.640421281931706</v>
      </c>
      <c r="K1210" s="557">
        <v>2.0262961491620368</v>
      </c>
      <c r="L1210" s="557">
        <v>1.7913622843072625</v>
      </c>
      <c r="M1210" s="558">
        <v>3.8176584334692993</v>
      </c>
      <c r="N1210" s="557">
        <v>1.1262837388147606</v>
      </c>
      <c r="O1210" s="557">
        <v>6.0946185904317041</v>
      </c>
      <c r="P1210" s="557">
        <v>2.8267041429775683</v>
      </c>
      <c r="Q1210" s="557">
        <v>2.9168157270901842</v>
      </c>
      <c r="R1210" s="557">
        <v>7.0725203464376172</v>
      </c>
      <c r="S1210" s="557">
        <v>6.5123082959213523</v>
      </c>
      <c r="T1210" s="557">
        <v>19.626951297177548</v>
      </c>
      <c r="U1210" s="557">
        <v>4.5342023847168402</v>
      </c>
      <c r="V1210" s="558">
        <v>50.710404523567576</v>
      </c>
      <c r="W1210" s="558">
        <v>71.293199015612245</v>
      </c>
      <c r="X1210" s="557">
        <v>7.8167831572061139</v>
      </c>
      <c r="Y1210" s="559">
        <v>79.076340867355754</v>
      </c>
      <c r="Z1210" s="568" t="str">
        <f>SUBSTITUTE(SUBSTITUTE(SUBSTITUTE(SUBSTITUTE(IF(E1210="","",VLOOKUP(E1210,Esquemas_NORM!$A$2:$H$126,8,FALSE)),"PROVINCIA ADMINISTRATIVA Y DE PLANIFICACIÓN","PAT"),"PROVINCIA ADMINISTRATIVA Y DE PLANIFICACION","PAT"),"PROVINCIA ADMINISTRATIVA DE PLANIFICACION","PAT"),"PROVINCIA ADMINISTRATIVA Y PLANIFICACION","PAT")</f>
        <v>PAT DE LA PAZ</v>
      </c>
      <c r="AA1210" s="568" t="str">
        <f>IF($E1210="","",INDEX(Esquemas_NORM!$H$2:$K$126,MATCH($E1210,Esquemas_NORM!$A$2:$A$126,0),MATCH(AA$4,Esquemas_NORM!$H$1:$K$1,0)))</f>
        <v>A la fecha no ha conformado un EAT Región</v>
      </c>
      <c r="AB1210" s="568" t="str">
        <f>IF($E1210="","",INDEX(Esquemas_NORM!$H$2:$K$126,MATCH($E1210,Esquemas_NORM!$A$2:$A$126,0),MATCH(AB$4,Esquemas_NORM!$H$1:$K$1,0)))</f>
        <v>A la fecha no ha conformado un EAT Área Metropolitana</v>
      </c>
      <c r="AC1210" s="568" t="str">
        <f>IF($E1210="","",INDEX(Esquemas_NORM!$H$2:$K$126,MATCH($E1210,Esquemas_NORM!$A$2:$A$126,0),MATCH(AC$4,Esquemas_NORM!$H$1:$K$1,0)))</f>
        <v>MUNICIPIOS UNIDOS DEL SUR DE ANTIOQUIA - MUSA</v>
      </c>
      <c r="AD1210" s="645"/>
    </row>
    <row r="1211" spans="1:30" hidden="1" x14ac:dyDescent="0.3">
      <c r="A1211" s="556">
        <v>2024</v>
      </c>
      <c r="B1211" s="529" t="s">
        <v>556</v>
      </c>
      <c r="C1211" s="529" t="s">
        <v>315</v>
      </c>
      <c r="D1211" s="529" t="s">
        <v>575</v>
      </c>
      <c r="E1211" s="529" t="s">
        <v>326</v>
      </c>
      <c r="F1211" s="529" t="s">
        <v>318</v>
      </c>
      <c r="G1211" s="529" t="s">
        <v>327</v>
      </c>
      <c r="H1211" s="557">
        <v>17.76098737041913</v>
      </c>
      <c r="I1211" s="557">
        <v>0.13461504108963415</v>
      </c>
      <c r="J1211" s="558">
        <v>17.895602411508765</v>
      </c>
      <c r="K1211" s="557">
        <v>7.0679511561155941</v>
      </c>
      <c r="L1211" s="557">
        <v>1.3881186660422273</v>
      </c>
      <c r="M1211" s="558">
        <v>8.4560698221578221</v>
      </c>
      <c r="N1211" s="557">
        <v>30.418623289321072</v>
      </c>
      <c r="O1211" s="557">
        <v>22.943593803734142</v>
      </c>
      <c r="P1211" s="557">
        <v>4.4821857269070522</v>
      </c>
      <c r="Q1211" s="557">
        <v>3.1682048957103763</v>
      </c>
      <c r="R1211" s="557">
        <v>11.214079929706172</v>
      </c>
      <c r="S1211" s="557">
        <v>13.163061827570623</v>
      </c>
      <c r="T1211" s="557">
        <v>16.593497879148948</v>
      </c>
      <c r="U1211" s="557">
        <v>7.4435566687656545</v>
      </c>
      <c r="V1211" s="558">
        <v>109.42680402086403</v>
      </c>
      <c r="W1211" s="558">
        <v>151.63215408521708</v>
      </c>
      <c r="X1211" s="557">
        <v>16.625367980537987</v>
      </c>
      <c r="Y1211" s="559">
        <v>168.18597101061971</v>
      </c>
      <c r="Z1211" s="568" t="str">
        <f>SUBSTITUTE(SUBSTITUTE(SUBSTITUTE(SUBSTITUTE(IF(E1211="","",VLOOKUP(E1211,Esquemas_NORM!$A$2:$H$126,8,FALSE)),"PROVINCIA ADMINISTRATIVA Y DE PLANIFICACIÓN","PAT"),"PROVINCIA ADMINISTRATIVA Y DE PLANIFICACION","PAT"),"PROVINCIA ADMINISTRATIVA DE PLANIFICACION","PAT"),"PROVINCIA ADMINISTRATIVA Y PLANIFICACION","PAT")</f>
        <v>PAT DEL AGUA, BOSQUES Y EL TURISMO</v>
      </c>
      <c r="AA1211" s="568" t="str">
        <f>IF($E1211="","",INDEX(Esquemas_NORM!$H$2:$K$126,MATCH($E1211,Esquemas_NORM!$A$2:$A$126,0),MATCH(AA$4,Esquemas_NORM!$H$1:$K$1,0)))</f>
        <v>A la fecha no ha conformado un EAT Región</v>
      </c>
      <c r="AB1211" s="568" t="str">
        <f>IF($E1211="","",INDEX(Esquemas_NORM!$H$2:$K$126,MATCH($E1211,Esquemas_NORM!$A$2:$A$126,0),MATCH(AB$4,Esquemas_NORM!$H$1:$K$1,0)))</f>
        <v>A la fecha no ha conformado un EAT Área Metropolitana</v>
      </c>
      <c r="AC1211" s="568" t="str">
        <f>IF($E1211="","",INDEX(Esquemas_NORM!$H$2:$K$126,MATCH($E1211,Esquemas_NORM!$A$2:$A$126,0),MATCH(AC$4,Esquemas_NORM!$H$1:$K$1,0)))</f>
        <v>A la fecha no ha conformado un EAT asociación - unión</v>
      </c>
      <c r="AD1211" s="645"/>
    </row>
    <row r="1212" spans="1:30" hidden="1" x14ac:dyDescent="0.3">
      <c r="A1212" s="556">
        <v>2024</v>
      </c>
      <c r="B1212" s="529" t="s">
        <v>556</v>
      </c>
      <c r="C1212" s="529" t="s">
        <v>315</v>
      </c>
      <c r="D1212" s="529" t="s">
        <v>574</v>
      </c>
      <c r="E1212" s="529" t="s">
        <v>328</v>
      </c>
      <c r="F1212" s="529" t="s">
        <v>318</v>
      </c>
      <c r="G1212" s="529" t="s">
        <v>329</v>
      </c>
      <c r="H1212" s="557">
        <v>15.19769231563663</v>
      </c>
      <c r="I1212" s="557">
        <v>0</v>
      </c>
      <c r="J1212" s="558">
        <v>15.19769231563663</v>
      </c>
      <c r="K1212" s="557">
        <v>0.69681983680885407</v>
      </c>
      <c r="L1212" s="557">
        <v>2.3434092424666768</v>
      </c>
      <c r="M1212" s="558">
        <v>3.0402290792755311</v>
      </c>
      <c r="N1212" s="557">
        <v>11.166988311779855</v>
      </c>
      <c r="O1212" s="557">
        <v>3.8905468817807529</v>
      </c>
      <c r="P1212" s="557">
        <v>0.7718853651380071</v>
      </c>
      <c r="Q1212" s="557">
        <v>0.79683269990888106</v>
      </c>
      <c r="R1212" s="557">
        <v>4.7661858553410044</v>
      </c>
      <c r="S1212" s="557">
        <v>3.0309503958328117</v>
      </c>
      <c r="T1212" s="557">
        <v>5.4956934717914248</v>
      </c>
      <c r="U1212" s="557">
        <v>2.0721010124285959</v>
      </c>
      <c r="V1212" s="558">
        <v>31.991183994001332</v>
      </c>
      <c r="W1212" s="558">
        <v>60.234271937335308</v>
      </c>
      <c r="X1212" s="557">
        <v>6.6042518622728519</v>
      </c>
      <c r="Y1212" s="559">
        <v>66.810100898552619</v>
      </c>
      <c r="Z1212" s="568" t="str">
        <f>SUBSTITUTE(SUBSTITUTE(SUBSTITUTE(SUBSTITUTE(IF(E1212="","",VLOOKUP(E1212,Esquemas_NORM!$A$2:$H$126,8,FALSE)),"PROVINCIA ADMINISTRATIVA Y DE PLANIFICACIÓN","PAT"),"PROVINCIA ADMINISTRATIVA Y DE PLANIFICACION","PAT"),"PROVINCIA ADMINISTRATIVA DE PLANIFICACION","PAT"),"PROVINCIA ADMINISTRATIVA Y PLANIFICACION","PAT")</f>
        <v>PAT DEL AGUA, BOSQUES Y EL TURISMO</v>
      </c>
      <c r="AA1212" s="568" t="str">
        <f>IF($E1212="","",INDEX(Esquemas_NORM!$H$2:$K$126,MATCH($E1212,Esquemas_NORM!$A$2:$A$126,0),MATCH(AA$4,Esquemas_NORM!$H$1:$K$1,0)))</f>
        <v>A la fecha no ha conformado un EAT Región</v>
      </c>
      <c r="AB1212" s="568" t="str">
        <f>IF($E1212="","",INDEX(Esquemas_NORM!$H$2:$K$126,MATCH($E1212,Esquemas_NORM!$A$2:$A$126,0),MATCH(AB$4,Esquemas_NORM!$H$1:$K$1,0)))</f>
        <v>A la fecha no ha conformado un EAT Área Metropolitana</v>
      </c>
      <c r="AC1212" s="568" t="str">
        <f>IF($E1212="","",INDEX(Esquemas_NORM!$H$2:$K$126,MATCH($E1212,Esquemas_NORM!$A$2:$A$126,0),MATCH(AC$4,Esquemas_NORM!$H$1:$K$1,0)))</f>
        <v>A la fecha no ha conformado un EAT asociación - unión</v>
      </c>
      <c r="AD1212" s="645"/>
    </row>
    <row r="1213" spans="1:30" hidden="1" x14ac:dyDescent="0.3">
      <c r="A1213" s="556">
        <v>2024</v>
      </c>
      <c r="B1213" s="529" t="s">
        <v>556</v>
      </c>
      <c r="C1213" s="529" t="s">
        <v>315</v>
      </c>
      <c r="D1213" s="529" t="s">
        <v>576</v>
      </c>
      <c r="E1213" s="529" t="s">
        <v>330</v>
      </c>
      <c r="F1213" s="529" t="s">
        <v>318</v>
      </c>
      <c r="G1213" s="529" t="s">
        <v>331</v>
      </c>
      <c r="H1213" s="557">
        <v>98.265900967573316</v>
      </c>
      <c r="I1213" s="557">
        <v>0</v>
      </c>
      <c r="J1213" s="558">
        <v>98.265900967573316</v>
      </c>
      <c r="K1213" s="557">
        <v>20.833778316036337</v>
      </c>
      <c r="L1213" s="557">
        <v>23.671885180931834</v>
      </c>
      <c r="M1213" s="558">
        <v>44.505663496968168</v>
      </c>
      <c r="N1213" s="557">
        <v>17.668324792345295</v>
      </c>
      <c r="O1213" s="557">
        <v>241.10568463831345</v>
      </c>
      <c r="P1213" s="557">
        <v>26.047244493190302</v>
      </c>
      <c r="Q1213" s="557">
        <v>26.529415323777172</v>
      </c>
      <c r="R1213" s="557">
        <v>92.84135480742674</v>
      </c>
      <c r="S1213" s="557">
        <v>83.050407495789514</v>
      </c>
      <c r="T1213" s="557">
        <v>74.61526126870892</v>
      </c>
      <c r="U1213" s="557">
        <v>35.625707232288491</v>
      </c>
      <c r="V1213" s="558">
        <v>597.48340005183991</v>
      </c>
      <c r="W1213" s="558">
        <v>780.60597729869096</v>
      </c>
      <c r="X1213" s="557">
        <v>85.587794348053436</v>
      </c>
      <c r="Y1213" s="559">
        <v>865.82542509348445</v>
      </c>
      <c r="Z1213" s="568" t="str">
        <f>SUBSTITUTE(SUBSTITUTE(SUBSTITUTE(SUBSTITUTE(IF(E1213="","",VLOOKUP(E1213,Esquemas_NORM!$A$2:$H$126,8,FALSE)),"PROVINCIA ADMINISTRATIVA Y DE PLANIFICACIÓN","PAT"),"PROVINCIA ADMINISTRATIVA Y DE PLANIFICACION","PAT"),"PROVINCIA ADMINISTRATIVA DE PLANIFICACION","PAT"),"PROVINCIA ADMINISTRATIVA Y PLANIFICACION","PAT")</f>
        <v>A la fecha no ha conformado un EAT Provincia</v>
      </c>
      <c r="AA1213" s="568" t="str">
        <f>IF($E1213="","",INDEX(Esquemas_NORM!$H$2:$K$126,MATCH($E1213,Esquemas_NORM!$A$2:$A$126,0),MATCH(AA$4,Esquemas_NORM!$H$1:$K$1,0)))</f>
        <v>A la fecha no ha conformado un EAT Región</v>
      </c>
      <c r="AB1213" s="568" t="str">
        <f>IF($E1213="","",INDEX(Esquemas_NORM!$H$2:$K$126,MATCH($E1213,Esquemas_NORM!$A$2:$A$126,0),MATCH(AB$4,Esquemas_NORM!$H$1:$K$1,0)))</f>
        <v>A la fecha no ha conformado un EAT Área Metropolitana</v>
      </c>
      <c r="AC1213" s="568" t="str">
        <f>IF($E1213="","",INDEX(Esquemas_NORM!$H$2:$K$126,MATCH($E1213,Esquemas_NORM!$A$2:$A$126,0),MATCH(AC$4,Esquemas_NORM!$H$1:$K$1,0)))</f>
        <v>MUNICIPIOS ASOCIADOS DEL ALTIPLANO DEL ORIENTE ANTIOQUEÑO - MASORA</v>
      </c>
      <c r="AD1213" s="645"/>
    </row>
    <row r="1214" spans="1:30" hidden="1" x14ac:dyDescent="0.3">
      <c r="A1214" s="556">
        <v>2024</v>
      </c>
      <c r="B1214" s="529" t="s">
        <v>556</v>
      </c>
      <c r="C1214" s="529" t="s">
        <v>315</v>
      </c>
      <c r="D1214" s="529" t="s">
        <v>574</v>
      </c>
      <c r="E1214" s="529" t="s">
        <v>332</v>
      </c>
      <c r="F1214" s="529" t="s">
        <v>318</v>
      </c>
      <c r="G1214" s="529" t="s">
        <v>333</v>
      </c>
      <c r="H1214" s="557">
        <v>206.36576273094639</v>
      </c>
      <c r="I1214" s="557">
        <v>0</v>
      </c>
      <c r="J1214" s="558">
        <v>206.36576273094639</v>
      </c>
      <c r="K1214" s="557">
        <v>12.952189352873599</v>
      </c>
      <c r="L1214" s="557">
        <v>12.534090288885535</v>
      </c>
      <c r="M1214" s="558">
        <v>25.486279641759133</v>
      </c>
      <c r="N1214" s="557">
        <v>5.3324300960357967</v>
      </c>
      <c r="O1214" s="557">
        <v>60.431631041609684</v>
      </c>
      <c r="P1214" s="557">
        <v>9.6329041610862358</v>
      </c>
      <c r="Q1214" s="557">
        <v>6.2066727732134002</v>
      </c>
      <c r="R1214" s="557">
        <v>38.408625819958537</v>
      </c>
      <c r="S1214" s="557">
        <v>24.139241168249367</v>
      </c>
      <c r="T1214" s="557">
        <v>30.803038130682467</v>
      </c>
      <c r="U1214" s="557">
        <v>11.161863098408341</v>
      </c>
      <c r="V1214" s="558">
        <v>186.1164062892438</v>
      </c>
      <c r="W1214" s="558">
        <v>510.94304339081214</v>
      </c>
      <c r="X1214" s="557">
        <v>56.021205823462715</v>
      </c>
      <c r="Y1214" s="559">
        <v>566.7231492042622</v>
      </c>
      <c r="Z1214" s="568" t="str">
        <f>SUBSTITUTE(SUBSTITUTE(SUBSTITUTE(SUBSTITUTE(IF(E1214="","",VLOOKUP(E1214,Esquemas_NORM!$A$2:$H$126,8,FALSE)),"PROVINCIA ADMINISTRATIVA Y DE PLANIFICACIÓN","PAT"),"PROVINCIA ADMINISTRATIVA Y DE PLANIFICACION","PAT"),"PROVINCIA ADMINISTRATIVA DE PLANIFICACION","PAT"),"PROVINCIA ADMINISTRATIVA Y PLANIFICACION","PAT")</f>
        <v>PAT DEL AGUA, BOSQUES Y EL TURISMO</v>
      </c>
      <c r="AA1214" s="568" t="str">
        <f>IF($E1214="","",INDEX(Esquemas_NORM!$H$2:$K$126,MATCH($E1214,Esquemas_NORM!$A$2:$A$126,0),MATCH(AA$4,Esquemas_NORM!$H$1:$K$1,0)))</f>
        <v>A la fecha no ha conformado un EAT Región</v>
      </c>
      <c r="AB1214" s="568" t="str">
        <f>IF($E1214="","",INDEX(Esquemas_NORM!$H$2:$K$126,MATCH($E1214,Esquemas_NORM!$A$2:$A$126,0),MATCH(AB$4,Esquemas_NORM!$H$1:$K$1,0)))</f>
        <v>A la fecha no ha conformado un EAT Área Metropolitana</v>
      </c>
      <c r="AC1214" s="568" t="str">
        <f>IF($E1214="","",INDEX(Esquemas_NORM!$H$2:$K$126,MATCH($E1214,Esquemas_NORM!$A$2:$A$126,0),MATCH(AC$4,Esquemas_NORM!$H$1:$K$1,0)))</f>
        <v>A la fecha no ha conformado un EAT asociación - unión</v>
      </c>
      <c r="AD1214" s="645"/>
    </row>
    <row r="1215" spans="1:30" hidden="1" x14ac:dyDescent="0.3">
      <c r="A1215" s="556">
        <v>2024</v>
      </c>
      <c r="B1215" s="529" t="s">
        <v>556</v>
      </c>
      <c r="C1215" s="529" t="s">
        <v>315</v>
      </c>
      <c r="D1215" s="529" t="s">
        <v>576</v>
      </c>
      <c r="E1215" s="529" t="s">
        <v>334</v>
      </c>
      <c r="F1215" s="529" t="s">
        <v>318</v>
      </c>
      <c r="G1215" s="529" t="s">
        <v>335</v>
      </c>
      <c r="H1215" s="557">
        <v>84.581912639645793</v>
      </c>
      <c r="I1215" s="557">
        <v>0.76815015395857855</v>
      </c>
      <c r="J1215" s="558">
        <v>85.350062793604366</v>
      </c>
      <c r="K1215" s="557">
        <v>26.099548093581998</v>
      </c>
      <c r="L1215" s="557">
        <v>9.7804911557318608</v>
      </c>
      <c r="M1215" s="558">
        <v>35.88003924931386</v>
      </c>
      <c r="N1215" s="557">
        <v>28.984740098318554</v>
      </c>
      <c r="O1215" s="557">
        <v>101.48396271738228</v>
      </c>
      <c r="P1215" s="557">
        <v>26.245148696408084</v>
      </c>
      <c r="Q1215" s="557">
        <v>17.947659672787587</v>
      </c>
      <c r="R1215" s="557">
        <v>84.370274580808768</v>
      </c>
      <c r="S1215" s="557">
        <v>53.303170506652336</v>
      </c>
      <c r="T1215" s="557">
        <v>58.32291113187361</v>
      </c>
      <c r="U1215" s="557">
        <v>27.195670870299988</v>
      </c>
      <c r="V1215" s="558">
        <v>397.85353827453127</v>
      </c>
      <c r="W1215" s="558">
        <v>547.14017564451035</v>
      </c>
      <c r="X1215" s="557">
        <v>59.989959332196094</v>
      </c>
      <c r="Y1215" s="559">
        <v>606.87195453265474</v>
      </c>
      <c r="Z1215" s="568" t="str">
        <f>SUBSTITUTE(SUBSTITUTE(SUBSTITUTE(SUBSTITUTE(IF(E1215="","",VLOOKUP(E1215,Esquemas_NORM!$A$2:$H$126,8,FALSE)),"PROVINCIA ADMINISTRATIVA Y DE PLANIFICACIÓN","PAT"),"PROVINCIA ADMINISTRATIVA Y DE PLANIFICACION","PAT"),"PROVINCIA ADMINISTRATIVA DE PLANIFICACION","PAT"),"PROVINCIA ADMINISTRATIVA Y PLANIFICACION","PAT")</f>
        <v>A la fecha no ha conformado un EAT Provincia</v>
      </c>
      <c r="AA1215" s="568" t="str">
        <f>IF($E1215="","",INDEX(Esquemas_NORM!$H$2:$K$126,MATCH($E1215,Esquemas_NORM!$A$2:$A$126,0),MATCH(AA$4,Esquemas_NORM!$H$1:$K$1,0)))</f>
        <v>A la fecha no ha conformado un EAT Región</v>
      </c>
      <c r="AB1215" s="568" t="str">
        <f>IF($E1215="","",INDEX(Esquemas_NORM!$H$2:$K$126,MATCH($E1215,Esquemas_NORM!$A$2:$A$126,0),MATCH(AB$4,Esquemas_NORM!$H$1:$K$1,0)))</f>
        <v>A la fecha no ha conformado un EAT Área Metropolitana</v>
      </c>
      <c r="AC1215" s="568" t="str">
        <f>IF($E1215="","",INDEX(Esquemas_NORM!$H$2:$K$126,MATCH($E1215,Esquemas_NORM!$A$2:$A$126,0),MATCH(AC$4,Esquemas_NORM!$H$1:$K$1,0)))</f>
        <v>MUNICIPIOS ASOCIADOS DEL ALTIPLANO DEL ORIENTE ANTIOQUEÑO - MASORA</v>
      </c>
      <c r="AD1215" s="645"/>
    </row>
    <row r="1216" spans="1:30" hidden="1" x14ac:dyDescent="0.3">
      <c r="A1216" s="556">
        <v>2024</v>
      </c>
      <c r="B1216" s="529" t="s">
        <v>556</v>
      </c>
      <c r="C1216" s="529" t="s">
        <v>315</v>
      </c>
      <c r="D1216" s="529" t="s">
        <v>576</v>
      </c>
      <c r="E1216" s="529" t="s">
        <v>336</v>
      </c>
      <c r="F1216" s="529" t="s">
        <v>318</v>
      </c>
      <c r="G1216" s="529" t="s">
        <v>338</v>
      </c>
      <c r="H1216" s="557">
        <v>149.1250317361463</v>
      </c>
      <c r="I1216" s="557">
        <v>0</v>
      </c>
      <c r="J1216" s="558">
        <v>149.1250317361463</v>
      </c>
      <c r="K1216" s="557">
        <v>32.239577127784479</v>
      </c>
      <c r="L1216" s="557">
        <v>4.9245760310832249</v>
      </c>
      <c r="M1216" s="558">
        <v>37.164153158867705</v>
      </c>
      <c r="N1216" s="557">
        <v>8.9116589024134729</v>
      </c>
      <c r="O1216" s="557">
        <v>88.177819765760873</v>
      </c>
      <c r="P1216" s="557">
        <v>12.251084627989171</v>
      </c>
      <c r="Q1216" s="557">
        <v>13.11046197194621</v>
      </c>
      <c r="R1216" s="557">
        <v>37.979641006894255</v>
      </c>
      <c r="S1216" s="557">
        <v>43.954398951939652</v>
      </c>
      <c r="T1216" s="557">
        <v>64.188951556004994</v>
      </c>
      <c r="U1216" s="557">
        <v>16.100617139442697</v>
      </c>
      <c r="V1216" s="558">
        <v>284.67463392239137</v>
      </c>
      <c r="W1216" s="558">
        <v>533.34084108395075</v>
      </c>
      <c r="X1216" s="557">
        <v>58.476962195525161</v>
      </c>
      <c r="Y1216" s="559">
        <v>591.56613436297027</v>
      </c>
      <c r="Z1216" s="568" t="str">
        <f>SUBSTITUTE(SUBSTITUTE(SUBSTITUTE(SUBSTITUTE(IF(E1216="","",VLOOKUP(E1216,Esquemas_NORM!$A$2:$H$126,8,FALSE)),"PROVINCIA ADMINISTRATIVA Y DE PLANIFICACIÓN","PAT"),"PROVINCIA ADMINISTRATIVA Y DE PLANIFICACION","PAT"),"PROVINCIA ADMINISTRATIVA DE PLANIFICACION","PAT"),"PROVINCIA ADMINISTRATIVA Y PLANIFICACION","PAT")</f>
        <v>A la fecha no ha conformado un EAT Provincia</v>
      </c>
      <c r="AA1216" s="568" t="str">
        <f>IF($E1216="","",INDEX(Esquemas_NORM!$H$2:$K$126,MATCH($E1216,Esquemas_NORM!$A$2:$A$126,0),MATCH(AA$4,Esquemas_NORM!$H$1:$K$1,0)))</f>
        <v>Región de Planeación y Gestión Aeroportuaria de Oriente</v>
      </c>
      <c r="AB1216" s="568" t="str">
        <f>IF($E1216="","",INDEX(Esquemas_NORM!$H$2:$K$126,MATCH($E1216,Esquemas_NORM!$A$2:$A$126,0),MATCH(AB$4,Esquemas_NORM!$H$1:$K$1,0)))</f>
        <v>A la fecha no ha conformado un EAT Área Metropolitana</v>
      </c>
      <c r="AC1216" s="568" t="str">
        <f>IF($E1216="","",INDEX(Esquemas_NORM!$H$2:$K$126,MATCH($E1216,Esquemas_NORM!$A$2:$A$126,0),MATCH(AC$4,Esquemas_NORM!$H$1:$K$1,0)))</f>
        <v>MUNICIPIOS ASOCIADOS DEL ALTIPLANO DEL ORIENTE ANTIOQUEÑO - MASORA</v>
      </c>
      <c r="AD1216" s="645"/>
    </row>
    <row r="1217" spans="1:30" x14ac:dyDescent="0.3">
      <c r="A1217" s="556">
        <v>2024</v>
      </c>
      <c r="B1217" s="529" t="s">
        <v>556</v>
      </c>
      <c r="C1217" s="529" t="s">
        <v>315</v>
      </c>
      <c r="D1217" s="529" t="s">
        <v>574</v>
      </c>
      <c r="E1217" s="529" t="s">
        <v>339</v>
      </c>
      <c r="F1217" s="529" t="s">
        <v>318</v>
      </c>
      <c r="G1217" s="529" t="s">
        <v>340</v>
      </c>
      <c r="H1217" s="557">
        <v>13.174678091197636</v>
      </c>
      <c r="I1217" s="557">
        <v>0</v>
      </c>
      <c r="J1217" s="558">
        <v>13.174678091197636</v>
      </c>
      <c r="K1217" s="557">
        <v>1.7575706662308073</v>
      </c>
      <c r="L1217" s="557">
        <v>3.0621637432759652</v>
      </c>
      <c r="M1217" s="558">
        <v>4.819734409506772</v>
      </c>
      <c r="N1217" s="557">
        <v>7.2942839006870184</v>
      </c>
      <c r="O1217" s="557">
        <v>9.7683012757650864</v>
      </c>
      <c r="P1217" s="557">
        <v>4.1711684227603474</v>
      </c>
      <c r="Q1217" s="557">
        <v>3.4966717887239867</v>
      </c>
      <c r="R1217" s="557">
        <v>11.059507772049109</v>
      </c>
      <c r="S1217" s="557">
        <v>8.5027892904849534</v>
      </c>
      <c r="T1217" s="557">
        <v>18.002483675055537</v>
      </c>
      <c r="U1217" s="557">
        <v>5.8264260854593228</v>
      </c>
      <c r="V1217" s="558">
        <v>68.121632210985354</v>
      </c>
      <c r="W1217" s="558">
        <v>90.464741030247282</v>
      </c>
      <c r="X1217" s="557">
        <v>9.9188039500290817</v>
      </c>
      <c r="Y1217" s="559">
        <v>100.34085714989961</v>
      </c>
      <c r="Z1217" s="568" t="str">
        <f>SUBSTITUTE(SUBSTITUTE(SUBSTITUTE(SUBSTITUTE(IF(E1217="","",VLOOKUP(E1217,Esquemas_NORM!$A$2:$H$126,8,FALSE)),"PROVINCIA ADMINISTRATIVA Y DE PLANIFICACIÓN","PAT"),"PROVINCIA ADMINISTRATIVA Y DE PLANIFICACION","PAT"),"PROVINCIA ADMINISTRATIVA DE PLANIFICACION","PAT"),"PROVINCIA ADMINISTRATIVA Y PLANIFICACION","PAT")</f>
        <v>PAT DEL AGUA, BOSQUES Y EL TURISMO</v>
      </c>
      <c r="AA1217" s="568" t="str">
        <f>IF($E1217="","",INDEX(Esquemas_NORM!$H$2:$K$126,MATCH($E1217,Esquemas_NORM!$A$2:$A$126,0),MATCH(AA$4,Esquemas_NORM!$H$1:$K$1,0)))</f>
        <v>A la fecha no ha conformado un EAT Región</v>
      </c>
      <c r="AB1217" s="568" t="str">
        <f>IF($E1217="","",INDEX(Esquemas_NORM!$H$2:$K$126,MATCH($E1217,Esquemas_NORM!$A$2:$A$126,0),MATCH(AB$4,Esquemas_NORM!$H$1:$K$1,0)))</f>
        <v>A la fecha no ha conformado un EAT Área Metropolitana</v>
      </c>
      <c r="AC1217" s="568" t="str">
        <f>IF($E1217="","",INDEX(Esquemas_NORM!$H$2:$K$126,MATCH($E1217,Esquemas_NORM!$A$2:$A$126,0),MATCH(AC$4,Esquemas_NORM!$H$1:$K$1,0)))</f>
        <v>A la fecha no ha conformado un EAT asociación - unión</v>
      </c>
      <c r="AD1217" s="645"/>
    </row>
    <row r="1218" spans="1:30" hidden="1" x14ac:dyDescent="0.3">
      <c r="A1218" s="556">
        <v>2024</v>
      </c>
      <c r="B1218" s="529" t="s">
        <v>556</v>
      </c>
      <c r="C1218" s="529" t="s">
        <v>315</v>
      </c>
      <c r="D1218" s="529" t="s">
        <v>576</v>
      </c>
      <c r="E1218" s="529" t="s">
        <v>341</v>
      </c>
      <c r="F1218" s="529" t="s">
        <v>318</v>
      </c>
      <c r="G1218" s="529" t="s">
        <v>342</v>
      </c>
      <c r="H1218" s="557">
        <v>48.939126347347475</v>
      </c>
      <c r="I1218" s="557">
        <v>0</v>
      </c>
      <c r="J1218" s="558">
        <v>48.939126347347475</v>
      </c>
      <c r="K1218" s="557">
        <v>588.92616293178639</v>
      </c>
      <c r="L1218" s="557">
        <v>121.71829677945605</v>
      </c>
      <c r="M1218" s="558">
        <v>710.64445971124246</v>
      </c>
      <c r="N1218" s="557">
        <v>38.023703303897868</v>
      </c>
      <c r="O1218" s="557">
        <v>211.97879348205333</v>
      </c>
      <c r="P1218" s="557">
        <v>32.114506100923109</v>
      </c>
      <c r="Q1218" s="557">
        <v>25.093069257053283</v>
      </c>
      <c r="R1218" s="557">
        <v>119.09567615327235</v>
      </c>
      <c r="S1218" s="557">
        <v>93.953749944368781</v>
      </c>
      <c r="T1218" s="557">
        <v>58.661969978648543</v>
      </c>
      <c r="U1218" s="557">
        <v>32.521114860957212</v>
      </c>
      <c r="V1218" s="558">
        <v>611.44258308117458</v>
      </c>
      <c r="W1218" s="558">
        <v>1303.2858053130012</v>
      </c>
      <c r="X1218" s="557">
        <v>142.89585363910979</v>
      </c>
      <c r="Y1218" s="559">
        <v>1445.56667412204</v>
      </c>
      <c r="Z1218" s="568" t="str">
        <f>SUBSTITUTE(SUBSTITUTE(SUBSTITUTE(SUBSTITUTE(IF(E1218="","",VLOOKUP(E1218,Esquemas_NORM!$A$2:$H$126,8,FALSE)),"PROVINCIA ADMINISTRATIVA Y DE PLANIFICACIÓN","PAT"),"PROVINCIA ADMINISTRATIVA Y DE PLANIFICACION","PAT"),"PROVINCIA ADMINISTRATIVA DE PLANIFICACION","PAT"),"PROVINCIA ADMINISTRATIVA Y PLANIFICACION","PAT")</f>
        <v>A la fecha no ha conformado un EAT Provincia</v>
      </c>
      <c r="AA1218" s="568" t="str">
        <f>IF($E1218="","",INDEX(Esquemas_NORM!$H$2:$K$126,MATCH($E1218,Esquemas_NORM!$A$2:$A$126,0),MATCH(AA$4,Esquemas_NORM!$H$1:$K$1,0)))</f>
        <v>A la fecha no ha conformado un EAT Región</v>
      </c>
      <c r="AB1218" s="568" t="str">
        <f>IF($E1218="","",INDEX(Esquemas_NORM!$H$2:$K$126,MATCH($E1218,Esquemas_NORM!$A$2:$A$126,0),MATCH(AB$4,Esquemas_NORM!$H$1:$K$1,0)))</f>
        <v>A la fecha no ha conformado un EAT Área Metropolitana</v>
      </c>
      <c r="AC1218" s="568" t="str">
        <f>IF($E1218="","",INDEX(Esquemas_NORM!$H$2:$K$126,MATCH($E1218,Esquemas_NORM!$A$2:$A$126,0),MATCH(AC$4,Esquemas_NORM!$H$1:$K$1,0)))</f>
        <v>MUNICIPIOS ASOCIADOS DEL ALTIPLANO DEL ORIENTE ANTIOQUEÑO - MASORA</v>
      </c>
      <c r="AD1218" s="645"/>
    </row>
    <row r="1219" spans="1:30" hidden="1" x14ac:dyDescent="0.3">
      <c r="A1219" s="556">
        <v>2024</v>
      </c>
      <c r="B1219" s="529" t="s">
        <v>556</v>
      </c>
      <c r="C1219" s="529" t="s">
        <v>315</v>
      </c>
      <c r="D1219" s="529" t="s">
        <v>574</v>
      </c>
      <c r="E1219" s="529" t="s">
        <v>343</v>
      </c>
      <c r="F1219" s="529" t="s">
        <v>318</v>
      </c>
      <c r="G1219" s="529" t="s">
        <v>344</v>
      </c>
      <c r="H1219" s="557">
        <v>4.1646337667836457</v>
      </c>
      <c r="I1219" s="557">
        <v>0</v>
      </c>
      <c r="J1219" s="558">
        <v>4.1646337667836457</v>
      </c>
      <c r="K1219" s="557">
        <v>10.302428711109513</v>
      </c>
      <c r="L1219" s="557">
        <v>10.589968776919317</v>
      </c>
      <c r="M1219" s="558">
        <v>20.892397488028831</v>
      </c>
      <c r="N1219" s="557">
        <v>18.815376918251825</v>
      </c>
      <c r="O1219" s="557">
        <v>144.45732655799833</v>
      </c>
      <c r="P1219" s="557">
        <v>16.484393745693176</v>
      </c>
      <c r="Q1219" s="557">
        <v>10.115952756465408</v>
      </c>
      <c r="R1219" s="557">
        <v>101.97143490718977</v>
      </c>
      <c r="S1219" s="557">
        <v>52.84381518952614</v>
      </c>
      <c r="T1219" s="557">
        <v>68.572545630155119</v>
      </c>
      <c r="U1219" s="557">
        <v>21.67109507637629</v>
      </c>
      <c r="V1219" s="558">
        <v>434.93194078165601</v>
      </c>
      <c r="W1219" s="558">
        <v>453.61416485108327</v>
      </c>
      <c r="X1219" s="557">
        <v>49.735509314185514</v>
      </c>
      <c r="Y1219" s="559">
        <v>503.13562608084112</v>
      </c>
      <c r="Z1219" s="568" t="str">
        <f>SUBSTITUTE(SUBSTITUTE(SUBSTITUTE(SUBSTITUTE(IF(E1219="","",VLOOKUP(E1219,Esquemas_NORM!$A$2:$H$126,8,FALSE)),"PROVINCIA ADMINISTRATIVA Y DE PLANIFICACIÓN","PAT"),"PROVINCIA ADMINISTRATIVA Y DE PLANIFICACION","PAT"),"PROVINCIA ADMINISTRATIVA DE PLANIFICACION","PAT"),"PROVINCIA ADMINISTRATIVA Y PLANIFICACION","PAT")</f>
        <v>PAT DEL AGUA, BOSQUES Y EL TURISMO</v>
      </c>
      <c r="AA1219" s="568" t="str">
        <f>IF($E1219="","",INDEX(Esquemas_NORM!$H$2:$K$126,MATCH($E1219,Esquemas_NORM!$A$2:$A$126,0),MATCH(AA$4,Esquemas_NORM!$H$1:$K$1,0)))</f>
        <v>A la fecha no ha conformado un EAT Región</v>
      </c>
      <c r="AB1219" s="568" t="str">
        <f>IF($E1219="","",INDEX(Esquemas_NORM!$H$2:$K$126,MATCH($E1219,Esquemas_NORM!$A$2:$A$126,0),MATCH(AB$4,Esquemas_NORM!$H$1:$K$1,0)))</f>
        <v>A la fecha no ha conformado un EAT Área Metropolitana</v>
      </c>
      <c r="AC1219" s="568" t="str">
        <f>IF($E1219="","",INDEX(Esquemas_NORM!$H$2:$K$126,MATCH($E1219,Esquemas_NORM!$A$2:$A$126,0),MATCH(AC$4,Esquemas_NORM!$H$1:$K$1,0)))</f>
        <v>A la fecha no ha conformado un EAT asociación - unión</v>
      </c>
      <c r="AD1219" s="645"/>
    </row>
    <row r="1220" spans="1:30" hidden="1" x14ac:dyDescent="0.3">
      <c r="A1220" s="556">
        <v>2024</v>
      </c>
      <c r="B1220" s="529" t="s">
        <v>556</v>
      </c>
      <c r="C1220" s="529" t="s">
        <v>315</v>
      </c>
      <c r="D1220" s="529" t="s">
        <v>576</v>
      </c>
      <c r="E1220" s="529" t="s">
        <v>345</v>
      </c>
      <c r="F1220" s="529" t="s">
        <v>318</v>
      </c>
      <c r="G1220" s="529" t="s">
        <v>346</v>
      </c>
      <c r="H1220" s="557">
        <v>60.801606577331697</v>
      </c>
      <c r="I1220" s="557">
        <v>3.7415060806167404E-2</v>
      </c>
      <c r="J1220" s="558">
        <v>60.839021638137865</v>
      </c>
      <c r="K1220" s="557">
        <v>63.021614723808312</v>
      </c>
      <c r="L1220" s="557">
        <v>30.580503668731357</v>
      </c>
      <c r="M1220" s="558">
        <v>93.602118392539666</v>
      </c>
      <c r="N1220" s="557">
        <v>51.863800053454625</v>
      </c>
      <c r="O1220" s="557">
        <v>192.97151461079045</v>
      </c>
      <c r="P1220" s="557">
        <v>57.245115118435507</v>
      </c>
      <c r="Q1220" s="557">
        <v>57.612058904690777</v>
      </c>
      <c r="R1220" s="557">
        <v>151.90203698225335</v>
      </c>
      <c r="S1220" s="557">
        <v>101.35887181270111</v>
      </c>
      <c r="T1220" s="557">
        <v>96.533237299714088</v>
      </c>
      <c r="U1220" s="557">
        <v>52.515365235556963</v>
      </c>
      <c r="V1220" s="558">
        <v>762.00200001759674</v>
      </c>
      <c r="W1220" s="558">
        <v>912.13173788955464</v>
      </c>
      <c r="X1220" s="557">
        <v>100.00864183872528</v>
      </c>
      <c r="Y1220" s="559">
        <v>1011.7099697755738</v>
      </c>
      <c r="Z1220" s="568" t="str">
        <f>SUBSTITUTE(SUBSTITUTE(SUBSTITUTE(SUBSTITUTE(IF(E1220="","",VLOOKUP(E1220,Esquemas_NORM!$A$2:$H$126,8,FALSE)),"PROVINCIA ADMINISTRATIVA Y DE PLANIFICACIÓN","PAT"),"PROVINCIA ADMINISTRATIVA Y DE PLANIFICACION","PAT"),"PROVINCIA ADMINISTRATIVA DE PLANIFICACION","PAT"),"PROVINCIA ADMINISTRATIVA Y PLANIFICACION","PAT")</f>
        <v>A la fecha no ha conformado un EAT Provincia</v>
      </c>
      <c r="AA1220" s="568" t="str">
        <f>IF($E1220="","",INDEX(Esquemas_NORM!$H$2:$K$126,MATCH($E1220,Esquemas_NORM!$A$2:$A$126,0),MATCH(AA$4,Esquemas_NORM!$H$1:$K$1,0)))</f>
        <v>Región de Planeación y Gestión Aeroportuaria de Oriente</v>
      </c>
      <c r="AB1220" s="568" t="str">
        <f>IF($E1220="","",INDEX(Esquemas_NORM!$H$2:$K$126,MATCH($E1220,Esquemas_NORM!$A$2:$A$126,0),MATCH(AB$4,Esquemas_NORM!$H$1:$K$1,0)))</f>
        <v>A la fecha no ha conformado un EAT Área Metropolitana</v>
      </c>
      <c r="AC1220" s="568" t="str">
        <f>IF($E1220="","",INDEX(Esquemas_NORM!$H$2:$K$126,MATCH($E1220,Esquemas_NORM!$A$2:$A$126,0),MATCH(AC$4,Esquemas_NORM!$H$1:$K$1,0)))</f>
        <v>MUNICIPIOS ASOCIADOS DEL ALTIPLANO DEL ORIENTE ANTIOQUEÑO - MASORA</v>
      </c>
      <c r="AD1220" s="645"/>
    </row>
    <row r="1221" spans="1:30" hidden="1" x14ac:dyDescent="0.3">
      <c r="A1221" s="556">
        <v>2024</v>
      </c>
      <c r="B1221" s="529" t="s">
        <v>556</v>
      </c>
      <c r="C1221" s="529" t="s">
        <v>315</v>
      </c>
      <c r="D1221" s="529" t="s">
        <v>576</v>
      </c>
      <c r="E1221" s="529" t="s">
        <v>347</v>
      </c>
      <c r="F1221" s="529" t="s">
        <v>318</v>
      </c>
      <c r="G1221" s="529" t="s">
        <v>349</v>
      </c>
      <c r="H1221" s="557">
        <v>57.892310627089344</v>
      </c>
      <c r="I1221" s="557">
        <v>8.6279793377036978E-2</v>
      </c>
      <c r="J1221" s="558">
        <v>57.978590420466382</v>
      </c>
      <c r="K1221" s="557">
        <v>22.844725360459197</v>
      </c>
      <c r="L1221" s="557">
        <v>10.781199819913578</v>
      </c>
      <c r="M1221" s="558">
        <v>33.625925180372775</v>
      </c>
      <c r="N1221" s="557">
        <v>11.383429255278214</v>
      </c>
      <c r="O1221" s="557">
        <v>54.183199018767702</v>
      </c>
      <c r="P1221" s="557">
        <v>14.890329241155493</v>
      </c>
      <c r="Q1221" s="557">
        <v>15.413130673685385</v>
      </c>
      <c r="R1221" s="557">
        <v>32.051131678261882</v>
      </c>
      <c r="S1221" s="557">
        <v>30.950738336412659</v>
      </c>
      <c r="T1221" s="557">
        <v>46.644110321521545</v>
      </c>
      <c r="U1221" s="557">
        <v>20.594424829209157</v>
      </c>
      <c r="V1221" s="558">
        <v>226.11049335429203</v>
      </c>
      <c r="W1221" s="558">
        <v>334.65369967134188</v>
      </c>
      <c r="X1221" s="557">
        <v>36.692355501043352</v>
      </c>
      <c r="Y1221" s="559">
        <v>371.188141269092</v>
      </c>
      <c r="Z1221" s="568" t="str">
        <f>SUBSTITUTE(SUBSTITUTE(SUBSTITUTE(SUBSTITUTE(IF(E1221="","",VLOOKUP(E1221,Esquemas_NORM!$A$2:$H$126,8,FALSE)),"PROVINCIA ADMINISTRATIVA Y DE PLANIFICACIÓN","PAT"),"PROVINCIA ADMINISTRATIVA Y DE PLANIFICACION","PAT"),"PROVINCIA ADMINISTRATIVA DE PLANIFICACION","PAT"),"PROVINCIA ADMINISTRATIVA Y PLANIFICACION","PAT")</f>
        <v>PAT DE LA PAZ</v>
      </c>
      <c r="AA1221" s="568" t="str">
        <f>IF($E1221="","",INDEX(Esquemas_NORM!$H$2:$K$126,MATCH($E1221,Esquemas_NORM!$A$2:$A$126,0),MATCH(AA$4,Esquemas_NORM!$H$1:$K$1,0)))</f>
        <v>Región de Planeación y Gestión Aeroportuaria de Oriente</v>
      </c>
      <c r="AB1221" s="568" t="str">
        <f>IF($E1221="","",INDEX(Esquemas_NORM!$H$2:$K$126,MATCH($E1221,Esquemas_NORM!$A$2:$A$126,0),MATCH(AB$4,Esquemas_NORM!$H$1:$K$1,0)))</f>
        <v>A la fecha no ha conformado un EAT Área Metropolitana</v>
      </c>
      <c r="AC1221" s="568" t="str">
        <f>IF($E1221="","",INDEX(Esquemas_NORM!$H$2:$K$126,MATCH($E1221,Esquemas_NORM!$A$2:$A$126,0),MATCH(AC$4,Esquemas_NORM!$H$1:$K$1,0)))</f>
        <v>MUNICIPIOS ASOCIADOS DEL ALTIPLANO DEL ORIENTE ANTIOQUEÑO - MASORA</v>
      </c>
      <c r="AD1221" s="645"/>
    </row>
    <row r="1222" spans="1:30" hidden="1" x14ac:dyDescent="0.3">
      <c r="A1222" s="556">
        <v>2024</v>
      </c>
      <c r="B1222" s="529" t="s">
        <v>556</v>
      </c>
      <c r="C1222" s="529" t="s">
        <v>315</v>
      </c>
      <c r="D1222" s="529" t="s">
        <v>576</v>
      </c>
      <c r="E1222" s="529" t="s">
        <v>350</v>
      </c>
      <c r="F1222" s="529" t="s">
        <v>318</v>
      </c>
      <c r="G1222" s="529" t="s">
        <v>351</v>
      </c>
      <c r="H1222" s="557">
        <v>198.58106066996686</v>
      </c>
      <c r="I1222" s="557">
        <v>0</v>
      </c>
      <c r="J1222" s="558">
        <v>198.58106066996686</v>
      </c>
      <c r="K1222" s="557">
        <v>458.69313492970434</v>
      </c>
      <c r="L1222" s="557">
        <v>52.790756800460208</v>
      </c>
      <c r="M1222" s="558">
        <v>511.48389173016454</v>
      </c>
      <c r="N1222" s="557">
        <v>59.998126357538695</v>
      </c>
      <c r="O1222" s="557">
        <v>132.19460216977302</v>
      </c>
      <c r="P1222" s="557">
        <v>36.111368475367797</v>
      </c>
      <c r="Q1222" s="557">
        <v>37.086375800881903</v>
      </c>
      <c r="R1222" s="557">
        <v>102.87473751282108</v>
      </c>
      <c r="S1222" s="557">
        <v>102.74363984812534</v>
      </c>
      <c r="T1222" s="557">
        <v>125.69403335656351</v>
      </c>
      <c r="U1222" s="557">
        <v>50.241763574093042</v>
      </c>
      <c r="V1222" s="558">
        <v>646.94464709516433</v>
      </c>
      <c r="W1222" s="558">
        <v>1375.7194656689876</v>
      </c>
      <c r="X1222" s="557">
        <v>150.83768012608144</v>
      </c>
      <c r="Y1222" s="559">
        <v>1525.9079815071082</v>
      </c>
      <c r="Z1222" s="568" t="str">
        <f>SUBSTITUTE(SUBSTITUTE(SUBSTITUTE(SUBSTITUTE(IF(E1222="","",VLOOKUP(E1222,Esquemas_NORM!$A$2:$H$126,8,FALSE)),"PROVINCIA ADMINISTRATIVA Y DE PLANIFICACIÓN","PAT"),"PROVINCIA ADMINISTRATIVA Y DE PLANIFICACION","PAT"),"PROVINCIA ADMINISTRATIVA DE PLANIFICACION","PAT"),"PROVINCIA ADMINISTRATIVA Y PLANIFICACION","PAT")</f>
        <v>PAT DEL AGUA, BOSQUES Y EL TURISMO</v>
      </c>
      <c r="AA1222" s="568" t="str">
        <f>IF($E1222="","",INDEX(Esquemas_NORM!$H$2:$K$126,MATCH($E1222,Esquemas_NORM!$A$2:$A$126,0),MATCH(AA$4,Esquemas_NORM!$H$1:$K$1,0)))</f>
        <v>A la fecha no ha conformado un EAT Región</v>
      </c>
      <c r="AB1222" s="568" t="str">
        <f>IF($E1222="","",INDEX(Esquemas_NORM!$H$2:$K$126,MATCH($E1222,Esquemas_NORM!$A$2:$A$126,0),MATCH(AB$4,Esquemas_NORM!$H$1:$K$1,0)))</f>
        <v>A la fecha no ha conformado un EAT Área Metropolitana</v>
      </c>
      <c r="AC1222" s="568" t="str">
        <f>IF($E1222="","",INDEX(Esquemas_NORM!$H$2:$K$126,MATCH($E1222,Esquemas_NORM!$A$2:$A$126,0),MATCH(AC$4,Esquemas_NORM!$H$1:$K$1,0)))</f>
        <v>MUNICIPIOS ASOCIADOS DEL ALTIPLANO DEL ORIENTE ANTIOQUEÑO - MASORA</v>
      </c>
      <c r="AD1222" s="645"/>
    </row>
    <row r="1223" spans="1:30" hidden="1" x14ac:dyDescent="0.3">
      <c r="A1223" s="556">
        <v>2024</v>
      </c>
      <c r="B1223" s="529" t="s">
        <v>556</v>
      </c>
      <c r="C1223" s="529" t="s">
        <v>315</v>
      </c>
      <c r="D1223" s="529" t="s">
        <v>573</v>
      </c>
      <c r="E1223" s="529" t="s">
        <v>352</v>
      </c>
      <c r="F1223" s="529" t="s">
        <v>318</v>
      </c>
      <c r="G1223" s="529" t="s">
        <v>353</v>
      </c>
      <c r="H1223" s="557">
        <v>20.580797332298353</v>
      </c>
      <c r="I1223" s="557">
        <v>0</v>
      </c>
      <c r="J1223" s="558">
        <v>20.580797332298353</v>
      </c>
      <c r="K1223" s="557">
        <v>5.3170555591154605</v>
      </c>
      <c r="L1223" s="557">
        <v>0.43520859786415739</v>
      </c>
      <c r="M1223" s="558">
        <v>5.752264156979618</v>
      </c>
      <c r="N1223" s="557">
        <v>1.532758487327764</v>
      </c>
      <c r="O1223" s="557">
        <v>12.957370349457371</v>
      </c>
      <c r="P1223" s="557">
        <v>4.3743474065912391</v>
      </c>
      <c r="Q1223" s="557">
        <v>4.1655068870590641</v>
      </c>
      <c r="R1223" s="557">
        <v>11.724322091834731</v>
      </c>
      <c r="S1223" s="557">
        <v>9.1816434552730808</v>
      </c>
      <c r="T1223" s="557">
        <v>22.962640258500215</v>
      </c>
      <c r="U1223" s="557">
        <v>6.911924529040518</v>
      </c>
      <c r="V1223" s="558">
        <v>73.810513465083986</v>
      </c>
      <c r="W1223" s="558">
        <v>105.32085706733783</v>
      </c>
      <c r="X1223" s="557">
        <v>11.547669525198391</v>
      </c>
      <c r="Y1223" s="559">
        <v>116.81882856841737</v>
      </c>
      <c r="Z1223" s="568" t="str">
        <f>SUBSTITUTE(SUBSTITUTE(SUBSTITUTE(SUBSTITUTE(IF(E1223="","",VLOOKUP(E1223,Esquemas_NORM!$A$2:$H$126,8,FALSE)),"PROVINCIA ADMINISTRATIVA Y DE PLANIFICACIÓN","PAT"),"PROVINCIA ADMINISTRATIVA Y DE PLANIFICACION","PAT"),"PROVINCIA ADMINISTRATIVA DE PLANIFICACION","PAT"),"PROVINCIA ADMINISTRATIVA Y PLANIFICACION","PAT")</f>
        <v>PAT DE LA PAZ</v>
      </c>
      <c r="AA1223" s="568" t="str">
        <f>IF($E1223="","",INDEX(Esquemas_NORM!$H$2:$K$126,MATCH($E1223,Esquemas_NORM!$A$2:$A$126,0),MATCH(AA$4,Esquemas_NORM!$H$1:$K$1,0)))</f>
        <v>A la fecha no ha conformado un EAT Región</v>
      </c>
      <c r="AB1223" s="568" t="str">
        <f>IF($E1223="","",INDEX(Esquemas_NORM!$H$2:$K$126,MATCH($E1223,Esquemas_NORM!$A$2:$A$126,0),MATCH(AB$4,Esquemas_NORM!$H$1:$K$1,0)))</f>
        <v>A la fecha no ha conformado un EAT Área Metropolitana</v>
      </c>
      <c r="AC1223" s="568" t="str">
        <f>IF($E1223="","",INDEX(Esquemas_NORM!$H$2:$K$126,MATCH($E1223,Esquemas_NORM!$A$2:$A$126,0),MATCH(AC$4,Esquemas_NORM!$H$1:$K$1,0)))</f>
        <v>MUNICIPIOS UNIDOS DEL SUR DE ANTIOQUIA - MUSA</v>
      </c>
      <c r="AD1223" s="645"/>
    </row>
    <row r="1224" spans="1:30" hidden="1" x14ac:dyDescent="0.3">
      <c r="A1224" s="556">
        <v>2024</v>
      </c>
      <c r="B1224" s="529" t="s">
        <v>556</v>
      </c>
      <c r="C1224" s="529" t="s">
        <v>315</v>
      </c>
      <c r="D1224" s="529" t="s">
        <v>576</v>
      </c>
      <c r="E1224" s="529" t="s">
        <v>354</v>
      </c>
      <c r="F1224" s="529" t="s">
        <v>318</v>
      </c>
      <c r="G1224" s="529" t="s">
        <v>355</v>
      </c>
      <c r="H1224" s="557">
        <v>46.941759954414287</v>
      </c>
      <c r="I1224" s="557">
        <v>0.47826674304771205</v>
      </c>
      <c r="J1224" s="558">
        <v>47.420026697461999</v>
      </c>
      <c r="K1224" s="557">
        <v>1280.4566979932576</v>
      </c>
      <c r="L1224" s="557">
        <v>495.69694822560831</v>
      </c>
      <c r="M1224" s="558">
        <v>1776.153646218866</v>
      </c>
      <c r="N1224" s="557">
        <v>120.8777038606936</v>
      </c>
      <c r="O1224" s="557">
        <v>738.55633636849961</v>
      </c>
      <c r="P1224" s="557">
        <v>91.03444888663428</v>
      </c>
      <c r="Q1224" s="557">
        <v>120.08213567141543</v>
      </c>
      <c r="R1224" s="557">
        <v>255.8829740309998</v>
      </c>
      <c r="S1224" s="557">
        <v>283.56588190030726</v>
      </c>
      <c r="T1224" s="557">
        <v>293.14841831917045</v>
      </c>
      <c r="U1224" s="557">
        <v>97.047701685022304</v>
      </c>
      <c r="V1224" s="558">
        <v>2000.1956007227427</v>
      </c>
      <c r="W1224" s="558">
        <v>3647.6039953986647</v>
      </c>
      <c r="X1224" s="557">
        <v>399.93337189363933</v>
      </c>
      <c r="Y1224" s="559">
        <v>4045.8161629991755</v>
      </c>
      <c r="Z1224" s="568" t="str">
        <f>SUBSTITUTE(SUBSTITUTE(SUBSTITUTE(SUBSTITUTE(IF(E1224="","",VLOOKUP(E1224,Esquemas_NORM!$A$2:$H$126,8,FALSE)),"PROVINCIA ADMINISTRATIVA Y DE PLANIFICACIÓN","PAT"),"PROVINCIA ADMINISTRATIVA Y DE PLANIFICACION","PAT"),"PROVINCIA ADMINISTRATIVA DE PLANIFICACION","PAT"),"PROVINCIA ADMINISTRATIVA Y PLANIFICACION","PAT")</f>
        <v>A la fecha no ha conformado un EAT Provincia</v>
      </c>
      <c r="AA1224" s="568" t="str">
        <f>IF($E1224="","",INDEX(Esquemas_NORM!$H$2:$K$126,MATCH($E1224,Esquemas_NORM!$A$2:$A$126,0),MATCH(AA$4,Esquemas_NORM!$H$1:$K$1,0)))</f>
        <v>Región de Planeación y Gestión Aeroportuaria de Oriente</v>
      </c>
      <c r="AB1224" s="568" t="str">
        <f>IF($E1224="","",INDEX(Esquemas_NORM!$H$2:$K$126,MATCH($E1224,Esquemas_NORM!$A$2:$A$126,0),MATCH(AB$4,Esquemas_NORM!$H$1:$K$1,0)))</f>
        <v>A la fecha no ha conformado un EAT Área Metropolitana</v>
      </c>
      <c r="AC1224" s="568" t="str">
        <f>IF($E1224="","",INDEX(Esquemas_NORM!$H$2:$K$126,MATCH($E1224,Esquemas_NORM!$A$2:$A$126,0),MATCH(AC$4,Esquemas_NORM!$H$1:$K$1,0)))</f>
        <v>MUNICIPIOS ASOCIADOS DEL ALTIPLANO DEL ORIENTE ANTIOQUEÑO - MASORA</v>
      </c>
      <c r="AD1224" s="645"/>
    </row>
    <row r="1225" spans="1:30" x14ac:dyDescent="0.3">
      <c r="A1225" s="556">
        <v>2024</v>
      </c>
      <c r="B1225" s="529" t="s">
        <v>556</v>
      </c>
      <c r="C1225" s="529" t="s">
        <v>315</v>
      </c>
      <c r="D1225" s="529" t="s">
        <v>574</v>
      </c>
      <c r="E1225" s="529" t="s">
        <v>356</v>
      </c>
      <c r="F1225" s="529" t="s">
        <v>318</v>
      </c>
      <c r="G1225" s="529" t="s">
        <v>357</v>
      </c>
      <c r="H1225" s="557">
        <v>16.259581096525917</v>
      </c>
      <c r="I1225" s="557">
        <v>1.3005710778762681E-2</v>
      </c>
      <c r="J1225" s="558">
        <v>16.27258680730468</v>
      </c>
      <c r="K1225" s="557">
        <v>13.644853508514098</v>
      </c>
      <c r="L1225" s="557">
        <v>28.591913447754639</v>
      </c>
      <c r="M1225" s="558">
        <v>42.236766956268738</v>
      </c>
      <c r="N1225" s="557">
        <v>572.62232205243026</v>
      </c>
      <c r="O1225" s="557">
        <v>14.014579333900119</v>
      </c>
      <c r="P1225" s="557">
        <v>5.6043936315195104</v>
      </c>
      <c r="Q1225" s="557">
        <v>2.9944666238765971</v>
      </c>
      <c r="R1225" s="557">
        <v>8.7036533063558696</v>
      </c>
      <c r="S1225" s="557">
        <v>32.500185028574471</v>
      </c>
      <c r="T1225" s="557">
        <v>20.915961306842199</v>
      </c>
      <c r="U1225" s="557">
        <v>5.5593167755974164</v>
      </c>
      <c r="V1225" s="558">
        <v>662.9148780590964</v>
      </c>
      <c r="W1225" s="558">
        <v>934.29291244888816</v>
      </c>
      <c r="X1225" s="557">
        <v>102.43845419715319</v>
      </c>
      <c r="Y1225" s="559">
        <v>1036.2904994428104</v>
      </c>
      <c r="Z1225" s="568" t="str">
        <f>SUBSTITUTE(SUBSTITUTE(SUBSTITUTE(SUBSTITUTE(IF(E1225="","",VLOOKUP(E1225,Esquemas_NORM!$A$2:$H$126,8,FALSE)),"PROVINCIA ADMINISTRATIVA Y DE PLANIFICACIÓN","PAT"),"PROVINCIA ADMINISTRATIVA Y DE PLANIFICACION","PAT"),"PROVINCIA ADMINISTRATIVA DE PLANIFICACION","PAT"),"PROVINCIA ADMINISTRATIVA Y PLANIFICACION","PAT")</f>
        <v>PAT DEL AGUA, BOSQUES Y EL TURISMO</v>
      </c>
      <c r="AA1225" s="568" t="str">
        <f>IF($E1225="","",INDEX(Esquemas_NORM!$H$2:$K$126,MATCH($E1225,Esquemas_NORM!$A$2:$A$126,0),MATCH(AA$4,Esquemas_NORM!$H$1:$K$1,0)))</f>
        <v>A la fecha no ha conformado un EAT Región</v>
      </c>
      <c r="AB1225" s="568" t="str">
        <f>IF($E1225="","",INDEX(Esquemas_NORM!$H$2:$K$126,MATCH($E1225,Esquemas_NORM!$A$2:$A$126,0),MATCH(AB$4,Esquemas_NORM!$H$1:$K$1,0)))</f>
        <v>A la fecha no ha conformado un EAT Área Metropolitana</v>
      </c>
      <c r="AC1225" s="568" t="str">
        <f>IF($E1225="","",INDEX(Esquemas_NORM!$H$2:$K$126,MATCH($E1225,Esquemas_NORM!$A$2:$A$126,0),MATCH(AC$4,Esquemas_NORM!$H$1:$K$1,0)))</f>
        <v>A la fecha no ha conformado un EAT asociación - unión</v>
      </c>
      <c r="AD1225" s="645"/>
    </row>
    <row r="1226" spans="1:30" hidden="1" x14ac:dyDescent="0.3">
      <c r="A1226" s="556">
        <v>2024</v>
      </c>
      <c r="B1226" s="529" t="s">
        <v>556</v>
      </c>
      <c r="C1226" s="529" t="s">
        <v>315</v>
      </c>
      <c r="D1226" s="529" t="s">
        <v>575</v>
      </c>
      <c r="E1226" s="529" t="s">
        <v>358</v>
      </c>
      <c r="F1226" s="529" t="s">
        <v>318</v>
      </c>
      <c r="G1226" s="529" t="s">
        <v>359</v>
      </c>
      <c r="H1226" s="557">
        <v>5.9773529089908379</v>
      </c>
      <c r="I1226" s="557">
        <v>0</v>
      </c>
      <c r="J1226" s="558">
        <v>5.9773529089908379</v>
      </c>
      <c r="K1226" s="557">
        <v>0.3627119030687303</v>
      </c>
      <c r="L1226" s="557">
        <v>2.4444549341055954</v>
      </c>
      <c r="M1226" s="558">
        <v>2.8071668371743259</v>
      </c>
      <c r="N1226" s="557">
        <v>19.435456491274103</v>
      </c>
      <c r="O1226" s="557">
        <v>4.0174744187328306</v>
      </c>
      <c r="P1226" s="557">
        <v>1.1383923619228684</v>
      </c>
      <c r="Q1226" s="557">
        <v>0.64073772637674609</v>
      </c>
      <c r="R1226" s="557">
        <v>2.5619844274079711</v>
      </c>
      <c r="S1226" s="557">
        <v>2.7230760598367016</v>
      </c>
      <c r="T1226" s="557">
        <v>4.4142721263030431</v>
      </c>
      <c r="U1226" s="557">
        <v>1.8503893007683589</v>
      </c>
      <c r="V1226" s="558">
        <v>36.781782912622617</v>
      </c>
      <c r="W1226" s="558">
        <v>54.61004465621221</v>
      </c>
      <c r="X1226" s="557">
        <v>5.9875960565260344</v>
      </c>
      <c r="Y1226" s="559">
        <v>60.571871730297033</v>
      </c>
      <c r="Z1226" s="568" t="str">
        <f>SUBSTITUTE(SUBSTITUTE(SUBSTITUTE(SUBSTITUTE(IF(E1226="","",VLOOKUP(E1226,Esquemas_NORM!$A$2:$H$126,8,FALSE)),"PROVINCIA ADMINISTRATIVA Y DE PLANIFICACIÓN","PAT"),"PROVINCIA ADMINISTRATIVA Y DE PLANIFICACION","PAT"),"PROVINCIA ADMINISTRATIVA DE PLANIFICACION","PAT"),"PROVINCIA ADMINISTRATIVA Y PLANIFICACION","PAT")</f>
        <v>PAT DEL AGUA, BOSQUES Y EL TURISMO</v>
      </c>
      <c r="AA1226" s="568" t="str">
        <f>IF($E1226="","",INDEX(Esquemas_NORM!$H$2:$K$126,MATCH($E1226,Esquemas_NORM!$A$2:$A$126,0),MATCH(AA$4,Esquemas_NORM!$H$1:$K$1,0)))</f>
        <v>A la fecha no ha conformado un EAT Región</v>
      </c>
      <c r="AB1226" s="568" t="str">
        <f>IF($E1226="","",INDEX(Esquemas_NORM!$H$2:$K$126,MATCH($E1226,Esquemas_NORM!$A$2:$A$126,0),MATCH(AB$4,Esquemas_NORM!$H$1:$K$1,0)))</f>
        <v>A la fecha no ha conformado un EAT Área Metropolitana</v>
      </c>
      <c r="AC1226" s="568" t="str">
        <f>IF($E1226="","",INDEX(Esquemas_NORM!$H$2:$K$126,MATCH($E1226,Esquemas_NORM!$A$2:$A$126,0),MATCH(AC$4,Esquemas_NORM!$H$1:$K$1,0)))</f>
        <v>A la fecha no ha conformado un EAT asociación - unión</v>
      </c>
      <c r="AD1226" s="645"/>
    </row>
    <row r="1227" spans="1:30" x14ac:dyDescent="0.3">
      <c r="A1227" s="556">
        <v>2024</v>
      </c>
      <c r="B1227" s="529" t="s">
        <v>556</v>
      </c>
      <c r="C1227" s="529" t="s">
        <v>315</v>
      </c>
      <c r="D1227" s="529" t="s">
        <v>575</v>
      </c>
      <c r="E1227" s="529" t="s">
        <v>360</v>
      </c>
      <c r="F1227" s="529" t="s">
        <v>318</v>
      </c>
      <c r="G1227" s="529" t="s">
        <v>361</v>
      </c>
      <c r="H1227" s="557">
        <v>6.8458293263034546</v>
      </c>
      <c r="I1227" s="557">
        <v>0.27734109401928142</v>
      </c>
      <c r="J1227" s="558">
        <v>7.1231704203227357</v>
      </c>
      <c r="K1227" s="557">
        <v>2.4522220852892831</v>
      </c>
      <c r="L1227" s="557">
        <v>3.9195264956271161</v>
      </c>
      <c r="M1227" s="558">
        <v>6.3717485809163996</v>
      </c>
      <c r="N1227" s="557">
        <v>2.7659597181690323</v>
      </c>
      <c r="O1227" s="557">
        <v>34.152836585405105</v>
      </c>
      <c r="P1227" s="557">
        <v>5.6893012560527882</v>
      </c>
      <c r="Q1227" s="557">
        <v>4.0984404492090336</v>
      </c>
      <c r="R1227" s="557">
        <v>10.368729597094955</v>
      </c>
      <c r="S1227" s="557">
        <v>13.960877884227662</v>
      </c>
      <c r="T1227" s="557">
        <v>26.072240115926078</v>
      </c>
      <c r="U1227" s="557">
        <v>8.7865499891572583</v>
      </c>
      <c r="V1227" s="558">
        <v>105.89493559524192</v>
      </c>
      <c r="W1227" s="558">
        <v>120.50318712982676</v>
      </c>
      <c r="X1227" s="557">
        <v>13.21230210668508</v>
      </c>
      <c r="Y1227" s="559">
        <v>133.65862708719823</v>
      </c>
      <c r="Z1227" s="568" t="str">
        <f>SUBSTITUTE(SUBSTITUTE(SUBSTITUTE(SUBSTITUTE(IF(E1227="","",VLOOKUP(E1227,Esquemas_NORM!$A$2:$H$126,8,FALSE)),"PROVINCIA ADMINISTRATIVA Y DE PLANIFICACIÓN","PAT"),"PROVINCIA ADMINISTRATIVA Y DE PLANIFICACION","PAT"),"PROVINCIA ADMINISTRATIVA DE PLANIFICACION","PAT"),"PROVINCIA ADMINISTRATIVA Y PLANIFICACION","PAT")</f>
        <v>PAT DEL AGUA, BOSQUES Y EL TURISMO</v>
      </c>
      <c r="AA1227" s="568" t="str">
        <f>IF($E1227="","",INDEX(Esquemas_NORM!$H$2:$K$126,MATCH($E1227,Esquemas_NORM!$A$2:$A$126,0),MATCH(AA$4,Esquemas_NORM!$H$1:$K$1,0)))</f>
        <v>A la fecha no ha conformado un EAT Región</v>
      </c>
      <c r="AB1227" s="568" t="str">
        <f>IF($E1227="","",INDEX(Esquemas_NORM!$H$2:$K$126,MATCH($E1227,Esquemas_NORM!$A$2:$A$126,0),MATCH(AB$4,Esquemas_NORM!$H$1:$K$1,0)))</f>
        <v>A la fecha no ha conformado un EAT Área Metropolitana</v>
      </c>
      <c r="AC1227" s="568" t="str">
        <f>IF($E1227="","",INDEX(Esquemas_NORM!$H$2:$K$126,MATCH($E1227,Esquemas_NORM!$A$2:$A$126,0),MATCH(AC$4,Esquemas_NORM!$H$1:$K$1,0)))</f>
        <v>A la fecha no ha conformado un EAT asociación - unión</v>
      </c>
      <c r="AD1227" s="645"/>
    </row>
    <row r="1228" spans="1:30" hidden="1" x14ac:dyDescent="0.3">
      <c r="A1228" s="556">
        <v>2024</v>
      </c>
      <c r="B1228" s="529" t="s">
        <v>556</v>
      </c>
      <c r="C1228" s="529" t="s">
        <v>315</v>
      </c>
      <c r="D1228" s="529" t="s">
        <v>574</v>
      </c>
      <c r="E1228" s="529" t="s">
        <v>362</v>
      </c>
      <c r="F1228" s="529" t="s">
        <v>318</v>
      </c>
      <c r="G1228" s="529" t="s">
        <v>363</v>
      </c>
      <c r="H1228" s="557">
        <v>6.4319901016404364</v>
      </c>
      <c r="I1228" s="557">
        <v>0.34987635835354514</v>
      </c>
      <c r="J1228" s="558">
        <v>6.7818664599939815</v>
      </c>
      <c r="K1228" s="557">
        <v>2.0377562992861993</v>
      </c>
      <c r="L1228" s="557">
        <v>4.976616603949938</v>
      </c>
      <c r="M1228" s="558">
        <v>7.0143729032361373</v>
      </c>
      <c r="N1228" s="557">
        <v>70.555319824229926</v>
      </c>
      <c r="O1228" s="557">
        <v>3.1594472490212744</v>
      </c>
      <c r="P1228" s="557">
        <v>0.80075705350516346</v>
      </c>
      <c r="Q1228" s="557">
        <v>0.65944084511817325</v>
      </c>
      <c r="R1228" s="557">
        <v>2.2976901925325475</v>
      </c>
      <c r="S1228" s="557">
        <v>4.6042294823047705</v>
      </c>
      <c r="T1228" s="557">
        <v>3.3814908987018018</v>
      </c>
      <c r="U1228" s="557">
        <v>1.4597562111026157</v>
      </c>
      <c r="V1228" s="558">
        <v>86.91813175651626</v>
      </c>
      <c r="W1228" s="558">
        <v>128.92338659315539</v>
      </c>
      <c r="X1228" s="557">
        <v>14.135516021252792</v>
      </c>
      <c r="Y1228" s="559">
        <v>142.99806720388432</v>
      </c>
      <c r="Z1228" s="568" t="str">
        <f>SUBSTITUTE(SUBSTITUTE(SUBSTITUTE(SUBSTITUTE(IF(E1228="","",VLOOKUP(E1228,Esquemas_NORM!$A$2:$H$126,8,FALSE)),"PROVINCIA ADMINISTRATIVA Y DE PLANIFICACIÓN","PAT"),"PROVINCIA ADMINISTRATIVA Y DE PLANIFICACION","PAT"),"PROVINCIA ADMINISTRATIVA DE PLANIFICACION","PAT"),"PROVINCIA ADMINISTRATIVA Y PLANIFICACION","PAT")</f>
        <v>PAT DEL AGUA, BOSQUES Y EL TURISMO</v>
      </c>
      <c r="AA1228" s="568" t="str">
        <f>IF($E1228="","",INDEX(Esquemas_NORM!$H$2:$K$126,MATCH($E1228,Esquemas_NORM!$A$2:$A$126,0),MATCH(AA$4,Esquemas_NORM!$H$1:$K$1,0)))</f>
        <v>A la fecha no ha conformado un EAT Región</v>
      </c>
      <c r="AB1228" s="568" t="str">
        <f>IF($E1228="","",INDEX(Esquemas_NORM!$H$2:$K$126,MATCH($E1228,Esquemas_NORM!$A$2:$A$126,0),MATCH(AB$4,Esquemas_NORM!$H$1:$K$1,0)))</f>
        <v>A la fecha no ha conformado un EAT Área Metropolitana</v>
      </c>
      <c r="AC1228" s="568" t="str">
        <f>IF($E1228="","",INDEX(Esquemas_NORM!$H$2:$K$126,MATCH($E1228,Esquemas_NORM!$A$2:$A$126,0),MATCH(AC$4,Esquemas_NORM!$H$1:$K$1,0)))</f>
        <v>A la fecha no ha conformado un EAT asociación - unión</v>
      </c>
      <c r="AD1228" s="645"/>
    </row>
    <row r="1229" spans="1:30" hidden="1" x14ac:dyDescent="0.3">
      <c r="A1229" s="556">
        <v>2024</v>
      </c>
      <c r="B1229" s="529" t="s">
        <v>556</v>
      </c>
      <c r="C1229" s="529" t="s">
        <v>315</v>
      </c>
      <c r="D1229" s="529" t="s">
        <v>576</v>
      </c>
      <c r="E1229" s="529" t="s">
        <v>364</v>
      </c>
      <c r="F1229" s="529" t="s">
        <v>318</v>
      </c>
      <c r="G1229" s="529" t="s">
        <v>365</v>
      </c>
      <c r="H1229" s="557">
        <v>122.00346914860454</v>
      </c>
      <c r="I1229" s="557">
        <v>5.4071294528510267E-3</v>
      </c>
      <c r="J1229" s="558">
        <v>122.00887627805739</v>
      </c>
      <c r="K1229" s="557">
        <v>9.3533935123976644</v>
      </c>
      <c r="L1229" s="557">
        <v>9.4024120208181028</v>
      </c>
      <c r="M1229" s="558">
        <v>18.755805533215767</v>
      </c>
      <c r="N1229" s="557">
        <v>3.8256510330969515</v>
      </c>
      <c r="O1229" s="557">
        <v>50.535939232178087</v>
      </c>
      <c r="P1229" s="557">
        <v>7.2081987267677032</v>
      </c>
      <c r="Q1229" s="557">
        <v>6.9586838282760848</v>
      </c>
      <c r="R1229" s="557">
        <v>44.971238527031829</v>
      </c>
      <c r="S1229" s="557">
        <v>22.888924111386757</v>
      </c>
      <c r="T1229" s="557">
        <v>35.155460292824088</v>
      </c>
      <c r="U1229" s="557">
        <v>16.009851430063101</v>
      </c>
      <c r="V1229" s="558">
        <v>187.55394718162458</v>
      </c>
      <c r="W1229" s="558">
        <v>378.21503856037924</v>
      </c>
      <c r="X1229" s="557">
        <v>41.468540955389976</v>
      </c>
      <c r="Y1229" s="559">
        <v>419.50511021128671</v>
      </c>
      <c r="Z1229" s="568" t="str">
        <f>SUBSTITUTE(SUBSTITUTE(SUBSTITUTE(SUBSTITUTE(IF(E1229="","",VLOOKUP(E1229,Esquemas_NORM!$A$2:$H$126,8,FALSE)),"PROVINCIA ADMINISTRATIVA Y DE PLANIFICACIÓN","PAT"),"PROVINCIA ADMINISTRATIVA Y DE PLANIFICACION","PAT"),"PROVINCIA ADMINISTRATIVA DE PLANIFICACION","PAT"),"PROVINCIA ADMINISTRATIVA Y PLANIFICACION","PAT")</f>
        <v>PAT DEL AGUA, BOSQUES Y EL TURISMO</v>
      </c>
      <c r="AA1229" s="568" t="str">
        <f>IF($E1229="","",INDEX(Esquemas_NORM!$H$2:$K$126,MATCH($E1229,Esquemas_NORM!$A$2:$A$126,0),MATCH(AA$4,Esquemas_NORM!$H$1:$K$1,0)))</f>
        <v>A la fecha no ha conformado un EAT Región</v>
      </c>
      <c r="AB1229" s="568" t="str">
        <f>IF($E1229="","",INDEX(Esquemas_NORM!$H$2:$K$126,MATCH($E1229,Esquemas_NORM!$A$2:$A$126,0),MATCH(AB$4,Esquemas_NORM!$H$1:$K$1,0)))</f>
        <v>A la fecha no ha conformado un EAT Área Metropolitana</v>
      </c>
      <c r="AC1229" s="568" t="str">
        <f>IF($E1229="","",INDEX(Esquemas_NORM!$H$2:$K$126,MATCH($E1229,Esquemas_NORM!$A$2:$A$126,0),MATCH(AC$4,Esquemas_NORM!$H$1:$K$1,0)))</f>
        <v>MUNICIPIOS ASOCIADOS DEL ALTIPLANO DEL ORIENTE ANTIOQUEÑO - MASORA</v>
      </c>
      <c r="AD1229" s="645"/>
    </row>
    <row r="1230" spans="1:30" hidden="1" x14ac:dyDescent="0.3">
      <c r="A1230" s="556">
        <v>2024</v>
      </c>
      <c r="B1230" s="529" t="s">
        <v>556</v>
      </c>
      <c r="C1230" s="529" t="s">
        <v>315</v>
      </c>
      <c r="D1230" s="529" t="s">
        <v>573</v>
      </c>
      <c r="E1230" s="529" t="s">
        <v>366</v>
      </c>
      <c r="F1230" s="529" t="s">
        <v>318</v>
      </c>
      <c r="G1230" s="529" t="s">
        <v>367</v>
      </c>
      <c r="H1230" s="557">
        <v>329.70137030699618</v>
      </c>
      <c r="I1230" s="557">
        <v>8.6871541106794083</v>
      </c>
      <c r="J1230" s="558">
        <v>338.38852441767557</v>
      </c>
      <c r="K1230" s="557">
        <v>274.43214478589795</v>
      </c>
      <c r="L1230" s="557">
        <v>1.9441264415274506</v>
      </c>
      <c r="M1230" s="558">
        <v>276.37627122742538</v>
      </c>
      <c r="N1230" s="557">
        <v>48.554496563108913</v>
      </c>
      <c r="O1230" s="557">
        <v>50.528056999760828</v>
      </c>
      <c r="P1230" s="557">
        <v>17.337295123460105</v>
      </c>
      <c r="Q1230" s="557">
        <v>17.107369989582935</v>
      </c>
      <c r="R1230" s="557">
        <v>41.563340941678149</v>
      </c>
      <c r="S1230" s="557">
        <v>84.176103965258648</v>
      </c>
      <c r="T1230" s="557">
        <v>80.649532461190063</v>
      </c>
      <c r="U1230" s="557">
        <v>22.002270318368435</v>
      </c>
      <c r="V1230" s="558">
        <v>361.91846636240808</v>
      </c>
      <c r="W1230" s="558">
        <v>1103.0474999592757</v>
      </c>
      <c r="X1230" s="557">
        <v>120.94117304778727</v>
      </c>
      <c r="Y1230" s="559">
        <v>1223.4681751419364</v>
      </c>
      <c r="Z1230" s="568" t="str">
        <f>SUBSTITUTE(SUBSTITUTE(SUBSTITUTE(SUBSTITUTE(IF(E1230="","",VLOOKUP(E1230,Esquemas_NORM!$A$2:$H$126,8,FALSE)),"PROVINCIA ADMINISTRATIVA Y DE PLANIFICACIÓN","PAT"),"PROVINCIA ADMINISTRATIVA Y DE PLANIFICACION","PAT"),"PROVINCIA ADMINISTRATIVA DE PLANIFICACION","PAT"),"PROVINCIA ADMINISTRATIVA Y PLANIFICACION","PAT")</f>
        <v>PAT DE LA PAZ</v>
      </c>
      <c r="AA1230" s="568" t="str">
        <f>IF($E1230="","",INDEX(Esquemas_NORM!$H$2:$K$126,MATCH($E1230,Esquemas_NORM!$A$2:$A$126,0),MATCH(AA$4,Esquemas_NORM!$H$1:$K$1,0)))</f>
        <v>A la fecha no ha conformado un EAT Región</v>
      </c>
      <c r="AB1230" s="568" t="str">
        <f>IF($E1230="","",INDEX(Esquemas_NORM!$H$2:$K$126,MATCH($E1230,Esquemas_NORM!$A$2:$A$126,0),MATCH(AB$4,Esquemas_NORM!$H$1:$K$1,0)))</f>
        <v>A la fecha no ha conformado un EAT Área Metropolitana</v>
      </c>
      <c r="AC1230" s="568" t="str">
        <f>IF($E1230="","",INDEX(Esquemas_NORM!$H$2:$K$126,MATCH($E1230,Esquemas_NORM!$A$2:$A$126,0),MATCH(AC$4,Esquemas_NORM!$H$1:$K$1,0)))</f>
        <v>A la fecha no ha conformado un EAT asociación - unión</v>
      </c>
      <c r="AD1230" s="645"/>
    </row>
    <row r="1231" spans="1:30" hidden="1" x14ac:dyDescent="0.3">
      <c r="A1231" s="556">
        <v>2024</v>
      </c>
      <c r="B1231" s="529" t="s">
        <v>556</v>
      </c>
      <c r="C1231" s="529" t="s">
        <v>368</v>
      </c>
      <c r="D1231" s="529" t="s">
        <v>577</v>
      </c>
      <c r="E1231" s="529" t="s">
        <v>370</v>
      </c>
      <c r="F1231" s="529" t="s">
        <v>371</v>
      </c>
      <c r="G1231" s="529" t="s">
        <v>372</v>
      </c>
      <c r="H1231" s="557">
        <v>34.52807951515036</v>
      </c>
      <c r="I1231" s="557">
        <v>4.1030417823856737</v>
      </c>
      <c r="J1231" s="558">
        <v>38.631121297536033</v>
      </c>
      <c r="K1231" s="557">
        <v>194.66981088165156</v>
      </c>
      <c r="L1231" s="557">
        <v>52.443488491580396</v>
      </c>
      <c r="M1231" s="558">
        <v>247.11329937323194</v>
      </c>
      <c r="N1231" s="557">
        <v>16.227735197008819</v>
      </c>
      <c r="O1231" s="557">
        <v>83.509547518546668</v>
      </c>
      <c r="P1231" s="557">
        <v>14.907849322330348</v>
      </c>
      <c r="Q1231" s="557">
        <v>12.628760164879113</v>
      </c>
      <c r="R1231" s="557">
        <v>35.985285791991913</v>
      </c>
      <c r="S1231" s="557">
        <v>40.736115538252605</v>
      </c>
      <c r="T1231" s="557">
        <v>40.710833379487433</v>
      </c>
      <c r="U1231" s="557">
        <v>22.360532859749625</v>
      </c>
      <c r="V1231" s="558">
        <v>267.06665977224657</v>
      </c>
      <c r="W1231" s="558">
        <v>539.88585099028467</v>
      </c>
      <c r="X1231" s="557">
        <v>59.194575150310307</v>
      </c>
      <c r="Y1231" s="559">
        <v>598.82566881340279</v>
      </c>
      <c r="Z1231" s="568" t="str">
        <f>SUBSTITUTE(SUBSTITUTE(SUBSTITUTE(SUBSTITUTE(IF(E1231="","",VLOOKUP(E1231,Esquemas_NORM!$A$2:$H$126,8,FALSE)),"PROVINCIA ADMINISTRATIVA Y DE PLANIFICACIÓN","PAT"),"PROVINCIA ADMINISTRATIVA Y DE PLANIFICACION","PAT"),"PROVINCIA ADMINISTRATIVA DE PLANIFICACION","PAT"),"PROVINCIA ADMINISTRATIVA Y PLANIFICACION","PAT")</f>
        <v>PAT DE PENDERISCO Y SINIFANÁ</v>
      </c>
      <c r="AA1231" s="568" t="str">
        <f>IF($E1231="","",INDEX(Esquemas_NORM!$H$2:$K$126,MATCH($E1231,Esquemas_NORM!$A$2:$A$126,0),MATCH(AA$4,Esquemas_NORM!$H$1:$K$1,0)))</f>
        <v>A la fecha no ha conformado un EAT Región</v>
      </c>
      <c r="AB1231" s="568" t="str">
        <f>IF($E1231="","",INDEX(Esquemas_NORM!$H$2:$K$126,MATCH($E1231,Esquemas_NORM!$A$2:$A$126,0),MATCH(AB$4,Esquemas_NORM!$H$1:$K$1,0)))</f>
        <v>A la fecha no ha conformado un EAT Área Metropolitana</v>
      </c>
      <c r="AC1231" s="568" t="str">
        <f>IF($E1231="","",INDEX(Esquemas_NORM!$H$2:$K$126,MATCH($E1231,Esquemas_NORM!$A$2:$A$126,0),MATCH(AC$4,Esquemas_NORM!$H$1:$K$1,0)))</f>
        <v>A la fecha no ha conformado un EAT asociación - unión</v>
      </c>
      <c r="AD1231" s="645"/>
    </row>
    <row r="1232" spans="1:30" hidden="1" x14ac:dyDescent="0.3">
      <c r="A1232" s="556">
        <v>2024</v>
      </c>
      <c r="B1232" s="529" t="s">
        <v>556</v>
      </c>
      <c r="C1232" s="529" t="s">
        <v>368</v>
      </c>
      <c r="D1232" s="529" t="s">
        <v>578</v>
      </c>
      <c r="E1232" s="529" t="s">
        <v>373</v>
      </c>
      <c r="F1232" s="529" t="s">
        <v>371</v>
      </c>
      <c r="G1232" s="529" t="s">
        <v>375</v>
      </c>
      <c r="H1232" s="557">
        <v>78.91308894681579</v>
      </c>
      <c r="I1232" s="557">
        <v>6.4180091801564343</v>
      </c>
      <c r="J1232" s="558">
        <v>85.331098126972222</v>
      </c>
      <c r="K1232" s="557">
        <v>24.209392172751667</v>
      </c>
      <c r="L1232" s="557">
        <v>32.144258243540612</v>
      </c>
      <c r="M1232" s="558">
        <v>56.353650416292282</v>
      </c>
      <c r="N1232" s="557">
        <v>14.687499957457526</v>
      </c>
      <c r="O1232" s="557">
        <v>90.96457134577588</v>
      </c>
      <c r="P1232" s="557">
        <v>22.349805428881957</v>
      </c>
      <c r="Q1232" s="557">
        <v>28.847924953066524</v>
      </c>
      <c r="R1232" s="557">
        <v>50.540163284427599</v>
      </c>
      <c r="S1232" s="557">
        <v>53.648769040214695</v>
      </c>
      <c r="T1232" s="557">
        <v>100.82828487745543</v>
      </c>
      <c r="U1232" s="557">
        <v>31.864802431840303</v>
      </c>
      <c r="V1232" s="558">
        <v>393.73182131911989</v>
      </c>
      <c r="W1232" s="558">
        <v>558.1529772460741</v>
      </c>
      <c r="X1232" s="557">
        <v>61.197433302530186</v>
      </c>
      <c r="Y1232" s="559">
        <v>619.08703346549248</v>
      </c>
      <c r="Z1232" s="568" t="str">
        <f>SUBSTITUTE(SUBSTITUTE(SUBSTITUTE(SUBSTITUTE(IF(E1232="","",VLOOKUP(E1232,Esquemas_NORM!$A$2:$H$126,8,FALSE)),"PROVINCIA ADMINISTRATIVA Y DE PLANIFICACIÓN","PAT"),"PROVINCIA ADMINISTRATIVA Y DE PLANIFICACION","PAT"),"PROVINCIA ADMINISTRATIVA DE PLANIFICACION","PAT"),"PROVINCIA ADMINISTRATIVA Y PLANIFICACION","PAT")</f>
        <v>PAT SAN JUAN</v>
      </c>
      <c r="AA1232" s="568" t="str">
        <f>IF($E1232="","",INDEX(Esquemas_NORM!$H$2:$K$126,MATCH($E1232,Esquemas_NORM!$A$2:$A$126,0),MATCH(AA$4,Esquemas_NORM!$H$1:$K$1,0)))</f>
        <v>A la fecha no ha conformado un EAT Región</v>
      </c>
      <c r="AB1232" s="568" t="str">
        <f>IF($E1232="","",INDEX(Esquemas_NORM!$H$2:$K$126,MATCH($E1232,Esquemas_NORM!$A$2:$A$126,0),MATCH(AB$4,Esquemas_NORM!$H$1:$K$1,0)))</f>
        <v>A la fecha no ha conformado un EAT Área Metropolitana</v>
      </c>
      <c r="AC1232" s="568" t="str">
        <f>IF($E1232="","",INDEX(Esquemas_NORM!$H$2:$K$126,MATCH($E1232,Esquemas_NORM!$A$2:$A$126,0),MATCH(AC$4,Esquemas_NORM!$H$1:$K$1,0)))</f>
        <v>A la fecha no ha conformado un EAT asociación - unión</v>
      </c>
      <c r="AD1232" s="645"/>
    </row>
    <row r="1233" spans="1:30" hidden="1" x14ac:dyDescent="0.3">
      <c r="A1233" s="556">
        <v>2024</v>
      </c>
      <c r="B1233" s="529" t="s">
        <v>556</v>
      </c>
      <c r="C1233" s="529" t="s">
        <v>368</v>
      </c>
      <c r="D1233" s="529" t="s">
        <v>577</v>
      </c>
      <c r="E1233" s="529" t="s">
        <v>376</v>
      </c>
      <c r="F1233" s="529" t="s">
        <v>371</v>
      </c>
      <c r="G1233" s="529" t="s">
        <v>377</v>
      </c>
      <c r="H1233" s="557">
        <v>21.595693351619399</v>
      </c>
      <c r="I1233" s="557">
        <v>1.1464379214402229</v>
      </c>
      <c r="J1233" s="558">
        <v>22.742131273059623</v>
      </c>
      <c r="K1233" s="557">
        <v>3.8636138612215665</v>
      </c>
      <c r="L1233" s="557">
        <v>0.54843960415935444</v>
      </c>
      <c r="M1233" s="558">
        <v>4.4120534653809207</v>
      </c>
      <c r="N1233" s="557">
        <v>3.4434874455747635</v>
      </c>
      <c r="O1233" s="557">
        <v>10.084143225781229</v>
      </c>
      <c r="P1233" s="557">
        <v>2.9742263493672425</v>
      </c>
      <c r="Q1233" s="557">
        <v>2.0052925907502139</v>
      </c>
      <c r="R1233" s="557">
        <v>7.2234140088320968</v>
      </c>
      <c r="S1233" s="557">
        <v>7.183163618801415</v>
      </c>
      <c r="T1233" s="557">
        <v>11.146282947810038</v>
      </c>
      <c r="U1233" s="557">
        <v>4.6098817875560583</v>
      </c>
      <c r="V1233" s="558">
        <v>48.669891974473053</v>
      </c>
      <c r="W1233" s="558">
        <v>85.221107082539717</v>
      </c>
      <c r="X1233" s="557">
        <v>9.3438774480477562</v>
      </c>
      <c r="Y1233" s="559">
        <v>94.524771027268756</v>
      </c>
      <c r="Z1233" s="568" t="str">
        <f>SUBSTITUTE(SUBSTITUTE(SUBSTITUTE(SUBSTITUTE(IF(E1233="","",VLOOKUP(E1233,Esquemas_NORM!$A$2:$H$126,8,FALSE)),"PROVINCIA ADMINISTRATIVA Y DE PLANIFICACIÓN","PAT"),"PROVINCIA ADMINISTRATIVA Y DE PLANIFICACION","PAT"),"PROVINCIA ADMINISTRATIVA DE PLANIFICACION","PAT"),"PROVINCIA ADMINISTRATIVA Y PLANIFICACION","PAT")</f>
        <v>PAT DE PENDERISCO Y SINIFANÁ</v>
      </c>
      <c r="AA1233" s="568" t="str">
        <f>IF($E1233="","",INDEX(Esquemas_NORM!$H$2:$K$126,MATCH($E1233,Esquemas_NORM!$A$2:$A$126,0),MATCH(AA$4,Esquemas_NORM!$H$1:$K$1,0)))</f>
        <v>A la fecha no ha conformado un EAT Región</v>
      </c>
      <c r="AB1233" s="568" t="str">
        <f>IF($E1233="","",INDEX(Esquemas_NORM!$H$2:$K$126,MATCH($E1233,Esquemas_NORM!$A$2:$A$126,0),MATCH(AB$4,Esquemas_NORM!$H$1:$K$1,0)))</f>
        <v>A la fecha no ha conformado un EAT Área Metropolitana</v>
      </c>
      <c r="AC1233" s="568" t="str">
        <f>IF($E1233="","",INDEX(Esquemas_NORM!$H$2:$K$126,MATCH($E1233,Esquemas_NORM!$A$2:$A$126,0),MATCH(AC$4,Esquemas_NORM!$H$1:$K$1,0)))</f>
        <v>A la fecha no ha conformado un EAT asociación - unión</v>
      </c>
      <c r="AD1233" s="645"/>
    </row>
    <row r="1234" spans="1:30" hidden="1" x14ac:dyDescent="0.3">
      <c r="A1234" s="556">
        <v>2024</v>
      </c>
      <c r="B1234" s="529" t="s">
        <v>556</v>
      </c>
      <c r="C1234" s="529" t="s">
        <v>368</v>
      </c>
      <c r="D1234" s="529" t="s">
        <v>578</v>
      </c>
      <c r="E1234" s="529" t="s">
        <v>378</v>
      </c>
      <c r="F1234" s="529" t="s">
        <v>371</v>
      </c>
      <c r="G1234" s="529" t="s">
        <v>379</v>
      </c>
      <c r="H1234" s="557">
        <v>67.82352734310831</v>
      </c>
      <c r="I1234" s="557">
        <v>0</v>
      </c>
      <c r="J1234" s="558">
        <v>67.82352734310831</v>
      </c>
      <c r="K1234" s="557">
        <v>4.4833297813213555</v>
      </c>
      <c r="L1234" s="557">
        <v>4.7982539027469056</v>
      </c>
      <c r="M1234" s="558">
        <v>9.2815836840682611</v>
      </c>
      <c r="N1234" s="557">
        <v>3.2979489181022226</v>
      </c>
      <c r="O1234" s="557">
        <v>15.346430970637895</v>
      </c>
      <c r="P1234" s="557">
        <v>5.6231366522207367</v>
      </c>
      <c r="Q1234" s="557">
        <v>4.3229870321944048</v>
      </c>
      <c r="R1234" s="557">
        <v>13.630787821496174</v>
      </c>
      <c r="S1234" s="557">
        <v>11.278996247027615</v>
      </c>
      <c r="T1234" s="557">
        <v>23.860149065301446</v>
      </c>
      <c r="U1234" s="557">
        <v>7.21724248601023</v>
      </c>
      <c r="V1234" s="558">
        <v>84.577679192990729</v>
      </c>
      <c r="W1234" s="558">
        <v>189.67260282448726</v>
      </c>
      <c r="X1234" s="557">
        <v>20.79622779750116</v>
      </c>
      <c r="Y1234" s="559">
        <v>210.37932932231959</v>
      </c>
      <c r="Z1234" s="568" t="str">
        <f>SUBSTITUTE(SUBSTITUTE(SUBSTITUTE(SUBSTITUTE(IF(E1234="","",VLOOKUP(E1234,Esquemas_NORM!$A$2:$H$126,8,FALSE)),"PROVINCIA ADMINISTRATIVA Y DE PLANIFICACIÓN","PAT"),"PROVINCIA ADMINISTRATIVA Y DE PLANIFICACION","PAT"),"PROVINCIA ADMINISTRATIVA DE PLANIFICACION","PAT"),"PROVINCIA ADMINISTRATIVA Y PLANIFICACION","PAT")</f>
        <v>PAT SAN JUAN</v>
      </c>
      <c r="AA1234" s="568" t="str">
        <f>IF($E1234="","",INDEX(Esquemas_NORM!$H$2:$K$126,MATCH($E1234,Esquemas_NORM!$A$2:$A$126,0),MATCH(AA$4,Esquemas_NORM!$H$1:$K$1,0)))</f>
        <v>A la fecha no ha conformado un EAT Región</v>
      </c>
      <c r="AB1234" s="568" t="str">
        <f>IF($E1234="","",INDEX(Esquemas_NORM!$H$2:$K$126,MATCH($E1234,Esquemas_NORM!$A$2:$A$126,0),MATCH(AB$4,Esquemas_NORM!$H$1:$K$1,0)))</f>
        <v>A la fecha no ha conformado un EAT Área Metropolitana</v>
      </c>
      <c r="AC1234" s="568" t="str">
        <f>IF($E1234="","",INDEX(Esquemas_NORM!$H$2:$K$126,MATCH($E1234,Esquemas_NORM!$A$2:$A$126,0),MATCH(AC$4,Esquemas_NORM!$H$1:$K$1,0)))</f>
        <v>A la fecha no ha conformado un EAT asociación - unión</v>
      </c>
      <c r="AD1234" s="645"/>
    </row>
    <row r="1235" spans="1:30" hidden="1" x14ac:dyDescent="0.3">
      <c r="A1235" s="556">
        <v>2024</v>
      </c>
      <c r="B1235" s="529" t="s">
        <v>556</v>
      </c>
      <c r="C1235" s="529" t="s">
        <v>368</v>
      </c>
      <c r="D1235" s="529" t="s">
        <v>579</v>
      </c>
      <c r="E1235" s="529" t="s">
        <v>380</v>
      </c>
      <c r="F1235" s="529" t="s">
        <v>371</v>
      </c>
      <c r="G1235" s="529" t="s">
        <v>381</v>
      </c>
      <c r="H1235" s="557">
        <v>65.656961615100897</v>
      </c>
      <c r="I1235" s="557">
        <v>0</v>
      </c>
      <c r="J1235" s="558">
        <v>65.656961615100897</v>
      </c>
      <c r="K1235" s="557">
        <v>4.6779891947771679</v>
      </c>
      <c r="L1235" s="557">
        <v>6.4108467716429685</v>
      </c>
      <c r="M1235" s="558">
        <v>11.088835966420136</v>
      </c>
      <c r="N1235" s="557">
        <v>3.2678116570279565</v>
      </c>
      <c r="O1235" s="557">
        <v>21.80662573792792</v>
      </c>
      <c r="P1235" s="557">
        <v>7.5655138873221421</v>
      </c>
      <c r="Q1235" s="557">
        <v>7.3493536931595056</v>
      </c>
      <c r="R1235" s="557">
        <v>16.574718250957186</v>
      </c>
      <c r="S1235" s="557">
        <v>16.302934317123469</v>
      </c>
      <c r="T1235" s="557">
        <v>37.228518368070063</v>
      </c>
      <c r="U1235" s="557">
        <v>10.038839628966594</v>
      </c>
      <c r="V1235" s="558">
        <v>120.13431554055484</v>
      </c>
      <c r="W1235" s="558">
        <v>221.63574519133732</v>
      </c>
      <c r="X1235" s="557">
        <v>24.300754966354059</v>
      </c>
      <c r="Y1235" s="559">
        <v>245.83191632770036</v>
      </c>
      <c r="Z1235" s="568" t="str">
        <f>SUBSTITUTE(SUBSTITUTE(SUBSTITUTE(SUBSTITUTE(IF(E1235="","",VLOOKUP(E1235,Esquemas_NORM!$A$2:$H$126,8,FALSE)),"PROVINCIA ADMINISTRATIVA Y DE PLANIFICACIÓN","PAT"),"PROVINCIA ADMINISTRATIVA Y DE PLANIFICACION","PAT"),"PROVINCIA ADMINISTRATIVA DE PLANIFICACION","PAT"),"PROVINCIA ADMINISTRATIVA Y PLANIFICACION","PAT")</f>
        <v>PAT DE PENDERISCO Y SINIFANÁ</v>
      </c>
      <c r="AA1235" s="568" t="str">
        <f>IF($E1235="","",INDEX(Esquemas_NORM!$H$2:$K$126,MATCH($E1235,Esquemas_NORM!$A$2:$A$126,0),MATCH(AA$4,Esquemas_NORM!$H$1:$K$1,0)))</f>
        <v>A la fecha no ha conformado un EAT Región</v>
      </c>
      <c r="AB1235" s="568" t="str">
        <f>IF($E1235="","",INDEX(Esquemas_NORM!$H$2:$K$126,MATCH($E1235,Esquemas_NORM!$A$2:$A$126,0),MATCH(AB$4,Esquemas_NORM!$H$1:$K$1,0)))</f>
        <v>A la fecha no ha conformado un EAT Área Metropolitana</v>
      </c>
      <c r="AC1235" s="568" t="str">
        <f>IF($E1235="","",INDEX(Esquemas_NORM!$H$2:$K$126,MATCH($E1235,Esquemas_NORM!$A$2:$A$126,0),MATCH(AC$4,Esquemas_NORM!$H$1:$K$1,0)))</f>
        <v>A la fecha no ha conformado un EAT asociación - unión</v>
      </c>
      <c r="AD1235" s="645"/>
    </row>
    <row r="1236" spans="1:30" hidden="1" x14ac:dyDescent="0.3">
      <c r="A1236" s="556">
        <v>2024</v>
      </c>
      <c r="B1236" s="529" t="s">
        <v>556</v>
      </c>
      <c r="C1236" s="529" t="s">
        <v>368</v>
      </c>
      <c r="D1236" s="529" t="s">
        <v>580</v>
      </c>
      <c r="E1236" s="529" t="s">
        <v>382</v>
      </c>
      <c r="F1236" s="529" t="s">
        <v>371</v>
      </c>
      <c r="G1236" s="529" t="s">
        <v>384</v>
      </c>
      <c r="H1236" s="557">
        <v>16.853284565884753</v>
      </c>
      <c r="I1236" s="557">
        <v>0</v>
      </c>
      <c r="J1236" s="558">
        <v>16.853284565884753</v>
      </c>
      <c r="K1236" s="557">
        <v>1.8040276470532282</v>
      </c>
      <c r="L1236" s="557">
        <v>1.668898557735532</v>
      </c>
      <c r="M1236" s="558">
        <v>3.4729262047887604</v>
      </c>
      <c r="N1236" s="557">
        <v>1.2132122097493394</v>
      </c>
      <c r="O1236" s="557">
        <v>8.7746350231413341</v>
      </c>
      <c r="P1236" s="557">
        <v>2.1388248485424497</v>
      </c>
      <c r="Q1236" s="557">
        <v>2.0572452678846691</v>
      </c>
      <c r="R1236" s="557">
        <v>5.1402525739123703</v>
      </c>
      <c r="S1236" s="557">
        <v>6.222515289051092</v>
      </c>
      <c r="T1236" s="557">
        <v>13.223079013630693</v>
      </c>
      <c r="U1236" s="557">
        <v>3.0553729130150313</v>
      </c>
      <c r="V1236" s="558">
        <v>41.825137138926983</v>
      </c>
      <c r="W1236" s="558">
        <v>68.360656755587542</v>
      </c>
      <c r="X1236" s="557">
        <v>7.4952511280288938</v>
      </c>
      <c r="Y1236" s="559">
        <v>75.82365036442404</v>
      </c>
      <c r="Z1236" s="568" t="str">
        <f>SUBSTITUTE(SUBSTITUTE(SUBSTITUTE(SUBSTITUTE(IF(E1236="","",VLOOKUP(E1236,Esquemas_NORM!$A$2:$H$126,8,FALSE)),"PROVINCIA ADMINISTRATIVA Y DE PLANIFICACIÓN","PAT"),"PROVINCIA ADMINISTRATIVA Y DE PLANIFICACION","PAT"),"PROVINCIA ADMINISTRATIVA DE PLANIFICACION","PAT"),"PROVINCIA ADMINISTRATIVA Y PLANIFICACION","PAT")</f>
        <v>PAT CARTAMA</v>
      </c>
      <c r="AA1236" s="568" t="str">
        <f>IF($E1236="","",INDEX(Esquemas_NORM!$H$2:$K$126,MATCH($E1236,Esquemas_NORM!$A$2:$A$126,0),MATCH(AA$4,Esquemas_NORM!$H$1:$K$1,0)))</f>
        <v>A la fecha no ha conformado un EAT Región</v>
      </c>
      <c r="AB1236" s="568" t="str">
        <f>IF($E1236="","",INDEX(Esquemas_NORM!$H$2:$K$126,MATCH($E1236,Esquemas_NORM!$A$2:$A$126,0),MATCH(AB$4,Esquemas_NORM!$H$1:$K$1,0)))</f>
        <v>A la fecha no ha conformado un EAT Área Metropolitana</v>
      </c>
      <c r="AC1236" s="568" t="str">
        <f>IF($E1236="","",INDEX(Esquemas_NORM!$H$2:$K$126,MATCH($E1236,Esquemas_NORM!$A$2:$A$126,0),MATCH(AC$4,Esquemas_NORM!$H$1:$K$1,0)))</f>
        <v>A la fecha no ha conformado un EAT asociación - unión</v>
      </c>
      <c r="AD1236" s="645"/>
    </row>
    <row r="1237" spans="1:30" hidden="1" x14ac:dyDescent="0.3">
      <c r="A1237" s="556">
        <v>2024</v>
      </c>
      <c r="B1237" s="529" t="s">
        <v>556</v>
      </c>
      <c r="C1237" s="529" t="s">
        <v>368</v>
      </c>
      <c r="D1237" s="529" t="s">
        <v>578</v>
      </c>
      <c r="E1237" s="529" t="s">
        <v>385</v>
      </c>
      <c r="F1237" s="529" t="s">
        <v>371</v>
      </c>
      <c r="G1237" s="529" t="s">
        <v>386</v>
      </c>
      <c r="H1237" s="557">
        <v>72.808833664731779</v>
      </c>
      <c r="I1237" s="557">
        <v>0</v>
      </c>
      <c r="J1237" s="558">
        <v>72.808833664731779</v>
      </c>
      <c r="K1237" s="557">
        <v>7.0002850020206502</v>
      </c>
      <c r="L1237" s="557">
        <v>9.5321603248467639</v>
      </c>
      <c r="M1237" s="558">
        <v>16.532445326867414</v>
      </c>
      <c r="N1237" s="557">
        <v>10.27658411574461</v>
      </c>
      <c r="O1237" s="557">
        <v>56.56633449095002</v>
      </c>
      <c r="P1237" s="557">
        <v>12.532145353335636</v>
      </c>
      <c r="Q1237" s="557">
        <v>17.539301679300717</v>
      </c>
      <c r="R1237" s="557">
        <v>25.227885166038792</v>
      </c>
      <c r="S1237" s="557">
        <v>31.909225142389822</v>
      </c>
      <c r="T1237" s="557">
        <v>79.259800930322513</v>
      </c>
      <c r="U1237" s="557">
        <v>19.130818902234871</v>
      </c>
      <c r="V1237" s="558">
        <v>252.44209578031698</v>
      </c>
      <c r="W1237" s="558">
        <v>367.72726874623049</v>
      </c>
      <c r="X1237" s="557">
        <v>40.318632919687317</v>
      </c>
      <c r="Y1237" s="559">
        <v>407.87238125239162</v>
      </c>
      <c r="Z1237" s="568" t="str">
        <f>SUBSTITUTE(SUBSTITUTE(SUBSTITUTE(SUBSTITUTE(IF(E1237="","",VLOOKUP(E1237,Esquemas_NORM!$A$2:$H$126,8,FALSE)),"PROVINCIA ADMINISTRATIVA Y DE PLANIFICACIÓN","PAT"),"PROVINCIA ADMINISTRATIVA Y DE PLANIFICACION","PAT"),"PROVINCIA ADMINISTRATIVA DE PLANIFICACION","PAT"),"PROVINCIA ADMINISTRATIVA Y PLANIFICACION","PAT")</f>
        <v>PAT SAN JUAN</v>
      </c>
      <c r="AA1237" s="568" t="str">
        <f>IF($E1237="","",INDEX(Esquemas_NORM!$H$2:$K$126,MATCH($E1237,Esquemas_NORM!$A$2:$A$126,0),MATCH(AA$4,Esquemas_NORM!$H$1:$K$1,0)))</f>
        <v>A la fecha no ha conformado un EAT Región</v>
      </c>
      <c r="AB1237" s="568" t="str">
        <f>IF($E1237="","",INDEX(Esquemas_NORM!$H$2:$K$126,MATCH($E1237,Esquemas_NORM!$A$2:$A$126,0),MATCH(AB$4,Esquemas_NORM!$H$1:$K$1,0)))</f>
        <v>A la fecha no ha conformado un EAT Área Metropolitana</v>
      </c>
      <c r="AC1237" s="568" t="str">
        <f>IF($E1237="","",INDEX(Esquemas_NORM!$H$2:$K$126,MATCH($E1237,Esquemas_NORM!$A$2:$A$126,0),MATCH(AC$4,Esquemas_NORM!$H$1:$K$1,0)))</f>
        <v>A la fecha no ha conformado un EAT asociación - unión</v>
      </c>
      <c r="AD1237" s="645"/>
    </row>
    <row r="1238" spans="1:30" hidden="1" x14ac:dyDescent="0.3">
      <c r="A1238" s="556">
        <v>2024</v>
      </c>
      <c r="B1238" s="529" t="s">
        <v>556</v>
      </c>
      <c r="C1238" s="529" t="s">
        <v>368</v>
      </c>
      <c r="D1238" s="529" t="s">
        <v>579</v>
      </c>
      <c r="E1238" s="529" t="s">
        <v>387</v>
      </c>
      <c r="F1238" s="529" t="s">
        <v>371</v>
      </c>
      <c r="G1238" s="529" t="s">
        <v>388</v>
      </c>
      <c r="H1238" s="557">
        <v>141.14529080252504</v>
      </c>
      <c r="I1238" s="557">
        <v>0</v>
      </c>
      <c r="J1238" s="558">
        <v>141.14529080252504</v>
      </c>
      <c r="K1238" s="557">
        <v>10.739884293825718</v>
      </c>
      <c r="L1238" s="557">
        <v>8.3346334761224927</v>
      </c>
      <c r="M1238" s="558">
        <v>19.074517769948208</v>
      </c>
      <c r="N1238" s="557">
        <v>9.0262199266732193</v>
      </c>
      <c r="O1238" s="557">
        <v>33.177725466559622</v>
      </c>
      <c r="P1238" s="557">
        <v>8.4708250105382845</v>
      </c>
      <c r="Q1238" s="557">
        <v>9.1491568932304403</v>
      </c>
      <c r="R1238" s="557">
        <v>25.228374234348589</v>
      </c>
      <c r="S1238" s="557">
        <v>21.393863761154275</v>
      </c>
      <c r="T1238" s="557">
        <v>42.996942514809611</v>
      </c>
      <c r="U1238" s="557">
        <v>14.533787751671348</v>
      </c>
      <c r="V1238" s="558">
        <v>163.9768955589854</v>
      </c>
      <c r="W1238" s="558">
        <v>385.17008260648828</v>
      </c>
      <c r="X1238" s="557">
        <v>42.231111185195957</v>
      </c>
      <c r="Y1238" s="559">
        <v>427.21944259265263</v>
      </c>
      <c r="Z1238" s="568" t="str">
        <f>SUBSTITUTE(SUBSTITUTE(SUBSTITUTE(SUBSTITUTE(IF(E1238="","",VLOOKUP(E1238,Esquemas_NORM!$A$2:$H$126,8,FALSE)),"PROVINCIA ADMINISTRATIVA Y DE PLANIFICACIÓN","PAT"),"PROVINCIA ADMINISTRATIVA Y DE PLANIFICACION","PAT"),"PROVINCIA ADMINISTRATIVA DE PLANIFICACION","PAT"),"PROVINCIA ADMINISTRATIVA Y PLANIFICACION","PAT")</f>
        <v>PAT DE PENDERISCO Y SINIFANÁ</v>
      </c>
      <c r="AA1238" s="568" t="str">
        <f>IF($E1238="","",INDEX(Esquemas_NORM!$H$2:$K$126,MATCH($E1238,Esquemas_NORM!$A$2:$A$126,0),MATCH(AA$4,Esquemas_NORM!$H$1:$K$1,0)))</f>
        <v>A la fecha no ha conformado un EAT Región</v>
      </c>
      <c r="AB1238" s="568" t="str">
        <f>IF($E1238="","",INDEX(Esquemas_NORM!$H$2:$K$126,MATCH($E1238,Esquemas_NORM!$A$2:$A$126,0),MATCH(AB$4,Esquemas_NORM!$H$1:$K$1,0)))</f>
        <v>A la fecha no ha conformado un EAT Área Metropolitana</v>
      </c>
      <c r="AC1238" s="568" t="str">
        <f>IF($E1238="","",INDEX(Esquemas_NORM!$H$2:$K$126,MATCH($E1238,Esquemas_NORM!$A$2:$A$126,0),MATCH(AC$4,Esquemas_NORM!$H$1:$K$1,0)))</f>
        <v>A la fecha no ha conformado un EAT asociación - unión</v>
      </c>
      <c r="AD1238" s="645"/>
    </row>
    <row r="1239" spans="1:30" hidden="1" x14ac:dyDescent="0.3">
      <c r="A1239" s="556">
        <v>2024</v>
      </c>
      <c r="B1239" s="529" t="s">
        <v>556</v>
      </c>
      <c r="C1239" s="529" t="s">
        <v>368</v>
      </c>
      <c r="D1239" s="529" t="s">
        <v>577</v>
      </c>
      <c r="E1239" s="529" t="s">
        <v>389</v>
      </c>
      <c r="F1239" s="529" t="s">
        <v>371</v>
      </c>
      <c r="G1239" s="529" t="s">
        <v>390</v>
      </c>
      <c r="H1239" s="557">
        <v>135.0949947054892</v>
      </c>
      <c r="I1239" s="557">
        <v>2.7519762296079211</v>
      </c>
      <c r="J1239" s="558">
        <v>137.84697093509712</v>
      </c>
      <c r="K1239" s="557">
        <v>11.118868754620676</v>
      </c>
      <c r="L1239" s="557">
        <v>11.217216417712828</v>
      </c>
      <c r="M1239" s="558">
        <v>22.336085172333505</v>
      </c>
      <c r="N1239" s="557">
        <v>6.5593822978269554</v>
      </c>
      <c r="O1239" s="557">
        <v>48.254701841798585</v>
      </c>
      <c r="P1239" s="557">
        <v>10.768692987747745</v>
      </c>
      <c r="Q1239" s="557">
        <v>10.028328587665932</v>
      </c>
      <c r="R1239" s="557">
        <v>36.817401568431059</v>
      </c>
      <c r="S1239" s="557">
        <v>28.783238512462951</v>
      </c>
      <c r="T1239" s="557">
        <v>41.484296497819045</v>
      </c>
      <c r="U1239" s="557">
        <v>20.117231291185245</v>
      </c>
      <c r="V1239" s="558">
        <v>202.81327358493752</v>
      </c>
      <c r="W1239" s="558">
        <v>419.99299389470349</v>
      </c>
      <c r="X1239" s="557">
        <v>46.049191313474267</v>
      </c>
      <c r="Y1239" s="559">
        <v>465.84400203229643</v>
      </c>
      <c r="Z1239" s="568" t="str">
        <f>SUBSTITUTE(SUBSTITUTE(SUBSTITUTE(SUBSTITUTE(IF(E1239="","",VLOOKUP(E1239,Esquemas_NORM!$A$2:$H$126,8,FALSE)),"PROVINCIA ADMINISTRATIVA Y DE PLANIFICACIÓN","PAT"),"PROVINCIA ADMINISTRATIVA Y DE PLANIFICACION","PAT"),"PROVINCIA ADMINISTRATIVA DE PLANIFICACION","PAT"),"PROVINCIA ADMINISTRATIVA Y PLANIFICACION","PAT")</f>
        <v>PAT CARTAMA</v>
      </c>
      <c r="AA1239" s="568" t="str">
        <f>IF($E1239="","",INDEX(Esquemas_NORM!$H$2:$K$126,MATCH($E1239,Esquemas_NORM!$A$2:$A$126,0),MATCH(AA$4,Esquemas_NORM!$H$1:$K$1,0)))</f>
        <v>A la fecha no ha conformado un EAT Región</v>
      </c>
      <c r="AB1239" s="568" t="str">
        <f>IF($E1239="","",INDEX(Esquemas_NORM!$H$2:$K$126,MATCH($E1239,Esquemas_NORM!$A$2:$A$126,0),MATCH(AB$4,Esquemas_NORM!$H$1:$K$1,0)))</f>
        <v>A la fecha no ha conformado un EAT Área Metropolitana</v>
      </c>
      <c r="AC1239" s="568" t="str">
        <f>IF($E1239="","",INDEX(Esquemas_NORM!$H$2:$K$126,MATCH($E1239,Esquemas_NORM!$A$2:$A$126,0),MATCH(AC$4,Esquemas_NORM!$H$1:$K$1,0)))</f>
        <v>A la fecha no ha conformado un EAT asociación - unión</v>
      </c>
      <c r="AD1239" s="645"/>
    </row>
    <row r="1240" spans="1:30" hidden="1" x14ac:dyDescent="0.3">
      <c r="A1240" s="556">
        <v>2024</v>
      </c>
      <c r="B1240" s="529" t="s">
        <v>556</v>
      </c>
      <c r="C1240" s="529" t="s">
        <v>368</v>
      </c>
      <c r="D1240" s="529" t="s">
        <v>578</v>
      </c>
      <c r="E1240" s="529" t="s">
        <v>391</v>
      </c>
      <c r="F1240" s="529" t="s">
        <v>371</v>
      </c>
      <c r="G1240" s="529" t="s">
        <v>392</v>
      </c>
      <c r="H1240" s="557">
        <v>21.323532005467122</v>
      </c>
      <c r="I1240" s="557">
        <v>0</v>
      </c>
      <c r="J1240" s="558">
        <v>21.323532005467122</v>
      </c>
      <c r="K1240" s="557">
        <v>2.5420884570449225</v>
      </c>
      <c r="L1240" s="557">
        <v>1.4946240010499936</v>
      </c>
      <c r="M1240" s="558">
        <v>4.0367124580949163</v>
      </c>
      <c r="N1240" s="557">
        <v>2.2649013136001348</v>
      </c>
      <c r="O1240" s="557">
        <v>9.8043944814267689</v>
      </c>
      <c r="P1240" s="557">
        <v>2.7107610297654054</v>
      </c>
      <c r="Q1240" s="557">
        <v>1.838436570315116</v>
      </c>
      <c r="R1240" s="557">
        <v>6.0331648818260373</v>
      </c>
      <c r="S1240" s="557">
        <v>6.1863619467881907</v>
      </c>
      <c r="T1240" s="557">
        <v>12.599408291880653</v>
      </c>
      <c r="U1240" s="557">
        <v>3.4908391600030719</v>
      </c>
      <c r="V1240" s="558">
        <v>44.928267675605376</v>
      </c>
      <c r="W1240" s="558">
        <v>78.836263642737961</v>
      </c>
      <c r="X1240" s="557">
        <v>8.6438255868496405</v>
      </c>
      <c r="Y1240" s="559">
        <v>87.442888558789477</v>
      </c>
      <c r="Z1240" s="568" t="str">
        <f>SUBSTITUTE(SUBSTITUTE(SUBSTITUTE(SUBSTITUTE(IF(E1240="","",VLOOKUP(E1240,Esquemas_NORM!$A$2:$H$126,8,FALSE)),"PROVINCIA ADMINISTRATIVA Y DE PLANIFICACIÓN","PAT"),"PROVINCIA ADMINISTRATIVA Y DE PLANIFICACION","PAT"),"PROVINCIA ADMINISTRATIVA DE PLANIFICACION","PAT"),"PROVINCIA ADMINISTRATIVA Y PLANIFICACION","PAT")</f>
        <v>PAT SAN JUAN</v>
      </c>
      <c r="AA1240" s="568" t="str">
        <f>IF($E1240="","",INDEX(Esquemas_NORM!$H$2:$K$126,MATCH($E1240,Esquemas_NORM!$A$2:$A$126,0),MATCH(AA$4,Esquemas_NORM!$H$1:$K$1,0)))</f>
        <v>A la fecha no ha conformado un EAT Región</v>
      </c>
      <c r="AB1240" s="568" t="str">
        <f>IF($E1240="","",INDEX(Esquemas_NORM!$H$2:$K$126,MATCH($E1240,Esquemas_NORM!$A$2:$A$126,0),MATCH(AB$4,Esquemas_NORM!$H$1:$K$1,0)))</f>
        <v>A la fecha no ha conformado un EAT Área Metropolitana</v>
      </c>
      <c r="AC1240" s="568" t="str">
        <f>IF($E1240="","",INDEX(Esquemas_NORM!$H$2:$K$126,MATCH($E1240,Esquemas_NORM!$A$2:$A$126,0),MATCH(AC$4,Esquemas_NORM!$H$1:$K$1,0)))</f>
        <v>A la fecha no ha conformado un EAT asociación - unión</v>
      </c>
      <c r="AD1240" s="645"/>
    </row>
    <row r="1241" spans="1:30" hidden="1" x14ac:dyDescent="0.3">
      <c r="A1241" s="556">
        <v>2024</v>
      </c>
      <c r="B1241" s="529" t="s">
        <v>556</v>
      </c>
      <c r="C1241" s="529" t="s">
        <v>368</v>
      </c>
      <c r="D1241" s="529" t="s">
        <v>578</v>
      </c>
      <c r="E1241" s="529" t="s">
        <v>393</v>
      </c>
      <c r="F1241" s="529" t="s">
        <v>371</v>
      </c>
      <c r="G1241" s="529" t="s">
        <v>394</v>
      </c>
      <c r="H1241" s="557">
        <v>63.31382179136336</v>
      </c>
      <c r="I1241" s="557">
        <v>0</v>
      </c>
      <c r="J1241" s="558">
        <v>63.31382179136336</v>
      </c>
      <c r="K1241" s="557">
        <v>6.9676806320810973</v>
      </c>
      <c r="L1241" s="557">
        <v>5.8588946398484296</v>
      </c>
      <c r="M1241" s="558">
        <v>12.826575271929528</v>
      </c>
      <c r="N1241" s="557">
        <v>6.9931480493500739</v>
      </c>
      <c r="O1241" s="557">
        <v>44.525792391709878</v>
      </c>
      <c r="P1241" s="557">
        <v>9.0566415506717135</v>
      </c>
      <c r="Q1241" s="557">
        <v>8.812199168750146</v>
      </c>
      <c r="R1241" s="557">
        <v>22.508385177159276</v>
      </c>
      <c r="S1241" s="557">
        <v>20.781182035655839</v>
      </c>
      <c r="T1241" s="557">
        <v>31.801482588227479</v>
      </c>
      <c r="U1241" s="557">
        <v>11.527755462515612</v>
      </c>
      <c r="V1241" s="558">
        <v>156.00658642404002</v>
      </c>
      <c r="W1241" s="558">
        <v>257.90702084519097</v>
      </c>
      <c r="X1241" s="557">
        <v>28.277637762137889</v>
      </c>
      <c r="Y1241" s="559">
        <v>286.06295935706424</v>
      </c>
      <c r="Z1241" s="568" t="str">
        <f>SUBSTITUTE(SUBSTITUTE(SUBSTITUTE(SUBSTITUTE(IF(E1241="","",VLOOKUP(E1241,Esquemas_NORM!$A$2:$H$126,8,FALSE)),"PROVINCIA ADMINISTRATIVA Y DE PLANIFICACIÓN","PAT"),"PROVINCIA ADMINISTRATIVA Y DE PLANIFICACION","PAT"),"PROVINCIA ADMINISTRATIVA DE PLANIFICACION","PAT"),"PROVINCIA ADMINISTRATIVA Y PLANIFICACION","PAT")</f>
        <v>PAT SAN JUAN</v>
      </c>
      <c r="AA1241" s="568" t="str">
        <f>IF($E1241="","",INDEX(Esquemas_NORM!$H$2:$K$126,MATCH($E1241,Esquemas_NORM!$A$2:$A$126,0),MATCH(AA$4,Esquemas_NORM!$H$1:$K$1,0)))</f>
        <v>A la fecha no ha conformado un EAT Región</v>
      </c>
      <c r="AB1241" s="568" t="str">
        <f>IF($E1241="","",INDEX(Esquemas_NORM!$H$2:$K$126,MATCH($E1241,Esquemas_NORM!$A$2:$A$126,0),MATCH(AB$4,Esquemas_NORM!$H$1:$K$1,0)))</f>
        <v>A la fecha no ha conformado un EAT Área Metropolitana</v>
      </c>
      <c r="AC1241" s="568" t="str">
        <f>IF($E1241="","",INDEX(Esquemas_NORM!$H$2:$K$126,MATCH($E1241,Esquemas_NORM!$A$2:$A$126,0),MATCH(AC$4,Esquemas_NORM!$H$1:$K$1,0)))</f>
        <v>A la fecha no ha conformado un EAT asociación - unión</v>
      </c>
      <c r="AD1241" s="645"/>
    </row>
    <row r="1242" spans="1:30" hidden="1" x14ac:dyDescent="0.3">
      <c r="A1242" s="556">
        <v>2024</v>
      </c>
      <c r="B1242" s="529" t="s">
        <v>556</v>
      </c>
      <c r="C1242" s="529" t="s">
        <v>368</v>
      </c>
      <c r="D1242" s="529" t="s">
        <v>580</v>
      </c>
      <c r="E1242" s="529" t="s">
        <v>395</v>
      </c>
      <c r="F1242" s="529" t="s">
        <v>371</v>
      </c>
      <c r="G1242" s="529" t="s">
        <v>396</v>
      </c>
      <c r="H1242" s="557">
        <v>109.16055184474662</v>
      </c>
      <c r="I1242" s="557">
        <v>0</v>
      </c>
      <c r="J1242" s="558">
        <v>109.16055184474662</v>
      </c>
      <c r="K1242" s="557">
        <v>4.7884685391697026</v>
      </c>
      <c r="L1242" s="557">
        <v>9.2422119201717177</v>
      </c>
      <c r="M1242" s="558">
        <v>14.03068045934142</v>
      </c>
      <c r="N1242" s="557">
        <v>24.773426597270447</v>
      </c>
      <c r="O1242" s="557">
        <v>27.314890068511154</v>
      </c>
      <c r="P1242" s="557">
        <v>4.9594148422062272</v>
      </c>
      <c r="Q1242" s="557">
        <v>4.4601855864135711</v>
      </c>
      <c r="R1242" s="557">
        <v>14.432869720294876</v>
      </c>
      <c r="S1242" s="557">
        <v>12.374177722198354</v>
      </c>
      <c r="T1242" s="557">
        <v>15.700238282962157</v>
      </c>
      <c r="U1242" s="557">
        <v>7.1208481957012282</v>
      </c>
      <c r="V1242" s="558">
        <v>111.13605101555802</v>
      </c>
      <c r="W1242" s="558">
        <v>291.90602213226572</v>
      </c>
      <c r="X1242" s="557">
        <v>32.005382123331209</v>
      </c>
      <c r="Y1242" s="559">
        <v>323.77366180901839</v>
      </c>
      <c r="Z1242" s="568" t="str">
        <f>SUBSTITUTE(SUBSTITUTE(SUBSTITUTE(SUBSTITUTE(IF(E1242="","",VLOOKUP(E1242,Esquemas_NORM!$A$2:$H$126,8,FALSE)),"PROVINCIA ADMINISTRATIVA Y DE PLANIFICACIÓN","PAT"),"PROVINCIA ADMINISTRATIVA Y DE PLANIFICACION","PAT"),"PROVINCIA ADMINISTRATIVA DE PLANIFICACION","PAT"),"PROVINCIA ADMINISTRATIVA Y PLANIFICACION","PAT")</f>
        <v>PAT CARTAMA</v>
      </c>
      <c r="AA1242" s="568" t="str">
        <f>IF($E1242="","",INDEX(Esquemas_NORM!$H$2:$K$126,MATCH($E1242,Esquemas_NORM!$A$2:$A$126,0),MATCH(AA$4,Esquemas_NORM!$H$1:$K$1,0)))</f>
        <v>A la fecha no ha conformado un EAT Región</v>
      </c>
      <c r="AB1242" s="568" t="str">
        <f>IF($E1242="","",INDEX(Esquemas_NORM!$H$2:$K$126,MATCH($E1242,Esquemas_NORM!$A$2:$A$126,0),MATCH(AB$4,Esquemas_NORM!$H$1:$K$1,0)))</f>
        <v>A la fecha no ha conformado un EAT Área Metropolitana</v>
      </c>
      <c r="AC1242" s="568" t="str">
        <f>IF($E1242="","",INDEX(Esquemas_NORM!$H$2:$K$126,MATCH($E1242,Esquemas_NORM!$A$2:$A$126,0),MATCH(AC$4,Esquemas_NORM!$H$1:$K$1,0)))</f>
        <v>A la fecha no ha conformado un EAT asociación - unión</v>
      </c>
      <c r="AD1242" s="645"/>
    </row>
    <row r="1243" spans="1:30" hidden="1" x14ac:dyDescent="0.3">
      <c r="A1243" s="556">
        <v>2024</v>
      </c>
      <c r="B1243" s="529" t="s">
        <v>556</v>
      </c>
      <c r="C1243" s="529" t="s">
        <v>368</v>
      </c>
      <c r="D1243" s="529" t="s">
        <v>580</v>
      </c>
      <c r="E1243" s="529" t="s">
        <v>397</v>
      </c>
      <c r="F1243" s="529" t="s">
        <v>371</v>
      </c>
      <c r="G1243" s="529" t="s">
        <v>398</v>
      </c>
      <c r="H1243" s="557">
        <v>14.131512240939239</v>
      </c>
      <c r="I1243" s="557">
        <v>3.5438085607642149</v>
      </c>
      <c r="J1243" s="558">
        <v>17.675320801703453</v>
      </c>
      <c r="K1243" s="557">
        <v>18.781361114403484</v>
      </c>
      <c r="L1243" s="557">
        <v>19.31371293718491</v>
      </c>
      <c r="M1243" s="558">
        <v>38.095074051588398</v>
      </c>
      <c r="N1243" s="557">
        <v>3.859479362225287</v>
      </c>
      <c r="O1243" s="557">
        <v>46.991549065719404</v>
      </c>
      <c r="P1243" s="557">
        <v>4.0250649784354575</v>
      </c>
      <c r="Q1243" s="557">
        <v>2.7593999393035893</v>
      </c>
      <c r="R1243" s="557">
        <v>7.1925047615420024</v>
      </c>
      <c r="S1243" s="557">
        <v>13.162699256006967</v>
      </c>
      <c r="T1243" s="557">
        <v>15.917869283743837</v>
      </c>
      <c r="U1243" s="557">
        <v>5.168109398762585</v>
      </c>
      <c r="V1243" s="558">
        <v>99.07667604573912</v>
      </c>
      <c r="W1243" s="558">
        <v>162.52598815949912</v>
      </c>
      <c r="X1243" s="557">
        <v>17.819798022748568</v>
      </c>
      <c r="Y1243" s="559">
        <v>180.26909462556605</v>
      </c>
      <c r="Z1243" s="568" t="str">
        <f>SUBSTITUTE(SUBSTITUTE(SUBSTITUTE(SUBSTITUTE(IF(E1243="","",VLOOKUP(E1243,Esquemas_NORM!$A$2:$H$126,8,FALSE)),"PROVINCIA ADMINISTRATIVA Y DE PLANIFICACIÓN","PAT"),"PROVINCIA ADMINISTRATIVA Y DE PLANIFICACION","PAT"),"PROVINCIA ADMINISTRATIVA DE PLANIFICACION","PAT"),"PROVINCIA ADMINISTRATIVA Y PLANIFICACION","PAT")</f>
        <v>PAT CARTAMA</v>
      </c>
      <c r="AA1243" s="568" t="str">
        <f>IF($E1243="","",INDEX(Esquemas_NORM!$H$2:$K$126,MATCH($E1243,Esquemas_NORM!$A$2:$A$126,0),MATCH(AA$4,Esquemas_NORM!$H$1:$K$1,0)))</f>
        <v>A la fecha no ha conformado un EAT Región</v>
      </c>
      <c r="AB1243" s="568" t="str">
        <f>IF($E1243="","",INDEX(Esquemas_NORM!$H$2:$K$126,MATCH($E1243,Esquemas_NORM!$A$2:$A$126,0),MATCH(AB$4,Esquemas_NORM!$H$1:$K$1,0)))</f>
        <v>A la fecha no ha conformado un EAT Área Metropolitana</v>
      </c>
      <c r="AC1243" s="568" t="str">
        <f>IF($E1243="","",INDEX(Esquemas_NORM!$H$2:$K$126,MATCH($E1243,Esquemas_NORM!$A$2:$A$126,0),MATCH(AC$4,Esquemas_NORM!$H$1:$K$1,0)))</f>
        <v>A la fecha no ha conformado un EAT asociación - unión</v>
      </c>
      <c r="AD1243" s="645"/>
    </row>
    <row r="1244" spans="1:30" hidden="1" x14ac:dyDescent="0.3">
      <c r="A1244" s="556">
        <v>2024</v>
      </c>
      <c r="B1244" s="529" t="s">
        <v>556</v>
      </c>
      <c r="C1244" s="529" t="s">
        <v>368</v>
      </c>
      <c r="D1244" s="529" t="s">
        <v>580</v>
      </c>
      <c r="E1244" s="529" t="s">
        <v>399</v>
      </c>
      <c r="F1244" s="529" t="s">
        <v>371</v>
      </c>
      <c r="G1244" s="529" t="s">
        <v>400</v>
      </c>
      <c r="H1244" s="557">
        <v>16.627213086386085</v>
      </c>
      <c r="I1244" s="557">
        <v>0.25947475510233564</v>
      </c>
      <c r="J1244" s="558">
        <v>16.886687841488421</v>
      </c>
      <c r="K1244" s="557">
        <v>0.40477838596586568</v>
      </c>
      <c r="L1244" s="557">
        <v>3.9744334740023928</v>
      </c>
      <c r="M1244" s="558">
        <v>4.3792118599682581</v>
      </c>
      <c r="N1244" s="557">
        <v>1.4114552269379195</v>
      </c>
      <c r="O1244" s="557">
        <v>14.393042834357033</v>
      </c>
      <c r="P1244" s="557">
        <v>2.5683224584218127</v>
      </c>
      <c r="Q1244" s="557">
        <v>2.7176253501503789</v>
      </c>
      <c r="R1244" s="557">
        <v>10.846332555203722</v>
      </c>
      <c r="S1244" s="557">
        <v>7.6366383692153335</v>
      </c>
      <c r="T1244" s="557">
        <v>17.416259515043535</v>
      </c>
      <c r="U1244" s="557">
        <v>4.3043542717943231</v>
      </c>
      <c r="V1244" s="558">
        <v>61.294030581124055</v>
      </c>
      <c r="W1244" s="558">
        <v>88.097075330453336</v>
      </c>
      <c r="X1244" s="557">
        <v>9.6592065463546302</v>
      </c>
      <c r="Y1244" s="559">
        <v>97.714711282943881</v>
      </c>
      <c r="Z1244" s="568" t="str">
        <f>SUBSTITUTE(SUBSTITUTE(SUBSTITUTE(SUBSTITUTE(IF(E1244="","",VLOOKUP(E1244,Esquemas_NORM!$A$2:$H$126,8,FALSE)),"PROVINCIA ADMINISTRATIVA Y DE PLANIFICACIÓN","PAT"),"PROVINCIA ADMINISTRATIVA Y DE PLANIFICACION","PAT"),"PROVINCIA ADMINISTRATIVA DE PLANIFICACION","PAT"),"PROVINCIA ADMINISTRATIVA Y PLANIFICACION","PAT")</f>
        <v>PAT CARTAMA</v>
      </c>
      <c r="AA1244" s="568" t="str">
        <f>IF($E1244="","",INDEX(Esquemas_NORM!$H$2:$K$126,MATCH($E1244,Esquemas_NORM!$A$2:$A$126,0),MATCH(AA$4,Esquemas_NORM!$H$1:$K$1,0)))</f>
        <v>A la fecha no ha conformado un EAT Región</v>
      </c>
      <c r="AB1244" s="568" t="str">
        <f>IF($E1244="","",INDEX(Esquemas_NORM!$H$2:$K$126,MATCH($E1244,Esquemas_NORM!$A$2:$A$126,0),MATCH(AB$4,Esquemas_NORM!$H$1:$K$1,0)))</f>
        <v>A la fecha no ha conformado un EAT Área Metropolitana</v>
      </c>
      <c r="AC1244" s="568" t="str">
        <f>IF($E1244="","",INDEX(Esquemas_NORM!$H$2:$K$126,MATCH($E1244,Esquemas_NORM!$A$2:$A$126,0),MATCH(AC$4,Esquemas_NORM!$H$1:$K$1,0)))</f>
        <v>A la fecha no ha conformado un EAT asociación - unión</v>
      </c>
      <c r="AD1244" s="645"/>
    </row>
    <row r="1245" spans="1:30" hidden="1" x14ac:dyDescent="0.3">
      <c r="A1245" s="556">
        <v>2024</v>
      </c>
      <c r="B1245" s="529" t="s">
        <v>556</v>
      </c>
      <c r="C1245" s="529" t="s">
        <v>368</v>
      </c>
      <c r="D1245" s="529" t="s">
        <v>580</v>
      </c>
      <c r="E1245" s="529" t="s">
        <v>401</v>
      </c>
      <c r="F1245" s="529" t="s">
        <v>371</v>
      </c>
      <c r="G1245" s="529" t="s">
        <v>402</v>
      </c>
      <c r="H1245" s="557">
        <v>31.148873160635873</v>
      </c>
      <c r="I1245" s="557">
        <v>0</v>
      </c>
      <c r="J1245" s="558">
        <v>31.148873160635873</v>
      </c>
      <c r="K1245" s="557">
        <v>1.9018167293425723</v>
      </c>
      <c r="L1245" s="557">
        <v>3.9856884181574599</v>
      </c>
      <c r="M1245" s="558">
        <v>5.8875051475000326</v>
      </c>
      <c r="N1245" s="557">
        <v>2.2073839987607604</v>
      </c>
      <c r="O1245" s="557">
        <v>15.042155474797752</v>
      </c>
      <c r="P1245" s="557">
        <v>3.5592914581981328</v>
      </c>
      <c r="Q1245" s="557">
        <v>2.9980601344134259</v>
      </c>
      <c r="R1245" s="557">
        <v>10.456138709672064</v>
      </c>
      <c r="S1245" s="557">
        <v>8.8170229239881426</v>
      </c>
      <c r="T1245" s="557">
        <v>19.730474117649496</v>
      </c>
      <c r="U1245" s="557">
        <v>5.3439732407115121</v>
      </c>
      <c r="V1245" s="558">
        <v>68.154500058191275</v>
      </c>
      <c r="W1245" s="558">
        <v>117.20897925783011</v>
      </c>
      <c r="X1245" s="557">
        <v>12.851116061365648</v>
      </c>
      <c r="Y1245" s="559">
        <v>130.0047876162368</v>
      </c>
      <c r="Z1245" s="568" t="str">
        <f>SUBSTITUTE(SUBSTITUTE(SUBSTITUTE(SUBSTITUTE(IF(E1245="","",VLOOKUP(E1245,Esquemas_NORM!$A$2:$H$126,8,FALSE)),"PROVINCIA ADMINISTRATIVA Y DE PLANIFICACIÓN","PAT"),"PROVINCIA ADMINISTRATIVA Y DE PLANIFICACION","PAT"),"PROVINCIA ADMINISTRATIVA DE PLANIFICACION","PAT"),"PROVINCIA ADMINISTRATIVA Y PLANIFICACION","PAT")</f>
        <v>PAT CARTAMA</v>
      </c>
      <c r="AA1245" s="568" t="str">
        <f>IF($E1245="","",INDEX(Esquemas_NORM!$H$2:$K$126,MATCH($E1245,Esquemas_NORM!$A$2:$A$126,0),MATCH(AA$4,Esquemas_NORM!$H$1:$K$1,0)))</f>
        <v>A la fecha no ha conformado un EAT Región</v>
      </c>
      <c r="AB1245" s="568" t="str">
        <f>IF($E1245="","",INDEX(Esquemas_NORM!$H$2:$K$126,MATCH($E1245,Esquemas_NORM!$A$2:$A$126,0),MATCH(AB$4,Esquemas_NORM!$H$1:$K$1,0)))</f>
        <v>A la fecha no ha conformado un EAT Área Metropolitana</v>
      </c>
      <c r="AC1245" s="568" t="str">
        <f>IF($E1245="","",INDEX(Esquemas_NORM!$H$2:$K$126,MATCH($E1245,Esquemas_NORM!$A$2:$A$126,0),MATCH(AC$4,Esquemas_NORM!$H$1:$K$1,0)))</f>
        <v>A la fecha no ha conformado un EAT asociación - unión</v>
      </c>
      <c r="AD1245" s="645"/>
    </row>
    <row r="1246" spans="1:30" hidden="1" x14ac:dyDescent="0.3">
      <c r="A1246" s="556">
        <v>2024</v>
      </c>
      <c r="B1246" s="529" t="s">
        <v>556</v>
      </c>
      <c r="C1246" s="529" t="s">
        <v>368</v>
      </c>
      <c r="D1246" s="529" t="s">
        <v>579</v>
      </c>
      <c r="E1246" s="529" t="s">
        <v>403</v>
      </c>
      <c r="F1246" s="529" t="s">
        <v>371</v>
      </c>
      <c r="G1246" s="529" t="s">
        <v>404</v>
      </c>
      <c r="H1246" s="557">
        <v>91.083339462730635</v>
      </c>
      <c r="I1246" s="557">
        <v>0</v>
      </c>
      <c r="J1246" s="558">
        <v>91.083339462730635</v>
      </c>
      <c r="K1246" s="557">
        <v>7.2320654204850365</v>
      </c>
      <c r="L1246" s="557">
        <v>7.5334580216676814</v>
      </c>
      <c r="M1246" s="558">
        <v>14.765523442152718</v>
      </c>
      <c r="N1246" s="557">
        <v>20.650874384891846</v>
      </c>
      <c r="O1246" s="557">
        <v>31.159601099081588</v>
      </c>
      <c r="P1246" s="557">
        <v>7.5001604399705908</v>
      </c>
      <c r="Q1246" s="557">
        <v>8.1664161400309645</v>
      </c>
      <c r="R1246" s="557">
        <v>17.028851336877423</v>
      </c>
      <c r="S1246" s="557">
        <v>17.747561058445577</v>
      </c>
      <c r="T1246" s="557">
        <v>32.065413883948928</v>
      </c>
      <c r="U1246" s="557">
        <v>12.824487685317902</v>
      </c>
      <c r="V1246" s="558">
        <v>147.14336602856483</v>
      </c>
      <c r="W1246" s="558">
        <v>296.98197627263653</v>
      </c>
      <c r="X1246" s="557">
        <v>32.561923748330493</v>
      </c>
      <c r="Y1246" s="559">
        <v>329.40376237083274</v>
      </c>
      <c r="Z1246" s="568" t="str">
        <f>SUBSTITUTE(SUBSTITUTE(SUBSTITUTE(SUBSTITUTE(IF(E1246="","",VLOOKUP(E1246,Esquemas_NORM!$A$2:$H$126,8,FALSE)),"PROVINCIA ADMINISTRATIVA Y DE PLANIFICACIÓN","PAT"),"PROVINCIA ADMINISTRATIVA Y DE PLANIFICACION","PAT"),"PROVINCIA ADMINISTRATIVA DE PLANIFICACION","PAT"),"PROVINCIA ADMINISTRATIVA Y PLANIFICACION","PAT")</f>
        <v>PAT SAN JUAN</v>
      </c>
      <c r="AA1246" s="568" t="str">
        <f>IF($E1246="","",INDEX(Esquemas_NORM!$H$2:$K$126,MATCH($E1246,Esquemas_NORM!$A$2:$A$126,0),MATCH(AA$4,Esquemas_NORM!$H$1:$K$1,0)))</f>
        <v>A la fecha no ha conformado un EAT Región</v>
      </c>
      <c r="AB1246" s="568" t="str">
        <f>IF($E1246="","",INDEX(Esquemas_NORM!$H$2:$K$126,MATCH($E1246,Esquemas_NORM!$A$2:$A$126,0),MATCH(AB$4,Esquemas_NORM!$H$1:$K$1,0)))</f>
        <v>A la fecha no ha conformado un EAT Área Metropolitana</v>
      </c>
      <c r="AC1246" s="568" t="str">
        <f>IF($E1246="","",INDEX(Esquemas_NORM!$H$2:$K$126,MATCH($E1246,Esquemas_NORM!$A$2:$A$126,0),MATCH(AC$4,Esquemas_NORM!$H$1:$K$1,0)))</f>
        <v>A la fecha no ha conformado un EAT asociación - unión</v>
      </c>
      <c r="AD1246" s="645"/>
    </row>
    <row r="1247" spans="1:30" hidden="1" x14ac:dyDescent="0.3">
      <c r="A1247" s="556">
        <v>2024</v>
      </c>
      <c r="B1247" s="529" t="s">
        <v>556</v>
      </c>
      <c r="C1247" s="529" t="s">
        <v>368</v>
      </c>
      <c r="D1247" s="529" t="s">
        <v>580</v>
      </c>
      <c r="E1247" s="529" t="s">
        <v>405</v>
      </c>
      <c r="F1247" s="529" t="s">
        <v>371</v>
      </c>
      <c r="G1247" s="529" t="s">
        <v>406</v>
      </c>
      <c r="H1247" s="557">
        <v>87.302247698676751</v>
      </c>
      <c r="I1247" s="557">
        <v>7.4159367352107528E-2</v>
      </c>
      <c r="J1247" s="558">
        <v>87.376407066028861</v>
      </c>
      <c r="K1247" s="557">
        <v>7.205328708274795</v>
      </c>
      <c r="L1247" s="557">
        <v>10.980074084167189</v>
      </c>
      <c r="M1247" s="558">
        <v>18.185402792441984</v>
      </c>
      <c r="N1247" s="557">
        <v>6.7690422690632648</v>
      </c>
      <c r="O1247" s="557">
        <v>61.607444420090793</v>
      </c>
      <c r="P1247" s="557">
        <v>11.090279965685575</v>
      </c>
      <c r="Q1247" s="557">
        <v>11.00710926381071</v>
      </c>
      <c r="R1247" s="557">
        <v>33.980698423551935</v>
      </c>
      <c r="S1247" s="557">
        <v>29.012191242527472</v>
      </c>
      <c r="T1247" s="557">
        <v>43.150262480663685</v>
      </c>
      <c r="U1247" s="557">
        <v>20.825595934367406</v>
      </c>
      <c r="V1247" s="558">
        <v>217.44262399976085</v>
      </c>
      <c r="W1247" s="558">
        <v>357.32679030558648</v>
      </c>
      <c r="X1247" s="557">
        <v>39.178295751141029</v>
      </c>
      <c r="Y1247" s="559">
        <v>396.33647334375388</v>
      </c>
      <c r="Z1247" s="568" t="str">
        <f>SUBSTITUTE(SUBSTITUTE(SUBSTITUTE(SUBSTITUTE(IF(E1247="","",VLOOKUP(E1247,Esquemas_NORM!$A$2:$H$126,8,FALSE)),"PROVINCIA ADMINISTRATIVA Y DE PLANIFICACIÓN","PAT"),"PROVINCIA ADMINISTRATIVA Y DE PLANIFICACION","PAT"),"PROVINCIA ADMINISTRATIVA DE PLANIFICACION","PAT"),"PROVINCIA ADMINISTRATIVA Y PLANIFICACION","PAT")</f>
        <v>PAT CARTAMA</v>
      </c>
      <c r="AA1247" s="568" t="str">
        <f>IF($E1247="","",INDEX(Esquemas_NORM!$H$2:$K$126,MATCH($E1247,Esquemas_NORM!$A$2:$A$126,0),MATCH(AA$4,Esquemas_NORM!$H$1:$K$1,0)))</f>
        <v>A la fecha no ha conformado un EAT Región</v>
      </c>
      <c r="AB1247" s="568" t="str">
        <f>IF($E1247="","",INDEX(Esquemas_NORM!$H$2:$K$126,MATCH($E1247,Esquemas_NORM!$A$2:$A$126,0),MATCH(AB$4,Esquemas_NORM!$H$1:$K$1,0)))</f>
        <v>A la fecha no ha conformado un EAT Área Metropolitana</v>
      </c>
      <c r="AC1247" s="568" t="str">
        <f>IF($E1247="","",INDEX(Esquemas_NORM!$H$2:$K$126,MATCH($E1247,Esquemas_NORM!$A$2:$A$126,0),MATCH(AC$4,Esquemas_NORM!$H$1:$K$1,0)))</f>
        <v>A la fecha no ha conformado un EAT asociación - unión</v>
      </c>
      <c r="AD1247" s="645"/>
    </row>
    <row r="1248" spans="1:30" hidden="1" x14ac:dyDescent="0.3">
      <c r="A1248" s="556">
        <v>2024</v>
      </c>
      <c r="B1248" s="529" t="s">
        <v>556</v>
      </c>
      <c r="C1248" s="529" t="s">
        <v>368</v>
      </c>
      <c r="D1248" s="529" t="s">
        <v>580</v>
      </c>
      <c r="E1248" s="529" t="s">
        <v>407</v>
      </c>
      <c r="F1248" s="529" t="s">
        <v>371</v>
      </c>
      <c r="G1248" s="529" t="s">
        <v>408</v>
      </c>
      <c r="H1248" s="557">
        <v>99.732946014481456</v>
      </c>
      <c r="I1248" s="557">
        <v>0</v>
      </c>
      <c r="J1248" s="558">
        <v>99.732946014481456</v>
      </c>
      <c r="K1248" s="557">
        <v>13.741454694429935</v>
      </c>
      <c r="L1248" s="557">
        <v>13.042832736388917</v>
      </c>
      <c r="M1248" s="558">
        <v>26.78428743081885</v>
      </c>
      <c r="N1248" s="557">
        <v>5.7265910263112447</v>
      </c>
      <c r="O1248" s="557">
        <v>37.027859747592011</v>
      </c>
      <c r="P1248" s="557">
        <v>5.8126217191480913</v>
      </c>
      <c r="Q1248" s="557">
        <v>8.4460320758996748</v>
      </c>
      <c r="R1248" s="557">
        <v>15.934051867958399</v>
      </c>
      <c r="S1248" s="557">
        <v>20.254253263454963</v>
      </c>
      <c r="T1248" s="557">
        <v>37.898092950984399</v>
      </c>
      <c r="U1248" s="557">
        <v>11.932435273880053</v>
      </c>
      <c r="V1248" s="558">
        <v>143.03193792522885</v>
      </c>
      <c r="W1248" s="558">
        <v>311.83063407080755</v>
      </c>
      <c r="X1248" s="557">
        <v>34.189971581593035</v>
      </c>
      <c r="Y1248" s="559">
        <v>345.87346132786286</v>
      </c>
      <c r="Z1248" s="568" t="str">
        <f>SUBSTITUTE(SUBSTITUTE(SUBSTITUTE(SUBSTITUTE(IF(E1248="","",VLOOKUP(E1248,Esquemas_NORM!$A$2:$H$126,8,FALSE)),"PROVINCIA ADMINISTRATIVA Y DE PLANIFICACIÓN","PAT"),"PROVINCIA ADMINISTRATIVA Y DE PLANIFICACION","PAT"),"PROVINCIA ADMINISTRATIVA DE PLANIFICACION","PAT"),"PROVINCIA ADMINISTRATIVA Y PLANIFICACION","PAT")</f>
        <v>PAT CARTAMA</v>
      </c>
      <c r="AA1248" s="568" t="str">
        <f>IF($E1248="","",INDEX(Esquemas_NORM!$H$2:$K$126,MATCH($E1248,Esquemas_NORM!$A$2:$A$126,0),MATCH(AA$4,Esquemas_NORM!$H$1:$K$1,0)))</f>
        <v>A la fecha no ha conformado un EAT Región</v>
      </c>
      <c r="AB1248" s="568" t="str">
        <f>IF($E1248="","",INDEX(Esquemas_NORM!$H$2:$K$126,MATCH($E1248,Esquemas_NORM!$A$2:$A$126,0),MATCH(AB$4,Esquemas_NORM!$H$1:$K$1,0)))</f>
        <v>A la fecha no ha conformado un EAT Área Metropolitana</v>
      </c>
      <c r="AC1248" s="568" t="str">
        <f>IF($E1248="","",INDEX(Esquemas_NORM!$H$2:$K$126,MATCH($E1248,Esquemas_NORM!$A$2:$A$126,0),MATCH(AC$4,Esquemas_NORM!$H$1:$K$1,0)))</f>
        <v>A la fecha no ha conformado un EAT asociación - unión</v>
      </c>
      <c r="AD1248" s="645"/>
    </row>
    <row r="1249" spans="1:30" hidden="1" x14ac:dyDescent="0.3">
      <c r="A1249" s="556">
        <v>2024</v>
      </c>
      <c r="B1249" s="529" t="s">
        <v>556</v>
      </c>
      <c r="C1249" s="529" t="s">
        <v>368</v>
      </c>
      <c r="D1249" s="529" t="s">
        <v>580</v>
      </c>
      <c r="E1249" s="529" t="s">
        <v>409</v>
      </c>
      <c r="F1249" s="529" t="s">
        <v>371</v>
      </c>
      <c r="G1249" s="529" t="s">
        <v>410</v>
      </c>
      <c r="H1249" s="557">
        <v>33.804212171039786</v>
      </c>
      <c r="I1249" s="557">
        <v>1.674895518272542</v>
      </c>
      <c r="J1249" s="558">
        <v>35.479107689312329</v>
      </c>
      <c r="K1249" s="557">
        <v>2.7029578226662339</v>
      </c>
      <c r="L1249" s="557">
        <v>2.9920133062134471</v>
      </c>
      <c r="M1249" s="558">
        <v>5.6949711288796809</v>
      </c>
      <c r="N1249" s="557">
        <v>2.7928431645638545</v>
      </c>
      <c r="O1249" s="557">
        <v>13.067171855462497</v>
      </c>
      <c r="P1249" s="557">
        <v>3.086866572249618</v>
      </c>
      <c r="Q1249" s="557">
        <v>3.4703700225959615</v>
      </c>
      <c r="R1249" s="557">
        <v>6.9881229185826346</v>
      </c>
      <c r="S1249" s="557">
        <v>8.4251293374554095</v>
      </c>
      <c r="T1249" s="557">
        <v>17.326190537597657</v>
      </c>
      <c r="U1249" s="557">
        <v>4.653071509427134</v>
      </c>
      <c r="V1249" s="558">
        <v>59.809765917934769</v>
      </c>
      <c r="W1249" s="558">
        <v>116.10175765530984</v>
      </c>
      <c r="X1249" s="557">
        <v>12.729717228189944</v>
      </c>
      <c r="Y1249" s="559">
        <v>128.77668964805048</v>
      </c>
      <c r="Z1249" s="568" t="str">
        <f>SUBSTITUTE(SUBSTITUTE(SUBSTITUTE(SUBSTITUTE(IF(E1249="","",VLOOKUP(E1249,Esquemas_NORM!$A$2:$H$126,8,FALSE)),"PROVINCIA ADMINISTRATIVA Y DE PLANIFICACIÓN","PAT"),"PROVINCIA ADMINISTRATIVA Y DE PLANIFICACION","PAT"),"PROVINCIA ADMINISTRATIVA DE PLANIFICACION","PAT"),"PROVINCIA ADMINISTRATIVA Y PLANIFICACION","PAT")</f>
        <v>PAT CARTAMA</v>
      </c>
      <c r="AA1249" s="568" t="str">
        <f>IF($E1249="","",INDEX(Esquemas_NORM!$H$2:$K$126,MATCH($E1249,Esquemas_NORM!$A$2:$A$126,0),MATCH(AA$4,Esquemas_NORM!$H$1:$K$1,0)))</f>
        <v>A la fecha no ha conformado un EAT Región</v>
      </c>
      <c r="AB1249" s="568" t="str">
        <f>IF($E1249="","",INDEX(Esquemas_NORM!$H$2:$K$126,MATCH($E1249,Esquemas_NORM!$A$2:$A$126,0),MATCH(AB$4,Esquemas_NORM!$H$1:$K$1,0)))</f>
        <v>A la fecha no ha conformado un EAT Área Metropolitana</v>
      </c>
      <c r="AC1249" s="568" t="str">
        <f>IF($E1249="","",INDEX(Esquemas_NORM!$H$2:$K$126,MATCH($E1249,Esquemas_NORM!$A$2:$A$126,0),MATCH(AC$4,Esquemas_NORM!$H$1:$K$1,0)))</f>
        <v>A la fecha no ha conformado un EAT asociación - unión</v>
      </c>
      <c r="AD1249" s="645"/>
    </row>
    <row r="1250" spans="1:30" hidden="1" x14ac:dyDescent="0.3">
      <c r="A1250" s="556">
        <v>2024</v>
      </c>
      <c r="B1250" s="529" t="s">
        <v>556</v>
      </c>
      <c r="C1250" s="529" t="s">
        <v>368</v>
      </c>
      <c r="D1250" s="529" t="s">
        <v>577</v>
      </c>
      <c r="E1250" s="529" t="s">
        <v>411</v>
      </c>
      <c r="F1250" s="529" t="s">
        <v>371</v>
      </c>
      <c r="G1250" s="529" t="s">
        <v>412</v>
      </c>
      <c r="H1250" s="557">
        <v>19.398459454782795</v>
      </c>
      <c r="I1250" s="557">
        <v>7.464556059103387</v>
      </c>
      <c r="J1250" s="558">
        <v>26.863015513886182</v>
      </c>
      <c r="K1250" s="557">
        <v>4.1784409205738511</v>
      </c>
      <c r="L1250" s="557">
        <v>2.4314247932492772</v>
      </c>
      <c r="M1250" s="558">
        <v>6.6098657138231278</v>
      </c>
      <c r="N1250" s="557">
        <v>3.9707581850667872</v>
      </c>
      <c r="O1250" s="557">
        <v>21.536968150824247</v>
      </c>
      <c r="P1250" s="557">
        <v>4.7657852575208342</v>
      </c>
      <c r="Q1250" s="557">
        <v>3.3004749921689629</v>
      </c>
      <c r="R1250" s="557">
        <v>11.935414769831491</v>
      </c>
      <c r="S1250" s="557">
        <v>12.912939042499008</v>
      </c>
      <c r="T1250" s="557">
        <v>20.937213343755708</v>
      </c>
      <c r="U1250" s="557">
        <v>7.7687020833125766</v>
      </c>
      <c r="V1250" s="558">
        <v>87.128255824979618</v>
      </c>
      <c r="W1250" s="558">
        <v>131.86963698250219</v>
      </c>
      <c r="X1250" s="557">
        <v>14.458551047575021</v>
      </c>
      <c r="Y1250" s="559">
        <v>146.26596236479261</v>
      </c>
      <c r="Z1250" s="568" t="str">
        <f>SUBSTITUTE(SUBSTITUTE(SUBSTITUTE(SUBSTITUTE(IF(E1250="","",VLOOKUP(E1250,Esquemas_NORM!$A$2:$H$126,8,FALSE)),"PROVINCIA ADMINISTRATIVA Y DE PLANIFICACIÓN","PAT"),"PROVINCIA ADMINISTRATIVA Y DE PLANIFICACION","PAT"),"PROVINCIA ADMINISTRATIVA DE PLANIFICACION","PAT"),"PROVINCIA ADMINISTRATIVA Y PLANIFICACION","PAT")</f>
        <v>PAT DE PENDERISCO Y SINIFANÁ</v>
      </c>
      <c r="AA1250" s="568" t="str">
        <f>IF($E1250="","",INDEX(Esquemas_NORM!$H$2:$K$126,MATCH($E1250,Esquemas_NORM!$A$2:$A$126,0),MATCH(AA$4,Esquemas_NORM!$H$1:$K$1,0)))</f>
        <v>A la fecha no ha conformado un EAT Región</v>
      </c>
      <c r="AB1250" s="568" t="str">
        <f>IF($E1250="","",INDEX(Esquemas_NORM!$H$2:$K$126,MATCH($E1250,Esquemas_NORM!$A$2:$A$126,0),MATCH(AB$4,Esquemas_NORM!$H$1:$K$1,0)))</f>
        <v>A la fecha no ha conformado un EAT Área Metropolitana</v>
      </c>
      <c r="AC1250" s="568" t="str">
        <f>IF($E1250="","",INDEX(Esquemas_NORM!$H$2:$K$126,MATCH($E1250,Esquemas_NORM!$A$2:$A$126,0),MATCH(AC$4,Esquemas_NORM!$H$1:$K$1,0)))</f>
        <v>A la fecha no ha conformado un EAT asociación - unión</v>
      </c>
      <c r="AD1250" s="645"/>
    </row>
    <row r="1251" spans="1:30" hidden="1" x14ac:dyDescent="0.3">
      <c r="A1251" s="556">
        <v>2024</v>
      </c>
      <c r="B1251" s="529" t="s">
        <v>556</v>
      </c>
      <c r="C1251" s="529" t="s">
        <v>368</v>
      </c>
      <c r="D1251" s="529" t="s">
        <v>579</v>
      </c>
      <c r="E1251" s="529" t="s">
        <v>413</v>
      </c>
      <c r="F1251" s="529" t="s">
        <v>371</v>
      </c>
      <c r="G1251" s="529" t="s">
        <v>414</v>
      </c>
      <c r="H1251" s="557">
        <v>308.86395260847718</v>
      </c>
      <c r="I1251" s="557">
        <v>0</v>
      </c>
      <c r="J1251" s="558">
        <v>308.86395260847718</v>
      </c>
      <c r="K1251" s="557">
        <v>26.701466222206648</v>
      </c>
      <c r="L1251" s="557">
        <v>11.145187131120093</v>
      </c>
      <c r="M1251" s="558">
        <v>37.846653353326744</v>
      </c>
      <c r="N1251" s="557">
        <v>8.448821035953479</v>
      </c>
      <c r="O1251" s="557">
        <v>55.296436035830936</v>
      </c>
      <c r="P1251" s="557">
        <v>11.172751356816297</v>
      </c>
      <c r="Q1251" s="557">
        <v>14.651342267112794</v>
      </c>
      <c r="R1251" s="557">
        <v>28.515744745078276</v>
      </c>
      <c r="S1251" s="557">
        <v>33.976158815624316</v>
      </c>
      <c r="T1251" s="557">
        <v>72.102679657007897</v>
      </c>
      <c r="U1251" s="557">
        <v>19.296318664390139</v>
      </c>
      <c r="V1251" s="558">
        <v>243.46025257781412</v>
      </c>
      <c r="W1251" s="558">
        <v>727.55105198022102</v>
      </c>
      <c r="X1251" s="557">
        <v>79.770705868841318</v>
      </c>
      <c r="Y1251" s="559">
        <v>806.9784464600807</v>
      </c>
      <c r="Z1251" s="568" t="str">
        <f>SUBSTITUTE(SUBSTITUTE(SUBSTITUTE(SUBSTITUTE(IF(E1251="","",VLOOKUP(E1251,Esquemas_NORM!$A$2:$H$126,8,FALSE)),"PROVINCIA ADMINISTRATIVA Y DE PLANIFICACIÓN","PAT"),"PROVINCIA ADMINISTRATIVA Y DE PLANIFICACION","PAT"),"PROVINCIA ADMINISTRATIVA DE PLANIFICACION","PAT"),"PROVINCIA ADMINISTRATIVA Y PLANIFICACION","PAT")</f>
        <v>PAT DE PENDERISCO Y SINIFANÁ</v>
      </c>
      <c r="AA1251" s="568" t="str">
        <f>IF($E1251="","",INDEX(Esquemas_NORM!$H$2:$K$126,MATCH($E1251,Esquemas_NORM!$A$2:$A$126,0),MATCH(AA$4,Esquemas_NORM!$H$1:$K$1,0)))</f>
        <v>A la fecha no ha conformado un EAT Región</v>
      </c>
      <c r="AB1251" s="568" t="str">
        <f>IF($E1251="","",INDEX(Esquemas_NORM!$H$2:$K$126,MATCH($E1251,Esquemas_NORM!$A$2:$A$126,0),MATCH(AB$4,Esquemas_NORM!$H$1:$K$1,0)))</f>
        <v>A la fecha no ha conformado un EAT Área Metropolitana</v>
      </c>
      <c r="AC1251" s="568" t="str">
        <f>IF($E1251="","",INDEX(Esquemas_NORM!$H$2:$K$126,MATCH($E1251,Esquemas_NORM!$A$2:$A$126,0),MATCH(AC$4,Esquemas_NORM!$H$1:$K$1,0)))</f>
        <v>A la fecha no ha conformado un EAT asociación - unión</v>
      </c>
      <c r="AD1251" s="645"/>
    </row>
    <row r="1252" spans="1:30" hidden="1" x14ac:dyDescent="0.3">
      <c r="A1252" s="556">
        <v>2024</v>
      </c>
      <c r="B1252" s="529" t="s">
        <v>556</v>
      </c>
      <c r="C1252" s="529" t="s">
        <v>368</v>
      </c>
      <c r="D1252" s="529" t="s">
        <v>580</v>
      </c>
      <c r="E1252" s="529" t="s">
        <v>415</v>
      </c>
      <c r="F1252" s="529" t="s">
        <v>371</v>
      </c>
      <c r="G1252" s="529" t="s">
        <v>416</v>
      </c>
      <c r="H1252" s="557">
        <v>102.06758403681474</v>
      </c>
      <c r="I1252" s="557">
        <v>0.47710082639171603</v>
      </c>
      <c r="J1252" s="558">
        <v>102.54468486320646</v>
      </c>
      <c r="K1252" s="557">
        <v>5.7005034122160101</v>
      </c>
      <c r="L1252" s="557">
        <v>4.5293246344930429</v>
      </c>
      <c r="M1252" s="558">
        <v>10.229828046709052</v>
      </c>
      <c r="N1252" s="557">
        <v>2.0180234371886177</v>
      </c>
      <c r="O1252" s="557">
        <v>14.465491002893083</v>
      </c>
      <c r="P1252" s="557">
        <v>2.6225570468082986</v>
      </c>
      <c r="Q1252" s="557">
        <v>2.3414105336473368</v>
      </c>
      <c r="R1252" s="557">
        <v>9.8717630003140684</v>
      </c>
      <c r="S1252" s="557">
        <v>9.2988855314801224</v>
      </c>
      <c r="T1252" s="557">
        <v>17.017373192461545</v>
      </c>
      <c r="U1252" s="557">
        <v>5.814718854909505</v>
      </c>
      <c r="V1252" s="558">
        <v>63.450222599702577</v>
      </c>
      <c r="W1252" s="558">
        <v>222.76677925745668</v>
      </c>
      <c r="X1252" s="557">
        <v>24.424764663769938</v>
      </c>
      <c r="Y1252" s="559">
        <v>247.0864263872781</v>
      </c>
      <c r="Z1252" s="568" t="str">
        <f>SUBSTITUTE(SUBSTITUTE(SUBSTITUTE(SUBSTITUTE(IF(E1252="","",VLOOKUP(E1252,Esquemas_NORM!$A$2:$H$126,8,FALSE)),"PROVINCIA ADMINISTRATIVA Y DE PLANIFICACIÓN","PAT"),"PROVINCIA ADMINISTRATIVA Y DE PLANIFICACION","PAT"),"PROVINCIA ADMINISTRATIVA DE PLANIFICACION","PAT"),"PROVINCIA ADMINISTRATIVA Y PLANIFICACION","PAT")</f>
        <v>PAT CARTAMA</v>
      </c>
      <c r="AA1252" s="568" t="str">
        <f>IF($E1252="","",INDEX(Esquemas_NORM!$H$2:$K$126,MATCH($E1252,Esquemas_NORM!$A$2:$A$126,0),MATCH(AA$4,Esquemas_NORM!$H$1:$K$1,0)))</f>
        <v>A la fecha no ha conformado un EAT Región</v>
      </c>
      <c r="AB1252" s="568" t="str">
        <f>IF($E1252="","",INDEX(Esquemas_NORM!$H$2:$K$126,MATCH($E1252,Esquemas_NORM!$A$2:$A$126,0),MATCH(AB$4,Esquemas_NORM!$H$1:$K$1,0)))</f>
        <v>A la fecha no ha conformado un EAT Área Metropolitana</v>
      </c>
      <c r="AC1252" s="568" t="str">
        <f>IF($E1252="","",INDEX(Esquemas_NORM!$H$2:$K$126,MATCH($E1252,Esquemas_NORM!$A$2:$A$126,0),MATCH(AC$4,Esquemas_NORM!$H$1:$K$1,0)))</f>
        <v>A la fecha no ha conformado un EAT asociación - unión</v>
      </c>
      <c r="AD1252" s="645"/>
    </row>
    <row r="1253" spans="1:30" hidden="1" x14ac:dyDescent="0.3">
      <c r="A1253" s="556">
        <v>2024</v>
      </c>
      <c r="B1253" s="529" t="s">
        <v>556</v>
      </c>
      <c r="C1253" s="529" t="s">
        <v>368</v>
      </c>
      <c r="D1253" s="529" t="s">
        <v>577</v>
      </c>
      <c r="E1253" s="529" t="s">
        <v>417</v>
      </c>
      <c r="F1253" s="529" t="s">
        <v>371</v>
      </c>
      <c r="G1253" s="529" t="s">
        <v>418</v>
      </c>
      <c r="H1253" s="557">
        <v>55.701226801102997</v>
      </c>
      <c r="I1253" s="557">
        <v>8.9237924392941466</v>
      </c>
      <c r="J1253" s="558">
        <v>64.625019240397137</v>
      </c>
      <c r="K1253" s="557">
        <v>5.8300447881352655</v>
      </c>
      <c r="L1253" s="557">
        <v>5.7098453125347017</v>
      </c>
      <c r="M1253" s="558">
        <v>11.539890100669968</v>
      </c>
      <c r="N1253" s="557">
        <v>11.272048395264802</v>
      </c>
      <c r="O1253" s="557">
        <v>34.654839761256561</v>
      </c>
      <c r="P1253" s="557">
        <v>6.4548801510442528</v>
      </c>
      <c r="Q1253" s="557">
        <v>5.1050400331782546</v>
      </c>
      <c r="R1253" s="557">
        <v>18.789683113199054</v>
      </c>
      <c r="S1253" s="557">
        <v>18.572747914732805</v>
      </c>
      <c r="T1253" s="557">
        <v>23.616280259969948</v>
      </c>
      <c r="U1253" s="557">
        <v>10.42824393502843</v>
      </c>
      <c r="V1253" s="558">
        <v>128.8937635636741</v>
      </c>
      <c r="W1253" s="558">
        <v>236.16423258534422</v>
      </c>
      <c r="X1253" s="557">
        <v>25.893698432628451</v>
      </c>
      <c r="Y1253" s="559">
        <v>261.94649159321062</v>
      </c>
      <c r="Z1253" s="568" t="str">
        <f>SUBSTITUTE(SUBSTITUTE(SUBSTITUTE(SUBSTITUTE(IF(E1253="","",VLOOKUP(E1253,Esquemas_NORM!$A$2:$H$126,8,FALSE)),"PROVINCIA ADMINISTRATIVA Y DE PLANIFICACIÓN","PAT"),"PROVINCIA ADMINISTRATIVA Y DE PLANIFICACION","PAT"),"PROVINCIA ADMINISTRATIVA DE PLANIFICACION","PAT"),"PROVINCIA ADMINISTRATIVA Y PLANIFICACION","PAT")</f>
        <v>PAT CARTAMA</v>
      </c>
      <c r="AA1253" s="568" t="str">
        <f>IF($E1253="","",INDEX(Esquemas_NORM!$H$2:$K$126,MATCH($E1253,Esquemas_NORM!$A$2:$A$126,0),MATCH(AA$4,Esquemas_NORM!$H$1:$K$1,0)))</f>
        <v>A la fecha no ha conformado un EAT Región</v>
      </c>
      <c r="AB1253" s="568" t="str">
        <f>IF($E1253="","",INDEX(Esquemas_NORM!$H$2:$K$126,MATCH($E1253,Esquemas_NORM!$A$2:$A$126,0),MATCH(AB$4,Esquemas_NORM!$H$1:$K$1,0)))</f>
        <v>A la fecha no ha conformado un EAT Área Metropolitana</v>
      </c>
      <c r="AC1253" s="568" t="str">
        <f>IF($E1253="","",INDEX(Esquemas_NORM!$H$2:$K$126,MATCH($E1253,Esquemas_NORM!$A$2:$A$126,0),MATCH(AC$4,Esquemas_NORM!$H$1:$K$1,0)))</f>
        <v>A la fecha no ha conformado un EAT asociación - unión</v>
      </c>
      <c r="AD1253" s="645"/>
    </row>
    <row r="1254" spans="1:30" hidden="1" x14ac:dyDescent="0.3">
      <c r="A1254" s="556">
        <v>2024</v>
      </c>
      <c r="B1254" s="529" t="s">
        <v>556</v>
      </c>
      <c r="C1254" s="529" t="s">
        <v>419</v>
      </c>
      <c r="D1254" s="529" t="s">
        <v>581</v>
      </c>
      <c r="E1254" s="529" t="s">
        <v>421</v>
      </c>
      <c r="F1254" s="529" t="s">
        <v>422</v>
      </c>
      <c r="G1254" s="529" t="s">
        <v>424</v>
      </c>
      <c r="H1254" s="557">
        <v>491.97287143496379</v>
      </c>
      <c r="I1254" s="557">
        <v>0.92393182480008695</v>
      </c>
      <c r="J1254" s="558">
        <v>492.89680325976389</v>
      </c>
      <c r="K1254" s="557">
        <v>67.869390103589197</v>
      </c>
      <c r="L1254" s="557">
        <v>80.12143821590432</v>
      </c>
      <c r="M1254" s="558">
        <v>147.99082831949352</v>
      </c>
      <c r="N1254" s="557">
        <v>79.30250919623461</v>
      </c>
      <c r="O1254" s="557">
        <v>449.33842448371223</v>
      </c>
      <c r="P1254" s="557">
        <v>76.615653369883958</v>
      </c>
      <c r="Q1254" s="557">
        <v>91.014331248598523</v>
      </c>
      <c r="R1254" s="557">
        <v>99.417928449639717</v>
      </c>
      <c r="S1254" s="557">
        <v>222.27631951688824</v>
      </c>
      <c r="T1254" s="557">
        <v>406.19550702118335</v>
      </c>
      <c r="U1254" s="557">
        <v>89.083013480518403</v>
      </c>
      <c r="V1254" s="558">
        <v>1513.243686766659</v>
      </c>
      <c r="W1254" s="558">
        <v>2366.2832667127204</v>
      </c>
      <c r="X1254" s="557">
        <v>259.44582989417734</v>
      </c>
      <c r="Y1254" s="559">
        <v>2624.6125124265623</v>
      </c>
      <c r="Z1254" s="568" t="str">
        <f>SUBSTITUTE(SUBSTITUTE(SUBSTITUTE(SUBSTITUTE(IF(E1254="","",VLOOKUP(E1254,Esquemas_NORM!$A$2:$H$126,8,FALSE)),"PROVINCIA ADMINISTRATIVA Y DE PLANIFICACIÓN","PAT"),"PROVINCIA ADMINISTRATIVA Y DE PLANIFICACION","PAT"),"PROVINCIA ADMINISTRATIVA DE PLANIFICACION","PAT"),"PROVINCIA ADMINISTRATIVA Y PLANIFICACION","PAT")</f>
        <v>A la fecha no ha conformado un EAT Provincia</v>
      </c>
      <c r="AA1254" s="568" t="str">
        <f>IF($E1254="","",INDEX(Esquemas_NORM!$H$2:$K$126,MATCH($E1254,Esquemas_NORM!$A$2:$A$126,0),MATCH(AA$4,Esquemas_NORM!$H$1:$K$1,0)))</f>
        <v>Región de Planeación y Gestión de Urabá - RPG (Acuerdo de Voluntades)</v>
      </c>
      <c r="AB1254" s="568" t="str">
        <f>IF($E1254="","",INDEX(Esquemas_NORM!$H$2:$K$126,MATCH($E1254,Esquemas_NORM!$A$2:$A$126,0),MATCH(AB$4,Esquemas_NORM!$H$1:$K$1,0)))</f>
        <v>A la fecha no ha conformado un EAT Área Metropolitana</v>
      </c>
      <c r="AC1254" s="568" t="str">
        <f>IF($E1254="","",INDEX(Esquemas_NORM!$H$2:$K$126,MATCH($E1254,Esquemas_NORM!$A$2:$A$126,0),MATCH(AC$4,Esquemas_NORM!$H$1:$K$1,0)))</f>
        <v>ASOCIACIÓN DE MUNICIPIOS DEL URABÁ ANTIOQUEÑO - ASOMURA</v>
      </c>
      <c r="AD1254" s="645"/>
    </row>
    <row r="1255" spans="1:30" hidden="1" x14ac:dyDescent="0.3">
      <c r="A1255" s="556">
        <v>2024</v>
      </c>
      <c r="B1255" s="529" t="s">
        <v>556</v>
      </c>
      <c r="C1255" s="529" t="s">
        <v>419</v>
      </c>
      <c r="D1255" s="529" t="s">
        <v>582</v>
      </c>
      <c r="E1255" s="529" t="s">
        <v>425</v>
      </c>
      <c r="F1255" s="529" t="s">
        <v>422</v>
      </c>
      <c r="G1255" s="529" t="s">
        <v>426</v>
      </c>
      <c r="H1255" s="557">
        <v>60.950263647605667</v>
      </c>
      <c r="I1255" s="557">
        <v>0</v>
      </c>
      <c r="J1255" s="558">
        <v>60.950263647605667</v>
      </c>
      <c r="K1255" s="557">
        <v>0.78753165426252991</v>
      </c>
      <c r="L1255" s="557">
        <v>15.400121526510299</v>
      </c>
      <c r="M1255" s="558">
        <v>16.187653180772827</v>
      </c>
      <c r="N1255" s="557">
        <v>5.7241214459750438</v>
      </c>
      <c r="O1255" s="557">
        <v>57.216890347008281</v>
      </c>
      <c r="P1255" s="557">
        <v>10.527047175590139</v>
      </c>
      <c r="Q1255" s="557">
        <v>11.108564712620714</v>
      </c>
      <c r="R1255" s="557">
        <v>13.589975487409697</v>
      </c>
      <c r="S1255" s="557">
        <v>29.975852990829207</v>
      </c>
      <c r="T1255" s="557">
        <v>83.042809209889398</v>
      </c>
      <c r="U1255" s="557">
        <v>12.004183464508005</v>
      </c>
      <c r="V1255" s="558">
        <v>223.18944483383046</v>
      </c>
      <c r="W1255" s="558">
        <v>323.52834833235823</v>
      </c>
      <c r="X1255" s="557">
        <v>35.472541266790579</v>
      </c>
      <c r="Y1255" s="559">
        <v>358.84822544404972</v>
      </c>
      <c r="Z1255" s="568" t="str">
        <f>SUBSTITUTE(SUBSTITUTE(SUBSTITUTE(SUBSTITUTE(IF(E1255="","",VLOOKUP(E1255,Esquemas_NORM!$A$2:$H$126,8,FALSE)),"PROVINCIA ADMINISTRATIVA Y DE PLANIFICACIÓN","PAT"),"PROVINCIA ADMINISTRATIVA Y DE PLANIFICACION","PAT"),"PROVINCIA ADMINISTRATIVA DE PLANIFICACION","PAT"),"PROVINCIA ADMINISTRATIVA Y PLANIFICACION","PAT")</f>
        <v>A la fecha no ha conformado un EAT Provincia</v>
      </c>
      <c r="AA1255" s="568" t="str">
        <f>IF($E1255="","",INDEX(Esquemas_NORM!$H$2:$K$126,MATCH($E1255,Esquemas_NORM!$A$2:$A$126,0),MATCH(AA$4,Esquemas_NORM!$H$1:$K$1,0)))</f>
        <v>Región de Planeación y Gestión de Urabá - RPG (Acuerdo de Voluntades)</v>
      </c>
      <c r="AB1255" s="568" t="str">
        <f>IF($E1255="","",INDEX(Esquemas_NORM!$H$2:$K$126,MATCH($E1255,Esquemas_NORM!$A$2:$A$126,0),MATCH(AB$4,Esquemas_NORM!$H$1:$K$1,0)))</f>
        <v>A la fecha no ha conformado un EAT Área Metropolitana</v>
      </c>
      <c r="AC1255" s="568" t="str">
        <f>IF($E1255="","",INDEX(Esquemas_NORM!$H$2:$K$126,MATCH($E1255,Esquemas_NORM!$A$2:$A$126,0),MATCH(AC$4,Esquemas_NORM!$H$1:$K$1,0)))</f>
        <v>ASOCIACIÓN DE MUNICIPIOS DEL URABÁ ANTIOQUEÑO - ASOMURA /ASOCIACIÓN DE MUNICIPIOS DEL URABÁ NORTE-ASOURANOR</v>
      </c>
      <c r="AD1255" s="645"/>
    </row>
    <row r="1256" spans="1:30" hidden="1" x14ac:dyDescent="0.3">
      <c r="A1256" s="556">
        <v>2024</v>
      </c>
      <c r="B1256" s="529" t="s">
        <v>556</v>
      </c>
      <c r="C1256" s="529" t="s">
        <v>419</v>
      </c>
      <c r="D1256" s="529" t="s">
        <v>581</v>
      </c>
      <c r="E1256" s="529" t="s">
        <v>427</v>
      </c>
      <c r="F1256" s="529" t="s">
        <v>422</v>
      </c>
      <c r="G1256" s="529" t="s">
        <v>428</v>
      </c>
      <c r="H1256" s="557">
        <v>426.14031080175243</v>
      </c>
      <c r="I1256" s="557">
        <v>0.6534949246911157</v>
      </c>
      <c r="J1256" s="558">
        <v>426.79380572644357</v>
      </c>
      <c r="K1256" s="557">
        <v>31.375104274241323</v>
      </c>
      <c r="L1256" s="557">
        <v>23.383403167070686</v>
      </c>
      <c r="M1256" s="558">
        <v>54.758507441312005</v>
      </c>
      <c r="N1256" s="557">
        <v>19.914335273683125</v>
      </c>
      <c r="O1256" s="557">
        <v>118.37532331171715</v>
      </c>
      <c r="P1256" s="557">
        <v>26.22959368265553</v>
      </c>
      <c r="Q1256" s="557">
        <v>23.442441669415757</v>
      </c>
      <c r="R1256" s="557">
        <v>36.850032258346083</v>
      </c>
      <c r="S1256" s="557">
        <v>65.956182934115546</v>
      </c>
      <c r="T1256" s="557">
        <v>122.87335293681988</v>
      </c>
      <c r="U1256" s="557">
        <v>36.419499631183704</v>
      </c>
      <c r="V1256" s="558">
        <v>450.06076169793675</v>
      </c>
      <c r="W1256" s="558">
        <v>1123.4378547199944</v>
      </c>
      <c r="X1256" s="557">
        <v>123.17682783480551</v>
      </c>
      <c r="Y1256" s="559">
        <v>1246.0845630404517</v>
      </c>
      <c r="Z1256" s="568" t="str">
        <f>SUBSTITUTE(SUBSTITUTE(SUBSTITUTE(SUBSTITUTE(IF(E1256="","",VLOOKUP(E1256,Esquemas_NORM!$A$2:$H$126,8,FALSE)),"PROVINCIA ADMINISTRATIVA Y DE PLANIFICACIÓN","PAT"),"PROVINCIA ADMINISTRATIVA Y DE PLANIFICACION","PAT"),"PROVINCIA ADMINISTRATIVA DE PLANIFICACION","PAT"),"PROVINCIA ADMINISTRATIVA Y PLANIFICACION","PAT")</f>
        <v>A la fecha no ha conformado un EAT Provincia</v>
      </c>
      <c r="AA1256" s="568" t="str">
        <f>IF($E1256="","",INDEX(Esquemas_NORM!$H$2:$K$126,MATCH($E1256,Esquemas_NORM!$A$2:$A$126,0),MATCH(AA$4,Esquemas_NORM!$H$1:$K$1,0)))</f>
        <v>Región de Planeación y Gestión de Urabá - RPG (Acuerdo de Voluntades)</v>
      </c>
      <c r="AB1256" s="568" t="str">
        <f>IF($E1256="","",INDEX(Esquemas_NORM!$H$2:$K$126,MATCH($E1256,Esquemas_NORM!$A$2:$A$126,0),MATCH(AB$4,Esquemas_NORM!$H$1:$K$1,0)))</f>
        <v>A la fecha no ha conformado un EAT Área Metropolitana</v>
      </c>
      <c r="AC1256" s="568" t="str">
        <f>IF($E1256="","",INDEX(Esquemas_NORM!$H$2:$K$126,MATCH($E1256,Esquemas_NORM!$A$2:$A$126,0),MATCH(AC$4,Esquemas_NORM!$H$1:$K$1,0)))</f>
        <v>ASOCIACIÓN DE MUNICIPIOS DEL URABÁ ANTIOQUEÑO - ASOMURA / ASOCIACIÓN DE MUNICIPIOS DEL CHOCÓ Y URABÁ - ASUMUCUR</v>
      </c>
      <c r="AD1256" s="645"/>
    </row>
    <row r="1257" spans="1:30" hidden="1" x14ac:dyDescent="0.3">
      <c r="A1257" s="556">
        <v>2024</v>
      </c>
      <c r="B1257" s="529" t="s">
        <v>556</v>
      </c>
      <c r="C1257" s="529" t="s">
        <v>419</v>
      </c>
      <c r="D1257" s="529" t="s">
        <v>581</v>
      </c>
      <c r="E1257" s="529" t="s">
        <v>429</v>
      </c>
      <c r="F1257" s="529" t="s">
        <v>422</v>
      </c>
      <c r="G1257" s="529" t="s">
        <v>430</v>
      </c>
      <c r="H1257" s="557">
        <v>367.60011061828948</v>
      </c>
      <c r="I1257" s="557">
        <v>1.5594149761598419</v>
      </c>
      <c r="J1257" s="558">
        <v>369.15952559444929</v>
      </c>
      <c r="K1257" s="557">
        <v>24.207173499837563</v>
      </c>
      <c r="L1257" s="557">
        <v>31.003485346126268</v>
      </c>
      <c r="M1257" s="558">
        <v>55.210658845963835</v>
      </c>
      <c r="N1257" s="557">
        <v>25.413057960609766</v>
      </c>
      <c r="O1257" s="557">
        <v>146.57872144057876</v>
      </c>
      <c r="P1257" s="557">
        <v>37.911600556814136</v>
      </c>
      <c r="Q1257" s="557">
        <v>36.707708202779301</v>
      </c>
      <c r="R1257" s="557">
        <v>54.534241126013868</v>
      </c>
      <c r="S1257" s="557">
        <v>73.525504198156838</v>
      </c>
      <c r="T1257" s="557">
        <v>146.91649805310948</v>
      </c>
      <c r="U1257" s="557">
        <v>39.837470947384823</v>
      </c>
      <c r="V1257" s="558">
        <v>561.424802485447</v>
      </c>
      <c r="W1257" s="558">
        <v>1145.4404524470331</v>
      </c>
      <c r="X1257" s="557">
        <v>125.58925339156731</v>
      </c>
      <c r="Y1257" s="559">
        <v>1270.489203901785</v>
      </c>
      <c r="Z1257" s="568" t="str">
        <f>SUBSTITUTE(SUBSTITUTE(SUBSTITUTE(SUBSTITUTE(IF(E1257="","",VLOOKUP(E1257,Esquemas_NORM!$A$2:$H$126,8,FALSE)),"PROVINCIA ADMINISTRATIVA Y DE PLANIFICACIÓN","PAT"),"PROVINCIA ADMINISTRATIVA Y DE PLANIFICACION","PAT"),"PROVINCIA ADMINISTRATIVA DE PLANIFICACION","PAT"),"PROVINCIA ADMINISTRATIVA Y PLANIFICACION","PAT")</f>
        <v>A la fecha no ha conformado un EAT Provincia</v>
      </c>
      <c r="AA1257" s="568" t="str">
        <f>IF($E1257="","",INDEX(Esquemas_NORM!$H$2:$K$126,MATCH($E1257,Esquemas_NORM!$A$2:$A$126,0),MATCH(AA$4,Esquemas_NORM!$H$1:$K$1,0)))</f>
        <v>Región de Planeación y Gestión de Urabá - RPG (Acuerdo de Voluntades)</v>
      </c>
      <c r="AB1257" s="568" t="str">
        <f>IF($E1257="","",INDEX(Esquemas_NORM!$H$2:$K$126,MATCH($E1257,Esquemas_NORM!$A$2:$A$126,0),MATCH(AB$4,Esquemas_NORM!$H$1:$K$1,0)))</f>
        <v>A la fecha no ha conformado un EAT Área Metropolitana</v>
      </c>
      <c r="AC1257" s="568" t="str">
        <f>IF($E1257="","",INDEX(Esquemas_NORM!$H$2:$K$126,MATCH($E1257,Esquemas_NORM!$A$2:$A$126,0),MATCH(AC$4,Esquemas_NORM!$H$1:$K$1,0)))</f>
        <v>ASOCIACIÓN DE MUNICIPIOS DEL URABÁ ANTIOQUEÑO - ASOMURA</v>
      </c>
      <c r="AD1257" s="645"/>
    </row>
    <row r="1258" spans="1:30" hidden="1" x14ac:dyDescent="0.3">
      <c r="A1258" s="556">
        <v>2024</v>
      </c>
      <c r="B1258" s="529" t="s">
        <v>556</v>
      </c>
      <c r="C1258" s="529" t="s">
        <v>419</v>
      </c>
      <c r="D1258" s="529" t="s">
        <v>583</v>
      </c>
      <c r="E1258" s="529" t="s">
        <v>431</v>
      </c>
      <c r="F1258" s="529" t="s">
        <v>422</v>
      </c>
      <c r="G1258" s="529" t="s">
        <v>432</v>
      </c>
      <c r="H1258" s="557">
        <v>2.5041202398636178</v>
      </c>
      <c r="I1258" s="557">
        <v>0</v>
      </c>
      <c r="J1258" s="558">
        <v>2.5041202398636178</v>
      </c>
      <c r="K1258" s="557">
        <v>0.27182257879513766</v>
      </c>
      <c r="L1258" s="557">
        <v>1.6129679058946533</v>
      </c>
      <c r="M1258" s="558">
        <v>1.8847904846897909</v>
      </c>
      <c r="N1258" s="557">
        <v>0.15880176525526449</v>
      </c>
      <c r="O1258" s="557">
        <v>4.4089414036326673</v>
      </c>
      <c r="P1258" s="557">
        <v>1.8666779588985951</v>
      </c>
      <c r="Q1258" s="557">
        <v>1.0120826625961121</v>
      </c>
      <c r="R1258" s="557">
        <v>4.8880632050531228</v>
      </c>
      <c r="S1258" s="557">
        <v>5.4353017924394402</v>
      </c>
      <c r="T1258" s="557">
        <v>20.569534349876594</v>
      </c>
      <c r="U1258" s="557">
        <v>2.430960125640298</v>
      </c>
      <c r="V1258" s="558">
        <v>40.770363263392092</v>
      </c>
      <c r="W1258" s="558">
        <v>43.749615151117332</v>
      </c>
      <c r="X1258" s="557">
        <v>4.7968285835046691</v>
      </c>
      <c r="Y1258" s="559">
        <v>48.525799491026554</v>
      </c>
      <c r="Z1258" s="568" t="str">
        <f>SUBSTITUTE(SUBSTITUTE(SUBSTITUTE(SUBSTITUTE(IF(E1258="","",VLOOKUP(E1258,Esquemas_NORM!$A$2:$H$126,8,FALSE)),"PROVINCIA ADMINISTRATIVA Y DE PLANIFICACIÓN","PAT"),"PROVINCIA ADMINISTRATIVA Y DE PLANIFICACION","PAT"),"PROVINCIA ADMINISTRATIVA DE PLANIFICACION","PAT"),"PROVINCIA ADMINISTRATIVA Y PLANIFICACION","PAT")</f>
        <v>A la fecha no ha conformado un EAT Provincia</v>
      </c>
      <c r="AA1258" s="568" t="str">
        <f>IF($E1258="","",INDEX(Esquemas_NORM!$H$2:$K$126,MATCH($E1258,Esquemas_NORM!$A$2:$A$126,0),MATCH(AA$4,Esquemas_NORM!$H$1:$K$1,0)))</f>
        <v>Región de Planeación y Gestión de Urabá - RPG (Acuerdo de Voluntades)</v>
      </c>
      <c r="AB1258" s="568" t="str">
        <f>IF($E1258="","",INDEX(Esquemas_NORM!$H$2:$K$126,MATCH($E1258,Esquemas_NORM!$A$2:$A$126,0),MATCH(AB$4,Esquemas_NORM!$H$1:$K$1,0)))</f>
        <v>A la fecha no ha conformado un EAT Área Metropolitana</v>
      </c>
      <c r="AC1258" s="568" t="str">
        <f>IF($E1258="","",INDEX(Esquemas_NORM!$H$2:$K$126,MATCH($E1258,Esquemas_NORM!$A$2:$A$126,0),MATCH(AC$4,Esquemas_NORM!$H$1:$K$1,0)))</f>
        <v>ASOCIACION DE MUNICIPIOS DE LA CUENCA DEL ATRATO Y DARIEN ASOATRATO / ASOCIACIÓN DE MUNICIPIOS DEL CHOCÓ Y URABÁ - ASUMUCUR</v>
      </c>
      <c r="AD1258" s="645"/>
    </row>
    <row r="1259" spans="1:30" hidden="1" x14ac:dyDescent="0.3">
      <c r="A1259" s="556">
        <v>2024</v>
      </c>
      <c r="B1259" s="529" t="s">
        <v>556</v>
      </c>
      <c r="C1259" s="529" t="s">
        <v>419</v>
      </c>
      <c r="D1259" s="529" t="s">
        <v>581</v>
      </c>
      <c r="E1259" s="529" t="s">
        <v>433</v>
      </c>
      <c r="F1259" s="529" t="s">
        <v>422</v>
      </c>
      <c r="G1259" s="529" t="s">
        <v>434</v>
      </c>
      <c r="H1259" s="557">
        <v>49.52120570914105</v>
      </c>
      <c r="I1259" s="557">
        <v>30.535434519067934</v>
      </c>
      <c r="J1259" s="558">
        <v>80.056640228208977</v>
      </c>
      <c r="K1259" s="557">
        <v>3.0486535893725497</v>
      </c>
      <c r="L1259" s="557">
        <v>8.542811117306389</v>
      </c>
      <c r="M1259" s="558">
        <v>11.591464706678938</v>
      </c>
      <c r="N1259" s="557">
        <v>2.8451356702771791</v>
      </c>
      <c r="O1259" s="557">
        <v>33.946326073590221</v>
      </c>
      <c r="P1259" s="557">
        <v>4.9903511967274206</v>
      </c>
      <c r="Q1259" s="557">
        <v>5.4317756737882634</v>
      </c>
      <c r="R1259" s="557">
        <v>8.0742808123588024</v>
      </c>
      <c r="S1259" s="557">
        <v>16.301270284531498</v>
      </c>
      <c r="T1259" s="557">
        <v>42.124161276518265</v>
      </c>
      <c r="U1259" s="557">
        <v>7.1428642644511395</v>
      </c>
      <c r="V1259" s="558">
        <v>120.85616525224279</v>
      </c>
      <c r="W1259" s="558">
        <v>253.25753967735977</v>
      </c>
      <c r="X1259" s="557">
        <v>27.767855811226482</v>
      </c>
      <c r="Y1259" s="559">
        <v>280.90589020097485</v>
      </c>
      <c r="Z1259" s="568" t="str">
        <f>SUBSTITUTE(SUBSTITUTE(SUBSTITUTE(SUBSTITUTE(IF(E1259="","",VLOOKUP(E1259,Esquemas_NORM!$A$2:$H$126,8,FALSE)),"PROVINCIA ADMINISTRATIVA Y DE PLANIFICACIÓN","PAT"),"PROVINCIA ADMINISTRATIVA Y DE PLANIFICACION","PAT"),"PROVINCIA ADMINISTRATIVA DE PLANIFICACION","PAT"),"PROVINCIA ADMINISTRATIVA Y PLANIFICACION","PAT")</f>
        <v>A la fecha no ha conformado un EAT Provincia</v>
      </c>
      <c r="AA1259" s="568" t="str">
        <f>IF($E1259="","",INDEX(Esquemas_NORM!$H$2:$K$126,MATCH($E1259,Esquemas_NORM!$A$2:$A$126,0),MATCH(AA$4,Esquemas_NORM!$H$1:$K$1,0)))</f>
        <v>Región de Planeación y Gestión de Urabá - RPG (Acuerdo de Voluntades)</v>
      </c>
      <c r="AB1259" s="568" t="str">
        <f>IF($E1259="","",INDEX(Esquemas_NORM!$H$2:$K$126,MATCH($E1259,Esquemas_NORM!$A$2:$A$126,0),MATCH(AB$4,Esquemas_NORM!$H$1:$K$1,0)))</f>
        <v>A la fecha no ha conformado un EAT Área Metropolitana</v>
      </c>
      <c r="AC1259" s="568" t="str">
        <f>IF($E1259="","",INDEX(Esquemas_NORM!$H$2:$K$126,MATCH($E1259,Esquemas_NORM!$A$2:$A$126,0),MATCH(AC$4,Esquemas_NORM!$H$1:$K$1,0)))</f>
        <v>ASOCIACIÓN DE MUNICIPIOS DEL URABÁ ANTIOQUEÑO - ASOMURA / ASOCIACIÓN DE MUNICIPIOS DEL CHOCÓ Y URABÁ - ASUMUCUR</v>
      </c>
      <c r="AD1259" s="645"/>
    </row>
    <row r="1260" spans="1:30" hidden="1" x14ac:dyDescent="0.3">
      <c r="A1260" s="556">
        <v>2024</v>
      </c>
      <c r="B1260" s="529" t="s">
        <v>556</v>
      </c>
      <c r="C1260" s="529" t="s">
        <v>419</v>
      </c>
      <c r="D1260" s="529" t="s">
        <v>582</v>
      </c>
      <c r="E1260" s="529" t="s">
        <v>435</v>
      </c>
      <c r="F1260" s="529" t="s">
        <v>422</v>
      </c>
      <c r="G1260" s="529" t="s">
        <v>436</v>
      </c>
      <c r="H1260" s="557">
        <v>173.67082321389131</v>
      </c>
      <c r="I1260" s="557">
        <v>0</v>
      </c>
      <c r="J1260" s="558">
        <v>173.67082321389131</v>
      </c>
      <c r="K1260" s="557">
        <v>12.818071125716772</v>
      </c>
      <c r="L1260" s="557">
        <v>18.774418995243117</v>
      </c>
      <c r="M1260" s="558">
        <v>31.592490120959887</v>
      </c>
      <c r="N1260" s="557">
        <v>10.809722460134239</v>
      </c>
      <c r="O1260" s="557">
        <v>93.684044788741033</v>
      </c>
      <c r="P1260" s="557">
        <v>13.333050439257672</v>
      </c>
      <c r="Q1260" s="557">
        <v>15.877806789341992</v>
      </c>
      <c r="R1260" s="557">
        <v>37.659576871075366</v>
      </c>
      <c r="S1260" s="557">
        <v>45.887608168087077</v>
      </c>
      <c r="T1260" s="557">
        <v>124.07676321313497</v>
      </c>
      <c r="U1260" s="557">
        <v>24.980968078660183</v>
      </c>
      <c r="V1260" s="558">
        <v>366.30954080843247</v>
      </c>
      <c r="W1260" s="558">
        <v>644.19926616848579</v>
      </c>
      <c r="X1260" s="557">
        <v>70.631785965535045</v>
      </c>
      <c r="Y1260" s="559">
        <v>714.52707216691215</v>
      </c>
      <c r="Z1260" s="568" t="str">
        <f>SUBSTITUTE(SUBSTITUTE(SUBSTITUTE(SUBSTITUTE(IF(E1260="","",VLOOKUP(E1260,Esquemas_NORM!$A$2:$H$126,8,FALSE)),"PROVINCIA ADMINISTRATIVA Y DE PLANIFICACIÓN","PAT"),"PROVINCIA ADMINISTRATIVA Y DE PLANIFICACION","PAT"),"PROVINCIA ADMINISTRATIVA DE PLANIFICACION","PAT"),"PROVINCIA ADMINISTRATIVA Y PLANIFICACION","PAT")</f>
        <v>A la fecha no ha conformado un EAT Provincia</v>
      </c>
      <c r="AA1260" s="568" t="str">
        <f>IF($E1260="","",INDEX(Esquemas_NORM!$H$2:$K$126,MATCH($E1260,Esquemas_NORM!$A$2:$A$126,0),MATCH(AA$4,Esquemas_NORM!$H$1:$K$1,0)))</f>
        <v>Región de Planeación y Gestión de Urabá - RPG (Acuerdo de Voluntades)</v>
      </c>
      <c r="AB1260" s="568" t="str">
        <f>IF($E1260="","",INDEX(Esquemas_NORM!$H$2:$K$126,MATCH($E1260,Esquemas_NORM!$A$2:$A$126,0),MATCH(AB$4,Esquemas_NORM!$H$1:$K$1,0)))</f>
        <v>A la fecha no ha conformado un EAT Área Metropolitana</v>
      </c>
      <c r="AC1260" s="568" t="str">
        <f>IF($E1260="","",INDEX(Esquemas_NORM!$H$2:$K$126,MATCH($E1260,Esquemas_NORM!$A$2:$A$126,0),MATCH(AC$4,Esquemas_NORM!$H$1:$K$1,0)))</f>
        <v>ASOCIACIÓN DE MUNICIPIOS DEL URABÁ NORTE-ASOURANOR</v>
      </c>
      <c r="AD1260" s="645"/>
    </row>
    <row r="1261" spans="1:30" hidden="1" x14ac:dyDescent="0.3">
      <c r="A1261" s="556">
        <v>2024</v>
      </c>
      <c r="B1261" s="529" t="s">
        <v>556</v>
      </c>
      <c r="C1261" s="529" t="s">
        <v>419</v>
      </c>
      <c r="D1261" s="529" t="s">
        <v>582</v>
      </c>
      <c r="E1261" s="529" t="s">
        <v>437</v>
      </c>
      <c r="F1261" s="529" t="s">
        <v>422</v>
      </c>
      <c r="G1261" s="529" t="s">
        <v>438</v>
      </c>
      <c r="H1261" s="557">
        <v>50.691900878403352</v>
      </c>
      <c r="I1261" s="557">
        <v>0</v>
      </c>
      <c r="J1261" s="558">
        <v>50.691900878403352</v>
      </c>
      <c r="K1261" s="557">
        <v>6.2918947099666571</v>
      </c>
      <c r="L1261" s="557">
        <v>5.4245454189923237</v>
      </c>
      <c r="M1261" s="558">
        <v>11.716440128958981</v>
      </c>
      <c r="N1261" s="557">
        <v>3.5621658033499957</v>
      </c>
      <c r="O1261" s="557">
        <v>25.444488910683461</v>
      </c>
      <c r="P1261" s="557">
        <v>6.4119927253497977</v>
      </c>
      <c r="Q1261" s="557">
        <v>7.0381034181521214</v>
      </c>
      <c r="R1261" s="557">
        <v>13.903858416633833</v>
      </c>
      <c r="S1261" s="557">
        <v>17.458659759486352</v>
      </c>
      <c r="T1261" s="557">
        <v>60.927390824755975</v>
      </c>
      <c r="U1261" s="557">
        <v>14.176673144724269</v>
      </c>
      <c r="V1261" s="558">
        <v>148.92333300313581</v>
      </c>
      <c r="W1261" s="558">
        <v>228.32971954956045</v>
      </c>
      <c r="X1261" s="557">
        <v>25.034700794860203</v>
      </c>
      <c r="Y1261" s="559">
        <v>253.25667781150608</v>
      </c>
      <c r="Z1261" s="568" t="str">
        <f>SUBSTITUTE(SUBSTITUTE(SUBSTITUTE(SUBSTITUTE(IF(E1261="","",VLOOKUP(E1261,Esquemas_NORM!$A$2:$H$126,8,FALSE)),"PROVINCIA ADMINISTRATIVA Y DE PLANIFICACIÓN","PAT"),"PROVINCIA ADMINISTRATIVA Y DE PLANIFICACION","PAT"),"PROVINCIA ADMINISTRATIVA DE PLANIFICACION","PAT"),"PROVINCIA ADMINISTRATIVA Y PLANIFICACION","PAT")</f>
        <v>A la fecha no ha conformado un EAT Provincia</v>
      </c>
      <c r="AA1261" s="568" t="str">
        <f>IF($E1261="","",INDEX(Esquemas_NORM!$H$2:$K$126,MATCH($E1261,Esquemas_NORM!$A$2:$A$126,0),MATCH(AA$4,Esquemas_NORM!$H$1:$K$1,0)))</f>
        <v>Región de Planeación y Gestión de Urabá - RPG (Acuerdo de Voluntades)</v>
      </c>
      <c r="AB1261" s="568" t="str">
        <f>IF($E1261="","",INDEX(Esquemas_NORM!$H$2:$K$126,MATCH($E1261,Esquemas_NORM!$A$2:$A$126,0),MATCH(AB$4,Esquemas_NORM!$H$1:$K$1,0)))</f>
        <v>A la fecha no ha conformado un EAT Área Metropolitana</v>
      </c>
      <c r="AC1261" s="568" t="str">
        <f>IF($E1261="","",INDEX(Esquemas_NORM!$H$2:$K$126,MATCH($E1261,Esquemas_NORM!$A$2:$A$126,0),MATCH(AC$4,Esquemas_NORM!$H$1:$K$1,0)))</f>
        <v>ASOCIACIÓN DE MUNICIPIOS DEL URABÁ ANTIOQUEÑO - ASOMURA / ASOCIACIÓN DE MUNICIPIOS DEL CHOCÓ Y URABÁ - ASUMUCUR</v>
      </c>
      <c r="AD1261" s="645"/>
    </row>
    <row r="1262" spans="1:30" hidden="1" x14ac:dyDescent="0.3">
      <c r="A1262" s="556">
        <v>2024</v>
      </c>
      <c r="B1262" s="529" t="s">
        <v>556</v>
      </c>
      <c r="C1262" s="529" t="s">
        <v>419</v>
      </c>
      <c r="D1262" s="529" t="s">
        <v>582</v>
      </c>
      <c r="E1262" s="529" t="s">
        <v>439</v>
      </c>
      <c r="F1262" s="529" t="s">
        <v>422</v>
      </c>
      <c r="G1262" s="529" t="s">
        <v>440</v>
      </c>
      <c r="H1262" s="557">
        <v>90.211749833564767</v>
      </c>
      <c r="I1262" s="557">
        <v>0</v>
      </c>
      <c r="J1262" s="558">
        <v>90.211749833564767</v>
      </c>
      <c r="K1262" s="557">
        <v>7.1400512783859913</v>
      </c>
      <c r="L1262" s="557">
        <v>11.330257021330636</v>
      </c>
      <c r="M1262" s="558">
        <v>18.470308299716628</v>
      </c>
      <c r="N1262" s="557">
        <v>4.2742728091026905</v>
      </c>
      <c r="O1262" s="557">
        <v>37.224629923689754</v>
      </c>
      <c r="P1262" s="557">
        <v>11.752666075807303</v>
      </c>
      <c r="Q1262" s="557">
        <v>11.713454405849593</v>
      </c>
      <c r="R1262" s="557">
        <v>15.219112540896605</v>
      </c>
      <c r="S1262" s="557">
        <v>31.093808498074427</v>
      </c>
      <c r="T1262" s="557">
        <v>96.764420894500617</v>
      </c>
      <c r="U1262" s="557">
        <v>14.443655716002999</v>
      </c>
      <c r="V1262" s="558">
        <v>222.48602086392398</v>
      </c>
      <c r="W1262" s="558">
        <v>363.26304192305554</v>
      </c>
      <c r="X1262" s="557">
        <v>39.829162766523865</v>
      </c>
      <c r="Y1262" s="559">
        <v>402.92079082226394</v>
      </c>
      <c r="Z1262" s="568" t="str">
        <f>SUBSTITUTE(SUBSTITUTE(SUBSTITUTE(SUBSTITUTE(IF(E1262="","",VLOOKUP(E1262,Esquemas_NORM!$A$2:$H$126,8,FALSE)),"PROVINCIA ADMINISTRATIVA Y DE PLANIFICACIÓN","PAT"),"PROVINCIA ADMINISTRATIVA Y DE PLANIFICACION","PAT"),"PROVINCIA ADMINISTRATIVA DE PLANIFICACION","PAT"),"PROVINCIA ADMINISTRATIVA Y PLANIFICACION","PAT")</f>
        <v>A la fecha no ha conformado un EAT Provincia</v>
      </c>
      <c r="AA1262" s="568" t="str">
        <f>IF($E1262="","",INDEX(Esquemas_NORM!$H$2:$K$126,MATCH($E1262,Esquemas_NORM!$A$2:$A$126,0),MATCH(AA$4,Esquemas_NORM!$H$1:$K$1,0)))</f>
        <v>Región de Planeación y Gestión de Urabá - RPG (Acuerdo de Voluntades)</v>
      </c>
      <c r="AB1262" s="568" t="str">
        <f>IF($E1262="","",INDEX(Esquemas_NORM!$H$2:$K$126,MATCH($E1262,Esquemas_NORM!$A$2:$A$126,0),MATCH(AB$4,Esquemas_NORM!$H$1:$K$1,0)))</f>
        <v>A la fecha no ha conformado un EAT Área Metropolitana</v>
      </c>
      <c r="AC1262" s="568" t="str">
        <f>IF($E1262="","",INDEX(Esquemas_NORM!$H$2:$K$126,MATCH($E1262,Esquemas_NORM!$A$2:$A$126,0),MATCH(AC$4,Esquemas_NORM!$H$1:$K$1,0)))</f>
        <v>ASOCIACIÓN DE MUNICIPIOS DEL URABÁ NORTE-ASOURANOR</v>
      </c>
      <c r="AD1262" s="645"/>
    </row>
    <row r="1263" spans="1:30" hidden="1" x14ac:dyDescent="0.3">
      <c r="A1263" s="556">
        <v>2024</v>
      </c>
      <c r="B1263" s="529" t="s">
        <v>556</v>
      </c>
      <c r="C1263" s="529" t="s">
        <v>419</v>
      </c>
      <c r="D1263" s="529" t="s">
        <v>581</v>
      </c>
      <c r="E1263" s="529" t="s">
        <v>441</v>
      </c>
      <c r="F1263" s="529" t="s">
        <v>422</v>
      </c>
      <c r="G1263" s="529" t="s">
        <v>584</v>
      </c>
      <c r="H1263" s="557">
        <v>627.98437122588086</v>
      </c>
      <c r="I1263" s="557">
        <v>9.1938364043992457E-2</v>
      </c>
      <c r="J1263" s="558">
        <v>628.0763095899249</v>
      </c>
      <c r="K1263" s="557">
        <v>52.105929874357344</v>
      </c>
      <c r="L1263" s="557">
        <v>66.334363712159117</v>
      </c>
      <c r="M1263" s="558">
        <v>118.44029358651646</v>
      </c>
      <c r="N1263" s="557">
        <v>47.169009126938725</v>
      </c>
      <c r="O1263" s="557">
        <v>270.76829758325204</v>
      </c>
      <c r="P1263" s="557">
        <v>73.307496736927092</v>
      </c>
      <c r="Q1263" s="557">
        <v>69.393594003019913</v>
      </c>
      <c r="R1263" s="557">
        <v>117.09424671205878</v>
      </c>
      <c r="S1263" s="557">
        <v>194.51100587156253</v>
      </c>
      <c r="T1263" s="557">
        <v>571.84210565267779</v>
      </c>
      <c r="U1263" s="557">
        <v>93.421212299450929</v>
      </c>
      <c r="V1263" s="558">
        <v>1437.5069679858875</v>
      </c>
      <c r="W1263" s="558">
        <v>2426.1184055589993</v>
      </c>
      <c r="X1263" s="557">
        <v>266.00631970244103</v>
      </c>
      <c r="Y1263" s="559">
        <v>2690.9799065200118</v>
      </c>
      <c r="Z1263" s="568" t="str">
        <f>SUBSTITUTE(SUBSTITUTE(SUBSTITUTE(SUBSTITUTE(IF(E1263="","",VLOOKUP(E1263,Esquemas_NORM!$A$2:$H$126,8,FALSE)),"PROVINCIA ADMINISTRATIVA Y DE PLANIFICACIÓN","PAT"),"PROVINCIA ADMINISTRATIVA Y DE PLANIFICACION","PAT"),"PROVINCIA ADMINISTRATIVA DE PLANIFICACION","PAT"),"PROVINCIA ADMINISTRATIVA Y PLANIFICACION","PAT")</f>
        <v>A la fecha no ha conformado un EAT Provincia</v>
      </c>
      <c r="AA1263" s="568" t="str">
        <f>IF($E1263="","",INDEX(Esquemas_NORM!$H$2:$K$126,MATCH($E1263,Esquemas_NORM!$A$2:$A$126,0),MATCH(AA$4,Esquemas_NORM!$H$1:$K$1,0)))</f>
        <v>Región de Planeación y Gestión de Urabá - RPG (Acuerdo de Voluntades)</v>
      </c>
      <c r="AB1263" s="568" t="str">
        <f>IF($E1263="","",INDEX(Esquemas_NORM!$H$2:$K$126,MATCH($E1263,Esquemas_NORM!$A$2:$A$126,0),MATCH(AB$4,Esquemas_NORM!$H$1:$K$1,0)))</f>
        <v>A la fecha no ha conformado un EAT Área Metropolitana</v>
      </c>
      <c r="AC1263" s="568" t="str">
        <f>IF($E1263="","",INDEX(Esquemas_NORM!$H$2:$K$126,MATCH($E1263,Esquemas_NORM!$A$2:$A$126,0),MATCH(AC$4,Esquemas_NORM!$H$1:$K$1,0)))</f>
        <v>ASOCIACIÓN DE MUNICIPIOS DEL URABÁ ANTIOQUEÑO - ASOMURA</v>
      </c>
      <c r="AD1263" s="645"/>
    </row>
    <row r="1264" spans="1:30" ht="15" hidden="1" thickBot="1" x14ac:dyDescent="0.35">
      <c r="A1264" s="564">
        <v>2024</v>
      </c>
      <c r="B1264" s="531" t="s">
        <v>556</v>
      </c>
      <c r="C1264" s="531" t="s">
        <v>419</v>
      </c>
      <c r="D1264" s="531" t="s">
        <v>583</v>
      </c>
      <c r="E1264" s="531" t="s">
        <v>443</v>
      </c>
      <c r="F1264" s="531" t="s">
        <v>422</v>
      </c>
      <c r="G1264" s="531" t="s">
        <v>444</v>
      </c>
      <c r="H1264" s="565">
        <v>13.855039318345465</v>
      </c>
      <c r="I1264" s="565">
        <v>0</v>
      </c>
      <c r="J1264" s="566">
        <v>13.855039318345465</v>
      </c>
      <c r="K1264" s="565">
        <v>1.0429056767476641</v>
      </c>
      <c r="L1264" s="565">
        <v>2.7322346582986703</v>
      </c>
      <c r="M1264" s="566">
        <v>3.7751403350463342</v>
      </c>
      <c r="N1264" s="565">
        <v>1.7555356400157902</v>
      </c>
      <c r="O1264" s="565">
        <v>8.2264879654243011</v>
      </c>
      <c r="P1264" s="565">
        <v>3.0356440612133282</v>
      </c>
      <c r="Q1264" s="565">
        <v>2.2819240113364745</v>
      </c>
      <c r="R1264" s="565">
        <v>8.0803241678302911</v>
      </c>
      <c r="S1264" s="565">
        <v>9.1638748984987348</v>
      </c>
      <c r="T1264" s="565">
        <v>28.587712137201077</v>
      </c>
      <c r="U1264" s="565">
        <v>5.0314273591800474</v>
      </c>
      <c r="V1264" s="566">
        <v>66.162930240700035</v>
      </c>
      <c r="W1264" s="566">
        <v>86.819279946555397</v>
      </c>
      <c r="X1264" s="565">
        <v>9.5191055328905652</v>
      </c>
      <c r="Y1264" s="567">
        <v>96.29741784218109</v>
      </c>
      <c r="Z1264" s="568" t="str">
        <f>SUBSTITUTE(SUBSTITUTE(SUBSTITUTE(SUBSTITUTE(IF(E1264="","",VLOOKUP(E1264,Esquemas_NORM!$A$2:$H$126,8,FALSE)),"PROVINCIA ADMINISTRATIVA Y DE PLANIFICACIÓN","PAT"),"PROVINCIA ADMINISTRATIVA Y DE PLANIFICACION","PAT"),"PROVINCIA ADMINISTRATIVA DE PLANIFICACION","PAT"),"PROVINCIA ADMINISTRATIVA Y PLANIFICACION","PAT")</f>
        <v>A la fecha no ha conformado un EAT Provincia</v>
      </c>
      <c r="AA1264" s="568" t="str">
        <f>IF($E1264="","",INDEX(Esquemas_NORM!$H$2:$K$126,MATCH($E1264,Esquemas_NORM!$A$2:$A$126,0),MATCH(AA$4,Esquemas_NORM!$H$1:$K$1,0)))</f>
        <v>Región de Planeación y Gestión de Urabá - RPG (Acuerdo de Voluntades)</v>
      </c>
      <c r="AB1264" s="568" t="str">
        <f>IF($E1264="","",INDEX(Esquemas_NORM!$H$2:$K$126,MATCH($E1264,Esquemas_NORM!$A$2:$A$126,0),MATCH(AB$4,Esquemas_NORM!$H$1:$K$1,0)))</f>
        <v>A la fecha no ha conformado un EAT Área Metropolitana</v>
      </c>
      <c r="AC1264" s="568" t="str">
        <f>IF($E1264="","",INDEX(Esquemas_NORM!$H$2:$K$126,MATCH($E1264,Esquemas_NORM!$A$2:$A$126,0),MATCH(AC$4,Esquemas_NORM!$H$1:$K$1,0)))</f>
        <v>ASOCIACION DE MUNICIPIOS DE LA CUENCA DEL ATRATO Y DARIEN ASOATRATO</v>
      </c>
      <c r="AD1264" s="645"/>
    </row>
  </sheetData>
  <autoFilter ref="A4:AC1264" xr:uid="{00000000-0001-0000-0600-000000000000}">
    <filterColumn colId="6">
      <filters>
        <filter val="Granada"/>
        <filter val="San Carlos"/>
        <filter val="San Luis"/>
      </filters>
    </filterColumn>
  </autoFilter>
  <mergeCells count="2">
    <mergeCell ref="A1:Y1"/>
    <mergeCell ref="A2:Y2"/>
  </mergeCells>
  <pageMargins left="0.7" right="0.7" top="0.75" bottom="0.75" header="0.3" footer="0.3"/>
  <pageSetup orientation="portrait" horizontalDpi="4294967295" verticalDpi="4294967295"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EC5EF-0731-4F1E-850A-3D1886C49CCA}">
  <sheetPr codeName="Hoja5"/>
  <dimension ref="A1:Z179"/>
  <sheetViews>
    <sheetView showGridLines="0" zoomScale="55" zoomScaleNormal="55" workbookViewId="0">
      <pane ySplit="1" topLeftCell="A169" activePane="bottomLeft" state="frozen"/>
      <selection pane="bottomLeft" activeCell="M101" sqref="M101"/>
    </sheetView>
  </sheetViews>
  <sheetFormatPr baseColWidth="10" defaultColWidth="11.44140625" defaultRowHeight="14.4" x14ac:dyDescent="0.3"/>
  <cols>
    <col min="1" max="1" width="26.109375" bestFit="1" customWidth="1"/>
    <col min="2" max="2" width="31.5546875" bestFit="1" customWidth="1"/>
    <col min="3" max="3" width="16.5546875" bestFit="1" customWidth="1"/>
    <col min="4" max="5" width="16" bestFit="1" customWidth="1"/>
    <col min="6" max="6" width="16.5546875" bestFit="1" customWidth="1"/>
    <col min="7" max="7" width="17" bestFit="1" customWidth="1"/>
    <col min="8" max="8" width="16.5546875" bestFit="1" customWidth="1"/>
    <col min="9" max="9" width="16.33203125" bestFit="1" customWidth="1"/>
    <col min="10" max="10" width="17.33203125" bestFit="1" customWidth="1"/>
    <col min="11" max="11" width="16.6640625" bestFit="1" customWidth="1"/>
    <col min="12" max="12" width="13.6640625" customWidth="1"/>
    <col min="13" max="13" width="26.109375" bestFit="1" customWidth="1"/>
    <col min="14" max="14" width="31.5546875" bestFit="1" customWidth="1"/>
    <col min="15" max="23" width="11.88671875" bestFit="1" customWidth="1"/>
    <col min="25" max="25" width="20.88671875" customWidth="1"/>
  </cols>
  <sheetData>
    <row r="1" spans="1:26" ht="61.5" customHeight="1" thickBot="1" x14ac:dyDescent="0.35">
      <c r="A1" s="364" t="s">
        <v>586</v>
      </c>
      <c r="B1" s="739" t="s">
        <v>422</v>
      </c>
      <c r="C1" s="740"/>
      <c r="D1" s="137" t="str">
        <f>INDEX(X1:X9,MATCH(B1,Y1:Y9,0))</f>
        <v>SR09</v>
      </c>
      <c r="X1" s="335" t="s">
        <v>144</v>
      </c>
      <c r="Y1" s="335" t="s">
        <v>148</v>
      </c>
      <c r="Z1" s="336"/>
    </row>
    <row r="2" spans="1:26" x14ac:dyDescent="0.3">
      <c r="X2" s="335" t="s">
        <v>176</v>
      </c>
      <c r="Y2" s="335" t="s">
        <v>180</v>
      </c>
      <c r="Z2" s="336"/>
    </row>
    <row r="3" spans="1:26" ht="15.6" x14ac:dyDescent="0.3">
      <c r="A3" s="680" t="s">
        <v>17</v>
      </c>
      <c r="B3" s="680"/>
      <c r="C3" s="680"/>
      <c r="D3" s="680"/>
      <c r="E3" s="680"/>
      <c r="F3" s="680"/>
      <c r="G3" s="680"/>
      <c r="H3" s="680"/>
      <c r="I3" s="680"/>
      <c r="J3" s="680"/>
      <c r="K3" s="680"/>
      <c r="L3" s="137" t="str">
        <f>A4</f>
        <v>Producto Interno Bruto a precios corrientes y participación subregion de Urabá  en el total Departamental (miles de Millones de pesos) 2015 - 2024pr</v>
      </c>
      <c r="X3" s="335" t="s">
        <v>195</v>
      </c>
      <c r="Y3" s="335" t="s">
        <v>198</v>
      </c>
      <c r="Z3" s="336"/>
    </row>
    <row r="4" spans="1:26" ht="22.5" customHeight="1" thickBot="1" x14ac:dyDescent="0.35">
      <c r="A4" s="681" t="str">
        <f>"Producto Interno Bruto a precios corrientes y participación subregion de "&amp;B1&amp;"  en el total Departamental (miles de Millones de pesos) 2015 - 2024pr"</f>
        <v>Producto Interno Bruto a precios corrientes y participación subregion de Urabá  en el total Departamental (miles de Millones de pesos) 2015 - 2024pr</v>
      </c>
      <c r="B4" s="681"/>
      <c r="C4" s="681"/>
      <c r="D4" s="681"/>
      <c r="E4" s="681"/>
      <c r="F4" s="681"/>
      <c r="G4" s="681"/>
      <c r="H4" s="681"/>
      <c r="I4" s="681"/>
      <c r="J4" s="681"/>
      <c r="K4" s="681"/>
      <c r="X4" s="335" t="s">
        <v>211</v>
      </c>
      <c r="Y4" s="335" t="s">
        <v>214</v>
      </c>
      <c r="Z4" s="336"/>
    </row>
    <row r="5" spans="1:26" ht="15" thickBot="1" x14ac:dyDescent="0.35">
      <c r="A5" s="275" t="s">
        <v>4</v>
      </c>
      <c r="B5" s="577">
        <v>2015</v>
      </c>
      <c r="C5" s="577">
        <v>2016</v>
      </c>
      <c r="D5" s="577">
        <v>2017</v>
      </c>
      <c r="E5" s="577">
        <v>2018</v>
      </c>
      <c r="F5" s="577">
        <v>2019</v>
      </c>
      <c r="G5" s="577">
        <v>2020</v>
      </c>
      <c r="H5" s="577">
        <v>2021</v>
      </c>
      <c r="I5" s="577">
        <v>2022</v>
      </c>
      <c r="J5" s="577" t="s">
        <v>483</v>
      </c>
      <c r="K5" s="276" t="s">
        <v>484</v>
      </c>
      <c r="X5" s="335" t="s">
        <v>235</v>
      </c>
      <c r="Y5" s="335" t="s">
        <v>238</v>
      </c>
      <c r="Z5" s="336"/>
    </row>
    <row r="6" spans="1:26" x14ac:dyDescent="0.3">
      <c r="A6" s="574" t="str">
        <f>"Subregión: "&amp;$B$1</f>
        <v>Subregión: Urabá</v>
      </c>
      <c r="B6" s="575">
        <f>SUMIFS('PIB-Mpal 2015-2024 Corrient'!$Y$5:$Y$1264,'PIB-Mpal 2015-2024 Corrient'!$A$5:$A$1264,LEFT(B5,4),'PIB-Mpal 2015-2024 Corrient'!$C$5:$C$1264,$D$1)</f>
        <v>7411.0045796980376</v>
      </c>
      <c r="C6" s="575">
        <f>SUMIFS('PIB-Mpal 2015-2024 Corrient'!$Y$5:$Y$1264,'PIB-Mpal 2015-2024 Corrient'!$A$5:$A$1264,LEFT(C5,4),'PIB-Mpal 2015-2024 Corrient'!$C$5:$C$1264,$D$1)</f>
        <v>8124.7924394455995</v>
      </c>
      <c r="D6" s="575">
        <f>SUMIFS('PIB-Mpal 2015-2024 Corrient'!$Y$5:$Y$1264,'PIB-Mpal 2015-2024 Corrient'!$A$5:$A$1264,LEFT(D5,4),'PIB-Mpal 2015-2024 Corrient'!$C$5:$C$1264,$D$1)</f>
        <v>8306.3022461991077</v>
      </c>
      <c r="E6" s="575">
        <f>SUMIFS('PIB-Mpal 2015-2024 Corrient'!$Y$5:$Y$1264,'PIB-Mpal 2015-2024 Corrient'!$A$5:$A$1264,LEFT(E5,4),'PIB-Mpal 2015-2024 Corrient'!$C$5:$C$1264,$D$1)</f>
        <v>8881.8793065640257</v>
      </c>
      <c r="F6" s="575">
        <f>SUMIFS('PIB-Mpal 2015-2024 Corrient'!$Y$5:$Y$1264,'PIB-Mpal 2015-2024 Corrient'!$A$5:$A$1264,LEFT(F5,4),'PIB-Mpal 2015-2024 Corrient'!$C$5:$C$1264,$D$1)</f>
        <v>9319.2374547267082</v>
      </c>
      <c r="G6" s="575">
        <f>SUMIFS('PIB-Mpal 2015-2024 Corrient'!$Y$5:$Y$1264,'PIB-Mpal 2015-2024 Corrient'!$A$5:$A$1264,LEFT(G5,4),'PIB-Mpal 2015-2024 Corrient'!$C$5:$C$1264,$D$1)</f>
        <v>9320.1847873476709</v>
      </c>
      <c r="H6" s="575">
        <f>SUMIFS('PIB-Mpal 2015-2024 Corrient'!$Y$5:$Y$1264,'PIB-Mpal 2015-2024 Corrient'!$A$5:$A$1264,LEFT(H5,4),'PIB-Mpal 2015-2024 Corrient'!$C$5:$C$1264,$D$1)</f>
        <v>11414.481502425329</v>
      </c>
      <c r="I6" s="575">
        <f>SUMIFS('PIB-Mpal 2015-2024 Corrient'!$Y$5:$Y$1264,'PIB-Mpal 2015-2024 Corrient'!$A$5:$A$1264,LEFT(I5,4),'PIB-Mpal 2015-2024 Corrient'!$C$5:$C$1264,$D$1)</f>
        <v>13663.488628064819</v>
      </c>
      <c r="J6" s="575">
        <f>SUMIFS('PIB-Mpal 2015-2024 Corrient'!$Y$5:$Y$1264,'PIB-Mpal 2015-2024 Corrient'!$A$5:$A$1264,LEFT(J5,4),'PIB-Mpal 2015-2024 Corrient'!$C$5:$C$1264,$D$1)</f>
        <v>15349.652835431974</v>
      </c>
      <c r="K6" s="576">
        <f>SUMIFS('PIB-Mpal 2015-2024 Corrient'!$Y$5:$Y$1264,'PIB-Mpal 2015-2024 Corrient'!$A$5:$A$1264,LEFT(K5,4),'PIB-Mpal 2015-2024 Corrient'!$C$5:$C$1264,$D$1)</f>
        <v>16955.630104100026</v>
      </c>
      <c r="X6" s="335" t="s">
        <v>272</v>
      </c>
      <c r="Y6" s="335" t="s">
        <v>275</v>
      </c>
      <c r="Z6" s="336"/>
    </row>
    <row r="7" spans="1:26" x14ac:dyDescent="0.3">
      <c r="A7" s="214" t="s">
        <v>516</v>
      </c>
      <c r="B7" s="340">
        <f>SUMIFS('PIB-Mpal 2015-2024 Corrient'!$Y$5:$Y$1264,'PIB-Mpal 2015-2024 Corrient'!$A$5:$A$1264,LEFT(B5,4),'PIB-Mpal 2015-2024 Corrient'!$G$5:$G$1264,SUBSTITUTE($A$7,"Total ",""))</f>
        <v>115446.25698331559</v>
      </c>
      <c r="C7" s="340">
        <f>SUMIFS('PIB-Mpal 2015-2024 Corrient'!$Y$5:$Y$1264,'PIB-Mpal 2015-2024 Corrient'!$A$5:$A$1264,LEFT(C5,4),'PIB-Mpal 2015-2024 Corrient'!$G$5:$G$1264,SUBSTITUTE($A$7,"Total ",""))</f>
        <v>126021.64407252641</v>
      </c>
      <c r="D7" s="340">
        <f>SUMIFS('PIB-Mpal 2015-2024 Corrient'!$Y$5:$Y$1264,'PIB-Mpal 2015-2024 Corrient'!$A$5:$A$1264,LEFT(D5,4),'PIB-Mpal 2015-2024 Corrient'!$G$5:$G$1264,SUBSTITUTE($A$7,"Total ",""))</f>
        <v>132368.59065390422</v>
      </c>
      <c r="E7" s="340">
        <f>SUMIFS('PIB-Mpal 2015-2024 Corrient'!$Y$5:$Y$1264,'PIB-Mpal 2015-2024 Corrient'!$A$5:$A$1264,LEFT(E5,4),'PIB-Mpal 2015-2024 Corrient'!$G$5:$G$1264,SUBSTITUTE($A$7,"Total ",""))</f>
        <v>141680.0803320556</v>
      </c>
      <c r="F7" s="340">
        <f>SUMIFS('PIB-Mpal 2015-2024 Corrient'!$Y$5:$Y$1264,'PIB-Mpal 2015-2024 Corrient'!$A$5:$A$1264,LEFT(F5,4),'PIB-Mpal 2015-2024 Corrient'!$G$5:$G$1264,SUBSTITUTE($A$7,"Total ",""))</f>
        <v>153559.44893857837</v>
      </c>
      <c r="G7" s="340">
        <f>SUMIFS('PIB-Mpal 2015-2024 Corrient'!$Y$5:$Y$1264,'PIB-Mpal 2015-2024 Corrient'!$A$5:$A$1264,LEFT(G5,4),'PIB-Mpal 2015-2024 Corrient'!$G$5:$G$1264,SUBSTITUTE($A$7,"Total ",""))</f>
        <v>148361.90535377673</v>
      </c>
      <c r="H7" s="340">
        <f>SUMIFS('PIB-Mpal 2015-2024 Corrient'!$Y$5:$Y$1264,'PIB-Mpal 2015-2024 Corrient'!$A$5:$A$1264,LEFT(H5,4),'PIB-Mpal 2015-2024 Corrient'!$G$5:$G$1264,SUBSTITUTE($A$7,"Total ",""))</f>
        <v>177769.07224721386</v>
      </c>
      <c r="I7" s="340">
        <f>SUMIFS('PIB-Mpal 2015-2024 Corrient'!$Y$5:$Y$1264,'PIB-Mpal 2015-2024 Corrient'!$A$5:$A$1264,LEFT(I5,4),'PIB-Mpal 2015-2024 Corrient'!$G$5:$G$1264,SUBSTITUTE($A$7,"Total ",""))</f>
        <v>211751.30428331028</v>
      </c>
      <c r="J7" s="340">
        <f>SUMIFS('PIB-Mpal 2015-2024 Corrient'!$Y$5:$Y$1264,'PIB-Mpal 2015-2024 Corrient'!$A$5:$A$1264,LEFT(J5,4),'PIB-Mpal 2015-2024 Corrient'!$G$5:$G$1264,SUBSTITUTE($A$7,"Total ",""))</f>
        <v>231121.93524912276</v>
      </c>
      <c r="K7" s="341">
        <f>SUMIFS('PIB-Mpal 2015-2024 Corrient'!$Y$5:$Y$1264,'PIB-Mpal 2015-2024 Corrient'!$A$5:$A$1264,LEFT(K5,4),'PIB-Mpal 2015-2024 Corrient'!$G$5:$G$1264,SUBSTITUTE($A$7,"Total ",""))</f>
        <v>253232.37990946393</v>
      </c>
      <c r="X7" s="335" t="s">
        <v>315</v>
      </c>
      <c r="Y7" s="335" t="s">
        <v>318</v>
      </c>
      <c r="Z7" s="336"/>
    </row>
    <row r="8" spans="1:26" ht="15" thickBot="1" x14ac:dyDescent="0.35">
      <c r="A8" s="222" t="s">
        <v>587</v>
      </c>
      <c r="B8" s="266">
        <f>B6/B7</f>
        <v>6.4194411957150616E-2</v>
      </c>
      <c r="C8" s="266">
        <f t="shared" ref="C8:I8" si="0">C6/C7</f>
        <v>6.4471404886367933E-2</v>
      </c>
      <c r="D8" s="266">
        <f t="shared" si="0"/>
        <v>6.2751308336560521E-2</v>
      </c>
      <c r="E8" s="266">
        <f t="shared" si="0"/>
        <v>6.2689682880949574E-2</v>
      </c>
      <c r="F8" s="266">
        <f t="shared" si="0"/>
        <v>6.0688140776373016E-2</v>
      </c>
      <c r="G8" s="266">
        <f t="shared" si="0"/>
        <v>6.2820605903673193E-2</v>
      </c>
      <c r="H8" s="266">
        <f t="shared" si="0"/>
        <v>6.4209602706098531E-2</v>
      </c>
      <c r="I8" s="266">
        <f t="shared" si="0"/>
        <v>6.4526113188818457E-2</v>
      </c>
      <c r="J8" s="266">
        <f>J6/J7</f>
        <v>6.6413656578666241E-2</v>
      </c>
      <c r="K8" s="267">
        <f>K6/K7</f>
        <v>6.6956801141157513E-2</v>
      </c>
      <c r="X8" s="335" t="s">
        <v>368</v>
      </c>
      <c r="Y8" s="335" t="s">
        <v>371</v>
      </c>
      <c r="Z8" s="336"/>
    </row>
    <row r="9" spans="1:26" x14ac:dyDescent="0.3">
      <c r="X9" s="335" t="s">
        <v>419</v>
      </c>
      <c r="Y9" s="335" t="s">
        <v>422</v>
      </c>
      <c r="Z9" s="336"/>
    </row>
    <row r="10" spans="1:26" ht="15.6" x14ac:dyDescent="0.3">
      <c r="A10" s="680" t="s">
        <v>588</v>
      </c>
      <c r="B10" s="680"/>
      <c r="C10" s="680"/>
      <c r="D10" s="680"/>
      <c r="E10" s="680"/>
      <c r="F10" s="680"/>
      <c r="G10" s="680"/>
      <c r="H10" s="680"/>
      <c r="I10" s="680"/>
      <c r="J10" s="680"/>
      <c r="K10" s="680"/>
      <c r="X10" s="336"/>
      <c r="Y10" s="336"/>
      <c r="Z10" s="336"/>
    </row>
    <row r="11" spans="1:26" ht="21" customHeight="1" thickBot="1" x14ac:dyDescent="0.35">
      <c r="A11" s="679" t="str">
        <f>"Valor Agregado precios corrientes por sectores Económicos de la subregión de "&amp;B1 &amp;" (miles de Millones de pesos)"</f>
        <v>Valor Agregado precios corrientes por sectores Económicos de la subregión de Urabá (miles de Millones de pesos)</v>
      </c>
      <c r="B11" s="679"/>
      <c r="C11" s="679"/>
      <c r="D11" s="679"/>
      <c r="E11" s="679"/>
      <c r="F11" s="679"/>
      <c r="G11" s="679"/>
      <c r="H11" s="679"/>
      <c r="I11" s="679"/>
      <c r="J11" s="679"/>
      <c r="K11" s="679"/>
      <c r="X11" s="336"/>
      <c r="Y11" s="336"/>
      <c r="Z11" s="336"/>
    </row>
    <row r="12" spans="1:26" ht="15" thickBot="1" x14ac:dyDescent="0.35">
      <c r="A12" s="275" t="s">
        <v>521</v>
      </c>
      <c r="B12" s="577">
        <v>2015</v>
      </c>
      <c r="C12" s="577">
        <v>2016</v>
      </c>
      <c r="D12" s="577">
        <v>2017</v>
      </c>
      <c r="E12" s="577">
        <v>2018</v>
      </c>
      <c r="F12" s="577">
        <v>2019</v>
      </c>
      <c r="G12" s="577">
        <v>2020</v>
      </c>
      <c r="H12" s="577">
        <v>2021</v>
      </c>
      <c r="I12" s="577">
        <v>2022</v>
      </c>
      <c r="J12" s="577" t="s">
        <v>483</v>
      </c>
      <c r="K12" s="276" t="s">
        <v>484</v>
      </c>
      <c r="X12" s="336"/>
      <c r="Y12" s="336"/>
      <c r="Z12" s="336"/>
    </row>
    <row r="13" spans="1:26" x14ac:dyDescent="0.3">
      <c r="A13" s="297" t="s">
        <v>523</v>
      </c>
      <c r="B13" s="578">
        <f>SUM(B30:B31)</f>
        <v>2312.6618437294096</v>
      </c>
      <c r="C13" s="578">
        <f t="shared" ref="C13:I13" si="1">SUM(C30:C31)</f>
        <v>2754.61290666591</v>
      </c>
      <c r="D13" s="578">
        <f t="shared" si="1"/>
        <v>2452.1500815212503</v>
      </c>
      <c r="E13" s="578">
        <f t="shared" si="1"/>
        <v>2618.4752056554998</v>
      </c>
      <c r="F13" s="578">
        <f t="shared" si="1"/>
        <v>2718.8789373536301</v>
      </c>
      <c r="G13" s="578">
        <f t="shared" si="1"/>
        <v>3040.3241047596198</v>
      </c>
      <c r="H13" s="578">
        <f t="shared" si="1"/>
        <v>3865.9268302062897</v>
      </c>
      <c r="I13" s="578">
        <f t="shared" si="1"/>
        <v>4876.751213826029</v>
      </c>
      <c r="J13" s="578">
        <f>SUM(J30:J31)</f>
        <v>5456.7294944437008</v>
      </c>
      <c r="K13" s="579">
        <f>SUM(K30:K31)</f>
        <v>6090.0430851204692</v>
      </c>
      <c r="X13" s="336"/>
      <c r="Y13" s="336"/>
      <c r="Z13" s="336"/>
    </row>
    <row r="14" spans="1:26" x14ac:dyDescent="0.3">
      <c r="A14" s="214" t="s">
        <v>524</v>
      </c>
      <c r="B14" s="342">
        <f>SUM(B32:B33)</f>
        <v>592.13502218320002</v>
      </c>
      <c r="C14" s="342">
        <f t="shared" ref="C14:I14" si="2">SUM(C32:C33)</f>
        <v>696.50009995894004</v>
      </c>
      <c r="D14" s="342">
        <f t="shared" si="2"/>
        <v>714.07189163293992</v>
      </c>
      <c r="E14" s="342">
        <f t="shared" si="2"/>
        <v>776.96226326165004</v>
      </c>
      <c r="F14" s="342">
        <f t="shared" si="2"/>
        <v>777.58464891638005</v>
      </c>
      <c r="G14" s="342">
        <f t="shared" si="2"/>
        <v>588.12857912217009</v>
      </c>
      <c r="H14" s="342">
        <f t="shared" si="2"/>
        <v>705.30940687125008</v>
      </c>
      <c r="I14" s="342">
        <f t="shared" si="2"/>
        <v>625.20605592392997</v>
      </c>
      <c r="J14" s="342">
        <f>SUM(J32:J33)</f>
        <v>691.38681132849001</v>
      </c>
      <c r="K14" s="343">
        <f>SUM(K32:K33)</f>
        <v>731.31940168769006</v>
      </c>
      <c r="X14" s="336"/>
      <c r="Y14" s="336"/>
      <c r="Z14" s="336"/>
    </row>
    <row r="15" spans="1:26" x14ac:dyDescent="0.3">
      <c r="A15" s="214" t="s">
        <v>525</v>
      </c>
      <c r="B15" s="342">
        <f>SUM(B34:B41)</f>
        <v>3829.4072391320797</v>
      </c>
      <c r="C15" s="342">
        <f t="shared" ref="C15:I15" si="3">SUM(C34:C41)</f>
        <v>3980.0678284860101</v>
      </c>
      <c r="D15" s="342">
        <f t="shared" si="3"/>
        <v>4393.1387512165702</v>
      </c>
      <c r="E15" s="342">
        <f t="shared" si="3"/>
        <v>4685.9124966570889</v>
      </c>
      <c r="F15" s="342">
        <f t="shared" si="3"/>
        <v>4967.4211336838507</v>
      </c>
      <c r="G15" s="342">
        <f t="shared" si="3"/>
        <v>4909.13736193151</v>
      </c>
      <c r="H15" s="342">
        <f t="shared" si="3"/>
        <v>5820.3944720448608</v>
      </c>
      <c r="I15" s="342">
        <f t="shared" si="3"/>
        <v>6806.1684881210103</v>
      </c>
      <c r="J15" s="342">
        <f>SUM(J34:J41)</f>
        <v>7766.7367964610703</v>
      </c>
      <c r="K15" s="343">
        <f>SUM(K34:K41)</f>
        <v>8613.7854613795098</v>
      </c>
      <c r="X15" s="336"/>
      <c r="Y15" s="336"/>
      <c r="Z15" s="336"/>
    </row>
    <row r="16" spans="1:26" ht="15" thickBot="1" x14ac:dyDescent="0.35">
      <c r="A16" s="222" t="s">
        <v>526</v>
      </c>
      <c r="B16" s="344">
        <f>SUM(B13:B15)</f>
        <v>6734.2041050446896</v>
      </c>
      <c r="C16" s="344">
        <f t="shared" ref="C16:I16" si="4">SUM(C13:C15)</f>
        <v>7431.1808351108602</v>
      </c>
      <c r="D16" s="344">
        <f t="shared" si="4"/>
        <v>7559.3607243707602</v>
      </c>
      <c r="E16" s="344">
        <f t="shared" si="4"/>
        <v>8081.3499655742389</v>
      </c>
      <c r="F16" s="344">
        <f t="shared" si="4"/>
        <v>8463.8847199538613</v>
      </c>
      <c r="G16" s="344">
        <f t="shared" si="4"/>
        <v>8537.5900458133001</v>
      </c>
      <c r="H16" s="344">
        <f t="shared" si="4"/>
        <v>10391.630709122401</v>
      </c>
      <c r="I16" s="344">
        <f t="shared" si="4"/>
        <v>12308.12575787097</v>
      </c>
      <c r="J16" s="344">
        <f>SUM(J13:J15)</f>
        <v>13914.853102233261</v>
      </c>
      <c r="K16" s="345">
        <f>SUM(K13:K15)</f>
        <v>15435.147948187669</v>
      </c>
      <c r="X16" s="336"/>
      <c r="Y16" s="336"/>
      <c r="Z16" s="336"/>
    </row>
    <row r="17" spans="1:26" x14ac:dyDescent="0.3">
      <c r="X17" s="336"/>
      <c r="Y17" s="336"/>
      <c r="Z17" s="336"/>
    </row>
    <row r="18" spans="1:26" ht="15.6" x14ac:dyDescent="0.3">
      <c r="A18" s="680" t="s">
        <v>21</v>
      </c>
      <c r="B18" s="680"/>
      <c r="C18" s="680"/>
      <c r="D18" s="680"/>
      <c r="E18" s="680"/>
      <c r="F18" s="680"/>
      <c r="G18" s="680"/>
      <c r="H18" s="680"/>
      <c r="I18" s="680"/>
      <c r="J18" s="680"/>
      <c r="K18" s="680"/>
      <c r="X18" s="336"/>
      <c r="Y18" s="336"/>
      <c r="Z18" s="336"/>
    </row>
    <row r="19" spans="1:26" ht="21.75" customHeight="1" thickBot="1" x14ac:dyDescent="0.35">
      <c r="A19" s="679" t="str">
        <f>"Distribución del Valor Agregado precios corrientes por sectores Económicos de la subregión de "&amp;B1</f>
        <v>Distribución del Valor Agregado precios corrientes por sectores Económicos de la subregión de Urabá</v>
      </c>
      <c r="B19" s="679"/>
      <c r="C19" s="679"/>
      <c r="D19" s="679"/>
      <c r="E19" s="679"/>
      <c r="F19" s="679"/>
      <c r="G19" s="679"/>
      <c r="H19" s="679"/>
      <c r="I19" s="679"/>
      <c r="J19" s="679"/>
      <c r="K19" s="679"/>
      <c r="X19" s="336"/>
      <c r="Y19" s="336"/>
      <c r="Z19" s="336"/>
    </row>
    <row r="20" spans="1:26" ht="15" thickBot="1" x14ac:dyDescent="0.35">
      <c r="A20" s="275" t="s">
        <v>521</v>
      </c>
      <c r="B20" s="577">
        <v>2015</v>
      </c>
      <c r="C20" s="577">
        <v>2016</v>
      </c>
      <c r="D20" s="577">
        <v>2017</v>
      </c>
      <c r="E20" s="577">
        <v>2018</v>
      </c>
      <c r="F20" s="577">
        <v>2019</v>
      </c>
      <c r="G20" s="577">
        <v>2020</v>
      </c>
      <c r="H20" s="577">
        <v>2021</v>
      </c>
      <c r="I20" s="577">
        <v>2022</v>
      </c>
      <c r="J20" s="577" t="s">
        <v>483</v>
      </c>
      <c r="K20" s="276" t="s">
        <v>484</v>
      </c>
      <c r="X20" s="336"/>
      <c r="Y20" s="336"/>
      <c r="Z20" s="336"/>
    </row>
    <row r="21" spans="1:26" x14ac:dyDescent="0.3">
      <c r="A21" s="297" t="s">
        <v>523</v>
      </c>
      <c r="B21" s="580">
        <f>B13/B$16</f>
        <v>0.34342021828488406</v>
      </c>
      <c r="C21" s="580">
        <f t="shared" ref="C21:I21" si="5">C13/C$16</f>
        <v>0.37068306744076374</v>
      </c>
      <c r="D21" s="580">
        <f t="shared" si="5"/>
        <v>0.32438590655102872</v>
      </c>
      <c r="E21" s="580">
        <f t="shared" si="5"/>
        <v>0.32401457885253682</v>
      </c>
      <c r="F21" s="580">
        <f t="shared" si="5"/>
        <v>0.32123298311752663</v>
      </c>
      <c r="G21" s="580">
        <f t="shared" si="5"/>
        <v>0.35611034126082769</v>
      </c>
      <c r="H21" s="580">
        <f t="shared" si="5"/>
        <v>0.3720231153723107</v>
      </c>
      <c r="I21" s="580">
        <f t="shared" si="5"/>
        <v>0.39622208204261944</v>
      </c>
      <c r="J21" s="580">
        <f t="shared" ref="J21:K23" si="6">J13/J$16</f>
        <v>0.39215142656216218</v>
      </c>
      <c r="K21" s="581">
        <f t="shared" si="6"/>
        <v>0.39455683259813112</v>
      </c>
      <c r="X21" s="336"/>
      <c r="Y21" s="336"/>
      <c r="Z21" s="336"/>
    </row>
    <row r="22" spans="1:26" x14ac:dyDescent="0.3">
      <c r="A22" s="214" t="s">
        <v>524</v>
      </c>
      <c r="B22" s="223">
        <f t="shared" ref="B22:I23" si="7">B14/B$16</f>
        <v>8.7929473616581225E-2</v>
      </c>
      <c r="C22" s="223">
        <f t="shared" si="7"/>
        <v>9.3726705810752819E-2</v>
      </c>
      <c r="D22" s="223">
        <f t="shared" si="7"/>
        <v>9.446194164684199E-2</v>
      </c>
      <c r="E22" s="223">
        <f t="shared" si="7"/>
        <v>9.6142632922894489E-2</v>
      </c>
      <c r="F22" s="223">
        <f t="shared" si="7"/>
        <v>9.1870893170744747E-2</v>
      </c>
      <c r="G22" s="223">
        <f t="shared" si="7"/>
        <v>6.888695474557005E-2</v>
      </c>
      <c r="H22" s="223">
        <f t="shared" si="7"/>
        <v>6.7872832148671999E-2</v>
      </c>
      <c r="I22" s="223">
        <f t="shared" si="7"/>
        <v>5.079620311192503E-2</v>
      </c>
      <c r="J22" s="223">
        <f t="shared" si="6"/>
        <v>4.9686964443593447E-2</v>
      </c>
      <c r="K22" s="224">
        <f t="shared" si="6"/>
        <v>4.7380135528507103E-2</v>
      </c>
      <c r="X22" s="336"/>
      <c r="Y22" s="336"/>
      <c r="Z22" s="336"/>
    </row>
    <row r="23" spans="1:26" ht="15" thickBot="1" x14ac:dyDescent="0.35">
      <c r="A23" s="216" t="s">
        <v>525</v>
      </c>
      <c r="B23" s="225">
        <f t="shared" si="7"/>
        <v>0.56865030809853467</v>
      </c>
      <c r="C23" s="225">
        <f t="shared" si="7"/>
        <v>0.53559022674848344</v>
      </c>
      <c r="D23" s="225">
        <f t="shared" si="7"/>
        <v>0.58115215180212931</v>
      </c>
      <c r="E23" s="225">
        <f t="shared" si="7"/>
        <v>0.57984278822456869</v>
      </c>
      <c r="F23" s="225">
        <f t="shared" si="7"/>
        <v>0.58689612371172861</v>
      </c>
      <c r="G23" s="225">
        <f t="shared" si="7"/>
        <v>0.5750027039936022</v>
      </c>
      <c r="H23" s="225">
        <f t="shared" si="7"/>
        <v>0.56010405247901729</v>
      </c>
      <c r="I23" s="225">
        <f t="shared" si="7"/>
        <v>0.55298171484545544</v>
      </c>
      <c r="J23" s="225">
        <f t="shared" si="6"/>
        <v>0.55816160899424438</v>
      </c>
      <c r="K23" s="226">
        <f t="shared" si="6"/>
        <v>0.55806303187336181</v>
      </c>
      <c r="X23" s="336"/>
      <c r="Y23" s="336"/>
      <c r="Z23" s="336"/>
    </row>
    <row r="24" spans="1:26" x14ac:dyDescent="0.3">
      <c r="X24" s="336"/>
      <c r="Y24" s="336"/>
      <c r="Z24" s="336"/>
    </row>
    <row r="25" spans="1:26" x14ac:dyDescent="0.3">
      <c r="Z25" s="336"/>
    </row>
    <row r="26" spans="1:26" x14ac:dyDescent="0.3">
      <c r="Z26" s="336"/>
    </row>
    <row r="27" spans="1:26" ht="15.6" x14ac:dyDescent="0.3">
      <c r="A27" s="680" t="s">
        <v>23</v>
      </c>
      <c r="B27" s="680"/>
      <c r="C27" s="680"/>
      <c r="D27" s="680"/>
      <c r="E27" s="680"/>
      <c r="F27" s="680"/>
      <c r="G27" s="680"/>
      <c r="H27" s="680"/>
      <c r="I27" s="680"/>
      <c r="J27" s="680"/>
      <c r="K27" s="680"/>
      <c r="Z27" s="336"/>
    </row>
    <row r="28" spans="1:26" ht="33.75" customHeight="1" thickBot="1" x14ac:dyDescent="0.35">
      <c r="A28" s="679" t="str">
        <f>"Valor agregado por ramas de actividad económica y Producto Interno Bruto a precios corrientes subregión de "&amp;B1&amp;  " (miles de Millones de pesos) 2015 - 2023pr"</f>
        <v>Valor agregado por ramas de actividad económica y Producto Interno Bruto a precios corrientes subregión de Urabá (miles de Millones de pesos) 2015 - 2023pr</v>
      </c>
      <c r="B28" s="679"/>
      <c r="C28" s="679"/>
      <c r="D28" s="679"/>
      <c r="E28" s="679"/>
      <c r="F28" s="679"/>
      <c r="G28" s="679"/>
      <c r="H28" s="679"/>
      <c r="I28" s="679"/>
      <c r="J28" s="679"/>
      <c r="K28" s="679"/>
      <c r="Z28" s="336"/>
    </row>
    <row r="29" spans="1:26" ht="15" thickBot="1" x14ac:dyDescent="0.35">
      <c r="A29" s="275" t="s">
        <v>502</v>
      </c>
      <c r="B29" s="577">
        <v>2015</v>
      </c>
      <c r="C29" s="577">
        <v>2016</v>
      </c>
      <c r="D29" s="577">
        <v>2017</v>
      </c>
      <c r="E29" s="577">
        <v>2018</v>
      </c>
      <c r="F29" s="577">
        <v>2019</v>
      </c>
      <c r="G29" s="577">
        <v>2020</v>
      </c>
      <c r="H29" s="577">
        <v>2021</v>
      </c>
      <c r="I29" s="577">
        <v>2022</v>
      </c>
      <c r="J29" s="577" t="s">
        <v>589</v>
      </c>
      <c r="K29" s="276" t="s">
        <v>484</v>
      </c>
      <c r="Z29" s="336"/>
    </row>
    <row r="30" spans="1:26" ht="28.8" x14ac:dyDescent="0.3">
      <c r="A30" s="350" t="s">
        <v>117</v>
      </c>
      <c r="B30" s="351">
        <f>SUMIFS('PIB-Mpal 2015-2024 Corrient'!$H$5:$H$1264,'PIB-Mpal 2015-2024 Corrient'!$A$5:$A$1264,LEFT(B29,4),'PIB-Mpal 2015-2024 Corrient'!$C$5:$C$1264,$D$1)</f>
        <v>2307.7522741118896</v>
      </c>
      <c r="C30" s="351">
        <f>SUMIFS('PIB-Mpal 2015-2024 Corrient'!$H$5:$H$1264,'PIB-Mpal 2015-2024 Corrient'!$A$5:$A$1264,LEFT(C29,4),'PIB-Mpal 2015-2024 Corrient'!$C$5:$C$1264,$D$1)</f>
        <v>2751.0963322203102</v>
      </c>
      <c r="D30" s="351">
        <f>SUMIFS('PIB-Mpal 2015-2024 Corrient'!$H$5:$H$1264,'PIB-Mpal 2015-2024 Corrient'!$A$5:$A$1264,LEFT(D29,4),'PIB-Mpal 2015-2024 Corrient'!$C$5:$C$1264,$D$1)</f>
        <v>2421.6222280401503</v>
      </c>
      <c r="E30" s="351">
        <f>SUMIFS('PIB-Mpal 2015-2024 Corrient'!$H$5:$H$1264,'PIB-Mpal 2015-2024 Corrient'!$A$5:$A$1264,LEFT(E29,4),'PIB-Mpal 2015-2024 Corrient'!$C$5:$C$1264,$D$1)</f>
        <v>2584.1098617873599</v>
      </c>
      <c r="F30" s="351">
        <f>SUMIFS('PIB-Mpal 2015-2024 Corrient'!$H$5:$H$1264,'PIB-Mpal 2015-2024 Corrient'!$A$5:$A$1264,LEFT(F29,4),'PIB-Mpal 2015-2024 Corrient'!$C$5:$C$1264,$D$1)</f>
        <v>2676.97947620175</v>
      </c>
      <c r="G30" s="351">
        <f>SUMIFS('PIB-Mpal 2015-2024 Corrient'!$H$5:$H$1264,'PIB-Mpal 2015-2024 Corrient'!$A$5:$A$1264,LEFT(G29,4),'PIB-Mpal 2015-2024 Corrient'!$C$5:$C$1264,$D$1)</f>
        <v>3000.1648321366197</v>
      </c>
      <c r="H30" s="351">
        <f>SUMIFS('PIB-Mpal 2015-2024 Corrient'!$H$5:$H$1264,'PIB-Mpal 2015-2024 Corrient'!$A$5:$A$1264,LEFT(H29,4),'PIB-Mpal 2015-2024 Corrient'!$C$5:$C$1264,$D$1)</f>
        <v>3832.7124146347196</v>
      </c>
      <c r="I30" s="351">
        <f>SUMIFS('PIB-Mpal 2015-2024 Corrient'!$H$5:$H$1264,'PIB-Mpal 2015-2024 Corrient'!$A$5:$A$1264,LEFT(I29,4),'PIB-Mpal 2015-2024 Corrient'!$C$5:$C$1264,$D$1)</f>
        <v>4831.0349110237294</v>
      </c>
      <c r="J30" s="351">
        <f>SUMIFS('PIB-Mpal 2015-2024 Corrient'!$H$5:$H$1264,'PIB-Mpal 2015-2024 Corrient'!$A$5:$A$1264,LEFT(J29,4),'PIB-Mpal 2015-2024 Corrient'!$C$5:$C$1264,$D$1)</f>
        <v>5412.7369301073404</v>
      </c>
      <c r="K30" s="352">
        <f>SUMIFS('PIB-Mpal 2015-2024 Corrient'!$H$5:$H$1264,'PIB-Mpal 2015-2024 Corrient'!$A$5:$A$1264,LEFT(K29,4),'PIB-Mpal 2015-2024 Corrient'!$C$5:$C$1264,$D$1)</f>
        <v>5994.2251515078397</v>
      </c>
      <c r="Z30" s="336"/>
    </row>
    <row r="31" spans="1:26" ht="28.8" x14ac:dyDescent="0.3">
      <c r="A31" s="346" t="s">
        <v>118</v>
      </c>
      <c r="B31" s="340">
        <f>SUMIFS('PIB-Mpal 2015-2024 Corrient'!$I$5:$I$1264,'PIB-Mpal 2015-2024 Corrient'!$A$5:$A$1264,LEFT(B5,4),'PIB-Mpal 2015-2024 Corrient'!$C$5:$C$1264,$D$1)</f>
        <v>4.9095696175199999</v>
      </c>
      <c r="C31" s="340">
        <f>SUMIFS('PIB-Mpal 2015-2024 Corrient'!$I$5:$I$1264,'PIB-Mpal 2015-2024 Corrient'!$A$5:$A$1264,LEFT(C5,4),'PIB-Mpal 2015-2024 Corrient'!$C$5:$C$1264,$D$1)</f>
        <v>3.5165744455999999</v>
      </c>
      <c r="D31" s="340">
        <f>SUMIFS('PIB-Mpal 2015-2024 Corrient'!$I$5:$I$1264,'PIB-Mpal 2015-2024 Corrient'!$A$5:$A$1264,LEFT(D5,4),'PIB-Mpal 2015-2024 Corrient'!$C$5:$C$1264,$D$1)</f>
        <v>30.527853481100003</v>
      </c>
      <c r="E31" s="340">
        <f>SUMIFS('PIB-Mpal 2015-2024 Corrient'!$I$5:$I$1264,'PIB-Mpal 2015-2024 Corrient'!$A$5:$A$1264,LEFT(E5,4),'PIB-Mpal 2015-2024 Corrient'!$C$5:$C$1264,$D$1)</f>
        <v>34.365343868140009</v>
      </c>
      <c r="F31" s="340">
        <f>SUMIFS('PIB-Mpal 2015-2024 Corrient'!$I$5:$I$1264,'PIB-Mpal 2015-2024 Corrient'!$A$5:$A$1264,LEFT(F5,4),'PIB-Mpal 2015-2024 Corrient'!$C$5:$C$1264,$D$1)</f>
        <v>41.899461151880004</v>
      </c>
      <c r="G31" s="340">
        <f>SUMIFS('PIB-Mpal 2015-2024 Corrient'!$I$5:$I$1264,'PIB-Mpal 2015-2024 Corrient'!$A$5:$A$1264,LEFT(G5,4),'PIB-Mpal 2015-2024 Corrient'!$C$5:$C$1264,$D$1)</f>
        <v>40.159272623</v>
      </c>
      <c r="H31" s="340">
        <f>SUMIFS('PIB-Mpal 2015-2024 Corrient'!$I$5:$I$1264,'PIB-Mpal 2015-2024 Corrient'!$A$5:$A$1264,LEFT(H5,4),'PIB-Mpal 2015-2024 Corrient'!$C$5:$C$1264,$D$1)</f>
        <v>33.214415571569994</v>
      </c>
      <c r="I31" s="340">
        <f>SUMIFS('PIB-Mpal 2015-2024 Corrient'!$I$5:$I$1264,'PIB-Mpal 2015-2024 Corrient'!$A$5:$A$1264,LEFT(I5,4),'PIB-Mpal 2015-2024 Corrient'!$C$5:$C$1264,$D$1)</f>
        <v>45.7163028023</v>
      </c>
      <c r="J31" s="340">
        <f>SUMIFS('PIB-Mpal 2015-2024 Corrient'!$I$5:$I$1264,'PIB-Mpal 2015-2024 Corrient'!$A$5:$A$1264,LEFT(J5,4),'PIB-Mpal 2015-2024 Corrient'!$C$5:$C$1264,$D$1)</f>
        <v>43.992564336360005</v>
      </c>
      <c r="K31" s="341">
        <f>SUMIFS('PIB-Mpal 2015-2024 Corrient'!$I$5:$I$1264,'PIB-Mpal 2015-2024 Corrient'!$A$5:$A$1264,LEFT(K5,4),'PIB-Mpal 2015-2024 Corrient'!$C$5:$C$1264,$D$1)</f>
        <v>95.817933612629986</v>
      </c>
      <c r="Z31" s="336"/>
    </row>
    <row r="32" spans="1:26" x14ac:dyDescent="0.3">
      <c r="A32" s="346" t="s">
        <v>119</v>
      </c>
      <c r="B32" s="340">
        <f>SUMIFS('PIB-Mpal 2015-2024 Corrient'!$K$5:$K$1264,'PIB-Mpal 2015-2024 Corrient'!$A$5:$A$1264,LEFT(B5,4),'PIB-Mpal 2015-2024 Corrient'!$C$5:$C$1264,$D$1)</f>
        <v>161.0142556751</v>
      </c>
      <c r="C32" s="340">
        <f>SUMIFS('PIB-Mpal 2015-2024 Corrient'!$K$5:$K$1264,'PIB-Mpal 2015-2024 Corrient'!$A$5:$A$1264,LEFT(C5,4),'PIB-Mpal 2015-2024 Corrient'!$C$5:$C$1264,$D$1)</f>
        <v>161.98036450728003</v>
      </c>
      <c r="D32" s="340">
        <f>SUMIFS('PIB-Mpal 2015-2024 Corrient'!$K$5:$K$1264,'PIB-Mpal 2015-2024 Corrient'!$A$5:$A$1264,LEFT(D5,4),'PIB-Mpal 2015-2024 Corrient'!$C$5:$C$1264,$D$1)</f>
        <v>164.90526086261997</v>
      </c>
      <c r="E32" s="340">
        <f>SUMIFS('PIB-Mpal 2015-2024 Corrient'!$K$5:$K$1264,'PIB-Mpal 2015-2024 Corrient'!$A$5:$A$1264,LEFT(E5,4),'PIB-Mpal 2015-2024 Corrient'!$C$5:$C$1264,$D$1)</f>
        <v>197.14942546313998</v>
      </c>
      <c r="F32" s="340">
        <f>SUMIFS('PIB-Mpal 2015-2024 Corrient'!$K$5:$K$1264,'PIB-Mpal 2015-2024 Corrient'!$A$5:$A$1264,LEFT(F5,4),'PIB-Mpal 2015-2024 Corrient'!$C$5:$C$1264,$D$1)</f>
        <v>196.73077962351994</v>
      </c>
      <c r="G32" s="340">
        <f>SUMIFS('PIB-Mpal 2015-2024 Corrient'!$K$5:$K$1264,'PIB-Mpal 2015-2024 Corrient'!$A$5:$A$1264,LEFT(G5,4),'PIB-Mpal 2015-2024 Corrient'!$C$5:$C$1264,$D$1)</f>
        <v>196.42393013853004</v>
      </c>
      <c r="H32" s="340">
        <f>SUMIFS('PIB-Mpal 2015-2024 Corrient'!$K$5:$K$1264,'PIB-Mpal 2015-2024 Corrient'!$A$5:$A$1264,LEFT(H5,4),'PIB-Mpal 2015-2024 Corrient'!$C$5:$C$1264,$D$1)</f>
        <v>300.27480577194001</v>
      </c>
      <c r="I32" s="340">
        <f>SUMIFS('PIB-Mpal 2015-2024 Corrient'!$K$5:$K$1264,'PIB-Mpal 2015-2024 Corrient'!$A$5:$A$1264,LEFT(I5,4),'PIB-Mpal 2015-2024 Corrient'!$C$5:$C$1264,$D$1)</f>
        <v>260.22964570683001</v>
      </c>
      <c r="J32" s="340">
        <f>SUMIFS('PIB-Mpal 2015-2024 Corrient'!$K$5:$K$1264,'PIB-Mpal 2015-2024 Corrient'!$A$5:$A$1264,LEFT(J5,4),'PIB-Mpal 2015-2024 Corrient'!$C$5:$C$1264,$D$1)</f>
        <v>322.00330766008</v>
      </c>
      <c r="K32" s="341">
        <f>SUMIFS('PIB-Mpal 2015-2024 Corrient'!$K$5:$K$1264,'PIB-Mpal 2015-2024 Corrient'!$A$5:$A$1264,LEFT(K5,4),'PIB-Mpal 2015-2024 Corrient'!$C$5:$C$1264,$D$1)</f>
        <v>306.71858185808998</v>
      </c>
      <c r="Z32" s="336"/>
    </row>
    <row r="33" spans="1:26" x14ac:dyDescent="0.3">
      <c r="A33" s="346" t="s">
        <v>120</v>
      </c>
      <c r="B33" s="340">
        <f>SUMIFS('PIB-Mpal 2015-2024 Corrient'!$L$5:$L$1264,'PIB-Mpal 2015-2024 Corrient'!$A$5:$A$1264,LEFT(B5,4),'PIB-Mpal 2015-2024 Corrient'!$C$5:$C$1264,$D$1)</f>
        <v>431.12076650810002</v>
      </c>
      <c r="C33" s="340">
        <f>SUMIFS('PIB-Mpal 2015-2024 Corrient'!$L$5:$L$1264,'PIB-Mpal 2015-2024 Corrient'!$A$5:$A$1264,LEFT(C5,4),'PIB-Mpal 2015-2024 Corrient'!$C$5:$C$1264,$D$1)</f>
        <v>534.51973545166004</v>
      </c>
      <c r="D33" s="340">
        <f>SUMIFS('PIB-Mpal 2015-2024 Corrient'!$L$5:$L$1264,'PIB-Mpal 2015-2024 Corrient'!$A$5:$A$1264,LEFT(D5,4),'PIB-Mpal 2015-2024 Corrient'!$C$5:$C$1264,$D$1)</f>
        <v>549.16663077032001</v>
      </c>
      <c r="E33" s="340">
        <f>SUMIFS('PIB-Mpal 2015-2024 Corrient'!$L$5:$L$1264,'PIB-Mpal 2015-2024 Corrient'!$A$5:$A$1264,LEFT(E5,4),'PIB-Mpal 2015-2024 Corrient'!$C$5:$C$1264,$D$1)</f>
        <v>579.81283779851003</v>
      </c>
      <c r="F33" s="340">
        <f>SUMIFS('PIB-Mpal 2015-2024 Corrient'!$L$5:$L$1264,'PIB-Mpal 2015-2024 Corrient'!$A$5:$A$1264,LEFT(F5,4),'PIB-Mpal 2015-2024 Corrient'!$C$5:$C$1264,$D$1)</f>
        <v>580.85386929286017</v>
      </c>
      <c r="G33" s="340">
        <f>SUMIFS('PIB-Mpal 2015-2024 Corrient'!$L$5:$L$1264,'PIB-Mpal 2015-2024 Corrient'!$A$5:$A$1264,LEFT(G5,4),'PIB-Mpal 2015-2024 Corrient'!$C$5:$C$1264,$D$1)</f>
        <v>391.70464898364008</v>
      </c>
      <c r="H33" s="340">
        <f>SUMIFS('PIB-Mpal 2015-2024 Corrient'!$L$5:$L$1264,'PIB-Mpal 2015-2024 Corrient'!$A$5:$A$1264,LEFT(H5,4),'PIB-Mpal 2015-2024 Corrient'!$C$5:$C$1264,$D$1)</f>
        <v>405.03460109931007</v>
      </c>
      <c r="I33" s="340">
        <f>SUMIFS('PIB-Mpal 2015-2024 Corrient'!$L$5:$L$1264,'PIB-Mpal 2015-2024 Corrient'!$A$5:$A$1264,LEFT(I5,4),'PIB-Mpal 2015-2024 Corrient'!$C$5:$C$1264,$D$1)</f>
        <v>364.97641021709995</v>
      </c>
      <c r="J33" s="340">
        <f>SUMIFS('PIB-Mpal 2015-2024 Corrient'!$L$5:$L$1264,'PIB-Mpal 2015-2024 Corrient'!$A$5:$A$1264,LEFT(J5,4),'PIB-Mpal 2015-2024 Corrient'!$C$5:$C$1264,$D$1)</f>
        <v>369.38350366841007</v>
      </c>
      <c r="K33" s="341">
        <f>SUMIFS('PIB-Mpal 2015-2024 Corrient'!$L$5:$L$1264,'PIB-Mpal 2015-2024 Corrient'!$A$5:$A$1264,LEFT(K5,4),'PIB-Mpal 2015-2024 Corrient'!$C$5:$C$1264,$D$1)</f>
        <v>424.60081982960008</v>
      </c>
      <c r="Z33" s="336"/>
    </row>
    <row r="34" spans="1:26" ht="30.6" x14ac:dyDescent="0.3">
      <c r="A34" s="346" t="s">
        <v>503</v>
      </c>
      <c r="B34" s="340">
        <f>SUMIFS('PIB-Mpal 2015-2024 Corrient'!$N$5:$N$1264,'PIB-Mpal 2015-2024 Corrient'!$A$5:$A$1264,LEFT(B5,4),'PIB-Mpal 2015-2024 Corrient'!$C$5:$C$1264,$D$1)</f>
        <v>231.13327296383</v>
      </c>
      <c r="C34" s="340">
        <f>SUMIFS('PIB-Mpal 2015-2024 Corrient'!$N$5:$N$1264,'PIB-Mpal 2015-2024 Corrient'!$A$5:$A$1264,LEFT(C5,4),'PIB-Mpal 2015-2024 Corrient'!$C$5:$C$1264,$D$1)</f>
        <v>267.38805082601999</v>
      </c>
      <c r="D34" s="340">
        <f>SUMIFS('PIB-Mpal 2015-2024 Corrient'!$N$5:$N$1264,'PIB-Mpal 2015-2024 Corrient'!$A$5:$A$1264,LEFT(D5,4),'PIB-Mpal 2015-2024 Corrient'!$C$5:$C$1264,$D$1)</f>
        <v>248.73842870784003</v>
      </c>
      <c r="E34" s="340">
        <f>SUMIFS('PIB-Mpal 2015-2024 Corrient'!$N$5:$N$1264,'PIB-Mpal 2015-2024 Corrient'!$A$5:$A$1264,LEFT(E5,4),'PIB-Mpal 2015-2024 Corrient'!$C$5:$C$1264,$D$1)</f>
        <v>270.59539302768007</v>
      </c>
      <c r="F34" s="340">
        <f>SUMIFS('PIB-Mpal 2015-2024 Corrient'!$N$5:$N$1264,'PIB-Mpal 2015-2024 Corrient'!$A$5:$A$1264,LEFT(F5,4),'PIB-Mpal 2015-2024 Corrient'!$C$5:$C$1264,$D$1)</f>
        <v>287.09446959028003</v>
      </c>
      <c r="G34" s="340">
        <f>SUMIFS('PIB-Mpal 2015-2024 Corrient'!$N$5:$N$1264,'PIB-Mpal 2015-2024 Corrient'!$A$5:$A$1264,LEFT(G5,4),'PIB-Mpal 2015-2024 Corrient'!$C$5:$C$1264,$D$1)</f>
        <v>242.23273895664997</v>
      </c>
      <c r="H34" s="340">
        <f>SUMIFS('PIB-Mpal 2015-2024 Corrient'!$N$5:$N$1264,'PIB-Mpal 2015-2024 Corrient'!$A$5:$A$1264,LEFT(H5,4),'PIB-Mpal 2015-2024 Corrient'!$C$5:$C$1264,$D$1)</f>
        <v>135.91619215969996</v>
      </c>
      <c r="I34" s="340">
        <f>SUMIFS('PIB-Mpal 2015-2024 Corrient'!$N$5:$N$1264,'PIB-Mpal 2015-2024 Corrient'!$A$5:$A$1264,LEFT(I5,4),'PIB-Mpal 2015-2024 Corrient'!$C$5:$C$1264,$D$1)</f>
        <v>325.17226610401997</v>
      </c>
      <c r="J34" s="340">
        <f>SUMIFS('PIB-Mpal 2015-2024 Corrient'!$N$5:$N$1264,'PIB-Mpal 2015-2024 Corrient'!$A$5:$A$1264,LEFT(J5,4),'PIB-Mpal 2015-2024 Corrient'!$C$5:$C$1264,$D$1)</f>
        <v>443.02104411238992</v>
      </c>
      <c r="K34" s="341">
        <f>SUMIFS('PIB-Mpal 2015-2024 Corrient'!$N$5:$N$1264,'PIB-Mpal 2015-2024 Corrient'!$A$5:$A$1264,LEFT(K5,4),'PIB-Mpal 2015-2024 Corrient'!$C$5:$C$1264,$D$1)</f>
        <v>473.25475092541001</v>
      </c>
      <c r="Z34" s="336"/>
    </row>
    <row r="35" spans="1:26" ht="30.6" x14ac:dyDescent="0.3">
      <c r="A35" s="346" t="s">
        <v>504</v>
      </c>
      <c r="B35" s="340">
        <f>SUMIFS('PIB-Mpal 2015-2024 Corrient'!$O$5:$O$1264,'PIB-Mpal 2015-2024 Corrient'!$A$5:$A$1264,LEFT(B5,4),'PIB-Mpal 2015-2024 Corrient'!$C$5:$C$1264,$D$1)</f>
        <v>1118.9126069996198</v>
      </c>
      <c r="C35" s="340">
        <f>SUMIFS('PIB-Mpal 2015-2024 Corrient'!$O$5:$O$1264,'PIB-Mpal 2015-2024 Corrient'!$A$5:$A$1264,LEFT(C5,4),'PIB-Mpal 2015-2024 Corrient'!$C$5:$C$1264,$D$1)</f>
        <v>1424.56625525509</v>
      </c>
      <c r="D35" s="340">
        <f>SUMIFS('PIB-Mpal 2015-2024 Corrient'!$O$5:$O$1264,'PIB-Mpal 2015-2024 Corrient'!$A$5:$A$1264,LEFT(D5,4),'PIB-Mpal 2015-2024 Corrient'!$C$5:$C$1264,$D$1)</f>
        <v>1368.49238124353</v>
      </c>
      <c r="E35" s="340">
        <f>SUMIFS('PIB-Mpal 2015-2024 Corrient'!$O$5:$O$1264,'PIB-Mpal 2015-2024 Corrient'!$A$5:$A$1264,LEFT(E5,4),'PIB-Mpal 2015-2024 Corrient'!$C$5:$C$1264,$D$1)</f>
        <v>1472.21845930922</v>
      </c>
      <c r="F35" s="340">
        <f>SUMIFS('PIB-Mpal 2015-2024 Corrient'!$O$5:$O$1264,'PIB-Mpal 2015-2024 Corrient'!$A$5:$A$1264,LEFT(F5,4),'PIB-Mpal 2015-2024 Corrient'!$C$5:$C$1264,$D$1)</f>
        <v>1574.57063031238</v>
      </c>
      <c r="G35" s="340">
        <f>SUMIFS('PIB-Mpal 2015-2024 Corrient'!$O$5:$O$1264,'PIB-Mpal 2015-2024 Corrient'!$A$5:$A$1264,LEFT(G5,4),'PIB-Mpal 2015-2024 Corrient'!$C$5:$C$1264,$D$1)</f>
        <v>1461.7782083147101</v>
      </c>
      <c r="H35" s="340">
        <f>SUMIFS('PIB-Mpal 2015-2024 Corrient'!$O$5:$O$1264,'PIB-Mpal 2015-2024 Corrient'!$A$5:$A$1264,LEFT(H5,4),'PIB-Mpal 2015-2024 Corrient'!$C$5:$C$1264,$D$1)</f>
        <v>1802.39926468865</v>
      </c>
      <c r="I35" s="340">
        <f>SUMIFS('PIB-Mpal 2015-2024 Corrient'!$O$5:$O$1264,'PIB-Mpal 2015-2024 Corrient'!$A$5:$A$1264,LEFT(I5,4),'PIB-Mpal 2015-2024 Corrient'!$C$5:$C$1264,$D$1)</f>
        <v>2248.6327524571502</v>
      </c>
      <c r="J35" s="340">
        <f>SUMIFS('PIB-Mpal 2015-2024 Corrient'!$O$5:$O$1264,'PIB-Mpal 2015-2024 Corrient'!$A$5:$A$1264,LEFT(J5,4),'PIB-Mpal 2015-2024 Corrient'!$C$5:$C$1264,$D$1)</f>
        <v>2276.6443810450801</v>
      </c>
      <c r="K35" s="341">
        <f>SUMIFS('PIB-Mpal 2015-2024 Corrient'!$O$5:$O$1264,'PIB-Mpal 2015-2024 Corrient'!$A$5:$A$1264,LEFT(K5,4),'PIB-Mpal 2015-2024 Corrient'!$C$5:$C$1264,$D$1)</f>
        <v>2396.15245456297</v>
      </c>
      <c r="Z35" s="336"/>
    </row>
    <row r="36" spans="1:26" x14ac:dyDescent="0.3">
      <c r="A36" s="346" t="s">
        <v>123</v>
      </c>
      <c r="B36" s="340">
        <f>SUMIFS('PIB-Mpal 2015-2024 Corrient'!$P$5:$P$1264,'PIB-Mpal 2015-2024 Corrient'!$A$5:$A$1264,LEFT(B5,4),'PIB-Mpal 2015-2024 Corrient'!$C$5:$C$1264,$D$1)</f>
        <v>179.89234980939003</v>
      </c>
      <c r="C36" s="340">
        <f>SUMIFS('PIB-Mpal 2015-2024 Corrient'!$P$5:$P$1264,'PIB-Mpal 2015-2024 Corrient'!$A$5:$A$1264,LEFT(C5,4),'PIB-Mpal 2015-2024 Corrient'!$C$5:$C$1264,$D$1)</f>
        <v>199.82319969788003</v>
      </c>
      <c r="D36" s="340">
        <f>SUMIFS('PIB-Mpal 2015-2024 Corrient'!$P$5:$P$1264,'PIB-Mpal 2015-2024 Corrient'!$A$5:$A$1264,LEFT(D5,4),'PIB-Mpal 2015-2024 Corrient'!$C$5:$C$1264,$D$1)</f>
        <v>210.59751938371002</v>
      </c>
      <c r="E36" s="340">
        <f>SUMIFS('PIB-Mpal 2015-2024 Corrient'!$P$5:$P$1264,'PIB-Mpal 2015-2024 Corrient'!$A$5:$A$1264,LEFT(E5,4),'PIB-Mpal 2015-2024 Corrient'!$C$5:$C$1264,$D$1)</f>
        <v>243.17084959309</v>
      </c>
      <c r="F36" s="340">
        <f>SUMIFS('PIB-Mpal 2015-2024 Corrient'!$P$5:$P$1264,'PIB-Mpal 2015-2024 Corrient'!$A$5:$A$1264,LEFT(F5,4),'PIB-Mpal 2015-2024 Corrient'!$C$5:$C$1264,$D$1)</f>
        <v>239.57204818402005</v>
      </c>
      <c r="G36" s="340">
        <f>SUMIFS('PIB-Mpal 2015-2024 Corrient'!$P$5:$P$1264,'PIB-Mpal 2015-2024 Corrient'!$A$5:$A$1264,LEFT(G5,4),'PIB-Mpal 2015-2024 Corrient'!$C$5:$C$1264,$D$1)</f>
        <v>234.85547296926001</v>
      </c>
      <c r="H36" s="340">
        <f>SUMIFS('PIB-Mpal 2015-2024 Corrient'!$P$5:$P$1264,'PIB-Mpal 2015-2024 Corrient'!$A$5:$A$1264,LEFT(H5,4),'PIB-Mpal 2015-2024 Corrient'!$C$5:$C$1264,$D$1)</f>
        <v>279.06665115528</v>
      </c>
      <c r="I36" s="340">
        <f>SUMIFS('PIB-Mpal 2015-2024 Corrient'!$P$5:$P$1264,'PIB-Mpal 2015-2024 Corrient'!$A$5:$A$1264,LEFT(I5,4),'PIB-Mpal 2015-2024 Corrient'!$C$5:$C$1264,$D$1)</f>
        <v>313.94266198730998</v>
      </c>
      <c r="J36" s="340">
        <f>SUMIFS('PIB-Mpal 2015-2024 Corrient'!$P$5:$P$1264,'PIB-Mpal 2015-2024 Corrient'!$A$5:$A$1264,LEFT(J5,4),'PIB-Mpal 2015-2024 Corrient'!$C$5:$C$1264,$D$1)</f>
        <v>332.63710201507001</v>
      </c>
      <c r="K36" s="341">
        <f>SUMIFS('PIB-Mpal 2015-2024 Corrient'!$P$5:$P$1264,'PIB-Mpal 2015-2024 Corrient'!$A$5:$A$1264,LEFT(K5,4),'PIB-Mpal 2015-2024 Corrient'!$C$5:$C$1264,$D$1)</f>
        <v>332.31830824087001</v>
      </c>
      <c r="Z36" s="336"/>
    </row>
    <row r="37" spans="1:26" ht="28.8" x14ac:dyDescent="0.3">
      <c r="A37" s="346" t="s">
        <v>124</v>
      </c>
      <c r="B37" s="340">
        <f>SUMIFS('PIB-Mpal 2015-2024 Corrient'!$Q$5:$Q$1264,'PIB-Mpal 2015-2024 Corrient'!$A$5:$A$1264,LEFT(B5,4),'PIB-Mpal 2015-2024 Corrient'!$C$5:$C$1264,$D$1)</f>
        <v>160.49149139987998</v>
      </c>
      <c r="C37" s="340">
        <f>SUMIFS('PIB-Mpal 2015-2024 Corrient'!$Q$5:$Q$1264,'PIB-Mpal 2015-2024 Corrient'!$A$5:$A$1264,LEFT(C5,4),'PIB-Mpal 2015-2024 Corrient'!$C$5:$C$1264,$D$1)</f>
        <v>184.79136542895</v>
      </c>
      <c r="D37" s="340">
        <f>SUMIFS('PIB-Mpal 2015-2024 Corrient'!$Q$5:$Q$1264,'PIB-Mpal 2015-2024 Corrient'!$A$5:$A$1264,LEFT(D5,4),'PIB-Mpal 2015-2024 Corrient'!$C$5:$C$1264,$D$1)</f>
        <v>188.35247803234</v>
      </c>
      <c r="E37" s="340">
        <f>SUMIFS('PIB-Mpal 2015-2024 Corrient'!$Q$5:$Q$1264,'PIB-Mpal 2015-2024 Corrient'!$A$5:$A$1264,LEFT(E5,4),'PIB-Mpal 2015-2024 Corrient'!$C$5:$C$1264,$D$1)</f>
        <v>183.23213168226002</v>
      </c>
      <c r="F37" s="340">
        <f>SUMIFS('PIB-Mpal 2015-2024 Corrient'!$Q$5:$Q$1264,'PIB-Mpal 2015-2024 Corrient'!$A$5:$A$1264,LEFT(F5,4),'PIB-Mpal 2015-2024 Corrient'!$C$5:$C$1264,$D$1)</f>
        <v>207.09516954934998</v>
      </c>
      <c r="G37" s="340">
        <f>SUMIFS('PIB-Mpal 2015-2024 Corrient'!$Q$5:$Q$1264,'PIB-Mpal 2015-2024 Corrient'!$A$5:$A$1264,LEFT(G5,4),'PIB-Mpal 2015-2024 Corrient'!$C$5:$C$1264,$D$1)</f>
        <v>225.04151446692995</v>
      </c>
      <c r="H37" s="340">
        <f>SUMIFS('PIB-Mpal 2015-2024 Corrient'!$Q$5:$Q$1264,'PIB-Mpal 2015-2024 Corrient'!$A$5:$A$1264,LEFT(H5,4),'PIB-Mpal 2015-2024 Corrient'!$C$5:$C$1264,$D$1)</f>
        <v>250.14830031084</v>
      </c>
      <c r="I37" s="340">
        <f>SUMIFS('PIB-Mpal 2015-2024 Corrient'!$Q$5:$Q$1264,'PIB-Mpal 2015-2024 Corrient'!$A$5:$A$1264,LEFT(I5,4),'PIB-Mpal 2015-2024 Corrient'!$C$5:$C$1264,$D$1)</f>
        <v>272.95335428483003</v>
      </c>
      <c r="J37" s="340">
        <f>SUMIFS('PIB-Mpal 2015-2024 Corrient'!$Q$5:$Q$1264,'PIB-Mpal 2015-2024 Corrient'!$A$5:$A$1264,LEFT(J5,4),'PIB-Mpal 2015-2024 Corrient'!$C$5:$C$1264,$D$1)</f>
        <v>353.26194130060998</v>
      </c>
      <c r="K37" s="341">
        <f>SUMIFS('PIB-Mpal 2015-2024 Corrient'!$Q$5:$Q$1264,'PIB-Mpal 2015-2024 Corrient'!$A$5:$A$1264,LEFT(K5,4),'PIB-Mpal 2015-2024 Corrient'!$C$5:$C$1264,$D$1)</f>
        <v>383.56778239520997</v>
      </c>
      <c r="Z37" s="336"/>
    </row>
    <row r="38" spans="1:26" x14ac:dyDescent="0.3">
      <c r="A38" s="346" t="s">
        <v>125</v>
      </c>
      <c r="B38" s="340">
        <f>SUMIFS('PIB-Mpal 2015-2024 Corrient'!$R$5:$R$1264,'PIB-Mpal 2015-2024 Corrient'!$A$5:$A$1264,LEFT(B5,4),'PIB-Mpal 2015-2024 Corrient'!$C$5:$C$1264,$D$1)</f>
        <v>313.44325651253996</v>
      </c>
      <c r="C38" s="340">
        <f>SUMIFS('PIB-Mpal 2015-2024 Corrient'!$R$5:$R$1264,'PIB-Mpal 2015-2024 Corrient'!$A$5:$A$1264,LEFT(C5,4),'PIB-Mpal 2015-2024 Corrient'!$C$5:$C$1264,$D$1)</f>
        <v>354.80289093041</v>
      </c>
      <c r="D38" s="340">
        <f>SUMIFS('PIB-Mpal 2015-2024 Corrient'!$R$5:$R$1264,'PIB-Mpal 2015-2024 Corrient'!$A$5:$A$1264,LEFT(D5,4),'PIB-Mpal 2015-2024 Corrient'!$C$5:$C$1264,$D$1)</f>
        <v>352.43218742515</v>
      </c>
      <c r="E38" s="340">
        <f>SUMIFS('PIB-Mpal 2015-2024 Corrient'!$R$5:$R$1264,'PIB-Mpal 2015-2024 Corrient'!$A$5:$A$1264,LEFT(E5,4),'PIB-Mpal 2015-2024 Corrient'!$C$5:$C$1264,$D$1)</f>
        <v>415.30357055234992</v>
      </c>
      <c r="F38" s="340">
        <f>SUMIFS('PIB-Mpal 2015-2024 Corrient'!$R$5:$R$1264,'PIB-Mpal 2015-2024 Corrient'!$A$5:$A$1264,LEFT(F5,4),'PIB-Mpal 2015-2024 Corrient'!$C$5:$C$1264,$D$1)</f>
        <v>437.40528826140002</v>
      </c>
      <c r="G38" s="340">
        <f>SUMIFS('PIB-Mpal 2015-2024 Corrient'!$R$5:$R$1264,'PIB-Mpal 2015-2024 Corrient'!$A$5:$A$1264,LEFT(G5,4),'PIB-Mpal 2015-2024 Corrient'!$C$5:$C$1264,$D$1)</f>
        <v>448.42063794705001</v>
      </c>
      <c r="H38" s="340">
        <f>SUMIFS('PIB-Mpal 2015-2024 Corrient'!$R$5:$R$1264,'PIB-Mpal 2015-2024 Corrient'!$A$5:$A$1264,LEFT(H5,4),'PIB-Mpal 2015-2024 Corrient'!$C$5:$C$1264,$D$1)</f>
        <v>477.16481705452998</v>
      </c>
      <c r="I38" s="340">
        <f>SUMIFS('PIB-Mpal 2015-2024 Corrient'!$R$5:$R$1264,'PIB-Mpal 2015-2024 Corrient'!$A$5:$A$1264,LEFT(I5,4),'PIB-Mpal 2015-2024 Corrient'!$C$5:$C$1264,$D$1)</f>
        <v>523.10016602376993</v>
      </c>
      <c r="J38" s="340">
        <f>SUMIFS('PIB-Mpal 2015-2024 Corrient'!$R$5:$R$1264,'PIB-Mpal 2015-2024 Corrient'!$A$5:$A$1264,LEFT(J5,4),'PIB-Mpal 2015-2024 Corrient'!$C$5:$C$1264,$D$1)</f>
        <v>551.74286322440992</v>
      </c>
      <c r="K38" s="341">
        <f>SUMIFS('PIB-Mpal 2015-2024 Corrient'!$R$5:$R$1264,'PIB-Mpal 2015-2024 Corrient'!$A$5:$A$1264,LEFT(K5,4),'PIB-Mpal 2015-2024 Corrient'!$C$5:$C$1264,$D$1)</f>
        <v>595.20458655822006</v>
      </c>
      <c r="Z38" s="336"/>
    </row>
    <row r="39" spans="1:26" ht="30.6" x14ac:dyDescent="0.3">
      <c r="A39" s="346" t="s">
        <v>505</v>
      </c>
      <c r="B39" s="340">
        <f>SUMIFS('PIB-Mpal 2015-2024 Corrient'!$S$5:$S$1264,'PIB-Mpal 2015-2024 Corrient'!$A$5:$A$1264,LEFT(B5,4),'PIB-Mpal 2015-2024 Corrient'!$C$5:$C$1264,$D$1)</f>
        <v>582.7555606617301</v>
      </c>
      <c r="C39" s="340">
        <f>SUMIFS('PIB-Mpal 2015-2024 Corrient'!$S$5:$S$1264,'PIB-Mpal 2015-2024 Corrient'!$A$5:$A$1264,LEFT(C5,4),'PIB-Mpal 2015-2024 Corrient'!$C$5:$C$1264,$D$1)</f>
        <v>565.84237635245995</v>
      </c>
      <c r="D39" s="340">
        <f>SUMIFS('PIB-Mpal 2015-2024 Corrient'!$S$5:$S$1264,'PIB-Mpal 2015-2024 Corrient'!$A$5:$A$1264,LEFT(D5,4),'PIB-Mpal 2015-2024 Corrient'!$C$5:$C$1264,$D$1)</f>
        <v>614.14967103743993</v>
      </c>
      <c r="E39" s="340">
        <f>SUMIFS('PIB-Mpal 2015-2024 Corrient'!$S$5:$S$1264,'PIB-Mpal 2015-2024 Corrient'!$A$5:$A$1264,LEFT(E5,4),'PIB-Mpal 2015-2024 Corrient'!$C$5:$C$1264,$D$1)</f>
        <v>664.40907931177992</v>
      </c>
      <c r="F39" s="340">
        <f>SUMIFS('PIB-Mpal 2015-2024 Corrient'!$S$5:$S$1264,'PIB-Mpal 2015-2024 Corrient'!$A$5:$A$1264,LEFT(F5,4),'PIB-Mpal 2015-2024 Corrient'!$C$5:$C$1264,$D$1)</f>
        <v>679.84539436377997</v>
      </c>
      <c r="G39" s="340">
        <f>SUMIFS('PIB-Mpal 2015-2024 Corrient'!$S$5:$S$1264,'PIB-Mpal 2015-2024 Corrient'!$A$5:$A$1264,LEFT(G5,4),'PIB-Mpal 2015-2024 Corrient'!$C$5:$C$1264,$D$1)</f>
        <v>674.89521615887998</v>
      </c>
      <c r="H39" s="340">
        <f>SUMIFS('PIB-Mpal 2015-2024 Corrient'!$S$5:$S$1264,'PIB-Mpal 2015-2024 Corrient'!$A$5:$A$1264,LEFT(H5,4),'PIB-Mpal 2015-2024 Corrient'!$C$5:$C$1264,$D$1)</f>
        <v>839.00708753795004</v>
      </c>
      <c r="I39" s="340">
        <f>SUMIFS('PIB-Mpal 2015-2024 Corrient'!$S$5:$S$1264,'PIB-Mpal 2015-2024 Corrient'!$A$5:$A$1264,LEFT(I5,4),'PIB-Mpal 2015-2024 Corrient'!$C$5:$C$1264,$D$1)</f>
        <v>948.68843143842003</v>
      </c>
      <c r="J39" s="340">
        <f>SUMIFS('PIB-Mpal 2015-2024 Corrient'!$S$5:$S$1264,'PIB-Mpal 2015-2024 Corrient'!$A$5:$A$1264,LEFT(J5,4),'PIB-Mpal 2015-2024 Corrient'!$C$5:$C$1264,$D$1)</f>
        <v>1063.3622015813501</v>
      </c>
      <c r="K39" s="341">
        <f>SUMIFS('PIB-Mpal 2015-2024 Corrient'!$S$5:$S$1264,'PIB-Mpal 2015-2024 Corrient'!$A$5:$A$1264,LEFT(K5,4),'PIB-Mpal 2015-2024 Corrient'!$C$5:$C$1264,$D$1)</f>
        <v>1135.6323728186701</v>
      </c>
      <c r="Z39" s="336"/>
    </row>
    <row r="40" spans="1:26" ht="30.6" x14ac:dyDescent="0.3">
      <c r="A40" s="346" t="s">
        <v>506</v>
      </c>
      <c r="B40" s="340">
        <f>SUMIFS('PIB-Mpal 2015-2024 Corrient'!$T$5:$T$1264,'PIB-Mpal 2015-2024 Corrient'!$A$5:$A$1264,LEFT(B5,4),'PIB-Mpal 2015-2024 Corrient'!$C$5:$C$1264,$D$1)</f>
        <v>1124.2979752886499</v>
      </c>
      <c r="C40" s="340">
        <f>SUMIFS('PIB-Mpal 2015-2024 Corrient'!$T$5:$T$1264,'PIB-Mpal 2015-2024 Corrient'!$A$5:$A$1264,LEFT(C5,4),'PIB-Mpal 2015-2024 Corrient'!$C$5:$C$1264,$D$1)</f>
        <v>838.97990533476002</v>
      </c>
      <c r="D40" s="340">
        <f>SUMIFS('PIB-Mpal 2015-2024 Corrient'!$T$5:$T$1264,'PIB-Mpal 2015-2024 Corrient'!$A$5:$A$1264,LEFT(D5,4),'PIB-Mpal 2015-2024 Corrient'!$C$5:$C$1264,$D$1)</f>
        <v>1266.5033412376201</v>
      </c>
      <c r="E40" s="340">
        <f>SUMIFS('PIB-Mpal 2015-2024 Corrient'!$T$5:$T$1264,'PIB-Mpal 2015-2024 Corrient'!$A$5:$A$1264,LEFT(E5,4),'PIB-Mpal 2015-2024 Corrient'!$C$5:$C$1264,$D$1)</f>
        <v>1279.17810627532</v>
      </c>
      <c r="F40" s="340">
        <f>SUMIFS('PIB-Mpal 2015-2024 Corrient'!$T$5:$T$1264,'PIB-Mpal 2015-2024 Corrient'!$A$5:$A$1264,LEFT(F5,4),'PIB-Mpal 2015-2024 Corrient'!$C$5:$C$1264,$D$1)</f>
        <v>1360.8951944067701</v>
      </c>
      <c r="G40" s="340">
        <f>SUMIFS('PIB-Mpal 2015-2024 Corrient'!$T$5:$T$1264,'PIB-Mpal 2015-2024 Corrient'!$A$5:$A$1264,LEFT(G5,4),'PIB-Mpal 2015-2024 Corrient'!$C$5:$C$1264,$D$1)</f>
        <v>1458.7759192125502</v>
      </c>
      <c r="H40" s="340">
        <f>SUMIFS('PIB-Mpal 2015-2024 Corrient'!$T$5:$T$1264,'PIB-Mpal 2015-2024 Corrient'!$A$5:$A$1264,LEFT(H5,4),'PIB-Mpal 2015-2024 Corrient'!$C$5:$C$1264,$D$1)</f>
        <v>1808.1229055733299</v>
      </c>
      <c r="I40" s="340">
        <f>SUMIFS('PIB-Mpal 2015-2024 Corrient'!$T$5:$T$1264,'PIB-Mpal 2015-2024 Corrient'!$A$5:$A$1264,LEFT(I5,4),'PIB-Mpal 2015-2024 Corrient'!$C$5:$C$1264,$D$1)</f>
        <v>1836.69641319126</v>
      </c>
      <c r="J40" s="340">
        <f>SUMIFS('PIB-Mpal 2015-2024 Corrient'!$T$5:$T$1264,'PIB-Mpal 2015-2024 Corrient'!$A$5:$A$1264,LEFT(J5,4),'PIB-Mpal 2015-2024 Corrient'!$C$5:$C$1264,$D$1)</f>
        <v>2280.73542956662</v>
      </c>
      <c r="K40" s="341">
        <f>SUMIFS('PIB-Mpal 2015-2024 Corrient'!$T$5:$T$1264,'PIB-Mpal 2015-2024 Corrient'!$A$5:$A$1264,LEFT(K5,4),'PIB-Mpal 2015-2024 Corrient'!$C$5:$C$1264,$D$1)</f>
        <v>2774.6702344851201</v>
      </c>
      <c r="Z40" s="336"/>
    </row>
    <row r="41" spans="1:26" ht="45.6" thickBot="1" x14ac:dyDescent="0.35">
      <c r="A41" s="347" t="s">
        <v>507</v>
      </c>
      <c r="B41" s="348">
        <f>SUMIFS('PIB-Mpal 2015-2024 Corrient'!$U$5:$U$1264,'PIB-Mpal 2015-2024 Corrient'!$A$5:$A$1264,LEFT(B5,4),'PIB-Mpal 2015-2024 Corrient'!$C$5:$C$1264,$D$1)</f>
        <v>118.48072549644</v>
      </c>
      <c r="C41" s="348">
        <f>SUMIFS('PIB-Mpal 2015-2024 Corrient'!$U$5:$U$1264,'PIB-Mpal 2015-2024 Corrient'!$A$5:$A$1264,LEFT(C5,4),'PIB-Mpal 2015-2024 Corrient'!$C$5:$C$1264,$D$1)</f>
        <v>143.87378466043998</v>
      </c>
      <c r="D41" s="348">
        <f>SUMIFS('PIB-Mpal 2015-2024 Corrient'!$U$5:$U$1264,'PIB-Mpal 2015-2024 Corrient'!$A$5:$A$1264,LEFT(D5,4),'PIB-Mpal 2015-2024 Corrient'!$C$5:$C$1264,$D$1)</f>
        <v>143.87274414893997</v>
      </c>
      <c r="E41" s="348">
        <f>SUMIFS('PIB-Mpal 2015-2024 Corrient'!$U$5:$U$1264,'PIB-Mpal 2015-2024 Corrient'!$A$5:$A$1264,LEFT(E5,4),'PIB-Mpal 2015-2024 Corrient'!$C$5:$C$1264,$D$1)</f>
        <v>157.80490690539</v>
      </c>
      <c r="F41" s="348">
        <f>SUMIFS('PIB-Mpal 2015-2024 Corrient'!$U$5:$U$1264,'PIB-Mpal 2015-2024 Corrient'!$A$5:$A$1264,LEFT(F5,4),'PIB-Mpal 2015-2024 Corrient'!$C$5:$C$1264,$D$1)</f>
        <v>180.94293901587002</v>
      </c>
      <c r="G41" s="348">
        <f>SUMIFS('PIB-Mpal 2015-2024 Corrient'!$U$5:$U$1264,'PIB-Mpal 2015-2024 Corrient'!$A$5:$A$1264,LEFT(G5,4),'PIB-Mpal 2015-2024 Corrient'!$C$5:$C$1264,$D$1)</f>
        <v>163.13765390547999</v>
      </c>
      <c r="H41" s="348">
        <f>SUMIFS('PIB-Mpal 2015-2024 Corrient'!$U$5:$U$1264,'PIB-Mpal 2015-2024 Corrient'!$A$5:$A$1264,LEFT(H5,4),'PIB-Mpal 2015-2024 Corrient'!$C$5:$C$1264,$D$1)</f>
        <v>228.56925356458001</v>
      </c>
      <c r="I41" s="348">
        <f>SUMIFS('PIB-Mpal 2015-2024 Corrient'!$U$5:$U$1264,'PIB-Mpal 2015-2024 Corrient'!$A$5:$A$1264,LEFT(I5,4),'PIB-Mpal 2015-2024 Corrient'!$C$5:$C$1264,$D$1)</f>
        <v>336.98244263424999</v>
      </c>
      <c r="J41" s="348">
        <f>SUMIFS('PIB-Mpal 2015-2024 Corrient'!$U$5:$U$1264,'PIB-Mpal 2015-2024 Corrient'!$A$5:$A$1264,LEFT(J5,4),'PIB-Mpal 2015-2024 Corrient'!$C$5:$C$1264,$D$1)</f>
        <v>465.33183361554006</v>
      </c>
      <c r="K41" s="349">
        <f>SUMIFS('PIB-Mpal 2015-2024 Corrient'!$U$5:$U$1264,'PIB-Mpal 2015-2024 Corrient'!$A$5:$A$1264,LEFT(K5,4),'PIB-Mpal 2015-2024 Corrient'!$C$5:$C$1264,$D$1)</f>
        <v>522.98497139304015</v>
      </c>
      <c r="Z41" s="336"/>
    </row>
    <row r="42" spans="1:26" ht="16.2" thickBot="1" x14ac:dyDescent="0.35">
      <c r="A42" s="357" t="s">
        <v>508</v>
      </c>
      <c r="B42" s="358">
        <f>SUM(B30:B41)</f>
        <v>6734.2041050446896</v>
      </c>
      <c r="C42" s="358">
        <f t="shared" ref="C42:I42" si="8">SUM(C30:C41)</f>
        <v>7431.1808351108593</v>
      </c>
      <c r="D42" s="358">
        <f t="shared" si="8"/>
        <v>7559.3607243707602</v>
      </c>
      <c r="E42" s="358">
        <f t="shared" si="8"/>
        <v>8081.3499655742398</v>
      </c>
      <c r="F42" s="358">
        <f t="shared" si="8"/>
        <v>8463.8847199538595</v>
      </c>
      <c r="G42" s="358">
        <f t="shared" si="8"/>
        <v>8537.5900458133001</v>
      </c>
      <c r="H42" s="358">
        <f t="shared" si="8"/>
        <v>10391.630709122397</v>
      </c>
      <c r="I42" s="358">
        <f t="shared" si="8"/>
        <v>12308.12575787097</v>
      </c>
      <c r="J42" s="358">
        <f>SUM(J30:J41)</f>
        <v>13914.853102233263</v>
      </c>
      <c r="K42" s="359">
        <f>SUM(K30:K41)</f>
        <v>15435.147948187672</v>
      </c>
      <c r="Z42" s="336"/>
    </row>
    <row r="43" spans="1:26" x14ac:dyDescent="0.3">
      <c r="A43" s="360" t="s">
        <v>509</v>
      </c>
      <c r="B43" s="361">
        <f>SUMIFS('PIB-Mpal 2015-2024 Corrient'!$X$5:$X$1264,'PIB-Mpal 2015-2024 Corrient'!$A$5:$A$1264,LEFT(B5,4),'PIB-Mpal 2015-2024 Corrient'!$C$5:$C$1264,$D$1)</f>
        <v>676.80047465334894</v>
      </c>
      <c r="C43" s="361">
        <f>SUMIFS('PIB-Mpal 2015-2024 Corrient'!$X$5:$X$1264,'PIB-Mpal 2015-2024 Corrient'!$A$5:$A$1264,LEFT(C5,4),'PIB-Mpal 2015-2024 Corrient'!$C$5:$C$1264,$D$1)</f>
        <v>693.61160433473924</v>
      </c>
      <c r="D43" s="361">
        <f>SUMIFS('PIB-Mpal 2015-2024 Corrient'!$X$5:$X$1264,'PIB-Mpal 2015-2024 Corrient'!$A$5:$A$1264,LEFT(D5,4),'PIB-Mpal 2015-2024 Corrient'!$C$5:$C$1264,$D$1)</f>
        <v>746.94152182834864</v>
      </c>
      <c r="E43" s="361">
        <f>SUMIFS('PIB-Mpal 2015-2024 Corrient'!$X$5:$X$1264,'PIB-Mpal 2015-2024 Corrient'!$A$5:$A$1264,LEFT(E5,4),'PIB-Mpal 2015-2024 Corrient'!$C$5:$C$1264,$D$1)</f>
        <v>800.52934098978653</v>
      </c>
      <c r="F43" s="361">
        <f>SUMIFS('PIB-Mpal 2015-2024 Corrient'!$X$5:$X$1264,'PIB-Mpal 2015-2024 Corrient'!$A$5:$A$1264,LEFT(F5,4),'PIB-Mpal 2015-2024 Corrient'!$C$5:$C$1264,$D$1)</f>
        <v>855.35273477285045</v>
      </c>
      <c r="G43" s="361">
        <f>SUMIFS('PIB-Mpal 2015-2024 Corrient'!$X$5:$X$1264,'PIB-Mpal 2015-2024 Corrient'!$A$5:$A$1264,LEFT(G5,4),'PIB-Mpal 2015-2024 Corrient'!$C$5:$C$1264,$D$1)</f>
        <v>782.59474153436884</v>
      </c>
      <c r="H43" s="361">
        <f>SUMIFS('PIB-Mpal 2015-2024 Corrient'!$X$5:$X$1264,'PIB-Mpal 2015-2024 Corrient'!$A$5:$A$1264,LEFT(H5,4),'PIB-Mpal 2015-2024 Corrient'!$C$5:$C$1264,$D$1)</f>
        <v>1022.8507933029282</v>
      </c>
      <c r="I43" s="361">
        <f>SUMIFS('PIB-Mpal 2015-2024 Corrient'!$X$5:$X$1264,'PIB-Mpal 2015-2024 Corrient'!$A$5:$A$1264,LEFT(I5,4),'PIB-Mpal 2015-2024 Corrient'!$C$5:$C$1264,$D$1)</f>
        <v>1355.3628701938505</v>
      </c>
      <c r="J43" s="361">
        <f>SUMIFS('PIB-Mpal 2015-2024 Corrient'!$X$5:$X$1264,'PIB-Mpal 2015-2024 Corrient'!$A$5:$A$1264,LEFT(J5,4),'PIB-Mpal 2015-2024 Corrient'!$C$5:$C$1264,$D$1)</f>
        <v>1434.7997331987176</v>
      </c>
      <c r="K43" s="362">
        <f>SUMIFS('PIB-Mpal 2015-2024 Corrient'!$X$5:$X$1264,'PIB-Mpal 2015-2024 Corrient'!$A$5:$A$1264,LEFT(K5,4),'PIB-Mpal 2015-2024 Corrient'!$C$5:$C$1264,$D$1)</f>
        <v>1520.4821559123563</v>
      </c>
      <c r="Z43" s="336"/>
    </row>
    <row r="44" spans="1:26" ht="29.4" thickBot="1" x14ac:dyDescent="0.35">
      <c r="A44" s="571" t="s">
        <v>510</v>
      </c>
      <c r="B44" s="572">
        <f>B43+B42</f>
        <v>7411.0045796980385</v>
      </c>
      <c r="C44" s="572">
        <f t="shared" ref="C44:I44" si="9">C43+C42</f>
        <v>8124.7924394455986</v>
      </c>
      <c r="D44" s="572">
        <f t="shared" si="9"/>
        <v>8306.3022461991095</v>
      </c>
      <c r="E44" s="572">
        <f t="shared" si="9"/>
        <v>8881.8793065640257</v>
      </c>
      <c r="F44" s="572">
        <f t="shared" si="9"/>
        <v>9319.23745472671</v>
      </c>
      <c r="G44" s="572">
        <f t="shared" si="9"/>
        <v>9320.184787347669</v>
      </c>
      <c r="H44" s="572">
        <f t="shared" si="9"/>
        <v>11414.481502425326</v>
      </c>
      <c r="I44" s="572">
        <f t="shared" si="9"/>
        <v>13663.488628064821</v>
      </c>
      <c r="J44" s="572">
        <f>J43+J42</f>
        <v>15349.65283543198</v>
      </c>
      <c r="K44" s="573">
        <f>K43+K42</f>
        <v>16955.63010410003</v>
      </c>
      <c r="Z44" s="336"/>
    </row>
    <row r="45" spans="1:26" x14ac:dyDescent="0.3">
      <c r="B45" s="354"/>
      <c r="C45" s="354"/>
      <c r="D45" s="354"/>
      <c r="E45" s="354"/>
      <c r="F45" s="354"/>
      <c r="G45" s="354"/>
      <c r="H45" s="354"/>
      <c r="I45" s="354"/>
      <c r="J45" s="354"/>
      <c r="Z45" s="336"/>
    </row>
    <row r="46" spans="1:26" x14ac:dyDescent="0.3">
      <c r="Z46" s="336"/>
    </row>
    <row r="47" spans="1:26" x14ac:dyDescent="0.3">
      <c r="A47" s="699" t="s">
        <v>512</v>
      </c>
      <c r="B47" s="700"/>
      <c r="C47" s="700"/>
      <c r="D47" s="700"/>
      <c r="E47" s="700"/>
      <c r="F47" s="700"/>
      <c r="G47" s="701"/>
      <c r="Z47" s="336"/>
    </row>
    <row r="48" spans="1:26" ht="15" customHeight="1" x14ac:dyDescent="0.3">
      <c r="A48" s="694" t="s">
        <v>513</v>
      </c>
      <c r="B48" s="695"/>
      <c r="C48" s="695"/>
      <c r="D48" s="695"/>
      <c r="E48" s="695"/>
      <c r="F48" s="695"/>
      <c r="G48" s="735"/>
      <c r="Z48" s="336"/>
    </row>
    <row r="49" spans="1:26" x14ac:dyDescent="0.3">
      <c r="A49" s="694"/>
      <c r="B49" s="695"/>
      <c r="C49" s="695"/>
      <c r="D49" s="695"/>
      <c r="E49" s="695"/>
      <c r="F49" s="695"/>
      <c r="G49" s="735"/>
      <c r="Z49" s="336"/>
    </row>
    <row r="50" spans="1:26" x14ac:dyDescent="0.3">
      <c r="A50" s="694"/>
      <c r="B50" s="695"/>
      <c r="C50" s="695"/>
      <c r="D50" s="695"/>
      <c r="E50" s="695"/>
      <c r="F50" s="695"/>
      <c r="G50" s="735"/>
      <c r="Z50" s="336"/>
    </row>
    <row r="51" spans="1:26" x14ac:dyDescent="0.3">
      <c r="A51" s="694"/>
      <c r="B51" s="695"/>
      <c r="C51" s="695"/>
      <c r="D51" s="695"/>
      <c r="E51" s="695"/>
      <c r="F51" s="695"/>
      <c r="G51" s="735"/>
      <c r="Z51" s="336"/>
    </row>
    <row r="52" spans="1:26" x14ac:dyDescent="0.3">
      <c r="A52" s="694"/>
      <c r="B52" s="695"/>
      <c r="C52" s="695"/>
      <c r="D52" s="695"/>
      <c r="E52" s="695"/>
      <c r="F52" s="695"/>
      <c r="G52" s="735"/>
      <c r="Z52" s="336"/>
    </row>
    <row r="53" spans="1:26" x14ac:dyDescent="0.3">
      <c r="A53" s="694"/>
      <c r="B53" s="695"/>
      <c r="C53" s="695"/>
      <c r="D53" s="695"/>
      <c r="E53" s="695"/>
      <c r="F53" s="695"/>
      <c r="G53" s="735"/>
      <c r="Z53" s="336"/>
    </row>
    <row r="54" spans="1:26" x14ac:dyDescent="0.3">
      <c r="A54" s="694"/>
      <c r="B54" s="695"/>
      <c r="C54" s="695"/>
      <c r="D54" s="695"/>
      <c r="E54" s="695"/>
      <c r="F54" s="695"/>
      <c r="G54" s="735"/>
      <c r="Z54" s="336"/>
    </row>
    <row r="55" spans="1:26" x14ac:dyDescent="0.3">
      <c r="A55" s="694"/>
      <c r="B55" s="695"/>
      <c r="C55" s="695"/>
      <c r="D55" s="695"/>
      <c r="E55" s="695"/>
      <c r="F55" s="695"/>
      <c r="G55" s="735"/>
      <c r="Z55" s="336"/>
    </row>
    <row r="56" spans="1:26" x14ac:dyDescent="0.3">
      <c r="A56" s="694"/>
      <c r="B56" s="695"/>
      <c r="C56" s="695"/>
      <c r="D56" s="695"/>
      <c r="E56" s="695"/>
      <c r="F56" s="695"/>
      <c r="G56" s="735"/>
      <c r="Z56" s="336"/>
    </row>
    <row r="57" spans="1:26" x14ac:dyDescent="0.3">
      <c r="A57" s="694"/>
      <c r="B57" s="695"/>
      <c r="C57" s="695"/>
      <c r="D57" s="695"/>
      <c r="E57" s="695"/>
      <c r="F57" s="695"/>
      <c r="G57" s="735"/>
      <c r="Z57" s="336"/>
    </row>
    <row r="58" spans="1:26" x14ac:dyDescent="0.3">
      <c r="A58" s="694"/>
      <c r="B58" s="695"/>
      <c r="C58" s="695"/>
      <c r="D58" s="695"/>
      <c r="E58" s="695"/>
      <c r="F58" s="695"/>
      <c r="G58" s="735"/>
      <c r="Z58" s="336"/>
    </row>
    <row r="59" spans="1:26" x14ac:dyDescent="0.3">
      <c r="A59" s="696"/>
      <c r="B59" s="697"/>
      <c r="C59" s="697"/>
      <c r="D59" s="697"/>
      <c r="E59" s="697"/>
      <c r="F59" s="697"/>
      <c r="G59" s="736"/>
      <c r="Z59" s="336"/>
    </row>
    <row r="60" spans="1:26" x14ac:dyDescent="0.3">
      <c r="Z60" s="336"/>
    </row>
    <row r="61" spans="1:26" x14ac:dyDescent="0.3">
      <c r="Z61" s="336"/>
    </row>
    <row r="62" spans="1:26" ht="15.6" x14ac:dyDescent="0.3">
      <c r="A62" s="680" t="s">
        <v>590</v>
      </c>
      <c r="B62" s="680"/>
      <c r="C62" s="680"/>
      <c r="D62" s="680"/>
      <c r="E62" s="680"/>
      <c r="F62" s="680"/>
      <c r="G62" s="680"/>
      <c r="H62" s="680"/>
      <c r="I62" s="680"/>
      <c r="J62" s="680"/>
      <c r="K62" s="680"/>
      <c r="Z62" s="336"/>
    </row>
    <row r="63" spans="1:26" ht="29.25" customHeight="1" thickBot="1" x14ac:dyDescent="0.35">
      <c r="A63" s="682" t="str">
        <f>"Distribución del valor agregado por ramas de actividad económica subregión de "&amp;B1&amp;"  (miles de Millones de pesos) 2015 - 2024pr "</f>
        <v xml:space="preserve">Distribución del valor agregado por ramas de actividad económica subregión de Urabá  (miles de Millones de pesos) 2015 - 2024pr </v>
      </c>
      <c r="B63" s="682"/>
      <c r="C63" s="682"/>
      <c r="D63" s="682"/>
      <c r="E63" s="682"/>
      <c r="F63" s="682"/>
      <c r="G63" s="682"/>
      <c r="H63" s="682"/>
      <c r="I63" s="682"/>
      <c r="J63" s="682"/>
      <c r="K63" s="682"/>
      <c r="Z63" s="336"/>
    </row>
    <row r="64" spans="1:26" ht="15" thickBot="1" x14ac:dyDescent="0.35">
      <c r="A64" s="275" t="s">
        <v>502</v>
      </c>
      <c r="B64" s="577">
        <v>2015</v>
      </c>
      <c r="C64" s="577">
        <v>2016</v>
      </c>
      <c r="D64" s="577">
        <v>2017</v>
      </c>
      <c r="E64" s="577">
        <v>2018</v>
      </c>
      <c r="F64" s="577">
        <v>2019</v>
      </c>
      <c r="G64" s="577">
        <v>2020</v>
      </c>
      <c r="H64" s="577">
        <v>2021</v>
      </c>
      <c r="I64" s="577">
        <v>2022</v>
      </c>
      <c r="J64" s="577" t="s">
        <v>483</v>
      </c>
      <c r="K64" s="276" t="s">
        <v>484</v>
      </c>
      <c r="L64" s="137" t="str">
        <f>"Tasa de variación del PIB Depártamento de Antioquia y subregión de "&amp;B1&amp;" 2016 - 2023pr"</f>
        <v>Tasa de variación del PIB Depártamento de Antioquia y subregión de Urabá 2016 - 2023pr</v>
      </c>
      <c r="Z64" s="336"/>
    </row>
    <row r="65" spans="1:26" ht="28.8" x14ac:dyDescent="0.3">
      <c r="A65" s="350" t="s">
        <v>117</v>
      </c>
      <c r="B65" s="582">
        <f>B30/B$42</f>
        <v>0.34269116856483739</v>
      </c>
      <c r="C65" s="582">
        <f t="shared" ref="C65:I65" si="10">C30/C$42</f>
        <v>0.37020984864503959</v>
      </c>
      <c r="D65" s="582">
        <f t="shared" si="10"/>
        <v>0.32034748920408551</v>
      </c>
      <c r="E65" s="582">
        <f t="shared" si="10"/>
        <v>0.31976215270906655</v>
      </c>
      <c r="F65" s="582">
        <f t="shared" si="10"/>
        <v>0.31628260128480856</v>
      </c>
      <c r="G65" s="582">
        <f t="shared" si="10"/>
        <v>0.35140652292245556</v>
      </c>
      <c r="H65" s="582">
        <f t="shared" si="10"/>
        <v>0.36882684940585259</v>
      </c>
      <c r="I65" s="582">
        <f t="shared" si="10"/>
        <v>0.39250776325016928</v>
      </c>
      <c r="J65" s="582">
        <f t="shared" ref="J65:K76" si="11">J30/J$42</f>
        <v>0.38898987221349995</v>
      </c>
      <c r="K65" s="626">
        <f t="shared" si="11"/>
        <v>0.38834905707603895</v>
      </c>
      <c r="L65" s="590"/>
      <c r="Z65" s="336"/>
    </row>
    <row r="66" spans="1:26" ht="28.8" x14ac:dyDescent="0.3">
      <c r="A66" s="346" t="s">
        <v>118</v>
      </c>
      <c r="B66" s="355">
        <f t="shared" ref="B66:I76" si="12">B31/B$42</f>
        <v>7.2904972004667491E-4</v>
      </c>
      <c r="C66" s="355">
        <f t="shared" si="12"/>
        <v>4.7321879572421132E-4</v>
      </c>
      <c r="D66" s="355">
        <f t="shared" si="12"/>
        <v>4.0384173469432015E-3</v>
      </c>
      <c r="E66" s="355">
        <f t="shared" si="12"/>
        <v>4.2524261434702141E-3</v>
      </c>
      <c r="F66" s="355">
        <f t="shared" si="12"/>
        <v>4.9503818327181108E-3</v>
      </c>
      <c r="G66" s="355">
        <f t="shared" si="12"/>
        <v>4.7038183383721352E-3</v>
      </c>
      <c r="H66" s="355">
        <f t="shared" si="12"/>
        <v>3.1962659664582179E-3</v>
      </c>
      <c r="I66" s="355">
        <f t="shared" si="12"/>
        <v>3.7143187924501592E-3</v>
      </c>
      <c r="J66" s="355">
        <f t="shared" si="11"/>
        <v>3.1615543486621087E-3</v>
      </c>
      <c r="K66" s="627">
        <f t="shared" si="11"/>
        <v>6.2077755220921295E-3</v>
      </c>
      <c r="L66" s="590"/>
      <c r="Z66" s="336"/>
    </row>
    <row r="67" spans="1:26" x14ac:dyDescent="0.3">
      <c r="A67" s="346" t="s">
        <v>119</v>
      </c>
      <c r="B67" s="355">
        <f t="shared" si="12"/>
        <v>2.3909916177693797E-2</v>
      </c>
      <c r="C67" s="355">
        <f t="shared" si="12"/>
        <v>2.1797392379681417E-2</v>
      </c>
      <c r="D67" s="355">
        <f t="shared" si="12"/>
        <v>2.1814709851188725E-2</v>
      </c>
      <c r="E67" s="355">
        <f t="shared" si="12"/>
        <v>2.4395605474701286E-2</v>
      </c>
      <c r="F67" s="355">
        <f t="shared" si="12"/>
        <v>2.3243556136784482E-2</v>
      </c>
      <c r="G67" s="355">
        <f t="shared" si="12"/>
        <v>2.3006952674525905E-2</v>
      </c>
      <c r="H67" s="355">
        <f t="shared" si="12"/>
        <v>2.8895831094954208E-2</v>
      </c>
      <c r="I67" s="355">
        <f t="shared" si="12"/>
        <v>2.1142914106188324E-2</v>
      </c>
      <c r="J67" s="355">
        <f t="shared" si="11"/>
        <v>2.3140977866909721E-2</v>
      </c>
      <c r="K67" s="627">
        <f t="shared" si="11"/>
        <v>1.987143776578465E-2</v>
      </c>
      <c r="L67" s="590"/>
      <c r="Z67" s="336"/>
    </row>
    <row r="68" spans="1:26" x14ac:dyDescent="0.3">
      <c r="A68" s="346" t="s">
        <v>120</v>
      </c>
      <c r="B68" s="355">
        <f t="shared" si="12"/>
        <v>6.4019557438887431E-2</v>
      </c>
      <c r="C68" s="355">
        <f t="shared" si="12"/>
        <v>7.1929313431071423E-2</v>
      </c>
      <c r="D68" s="355">
        <f t="shared" si="12"/>
        <v>7.2647231795653272E-2</v>
      </c>
      <c r="E68" s="355">
        <f t="shared" si="12"/>
        <v>7.1747027448193182E-2</v>
      </c>
      <c r="F68" s="355">
        <f t="shared" si="12"/>
        <v>6.862733703396029E-2</v>
      </c>
      <c r="G68" s="355">
        <f t="shared" si="12"/>
        <v>4.5880002071044146E-2</v>
      </c>
      <c r="H68" s="355">
        <f t="shared" si="12"/>
        <v>3.8977001053717812E-2</v>
      </c>
      <c r="I68" s="355">
        <f t="shared" si="12"/>
        <v>2.9653289005736702E-2</v>
      </c>
      <c r="J68" s="355">
        <f t="shared" si="11"/>
        <v>2.6545986576683726E-2</v>
      </c>
      <c r="K68" s="627">
        <f t="shared" si="11"/>
        <v>2.7508697762722439E-2</v>
      </c>
      <c r="L68" s="590"/>
      <c r="Z68" s="336"/>
    </row>
    <row r="69" spans="1:26" ht="30.6" x14ac:dyDescent="0.3">
      <c r="A69" s="346" t="s">
        <v>503</v>
      </c>
      <c r="B69" s="355">
        <f t="shared" si="12"/>
        <v>3.4322285062712121E-2</v>
      </c>
      <c r="C69" s="355">
        <f t="shared" si="12"/>
        <v>3.5981906073751339E-2</v>
      </c>
      <c r="D69" s="355">
        <f t="shared" si="12"/>
        <v>3.2904690988740319E-2</v>
      </c>
      <c r="E69" s="355">
        <f t="shared" si="12"/>
        <v>3.3483934513464951E-2</v>
      </c>
      <c r="F69" s="355">
        <f t="shared" si="12"/>
        <v>3.3919940912409442E-2</v>
      </c>
      <c r="G69" s="355">
        <f t="shared" si="12"/>
        <v>2.8372495945203774E-2</v>
      </c>
      <c r="H69" s="355">
        <f t="shared" si="12"/>
        <v>1.3079390132713682E-2</v>
      </c>
      <c r="I69" s="355">
        <f t="shared" si="12"/>
        <v>2.6419316190044152E-2</v>
      </c>
      <c r="J69" s="355">
        <f t="shared" si="11"/>
        <v>3.1837996481708264E-2</v>
      </c>
      <c r="K69" s="627">
        <f t="shared" si="11"/>
        <v>3.0660849673357197E-2</v>
      </c>
      <c r="L69" s="590"/>
      <c r="Z69" s="336"/>
    </row>
    <row r="70" spans="1:26" ht="30.6" x14ac:dyDescent="0.3">
      <c r="A70" s="346" t="s">
        <v>504</v>
      </c>
      <c r="B70" s="355">
        <f t="shared" si="12"/>
        <v>0.16615365224250125</v>
      </c>
      <c r="C70" s="355">
        <f t="shared" si="12"/>
        <v>0.19170119619809228</v>
      </c>
      <c r="D70" s="355">
        <f t="shared" si="12"/>
        <v>0.18103281893025988</v>
      </c>
      <c r="E70" s="355">
        <f t="shared" si="12"/>
        <v>0.18217481801688165</v>
      </c>
      <c r="F70" s="355">
        <f t="shared" si="12"/>
        <v>0.18603403548258202</v>
      </c>
      <c r="G70" s="355">
        <f t="shared" si="12"/>
        <v>0.17121672514968592</v>
      </c>
      <c r="H70" s="355">
        <f t="shared" si="12"/>
        <v>0.17344720142011935</v>
      </c>
      <c r="I70" s="355">
        <f t="shared" si="12"/>
        <v>0.18269497701704612</v>
      </c>
      <c r="J70" s="355">
        <f t="shared" si="11"/>
        <v>0.16361253434142903</v>
      </c>
      <c r="K70" s="627">
        <f t="shared" si="11"/>
        <v>0.15524000564207846</v>
      </c>
      <c r="L70" s="590"/>
      <c r="Z70" s="336"/>
    </row>
    <row r="71" spans="1:26" x14ac:dyDescent="0.3">
      <c r="A71" s="346" t="s">
        <v>123</v>
      </c>
      <c r="B71" s="355">
        <f t="shared" si="12"/>
        <v>2.6713230992602387E-2</v>
      </c>
      <c r="C71" s="355">
        <f t="shared" si="12"/>
        <v>2.6889831391769519E-2</v>
      </c>
      <c r="D71" s="355">
        <f t="shared" si="12"/>
        <v>2.7859170512231392E-2</v>
      </c>
      <c r="E71" s="355">
        <f t="shared" si="12"/>
        <v>3.0090374829573528E-2</v>
      </c>
      <c r="F71" s="355">
        <f t="shared" si="12"/>
        <v>2.8305211626904823E-2</v>
      </c>
      <c r="G71" s="355">
        <f t="shared" si="12"/>
        <v>2.7508403625497273E-2</v>
      </c>
      <c r="H71" s="355">
        <f t="shared" si="12"/>
        <v>2.6854943075517352E-2</v>
      </c>
      <c r="I71" s="355">
        <f t="shared" si="12"/>
        <v>2.5506942987363092E-2</v>
      </c>
      <c r="J71" s="355">
        <f t="shared" si="11"/>
        <v>2.3905182438590276E-2</v>
      </c>
      <c r="K71" s="627">
        <f t="shared" si="11"/>
        <v>2.152997233044918E-2</v>
      </c>
      <c r="L71" s="590"/>
      <c r="Z71" s="336"/>
    </row>
    <row r="72" spans="1:26" ht="28.8" x14ac:dyDescent="0.3">
      <c r="A72" s="346" t="s">
        <v>124</v>
      </c>
      <c r="B72" s="355">
        <f t="shared" si="12"/>
        <v>2.3832287958075623E-2</v>
      </c>
      <c r="C72" s="355">
        <f t="shared" si="12"/>
        <v>2.4867025783553452E-2</v>
      </c>
      <c r="D72" s="355">
        <f t="shared" si="12"/>
        <v>2.4916455888274656E-2</v>
      </c>
      <c r="E72" s="355">
        <f t="shared" si="12"/>
        <v>2.2673455853639671E-2</v>
      </c>
      <c r="F72" s="355">
        <f t="shared" si="12"/>
        <v>2.4468099035082198E-2</v>
      </c>
      <c r="G72" s="355">
        <f t="shared" si="12"/>
        <v>2.6358903772533183E-2</v>
      </c>
      <c r="H72" s="355">
        <f t="shared" si="12"/>
        <v>2.4072092947957129E-2</v>
      </c>
      <c r="I72" s="355">
        <f t="shared" si="12"/>
        <v>2.2176679021196875E-2</v>
      </c>
      <c r="J72" s="355">
        <f t="shared" si="11"/>
        <v>2.5387399975060697E-2</v>
      </c>
      <c r="K72" s="627">
        <f t="shared" si="11"/>
        <v>2.4850282205441825E-2</v>
      </c>
      <c r="L72" s="590"/>
      <c r="Z72" s="336"/>
    </row>
    <row r="73" spans="1:26" x14ac:dyDescent="0.3">
      <c r="A73" s="346" t="s">
        <v>125</v>
      </c>
      <c r="B73" s="355">
        <f t="shared" si="12"/>
        <v>4.6544959378010994E-2</v>
      </c>
      <c r="C73" s="355">
        <f t="shared" si="12"/>
        <v>4.7745156362503864E-2</v>
      </c>
      <c r="D73" s="355">
        <f t="shared" si="12"/>
        <v>4.6621956574838065E-2</v>
      </c>
      <c r="E73" s="355">
        <f t="shared" si="12"/>
        <v>5.1390370708050324E-2</v>
      </c>
      <c r="F73" s="355">
        <f t="shared" si="12"/>
        <v>5.1679022426924612E-2</v>
      </c>
      <c r="G73" s="355">
        <f t="shared" si="12"/>
        <v>5.252309323132099E-2</v>
      </c>
      <c r="H73" s="355">
        <f t="shared" si="12"/>
        <v>4.5918184586336973E-2</v>
      </c>
      <c r="I73" s="355">
        <f t="shared" si="12"/>
        <v>4.2500391717987654E-2</v>
      </c>
      <c r="J73" s="355">
        <f t="shared" si="11"/>
        <v>3.9651360971669762E-2</v>
      </c>
      <c r="K73" s="627">
        <f t="shared" si="11"/>
        <v>3.856163792897796E-2</v>
      </c>
      <c r="L73" s="590"/>
      <c r="Z73" s="336"/>
    </row>
    <row r="74" spans="1:26" ht="30.6" x14ac:dyDescent="0.3">
      <c r="A74" s="346" t="s">
        <v>505</v>
      </c>
      <c r="B74" s="355">
        <f t="shared" si="12"/>
        <v>8.6536664403322652E-2</v>
      </c>
      <c r="C74" s="355">
        <f t="shared" si="12"/>
        <v>7.6144342185694991E-2</v>
      </c>
      <c r="D74" s="355">
        <f t="shared" si="12"/>
        <v>8.1243598953741114E-2</v>
      </c>
      <c r="E74" s="355">
        <f t="shared" si="12"/>
        <v>8.221511036424578E-2</v>
      </c>
      <c r="F74" s="355">
        <f t="shared" si="12"/>
        <v>8.0323092392908454E-2</v>
      </c>
      <c r="G74" s="355">
        <f t="shared" si="12"/>
        <v>7.9049850430548366E-2</v>
      </c>
      <c r="H74" s="355">
        <f t="shared" si="12"/>
        <v>8.0738732064585331E-2</v>
      </c>
      <c r="I74" s="355">
        <f t="shared" si="12"/>
        <v>7.7078220526934388E-2</v>
      </c>
      <c r="J74" s="355">
        <f t="shared" si="11"/>
        <v>7.6419218641315442E-2</v>
      </c>
      <c r="K74" s="627">
        <f t="shared" si="11"/>
        <v>7.3574440402562585E-2</v>
      </c>
      <c r="L74" s="590"/>
      <c r="Z74" s="336"/>
    </row>
    <row r="75" spans="1:26" ht="30.6" x14ac:dyDescent="0.3">
      <c r="A75" s="346" t="s">
        <v>506</v>
      </c>
      <c r="B75" s="355">
        <f t="shared" si="12"/>
        <v>0.16695335599442584</v>
      </c>
      <c r="C75" s="355">
        <f t="shared" si="12"/>
        <v>0.11289994469933311</v>
      </c>
      <c r="D75" s="355">
        <f t="shared" si="12"/>
        <v>0.16754106430647198</v>
      </c>
      <c r="E75" s="355">
        <f t="shared" si="12"/>
        <v>0.15828767615862369</v>
      </c>
      <c r="F75" s="355">
        <f t="shared" si="12"/>
        <v>0.16078848418131444</v>
      </c>
      <c r="G75" s="355">
        <f t="shared" si="12"/>
        <v>0.17086506981298674</v>
      </c>
      <c r="H75" s="355">
        <f t="shared" si="12"/>
        <v>0.173997994750338</v>
      </c>
      <c r="I75" s="355">
        <f t="shared" si="12"/>
        <v>0.14922632814477899</v>
      </c>
      <c r="J75" s="355">
        <f t="shared" si="11"/>
        <v>0.1639065402135344</v>
      </c>
      <c r="K75" s="627">
        <f t="shared" si="11"/>
        <v>0.17976311233290834</v>
      </c>
      <c r="L75" s="590"/>
      <c r="Z75" s="336"/>
    </row>
    <row r="76" spans="1:26" ht="45.6" thickBot="1" x14ac:dyDescent="0.35">
      <c r="A76" s="353" t="s">
        <v>507</v>
      </c>
      <c r="B76" s="356">
        <f t="shared" si="12"/>
        <v>1.7593872066883804E-2</v>
      </c>
      <c r="C76" s="356">
        <f t="shared" si="12"/>
        <v>1.936082405378494E-2</v>
      </c>
      <c r="D76" s="356">
        <f t="shared" si="12"/>
        <v>1.9032395647571893E-2</v>
      </c>
      <c r="E76" s="356">
        <f t="shared" si="12"/>
        <v>1.9527047780089152E-2</v>
      </c>
      <c r="F76" s="356">
        <f t="shared" si="12"/>
        <v>2.1378237653602687E-2</v>
      </c>
      <c r="G76" s="356">
        <f t="shared" si="12"/>
        <v>1.9108162025826027E-2</v>
      </c>
      <c r="H76" s="356">
        <f t="shared" si="12"/>
        <v>2.1995513501449605E-2</v>
      </c>
      <c r="I76" s="356">
        <f t="shared" si="12"/>
        <v>2.7378859240104188E-2</v>
      </c>
      <c r="J76" s="356">
        <f t="shared" si="11"/>
        <v>3.3441375930936469E-2</v>
      </c>
      <c r="K76" s="628">
        <f t="shared" si="11"/>
        <v>3.3882731357586161E-2</v>
      </c>
      <c r="L76" s="590"/>
      <c r="Z76" s="336"/>
    </row>
    <row r="77" spans="1:26" x14ac:dyDescent="0.3">
      <c r="Z77" s="336"/>
    </row>
    <row r="78" spans="1:26" x14ac:dyDescent="0.3">
      <c r="Z78" s="336"/>
    </row>
    <row r="79" spans="1:26" x14ac:dyDescent="0.3">
      <c r="Z79" s="336"/>
    </row>
    <row r="80" spans="1:26" ht="15.6" x14ac:dyDescent="0.3">
      <c r="A80" s="680" t="s">
        <v>27</v>
      </c>
      <c r="B80" s="680"/>
      <c r="C80" s="680"/>
      <c r="D80" s="680"/>
      <c r="E80" s="680"/>
      <c r="F80" s="680"/>
      <c r="G80" s="680"/>
      <c r="H80" s="680"/>
      <c r="I80" s="680"/>
      <c r="J80" s="680"/>
      <c r="K80" s="680"/>
      <c r="Z80" s="336"/>
    </row>
    <row r="81" spans="1:26" ht="32.25" customHeight="1" thickBot="1" x14ac:dyDescent="0.35">
      <c r="A81" s="679" t="str">
        <f>"Producto Interno Bruto en precios constantes, series encadenadas de volumen con año de referencia 2015 (miles de Millones de pesos) y variación %  2015 - 2023pr, subregión de "&amp;B1</f>
        <v>Producto Interno Bruto en precios constantes, series encadenadas de volumen con año de referencia 2015 (miles de Millones de pesos) y variación %  2015 - 2023pr, subregión de Urabá</v>
      </c>
      <c r="B81" s="679"/>
      <c r="C81" s="679"/>
      <c r="D81" s="679"/>
      <c r="E81" s="679"/>
      <c r="F81" s="679"/>
      <c r="G81" s="679"/>
      <c r="H81" s="679"/>
      <c r="I81" s="679"/>
      <c r="J81" s="679"/>
      <c r="K81" s="679"/>
      <c r="Z81" s="336"/>
    </row>
    <row r="82" spans="1:26" x14ac:dyDescent="0.3">
      <c r="A82" s="210" t="s">
        <v>4</v>
      </c>
      <c r="B82" s="211">
        <v>2015</v>
      </c>
      <c r="C82" s="211">
        <v>2016</v>
      </c>
      <c r="D82" s="211">
        <v>2017</v>
      </c>
      <c r="E82" s="211">
        <v>2018</v>
      </c>
      <c r="F82" s="211">
        <v>2019</v>
      </c>
      <c r="G82" s="211">
        <v>2020</v>
      </c>
      <c r="H82" s="211">
        <v>2021</v>
      </c>
      <c r="I82" s="211">
        <v>2022</v>
      </c>
      <c r="J82" s="211" t="s">
        <v>483</v>
      </c>
      <c r="K82" s="213" t="s">
        <v>484</v>
      </c>
      <c r="Z82" s="336"/>
    </row>
    <row r="83" spans="1:26" x14ac:dyDescent="0.3">
      <c r="A83" s="337" t="str">
        <f>"Subregión: "&amp;$B$1</f>
        <v>Subregión: Urabá</v>
      </c>
      <c r="B83" s="338">
        <f>SUMIFS('PIB Mpal 2015-2024 Cons'!$Y$5:$Y$1264,'PIB Mpal 2015-2024 Cons'!$A$5:$A$1264,LEFT(B82,4),'PIB Mpal 2015-2024 Cons'!$C$5:$C$1264,$D$1)</f>
        <v>7411.0045796980412</v>
      </c>
      <c r="C83" s="338">
        <f>SUMIFS('PIB Mpal 2015-2024 Cons'!$Y$5:$Y$1264,'PIB Mpal 2015-2024 Cons'!$A$5:$A$1264,LEFT(C82,4),'PIB Mpal 2015-2024 Cons'!$C$5:$C$1264,$D$1)</f>
        <v>7675.087630535385</v>
      </c>
      <c r="D83" s="338">
        <f>SUMIFS('PIB Mpal 2015-2024 Cons'!$Y$5:$Y$1264,'PIB Mpal 2015-2024 Cons'!$A$5:$A$1264,LEFT(D82,4),'PIB Mpal 2015-2024 Cons'!$C$5:$C$1264,$D$1)</f>
        <v>7591.2307516723586</v>
      </c>
      <c r="E83" s="338">
        <f>SUMIFS('PIB Mpal 2015-2024 Cons'!$Y$5:$Y$1264,'PIB Mpal 2015-2024 Cons'!$A$5:$A$1264,LEFT(E82,4),'PIB Mpal 2015-2024 Cons'!$C$5:$C$1264,$D$1)</f>
        <v>7847.0529640154355</v>
      </c>
      <c r="F83" s="338">
        <f>SUMIFS('PIB Mpal 2015-2024 Cons'!$Y$5:$Y$1264,'PIB Mpal 2015-2024 Cons'!$A$5:$A$1264,LEFT(F82,4),'PIB Mpal 2015-2024 Cons'!$C$5:$C$1264,$D$1)</f>
        <v>7869.5514183973683</v>
      </c>
      <c r="G83" s="338">
        <f>SUMIFS('PIB Mpal 2015-2024 Cons'!$Y$5:$Y$1264,'PIB Mpal 2015-2024 Cons'!$A$5:$A$1264,LEFT(G82,4),'PIB Mpal 2015-2024 Cons'!$C$5:$C$1264,$D$1)</f>
        <v>7616.8110150281345</v>
      </c>
      <c r="H83" s="338">
        <f>SUMIFS('PIB Mpal 2015-2024 Cons'!$Y$5:$Y$1264,'PIB Mpal 2015-2024 Cons'!$A$5:$A$1264,LEFT(H82,4),'PIB Mpal 2015-2024 Cons'!$C$5:$C$1264,$D$1)</f>
        <v>8798.020927156047</v>
      </c>
      <c r="I83" s="338">
        <f>SUMIFS('PIB Mpal 2015-2024 Cons'!$Y$5:$Y$1264,'PIB Mpal 2015-2024 Cons'!$A$5:$A$1264,LEFT(I82,4),'PIB Mpal 2015-2024 Cons'!$C$5:$C$1264,$D$1)</f>
        <v>9423.4070151999294</v>
      </c>
      <c r="J83" s="338">
        <f>SUMIFS('PIB Mpal 2015-2024 Cons'!$Y$5:$Y$1264,'PIB Mpal 2015-2024 Cons'!$A$5:$A$1264,LEFT(J82,4),'PIB Mpal 2015-2024 Cons'!$C$5:$C$1264,$D$1)</f>
        <v>9714.4775425818916</v>
      </c>
      <c r="K83" s="339">
        <f>SUMIFS('PIB Mpal 2015-2024 Cons'!$Y$5:$Y$1264,'PIB Mpal 2015-2024 Cons'!$A$5:$A$1264,LEFT(K82,4),'PIB Mpal 2015-2024 Cons'!$C$5:$C$1264,$D$1)</f>
        <v>9987.448059667724</v>
      </c>
      <c r="Z83" s="336"/>
    </row>
    <row r="84" spans="1:26" x14ac:dyDescent="0.3">
      <c r="A84" s="214" t="s">
        <v>516</v>
      </c>
      <c r="B84" s="340">
        <f>SUMIFS('PIB Mpal 2015-2024 Cons'!$Y$5:$Y$1264,'PIB Mpal 2015-2024 Cons'!$A$5:$A$1264,LEFT(B82,4),'PIB Mpal 2015-2024 Cons'!$G$5:$G$1264,SUBSTITUTE($A$7,"Total ",""))</f>
        <v>115446.2569833156</v>
      </c>
      <c r="C84" s="340">
        <f>SUMIFS('PIB Mpal 2015-2024 Cons'!$Y$5:$Y$1264,'PIB Mpal 2015-2024 Cons'!$A$5:$A$1264,LEFT(C82,4),'PIB Mpal 2015-2024 Cons'!$G$5:$G$1264,SUBSTITUTE($A$7,"Total ",""))</f>
        <v>119046.38411498669</v>
      </c>
      <c r="D84" s="340">
        <f>SUMIFS('PIB Mpal 2015-2024 Cons'!$Y$5:$Y$1264,'PIB Mpal 2015-2024 Cons'!$A$5:$A$1264,LEFT(D82,4),'PIB Mpal 2015-2024 Cons'!$G$5:$G$1264,SUBSTITUTE($A$7,"Total ",""))</f>
        <v>120973.26658047568</v>
      </c>
      <c r="E84" s="340">
        <f>SUMIFS('PIB Mpal 2015-2024 Cons'!$Y$5:$Y$1264,'PIB Mpal 2015-2024 Cons'!$A$5:$A$1264,LEFT(E82,4),'PIB Mpal 2015-2024 Cons'!$G$5:$G$1264,SUBSTITUTE($A$7,"Total ",""))</f>
        <v>125172.9567513896</v>
      </c>
      <c r="F84" s="340">
        <f>SUMIFS('PIB Mpal 2015-2024 Cons'!$Y$5:$Y$1264,'PIB Mpal 2015-2024 Cons'!$A$5:$A$1264,LEFT(F82,4),'PIB Mpal 2015-2024 Cons'!$G$5:$G$1264,SUBSTITUTE($A$7,"Total ",""))</f>
        <v>129671.98068228063</v>
      </c>
      <c r="G84" s="340">
        <f>SUMIFS('PIB Mpal 2015-2024 Cons'!$Y$5:$Y$1264,'PIB Mpal 2015-2024 Cons'!$A$5:$A$1264,LEFT(G82,4),'PIB Mpal 2015-2024 Cons'!$G$5:$G$1264,SUBSTITUTE($A$7,"Total ",""))</f>
        <v>121247.01609385105</v>
      </c>
      <c r="H84" s="340">
        <f>SUMIFS('PIB Mpal 2015-2024 Cons'!$Y$5:$Y$1264,'PIB Mpal 2015-2024 Cons'!$A$5:$A$1264,LEFT(H82,4),'PIB Mpal 2015-2024 Cons'!$G$5:$G$1264,SUBSTITUTE($A$7,"Total ",""))</f>
        <v>137020.32961372682</v>
      </c>
      <c r="I84" s="340">
        <f>SUMIFS('PIB Mpal 2015-2024 Cons'!$Y$5:$Y$1264,'PIB Mpal 2015-2024 Cons'!$A$5:$A$1264,LEFT(I82,4),'PIB Mpal 2015-2024 Cons'!$G$5:$G$1264,SUBSTITUTE($A$7,"Total ",""))</f>
        <v>146040.20836687976</v>
      </c>
      <c r="J84" s="340">
        <f>SUMIFS('PIB Mpal 2015-2024 Cons'!$Y$5:$Y$1264,'PIB Mpal 2015-2024 Cons'!$A$5:$A$1264,LEFT(J82,4),'PIB Mpal 2015-2024 Cons'!$G$5:$G$1264,SUBSTITUTE($A$7,"Total ",""))</f>
        <v>146272.28860791906</v>
      </c>
      <c r="K84" s="341">
        <f>SUMIFS('PIB Mpal 2015-2024 Cons'!$Y$5:$Y$1264,'PIB Mpal 2015-2024 Cons'!$A$5:$A$1264,LEFT(K82,4),'PIB Mpal 2015-2024 Cons'!$G$5:$G$1264,SUBSTITUTE($A$7,"Total ",""))</f>
        <v>149162.56286814398</v>
      </c>
      <c r="Z84" s="336"/>
    </row>
    <row r="85" spans="1:26" x14ac:dyDescent="0.3">
      <c r="A85" s="337" t="str">
        <f>"Variación % subregión: "&amp;$B$1</f>
        <v>Variación % subregión: Urabá</v>
      </c>
      <c r="B85" s="338"/>
      <c r="C85" s="363">
        <f>(C83-B83)/B83</f>
        <v>3.5633907386966389E-2</v>
      </c>
      <c r="D85" s="363">
        <f t="shared" ref="D85:K86" si="13">(D83-C83)/C83</f>
        <v>-1.0925852954356021E-2</v>
      </c>
      <c r="E85" s="363">
        <f t="shared" si="13"/>
        <v>3.3699701762684386E-2</v>
      </c>
      <c r="F85" s="363">
        <f t="shared" si="13"/>
        <v>2.8671215149311349E-3</v>
      </c>
      <c r="G85" s="363">
        <f t="shared" si="13"/>
        <v>-3.2116240168198078E-2</v>
      </c>
      <c r="H85" s="363">
        <f t="shared" si="13"/>
        <v>0.15507932516605172</v>
      </c>
      <c r="I85" s="363">
        <f t="shared" si="13"/>
        <v>7.1082587006989301E-2</v>
      </c>
      <c r="J85" s="363">
        <f t="shared" si="13"/>
        <v>3.0888035177984587E-2</v>
      </c>
      <c r="K85" s="365">
        <f t="shared" si="13"/>
        <v>2.8099351291853716E-2</v>
      </c>
      <c r="Z85" s="336"/>
    </row>
    <row r="86" spans="1:26" ht="15" thickBot="1" x14ac:dyDescent="0.35">
      <c r="A86" s="216" t="s">
        <v>591</v>
      </c>
      <c r="B86" s="266"/>
      <c r="C86" s="225">
        <f>(C84-B84)/B84</f>
        <v>3.1184442230910835E-2</v>
      </c>
      <c r="D86" s="225">
        <f t="shared" si="13"/>
        <v>1.6185980614310955E-2</v>
      </c>
      <c r="E86" s="225">
        <f t="shared" si="13"/>
        <v>3.471585325936568E-2</v>
      </c>
      <c r="F86" s="225">
        <f t="shared" si="13"/>
        <v>3.5942459518845539E-2</v>
      </c>
      <c r="G86" s="225">
        <f t="shared" si="13"/>
        <v>-6.4971357297859383E-2</v>
      </c>
      <c r="H86" s="225">
        <f t="shared" si="13"/>
        <v>0.13009238518221727</v>
      </c>
      <c r="I86" s="225">
        <f t="shared" si="13"/>
        <v>6.5828762626544718E-2</v>
      </c>
      <c r="J86" s="225">
        <f t="shared" si="13"/>
        <v>1.5891530396634325E-3</v>
      </c>
      <c r="K86" s="226">
        <f t="shared" si="13"/>
        <v>1.9759547674626614E-2</v>
      </c>
      <c r="Z86" s="336"/>
    </row>
    <row r="87" spans="1:26" x14ac:dyDescent="0.3">
      <c r="Z87" s="336"/>
    </row>
    <row r="88" spans="1:26" ht="15.6" x14ac:dyDescent="0.3">
      <c r="A88" s="680" t="s">
        <v>592</v>
      </c>
      <c r="B88" s="680"/>
      <c r="C88" s="680"/>
      <c r="D88" s="680"/>
      <c r="E88" s="680"/>
      <c r="F88" s="680"/>
      <c r="G88" s="680"/>
      <c r="H88" s="680"/>
      <c r="I88" s="680"/>
      <c r="J88" s="680"/>
      <c r="K88" s="680"/>
      <c r="Z88" s="336"/>
    </row>
    <row r="89" spans="1:26" ht="32.25" customHeight="1" thickBot="1" x14ac:dyDescent="0.35">
      <c r="A89" s="679" t="str">
        <f>"Valor Agregado en precios constantes, series encadenadas de volumen con año de referencia 2015 por sectores Económicos de la subregión de "&amp;B1 &amp;" (miles de Millones de pesos)"</f>
        <v>Valor Agregado en precios constantes, series encadenadas de volumen con año de referencia 2015 por sectores Económicos de la subregión de Urabá (miles de Millones de pesos)</v>
      </c>
      <c r="B89" s="679"/>
      <c r="C89" s="679"/>
      <c r="D89" s="679"/>
      <c r="E89" s="679"/>
      <c r="F89" s="679"/>
      <c r="G89" s="679"/>
      <c r="H89" s="679"/>
      <c r="I89" s="679"/>
      <c r="J89" s="679"/>
      <c r="K89" s="679"/>
      <c r="Z89" s="336"/>
    </row>
    <row r="90" spans="1:26" x14ac:dyDescent="0.3">
      <c r="A90" s="210" t="s">
        <v>521</v>
      </c>
      <c r="B90" s="211">
        <v>2015</v>
      </c>
      <c r="C90" s="211">
        <v>2016</v>
      </c>
      <c r="D90" s="211">
        <v>2017</v>
      </c>
      <c r="E90" s="211">
        <v>2018</v>
      </c>
      <c r="F90" s="211">
        <v>2019</v>
      </c>
      <c r="G90" s="211">
        <v>2020</v>
      </c>
      <c r="H90" s="211">
        <v>2021</v>
      </c>
      <c r="I90" s="211">
        <v>2022</v>
      </c>
      <c r="J90" s="211" t="s">
        <v>483</v>
      </c>
      <c r="K90" s="213" t="s">
        <v>484</v>
      </c>
      <c r="Z90" s="336"/>
    </row>
    <row r="91" spans="1:26" x14ac:dyDescent="0.3">
      <c r="A91" s="214" t="s">
        <v>523</v>
      </c>
      <c r="B91" s="342">
        <f>SUM(B109:B110)</f>
        <v>2312.6618437293941</v>
      </c>
      <c r="C91" s="342">
        <f t="shared" ref="C91:I91" si="14">SUM(C109:C110)</f>
        <v>2364.2161316463312</v>
      </c>
      <c r="D91" s="342">
        <f t="shared" si="14"/>
        <v>2154.2533939579912</v>
      </c>
      <c r="E91" s="342">
        <f t="shared" si="14"/>
        <v>2196.159360684007</v>
      </c>
      <c r="F91" s="342">
        <f t="shared" si="14"/>
        <v>2099.2192697978958</v>
      </c>
      <c r="G91" s="342">
        <f t="shared" si="14"/>
        <v>2177.2844656271213</v>
      </c>
      <c r="H91" s="342">
        <f t="shared" si="14"/>
        <v>2342.0006051881051</v>
      </c>
      <c r="I91" s="342">
        <f t="shared" si="14"/>
        <v>2126.6919878211193</v>
      </c>
      <c r="J91" s="342">
        <f>SUM(J109:J110)</f>
        <v>2253.3006100626822</v>
      </c>
      <c r="K91" s="342">
        <f>SUM(K109:K110)</f>
        <v>2388.8669815304643</v>
      </c>
      <c r="Z91" s="336"/>
    </row>
    <row r="92" spans="1:26" x14ac:dyDescent="0.3">
      <c r="A92" s="214" t="s">
        <v>524</v>
      </c>
      <c r="B92" s="342">
        <f>SUM(B111:B112)</f>
        <v>592.13502218320059</v>
      </c>
      <c r="C92" s="342">
        <f t="shared" ref="C92:I92" si="15">SUM(C111:C112)</f>
        <v>667.08111323557091</v>
      </c>
      <c r="D92" s="342">
        <f t="shared" si="15"/>
        <v>702.71560083646602</v>
      </c>
      <c r="E92" s="342">
        <f t="shared" si="15"/>
        <v>750.60855709638338</v>
      </c>
      <c r="F92" s="342">
        <f t="shared" si="15"/>
        <v>717.5563890879564</v>
      </c>
      <c r="G92" s="342">
        <f t="shared" si="15"/>
        <v>522.5556623989105</v>
      </c>
      <c r="H92" s="342">
        <f t="shared" si="15"/>
        <v>605.82096141910893</v>
      </c>
      <c r="I92" s="342">
        <f t="shared" si="15"/>
        <v>493.68937096704553</v>
      </c>
      <c r="J92" s="342">
        <f>SUM(J111:J112)</f>
        <v>475.99672873910055</v>
      </c>
      <c r="K92" s="342">
        <f>SUM(K111:K112)</f>
        <v>471.61857545010923</v>
      </c>
      <c r="Z92" s="336"/>
    </row>
    <row r="93" spans="1:26" x14ac:dyDescent="0.3">
      <c r="A93" s="214" t="s">
        <v>525</v>
      </c>
      <c r="B93" s="342">
        <f>SUM(B113:B120)</f>
        <v>3829.4072391320851</v>
      </c>
      <c r="C93" s="342">
        <f t="shared" ref="C93:I93" si="16">SUM(C113:C120)</f>
        <v>3716.591647424555</v>
      </c>
      <c r="D93" s="342">
        <f t="shared" si="16"/>
        <v>3905.7148513614243</v>
      </c>
      <c r="E93" s="342">
        <f t="shared" si="16"/>
        <v>4017.9101054778507</v>
      </c>
      <c r="F93" s="342">
        <f t="shared" si="16"/>
        <v>4102.0543952569851</v>
      </c>
      <c r="G93" s="342">
        <f t="shared" si="16"/>
        <v>3941.3946826625952</v>
      </c>
      <c r="H93" s="342">
        <f t="shared" si="16"/>
        <v>4518.2661748691626</v>
      </c>
      <c r="I93" s="342">
        <f t="shared" si="16"/>
        <v>4825.9759532914568</v>
      </c>
      <c r="J93" s="342">
        <f>SUM(J113:J120)</f>
        <v>5039.1386679355655</v>
      </c>
      <c r="K93" s="342">
        <f>SUM(K113:K120)</f>
        <v>5150.9340172015882</v>
      </c>
      <c r="Z93" s="336"/>
    </row>
    <row r="94" spans="1:26" ht="15" thickBot="1" x14ac:dyDescent="0.35">
      <c r="A94" s="222" t="s">
        <v>526</v>
      </c>
      <c r="B94" s="344">
        <f>SUM(B91:B93)</f>
        <v>6734.2041050446796</v>
      </c>
      <c r="C94" s="344">
        <f t="shared" ref="C94:I94" si="17">SUM(C91:C93)</f>
        <v>6747.8888923064569</v>
      </c>
      <c r="D94" s="344">
        <f t="shared" si="17"/>
        <v>6762.6838461558818</v>
      </c>
      <c r="E94" s="344">
        <f t="shared" si="17"/>
        <v>6964.6780232582405</v>
      </c>
      <c r="F94" s="344">
        <f t="shared" si="17"/>
        <v>6918.8300541428371</v>
      </c>
      <c r="G94" s="344">
        <f t="shared" si="17"/>
        <v>6641.2348106886275</v>
      </c>
      <c r="H94" s="344">
        <f t="shared" si="17"/>
        <v>7466.0877414763763</v>
      </c>
      <c r="I94" s="344">
        <f t="shared" si="17"/>
        <v>7446.3573120796218</v>
      </c>
      <c r="J94" s="344">
        <f>SUM(J91:J93)</f>
        <v>7768.4360067373482</v>
      </c>
      <c r="K94" s="344">
        <f>SUM(K91:K93)</f>
        <v>8011.4195741821623</v>
      </c>
      <c r="Z94" s="336"/>
    </row>
    <row r="95" spans="1:26" x14ac:dyDescent="0.3">
      <c r="Z95" s="336"/>
    </row>
    <row r="96" spans="1:26" ht="15.6" x14ac:dyDescent="0.3">
      <c r="A96" s="569" t="s">
        <v>31</v>
      </c>
      <c r="B96" s="569"/>
      <c r="C96" s="569"/>
      <c r="D96" s="569"/>
      <c r="E96" s="569"/>
      <c r="F96" s="569"/>
      <c r="G96" s="569"/>
      <c r="H96" s="569"/>
      <c r="I96" s="569"/>
      <c r="J96" s="569"/>
      <c r="Z96" s="336"/>
    </row>
    <row r="97" spans="1:26" ht="30.75" customHeight="1" thickBot="1" x14ac:dyDescent="0.35">
      <c r="A97" s="679" t="str">
        <f>"Variación del valor Agregado en precios constantes, series encadenadas de volumen con año de referencia 2015 por sectores Económicos de la subregión de "&amp;B1 &amp;" (miles de Millones de pesos)"</f>
        <v>Variación del valor Agregado en precios constantes, series encadenadas de volumen con año de referencia 2015 por sectores Económicos de la subregión de Urabá (miles de Millones de pesos)</v>
      </c>
      <c r="B97" s="679"/>
      <c r="C97" s="679"/>
      <c r="D97" s="679"/>
      <c r="E97" s="679"/>
      <c r="F97" s="679"/>
      <c r="G97" s="679"/>
      <c r="H97" s="679"/>
      <c r="I97" s="679"/>
      <c r="J97" s="679"/>
      <c r="Z97" s="336"/>
    </row>
    <row r="98" spans="1:26" x14ac:dyDescent="0.3">
      <c r="A98" s="210" t="s">
        <v>521</v>
      </c>
      <c r="B98" s="211">
        <v>2016</v>
      </c>
      <c r="C98" s="211">
        <v>2017</v>
      </c>
      <c r="D98" s="211">
        <v>2018</v>
      </c>
      <c r="E98" s="211">
        <v>2019</v>
      </c>
      <c r="F98" s="211">
        <v>2020</v>
      </c>
      <c r="G98" s="211">
        <v>2021</v>
      </c>
      <c r="H98" s="211">
        <v>2022</v>
      </c>
      <c r="I98" s="211" t="s">
        <v>483</v>
      </c>
      <c r="J98" s="213" t="s">
        <v>484</v>
      </c>
      <c r="Z98" s="336"/>
    </row>
    <row r="99" spans="1:26" x14ac:dyDescent="0.3">
      <c r="A99" s="214" t="s">
        <v>523</v>
      </c>
      <c r="B99" s="223">
        <f>(C91-B91)/B91</f>
        <v>2.2292185974669206E-2</v>
      </c>
      <c r="C99" s="223">
        <f t="shared" ref="C99:J99" si="18">(D91-C91)/C91</f>
        <v>-8.880860547302484E-2</v>
      </c>
      <c r="D99" s="223">
        <f t="shared" si="18"/>
        <v>1.9452663666933954E-2</v>
      </c>
      <c r="E99" s="223">
        <f t="shared" si="18"/>
        <v>-4.4140736151277574E-2</v>
      </c>
      <c r="F99" s="223">
        <f t="shared" si="18"/>
        <v>3.7187728291357268E-2</v>
      </c>
      <c r="G99" s="223">
        <f t="shared" si="18"/>
        <v>7.5652098823724756E-2</v>
      </c>
      <c r="H99" s="223">
        <f t="shared" si="18"/>
        <v>-9.1933630115220488E-2</v>
      </c>
      <c r="I99" s="223">
        <f t="shared" si="18"/>
        <v>5.9533126078722139E-2</v>
      </c>
      <c r="J99" s="224">
        <f t="shared" si="18"/>
        <v>6.0163464591620086E-2</v>
      </c>
      <c r="Z99" s="336"/>
    </row>
    <row r="100" spans="1:26" x14ac:dyDescent="0.3">
      <c r="A100" s="214" t="s">
        <v>524</v>
      </c>
      <c r="B100" s="223">
        <f t="shared" ref="B100:J102" si="19">(C92-B92)/B92</f>
        <v>0.1265692591126332</v>
      </c>
      <c r="C100" s="223">
        <f t="shared" si="19"/>
        <v>5.3418522716159204E-2</v>
      </c>
      <c r="D100" s="223">
        <f t="shared" si="19"/>
        <v>6.8154109860246101E-2</v>
      </c>
      <c r="E100" s="223">
        <f t="shared" si="19"/>
        <v>-4.4033827879986248E-2</v>
      </c>
      <c r="F100" s="223">
        <f t="shared" si="19"/>
        <v>-0.27175665864657667</v>
      </c>
      <c r="G100" s="223">
        <f t="shared" si="19"/>
        <v>0.15934244906647868</v>
      </c>
      <c r="H100" s="223">
        <f t="shared" si="19"/>
        <v>-0.18509031148311553</v>
      </c>
      <c r="I100" s="223">
        <f t="shared" si="19"/>
        <v>-3.5837600054642448E-2</v>
      </c>
      <c r="J100" s="224">
        <f t="shared" si="19"/>
        <v>-9.1978642386658736E-3</v>
      </c>
      <c r="Z100" s="336"/>
    </row>
    <row r="101" spans="1:26" x14ac:dyDescent="0.3">
      <c r="A101" s="214" t="s">
        <v>525</v>
      </c>
      <c r="B101" s="223">
        <f t="shared" si="19"/>
        <v>-2.9460327581429843E-2</v>
      </c>
      <c r="C101" s="223">
        <f t="shared" si="19"/>
        <v>5.0886194093430689E-2</v>
      </c>
      <c r="D101" s="223">
        <f t="shared" si="19"/>
        <v>2.872592044893351E-2</v>
      </c>
      <c r="E101" s="223">
        <f t="shared" si="19"/>
        <v>2.0942302732063513E-2</v>
      </c>
      <c r="F101" s="223">
        <f t="shared" si="19"/>
        <v>-3.9165670933119096E-2</v>
      </c>
      <c r="G101" s="223">
        <f t="shared" si="19"/>
        <v>0.14636227494397083</v>
      </c>
      <c r="H101" s="223">
        <f t="shared" si="19"/>
        <v>6.8103508406342328E-2</v>
      </c>
      <c r="I101" s="223">
        <f t="shared" si="19"/>
        <v>4.4169866718611714E-2</v>
      </c>
      <c r="J101" s="224">
        <f t="shared" si="19"/>
        <v>2.2185408386831109E-2</v>
      </c>
      <c r="Z101" s="336"/>
    </row>
    <row r="102" spans="1:26" ht="15" thickBot="1" x14ac:dyDescent="0.35">
      <c r="A102" s="222" t="s">
        <v>526</v>
      </c>
      <c r="B102" s="266">
        <f t="shared" si="19"/>
        <v>2.0321313474187426E-3</v>
      </c>
      <c r="C102" s="266">
        <f t="shared" si="19"/>
        <v>2.1925307433993554E-3</v>
      </c>
      <c r="D102" s="266">
        <f t="shared" si="19"/>
        <v>2.9868936903974654E-2</v>
      </c>
      <c r="E102" s="266">
        <f t="shared" si="19"/>
        <v>-6.5829273029271596E-3</v>
      </c>
      <c r="F102" s="266">
        <f t="shared" si="19"/>
        <v>-4.0121702843097282E-2</v>
      </c>
      <c r="G102" s="266">
        <f t="shared" si="19"/>
        <v>0.12420174173938296</v>
      </c>
      <c r="H102" s="266">
        <f t="shared" si="19"/>
        <v>-2.6426731214456551E-3</v>
      </c>
      <c r="I102" s="266">
        <f t="shared" si="19"/>
        <v>4.3253188258270153E-2</v>
      </c>
      <c r="J102" s="267">
        <f t="shared" si="19"/>
        <v>3.1278312292729343E-2</v>
      </c>
      <c r="Z102" s="336"/>
    </row>
    <row r="103" spans="1:26" x14ac:dyDescent="0.3">
      <c r="Z103" s="336"/>
    </row>
    <row r="104" spans="1:26" x14ac:dyDescent="0.3">
      <c r="B104" s="354"/>
      <c r="C104" s="354"/>
      <c r="D104" s="354"/>
      <c r="E104" s="354"/>
      <c r="F104" s="354"/>
      <c r="G104" s="354"/>
      <c r="H104" s="354"/>
      <c r="I104" s="354"/>
      <c r="J104" s="354"/>
      <c r="Z104" s="336"/>
    </row>
    <row r="105" spans="1:26" x14ac:dyDescent="0.3">
      <c r="Z105" s="336"/>
    </row>
    <row r="106" spans="1:26" ht="15.6" x14ac:dyDescent="0.3">
      <c r="A106" s="680" t="s">
        <v>593</v>
      </c>
      <c r="B106" s="680"/>
      <c r="C106" s="680"/>
      <c r="D106" s="680"/>
      <c r="E106" s="680"/>
      <c r="F106" s="680"/>
      <c r="G106" s="680"/>
      <c r="H106" s="680"/>
      <c r="I106" s="680"/>
      <c r="J106" s="680"/>
      <c r="K106" s="680"/>
      <c r="Z106" s="336"/>
    </row>
    <row r="107" spans="1:26" ht="30.75" customHeight="1" thickBot="1" x14ac:dyDescent="0.35">
      <c r="A107" s="683" t="str">
        <f>"Valor agregado por ramas de actividad económica y Producto Interno Bruto en precios constantes, series encadenadas de volumen con año de referencia   (miles de Millones de pesos) 2015 - 2023pr subregión de "&amp;B1</f>
        <v>Valor agregado por ramas de actividad económica y Producto Interno Bruto en precios constantes, series encadenadas de volumen con año de referencia   (miles de Millones de pesos) 2015 - 2023pr subregión de Urabá</v>
      </c>
      <c r="B107" s="683"/>
      <c r="C107" s="683"/>
      <c r="D107" s="683"/>
      <c r="E107" s="683"/>
      <c r="F107" s="683"/>
      <c r="G107" s="683"/>
      <c r="H107" s="683"/>
      <c r="I107" s="683"/>
      <c r="J107" s="683"/>
      <c r="K107" s="683"/>
      <c r="Z107" s="336"/>
    </row>
    <row r="108" spans="1:26" x14ac:dyDescent="0.3">
      <c r="A108" s="210" t="s">
        <v>502</v>
      </c>
      <c r="B108" s="211">
        <v>2015</v>
      </c>
      <c r="C108" s="211">
        <v>2016</v>
      </c>
      <c r="D108" s="211">
        <v>2017</v>
      </c>
      <c r="E108" s="211">
        <v>2018</v>
      </c>
      <c r="F108" s="211">
        <v>2019</v>
      </c>
      <c r="G108" s="211">
        <v>2020</v>
      </c>
      <c r="H108" s="211">
        <v>2021</v>
      </c>
      <c r="I108" s="211">
        <v>2022</v>
      </c>
      <c r="J108" s="211" t="s">
        <v>483</v>
      </c>
      <c r="K108" s="213" t="s">
        <v>484</v>
      </c>
      <c r="Z108" s="336"/>
    </row>
    <row r="109" spans="1:26" ht="28.8" x14ac:dyDescent="0.3">
      <c r="A109" s="346" t="s">
        <v>117</v>
      </c>
      <c r="B109" s="340">
        <f>SUMIFS('PIB Mpal 2015-2024 Cons'!$H$5:$H$1264,'PIB Mpal 2015-2024 Cons'!$A$5:$A$1264,LEFT(B108,4),'PIB Mpal 2015-2024 Cons'!$C$5:$C$1264,$D$1)</f>
        <v>2307.7522741118742</v>
      </c>
      <c r="C109" s="340">
        <f>SUMIFS('PIB Mpal 2015-2024 Cons'!$H$5:$H$1264,'PIB Mpal 2015-2024 Cons'!$A$5:$A$1264,LEFT(C108,4),'PIB Mpal 2015-2024 Cons'!$C$5:$C$1264,$D$1)</f>
        <v>2360.9899549455763</v>
      </c>
      <c r="D109" s="340">
        <f>SUMIFS('PIB Mpal 2015-2024 Cons'!$H$5:$H$1264,'PIB Mpal 2015-2024 Cons'!$A$5:$A$1264,LEFT(D108,4),'PIB Mpal 2015-2024 Cons'!$C$5:$C$1264,$D$1)</f>
        <v>2126.782877441959</v>
      </c>
      <c r="E109" s="340">
        <f>SUMIFS('PIB Mpal 2015-2024 Cons'!$H$5:$H$1264,'PIB Mpal 2015-2024 Cons'!$A$5:$A$1264,LEFT(E108,4),'PIB Mpal 2015-2024 Cons'!$C$5:$C$1264,$D$1)</f>
        <v>2167.8871110888904</v>
      </c>
      <c r="F109" s="340">
        <f>SUMIFS('PIB Mpal 2015-2024 Cons'!$H$5:$H$1264,'PIB Mpal 2015-2024 Cons'!$A$5:$A$1264,LEFT(F108,4),'PIB Mpal 2015-2024 Cons'!$C$5:$C$1264,$D$1)</f>
        <v>2070.349541749099</v>
      </c>
      <c r="G109" s="340">
        <f>SUMIFS('PIB Mpal 2015-2024 Cons'!$H$5:$H$1264,'PIB Mpal 2015-2024 Cons'!$A$5:$A$1264,LEFT(G108,4),'PIB Mpal 2015-2024 Cons'!$C$5:$C$1264,$D$1)</f>
        <v>2155.4098349900446</v>
      </c>
      <c r="H109" s="340">
        <f>SUMIFS('PIB Mpal 2015-2024 Cons'!$H$5:$H$1264,'PIB Mpal 2015-2024 Cons'!$A$5:$A$1264,LEFT(H108,4),'PIB Mpal 2015-2024 Cons'!$C$5:$C$1264,$D$1)</f>
        <v>2326.0333010804729</v>
      </c>
      <c r="I109" s="340">
        <f>SUMIFS('PIB Mpal 2015-2024 Cons'!$H$5:$H$1264,'PIB Mpal 2015-2024 Cons'!$A$5:$A$1264,LEFT(I108,4),'PIB Mpal 2015-2024 Cons'!$C$5:$C$1264,$D$1)</f>
        <v>2107.6449389639079</v>
      </c>
      <c r="J109" s="340">
        <f>SUMIFS('PIB Mpal 2015-2024 Cons'!$H$5:$H$1264,'PIB Mpal 2015-2024 Cons'!$A$5:$A$1264,LEFT(J108,4),'PIB Mpal 2015-2024 Cons'!$C$5:$C$1264,$D$1)</f>
        <v>2235.7302941510638</v>
      </c>
      <c r="K109" s="341">
        <f>SUMIFS('PIB Mpal 2015-2024 Cons'!$H$5:$H$1264,'PIB Mpal 2015-2024 Cons'!$A$5:$A$1264,LEFT(K108,4),'PIB Mpal 2015-2024 Cons'!$C$5:$C$1264,$D$1)</f>
        <v>2355.1027669217015</v>
      </c>
      <c r="L109" s="623"/>
      <c r="Z109" s="336"/>
    </row>
    <row r="110" spans="1:26" ht="28.8" x14ac:dyDescent="0.3">
      <c r="A110" s="346" t="s">
        <v>118</v>
      </c>
      <c r="B110" s="340">
        <f>SUMIFS('PIB Mpal 2015-2024 Cons'!$I$5:$I$1264,'PIB Mpal 2015-2024 Cons'!$A$5:$A$1264,LEFT(B108,4),'PIB Mpal 2015-2024 Cons'!$C$5:$C$1264,$D$1)</f>
        <v>4.909569617520023</v>
      </c>
      <c r="C110" s="340">
        <f>SUMIFS('PIB Mpal 2015-2024 Cons'!$I$5:$I$1264,'PIB Mpal 2015-2024 Cons'!$A$5:$A$1264,LEFT(C108,4),'PIB Mpal 2015-2024 Cons'!$C$5:$C$1264,$D$1)</f>
        <v>3.2261767007547903</v>
      </c>
      <c r="D110" s="340">
        <f>SUMIFS('PIB Mpal 2015-2024 Cons'!$I$5:$I$1264,'PIB Mpal 2015-2024 Cons'!$A$5:$A$1264,LEFT(D108,4),'PIB Mpal 2015-2024 Cons'!$C$5:$C$1264,$D$1)</f>
        <v>27.47051651603217</v>
      </c>
      <c r="E110" s="340">
        <f>SUMIFS('PIB Mpal 2015-2024 Cons'!$I$5:$I$1264,'PIB Mpal 2015-2024 Cons'!$A$5:$A$1264,LEFT(E108,4),'PIB Mpal 2015-2024 Cons'!$C$5:$C$1264,$D$1)</f>
        <v>28.272249595116818</v>
      </c>
      <c r="F110" s="340">
        <f>SUMIFS('PIB Mpal 2015-2024 Cons'!$I$5:$I$1264,'PIB Mpal 2015-2024 Cons'!$A$5:$A$1264,LEFT(F108,4),'PIB Mpal 2015-2024 Cons'!$C$5:$C$1264,$D$1)</f>
        <v>28.869728048796933</v>
      </c>
      <c r="G110" s="340">
        <f>SUMIFS('PIB Mpal 2015-2024 Cons'!$I$5:$I$1264,'PIB Mpal 2015-2024 Cons'!$A$5:$A$1264,LEFT(G108,4),'PIB Mpal 2015-2024 Cons'!$C$5:$C$1264,$D$1)</f>
        <v>21.874630637076717</v>
      </c>
      <c r="H110" s="340">
        <f>SUMIFS('PIB Mpal 2015-2024 Cons'!$I$5:$I$1264,'PIB Mpal 2015-2024 Cons'!$A$5:$A$1264,LEFT(H108,4),'PIB Mpal 2015-2024 Cons'!$C$5:$C$1264,$D$1)</f>
        <v>15.967304107632067</v>
      </c>
      <c r="I110" s="340">
        <f>SUMIFS('PIB Mpal 2015-2024 Cons'!$I$5:$I$1264,'PIB Mpal 2015-2024 Cons'!$A$5:$A$1264,LEFT(I108,4),'PIB Mpal 2015-2024 Cons'!$C$5:$C$1264,$D$1)</f>
        <v>19.047048857211522</v>
      </c>
      <c r="J110" s="340">
        <f>SUMIFS('PIB Mpal 2015-2024 Cons'!$I$5:$I$1264,'PIB Mpal 2015-2024 Cons'!$A$5:$A$1264,LEFT(J108,4),'PIB Mpal 2015-2024 Cons'!$C$5:$C$1264,$D$1)</f>
        <v>17.57031591161849</v>
      </c>
      <c r="K110" s="341">
        <f>SUMIFS('PIB Mpal 2015-2024 Cons'!$I$5:$I$1264,'PIB Mpal 2015-2024 Cons'!$A$5:$A$1264,LEFT(K108,4),'PIB Mpal 2015-2024 Cons'!$C$5:$C$1264,$D$1)</f>
        <v>33.76421460876297</v>
      </c>
      <c r="L110" s="623"/>
      <c r="Z110" s="336"/>
    </row>
    <row r="111" spans="1:26" x14ac:dyDescent="0.3">
      <c r="A111" s="346" t="s">
        <v>119</v>
      </c>
      <c r="B111" s="340">
        <f>SUMIFS('PIB Mpal 2015-2024 Cons'!$K$5:$K$1264,'PIB Mpal 2015-2024 Cons'!$A$5:$A$1264,LEFT(B108,4),'PIB Mpal 2015-2024 Cons'!$C$5:$C$1264,$D$1)</f>
        <v>161.01425567510017</v>
      </c>
      <c r="C111" s="340">
        <f>SUMIFS('PIB Mpal 2015-2024 Cons'!$K$5:$K$1264,'PIB Mpal 2015-2024 Cons'!$A$5:$A$1264,LEFT(C108,4),'PIB Mpal 2015-2024 Cons'!$C$5:$C$1264,$D$1)</f>
        <v>157.38589228648806</v>
      </c>
      <c r="D111" s="340">
        <f>SUMIFS('PIB Mpal 2015-2024 Cons'!$K$5:$K$1264,'PIB Mpal 2015-2024 Cons'!$A$5:$A$1264,LEFT(D108,4),'PIB Mpal 2015-2024 Cons'!$C$5:$C$1264,$D$1)</f>
        <v>161.49683648999462</v>
      </c>
      <c r="E111" s="340">
        <f>SUMIFS('PIB Mpal 2015-2024 Cons'!$K$5:$K$1264,'PIB Mpal 2015-2024 Cons'!$A$5:$A$1264,LEFT(E108,4),'PIB Mpal 2015-2024 Cons'!$C$5:$C$1264,$D$1)</f>
        <v>189.34859905333926</v>
      </c>
      <c r="F111" s="340">
        <f>SUMIFS('PIB Mpal 2015-2024 Cons'!$K$5:$K$1264,'PIB Mpal 2015-2024 Cons'!$A$5:$A$1264,LEFT(F108,4),'PIB Mpal 2015-2024 Cons'!$C$5:$C$1264,$D$1)</f>
        <v>181.90877900076345</v>
      </c>
      <c r="G111" s="340">
        <f>SUMIFS('PIB Mpal 2015-2024 Cons'!$K$5:$K$1264,'PIB Mpal 2015-2024 Cons'!$A$5:$A$1264,LEFT(G108,4),'PIB Mpal 2015-2024 Cons'!$C$5:$C$1264,$D$1)</f>
        <v>176.68382594284122</v>
      </c>
      <c r="H111" s="340">
        <f>SUMIFS('PIB Mpal 2015-2024 Cons'!$K$5:$K$1264,'PIB Mpal 2015-2024 Cons'!$A$5:$A$1264,LEFT(H108,4),'PIB Mpal 2015-2024 Cons'!$C$5:$C$1264,$D$1)</f>
        <v>251.98102288434748</v>
      </c>
      <c r="I111" s="340">
        <f>SUMIFS('PIB Mpal 2015-2024 Cons'!$K$5:$K$1264,'PIB Mpal 2015-2024 Cons'!$A$5:$A$1264,LEFT(I108,4),'PIB Mpal 2015-2024 Cons'!$C$5:$C$1264,$D$1)</f>
        <v>195.13178806867583</v>
      </c>
      <c r="J111" s="340">
        <f>SUMIFS('PIB Mpal 2015-2024 Cons'!$K$5:$K$1264,'PIB Mpal 2015-2024 Cons'!$A$5:$A$1264,LEFT(J108,4),'PIB Mpal 2015-2024 Cons'!$C$5:$C$1264,$D$1)</f>
        <v>222.42346900441191</v>
      </c>
      <c r="K111" s="341">
        <f>SUMIFS('PIB Mpal 2015-2024 Cons'!$K$5:$K$1264,'PIB Mpal 2015-2024 Cons'!$A$5:$A$1264,LEFT(K108,4),'PIB Mpal 2015-2024 Cons'!$C$5:$C$1264,$D$1)</f>
        <v>206.95852836527274</v>
      </c>
      <c r="L111" s="623"/>
      <c r="Z111" s="336"/>
    </row>
    <row r="112" spans="1:26" ht="38.25" customHeight="1" x14ac:dyDescent="0.3">
      <c r="A112" s="346" t="s">
        <v>120</v>
      </c>
      <c r="B112" s="340">
        <f>SUMIFS('PIB Mpal 2015-2024 Cons'!$L$5:$L$1264,'PIB Mpal 2015-2024 Cons'!$A$5:$A$1264,LEFT(B108,4),'PIB Mpal 2015-2024 Cons'!$C$5:$C$1264,$D$1)</f>
        <v>431.12076650810042</v>
      </c>
      <c r="C112" s="340">
        <f>SUMIFS('PIB Mpal 2015-2024 Cons'!$L$5:$L$1264,'PIB Mpal 2015-2024 Cons'!$A$5:$A$1264,LEFT(C108,4),'PIB Mpal 2015-2024 Cons'!$C$5:$C$1264,$D$1)</f>
        <v>509.69522094908291</v>
      </c>
      <c r="D112" s="340">
        <f>SUMIFS('PIB Mpal 2015-2024 Cons'!$L$5:$L$1264,'PIB Mpal 2015-2024 Cons'!$A$5:$A$1264,LEFT(D108,4),'PIB Mpal 2015-2024 Cons'!$C$5:$C$1264,$D$1)</f>
        <v>541.2187643464714</v>
      </c>
      <c r="E112" s="340">
        <f>SUMIFS('PIB Mpal 2015-2024 Cons'!$L$5:$L$1264,'PIB Mpal 2015-2024 Cons'!$A$5:$A$1264,LEFT(E108,4),'PIB Mpal 2015-2024 Cons'!$C$5:$C$1264,$D$1)</f>
        <v>561.25995804304409</v>
      </c>
      <c r="F112" s="340">
        <f>SUMIFS('PIB Mpal 2015-2024 Cons'!$L$5:$L$1264,'PIB Mpal 2015-2024 Cons'!$A$5:$A$1264,LEFT(F108,4),'PIB Mpal 2015-2024 Cons'!$C$5:$C$1264,$D$1)</f>
        <v>535.64761008719302</v>
      </c>
      <c r="G112" s="340">
        <f>SUMIFS('PIB Mpal 2015-2024 Cons'!$L$5:$L$1264,'PIB Mpal 2015-2024 Cons'!$A$5:$A$1264,LEFT(G108,4),'PIB Mpal 2015-2024 Cons'!$C$5:$C$1264,$D$1)</f>
        <v>345.87183645606933</v>
      </c>
      <c r="H112" s="340">
        <f>SUMIFS('PIB Mpal 2015-2024 Cons'!$L$5:$L$1264,'PIB Mpal 2015-2024 Cons'!$A$5:$A$1264,LEFT(H108,4),'PIB Mpal 2015-2024 Cons'!$C$5:$C$1264,$D$1)</f>
        <v>353.83993853476142</v>
      </c>
      <c r="I112" s="340">
        <f>SUMIFS('PIB Mpal 2015-2024 Cons'!$L$5:$L$1264,'PIB Mpal 2015-2024 Cons'!$A$5:$A$1264,LEFT(I108,4),'PIB Mpal 2015-2024 Cons'!$C$5:$C$1264,$D$1)</f>
        <v>298.55758289836967</v>
      </c>
      <c r="J112" s="340">
        <f>SUMIFS('PIB Mpal 2015-2024 Cons'!$L$5:$L$1264,'PIB Mpal 2015-2024 Cons'!$A$5:$A$1264,LEFT(J108,4),'PIB Mpal 2015-2024 Cons'!$C$5:$C$1264,$D$1)</f>
        <v>253.57325973468863</v>
      </c>
      <c r="K112" s="341">
        <f>SUMIFS('PIB Mpal 2015-2024 Cons'!$L$5:$L$1264,'PIB Mpal 2015-2024 Cons'!$A$5:$A$1264,LEFT(K108,4),'PIB Mpal 2015-2024 Cons'!$C$5:$C$1264,$D$1)</f>
        <v>264.66004708483649</v>
      </c>
      <c r="L112" s="623"/>
      <c r="Z112" s="336"/>
    </row>
    <row r="113" spans="1:26" ht="30.6" x14ac:dyDescent="0.3">
      <c r="A113" s="346" t="s">
        <v>503</v>
      </c>
      <c r="B113" s="340">
        <f>SUMIFS('PIB Mpal 2015-2024 Cons'!$N$5:$N$1264,'PIB Mpal 2015-2024 Cons'!$A$5:$A$1264,LEFT(B108,4),'PIB Mpal 2015-2024 Cons'!$C$5:$C$1264,$D$1)</f>
        <v>231.13327296382874</v>
      </c>
      <c r="C113" s="340">
        <f>SUMIFS('PIB Mpal 2015-2024 Cons'!$N$5:$N$1264,'PIB Mpal 2015-2024 Cons'!$A$5:$A$1264,LEFT(C108,4),'PIB Mpal 2015-2024 Cons'!$C$5:$C$1264,$D$1)</f>
        <v>243.69131734985262</v>
      </c>
      <c r="D113" s="340">
        <f>SUMIFS('PIB Mpal 2015-2024 Cons'!$N$5:$N$1264,'PIB Mpal 2015-2024 Cons'!$A$5:$A$1264,LEFT(D108,4),'PIB Mpal 2015-2024 Cons'!$C$5:$C$1264,$D$1)</f>
        <v>218.43575706130497</v>
      </c>
      <c r="E113" s="340">
        <f>SUMIFS('PIB Mpal 2015-2024 Cons'!$N$5:$N$1264,'PIB Mpal 2015-2024 Cons'!$A$5:$A$1264,LEFT(E108,4),'PIB Mpal 2015-2024 Cons'!$C$5:$C$1264,$D$1)</f>
        <v>222.71181171291443</v>
      </c>
      <c r="F113" s="340">
        <f>SUMIFS('PIB Mpal 2015-2024 Cons'!$N$5:$N$1264,'PIB Mpal 2015-2024 Cons'!$A$5:$A$1264,LEFT(F108,4),'PIB Mpal 2015-2024 Cons'!$C$5:$C$1264,$D$1)</f>
        <v>218.61181215475935</v>
      </c>
      <c r="G113" s="340">
        <f>SUMIFS('PIB Mpal 2015-2024 Cons'!$N$5:$N$1264,'PIB Mpal 2015-2024 Cons'!$A$5:$A$1264,LEFT(G108,4),'PIB Mpal 2015-2024 Cons'!$C$5:$C$1264,$D$1)</f>
        <v>164.73913288463777</v>
      </c>
      <c r="H113" s="340">
        <f>SUMIFS('PIB Mpal 2015-2024 Cons'!$N$5:$N$1264,'PIB Mpal 2015-2024 Cons'!$A$5:$A$1264,LEFT(H108,4),'PIB Mpal 2015-2024 Cons'!$C$5:$C$1264,$D$1)</f>
        <v>84.829176600725702</v>
      </c>
      <c r="I113" s="340">
        <f>SUMIFS('PIB Mpal 2015-2024 Cons'!$N$5:$N$1264,'PIB Mpal 2015-2024 Cons'!$A$5:$A$1264,LEFT(I108,4),'PIB Mpal 2015-2024 Cons'!$C$5:$C$1264,$D$1)</f>
        <v>175.26100326456267</v>
      </c>
      <c r="J113" s="340">
        <f>SUMIFS('PIB Mpal 2015-2024 Cons'!$N$5:$N$1264,'PIB Mpal 2015-2024 Cons'!$A$5:$A$1264,LEFT(J108,4),'PIB Mpal 2015-2024 Cons'!$C$5:$C$1264,$D$1)</f>
        <v>207.0577466473992</v>
      </c>
      <c r="K113" s="341">
        <f>SUMIFS('PIB Mpal 2015-2024 Cons'!$N$5:$N$1264,'PIB Mpal 2015-2024 Cons'!$A$5:$A$1264,LEFT(K108,4),'PIB Mpal 2015-2024 Cons'!$C$5:$C$1264,$D$1)</f>
        <v>200.92866715157643</v>
      </c>
      <c r="L113" s="623"/>
      <c r="Z113" s="336"/>
    </row>
    <row r="114" spans="1:26" ht="30.6" x14ac:dyDescent="0.3">
      <c r="A114" s="346" t="s">
        <v>504</v>
      </c>
      <c r="B114" s="340">
        <f>SUMIFS('PIB Mpal 2015-2024 Cons'!$O$5:$O$1264,'PIB Mpal 2015-2024 Cons'!$A$5:$A$1264,LEFT(B108,4),'PIB Mpal 2015-2024 Cons'!$C$5:$C$1264,$D$1)</f>
        <v>1118.9126069996216</v>
      </c>
      <c r="C114" s="340">
        <f>SUMIFS('PIB Mpal 2015-2024 Cons'!$O$5:$O$1264,'PIB Mpal 2015-2024 Cons'!$A$5:$A$1264,LEFT(C108,4),'PIB Mpal 2015-2024 Cons'!$C$5:$C$1264,$D$1)</f>
        <v>1292.131672877571</v>
      </c>
      <c r="D114" s="340">
        <f>SUMIFS('PIB Mpal 2015-2024 Cons'!$O$5:$O$1264,'PIB Mpal 2015-2024 Cons'!$A$5:$A$1264,LEFT(D108,4),'PIB Mpal 2015-2024 Cons'!$C$5:$C$1264,$D$1)</f>
        <v>1183.4554653409398</v>
      </c>
      <c r="E114" s="340">
        <f>SUMIFS('PIB Mpal 2015-2024 Cons'!$O$5:$O$1264,'PIB Mpal 2015-2024 Cons'!$A$5:$A$1264,LEFT(E108,4),'PIB Mpal 2015-2024 Cons'!$C$5:$C$1264,$D$1)</f>
        <v>1228.2942944014692</v>
      </c>
      <c r="F114" s="340">
        <f>SUMIFS('PIB Mpal 2015-2024 Cons'!$O$5:$O$1264,'PIB Mpal 2015-2024 Cons'!$A$5:$A$1264,LEFT(F108,4),'PIB Mpal 2015-2024 Cons'!$C$5:$C$1264,$D$1)</f>
        <v>1257.5081921363671</v>
      </c>
      <c r="G114" s="340">
        <f>SUMIFS('PIB Mpal 2015-2024 Cons'!$O$5:$O$1264,'PIB Mpal 2015-2024 Cons'!$A$5:$A$1264,LEFT(G108,4),'PIB Mpal 2015-2024 Cons'!$C$5:$C$1264,$D$1)</f>
        <v>1116.2338363807598</v>
      </c>
      <c r="H114" s="340">
        <f>SUMIFS('PIB Mpal 2015-2024 Cons'!$O$5:$O$1264,'PIB Mpal 2015-2024 Cons'!$A$5:$A$1264,LEFT(H108,4),'PIB Mpal 2015-2024 Cons'!$C$5:$C$1264,$D$1)</f>
        <v>1292.6399294423661</v>
      </c>
      <c r="I114" s="340">
        <f>SUMIFS('PIB Mpal 2015-2024 Cons'!$O$5:$O$1264,'PIB Mpal 2015-2024 Cons'!$A$5:$A$1264,LEFT(I108,4),'PIB Mpal 2015-2024 Cons'!$C$5:$C$1264,$D$1)</f>
        <v>1429.3919464860917</v>
      </c>
      <c r="J114" s="340">
        <f>SUMIFS('PIB Mpal 2015-2024 Cons'!$O$5:$O$1264,'PIB Mpal 2015-2024 Cons'!$A$5:$A$1264,LEFT(J108,4),'PIB Mpal 2015-2024 Cons'!$C$5:$C$1264,$D$1)</f>
        <v>1281.8860734214679</v>
      </c>
      <c r="K114" s="341">
        <f>SUMIFS('PIB Mpal 2015-2024 Cons'!$O$5:$O$1264,'PIB Mpal 2015-2024 Cons'!$A$5:$A$1264,LEFT(K108,4),'PIB Mpal 2015-2024 Cons'!$C$5:$C$1264,$D$1)</f>
        <v>1245.21257623203</v>
      </c>
      <c r="L114" s="623"/>
      <c r="Z114" s="336"/>
    </row>
    <row r="115" spans="1:26" x14ac:dyDescent="0.3">
      <c r="A115" s="346" t="s">
        <v>123</v>
      </c>
      <c r="B115" s="340">
        <f>SUMIFS('PIB Mpal 2015-2024 Cons'!$P$5:$P$1264,'PIB Mpal 2015-2024 Cons'!$A$5:$A$1264,LEFT(B108,4),'PIB Mpal 2015-2024 Cons'!$C$5:$C$1264,$D$1)</f>
        <v>179.89234980939128</v>
      </c>
      <c r="C115" s="340">
        <f>SUMIFS('PIB Mpal 2015-2024 Cons'!$P$5:$P$1264,'PIB Mpal 2015-2024 Cons'!$A$5:$A$1264,LEFT(C108,4),'PIB Mpal 2015-2024 Cons'!$C$5:$C$1264,$D$1)</f>
        <v>189.33968018503015</v>
      </c>
      <c r="D115" s="340">
        <f>SUMIFS('PIB Mpal 2015-2024 Cons'!$P$5:$P$1264,'PIB Mpal 2015-2024 Cons'!$A$5:$A$1264,LEFT(D108,4),'PIB Mpal 2015-2024 Cons'!$C$5:$C$1264,$D$1)</f>
        <v>186.4941460033844</v>
      </c>
      <c r="E115" s="340">
        <f>SUMIFS('PIB Mpal 2015-2024 Cons'!$P$5:$P$1264,'PIB Mpal 2015-2024 Cons'!$A$5:$A$1264,LEFT(E108,4),'PIB Mpal 2015-2024 Cons'!$C$5:$C$1264,$D$1)</f>
        <v>210.88195750320162</v>
      </c>
      <c r="F115" s="340">
        <f>SUMIFS('PIB Mpal 2015-2024 Cons'!$P$5:$P$1264,'PIB Mpal 2015-2024 Cons'!$A$5:$A$1264,LEFT(F108,4),'PIB Mpal 2015-2024 Cons'!$C$5:$C$1264,$D$1)</f>
        <v>202.23053251209382</v>
      </c>
      <c r="G115" s="340">
        <f>SUMIFS('PIB Mpal 2015-2024 Cons'!$P$5:$P$1264,'PIB Mpal 2015-2024 Cons'!$A$5:$A$1264,LEFT(G108,4),'PIB Mpal 2015-2024 Cons'!$C$5:$C$1264,$D$1)</f>
        <v>195.94806681137442</v>
      </c>
      <c r="H115" s="340">
        <f>SUMIFS('PIB Mpal 2015-2024 Cons'!$P$5:$P$1264,'PIB Mpal 2015-2024 Cons'!$A$5:$A$1264,LEFT(H108,4),'PIB Mpal 2015-2024 Cons'!$C$5:$C$1264,$D$1)</f>
        <v>234.59214209044541</v>
      </c>
      <c r="I115" s="340">
        <f>SUMIFS('PIB Mpal 2015-2024 Cons'!$P$5:$P$1264,'PIB Mpal 2015-2024 Cons'!$A$5:$A$1264,LEFT(I108,4),'PIB Mpal 2015-2024 Cons'!$C$5:$C$1264,$D$1)</f>
        <v>265.27302370372087</v>
      </c>
      <c r="J115" s="340">
        <f>SUMIFS('PIB Mpal 2015-2024 Cons'!$P$5:$P$1264,'PIB Mpal 2015-2024 Cons'!$A$5:$A$1264,LEFT(J108,4),'PIB Mpal 2015-2024 Cons'!$C$5:$C$1264,$D$1)</f>
        <v>272.77297676581071</v>
      </c>
      <c r="K115" s="341">
        <f>SUMIFS('PIB Mpal 2015-2024 Cons'!$P$5:$P$1264,'PIB Mpal 2015-2024 Cons'!$A$5:$A$1264,LEFT(K108,4),'PIB Mpal 2015-2024 Cons'!$C$5:$C$1264,$D$1)</f>
        <v>265.98177397912497</v>
      </c>
      <c r="L115" s="623"/>
      <c r="Z115" s="336"/>
    </row>
    <row r="116" spans="1:26" ht="28.8" x14ac:dyDescent="0.3">
      <c r="A116" s="346" t="s">
        <v>124</v>
      </c>
      <c r="B116" s="340">
        <f>SUMIFS('PIB Mpal 2015-2024 Cons'!$Q$5:$Q$1264,'PIB Mpal 2015-2024 Cons'!$A$5:$A$1264,LEFT(B108,4),'PIB Mpal 2015-2024 Cons'!$C$5:$C$1264,$D$1)</f>
        <v>160.49149139988114</v>
      </c>
      <c r="C116" s="340">
        <f>SUMIFS('PIB Mpal 2015-2024 Cons'!$Q$5:$Q$1264,'PIB Mpal 2015-2024 Cons'!$A$5:$A$1264,LEFT(C108,4),'PIB Mpal 2015-2024 Cons'!$C$5:$C$1264,$D$1)</f>
        <v>191.3620879277471</v>
      </c>
      <c r="D116" s="340">
        <f>SUMIFS('PIB Mpal 2015-2024 Cons'!$Q$5:$Q$1264,'PIB Mpal 2015-2024 Cons'!$A$5:$A$1264,LEFT(D108,4),'PIB Mpal 2015-2024 Cons'!$C$5:$C$1264,$D$1)</f>
        <v>181.32643380397838</v>
      </c>
      <c r="E116" s="340">
        <f>SUMIFS('PIB Mpal 2015-2024 Cons'!$Q$5:$Q$1264,'PIB Mpal 2015-2024 Cons'!$A$5:$A$1264,LEFT(E108,4),'PIB Mpal 2015-2024 Cons'!$C$5:$C$1264,$D$1)</f>
        <v>168.34795753261227</v>
      </c>
      <c r="F116" s="340">
        <f>SUMIFS('PIB Mpal 2015-2024 Cons'!$Q$5:$Q$1264,'PIB Mpal 2015-2024 Cons'!$A$5:$A$1264,LEFT(F108,4),'PIB Mpal 2015-2024 Cons'!$C$5:$C$1264,$D$1)</f>
        <v>183.50934580437453</v>
      </c>
      <c r="G116" s="340">
        <f>SUMIFS('PIB Mpal 2015-2024 Cons'!$Q$5:$Q$1264,'PIB Mpal 2015-2024 Cons'!$A$5:$A$1264,LEFT(G108,4),'PIB Mpal 2015-2024 Cons'!$C$5:$C$1264,$D$1)</f>
        <v>195.96329026116692</v>
      </c>
      <c r="H116" s="340">
        <f>SUMIFS('PIB Mpal 2015-2024 Cons'!$Q$5:$Q$1264,'PIB Mpal 2015-2024 Cons'!$A$5:$A$1264,LEFT(H108,4),'PIB Mpal 2015-2024 Cons'!$C$5:$C$1264,$D$1)</f>
        <v>208.63266912318093</v>
      </c>
      <c r="I116" s="340">
        <f>SUMIFS('PIB Mpal 2015-2024 Cons'!$Q$5:$Q$1264,'PIB Mpal 2015-2024 Cons'!$A$5:$A$1264,LEFT(I108,4),'PIB Mpal 2015-2024 Cons'!$C$5:$C$1264,$D$1)</f>
        <v>224.43880099771235</v>
      </c>
      <c r="J116" s="340">
        <f>SUMIFS('PIB Mpal 2015-2024 Cons'!$Q$5:$Q$1264,'PIB Mpal 2015-2024 Cons'!$A$5:$A$1264,LEFT(J108,4),'PIB Mpal 2015-2024 Cons'!$C$5:$C$1264,$D$1)</f>
        <v>286.22497062213893</v>
      </c>
      <c r="K116" s="341">
        <f>SUMIFS('PIB Mpal 2015-2024 Cons'!$Q$5:$Q$1264,'PIB Mpal 2015-2024 Cons'!$A$5:$A$1264,LEFT(K108,4),'PIB Mpal 2015-2024 Cons'!$C$5:$C$1264,$D$1)</f>
        <v>275.02178679749875</v>
      </c>
      <c r="L116" s="623"/>
      <c r="Z116" s="336"/>
    </row>
    <row r="117" spans="1:26" x14ac:dyDescent="0.3">
      <c r="A117" s="346" t="s">
        <v>125</v>
      </c>
      <c r="B117" s="340">
        <f>SUMIFS('PIB Mpal 2015-2024 Cons'!$R$5:$R$1264,'PIB Mpal 2015-2024 Cons'!$A$5:$A$1264,LEFT(B108,4),'PIB Mpal 2015-2024 Cons'!$C$5:$C$1264,$D$1)</f>
        <v>313.44325651254007</v>
      </c>
      <c r="C117" s="340">
        <f>SUMIFS('PIB Mpal 2015-2024 Cons'!$R$5:$R$1264,'PIB Mpal 2015-2024 Cons'!$A$5:$A$1264,LEFT(C108,4),'PIB Mpal 2015-2024 Cons'!$C$5:$C$1264,$D$1)</f>
        <v>338.40313169162908</v>
      </c>
      <c r="D117" s="340">
        <f>SUMIFS('PIB Mpal 2015-2024 Cons'!$R$5:$R$1264,'PIB Mpal 2015-2024 Cons'!$A$5:$A$1264,LEFT(D108,4),'PIB Mpal 2015-2024 Cons'!$C$5:$C$1264,$D$1)</f>
        <v>322.71779727457408</v>
      </c>
      <c r="E117" s="340">
        <f>SUMIFS('PIB Mpal 2015-2024 Cons'!$R$5:$R$1264,'PIB Mpal 2015-2024 Cons'!$A$5:$A$1264,LEFT(E108,4),'PIB Mpal 2015-2024 Cons'!$C$5:$C$1264,$D$1)</f>
        <v>370.03392992481417</v>
      </c>
      <c r="F117" s="340">
        <f>SUMIFS('PIB Mpal 2015-2024 Cons'!$R$5:$R$1264,'PIB Mpal 2015-2024 Cons'!$A$5:$A$1264,LEFT(F108,4),'PIB Mpal 2015-2024 Cons'!$C$5:$C$1264,$D$1)</f>
        <v>379.73730083933202</v>
      </c>
      <c r="G117" s="340">
        <f>SUMIFS('PIB Mpal 2015-2024 Cons'!$R$5:$R$1264,'PIB Mpal 2015-2024 Cons'!$A$5:$A$1264,LEFT(G108,4),'PIB Mpal 2015-2024 Cons'!$C$5:$C$1264,$D$1)</f>
        <v>383.03023748158279</v>
      </c>
      <c r="H117" s="340">
        <f>SUMIFS('PIB Mpal 2015-2024 Cons'!$R$5:$R$1264,'PIB Mpal 2015-2024 Cons'!$A$5:$A$1264,LEFT(H108,4),'PIB Mpal 2015-2024 Cons'!$C$5:$C$1264,$D$1)</f>
        <v>402.90558442759914</v>
      </c>
      <c r="I117" s="340">
        <f>SUMIFS('PIB Mpal 2015-2024 Cons'!$R$5:$R$1264,'PIB Mpal 2015-2024 Cons'!$A$5:$A$1264,LEFT(I108,4),'PIB Mpal 2015-2024 Cons'!$C$5:$C$1264,$D$1)</f>
        <v>421.8879342295682</v>
      </c>
      <c r="J117" s="340">
        <f>SUMIFS('PIB Mpal 2015-2024 Cons'!$R$5:$R$1264,'PIB Mpal 2015-2024 Cons'!$A$5:$A$1264,LEFT(J108,4),'PIB Mpal 2015-2024 Cons'!$C$5:$C$1264,$D$1)</f>
        <v>414.78331186944439</v>
      </c>
      <c r="K117" s="341">
        <f>SUMIFS('PIB Mpal 2015-2024 Cons'!$R$5:$R$1264,'PIB Mpal 2015-2024 Cons'!$A$5:$A$1264,LEFT(K108,4),'PIB Mpal 2015-2024 Cons'!$C$5:$C$1264,$D$1)</f>
        <v>409.31164004731619</v>
      </c>
      <c r="L117" s="623"/>
      <c r="Z117" s="336"/>
    </row>
    <row r="118" spans="1:26" ht="30.6" x14ac:dyDescent="0.3">
      <c r="A118" s="346" t="s">
        <v>505</v>
      </c>
      <c r="B118" s="340">
        <f>SUMIFS('PIB Mpal 2015-2024 Cons'!$S$5:$S$1264,'PIB Mpal 2015-2024 Cons'!$A$5:$A$1264,LEFT(B108,4),'PIB Mpal 2015-2024 Cons'!$C$5:$C$1264,$D$1)</f>
        <v>582.75556066173067</v>
      </c>
      <c r="C118" s="340">
        <f>SUMIFS('PIB Mpal 2015-2024 Cons'!$S$5:$S$1264,'PIB Mpal 2015-2024 Cons'!$A$5:$A$1264,LEFT(C108,4),'PIB Mpal 2015-2024 Cons'!$C$5:$C$1264,$D$1)</f>
        <v>531.14916963965948</v>
      </c>
      <c r="D118" s="340">
        <f>SUMIFS('PIB Mpal 2015-2024 Cons'!$S$5:$S$1264,'PIB Mpal 2015-2024 Cons'!$A$5:$A$1264,LEFT(D108,4),'PIB Mpal 2015-2024 Cons'!$C$5:$C$1264,$D$1)</f>
        <v>554.54102317743855</v>
      </c>
      <c r="E118" s="340">
        <f>SUMIFS('PIB Mpal 2015-2024 Cons'!$S$5:$S$1264,'PIB Mpal 2015-2024 Cons'!$A$5:$A$1264,LEFT(E108,4),'PIB Mpal 2015-2024 Cons'!$C$5:$C$1264,$D$1)</f>
        <v>580.34122061509856</v>
      </c>
      <c r="F118" s="340">
        <f>SUMIFS('PIB Mpal 2015-2024 Cons'!$S$5:$S$1264,'PIB Mpal 2015-2024 Cons'!$A$5:$A$1264,LEFT(F108,4),'PIB Mpal 2015-2024 Cons'!$C$5:$C$1264,$D$1)</f>
        <v>573.2087284539715</v>
      </c>
      <c r="G118" s="340">
        <f>SUMIFS('PIB Mpal 2015-2024 Cons'!$S$5:$S$1264,'PIB Mpal 2015-2024 Cons'!$A$5:$A$1264,LEFT(G108,4),'PIB Mpal 2015-2024 Cons'!$C$5:$C$1264,$D$1)</f>
        <v>560.09103867326166</v>
      </c>
      <c r="H118" s="340">
        <f>SUMIFS('PIB Mpal 2015-2024 Cons'!$S$5:$S$1264,'PIB Mpal 2015-2024 Cons'!$A$5:$A$1264,LEFT(H108,4),'PIB Mpal 2015-2024 Cons'!$C$5:$C$1264,$D$1)</f>
        <v>670.0756713221283</v>
      </c>
      <c r="I118" s="340">
        <f>SUMIFS('PIB Mpal 2015-2024 Cons'!$S$5:$S$1264,'PIB Mpal 2015-2024 Cons'!$A$5:$A$1264,LEFT(I108,4),'PIB Mpal 2015-2024 Cons'!$C$5:$C$1264,$D$1)</f>
        <v>694.68083165053008</v>
      </c>
      <c r="J118" s="340">
        <f>SUMIFS('PIB Mpal 2015-2024 Cons'!$S$5:$S$1264,'PIB Mpal 2015-2024 Cons'!$A$5:$A$1264,LEFT(J108,4),'PIB Mpal 2015-2024 Cons'!$C$5:$C$1264,$D$1)</f>
        <v>718.8759362790106</v>
      </c>
      <c r="K118" s="341">
        <f>SUMIFS('PIB Mpal 2015-2024 Cons'!$S$5:$S$1264,'PIB Mpal 2015-2024 Cons'!$A$5:$A$1264,LEFT(K108,4),'PIB Mpal 2015-2024 Cons'!$C$5:$C$1264,$D$1)</f>
        <v>711.58538891266994</v>
      </c>
      <c r="L118" s="623"/>
      <c r="Z118" s="336"/>
    </row>
    <row r="119" spans="1:26" ht="30.6" x14ac:dyDescent="0.3">
      <c r="A119" s="346" t="s">
        <v>506</v>
      </c>
      <c r="B119" s="340">
        <f>SUMIFS('PIB Mpal 2015-2024 Cons'!$T$5:$T$1264,'PIB Mpal 2015-2024 Cons'!$A$5:$A$1264,LEFT(B108,4),'PIB Mpal 2015-2024 Cons'!$C$5:$C$1264,$D$1)</f>
        <v>1124.2979752886522</v>
      </c>
      <c r="C119" s="340">
        <f>SUMIFS('PIB Mpal 2015-2024 Cons'!$T$5:$T$1264,'PIB Mpal 2015-2024 Cons'!$A$5:$A$1264,LEFT(C108,4),'PIB Mpal 2015-2024 Cons'!$C$5:$C$1264,$D$1)</f>
        <v>790.66876660020785</v>
      </c>
      <c r="D119" s="340">
        <f>SUMIFS('PIB Mpal 2015-2024 Cons'!$T$5:$T$1264,'PIB Mpal 2015-2024 Cons'!$A$5:$A$1264,LEFT(D108,4),'PIB Mpal 2015-2024 Cons'!$C$5:$C$1264,$D$1)</f>
        <v>1126.7296472526816</v>
      </c>
      <c r="E119" s="340">
        <f>SUMIFS('PIB Mpal 2015-2024 Cons'!$T$5:$T$1264,'PIB Mpal 2015-2024 Cons'!$A$5:$A$1264,LEFT(E108,4),'PIB Mpal 2015-2024 Cons'!$C$5:$C$1264,$D$1)</f>
        <v>1094.527560822497</v>
      </c>
      <c r="F119" s="340">
        <f>SUMIFS('PIB Mpal 2015-2024 Cons'!$T$5:$T$1264,'PIB Mpal 2015-2024 Cons'!$A$5:$A$1264,LEFT(F108,4),'PIB Mpal 2015-2024 Cons'!$C$5:$C$1264,$D$1)</f>
        <v>1128.6597072719092</v>
      </c>
      <c r="G119" s="340">
        <f>SUMIFS('PIB Mpal 2015-2024 Cons'!$T$5:$T$1264,'PIB Mpal 2015-2024 Cons'!$A$5:$A$1264,LEFT(G108,4),'PIB Mpal 2015-2024 Cons'!$C$5:$C$1264,$D$1)</f>
        <v>1187.5940750025309</v>
      </c>
      <c r="H119" s="340">
        <f>SUMIFS('PIB Mpal 2015-2024 Cons'!$T$5:$T$1264,'PIB Mpal 2015-2024 Cons'!$A$5:$A$1264,LEFT(H108,4),'PIB Mpal 2015-2024 Cons'!$C$5:$C$1264,$D$1)</f>
        <v>1432.9675048796194</v>
      </c>
      <c r="I119" s="340">
        <f>SUMIFS('PIB Mpal 2015-2024 Cons'!$T$5:$T$1264,'PIB Mpal 2015-2024 Cons'!$A$5:$A$1264,LEFT(I108,4),'PIB Mpal 2015-2024 Cons'!$C$5:$C$1264,$D$1)</f>
        <v>1357.7923724495433</v>
      </c>
      <c r="J119" s="340">
        <f>SUMIFS('PIB Mpal 2015-2024 Cons'!$T$5:$T$1264,'PIB Mpal 2015-2024 Cons'!$A$5:$A$1264,LEFT(J108,4),'PIB Mpal 2015-2024 Cons'!$C$5:$C$1264,$D$1)</f>
        <v>1532.9043215502097</v>
      </c>
      <c r="K119" s="341">
        <f>SUMIFS('PIB Mpal 2015-2024 Cons'!$T$5:$T$1264,'PIB Mpal 2015-2024 Cons'!$A$5:$A$1264,LEFT(K108,4),'PIB Mpal 2015-2024 Cons'!$C$5:$C$1264,$D$1)</f>
        <v>1703.9202555696677</v>
      </c>
      <c r="L119" s="623"/>
      <c r="Z119" s="336"/>
    </row>
    <row r="120" spans="1:26" ht="55.5" customHeight="1" x14ac:dyDescent="0.3">
      <c r="A120" s="346" t="s">
        <v>507</v>
      </c>
      <c r="B120" s="340">
        <f>SUMIFS('PIB Mpal 2015-2024 Cons'!$U$5:$U$1264,'PIB Mpal 2015-2024 Cons'!$A$5:$A$1264,LEFT(B108,4),'PIB Mpal 2015-2024 Cons'!$C$5:$C$1264,$D$1)</f>
        <v>118.4807254964395</v>
      </c>
      <c r="C120" s="340">
        <f>SUMIFS('PIB Mpal 2015-2024 Cons'!$U$5:$U$1264,'PIB Mpal 2015-2024 Cons'!$A$5:$A$1264,LEFT(C108,4),'PIB Mpal 2015-2024 Cons'!$C$5:$C$1264,$D$1)</f>
        <v>139.84582115285784</v>
      </c>
      <c r="D120" s="340">
        <f>SUMIFS('PIB Mpal 2015-2024 Cons'!$U$5:$U$1264,'PIB Mpal 2015-2024 Cons'!$A$5:$A$1264,LEFT(D108,4),'PIB Mpal 2015-2024 Cons'!$C$5:$C$1264,$D$1)</f>
        <v>132.01458144712291</v>
      </c>
      <c r="E120" s="340">
        <f>SUMIFS('PIB Mpal 2015-2024 Cons'!$U$5:$U$1264,'PIB Mpal 2015-2024 Cons'!$A$5:$A$1264,LEFT(E108,4),'PIB Mpal 2015-2024 Cons'!$C$5:$C$1264,$D$1)</f>
        <v>142.77137296524322</v>
      </c>
      <c r="F120" s="340">
        <f>SUMIFS('PIB Mpal 2015-2024 Cons'!$U$5:$U$1264,'PIB Mpal 2015-2024 Cons'!$A$5:$A$1264,LEFT(F108,4),'PIB Mpal 2015-2024 Cons'!$C$5:$C$1264,$D$1)</f>
        <v>158.58877608417745</v>
      </c>
      <c r="G120" s="340">
        <f>SUMIFS('PIB Mpal 2015-2024 Cons'!$U$5:$U$1264,'PIB Mpal 2015-2024 Cons'!$A$5:$A$1264,LEFT(G108,4),'PIB Mpal 2015-2024 Cons'!$C$5:$C$1264,$D$1)</f>
        <v>137.79500516728058</v>
      </c>
      <c r="H120" s="340">
        <f>SUMIFS('PIB Mpal 2015-2024 Cons'!$U$5:$U$1264,'PIB Mpal 2015-2024 Cons'!$A$5:$A$1264,LEFT(H108,4),'PIB Mpal 2015-2024 Cons'!$C$5:$C$1264,$D$1)</f>
        <v>191.62349698309811</v>
      </c>
      <c r="I120" s="340">
        <f>SUMIFS('PIB Mpal 2015-2024 Cons'!$U$5:$U$1264,'PIB Mpal 2015-2024 Cons'!$A$5:$A$1264,LEFT(I108,4),'PIB Mpal 2015-2024 Cons'!$C$5:$C$1264,$D$1)</f>
        <v>257.25004050972802</v>
      </c>
      <c r="J120" s="340">
        <f>SUMIFS('PIB Mpal 2015-2024 Cons'!$U$5:$U$1264,'PIB Mpal 2015-2024 Cons'!$A$5:$A$1264,LEFT(J108,4),'PIB Mpal 2015-2024 Cons'!$C$5:$C$1264,$D$1)</f>
        <v>324.63333078008395</v>
      </c>
      <c r="K120" s="341">
        <f>SUMIFS('PIB Mpal 2015-2024 Cons'!$U$5:$U$1264,'PIB Mpal 2015-2024 Cons'!$A$5:$A$1264,LEFT(K108,4),'PIB Mpal 2015-2024 Cons'!$C$5:$C$1264,$D$1)</f>
        <v>338.97192851170479</v>
      </c>
      <c r="L120" s="623"/>
      <c r="Z120" s="336"/>
    </row>
    <row r="121" spans="1:26" ht="30.75" customHeight="1" x14ac:dyDescent="0.3">
      <c r="A121" s="282" t="s">
        <v>508</v>
      </c>
      <c r="B121" s="570">
        <f>SUMIFS('PIB Mpal 2015-2024 Cons'!$W$5:$W$1264,'PIB Mpal 2015-2024 Cons'!$A$5:$A$1264,LEFT(B108,4),'PIB Mpal 2015-2024 Cons'!$C$5:$C$1264,$D$1)</f>
        <v>6734.2041050446996</v>
      </c>
      <c r="C121" s="570">
        <f>SUMIFS('PIB Mpal 2015-2024 Cons'!$W$5:$W$1264,'PIB Mpal 2015-2024 Cons'!$A$5:$A$1264,LEFT(C108,4),'PIB Mpal 2015-2024 Cons'!$C$5:$C$1264,$D$1)</f>
        <v>6990.0298500821618</v>
      </c>
      <c r="D121" s="570">
        <f>SUMIFS('PIB Mpal 2015-2024 Cons'!$W$5:$W$1264,'PIB Mpal 2015-2024 Cons'!$A$5:$A$1264,LEFT(D108,4),'PIB Mpal 2015-2024 Cons'!$C$5:$C$1264,$D$1)</f>
        <v>6916.9899857116516</v>
      </c>
      <c r="E121" s="570">
        <f>SUMIFS('PIB Mpal 2015-2024 Cons'!$W$5:$W$1264,'PIB Mpal 2015-2024 Cons'!$A$5:$A$1264,LEFT(E108,4),'PIB Mpal 2015-2024 Cons'!$C$5:$C$1264,$D$1)</f>
        <v>7150.1245142845664</v>
      </c>
      <c r="F121" s="570">
        <f>SUMIFS('PIB Mpal 2015-2024 Cons'!$W$5:$W$1264,'PIB Mpal 2015-2024 Cons'!$A$5:$A$1264,LEFT(F108,4),'PIB Mpal 2015-2024 Cons'!$C$5:$C$1264,$D$1)</f>
        <v>7161.5904356778565</v>
      </c>
      <c r="G121" s="570">
        <f>SUMIFS('PIB Mpal 2015-2024 Cons'!$W$5:$W$1264,'PIB Mpal 2015-2024 Cons'!$A$5:$A$1264,LEFT(G108,4),'PIB Mpal 2015-2024 Cons'!$C$5:$C$1264,$D$1)</f>
        <v>6928.8908653527587</v>
      </c>
      <c r="H121" s="570">
        <f>SUMIFS('PIB Mpal 2015-2024 Cons'!$W$5:$W$1264,'PIB Mpal 2015-2024 Cons'!$A$5:$A$1264,LEFT(H108,4),'PIB Mpal 2015-2024 Cons'!$C$5:$C$1264,$D$1)</f>
        <v>7978.4511715069848</v>
      </c>
      <c r="I121" s="570">
        <f>SUMIFS('PIB Mpal 2015-2024 Cons'!$W$5:$W$1264,'PIB Mpal 2015-2024 Cons'!$A$5:$A$1264,LEFT(I108,4),'PIB Mpal 2015-2024 Cons'!$C$5:$C$1264,$D$1)</f>
        <v>8462.6571187025711</v>
      </c>
      <c r="J121" s="570">
        <f>SUMIFS('PIB Mpal 2015-2024 Cons'!$W$5:$W$1264,'PIB Mpal 2015-2024 Cons'!$A$5:$A$1264,LEFT(J108,4),'PIB Mpal 2015-2024 Cons'!$C$5:$C$1264,$D$1)</f>
        <v>8749.9549145192359</v>
      </c>
      <c r="K121" s="570">
        <f>SUMIFS('PIB Mpal 2015-2024 Cons'!$W$5:$W$1264,'PIB Mpal 2015-2024 Cons'!$A$5:$A$1264,LEFT(K108,4),'PIB Mpal 2015-2024 Cons'!$C$5:$C$1264,$D$1)</f>
        <v>9004.4267901872408</v>
      </c>
      <c r="L121" s="623"/>
      <c r="Z121" s="336"/>
    </row>
    <row r="122" spans="1:26" ht="32.25" customHeight="1" x14ac:dyDescent="0.3">
      <c r="A122" s="346" t="s">
        <v>509</v>
      </c>
      <c r="B122" s="340">
        <f>SUMIFS('PIB Mpal 2015-2024 Cons'!$X$5:$X$1264,'PIB Mpal 2015-2024 Cons'!$A$5:$A$1264,LEFT(B108,4),'PIB Mpal 2015-2024 Cons'!$C$5:$C$1264,$D$1)</f>
        <v>676.80047465334815</v>
      </c>
      <c r="C122" s="340">
        <f>SUMIFS('PIB Mpal 2015-2024 Cons'!$X$5:$X$1264,'PIB Mpal 2015-2024 Cons'!$A$5:$A$1264,LEFT(C108,4),'PIB Mpal 2015-2024 Cons'!$C$5:$C$1264,$D$1)</f>
        <v>685.05778045321165</v>
      </c>
      <c r="D122" s="340">
        <f>SUMIFS('PIB Mpal 2015-2024 Cons'!$X$5:$X$1264,'PIB Mpal 2015-2024 Cons'!$A$5:$A$1264,LEFT(D108,4),'PIB Mpal 2015-2024 Cons'!$C$5:$C$1264,$D$1)</f>
        <v>674.07415441983085</v>
      </c>
      <c r="E122" s="340">
        <f>SUMIFS('PIB Mpal 2015-2024 Cons'!$X$5:$X$1264,'PIB Mpal 2015-2024 Cons'!$A$5:$A$1264,LEFT(E108,4),'PIB Mpal 2015-2024 Cons'!$C$5:$C$1264,$D$1)</f>
        <v>696.75669117591508</v>
      </c>
      <c r="F122" s="340">
        <f>SUMIFS('PIB Mpal 2015-2024 Cons'!$X$5:$X$1264,'PIB Mpal 2015-2024 Cons'!$A$5:$A$1264,LEFT(F108,4),'PIB Mpal 2015-2024 Cons'!$C$5:$C$1264,$D$1)</f>
        <v>707.64170772103091</v>
      </c>
      <c r="G122" s="340">
        <f>SUMIFS('PIB Mpal 2015-2024 Cons'!$X$5:$X$1264,'PIB Mpal 2015-2024 Cons'!$A$5:$A$1264,LEFT(G108,4),'PIB Mpal 2015-2024 Cons'!$C$5:$C$1264,$D$1)</f>
        <v>687.55112266298693</v>
      </c>
      <c r="H122" s="340">
        <f>SUMIFS('PIB Mpal 2015-2024 Cons'!$X$5:$X$1264,'PIB Mpal 2015-2024 Cons'!$A$5:$A$1264,LEFT(H108,4),'PIB Mpal 2015-2024 Cons'!$C$5:$C$1264,$D$1)</f>
        <v>821.20404248392333</v>
      </c>
      <c r="I122" s="340">
        <f>SUMIFS('PIB Mpal 2015-2024 Cons'!$X$5:$X$1264,'PIB Mpal 2015-2024 Cons'!$A$5:$A$1264,LEFT(I108,4),'PIB Mpal 2015-2024 Cons'!$C$5:$C$1264,$D$1)</f>
        <v>966.28929444131074</v>
      </c>
      <c r="J122" s="340">
        <f>SUMIFS('PIB Mpal 2015-2024 Cons'!$X$5:$X$1264,'PIB Mpal 2015-2024 Cons'!$A$5:$A$1264,LEFT(J108,4),'PIB Mpal 2015-2024 Cons'!$C$5:$C$1264,$D$1)</f>
        <v>969.2773152876116</v>
      </c>
      <c r="K122" s="341">
        <f>SUMIFS('PIB Mpal 2015-2024 Cons'!$X$5:$X$1264,'PIB Mpal 2015-2024 Cons'!$A$5:$A$1264,LEFT(K108,4),'PIB Mpal 2015-2024 Cons'!$C$5:$C$1264,$D$1)</f>
        <v>987.27021154432259</v>
      </c>
      <c r="L122" s="623"/>
      <c r="Z122" s="336"/>
    </row>
    <row r="123" spans="1:26" ht="29.4" thickBot="1" x14ac:dyDescent="0.35">
      <c r="A123" s="571" t="s">
        <v>510</v>
      </c>
      <c r="B123" s="572">
        <f>SUMIFS('PIB Mpal 2015-2024 Cons'!$Y$5:$Y$1264,'PIB Mpal 2015-2024 Cons'!$A$5:$A$1264,LEFT(B108,4),'PIB Mpal 2015-2024 Cons'!$C$5:$C$1264,$D$1)</f>
        <v>7411.0045796980412</v>
      </c>
      <c r="C123" s="572">
        <f>SUMIFS('PIB Mpal 2015-2024 Cons'!$Y$5:$Y$1264,'PIB Mpal 2015-2024 Cons'!$A$5:$A$1264,LEFT(C108,4),'PIB Mpal 2015-2024 Cons'!$C$5:$C$1264,$D$1)</f>
        <v>7675.087630535385</v>
      </c>
      <c r="D123" s="572">
        <f>SUMIFS('PIB Mpal 2015-2024 Cons'!$Y$5:$Y$1264,'PIB Mpal 2015-2024 Cons'!$A$5:$A$1264,LEFT(D108,4),'PIB Mpal 2015-2024 Cons'!$C$5:$C$1264,$D$1)</f>
        <v>7591.2307516723586</v>
      </c>
      <c r="E123" s="572">
        <f>SUMIFS('PIB Mpal 2015-2024 Cons'!$Y$5:$Y$1264,'PIB Mpal 2015-2024 Cons'!$A$5:$A$1264,LEFT(E108,4),'PIB Mpal 2015-2024 Cons'!$C$5:$C$1264,$D$1)</f>
        <v>7847.0529640154355</v>
      </c>
      <c r="F123" s="572">
        <f>SUMIFS('PIB Mpal 2015-2024 Cons'!$Y$5:$Y$1264,'PIB Mpal 2015-2024 Cons'!$A$5:$A$1264,LEFT(F108,4),'PIB Mpal 2015-2024 Cons'!$C$5:$C$1264,$D$1)</f>
        <v>7869.5514183973683</v>
      </c>
      <c r="G123" s="572">
        <f>SUMIFS('PIB Mpal 2015-2024 Cons'!$Y$5:$Y$1264,'PIB Mpal 2015-2024 Cons'!$A$5:$A$1264,LEFT(G108,4),'PIB Mpal 2015-2024 Cons'!$C$5:$C$1264,$D$1)</f>
        <v>7616.8110150281345</v>
      </c>
      <c r="H123" s="572">
        <f>SUMIFS('PIB Mpal 2015-2024 Cons'!$Y$5:$Y$1264,'PIB Mpal 2015-2024 Cons'!$A$5:$A$1264,LEFT(H108,4),'PIB Mpal 2015-2024 Cons'!$C$5:$C$1264,$D$1)</f>
        <v>8798.020927156047</v>
      </c>
      <c r="I123" s="572">
        <f>SUMIFS('PIB Mpal 2015-2024 Cons'!$Y$5:$Y$1264,'PIB Mpal 2015-2024 Cons'!$A$5:$A$1264,LEFT(I108,4),'PIB Mpal 2015-2024 Cons'!$C$5:$C$1264,$D$1)</f>
        <v>9423.4070151999294</v>
      </c>
      <c r="J123" s="572">
        <f>SUMIFS('PIB Mpal 2015-2024 Cons'!$Y$5:$Y$1264,'PIB Mpal 2015-2024 Cons'!$A$5:$A$1264,LEFT(J108,4),'PIB Mpal 2015-2024 Cons'!$C$5:$C$1264,$D$1)</f>
        <v>9714.4775425818916</v>
      </c>
      <c r="K123" s="572">
        <f>SUMIFS('PIB Mpal 2015-2024 Cons'!$Y$5:$Y$1264,'PIB Mpal 2015-2024 Cons'!$A$5:$A$1264,LEFT(K108,4),'PIB Mpal 2015-2024 Cons'!$C$5:$C$1264,$D$1)</f>
        <v>9987.448059667724</v>
      </c>
      <c r="L123" s="623"/>
      <c r="Z123" s="336"/>
    </row>
    <row r="124" spans="1:26" x14ac:dyDescent="0.3">
      <c r="Z124" s="336"/>
    </row>
    <row r="125" spans="1:26" ht="15.6" x14ac:dyDescent="0.3">
      <c r="A125" s="680" t="s">
        <v>35</v>
      </c>
      <c r="B125" s="680"/>
      <c r="C125" s="680"/>
      <c r="D125" s="680"/>
      <c r="E125" s="680"/>
      <c r="F125" s="680"/>
      <c r="G125" s="680"/>
      <c r="H125" s="680"/>
      <c r="I125" s="680"/>
      <c r="J125" s="680"/>
      <c r="Z125" s="336"/>
    </row>
    <row r="126" spans="1:26" ht="46.5" customHeight="1" thickBot="1" x14ac:dyDescent="0.35">
      <c r="A126" s="683" t="str">
        <f>"Variación % del Valor agregado por ramas de actividad económica y Producto Interno Bruto en precios constantes, series encadenadas de volumen con año de referencia   (miles de Millones de pesos) 2015 - 2023pr subregión de "&amp;B1</f>
        <v>Variación % del Valor agregado por ramas de actividad económica y Producto Interno Bruto en precios constantes, series encadenadas de volumen con año de referencia   (miles de Millones de pesos) 2015 - 2023pr subregión de Urabá</v>
      </c>
      <c r="B126" s="683"/>
      <c r="C126" s="683"/>
      <c r="D126" s="683"/>
      <c r="E126" s="683"/>
      <c r="F126" s="683"/>
      <c r="G126" s="683"/>
      <c r="H126" s="683"/>
      <c r="I126" s="683"/>
      <c r="J126" s="683"/>
      <c r="Z126" s="336"/>
    </row>
    <row r="127" spans="1:26" x14ac:dyDescent="0.3">
      <c r="A127" s="210" t="s">
        <v>502</v>
      </c>
      <c r="B127" s="211">
        <v>2016</v>
      </c>
      <c r="C127" s="211">
        <v>2017</v>
      </c>
      <c r="D127" s="211">
        <v>2018</v>
      </c>
      <c r="E127" s="211">
        <v>2019</v>
      </c>
      <c r="F127" s="211">
        <v>2020</v>
      </c>
      <c r="G127" s="211">
        <v>2021</v>
      </c>
      <c r="H127" s="211">
        <v>2022</v>
      </c>
      <c r="I127" s="211" t="s">
        <v>483</v>
      </c>
      <c r="J127" s="213" t="s">
        <v>484</v>
      </c>
      <c r="Z127" s="336"/>
    </row>
    <row r="128" spans="1:26" ht="57" customHeight="1" x14ac:dyDescent="0.3">
      <c r="A128" s="346" t="s">
        <v>117</v>
      </c>
      <c r="B128" s="223">
        <f>C109/B109-1</f>
        <v>2.3069062234676085E-2</v>
      </c>
      <c r="C128" s="223">
        <f t="shared" ref="C128:J128" si="20">D109/C109-1</f>
        <v>-9.9198675967690053E-2</v>
      </c>
      <c r="D128" s="223">
        <f t="shared" si="20"/>
        <v>1.9326953438881578E-2</v>
      </c>
      <c r="E128" s="223">
        <f t="shared" si="20"/>
        <v>-4.4991996511663412E-2</v>
      </c>
      <c r="F128" s="223">
        <f t="shared" si="20"/>
        <v>4.1084991459501952E-2</v>
      </c>
      <c r="G128" s="223">
        <f t="shared" si="20"/>
        <v>7.9160567665877979E-2</v>
      </c>
      <c r="H128" s="223">
        <f t="shared" si="20"/>
        <v>-9.3888751298238482E-2</v>
      </c>
      <c r="I128" s="223">
        <f t="shared" si="20"/>
        <v>6.0771789792127384E-2</v>
      </c>
      <c r="J128" s="606">
        <f t="shared" si="20"/>
        <v>5.339305598843036E-2</v>
      </c>
      <c r="K128" s="625"/>
      <c r="Z128" s="336"/>
    </row>
    <row r="129" spans="1:26" ht="47.25" customHeight="1" x14ac:dyDescent="0.3">
      <c r="A129" s="346" t="s">
        <v>118</v>
      </c>
      <c r="B129" s="223">
        <f t="shared" ref="B129:J142" si="21">C110/B110-1</f>
        <v>-0.3428799361064091</v>
      </c>
      <c r="C129" s="223">
        <f t="shared" si="21"/>
        <v>7.5148828052738761</v>
      </c>
      <c r="D129" s="223">
        <f t="shared" si="21"/>
        <v>2.9185220402271783E-2</v>
      </c>
      <c r="E129" s="223">
        <f t="shared" si="21"/>
        <v>2.1133035476006423E-2</v>
      </c>
      <c r="F129" s="223">
        <f t="shared" si="21"/>
        <v>-0.24229869432426876</v>
      </c>
      <c r="G129" s="223">
        <f t="shared" si="21"/>
        <v>-0.27005377267636888</v>
      </c>
      <c r="H129" s="223">
        <f t="shared" si="21"/>
        <v>0.1928781921368552</v>
      </c>
      <c r="I129" s="223">
        <f t="shared" si="21"/>
        <v>-7.7530800527868426E-2</v>
      </c>
      <c r="J129" s="606">
        <f t="shared" si="21"/>
        <v>0.92166235249282891</v>
      </c>
      <c r="K129" s="625"/>
      <c r="Z129" s="336"/>
    </row>
    <row r="130" spans="1:26" ht="37.5" customHeight="1" x14ac:dyDescent="0.3">
      <c r="A130" s="346" t="s">
        <v>119</v>
      </c>
      <c r="B130" s="223">
        <f t="shared" si="21"/>
        <v>-2.2534423262083991E-2</v>
      </c>
      <c r="C130" s="223">
        <f t="shared" si="21"/>
        <v>2.6120156919931858E-2</v>
      </c>
      <c r="D130" s="223">
        <f t="shared" si="21"/>
        <v>0.1724601123383005</v>
      </c>
      <c r="E130" s="223">
        <f t="shared" si="21"/>
        <v>-3.9291656182151247E-2</v>
      </c>
      <c r="F130" s="223">
        <f t="shared" si="21"/>
        <v>-2.8722929627823524E-2</v>
      </c>
      <c r="G130" s="223">
        <f t="shared" si="21"/>
        <v>0.4261691557769729</v>
      </c>
      <c r="H130" s="223">
        <f t="shared" si="21"/>
        <v>-0.22560919137852664</v>
      </c>
      <c r="I130" s="223">
        <f t="shared" si="21"/>
        <v>0.13986281377245868</v>
      </c>
      <c r="J130" s="606">
        <f t="shared" si="21"/>
        <v>-6.9529266440999549E-2</v>
      </c>
      <c r="K130" s="625"/>
      <c r="Z130" s="336"/>
    </row>
    <row r="131" spans="1:26" ht="40.5" customHeight="1" x14ac:dyDescent="0.3">
      <c r="A131" s="346" t="s">
        <v>120</v>
      </c>
      <c r="B131" s="223">
        <f t="shared" si="21"/>
        <v>0.18225625055689854</v>
      </c>
      <c r="C131" s="223">
        <f t="shared" si="21"/>
        <v>6.1847830039861496E-2</v>
      </c>
      <c r="D131" s="223">
        <f t="shared" si="21"/>
        <v>3.7029746595672153E-2</v>
      </c>
      <c r="E131" s="223">
        <f t="shared" si="21"/>
        <v>-4.5633663312013462E-2</v>
      </c>
      <c r="F131" s="223">
        <f t="shared" si="21"/>
        <v>-0.35429220640083114</v>
      </c>
      <c r="G131" s="223">
        <f t="shared" si="21"/>
        <v>2.3037730277018831E-2</v>
      </c>
      <c r="H131" s="223">
        <f t="shared" si="21"/>
        <v>-0.15623548846779145</v>
      </c>
      <c r="I131" s="223">
        <f t="shared" si="21"/>
        <v>-0.15067218433033036</v>
      </c>
      <c r="J131" s="606">
        <f t="shared" si="21"/>
        <v>4.3722225922985247E-2</v>
      </c>
      <c r="K131" s="625"/>
      <c r="Z131" s="336"/>
    </row>
    <row r="132" spans="1:26" ht="30.6" x14ac:dyDescent="0.3">
      <c r="A132" s="346" t="s">
        <v>503</v>
      </c>
      <c r="B132" s="223">
        <f t="shared" si="21"/>
        <v>5.4332481970214452E-2</v>
      </c>
      <c r="C132" s="223">
        <f t="shared" si="21"/>
        <v>-0.10363750569040509</v>
      </c>
      <c r="D132" s="223">
        <f t="shared" si="21"/>
        <v>1.9575799810144456E-2</v>
      </c>
      <c r="E132" s="223">
        <f t="shared" si="21"/>
        <v>-1.8409439205856581E-2</v>
      </c>
      <c r="F132" s="223">
        <f t="shared" si="21"/>
        <v>-0.2464307794675985</v>
      </c>
      <c r="G132" s="223">
        <f t="shared" si="21"/>
        <v>-0.4850696667189015</v>
      </c>
      <c r="H132" s="223">
        <f t="shared" si="21"/>
        <v>1.0660462624726614</v>
      </c>
      <c r="I132" s="223">
        <f t="shared" si="21"/>
        <v>0.18142509052534761</v>
      </c>
      <c r="J132" s="606">
        <f t="shared" si="21"/>
        <v>-2.9600821969052116E-2</v>
      </c>
      <c r="K132" s="625"/>
      <c r="Z132" s="336"/>
    </row>
    <row r="133" spans="1:26" ht="30.6" x14ac:dyDescent="0.3">
      <c r="A133" s="346" t="s">
        <v>504</v>
      </c>
      <c r="B133" s="223">
        <f t="shared" si="21"/>
        <v>0.15481018338191621</v>
      </c>
      <c r="C133" s="223">
        <f t="shared" si="21"/>
        <v>-8.410614012317319E-2</v>
      </c>
      <c r="D133" s="223">
        <f t="shared" si="21"/>
        <v>3.7888057788141527E-2</v>
      </c>
      <c r="E133" s="223">
        <f t="shared" si="21"/>
        <v>2.378411905685307E-2</v>
      </c>
      <c r="F133" s="223">
        <f t="shared" si="21"/>
        <v>-0.11234468024864142</v>
      </c>
      <c r="G133" s="223">
        <f t="shared" si="21"/>
        <v>0.15803686227034608</v>
      </c>
      <c r="H133" s="223">
        <f t="shared" si="21"/>
        <v>0.10579281509795169</v>
      </c>
      <c r="I133" s="223">
        <f t="shared" si="21"/>
        <v>-0.10319483989485245</v>
      </c>
      <c r="J133" s="606">
        <f t="shared" si="21"/>
        <v>-2.8609014443501279E-2</v>
      </c>
      <c r="K133" s="625"/>
      <c r="Z133" s="336"/>
    </row>
    <row r="134" spans="1:26" x14ac:dyDescent="0.3">
      <c r="A134" s="346" t="s">
        <v>123</v>
      </c>
      <c r="B134" s="223">
        <f t="shared" si="21"/>
        <v>5.2516576639579204E-2</v>
      </c>
      <c r="C134" s="223">
        <f t="shared" si="21"/>
        <v>-1.5028726038118223E-2</v>
      </c>
      <c r="D134" s="223">
        <f t="shared" si="21"/>
        <v>0.13076985000577257</v>
      </c>
      <c r="E134" s="223">
        <f t="shared" si="21"/>
        <v>-4.1024965310161532E-2</v>
      </c>
      <c r="F134" s="223">
        <f t="shared" si="21"/>
        <v>-3.1065861433874686E-2</v>
      </c>
      <c r="G134" s="223">
        <f t="shared" si="21"/>
        <v>0.19721590474414308</v>
      </c>
      <c r="H134" s="223">
        <f t="shared" si="21"/>
        <v>0.13078392711656406</v>
      </c>
      <c r="I134" s="223">
        <f t="shared" si="21"/>
        <v>2.8272581046410616E-2</v>
      </c>
      <c r="J134" s="606">
        <f t="shared" si="21"/>
        <v>-2.489690462452343E-2</v>
      </c>
      <c r="K134" s="625"/>
      <c r="Z134" s="336"/>
    </row>
    <row r="135" spans="1:26" ht="28.8" x14ac:dyDescent="0.3">
      <c r="A135" s="346" t="s">
        <v>124</v>
      </c>
      <c r="B135" s="223">
        <f t="shared" si="21"/>
        <v>0.19235036236873571</v>
      </c>
      <c r="C135" s="223">
        <f t="shared" si="21"/>
        <v>-5.2443272502116001E-2</v>
      </c>
      <c r="D135" s="223">
        <f t="shared" si="21"/>
        <v>-7.1575202793633497E-2</v>
      </c>
      <c r="E135" s="223">
        <f t="shared" si="21"/>
        <v>9.0059829023023452E-2</v>
      </c>
      <c r="F135" s="223">
        <f t="shared" si="21"/>
        <v>6.7865450678836758E-2</v>
      </c>
      <c r="G135" s="223">
        <f t="shared" si="21"/>
        <v>6.4651797003046463E-2</v>
      </c>
      <c r="H135" s="223">
        <f t="shared" si="21"/>
        <v>7.5760579304093412E-2</v>
      </c>
      <c r="I135" s="223">
        <f t="shared" si="21"/>
        <v>0.27529183612532471</v>
      </c>
      <c r="J135" s="606">
        <f t="shared" si="21"/>
        <v>-3.9141182547032582E-2</v>
      </c>
      <c r="K135" s="625"/>
      <c r="Z135" s="336"/>
    </row>
    <row r="136" spans="1:26" x14ac:dyDescent="0.3">
      <c r="A136" s="346" t="s">
        <v>125</v>
      </c>
      <c r="B136" s="223">
        <f t="shared" si="21"/>
        <v>7.96312399788075E-2</v>
      </c>
      <c r="C136" s="223">
        <f t="shared" si="21"/>
        <v>-4.6351032091949795E-2</v>
      </c>
      <c r="D136" s="223">
        <f t="shared" si="21"/>
        <v>0.14661767355204991</v>
      </c>
      <c r="E136" s="223">
        <f t="shared" si="21"/>
        <v>2.6222922088494638E-2</v>
      </c>
      <c r="F136" s="223">
        <f t="shared" si="21"/>
        <v>8.6716175497438819E-3</v>
      </c>
      <c r="G136" s="223">
        <f t="shared" si="21"/>
        <v>5.1889759609310193E-2</v>
      </c>
      <c r="H136" s="223">
        <f t="shared" si="21"/>
        <v>4.7113642837532055E-2</v>
      </c>
      <c r="I136" s="223">
        <f t="shared" si="21"/>
        <v>-1.6840070036840293E-2</v>
      </c>
      <c r="J136" s="606">
        <f t="shared" si="21"/>
        <v>-1.3191639262117749E-2</v>
      </c>
      <c r="K136" s="625"/>
      <c r="Z136" s="336"/>
    </row>
    <row r="137" spans="1:26" ht="30.6" x14ac:dyDescent="0.3">
      <c r="A137" s="346" t="s">
        <v>505</v>
      </c>
      <c r="B137" s="223">
        <f t="shared" si="21"/>
        <v>-8.8555810541680824E-2</v>
      </c>
      <c r="C137" s="223">
        <f t="shared" si="21"/>
        <v>4.4040083040416844E-2</v>
      </c>
      <c r="D137" s="223">
        <f t="shared" si="21"/>
        <v>4.652531798247983E-2</v>
      </c>
      <c r="E137" s="223">
        <f t="shared" si="21"/>
        <v>-1.2290169830720288E-2</v>
      </c>
      <c r="F137" s="223">
        <f t="shared" si="21"/>
        <v>-2.28846650958896E-2</v>
      </c>
      <c r="G137" s="223">
        <f t="shared" si="21"/>
        <v>0.19636920617297715</v>
      </c>
      <c r="H137" s="223">
        <f t="shared" si="21"/>
        <v>3.6719972656003463E-2</v>
      </c>
      <c r="I137" s="223">
        <f t="shared" si="21"/>
        <v>3.482909492549835E-2</v>
      </c>
      <c r="J137" s="606">
        <f t="shared" si="21"/>
        <v>-1.0141593282531391E-2</v>
      </c>
      <c r="K137" s="625"/>
      <c r="Z137" s="336"/>
    </row>
    <row r="138" spans="1:26" ht="52.5" customHeight="1" x14ac:dyDescent="0.3">
      <c r="A138" s="346" t="s">
        <v>506</v>
      </c>
      <c r="B138" s="223">
        <f t="shared" si="21"/>
        <v>-0.29674447168046214</v>
      </c>
      <c r="C138" s="223">
        <f t="shared" si="21"/>
        <v>0.42503371177478022</v>
      </c>
      <c r="D138" s="223">
        <f t="shared" si="21"/>
        <v>-2.858013589036501E-2</v>
      </c>
      <c r="E138" s="223">
        <f t="shared" si="21"/>
        <v>3.1184364534195153E-2</v>
      </c>
      <c r="F138" s="223">
        <f t="shared" si="21"/>
        <v>5.2216241397570862E-2</v>
      </c>
      <c r="G138" s="223">
        <f t="shared" si="21"/>
        <v>0.20661388856841989</v>
      </c>
      <c r="H138" s="223">
        <f t="shared" si="21"/>
        <v>-5.2461156428241118E-2</v>
      </c>
      <c r="I138" s="223">
        <f t="shared" si="21"/>
        <v>0.12896813434351029</v>
      </c>
      <c r="J138" s="606">
        <f t="shared" si="21"/>
        <v>0.11156334522334133</v>
      </c>
      <c r="K138" s="625"/>
      <c r="Z138" s="336"/>
    </row>
    <row r="139" spans="1:26" ht="45" x14ac:dyDescent="0.3">
      <c r="A139" s="346" t="s">
        <v>507</v>
      </c>
      <c r="B139" s="223">
        <f t="shared" si="21"/>
        <v>0.1803254965472032</v>
      </c>
      <c r="C139" s="223">
        <f t="shared" si="21"/>
        <v>-5.5999097013953891E-2</v>
      </c>
      <c r="D139" s="223">
        <f t="shared" si="21"/>
        <v>8.1481843900924167E-2</v>
      </c>
      <c r="E139" s="223">
        <f t="shared" si="21"/>
        <v>0.11078833795893295</v>
      </c>
      <c r="F139" s="223">
        <f t="shared" si="21"/>
        <v>-0.13111754457238345</v>
      </c>
      <c r="G139" s="223">
        <f t="shared" si="21"/>
        <v>0.39064182152662741</v>
      </c>
      <c r="H139" s="223">
        <f t="shared" si="21"/>
        <v>0.34247649458363871</v>
      </c>
      <c r="I139" s="223">
        <f t="shared" si="21"/>
        <v>0.26193694716952942</v>
      </c>
      <c r="J139" s="606">
        <f t="shared" si="21"/>
        <v>4.4168593832203396E-2</v>
      </c>
      <c r="K139" s="625"/>
      <c r="Z139" s="336"/>
    </row>
    <row r="140" spans="1:26" ht="42.75" customHeight="1" x14ac:dyDescent="0.3">
      <c r="A140" s="282" t="s">
        <v>508</v>
      </c>
      <c r="B140" s="123">
        <f t="shared" si="21"/>
        <v>3.7989009695417408E-2</v>
      </c>
      <c r="C140" s="123">
        <f t="shared" si="21"/>
        <v>-1.0449149136273261E-2</v>
      </c>
      <c r="D140" s="123">
        <f t="shared" si="21"/>
        <v>3.370462138220498E-2</v>
      </c>
      <c r="E140" s="123">
        <f t="shared" si="21"/>
        <v>1.6035974437065281E-3</v>
      </c>
      <c r="F140" s="123">
        <f t="shared" si="21"/>
        <v>-3.2492722449726674E-2</v>
      </c>
      <c r="G140" s="123">
        <f t="shared" si="21"/>
        <v>0.15147594709601364</v>
      </c>
      <c r="H140" s="123">
        <f t="shared" si="21"/>
        <v>6.0689216088055442E-2</v>
      </c>
      <c r="I140" s="123">
        <f t="shared" si="21"/>
        <v>3.3948887658668436E-2</v>
      </c>
      <c r="J140" s="147">
        <f t="shared" si="21"/>
        <v>2.9082649928372506E-2</v>
      </c>
      <c r="K140" s="625"/>
      <c r="Z140" s="336"/>
    </row>
    <row r="141" spans="1:26" ht="39.75" customHeight="1" x14ac:dyDescent="0.3">
      <c r="A141" s="346" t="s">
        <v>509</v>
      </c>
      <c r="B141" s="223">
        <f t="shared" si="21"/>
        <v>1.2200502377148537E-2</v>
      </c>
      <c r="C141" s="223">
        <f t="shared" si="21"/>
        <v>-1.6033138148017767E-2</v>
      </c>
      <c r="D141" s="223">
        <f t="shared" si="21"/>
        <v>3.3649913154743194E-2</v>
      </c>
      <c r="E141" s="223">
        <f t="shared" si="21"/>
        <v>1.5622406907560782E-2</v>
      </c>
      <c r="F141" s="223">
        <f t="shared" si="21"/>
        <v>-2.8390900138921982E-2</v>
      </c>
      <c r="G141" s="223">
        <f t="shared" si="21"/>
        <v>0.19438979214124319</v>
      </c>
      <c r="H141" s="223">
        <f t="shared" si="21"/>
        <v>0.17667381606956445</v>
      </c>
      <c r="I141" s="223">
        <f t="shared" si="21"/>
        <v>3.0922632212628809E-3</v>
      </c>
      <c r="J141" s="606">
        <f t="shared" si="21"/>
        <v>1.8563207838380169E-2</v>
      </c>
      <c r="K141" s="625"/>
      <c r="Z141" s="336"/>
    </row>
    <row r="142" spans="1:26" ht="29.4" thickBot="1" x14ac:dyDescent="0.35">
      <c r="A142" s="353" t="s">
        <v>510</v>
      </c>
      <c r="B142" s="225">
        <f t="shared" si="21"/>
        <v>3.5633907386966479E-2</v>
      </c>
      <c r="C142" s="225">
        <f t="shared" si="21"/>
        <v>-1.0925852954355997E-2</v>
      </c>
      <c r="D142" s="225">
        <f t="shared" si="21"/>
        <v>3.3699701762684331E-2</v>
      </c>
      <c r="E142" s="225">
        <f t="shared" si="21"/>
        <v>2.8671215149311813E-3</v>
      </c>
      <c r="F142" s="225">
        <f t="shared" si="21"/>
        <v>-3.2116240168198029E-2</v>
      </c>
      <c r="G142" s="225">
        <f t="shared" si="21"/>
        <v>0.15507932516605161</v>
      </c>
      <c r="H142" s="225">
        <f t="shared" si="21"/>
        <v>7.1082587006989328E-2</v>
      </c>
      <c r="I142" s="225">
        <f t="shared" si="21"/>
        <v>3.0888035177984552E-2</v>
      </c>
      <c r="J142" s="624">
        <f t="shared" si="21"/>
        <v>2.8099351291853703E-2</v>
      </c>
      <c r="K142" s="625"/>
      <c r="Z142" s="336"/>
    </row>
    <row r="143" spans="1:26" x14ac:dyDescent="0.3">
      <c r="Z143" s="336"/>
    </row>
    <row r="144" spans="1:26" x14ac:dyDescent="0.3">
      <c r="Z144" s="336"/>
    </row>
    <row r="146" spans="1:23" ht="15.6" x14ac:dyDescent="0.3">
      <c r="A146" s="730" t="s">
        <v>37</v>
      </c>
      <c r="B146" s="730"/>
      <c r="C146" s="730"/>
      <c r="D146" s="730"/>
      <c r="E146" s="730"/>
      <c r="F146" s="730"/>
      <c r="G146" s="730"/>
      <c r="H146" s="730"/>
      <c r="I146" s="730"/>
      <c r="J146" s="730"/>
      <c r="K146" s="730"/>
      <c r="M146" s="730" t="s">
        <v>39</v>
      </c>
      <c r="N146" s="730"/>
      <c r="O146" s="730"/>
      <c r="P146" s="730"/>
      <c r="Q146" s="730"/>
      <c r="R146" s="730"/>
      <c r="S146" s="730"/>
      <c r="T146" s="730"/>
      <c r="U146" s="730"/>
      <c r="V146" s="730"/>
      <c r="W146" s="730"/>
    </row>
    <row r="147" spans="1:23" ht="37.5" customHeight="1" x14ac:dyDescent="0.3">
      <c r="A147" s="682" t="str">
        <f>"Producto Interno Bruto a precios corrientes subregion "&amp;B1&amp;", por municipios (miles de Millones de pesos) 2015 - 2024pr"</f>
        <v>Producto Interno Bruto a precios corrientes subregion Urabá, por municipios (miles de Millones de pesos) 2015 - 2024pr</v>
      </c>
      <c r="B147" s="682"/>
      <c r="C147" s="682"/>
      <c r="D147" s="682"/>
      <c r="E147" s="682"/>
      <c r="F147" s="682"/>
      <c r="G147" s="682"/>
      <c r="H147" s="682"/>
      <c r="I147" s="682"/>
      <c r="J147" s="682"/>
      <c r="K147" s="682"/>
      <c r="M147" s="679" t="str">
        <f>"Producto Interno Bruto a precios corrientes subregion "&amp;B1&amp;", Participación % por municipios (miles de Millones de pesos) 2015 - 2024pr"</f>
        <v>Producto Interno Bruto a precios corrientes subregion Urabá, Participación % por municipios (miles de Millones de pesos) 2015 - 2024pr</v>
      </c>
      <c r="N147" s="679"/>
      <c r="O147" s="679"/>
      <c r="P147" s="679"/>
      <c r="Q147" s="679"/>
      <c r="R147" s="679"/>
      <c r="S147" s="679"/>
      <c r="T147" s="679"/>
      <c r="U147" s="679"/>
      <c r="V147" s="679"/>
      <c r="W147" s="679"/>
    </row>
    <row r="148" spans="1:23" x14ac:dyDescent="0.3">
      <c r="A148" s="366" t="s">
        <v>446</v>
      </c>
      <c r="B148" t="s">
        <v>180</v>
      </c>
      <c r="M148" s="366" t="s">
        <v>446</v>
      </c>
      <c r="N148" t="s">
        <v>180</v>
      </c>
    </row>
    <row r="150" spans="1:23" x14ac:dyDescent="0.3">
      <c r="A150" s="366" t="s">
        <v>594</v>
      </c>
      <c r="B150" s="366" t="s">
        <v>595</v>
      </c>
      <c r="M150" s="366" t="s">
        <v>594</v>
      </c>
      <c r="N150" s="366" t="s">
        <v>595</v>
      </c>
    </row>
    <row r="151" spans="1:23" x14ac:dyDescent="0.3">
      <c r="A151" s="366" t="s">
        <v>596</v>
      </c>
      <c r="B151">
        <v>2015</v>
      </c>
      <c r="C151">
        <v>2016</v>
      </c>
      <c r="D151">
        <v>2017</v>
      </c>
      <c r="E151">
        <v>2018</v>
      </c>
      <c r="F151">
        <v>2019</v>
      </c>
      <c r="G151">
        <v>2020</v>
      </c>
      <c r="H151">
        <v>2021</v>
      </c>
      <c r="I151">
        <v>2022</v>
      </c>
      <c r="J151">
        <v>2023</v>
      </c>
      <c r="K151">
        <v>2024</v>
      </c>
      <c r="M151" s="366" t="s">
        <v>596</v>
      </c>
      <c r="N151">
        <v>2015</v>
      </c>
      <c r="O151">
        <v>2016</v>
      </c>
      <c r="P151">
        <v>2017</v>
      </c>
      <c r="Q151">
        <v>2018</v>
      </c>
      <c r="R151">
        <v>2019</v>
      </c>
      <c r="S151">
        <v>2020</v>
      </c>
      <c r="T151">
        <v>2021</v>
      </c>
      <c r="U151">
        <v>2022</v>
      </c>
      <c r="V151">
        <v>2023</v>
      </c>
      <c r="W151">
        <v>2024</v>
      </c>
    </row>
    <row r="152" spans="1:23" x14ac:dyDescent="0.3">
      <c r="A152" s="263" t="s">
        <v>185</v>
      </c>
      <c r="B152" s="354">
        <v>925.05192510732968</v>
      </c>
      <c r="C152" s="354">
        <v>958.01093263095458</v>
      </c>
      <c r="D152" s="354">
        <v>1085.2974518412091</v>
      </c>
      <c r="E152" s="354">
        <v>1296.1463681208731</v>
      </c>
      <c r="F152" s="354">
        <v>1489.3954792478467</v>
      </c>
      <c r="G152" s="354">
        <v>1860.8593143186963</v>
      </c>
      <c r="H152" s="354">
        <v>2534.3306409769334</v>
      </c>
      <c r="I152" s="354">
        <v>2951.3048670115322</v>
      </c>
      <c r="J152" s="354">
        <v>3234.8016667596075</v>
      </c>
      <c r="K152" s="354">
        <v>3580.5578738521258</v>
      </c>
      <c r="M152" s="263" t="s">
        <v>185</v>
      </c>
      <c r="N152" s="367">
        <v>0.29132787252134523</v>
      </c>
      <c r="O152" s="367">
        <v>0.25032285908496388</v>
      </c>
      <c r="P152" s="367">
        <v>0.30918719476682516</v>
      </c>
      <c r="Q152" s="367">
        <v>0.3487906878534256</v>
      </c>
      <c r="R152" s="367">
        <v>0.3750322858728164</v>
      </c>
      <c r="S152" s="367">
        <v>0.41878253682375965</v>
      </c>
      <c r="T152" s="367">
        <v>0.46054047800685222</v>
      </c>
      <c r="U152" s="367">
        <v>0.48178358059035659</v>
      </c>
      <c r="V152" s="367">
        <v>0.47264535468426061</v>
      </c>
      <c r="W152" s="367">
        <v>0.47305998145175049</v>
      </c>
    </row>
    <row r="153" spans="1:23" x14ac:dyDescent="0.3">
      <c r="A153" s="263" t="s">
        <v>188</v>
      </c>
      <c r="B153" s="354">
        <v>905.19685105588326</v>
      </c>
      <c r="C153" s="354">
        <v>1172.3967235407183</v>
      </c>
      <c r="D153" s="354">
        <v>975.59895902749156</v>
      </c>
      <c r="E153" s="354">
        <v>933.00381622426698</v>
      </c>
      <c r="F153" s="354">
        <v>863.49873889111609</v>
      </c>
      <c r="G153" s="354">
        <v>1033.6133054827496</v>
      </c>
      <c r="H153" s="354">
        <v>1317.5274032981308</v>
      </c>
      <c r="I153" s="354">
        <v>1359.6179576392319</v>
      </c>
      <c r="J153" s="354">
        <v>1529.8879912573227</v>
      </c>
      <c r="K153" s="354">
        <v>1693.0644049785956</v>
      </c>
      <c r="M153" s="263" t="s">
        <v>188</v>
      </c>
      <c r="N153" s="367">
        <v>0.28507488679679738</v>
      </c>
      <c r="O153" s="367">
        <v>0.30634065836032603</v>
      </c>
      <c r="P153" s="367">
        <v>0.27793551422000257</v>
      </c>
      <c r="Q153" s="367">
        <v>0.25106967147740028</v>
      </c>
      <c r="R153" s="367">
        <v>0.21743043429819628</v>
      </c>
      <c r="S153" s="367">
        <v>0.2326125348832925</v>
      </c>
      <c r="T153" s="367">
        <v>0.23942207472508345</v>
      </c>
      <c r="U153" s="367">
        <v>0.22194982808728492</v>
      </c>
      <c r="V153" s="367">
        <v>0.22353594648025285</v>
      </c>
      <c r="W153" s="367">
        <v>0.22368609703664039</v>
      </c>
    </row>
    <row r="154" spans="1:23" x14ac:dyDescent="0.3">
      <c r="A154" s="263" t="s">
        <v>182</v>
      </c>
      <c r="B154" s="354">
        <v>353.88513095184459</v>
      </c>
      <c r="C154" s="354">
        <v>466.24729525986027</v>
      </c>
      <c r="D154" s="354">
        <v>421.6888609286508</v>
      </c>
      <c r="E154" s="354">
        <v>456.968734621321</v>
      </c>
      <c r="F154" s="354">
        <v>454.73729303695592</v>
      </c>
      <c r="G154" s="354">
        <v>433.06077523278788</v>
      </c>
      <c r="H154" s="354">
        <v>479.05099836833193</v>
      </c>
      <c r="I154" s="354">
        <v>478.54050490926284</v>
      </c>
      <c r="J154" s="354">
        <v>586.92455432168435</v>
      </c>
      <c r="K154" s="354">
        <v>647.88171801918213</v>
      </c>
      <c r="M154" s="263" t="s">
        <v>182</v>
      </c>
      <c r="N154" s="367">
        <v>0.11144953004143709</v>
      </c>
      <c r="O154" s="367">
        <v>0.12182779132755422</v>
      </c>
      <c r="P154" s="367">
        <v>0.12013369768237836</v>
      </c>
      <c r="Q154" s="367">
        <v>0.1229694756674397</v>
      </c>
      <c r="R154" s="367">
        <v>0.1145036149602056</v>
      </c>
      <c r="S154" s="367">
        <v>9.7459431057124471E-2</v>
      </c>
      <c r="T154" s="367">
        <v>8.7053509203189799E-2</v>
      </c>
      <c r="U154" s="367">
        <v>7.8118990853750001E-2</v>
      </c>
      <c r="V154" s="367">
        <v>8.5757085821017487E-2</v>
      </c>
      <c r="W154" s="367">
        <v>8.5597530973392733E-2</v>
      </c>
    </row>
    <row r="155" spans="1:23" x14ac:dyDescent="0.3">
      <c r="A155" s="263" t="s">
        <v>194</v>
      </c>
      <c r="B155" s="354">
        <v>483.32339286270866</v>
      </c>
      <c r="C155" s="354">
        <v>536.39926878677045</v>
      </c>
      <c r="D155" s="354">
        <v>411.59623571596399</v>
      </c>
      <c r="E155" s="354">
        <v>427.03463954911956</v>
      </c>
      <c r="F155" s="354">
        <v>473.79830518419192</v>
      </c>
      <c r="G155" s="354">
        <v>458.0164446917239</v>
      </c>
      <c r="H155" s="354">
        <v>421.26956667255763</v>
      </c>
      <c r="I155" s="354">
        <v>487.811508904665</v>
      </c>
      <c r="J155" s="354">
        <v>540.31517334405737</v>
      </c>
      <c r="K155" s="354">
        <v>597.11139685372098</v>
      </c>
      <c r="M155" s="263" t="s">
        <v>194</v>
      </c>
      <c r="N155" s="367">
        <v>0.15221369953492525</v>
      </c>
      <c r="O155" s="367">
        <v>0.14015810676088922</v>
      </c>
      <c r="P155" s="367">
        <v>0.11725843940912838</v>
      </c>
      <c r="Q155" s="367">
        <v>0.11491426379685464</v>
      </c>
      <c r="R155" s="367">
        <v>0.11930320986715233</v>
      </c>
      <c r="S155" s="367">
        <v>0.10307565281216606</v>
      </c>
      <c r="T155" s="367">
        <v>7.6553423798850342E-2</v>
      </c>
      <c r="U155" s="367">
        <v>7.963242904527619E-2</v>
      </c>
      <c r="V155" s="367">
        <v>7.8946866934908128E-2</v>
      </c>
      <c r="W155" s="367">
        <v>7.8889803285418378E-2</v>
      </c>
    </row>
    <row r="156" spans="1:23" x14ac:dyDescent="0.3">
      <c r="A156" s="263" t="s">
        <v>192</v>
      </c>
      <c r="B156" s="354">
        <v>291.83663723175243</v>
      </c>
      <c r="C156" s="354">
        <v>344.79878177138198</v>
      </c>
      <c r="D156" s="354">
        <v>296.26907382348173</v>
      </c>
      <c r="E156" s="354">
        <v>318.67467113269953</v>
      </c>
      <c r="F156" s="354">
        <v>353.82398735507752</v>
      </c>
      <c r="G156" s="354">
        <v>332.82847226514468</v>
      </c>
      <c r="H156" s="354">
        <v>393.17862347290765</v>
      </c>
      <c r="I156" s="354">
        <v>470.03813018709116</v>
      </c>
      <c r="J156" s="354">
        <v>538.72617571728745</v>
      </c>
      <c r="K156" s="354">
        <v>594.40988261996586</v>
      </c>
      <c r="M156" s="263" t="s">
        <v>192</v>
      </c>
      <c r="N156" s="367">
        <v>9.1908512744995952E-2</v>
      </c>
      <c r="O156" s="367">
        <v>9.0093979016493783E-2</v>
      </c>
      <c r="P156" s="367">
        <v>8.4403223905339289E-2</v>
      </c>
      <c r="Q156" s="367">
        <v>8.5754788563719528E-2</v>
      </c>
      <c r="R156" s="367">
        <v>8.9093474918710752E-2</v>
      </c>
      <c r="S156" s="367">
        <v>7.490235874892287E-2</v>
      </c>
      <c r="T156" s="367">
        <v>7.1448716386307204E-2</v>
      </c>
      <c r="U156" s="367">
        <v>7.6731026979547909E-2</v>
      </c>
      <c r="V156" s="367">
        <v>7.8714694324570178E-2</v>
      </c>
      <c r="W156" s="367">
        <v>7.8532881733432147E-2</v>
      </c>
    </row>
    <row r="157" spans="1:23" x14ac:dyDescent="0.3">
      <c r="A157" s="263" t="s">
        <v>190</v>
      </c>
      <c r="B157" s="354">
        <v>216.00102204485972</v>
      </c>
      <c r="C157" s="354">
        <v>349.24827087405009</v>
      </c>
      <c r="D157" s="354">
        <v>319.71242091719563</v>
      </c>
      <c r="E157" s="354">
        <v>284.28694560995524</v>
      </c>
      <c r="F157" s="354">
        <v>336.12555574865581</v>
      </c>
      <c r="G157" s="354">
        <v>325.1195674389084</v>
      </c>
      <c r="H157" s="354">
        <v>357.59150245613444</v>
      </c>
      <c r="I157" s="354">
        <v>378.47667198962665</v>
      </c>
      <c r="J157" s="354">
        <v>413.38010868620773</v>
      </c>
      <c r="K157" s="354">
        <v>455.90469924510461</v>
      </c>
      <c r="M157" s="263" t="s">
        <v>190</v>
      </c>
      <c r="N157" s="367">
        <v>6.8025498360499093E-2</v>
      </c>
      <c r="O157" s="367">
        <v>9.1256605449773043E-2</v>
      </c>
      <c r="P157" s="367">
        <v>9.1081930016326196E-2</v>
      </c>
      <c r="Q157" s="367">
        <v>7.6501112641160246E-2</v>
      </c>
      <c r="R157" s="367">
        <v>8.4636980082918714E-2</v>
      </c>
      <c r="S157" s="367">
        <v>7.3167485674734495E-2</v>
      </c>
      <c r="T157" s="367">
        <v>6.498179787971696E-2</v>
      </c>
      <c r="U157" s="367">
        <v>6.1784144443784342E-2</v>
      </c>
      <c r="V157" s="367">
        <v>6.0400051754990816E-2</v>
      </c>
      <c r="W157" s="367">
        <v>6.0233705519365695E-2</v>
      </c>
    </row>
    <row r="158" spans="1:23" x14ac:dyDescent="0.3">
      <c r="A158" s="263" t="s">
        <v>597</v>
      </c>
      <c r="B158" s="354">
        <v>3175.2949592543782</v>
      </c>
      <c r="C158" s="354">
        <v>3827.1012728637352</v>
      </c>
      <c r="D158" s="354">
        <v>3510.163002253993</v>
      </c>
      <c r="E158" s="354">
        <v>3716.1151752582355</v>
      </c>
      <c r="F158" s="354">
        <v>3971.3793594638437</v>
      </c>
      <c r="G158" s="354">
        <v>4443.4978794300105</v>
      </c>
      <c r="H158" s="354">
        <v>5502.948735244996</v>
      </c>
      <c r="I158" s="354">
        <v>6125.7896406414102</v>
      </c>
      <c r="J158" s="354">
        <v>6844.0356700861666</v>
      </c>
      <c r="K158" s="354">
        <v>7568.9299755686961</v>
      </c>
      <c r="M158" s="263" t="s">
        <v>597</v>
      </c>
      <c r="N158" s="367">
        <v>1</v>
      </c>
      <c r="O158" s="367">
        <v>1</v>
      </c>
      <c r="P158" s="367">
        <v>1</v>
      </c>
      <c r="Q158" s="367">
        <v>1</v>
      </c>
      <c r="R158" s="367">
        <v>1</v>
      </c>
      <c r="S158" s="367">
        <v>1</v>
      </c>
      <c r="T158" s="367">
        <v>1</v>
      </c>
      <c r="U158" s="367">
        <v>1</v>
      </c>
      <c r="V158" s="367">
        <v>1</v>
      </c>
      <c r="W158" s="367">
        <v>1</v>
      </c>
    </row>
    <row r="179" ht="24" customHeight="1" x14ac:dyDescent="0.3"/>
  </sheetData>
  <mergeCells count="26">
    <mergeCell ref="A125:J125"/>
    <mergeCell ref="A126:J126"/>
    <mergeCell ref="A106:K106"/>
    <mergeCell ref="A107:K107"/>
    <mergeCell ref="A146:K146"/>
    <mergeCell ref="A147:K147"/>
    <mergeCell ref="M146:W146"/>
    <mergeCell ref="M147:W147"/>
    <mergeCell ref="B1:C1"/>
    <mergeCell ref="A47:G47"/>
    <mergeCell ref="A48:G59"/>
    <mergeCell ref="A19:K19"/>
    <mergeCell ref="A27:K27"/>
    <mergeCell ref="A28:K28"/>
    <mergeCell ref="A80:K80"/>
    <mergeCell ref="A81:K81"/>
    <mergeCell ref="A4:K4"/>
    <mergeCell ref="A3:K3"/>
    <mergeCell ref="A10:K10"/>
    <mergeCell ref="A11:K11"/>
    <mergeCell ref="A18:K18"/>
    <mergeCell ref="A97:J97"/>
    <mergeCell ref="A62:K62"/>
    <mergeCell ref="A63:K63"/>
    <mergeCell ref="A88:K88"/>
    <mergeCell ref="A89:K89"/>
  </mergeCells>
  <conditionalFormatting sqref="B128:B142">
    <cfRule type="colorScale" priority="20">
      <colorScale>
        <cfvo type="min"/>
        <cfvo type="percentile" val="50"/>
        <cfvo type="max"/>
        <color rgb="FFF8696B"/>
        <color rgb="FFFFEB84"/>
        <color rgb="FF63BE7B"/>
      </colorScale>
    </cfRule>
  </conditionalFormatting>
  <conditionalFormatting sqref="C128:C142">
    <cfRule type="colorScale" priority="19">
      <colorScale>
        <cfvo type="min"/>
        <cfvo type="percentile" val="50"/>
        <cfvo type="max"/>
        <color rgb="FFF8696B"/>
        <color rgb="FFFFEB84"/>
        <color rgb="FF63BE7B"/>
      </colorScale>
    </cfRule>
  </conditionalFormatting>
  <conditionalFormatting sqref="D128:D142">
    <cfRule type="colorScale" priority="18">
      <colorScale>
        <cfvo type="min"/>
        <cfvo type="percentile" val="50"/>
        <cfvo type="max"/>
        <color rgb="FFF8696B"/>
        <color rgb="FFFFEB84"/>
        <color rgb="FF63BE7B"/>
      </colorScale>
    </cfRule>
  </conditionalFormatting>
  <conditionalFormatting sqref="E128:E142">
    <cfRule type="colorScale" priority="17">
      <colorScale>
        <cfvo type="min"/>
        <cfvo type="percentile" val="50"/>
        <cfvo type="max"/>
        <color rgb="FFF8696B"/>
        <color rgb="FFFFEB84"/>
        <color rgb="FF63BE7B"/>
      </colorScale>
    </cfRule>
  </conditionalFormatting>
  <conditionalFormatting sqref="F128:F142">
    <cfRule type="colorScale" priority="16">
      <colorScale>
        <cfvo type="min"/>
        <cfvo type="percentile" val="50"/>
        <cfvo type="max"/>
        <color rgb="FFF8696B"/>
        <color rgb="FFFFEB84"/>
        <color rgb="FF63BE7B"/>
      </colorScale>
    </cfRule>
  </conditionalFormatting>
  <conditionalFormatting sqref="G128:G142">
    <cfRule type="colorScale" priority="15">
      <colorScale>
        <cfvo type="min"/>
        <cfvo type="percentile" val="50"/>
        <cfvo type="max"/>
        <color rgb="FFF8696B"/>
        <color rgb="FFFFEB84"/>
        <color rgb="FF63BE7B"/>
      </colorScale>
    </cfRule>
  </conditionalFormatting>
  <conditionalFormatting sqref="H128:H142">
    <cfRule type="colorScale" priority="14">
      <colorScale>
        <cfvo type="min"/>
        <cfvo type="percentile" val="50"/>
        <cfvo type="max"/>
        <color rgb="FFF8696B"/>
        <color rgb="FFFFEB84"/>
        <color rgb="FF63BE7B"/>
      </colorScale>
    </cfRule>
  </conditionalFormatting>
  <conditionalFormatting sqref="I128:I142">
    <cfRule type="colorScale" priority="13">
      <colorScale>
        <cfvo type="min"/>
        <cfvo type="percentile" val="50"/>
        <cfvo type="max"/>
        <color rgb="FFF8696B"/>
        <color rgb="FFFFEB84"/>
        <color rgb="FF63BE7B"/>
      </colorScale>
    </cfRule>
  </conditionalFormatting>
  <conditionalFormatting sqref="C65:C76">
    <cfRule type="colorScale" priority="12">
      <colorScale>
        <cfvo type="min"/>
        <cfvo type="percentile" val="50"/>
        <cfvo type="max"/>
        <color rgb="FFF8696B"/>
        <color rgb="FFFFEB84"/>
        <color rgb="FF63BE7B"/>
      </colorScale>
    </cfRule>
  </conditionalFormatting>
  <conditionalFormatting sqref="B65:B76">
    <cfRule type="colorScale" priority="11">
      <colorScale>
        <cfvo type="min"/>
        <cfvo type="percentile" val="50"/>
        <cfvo type="max"/>
        <color rgb="FFF8696B"/>
        <color rgb="FFFFEB84"/>
        <color rgb="FF63BE7B"/>
      </colorScale>
    </cfRule>
  </conditionalFormatting>
  <conditionalFormatting sqref="D65:D76">
    <cfRule type="colorScale" priority="10">
      <colorScale>
        <cfvo type="min"/>
        <cfvo type="percentile" val="50"/>
        <cfvo type="max"/>
        <color rgb="FFF8696B"/>
        <color rgb="FFFFEB84"/>
        <color rgb="FF63BE7B"/>
      </colorScale>
    </cfRule>
  </conditionalFormatting>
  <conditionalFormatting sqref="E65:E76">
    <cfRule type="colorScale" priority="9">
      <colorScale>
        <cfvo type="min"/>
        <cfvo type="percentile" val="50"/>
        <cfvo type="max"/>
        <color rgb="FFF8696B"/>
        <color rgb="FFFFEB84"/>
        <color rgb="FF63BE7B"/>
      </colorScale>
    </cfRule>
  </conditionalFormatting>
  <conditionalFormatting sqref="F65:F76">
    <cfRule type="colorScale" priority="8">
      <colorScale>
        <cfvo type="min"/>
        <cfvo type="percentile" val="50"/>
        <cfvo type="max"/>
        <color rgb="FFF8696B"/>
        <color rgb="FFFFEB84"/>
        <color rgb="FF63BE7B"/>
      </colorScale>
    </cfRule>
  </conditionalFormatting>
  <conditionalFormatting sqref="G65:G76">
    <cfRule type="colorScale" priority="7">
      <colorScale>
        <cfvo type="min"/>
        <cfvo type="percentile" val="50"/>
        <cfvo type="max"/>
        <color rgb="FFF8696B"/>
        <color rgb="FFFFEB84"/>
        <color rgb="FF63BE7B"/>
      </colorScale>
    </cfRule>
  </conditionalFormatting>
  <conditionalFormatting sqref="H65:H76">
    <cfRule type="colorScale" priority="6">
      <colorScale>
        <cfvo type="min"/>
        <cfvo type="percentile" val="50"/>
        <cfvo type="max"/>
        <color rgb="FFF8696B"/>
        <color rgb="FFFFEB84"/>
        <color rgb="FF63BE7B"/>
      </colorScale>
    </cfRule>
  </conditionalFormatting>
  <conditionalFormatting sqref="I65:I76">
    <cfRule type="colorScale" priority="5">
      <colorScale>
        <cfvo type="min"/>
        <cfvo type="percentile" val="50"/>
        <cfvo type="max"/>
        <color rgb="FFF8696B"/>
        <color rgb="FFFFEB84"/>
        <color rgb="FF63BE7B"/>
      </colorScale>
    </cfRule>
  </conditionalFormatting>
  <conditionalFormatting sqref="J65:J76">
    <cfRule type="colorScale" priority="4">
      <colorScale>
        <cfvo type="min"/>
        <cfvo type="percentile" val="50"/>
        <cfvo type="max"/>
        <color rgb="FFF8696B"/>
        <color rgb="FFFFEB84"/>
        <color rgb="FF63BE7B"/>
      </colorScale>
    </cfRule>
  </conditionalFormatting>
  <conditionalFormatting sqref="K65:K76">
    <cfRule type="colorScale" priority="2">
      <colorScale>
        <cfvo type="min"/>
        <cfvo type="percentile" val="50"/>
        <cfvo type="max"/>
        <color rgb="FFF8696B"/>
        <color rgb="FFFFEB84"/>
        <color rgb="FF63BE7B"/>
      </colorScale>
    </cfRule>
  </conditionalFormatting>
  <conditionalFormatting sqref="J128:J142">
    <cfRule type="colorScale" priority="1">
      <colorScale>
        <cfvo type="min"/>
        <cfvo type="percentile" val="50"/>
        <cfvo type="max"/>
        <color rgb="FFF8696B"/>
        <color rgb="FFFFEB84"/>
        <color rgb="FF63BE7B"/>
      </colorScale>
    </cfRule>
  </conditionalFormatting>
  <dataValidations count="1">
    <dataValidation type="list" allowBlank="1" showInputMessage="1" showErrorMessage="1" sqref="B1" xr:uid="{91FFFACE-2788-4D58-B0CA-48D59C5C057C}">
      <formula1>$Y$1:$Y$9</formula1>
    </dataValidation>
  </dataValidations>
  <pageMargins left="0.7" right="0.7" top="0.75" bottom="0.75" header="0.3" footer="0.3"/>
  <pageSetup paperSize="0" orientation="portrait" horizontalDpi="0" verticalDpi="0" copies="0"/>
  <drawing r:id="rId3"/>
  <extLst>
    <ext xmlns:x14="http://schemas.microsoft.com/office/spreadsheetml/2009/9/main" uri="{05C60535-1F16-4fd2-B633-F4F36F0B64E0}">
      <x14:sparklineGroups xmlns:xm="http://schemas.microsoft.com/office/excel/2006/main">
        <x14:sparklineGroup type="column" displayEmptyCellsAs="gap" negative="1" xr2:uid="{3A781CA6-25EC-4E7A-8B8A-068347FA5424}">
          <x14:colorSeries rgb="FF00B050"/>
          <x14:colorNegative rgb="FFD00000"/>
          <x14:colorAxis rgb="FF000000"/>
          <x14:colorMarkers rgb="FFD00000"/>
          <x14:colorFirst rgb="FFD00000"/>
          <x14:colorLast rgb="FFD00000"/>
          <x14:colorHigh rgb="FFD00000"/>
          <x14:colorLow rgb="FFD00000"/>
          <x14:sparklines>
            <x14:sparkline>
              <xm:f>'Ficha Subregional'!B128:J128</xm:f>
              <xm:sqref>K128</xm:sqref>
            </x14:sparkline>
            <x14:sparkline>
              <xm:f>'Ficha Subregional'!B129:J129</xm:f>
              <xm:sqref>K129</xm:sqref>
            </x14:sparkline>
            <x14:sparkline>
              <xm:f>'Ficha Subregional'!B130:J130</xm:f>
              <xm:sqref>K130</xm:sqref>
            </x14:sparkline>
            <x14:sparkline>
              <xm:f>'Ficha Subregional'!B131:J131</xm:f>
              <xm:sqref>K131</xm:sqref>
            </x14:sparkline>
            <x14:sparkline>
              <xm:f>'Ficha Subregional'!B132:J132</xm:f>
              <xm:sqref>K132</xm:sqref>
            </x14:sparkline>
            <x14:sparkline>
              <xm:f>'Ficha Subregional'!B133:J133</xm:f>
              <xm:sqref>K133</xm:sqref>
            </x14:sparkline>
            <x14:sparkline>
              <xm:f>'Ficha Subregional'!B134:J134</xm:f>
              <xm:sqref>K134</xm:sqref>
            </x14:sparkline>
            <x14:sparkline>
              <xm:f>'Ficha Subregional'!B135:J135</xm:f>
              <xm:sqref>K135</xm:sqref>
            </x14:sparkline>
            <x14:sparkline>
              <xm:f>'Ficha Subregional'!B136:J136</xm:f>
              <xm:sqref>K136</xm:sqref>
            </x14:sparkline>
            <x14:sparkline>
              <xm:f>'Ficha Subregional'!B137:J137</xm:f>
              <xm:sqref>K137</xm:sqref>
            </x14:sparkline>
            <x14:sparkline>
              <xm:f>'Ficha Subregional'!B138:J138</xm:f>
              <xm:sqref>K138</xm:sqref>
            </x14:sparkline>
            <x14:sparkline>
              <xm:f>'Ficha Subregional'!B139:J139</xm:f>
              <xm:sqref>K139</xm:sqref>
            </x14:sparkline>
            <x14:sparkline>
              <xm:f>'Ficha Subregional'!B140:J140</xm:f>
              <xm:sqref>K140</xm:sqref>
            </x14:sparkline>
            <x14:sparkline>
              <xm:f>'Ficha Subregional'!B141:J141</xm:f>
              <xm:sqref>K141</xm:sqref>
            </x14:sparkline>
            <x14:sparkline>
              <xm:f>'Ficha Subregional'!B142:J142</xm:f>
              <xm:sqref>K142</xm:sqref>
            </x14:sparkline>
          </x14:sparklines>
        </x14:sparklineGroup>
        <x14:sparklineGroup manualMax="0" manualMin="0" lineWeight="1.5" displayEmptyCellsAs="gap" high="1" low="1" xr2:uid="{A7D87E05-4B14-43F3-AAF4-39D49693EC85}">
          <x14:colorSeries theme="5" tint="-0.249977111117893"/>
          <x14:colorNegative theme="6"/>
          <x14:colorAxis rgb="FF000000"/>
          <x14:colorMarkers theme="6" tint="-0.249977111117893"/>
          <x14:colorFirst theme="6" tint="-0.249977111117893"/>
          <x14:colorLast theme="6" tint="-0.249977111117893"/>
          <x14:colorHigh theme="6" tint="-0.249977111117893"/>
          <x14:colorLow theme="6" tint="-0.249977111117893"/>
          <x14:sparklines>
            <x14:sparkline>
              <xm:f>'Ficha Subregional'!B65:K65</xm:f>
              <xm:sqref>L65</xm:sqref>
            </x14:sparkline>
            <x14:sparkline>
              <xm:f>'Ficha Subregional'!B66:K66</xm:f>
              <xm:sqref>L66</xm:sqref>
            </x14:sparkline>
            <x14:sparkline>
              <xm:f>'Ficha Subregional'!B67:K67</xm:f>
              <xm:sqref>L67</xm:sqref>
            </x14:sparkline>
            <x14:sparkline>
              <xm:f>'Ficha Subregional'!B68:K68</xm:f>
              <xm:sqref>L68</xm:sqref>
            </x14:sparkline>
            <x14:sparkline>
              <xm:f>'Ficha Subregional'!B69:K69</xm:f>
              <xm:sqref>L69</xm:sqref>
            </x14:sparkline>
            <x14:sparkline>
              <xm:f>'Ficha Subregional'!B70:K70</xm:f>
              <xm:sqref>L70</xm:sqref>
            </x14:sparkline>
            <x14:sparkline>
              <xm:f>'Ficha Subregional'!B71:K71</xm:f>
              <xm:sqref>L71</xm:sqref>
            </x14:sparkline>
            <x14:sparkline>
              <xm:f>'Ficha Subregional'!B72:K72</xm:f>
              <xm:sqref>L72</xm:sqref>
            </x14:sparkline>
            <x14:sparkline>
              <xm:f>'Ficha Subregional'!B73:K73</xm:f>
              <xm:sqref>L73</xm:sqref>
            </x14:sparkline>
            <x14:sparkline>
              <xm:f>'Ficha Subregional'!B74:K74</xm:f>
              <xm:sqref>L74</xm:sqref>
            </x14:sparkline>
            <x14:sparkline>
              <xm:f>'Ficha Subregional'!B75:K75</xm:f>
              <xm:sqref>L75</xm:sqref>
            </x14:sparkline>
            <x14:sparkline>
              <xm:f>'Ficha Subregional'!B76:K76</xm:f>
              <xm:sqref>L76</xm:sqref>
            </x14:sparkline>
          </x14:sparklines>
        </x14:sparklineGroup>
        <x14:sparklineGroup manualMax="0" manualMin="0" lineWeight="1.5" displayEmptyCellsAs="gap" high="1" low="1" xr2:uid="{D3AA198A-94CB-4B41-A49A-86E4E26BCD0F}">
          <x14:colorSeries theme="5" tint="-0.249977111117893"/>
          <x14:colorNegative theme="6"/>
          <x14:colorAxis rgb="FF000000"/>
          <x14:colorMarkers theme="6" tint="-0.249977111117893"/>
          <x14:colorFirst theme="6" tint="-0.249977111117893"/>
          <x14:colorLast theme="6" tint="-0.249977111117893"/>
          <x14:colorHigh theme="6" tint="-0.249977111117893"/>
          <x14:colorLow theme="6" tint="-0.249977111117893"/>
          <x14:sparklines>
            <x14:sparkline>
              <xm:f>'Ficha Subregional'!B109:L109</xm:f>
              <xm:sqref>L109</xm:sqref>
            </x14:sparkline>
            <x14:sparkline>
              <xm:f>'Ficha Subregional'!B110:L110</xm:f>
              <xm:sqref>L110</xm:sqref>
            </x14:sparkline>
            <x14:sparkline>
              <xm:f>'Ficha Subregional'!B111:L111</xm:f>
              <xm:sqref>L111</xm:sqref>
            </x14:sparkline>
            <x14:sparkline>
              <xm:f>'Ficha Subregional'!B112:L112</xm:f>
              <xm:sqref>L112</xm:sqref>
            </x14:sparkline>
            <x14:sparkline>
              <xm:f>'Ficha Subregional'!B113:L113</xm:f>
              <xm:sqref>L113</xm:sqref>
            </x14:sparkline>
            <x14:sparkline>
              <xm:f>'Ficha Subregional'!B114:L114</xm:f>
              <xm:sqref>L114</xm:sqref>
            </x14:sparkline>
            <x14:sparkline>
              <xm:f>'Ficha Subregional'!B115:L115</xm:f>
              <xm:sqref>L115</xm:sqref>
            </x14:sparkline>
            <x14:sparkline>
              <xm:f>'Ficha Subregional'!B116:L116</xm:f>
              <xm:sqref>L116</xm:sqref>
            </x14:sparkline>
            <x14:sparkline>
              <xm:f>'Ficha Subregional'!B117:L117</xm:f>
              <xm:sqref>L117</xm:sqref>
            </x14:sparkline>
            <x14:sparkline>
              <xm:f>'Ficha Subregional'!B118:L118</xm:f>
              <xm:sqref>L118</xm:sqref>
            </x14:sparkline>
            <x14:sparkline>
              <xm:f>'Ficha Subregional'!B119:L119</xm:f>
              <xm:sqref>L119</xm:sqref>
            </x14:sparkline>
            <x14:sparkline>
              <xm:f>'Ficha Subregional'!B120:L120</xm:f>
              <xm:sqref>L120</xm:sqref>
            </x14:sparkline>
            <x14:sparkline>
              <xm:f>'Ficha Subregional'!B121:L121</xm:f>
              <xm:sqref>L121</xm:sqref>
            </x14:sparkline>
            <x14:sparkline>
              <xm:f>'Ficha Subregional'!B122:L122</xm:f>
              <xm:sqref>L122</xm:sqref>
            </x14:sparkline>
            <x14:sparkline>
              <xm:f>'Ficha Subregional'!B123:L123</xm:f>
              <xm:sqref>L123</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tabColor rgb="FF00B050"/>
  </sheetPr>
  <dimension ref="A1:AX58"/>
  <sheetViews>
    <sheetView showGridLines="0" topLeftCell="X1" zoomScale="85" zoomScaleNormal="85" workbookViewId="0">
      <selection activeCell="AO51" sqref="AO51:AW51"/>
    </sheetView>
  </sheetViews>
  <sheetFormatPr baseColWidth="10" defaultColWidth="11.44140625" defaultRowHeight="14.4" x14ac:dyDescent="0.3"/>
  <cols>
    <col min="3" max="3" width="85.33203125" customWidth="1"/>
    <col min="4" max="11" width="10.6640625" bestFit="1" customWidth="1"/>
    <col min="12" max="12" width="11.33203125" bestFit="1" customWidth="1"/>
    <col min="13" max="13" width="11.6640625" bestFit="1" customWidth="1"/>
    <col min="14" max="15" width="14.6640625" bestFit="1" customWidth="1"/>
    <col min="16" max="16" width="14.33203125" bestFit="1" customWidth="1"/>
    <col min="17" max="17" width="13.88671875" bestFit="1" customWidth="1"/>
    <col min="18" max="19" width="14.33203125" bestFit="1" customWidth="1"/>
    <col min="20" max="20" width="14.33203125" customWidth="1"/>
    <col min="21" max="21" width="14.6640625" customWidth="1"/>
    <col min="22" max="22" width="14.33203125" bestFit="1" customWidth="1"/>
    <col min="23" max="23" width="13.5546875" customWidth="1"/>
    <col min="24" max="24" width="4.6640625" customWidth="1"/>
    <col min="25" max="25" width="5.6640625" customWidth="1"/>
    <col min="27" max="27" width="10.33203125" customWidth="1"/>
    <col min="29" max="29" width="15.6640625" bestFit="1" customWidth="1"/>
    <col min="30" max="30" width="66.5546875" customWidth="1"/>
    <col min="31" max="50" width="9.33203125" bestFit="1" customWidth="1"/>
  </cols>
  <sheetData>
    <row r="1" spans="1:50" ht="15.6" x14ac:dyDescent="0.3">
      <c r="A1" s="741" t="s">
        <v>95</v>
      </c>
      <c r="B1" s="741"/>
      <c r="C1" s="741"/>
      <c r="D1" s="741"/>
      <c r="E1" s="741"/>
      <c r="F1" s="741"/>
      <c r="G1" s="741"/>
      <c r="H1" s="741"/>
      <c r="I1" s="741"/>
      <c r="J1" s="741"/>
      <c r="K1" s="741"/>
      <c r="L1" s="741"/>
      <c r="M1" s="741"/>
      <c r="N1" s="741"/>
      <c r="O1" s="741"/>
      <c r="P1" s="741"/>
      <c r="Q1" s="741"/>
      <c r="R1" s="741"/>
      <c r="S1" s="741"/>
      <c r="T1" s="741"/>
      <c r="U1" s="741"/>
      <c r="V1" s="741"/>
      <c r="W1" s="741"/>
    </row>
    <row r="2" spans="1:50" ht="14.4" customHeight="1" x14ac:dyDescent="0.3">
      <c r="A2" s="742" t="s">
        <v>598</v>
      </c>
      <c r="B2" s="743"/>
      <c r="C2" s="743"/>
      <c r="D2" s="743"/>
      <c r="E2" s="743"/>
      <c r="F2" s="743"/>
      <c r="G2" s="743"/>
      <c r="H2" s="743"/>
      <c r="I2" s="743"/>
      <c r="J2" s="743"/>
      <c r="K2" s="743"/>
      <c r="L2" s="743"/>
      <c r="M2" s="743"/>
      <c r="N2" s="743"/>
      <c r="O2" s="743"/>
      <c r="P2" s="743"/>
      <c r="Q2" s="743"/>
      <c r="R2" s="743"/>
      <c r="S2" s="743"/>
      <c r="T2" s="743"/>
      <c r="U2" s="743"/>
      <c r="V2" s="743"/>
      <c r="W2" s="744"/>
      <c r="AB2" s="742" t="s">
        <v>598</v>
      </c>
      <c r="AC2" s="743"/>
      <c r="AD2" s="743"/>
      <c r="AE2" s="743"/>
      <c r="AF2" s="743"/>
      <c r="AG2" s="743"/>
      <c r="AH2" s="743"/>
      <c r="AI2" s="743"/>
      <c r="AJ2" s="743"/>
      <c r="AK2" s="743"/>
      <c r="AL2" s="743"/>
      <c r="AM2" s="743"/>
      <c r="AN2" s="743"/>
      <c r="AO2" s="743"/>
      <c r="AP2" s="743"/>
      <c r="AQ2" s="743"/>
      <c r="AR2" s="743"/>
      <c r="AS2" s="743"/>
      <c r="AT2" s="743"/>
      <c r="AU2" s="743"/>
      <c r="AV2" s="743"/>
      <c r="AW2" s="743"/>
      <c r="AX2" s="744"/>
    </row>
    <row r="3" spans="1:50" ht="14.4" customHeight="1" x14ac:dyDescent="0.3">
      <c r="A3" s="745"/>
      <c r="B3" s="746"/>
      <c r="C3" s="746"/>
      <c r="D3" s="746"/>
      <c r="E3" s="746"/>
      <c r="F3" s="746"/>
      <c r="G3" s="746"/>
      <c r="H3" s="746"/>
      <c r="I3" s="746"/>
      <c r="J3" s="746"/>
      <c r="K3" s="746"/>
      <c r="L3" s="746"/>
      <c r="M3" s="746"/>
      <c r="N3" s="746"/>
      <c r="O3" s="746"/>
      <c r="P3" s="746"/>
      <c r="Q3" s="746"/>
      <c r="R3" s="746"/>
      <c r="S3" s="746"/>
      <c r="T3" s="746"/>
      <c r="U3" s="746"/>
      <c r="V3" s="746"/>
      <c r="W3" s="747"/>
      <c r="AB3" s="745"/>
      <c r="AC3" s="746"/>
      <c r="AD3" s="746"/>
      <c r="AE3" s="746"/>
      <c r="AF3" s="746"/>
      <c r="AG3" s="746"/>
      <c r="AH3" s="746"/>
      <c r="AI3" s="746"/>
      <c r="AJ3" s="746"/>
      <c r="AK3" s="746"/>
      <c r="AL3" s="746"/>
      <c r="AM3" s="746"/>
      <c r="AN3" s="746"/>
      <c r="AO3" s="746"/>
      <c r="AP3" s="746"/>
      <c r="AQ3" s="746"/>
      <c r="AR3" s="746"/>
      <c r="AS3" s="746"/>
      <c r="AT3" s="746"/>
      <c r="AU3" s="746"/>
      <c r="AV3" s="746"/>
      <c r="AW3" s="746"/>
      <c r="AX3" s="747"/>
    </row>
    <row r="4" spans="1:50" ht="14.4" customHeight="1" x14ac:dyDescent="0.3">
      <c r="A4" s="748" t="s">
        <v>599</v>
      </c>
      <c r="B4" s="749"/>
      <c r="C4" s="749"/>
      <c r="D4" s="749"/>
      <c r="E4" s="749"/>
      <c r="F4" s="749"/>
      <c r="G4" s="749"/>
      <c r="H4" s="749"/>
      <c r="I4" s="749"/>
      <c r="J4" s="749"/>
      <c r="K4" s="749"/>
      <c r="L4" s="749"/>
      <c r="M4" s="749"/>
      <c r="N4" s="749"/>
      <c r="O4" s="749"/>
      <c r="P4" s="749"/>
      <c r="Q4" s="749"/>
      <c r="R4" s="749"/>
      <c r="S4" s="749"/>
      <c r="T4" s="749"/>
      <c r="U4" s="749"/>
      <c r="V4" s="749"/>
      <c r="W4" s="750"/>
      <c r="AB4" s="757" t="s">
        <v>600</v>
      </c>
      <c r="AC4" s="758"/>
      <c r="AD4" s="758"/>
      <c r="AE4" s="758"/>
      <c r="AF4" s="758"/>
      <c r="AG4" s="758"/>
      <c r="AH4" s="758"/>
      <c r="AI4" s="758"/>
      <c r="AJ4" s="758"/>
      <c r="AK4" s="758"/>
      <c r="AL4" s="758"/>
      <c r="AM4" s="758"/>
      <c r="AN4" s="758"/>
      <c r="AO4" s="758"/>
      <c r="AP4" s="758"/>
      <c r="AQ4" s="758"/>
      <c r="AR4" s="758"/>
      <c r="AS4" s="758"/>
      <c r="AT4" s="758"/>
      <c r="AU4" s="758"/>
      <c r="AV4" s="758"/>
      <c r="AW4" s="758"/>
      <c r="AX4" s="759"/>
    </row>
    <row r="5" spans="1:50" x14ac:dyDescent="0.3">
      <c r="A5" s="751"/>
      <c r="B5" s="752"/>
      <c r="C5" s="752"/>
      <c r="D5" s="752"/>
      <c r="E5" s="752"/>
      <c r="F5" s="752"/>
      <c r="G5" s="752"/>
      <c r="H5" s="752"/>
      <c r="I5" s="752"/>
      <c r="J5" s="752"/>
      <c r="K5" s="752"/>
      <c r="L5" s="752"/>
      <c r="M5" s="752"/>
      <c r="N5" s="752"/>
      <c r="O5" s="752"/>
      <c r="P5" s="752"/>
      <c r="Q5" s="752"/>
      <c r="R5" s="752"/>
      <c r="S5" s="752"/>
      <c r="T5" s="752"/>
      <c r="U5" s="752"/>
      <c r="V5" s="752"/>
      <c r="W5" s="753"/>
      <c r="AB5" s="760"/>
      <c r="AC5" s="761"/>
      <c r="AD5" s="761"/>
      <c r="AE5" s="761"/>
      <c r="AF5" s="761"/>
      <c r="AG5" s="761"/>
      <c r="AH5" s="761"/>
      <c r="AI5" s="761"/>
      <c r="AJ5" s="761"/>
      <c r="AK5" s="761"/>
      <c r="AL5" s="761"/>
      <c r="AM5" s="761"/>
      <c r="AN5" s="761"/>
      <c r="AO5" s="761"/>
      <c r="AP5" s="761"/>
      <c r="AQ5" s="761"/>
      <c r="AR5" s="761"/>
      <c r="AS5" s="761"/>
      <c r="AT5" s="761"/>
      <c r="AU5" s="761"/>
      <c r="AV5" s="761"/>
      <c r="AW5" s="761"/>
      <c r="AX5" s="762"/>
    </row>
    <row r="6" spans="1:50" x14ac:dyDescent="0.3">
      <c r="A6" s="751"/>
      <c r="B6" s="752"/>
      <c r="C6" s="752"/>
      <c r="D6" s="752"/>
      <c r="E6" s="752"/>
      <c r="F6" s="752"/>
      <c r="G6" s="752"/>
      <c r="H6" s="752"/>
      <c r="I6" s="752"/>
      <c r="J6" s="752"/>
      <c r="K6" s="752"/>
      <c r="L6" s="752"/>
      <c r="M6" s="752"/>
      <c r="N6" s="752"/>
      <c r="O6" s="752"/>
      <c r="P6" s="752"/>
      <c r="Q6" s="752"/>
      <c r="R6" s="752"/>
      <c r="S6" s="752"/>
      <c r="T6" s="752"/>
      <c r="U6" s="752"/>
      <c r="V6" s="752"/>
      <c r="W6" s="753"/>
      <c r="AB6" s="760"/>
      <c r="AC6" s="761"/>
      <c r="AD6" s="761"/>
      <c r="AE6" s="761"/>
      <c r="AF6" s="761"/>
      <c r="AG6" s="761"/>
      <c r="AH6" s="761"/>
      <c r="AI6" s="761"/>
      <c r="AJ6" s="761"/>
      <c r="AK6" s="761"/>
      <c r="AL6" s="761"/>
      <c r="AM6" s="761"/>
      <c r="AN6" s="761"/>
      <c r="AO6" s="761"/>
      <c r="AP6" s="761"/>
      <c r="AQ6" s="761"/>
      <c r="AR6" s="761"/>
      <c r="AS6" s="761"/>
      <c r="AT6" s="761"/>
      <c r="AU6" s="761"/>
      <c r="AV6" s="761"/>
      <c r="AW6" s="761"/>
      <c r="AX6" s="762"/>
    </row>
    <row r="7" spans="1:50" x14ac:dyDescent="0.3">
      <c r="A7" s="754"/>
      <c r="B7" s="755"/>
      <c r="C7" s="755"/>
      <c r="D7" s="755"/>
      <c r="E7" s="755"/>
      <c r="F7" s="755"/>
      <c r="G7" s="755"/>
      <c r="H7" s="755"/>
      <c r="I7" s="755"/>
      <c r="J7" s="755"/>
      <c r="K7" s="755"/>
      <c r="L7" s="755"/>
      <c r="M7" s="755"/>
      <c r="N7" s="755"/>
      <c r="O7" s="755"/>
      <c r="P7" s="755"/>
      <c r="Q7" s="755"/>
      <c r="R7" s="755"/>
      <c r="S7" s="755"/>
      <c r="T7" s="755"/>
      <c r="U7" s="755"/>
      <c r="V7" s="755"/>
      <c r="W7" s="756"/>
      <c r="AB7" s="763"/>
      <c r="AC7" s="764"/>
      <c r="AD7" s="764"/>
      <c r="AE7" s="764"/>
      <c r="AF7" s="764"/>
      <c r="AG7" s="764"/>
      <c r="AH7" s="764"/>
      <c r="AI7" s="764"/>
      <c r="AJ7" s="764"/>
      <c r="AK7" s="764"/>
      <c r="AL7" s="764"/>
      <c r="AM7" s="764"/>
      <c r="AN7" s="764"/>
      <c r="AO7" s="764"/>
      <c r="AP7" s="764"/>
      <c r="AQ7" s="764"/>
      <c r="AR7" s="764"/>
      <c r="AS7" s="764"/>
      <c r="AT7" s="764"/>
      <c r="AU7" s="764"/>
      <c r="AV7" s="764"/>
      <c r="AW7" s="764"/>
      <c r="AX7" s="765"/>
    </row>
    <row r="8" spans="1:50" x14ac:dyDescent="0.3">
      <c r="A8" s="299"/>
      <c r="B8" s="12"/>
      <c r="C8" s="12"/>
      <c r="D8" s="12"/>
      <c r="E8" s="12"/>
      <c r="F8" s="12"/>
      <c r="G8" s="12"/>
      <c r="H8" s="12"/>
      <c r="I8" s="12"/>
      <c r="J8" s="12"/>
      <c r="K8" s="12"/>
      <c r="L8" s="12"/>
      <c r="M8" s="12"/>
      <c r="N8" s="12"/>
      <c r="O8" s="13"/>
      <c r="P8" s="13"/>
      <c r="Q8" s="13"/>
      <c r="R8" s="300"/>
      <c r="S8" s="13"/>
      <c r="T8" s="13"/>
      <c r="U8" s="13"/>
      <c r="V8" s="13"/>
      <c r="W8" s="13"/>
      <c r="AB8" s="13"/>
      <c r="AC8" s="13"/>
      <c r="AD8" s="12"/>
      <c r="AE8" s="12"/>
      <c r="AF8" s="12"/>
      <c r="AG8" s="12"/>
      <c r="AH8" s="12"/>
      <c r="AI8" s="12"/>
      <c r="AJ8" s="12"/>
      <c r="AK8" s="12"/>
      <c r="AL8" s="12"/>
      <c r="AM8" s="12"/>
      <c r="AN8" s="12"/>
      <c r="AO8" s="12"/>
      <c r="AP8" s="12"/>
      <c r="AQ8" s="12"/>
      <c r="AR8" s="12"/>
      <c r="AS8" s="12"/>
      <c r="AT8" s="12"/>
      <c r="AU8" s="12"/>
      <c r="AV8" s="12"/>
      <c r="AW8" s="12"/>
      <c r="AX8" s="12"/>
    </row>
    <row r="9" spans="1:50" ht="66" x14ac:dyDescent="0.3">
      <c r="A9" s="28" t="s">
        <v>601</v>
      </c>
      <c r="B9" s="28" t="s">
        <v>602</v>
      </c>
      <c r="C9" s="301" t="s">
        <v>603</v>
      </c>
      <c r="D9" s="302">
        <v>2005</v>
      </c>
      <c r="E9" s="302">
        <v>2006</v>
      </c>
      <c r="F9" s="302">
        <v>2007</v>
      </c>
      <c r="G9" s="302">
        <v>2008</v>
      </c>
      <c r="H9" s="302">
        <v>2009</v>
      </c>
      <c r="I9" s="302">
        <v>2010</v>
      </c>
      <c r="J9" s="302">
        <v>2011</v>
      </c>
      <c r="K9" s="302">
        <v>2012</v>
      </c>
      <c r="L9" s="302">
        <v>2013</v>
      </c>
      <c r="M9" s="302">
        <v>2014</v>
      </c>
      <c r="N9" s="302">
        <v>2015</v>
      </c>
      <c r="O9" s="302">
        <v>2016</v>
      </c>
      <c r="P9" s="302">
        <v>2017</v>
      </c>
      <c r="Q9" s="302">
        <v>2018</v>
      </c>
      <c r="R9" s="301">
        <v>2019</v>
      </c>
      <c r="S9" s="302">
        <v>2020</v>
      </c>
      <c r="T9" s="302">
        <v>2021</v>
      </c>
      <c r="U9" s="301">
        <v>2022</v>
      </c>
      <c r="V9" s="301" t="s">
        <v>604</v>
      </c>
      <c r="W9" s="303" t="s">
        <v>605</v>
      </c>
      <c r="AB9" s="28" t="s">
        <v>601</v>
      </c>
      <c r="AC9" s="303" t="s">
        <v>602</v>
      </c>
      <c r="AD9" s="301" t="s">
        <v>603</v>
      </c>
      <c r="AE9" s="302">
        <v>2005</v>
      </c>
      <c r="AF9" s="301">
        <v>2006</v>
      </c>
      <c r="AG9" s="301">
        <v>2007</v>
      </c>
      <c r="AH9" s="301">
        <v>2008</v>
      </c>
      <c r="AI9" s="301">
        <v>2009</v>
      </c>
      <c r="AJ9" s="301">
        <v>2010</v>
      </c>
      <c r="AK9" s="301">
        <v>2011</v>
      </c>
      <c r="AL9" s="301">
        <v>2012</v>
      </c>
      <c r="AM9" s="301">
        <v>2013</v>
      </c>
      <c r="AN9" s="301">
        <v>2014</v>
      </c>
      <c r="AO9" s="301">
        <v>2015</v>
      </c>
      <c r="AP9" s="301">
        <v>2016</v>
      </c>
      <c r="AQ9" s="301">
        <v>2017</v>
      </c>
      <c r="AR9" s="302">
        <v>2018</v>
      </c>
      <c r="AS9" s="301">
        <v>2019</v>
      </c>
      <c r="AT9" s="302">
        <v>2020</v>
      </c>
      <c r="AU9" s="302">
        <v>2021</v>
      </c>
      <c r="AV9" s="301">
        <v>2022</v>
      </c>
      <c r="AW9" s="301" t="s">
        <v>604</v>
      </c>
      <c r="AX9" s="303" t="s">
        <v>605</v>
      </c>
    </row>
    <row r="10" spans="1:50" x14ac:dyDescent="0.3">
      <c r="A10" s="304"/>
      <c r="B10" s="14" t="s">
        <v>606</v>
      </c>
      <c r="C10" s="435" t="s">
        <v>550</v>
      </c>
      <c r="D10" s="15">
        <v>3481.4698117694379</v>
      </c>
      <c r="E10" s="15">
        <v>3619.4241815740384</v>
      </c>
      <c r="F10" s="15">
        <v>3969.4652203562787</v>
      </c>
      <c r="G10" s="15">
        <v>4030.4606461150383</v>
      </c>
      <c r="H10" s="15">
        <v>4279.3050982755021</v>
      </c>
      <c r="I10" s="15">
        <v>4355.8977664370159</v>
      </c>
      <c r="J10" s="15">
        <v>4681.2493408254359</v>
      </c>
      <c r="K10" s="15">
        <v>4639.9769961270722</v>
      </c>
      <c r="L10" s="15">
        <v>4930.7518507763098</v>
      </c>
      <c r="M10" s="15">
        <v>5298.2181236619826</v>
      </c>
      <c r="N10" s="436">
        <v>6153.0623286166601</v>
      </c>
      <c r="O10" s="436">
        <v>7413.7796575374041</v>
      </c>
      <c r="P10" s="436">
        <v>7477.7755717381633</v>
      </c>
      <c r="Q10" s="436">
        <v>7959.6039008397966</v>
      </c>
      <c r="R10" s="436">
        <v>8918.46413279222</v>
      </c>
      <c r="S10" s="436">
        <v>9744.5028529685169</v>
      </c>
      <c r="T10" s="436">
        <v>12255.074246179411</v>
      </c>
      <c r="U10" s="436">
        <v>16777.143870730466</v>
      </c>
      <c r="V10" s="436">
        <v>18207.780428801176</v>
      </c>
      <c r="W10" s="437">
        <v>20811.006472565645</v>
      </c>
      <c r="AB10" s="304"/>
      <c r="AC10" s="14" t="s">
        <v>606</v>
      </c>
      <c r="AD10" s="435" t="s">
        <v>550</v>
      </c>
      <c r="AE10" s="465">
        <v>6.8254963783079559</v>
      </c>
      <c r="AF10" s="465">
        <v>6.3182703441952732</v>
      </c>
      <c r="AG10" s="465">
        <v>6.1529159151646491</v>
      </c>
      <c r="AH10" s="465">
        <v>5.8903378309824994</v>
      </c>
      <c r="AI10" s="465">
        <v>6.0010885047431382</v>
      </c>
      <c r="AJ10" s="465">
        <v>5.7328118996935116</v>
      </c>
      <c r="AK10" s="465">
        <v>5.470147307978241</v>
      </c>
      <c r="AL10" s="465">
        <v>5.0260781222624287</v>
      </c>
      <c r="AM10" s="465">
        <v>5.0021399642196211</v>
      </c>
      <c r="AN10" s="465">
        <v>4.959997792655475</v>
      </c>
      <c r="AO10" s="465">
        <v>5.3298066904896775</v>
      </c>
      <c r="AP10" s="465">
        <v>5.8829415471446458</v>
      </c>
      <c r="AQ10" s="465">
        <v>5.649206911396246</v>
      </c>
      <c r="AR10" s="465">
        <v>5.6180119902422927</v>
      </c>
      <c r="AS10" s="465">
        <v>5.8078250439407872</v>
      </c>
      <c r="AT10" s="465">
        <v>6.5680626234424793</v>
      </c>
      <c r="AU10" s="465">
        <v>6.8938168441003835</v>
      </c>
      <c r="AV10" s="465">
        <v>7.9230415734694484</v>
      </c>
      <c r="AW10" s="465">
        <v>7.8779975640024338</v>
      </c>
      <c r="AX10" s="466">
        <v>8.2181459100949219</v>
      </c>
    </row>
    <row r="11" spans="1:50" x14ac:dyDescent="0.3">
      <c r="A11" s="305"/>
      <c r="B11" s="16" t="s">
        <v>607</v>
      </c>
      <c r="C11" s="438" t="s">
        <v>151</v>
      </c>
      <c r="D11" s="17">
        <v>1358.6420382824681</v>
      </c>
      <c r="E11" s="17">
        <v>1784.4608091836442</v>
      </c>
      <c r="F11" s="17">
        <v>1466.2296817352935</v>
      </c>
      <c r="G11" s="17">
        <v>1890.0138171504698</v>
      </c>
      <c r="H11" s="17">
        <v>1933.4737508417045</v>
      </c>
      <c r="I11" s="17">
        <v>1854.4249139433823</v>
      </c>
      <c r="J11" s="17">
        <v>2599.7483919085735</v>
      </c>
      <c r="K11" s="17">
        <v>3196.8608192831198</v>
      </c>
      <c r="L11" s="17">
        <v>3020.9188807483788</v>
      </c>
      <c r="M11" s="17">
        <v>2985.8050375827602</v>
      </c>
      <c r="N11" s="439">
        <v>2430.0514517960805</v>
      </c>
      <c r="O11" s="439">
        <v>2826.5357626022242</v>
      </c>
      <c r="P11" s="439">
        <v>2429.8877957604377</v>
      </c>
      <c r="Q11" s="439">
        <v>2674.5405995441283</v>
      </c>
      <c r="R11" s="439">
        <v>3175.2932223956418</v>
      </c>
      <c r="S11" s="439">
        <v>4783.3157851955712</v>
      </c>
      <c r="T11" s="439">
        <v>6204.529374014528</v>
      </c>
      <c r="U11" s="439">
        <v>7760.2593713361684</v>
      </c>
      <c r="V11" s="439">
        <v>8309.9327818927377</v>
      </c>
      <c r="W11" s="440">
        <v>8784.3795798171541</v>
      </c>
      <c r="AB11" s="305"/>
      <c r="AC11" s="16" t="s">
        <v>607</v>
      </c>
      <c r="AD11" s="438" t="s">
        <v>151</v>
      </c>
      <c r="AE11" s="467">
        <v>2.6636469115326804</v>
      </c>
      <c r="AF11" s="467">
        <v>3.1150551152422548</v>
      </c>
      <c r="AG11" s="467">
        <v>2.2727464389336949</v>
      </c>
      <c r="AH11" s="467">
        <v>2.762170596795674</v>
      </c>
      <c r="AI11" s="467">
        <v>2.7114091736704102</v>
      </c>
      <c r="AJ11" s="467">
        <v>2.4406149509883033</v>
      </c>
      <c r="AK11" s="467">
        <v>3.0378656704733187</v>
      </c>
      <c r="AL11" s="467">
        <v>3.462877561058666</v>
      </c>
      <c r="AM11" s="467">
        <v>3.0646561659106712</v>
      </c>
      <c r="AN11" s="467">
        <v>2.7952013394031634</v>
      </c>
      <c r="AO11" s="467">
        <v>2.1049200860165382</v>
      </c>
      <c r="AP11" s="467">
        <v>2.2428970701060935</v>
      </c>
      <c r="AQ11" s="467">
        <v>1.8356981696010588</v>
      </c>
      <c r="AR11" s="467">
        <v>1.8877322720849732</v>
      </c>
      <c r="AS11" s="467">
        <v>2.0677940982099479</v>
      </c>
      <c r="AT11" s="467">
        <v>3.2240862462567494</v>
      </c>
      <c r="AU11" s="467">
        <v>3.4902186840387079</v>
      </c>
      <c r="AV11" s="467">
        <v>3.6647988533536568</v>
      </c>
      <c r="AW11" s="467">
        <v>3.5954755973013079</v>
      </c>
      <c r="AX11" s="468">
        <v>3.468900613325105</v>
      </c>
    </row>
    <row r="12" spans="1:50" x14ac:dyDescent="0.3">
      <c r="A12" s="306"/>
      <c r="B12" s="18" t="s">
        <v>608</v>
      </c>
      <c r="C12" s="441" t="s">
        <v>157</v>
      </c>
      <c r="D12" s="19">
        <v>12389.954608650183</v>
      </c>
      <c r="E12" s="19">
        <v>13445.449342992213</v>
      </c>
      <c r="F12" s="19">
        <v>15314.718693270339</v>
      </c>
      <c r="G12" s="19">
        <v>15154.063588265788</v>
      </c>
      <c r="H12" s="19">
        <v>14967.410579973097</v>
      </c>
      <c r="I12" s="19">
        <v>15605.85097255636</v>
      </c>
      <c r="J12" s="19">
        <v>17056.31134298152</v>
      </c>
      <c r="K12" s="19">
        <v>18321.182570470846</v>
      </c>
      <c r="L12" s="19">
        <v>18727.85667567639</v>
      </c>
      <c r="M12" s="19">
        <v>18809.118680599313</v>
      </c>
      <c r="N12" s="442">
        <v>19852.649523508673</v>
      </c>
      <c r="O12" s="442">
        <v>21031.586564243509</v>
      </c>
      <c r="P12" s="442">
        <v>20388.204805777554</v>
      </c>
      <c r="Q12" s="442">
        <v>21028.568077165975</v>
      </c>
      <c r="R12" s="442">
        <v>22127.442830199001</v>
      </c>
      <c r="S12" s="442">
        <v>20381.908973785863</v>
      </c>
      <c r="T12" s="442">
        <v>25122.838922559808</v>
      </c>
      <c r="U12" s="442">
        <v>30476.125540646721</v>
      </c>
      <c r="V12" s="442">
        <v>31164.22315448954</v>
      </c>
      <c r="W12" s="443">
        <v>31292.772554055118</v>
      </c>
      <c r="AB12" s="306"/>
      <c r="AC12" s="18" t="s">
        <v>608</v>
      </c>
      <c r="AD12" s="441" t="s">
        <v>157</v>
      </c>
      <c r="AE12" s="469">
        <v>24.290772254538314</v>
      </c>
      <c r="AF12" s="469">
        <v>23.47113230902465</v>
      </c>
      <c r="AG12" s="469">
        <v>23.738758536253158</v>
      </c>
      <c r="AH12" s="469">
        <v>22.146985638754856</v>
      </c>
      <c r="AI12" s="469">
        <v>20.989565715574674</v>
      </c>
      <c r="AJ12" s="469">
        <v>20.538913665435835</v>
      </c>
      <c r="AK12" s="469">
        <v>19.930691314211774</v>
      </c>
      <c r="AL12" s="469">
        <v>19.84572228877003</v>
      </c>
      <c r="AM12" s="469">
        <v>18.999001198332252</v>
      </c>
      <c r="AN12" s="469">
        <v>17.608408140260895</v>
      </c>
      <c r="AO12" s="469">
        <v>17.196442779758375</v>
      </c>
      <c r="AP12" s="469">
        <v>16.688868582082353</v>
      </c>
      <c r="AQ12" s="469">
        <v>15.402600197720096</v>
      </c>
      <c r="AR12" s="469">
        <v>14.842289775585474</v>
      </c>
      <c r="AS12" s="469">
        <v>14.409691479844829</v>
      </c>
      <c r="AT12" s="469">
        <v>13.737966579213264</v>
      </c>
      <c r="AU12" s="469">
        <v>14.132288932476866</v>
      </c>
      <c r="AV12" s="469">
        <v>14.392414556215217</v>
      </c>
      <c r="AW12" s="469">
        <v>13.483888113388332</v>
      </c>
      <c r="AX12" s="470">
        <v>12.357334620968679</v>
      </c>
    </row>
    <row r="13" spans="1:50" x14ac:dyDescent="0.3">
      <c r="A13" s="305"/>
      <c r="B13" s="16" t="s">
        <v>609</v>
      </c>
      <c r="C13" s="438" t="s">
        <v>610</v>
      </c>
      <c r="D13" s="17">
        <v>2503.9215477897696</v>
      </c>
      <c r="E13" s="17">
        <v>2732.2568702038948</v>
      </c>
      <c r="F13" s="17">
        <v>3155.9997760466176</v>
      </c>
      <c r="G13" s="17">
        <v>3338.9527799121252</v>
      </c>
      <c r="H13" s="17">
        <v>3452.5591982781466</v>
      </c>
      <c r="I13" s="17">
        <v>3779.5727793489236</v>
      </c>
      <c r="J13" s="17">
        <v>4223.7149742707516</v>
      </c>
      <c r="K13" s="17">
        <v>4510.8863273403103</v>
      </c>
      <c r="L13" s="17">
        <v>4614.5323310144759</v>
      </c>
      <c r="M13" s="17">
        <v>4643.8339381478481</v>
      </c>
      <c r="N13" s="430">
        <v>4920.4932764469131</v>
      </c>
      <c r="O13" s="430">
        <v>5442.5682680242826</v>
      </c>
      <c r="P13" s="430">
        <v>5841.1671182247392</v>
      </c>
      <c r="Q13" s="430">
        <v>6425.7821611304071</v>
      </c>
      <c r="R13" s="430">
        <v>7053.783627599074</v>
      </c>
      <c r="S13" s="430">
        <v>7686.6376719606451</v>
      </c>
      <c r="T13" s="430">
        <v>9021.3604131032698</v>
      </c>
      <c r="U13" s="430">
        <v>11073.97355601048</v>
      </c>
      <c r="V13" s="430">
        <v>13164.261057999083</v>
      </c>
      <c r="W13" s="444">
        <v>14893.46407573975</v>
      </c>
      <c r="AB13" s="305"/>
      <c r="AC13" s="16" t="s">
        <v>609</v>
      </c>
      <c r="AD13" s="438" t="s">
        <v>610</v>
      </c>
      <c r="AE13" s="467">
        <v>4.9089920005137619</v>
      </c>
      <c r="AF13" s="467">
        <v>4.7695812067613357</v>
      </c>
      <c r="AG13" s="467">
        <v>4.8919943046006562</v>
      </c>
      <c r="AH13" s="467">
        <v>4.8797300364012086</v>
      </c>
      <c r="AI13" s="467">
        <v>4.8417004258662635</v>
      </c>
      <c r="AJ13" s="467">
        <v>4.9743086194909871</v>
      </c>
      <c r="AK13" s="467">
        <v>4.9355078984322152</v>
      </c>
      <c r="AL13" s="467">
        <v>4.8862455785409988</v>
      </c>
      <c r="AM13" s="467">
        <v>4.6813421741183063</v>
      </c>
      <c r="AN13" s="467">
        <v>4.3473872809811489</v>
      </c>
      <c r="AO13" s="467">
        <v>4.2621505495479406</v>
      </c>
      <c r="AP13" s="467">
        <v>4.3187567564918004</v>
      </c>
      <c r="AQ13" s="467">
        <v>4.4128044949101781</v>
      </c>
      <c r="AR13" s="467">
        <v>4.5354167968216146</v>
      </c>
      <c r="AS13" s="467">
        <v>4.5935197582146108</v>
      </c>
      <c r="AT13" s="467">
        <v>5.1810049578639852</v>
      </c>
      <c r="AU13" s="467">
        <v>5.0747637364939102</v>
      </c>
      <c r="AV13" s="467">
        <v>5.2297073651995936</v>
      </c>
      <c r="AW13" s="467">
        <v>5.6958077318838338</v>
      </c>
      <c r="AX13" s="468">
        <v>5.8813426944312912</v>
      </c>
    </row>
    <row r="14" spans="1:50" x14ac:dyDescent="0.3">
      <c r="A14" s="306"/>
      <c r="B14" s="18" t="s">
        <v>611</v>
      </c>
      <c r="C14" s="441" t="s">
        <v>120</v>
      </c>
      <c r="D14" s="19">
        <v>2525.4802256772696</v>
      </c>
      <c r="E14" s="19">
        <v>3169.5688065688514</v>
      </c>
      <c r="F14" s="19">
        <v>3340.3377432899865</v>
      </c>
      <c r="G14" s="19">
        <v>4029.178847977395</v>
      </c>
      <c r="H14" s="19">
        <v>4436.3294047751524</v>
      </c>
      <c r="I14" s="19">
        <v>4060.8084914050132</v>
      </c>
      <c r="J14" s="19">
        <v>4929.8314202334168</v>
      </c>
      <c r="K14" s="19">
        <v>5255.5660040423327</v>
      </c>
      <c r="L14" s="19">
        <v>6477.89524325191</v>
      </c>
      <c r="M14" s="19">
        <v>7946.7853622829716</v>
      </c>
      <c r="N14" s="442">
        <v>8573.3862697719742</v>
      </c>
      <c r="O14" s="442">
        <v>9481.6540978370285</v>
      </c>
      <c r="P14" s="442">
        <v>9818.8839634708984</v>
      </c>
      <c r="Q14" s="442">
        <v>10687.749455898018</v>
      </c>
      <c r="R14" s="442">
        <v>11048.784309695007</v>
      </c>
      <c r="S14" s="442">
        <v>7932.7747611286659</v>
      </c>
      <c r="T14" s="442">
        <v>9234.3393058448964</v>
      </c>
      <c r="U14" s="442">
        <v>7689.9270566058058</v>
      </c>
      <c r="V14" s="442">
        <v>8401.0254465045346</v>
      </c>
      <c r="W14" s="443">
        <v>10557.655397998806</v>
      </c>
      <c r="AB14" s="306"/>
      <c r="AC14" s="18" t="s">
        <v>611</v>
      </c>
      <c r="AD14" s="441" t="s">
        <v>120</v>
      </c>
      <c r="AE14" s="469">
        <v>4.9512582517806232</v>
      </c>
      <c r="AF14" s="469">
        <v>5.532977509621781</v>
      </c>
      <c r="AG14" s="469">
        <v>5.1777295231898801</v>
      </c>
      <c r="AH14" s="469">
        <v>5.8884645403775862</v>
      </c>
      <c r="AI14" s="469">
        <v>6.2212917244387977</v>
      </c>
      <c r="AJ14" s="469">
        <v>5.3444438988625036</v>
      </c>
      <c r="AK14" s="469">
        <v>5.7606211737102964</v>
      </c>
      <c r="AL14" s="469">
        <v>5.6928914378393465</v>
      </c>
      <c r="AM14" s="469">
        <v>6.5716831146545935</v>
      </c>
      <c r="AN14" s="469">
        <v>7.4394894539349581</v>
      </c>
      <c r="AO14" s="469">
        <v>7.4263007686866871</v>
      </c>
      <c r="AP14" s="469">
        <v>7.5238298687646585</v>
      </c>
      <c r="AQ14" s="469">
        <v>7.4178352394366067</v>
      </c>
      <c r="AR14" s="469">
        <v>7.5435794720394993</v>
      </c>
      <c r="AS14" s="469">
        <v>7.1951184938898596</v>
      </c>
      <c r="AT14" s="469">
        <v>5.3469081178302131</v>
      </c>
      <c r="AU14" s="469">
        <v>5.1945702304184831</v>
      </c>
      <c r="AV14" s="469">
        <v>3.6315842694017859</v>
      </c>
      <c r="AW14" s="469">
        <v>3.6348888466381171</v>
      </c>
      <c r="AX14" s="470">
        <v>4.1691569623811127</v>
      </c>
    </row>
    <row r="15" spans="1:50" x14ac:dyDescent="0.3">
      <c r="A15" s="305"/>
      <c r="B15" s="16" t="s">
        <v>612</v>
      </c>
      <c r="C15" s="438" t="s">
        <v>613</v>
      </c>
      <c r="D15" s="17">
        <v>7604.5467245593654</v>
      </c>
      <c r="E15" s="17">
        <v>8694.1936412709128</v>
      </c>
      <c r="F15" s="17">
        <v>10300.292334678696</v>
      </c>
      <c r="G15" s="17">
        <v>10783.051047601417</v>
      </c>
      <c r="H15" s="17">
        <v>11237.481021151207</v>
      </c>
      <c r="I15" s="17">
        <v>11992.958598156263</v>
      </c>
      <c r="J15" s="17">
        <v>13163.017844837175</v>
      </c>
      <c r="K15" s="17">
        <v>13691.570204366266</v>
      </c>
      <c r="L15" s="17">
        <v>15124.013852441283</v>
      </c>
      <c r="M15" s="17">
        <v>16705.345575031675</v>
      </c>
      <c r="N15" s="430">
        <v>18733.951378250913</v>
      </c>
      <c r="O15" s="430">
        <v>21461.502240182061</v>
      </c>
      <c r="P15" s="430">
        <v>22796.859394362233</v>
      </c>
      <c r="Q15" s="430">
        <v>24232.489384445551</v>
      </c>
      <c r="R15" s="430">
        <v>26342.510799766529</v>
      </c>
      <c r="S15" s="430">
        <v>24178.813533180932</v>
      </c>
      <c r="T15" s="430">
        <v>31667.217977014043</v>
      </c>
      <c r="U15" s="430">
        <v>39879.129181904602</v>
      </c>
      <c r="V15" s="430">
        <v>43608.412092009545</v>
      </c>
      <c r="W15" s="444">
        <v>47861.623352164715</v>
      </c>
      <c r="AB15" s="305"/>
      <c r="AC15" s="16" t="s">
        <v>612</v>
      </c>
      <c r="AD15" s="438" t="s">
        <v>613</v>
      </c>
      <c r="AE15" s="467">
        <v>14.908877265482662</v>
      </c>
      <c r="AF15" s="467">
        <v>15.177073228936605</v>
      </c>
      <c r="AG15" s="467">
        <v>15.966088407043561</v>
      </c>
      <c r="AH15" s="467">
        <v>15.758946456982532</v>
      </c>
      <c r="AI15" s="467">
        <v>15.758894640505035</v>
      </c>
      <c r="AJ15" s="467">
        <v>15.783973695112657</v>
      </c>
      <c r="AK15" s="467">
        <v>15.38128849511557</v>
      </c>
      <c r="AL15" s="467">
        <v>14.830871256694659</v>
      </c>
      <c r="AM15" s="467">
        <v>15.34298143574124</v>
      </c>
      <c r="AN15" s="467">
        <v>15.638932796604932</v>
      </c>
      <c r="AO15" s="467">
        <v>16.227422064414235</v>
      </c>
      <c r="AP15" s="467">
        <v>17.030012898284998</v>
      </c>
      <c r="AQ15" s="467">
        <v>17.22225739636961</v>
      </c>
      <c r="AR15" s="467">
        <v>17.103667168773384</v>
      </c>
      <c r="AS15" s="467">
        <v>17.154601023804901</v>
      </c>
      <c r="AT15" s="467">
        <v>16.297184560635888</v>
      </c>
      <c r="AU15" s="467">
        <v>17.813682423327357</v>
      </c>
      <c r="AV15" s="467">
        <v>18.83300285534429</v>
      </c>
      <c r="AW15" s="467">
        <v>18.868140769505374</v>
      </c>
      <c r="AX15" s="468">
        <v>18.900277827533859</v>
      </c>
    </row>
    <row r="16" spans="1:50" x14ac:dyDescent="0.3">
      <c r="A16" s="306"/>
      <c r="B16" s="18" t="s">
        <v>614</v>
      </c>
      <c r="C16" s="441" t="s">
        <v>171</v>
      </c>
      <c r="D16" s="19">
        <v>1528.8468939619679</v>
      </c>
      <c r="E16" s="19">
        <v>1753.9715742881119</v>
      </c>
      <c r="F16" s="19">
        <v>1998.3367607096354</v>
      </c>
      <c r="G16" s="19">
        <v>2189.1009794822212</v>
      </c>
      <c r="H16" s="19">
        <v>2273.0314123577036</v>
      </c>
      <c r="I16" s="19">
        <v>2491.3567928116868</v>
      </c>
      <c r="J16" s="19">
        <v>2692.9659557796576</v>
      </c>
      <c r="K16" s="19">
        <v>2852.668797991857</v>
      </c>
      <c r="L16" s="19">
        <v>3042.067758389509</v>
      </c>
      <c r="M16" s="19">
        <v>3233.3348593666933</v>
      </c>
      <c r="N16" s="442">
        <v>3382.924851687842</v>
      </c>
      <c r="O16" s="442">
        <v>3594.3737961676056</v>
      </c>
      <c r="P16" s="442">
        <v>3815.6558941986082</v>
      </c>
      <c r="Q16" s="442">
        <v>4130.6779085771368</v>
      </c>
      <c r="R16" s="442">
        <v>4286.9798798570373</v>
      </c>
      <c r="S16" s="442">
        <v>4324.0438677927687</v>
      </c>
      <c r="T16" s="442">
        <v>4704.8226939500146</v>
      </c>
      <c r="U16" s="442">
        <v>5156.4689076951272</v>
      </c>
      <c r="V16" s="442">
        <v>5440.6094153629965</v>
      </c>
      <c r="W16" s="443">
        <v>5515.8045629689086</v>
      </c>
      <c r="AB16" s="306"/>
      <c r="AC16" s="18" t="s">
        <v>614</v>
      </c>
      <c r="AD16" s="441" t="s">
        <v>171</v>
      </c>
      <c r="AE16" s="469">
        <v>2.9973371885770215</v>
      </c>
      <c r="AF16" s="469">
        <v>3.0618313926295957</v>
      </c>
      <c r="AG16" s="469">
        <v>3.0975452299655868</v>
      </c>
      <c r="AH16" s="469">
        <v>3.199273097409852</v>
      </c>
      <c r="AI16" s="469">
        <v>3.1875882570553022</v>
      </c>
      <c r="AJ16" s="469">
        <v>3.2788831680720798</v>
      </c>
      <c r="AK16" s="469">
        <v>3.1467925335691835</v>
      </c>
      <c r="AL16" s="469">
        <v>3.090044680741963</v>
      </c>
      <c r="AM16" s="469">
        <v>3.0861112399538788</v>
      </c>
      <c r="AN16" s="469">
        <v>3.0269296942969639</v>
      </c>
      <c r="AO16" s="469">
        <v>2.9303027573919058</v>
      </c>
      <c r="AP16" s="469">
        <v>2.8521876719042139</v>
      </c>
      <c r="AQ16" s="469">
        <v>2.882599168994072</v>
      </c>
      <c r="AR16" s="469">
        <v>2.9154965884378856</v>
      </c>
      <c r="AS16" s="469">
        <v>2.7917395572132908</v>
      </c>
      <c r="AT16" s="469">
        <v>2.9145243568299151</v>
      </c>
      <c r="AU16" s="469">
        <v>2.646592365294719</v>
      </c>
      <c r="AV16" s="469">
        <v>2.435153315889893</v>
      </c>
      <c r="AW16" s="469">
        <v>2.3539995931146249</v>
      </c>
      <c r="AX16" s="470">
        <v>2.1781592721045109</v>
      </c>
    </row>
    <row r="17" spans="1:50" x14ac:dyDescent="0.3">
      <c r="A17" s="305"/>
      <c r="B17" s="16" t="s">
        <v>615</v>
      </c>
      <c r="C17" s="438" t="s">
        <v>124</v>
      </c>
      <c r="D17" s="17">
        <v>1839.8897860700085</v>
      </c>
      <c r="E17" s="17">
        <v>1950.783902089546</v>
      </c>
      <c r="F17" s="17">
        <v>2260.6299523969565</v>
      </c>
      <c r="G17" s="17">
        <v>2743.0195282299683</v>
      </c>
      <c r="H17" s="17">
        <v>2837.2877166842682</v>
      </c>
      <c r="I17" s="17">
        <v>3183.4007817549027</v>
      </c>
      <c r="J17" s="17">
        <v>3658.2017446136847</v>
      </c>
      <c r="K17" s="17">
        <v>4152.0188825744399</v>
      </c>
      <c r="L17" s="17">
        <v>4494.8627019944843</v>
      </c>
      <c r="M17" s="17">
        <v>5011.1331443643867</v>
      </c>
      <c r="N17" s="430">
        <v>5517.180840789355</v>
      </c>
      <c r="O17" s="430">
        <v>5491.5633547059606</v>
      </c>
      <c r="P17" s="430">
        <v>6223.6776517143671</v>
      </c>
      <c r="Q17" s="430">
        <v>6787.9735877772919</v>
      </c>
      <c r="R17" s="430">
        <v>7515.7040420033309</v>
      </c>
      <c r="S17" s="430">
        <v>7829.0366268390308</v>
      </c>
      <c r="T17" s="430">
        <v>8600.5217544224179</v>
      </c>
      <c r="U17" s="430">
        <v>9245.1844248211164</v>
      </c>
      <c r="V17" s="430">
        <v>10236.467836080337</v>
      </c>
      <c r="W17" s="444">
        <v>11663.319245759252</v>
      </c>
      <c r="AB17" s="305"/>
      <c r="AC17" s="16" t="s">
        <v>615</v>
      </c>
      <c r="AD17" s="438" t="s">
        <v>124</v>
      </c>
      <c r="AE17" s="467">
        <v>3.6071434624688092</v>
      </c>
      <c r="AF17" s="467">
        <v>3.4053980573080231</v>
      </c>
      <c r="AG17" s="467">
        <v>3.5041158544658302</v>
      </c>
      <c r="AH17" s="467">
        <v>4.008800263024721</v>
      </c>
      <c r="AI17" s="467">
        <v>3.9788737447358979</v>
      </c>
      <c r="AJ17" s="467">
        <v>4.1896846211030141</v>
      </c>
      <c r="AK17" s="467">
        <v>4.274692708808236</v>
      </c>
      <c r="AL17" s="467">
        <v>4.49751610543467</v>
      </c>
      <c r="AM17" s="467">
        <v>4.5599399515079773</v>
      </c>
      <c r="AN17" s="467">
        <v>4.6912393477622274</v>
      </c>
      <c r="AO17" s="467">
        <v>4.7790036549965444</v>
      </c>
      <c r="AP17" s="467">
        <v>4.3576350674694613</v>
      </c>
      <c r="AQ17" s="467">
        <v>4.7017782851424501</v>
      </c>
      <c r="AR17" s="467">
        <v>4.7910571280509711</v>
      </c>
      <c r="AS17" s="467">
        <v>4.8943286095077791</v>
      </c>
      <c r="AT17" s="467">
        <v>5.2769857654296652</v>
      </c>
      <c r="AU17" s="467">
        <v>4.838030398483566</v>
      </c>
      <c r="AV17" s="467">
        <v>4.3660578413494093</v>
      </c>
      <c r="AW17" s="467">
        <v>4.4290334558883853</v>
      </c>
      <c r="AX17" s="468">
        <v>4.6057772114012998</v>
      </c>
    </row>
    <row r="18" spans="1:50" x14ac:dyDescent="0.3">
      <c r="A18" s="306"/>
      <c r="B18" s="18" t="s">
        <v>616</v>
      </c>
      <c r="C18" s="441" t="s">
        <v>125</v>
      </c>
      <c r="D18" s="19">
        <v>4241.1409365392274</v>
      </c>
      <c r="E18" s="19">
        <v>4685.1297674364796</v>
      </c>
      <c r="F18" s="19">
        <v>5137.7962560735014</v>
      </c>
      <c r="G18" s="19">
        <v>5582.8077747728985</v>
      </c>
      <c r="H18" s="19">
        <v>6127.1140647336551</v>
      </c>
      <c r="I18" s="19">
        <v>6653.5798359264845</v>
      </c>
      <c r="J18" s="19">
        <v>7194.380334305426</v>
      </c>
      <c r="K18" s="19">
        <v>7826.6765159440229</v>
      </c>
      <c r="L18" s="19">
        <v>8496.1569733869201</v>
      </c>
      <c r="M18" s="19">
        <v>9227.16</v>
      </c>
      <c r="N18" s="442">
        <v>9932.8028534265723</v>
      </c>
      <c r="O18" s="442">
        <v>10794.725592223855</v>
      </c>
      <c r="P18" s="442">
        <v>11552.363479898322</v>
      </c>
      <c r="Q18" s="442">
        <v>12454.641652026221</v>
      </c>
      <c r="R18" s="442">
        <v>13376.223965884999</v>
      </c>
      <c r="S18" s="442">
        <v>13779.328338970861</v>
      </c>
      <c r="T18" s="442">
        <v>14444.965468480814</v>
      </c>
      <c r="U18" s="442">
        <v>15666.223339773213</v>
      </c>
      <c r="V18" s="442">
        <v>17195.7570881711</v>
      </c>
      <c r="W18" s="443">
        <v>19218.466384047158</v>
      </c>
      <c r="AB18" s="306"/>
      <c r="AC18" s="18" t="s">
        <v>616</v>
      </c>
      <c r="AD18" s="441" t="s">
        <v>125</v>
      </c>
      <c r="AE18" s="469">
        <v>8.3148479427800925</v>
      </c>
      <c r="AF18" s="469">
        <v>8.1786259314394396</v>
      </c>
      <c r="AG18" s="469">
        <v>7.9639010793576439</v>
      </c>
      <c r="AH18" s="469">
        <v>8.1590236764984976</v>
      </c>
      <c r="AI18" s="469">
        <v>8.5923655679378079</v>
      </c>
      <c r="AJ18" s="469">
        <v>8.7567991041627415</v>
      </c>
      <c r="AK18" s="469">
        <v>8.4067985601752095</v>
      </c>
      <c r="AL18" s="469">
        <v>8.4779488432045813</v>
      </c>
      <c r="AM18" s="469">
        <v>8.619165519792034</v>
      </c>
      <c r="AN18" s="469">
        <v>8.6381293039038223</v>
      </c>
      <c r="AO18" s="469">
        <v>8.6038327382602553</v>
      </c>
      <c r="AP18" s="469">
        <v>8.5657711194526289</v>
      </c>
      <c r="AQ18" s="469">
        <v>8.7274204725073758</v>
      </c>
      <c r="AR18" s="469">
        <v>8.7906794115561464</v>
      </c>
      <c r="AS18" s="469">
        <v>8.7107788275766094</v>
      </c>
      <c r="AT18" s="469">
        <v>9.287645845551344</v>
      </c>
      <c r="AU18" s="469">
        <v>8.1256909798083328</v>
      </c>
      <c r="AV18" s="469">
        <v>7.3984070099576655</v>
      </c>
      <c r="AW18" s="469">
        <v>7.4401233572382734</v>
      </c>
      <c r="AX18" s="470">
        <v>7.5892610537871095</v>
      </c>
    </row>
    <row r="19" spans="1:50" ht="23.4" customHeight="1" x14ac:dyDescent="0.3">
      <c r="A19" s="305"/>
      <c r="B19" s="16" t="s">
        <v>617</v>
      </c>
      <c r="C19" s="438" t="s">
        <v>178</v>
      </c>
      <c r="D19" s="17">
        <v>2679.405617095023</v>
      </c>
      <c r="E19" s="17">
        <v>3224.5256880968477</v>
      </c>
      <c r="F19" s="17">
        <v>3838.5137652267335</v>
      </c>
      <c r="G19" s="17">
        <v>4405.1438263570053</v>
      </c>
      <c r="H19" s="17">
        <v>4951.0069581038397</v>
      </c>
      <c r="I19" s="17">
        <v>5698.5261312931107</v>
      </c>
      <c r="J19" s="17">
        <v>6851.7796916336292</v>
      </c>
      <c r="K19" s="17">
        <v>7733.4415607864585</v>
      </c>
      <c r="L19" s="17">
        <v>8553.1932896778544</v>
      </c>
      <c r="M19" s="17">
        <v>9757.0499263381898</v>
      </c>
      <c r="N19" s="430">
        <v>10374.548477555927</v>
      </c>
      <c r="O19" s="430">
        <v>11010.786020329992</v>
      </c>
      <c r="P19" s="430">
        <v>11796.827845828344</v>
      </c>
      <c r="Q19" s="430">
        <v>12684.490604496992</v>
      </c>
      <c r="R19" s="430">
        <v>13715.3509846257</v>
      </c>
      <c r="S19" s="430">
        <v>13310.033244609371</v>
      </c>
      <c r="T19" s="430">
        <v>15279.482531510494</v>
      </c>
      <c r="U19" s="430">
        <v>17789.071028820814</v>
      </c>
      <c r="V19" s="430">
        <v>19498.460382175857</v>
      </c>
      <c r="W19" s="444">
        <v>20914.85179724187</v>
      </c>
      <c r="AB19" s="305"/>
      <c r="AC19" s="16" t="s">
        <v>617</v>
      </c>
      <c r="AD19" s="438" t="s">
        <v>178</v>
      </c>
      <c r="AE19" s="467">
        <v>5.2530322893149428</v>
      </c>
      <c r="AF19" s="467">
        <v>5.628913331826733</v>
      </c>
      <c r="AG19" s="467">
        <v>5.9499330830570463</v>
      </c>
      <c r="AH19" s="467">
        <v>6.4379205280966456</v>
      </c>
      <c r="AI19" s="467">
        <v>6.9430503927269696</v>
      </c>
      <c r="AJ19" s="467">
        <v>7.499849667710043</v>
      </c>
      <c r="AK19" s="467">
        <v>8.0064618451707723</v>
      </c>
      <c r="AL19" s="467">
        <v>8.3769556338118001</v>
      </c>
      <c r="AM19" s="467">
        <v>8.6770276158303563</v>
      </c>
      <c r="AN19" s="467">
        <v>9.1341928489756921</v>
      </c>
      <c r="AO19" s="467">
        <v>8.9864745281913017</v>
      </c>
      <c r="AP19" s="467">
        <v>8.7372181987986135</v>
      </c>
      <c r="AQ19" s="467">
        <v>8.9121050451256707</v>
      </c>
      <c r="AR19" s="467">
        <v>8.9529103701581416</v>
      </c>
      <c r="AS19" s="467">
        <v>8.9316229508687872</v>
      </c>
      <c r="AT19" s="467">
        <v>8.9713280594980898</v>
      </c>
      <c r="AU19" s="467">
        <v>8.5951298155295213</v>
      </c>
      <c r="AV19" s="467">
        <v>8.4009263078824414</v>
      </c>
      <c r="AW19" s="467">
        <v>8.4364386968111749</v>
      </c>
      <c r="AX19" s="468">
        <v>8.2591538272946714</v>
      </c>
    </row>
    <row r="20" spans="1:50" x14ac:dyDescent="0.3">
      <c r="A20" s="306"/>
      <c r="B20" s="18" t="s">
        <v>618</v>
      </c>
      <c r="C20" s="441" t="s">
        <v>619</v>
      </c>
      <c r="D20" s="19">
        <v>5125.4479404490967</v>
      </c>
      <c r="E20" s="19">
        <v>5589.437753608091</v>
      </c>
      <c r="F20" s="19">
        <v>6168.4779348736129</v>
      </c>
      <c r="G20" s="19">
        <v>6496.3925511209109</v>
      </c>
      <c r="H20" s="19">
        <v>7302.0058053947532</v>
      </c>
      <c r="I20" s="19">
        <v>7887.8799136601629</v>
      </c>
      <c r="J20" s="19">
        <v>8528.9887343588416</v>
      </c>
      <c r="K20" s="19">
        <v>9470.1864693083735</v>
      </c>
      <c r="L20" s="19">
        <v>10478.084140144405</v>
      </c>
      <c r="M20" s="19">
        <v>11292.503851835265</v>
      </c>
      <c r="N20" s="442">
        <v>12532.151501840759</v>
      </c>
      <c r="O20" s="442">
        <v>13796.385116041554</v>
      </c>
      <c r="P20" s="442">
        <v>15165.331299964038</v>
      </c>
      <c r="Q20" s="442">
        <v>16550.604329171591</v>
      </c>
      <c r="R20" s="442">
        <v>18056.6633283802</v>
      </c>
      <c r="S20" s="442">
        <v>18442.886214254511</v>
      </c>
      <c r="T20" s="442">
        <v>20687.038659266589</v>
      </c>
      <c r="U20" s="442">
        <v>22484.331256025129</v>
      </c>
      <c r="V20" s="442">
        <v>26149.200487157112</v>
      </c>
      <c r="W20" s="443">
        <v>29552.788156113013</v>
      </c>
      <c r="AB20" s="306"/>
      <c r="AC20" s="18" t="s">
        <v>618</v>
      </c>
      <c r="AD20" s="441" t="s">
        <v>619</v>
      </c>
      <c r="AE20" s="469">
        <v>10.048550826572008</v>
      </c>
      <c r="AF20" s="469">
        <v>9.75723679449729</v>
      </c>
      <c r="AG20" s="469">
        <v>9.5615212505676652</v>
      </c>
      <c r="AH20" s="469">
        <v>9.4941869351000783</v>
      </c>
      <c r="AI20" s="469">
        <v>10.239976373262316</v>
      </c>
      <c r="AJ20" s="469">
        <v>10.381265644205579</v>
      </c>
      <c r="AK20" s="469">
        <v>9.9663191101893336</v>
      </c>
      <c r="AL20" s="469">
        <v>10.258218320234308</v>
      </c>
      <c r="AM20" s="469">
        <v>10.62978730467243</v>
      </c>
      <c r="AN20" s="469">
        <v>10.571628587451066</v>
      </c>
      <c r="AO20" s="469">
        <v>10.855398719121677</v>
      </c>
      <c r="AP20" s="469">
        <v>10.947631430757744</v>
      </c>
      <c r="AQ20" s="469">
        <v>11.45689564650263</v>
      </c>
      <c r="AR20" s="469">
        <v>11.681673450764524</v>
      </c>
      <c r="AS20" s="469">
        <v>11.758744546942607</v>
      </c>
      <c r="AT20" s="469">
        <v>12.431011970543572</v>
      </c>
      <c r="AU20" s="469">
        <v>11.637029094970041</v>
      </c>
      <c r="AV20" s="469">
        <v>10.618272851789602</v>
      </c>
      <c r="AW20" s="469">
        <v>11.314028008190261</v>
      </c>
      <c r="AX20" s="470">
        <v>11.670224860927648</v>
      </c>
    </row>
    <row r="21" spans="1:50" x14ac:dyDescent="0.3">
      <c r="A21" s="305"/>
      <c r="B21" s="16" t="s">
        <v>620</v>
      </c>
      <c r="C21" s="438" t="s">
        <v>551</v>
      </c>
      <c r="D21" s="17">
        <v>1126.1486351101935</v>
      </c>
      <c r="E21" s="17">
        <v>1250.0935824635023</v>
      </c>
      <c r="F21" s="17">
        <v>1420.1708988355265</v>
      </c>
      <c r="G21" s="17">
        <v>1555.8467813266068</v>
      </c>
      <c r="H21" s="17">
        <v>1637.9554007241729</v>
      </c>
      <c r="I21" s="17">
        <v>1785.7643302626543</v>
      </c>
      <c r="J21" s="17">
        <v>1991.6556022186244</v>
      </c>
      <c r="K21" s="17">
        <v>2119.6347571808369</v>
      </c>
      <c r="L21" s="17">
        <v>2223.5025127718518</v>
      </c>
      <c r="M21" s="17">
        <v>2335.6816014265605</v>
      </c>
      <c r="N21" s="430">
        <v>2500.0730881368681</v>
      </c>
      <c r="O21" s="430">
        <v>2917.7457252876743</v>
      </c>
      <c r="P21" s="430">
        <v>3158.7534674958338</v>
      </c>
      <c r="Q21" s="430">
        <v>3293.2443543578029</v>
      </c>
      <c r="R21" s="430">
        <v>3848.0158314909354</v>
      </c>
      <c r="S21" s="430">
        <v>3511.0113624124215</v>
      </c>
      <c r="T21" s="430">
        <v>4617.008261970037</v>
      </c>
      <c r="U21" s="430">
        <v>6748.5928581401076</v>
      </c>
      <c r="V21" s="430">
        <v>8141.81868302558</v>
      </c>
      <c r="W21" s="444">
        <v>9457.8433594401977</v>
      </c>
      <c r="AB21" s="305"/>
      <c r="AC21" s="16" t="s">
        <v>620</v>
      </c>
      <c r="AD21" s="438" t="s">
        <v>551</v>
      </c>
      <c r="AE21" s="467">
        <v>2.207838598627526</v>
      </c>
      <c r="AF21" s="467">
        <v>2.1822336408530747</v>
      </c>
      <c r="AG21" s="467">
        <v>2.2013524846841968</v>
      </c>
      <c r="AH21" s="467">
        <v>2.2738004312470079</v>
      </c>
      <c r="AI21" s="467">
        <v>2.2969886700831235</v>
      </c>
      <c r="AJ21" s="467">
        <v>2.3502505227416903</v>
      </c>
      <c r="AK21" s="467">
        <v>2.327295287581276</v>
      </c>
      <c r="AL21" s="467">
        <v>2.2960135123829133</v>
      </c>
      <c r="AM21" s="467">
        <v>2.2556946924692038</v>
      </c>
      <c r="AN21" s="467">
        <v>2.1865795852539436</v>
      </c>
      <c r="AO21" s="467">
        <v>2.1655731016885036</v>
      </c>
      <c r="AP21" s="467">
        <v>2.31527349667688</v>
      </c>
      <c r="AQ21" s="467">
        <v>2.3863315699680046</v>
      </c>
      <c r="AR21" s="467">
        <v>2.3244229863784849</v>
      </c>
      <c r="AS21" s="467">
        <v>2.5058802034579375</v>
      </c>
      <c r="AT21" s="467">
        <v>2.3665181126113413</v>
      </c>
      <c r="AU21" s="467">
        <v>2.5971943283528041</v>
      </c>
      <c r="AV21" s="467">
        <v>3.1870372090416517</v>
      </c>
      <c r="AW21" s="467">
        <v>3.5227373266192323</v>
      </c>
      <c r="AX21" s="468">
        <v>3.7348475589186427</v>
      </c>
    </row>
    <row r="22" spans="1:50" x14ac:dyDescent="0.3">
      <c r="A22" s="307" t="s">
        <v>621</v>
      </c>
      <c r="B22" s="306"/>
      <c r="C22" s="308" t="s">
        <v>622</v>
      </c>
      <c r="D22" s="20">
        <v>46404.894765954006</v>
      </c>
      <c r="E22" s="20">
        <v>51899.29591977613</v>
      </c>
      <c r="F22" s="20">
        <v>58370.969017493182</v>
      </c>
      <c r="G22" s="20">
        <v>62198.032168311838</v>
      </c>
      <c r="H22" s="20">
        <v>65434.960411293207</v>
      </c>
      <c r="I22" s="20">
        <v>69350.021307555959</v>
      </c>
      <c r="J22" s="20">
        <v>77571.845377966718</v>
      </c>
      <c r="K22" s="20">
        <v>83770.669905415954</v>
      </c>
      <c r="L22" s="20">
        <v>90183.836210273774</v>
      </c>
      <c r="M22" s="20">
        <v>97245.970100637656</v>
      </c>
      <c r="N22" s="20">
        <v>104903.27584182854</v>
      </c>
      <c r="O22" s="20">
        <v>115263.20619518316</v>
      </c>
      <c r="P22" s="20">
        <v>120465.38828843353</v>
      </c>
      <c r="Q22" s="20">
        <v>128910.36601543092</v>
      </c>
      <c r="R22" s="20">
        <v>139465.21695468971</v>
      </c>
      <c r="S22" s="20">
        <v>135904.29323309916</v>
      </c>
      <c r="T22" s="20">
        <v>161839.19960831635</v>
      </c>
      <c r="U22" s="20">
        <v>190746.43039250982</v>
      </c>
      <c r="V22" s="20">
        <v>209517.94885366957</v>
      </c>
      <c r="W22" s="445">
        <v>230523.97493791152</v>
      </c>
      <c r="AB22" s="307" t="s">
        <v>621</v>
      </c>
      <c r="AC22" s="306"/>
      <c r="AD22" s="308" t="s">
        <v>622</v>
      </c>
      <c r="AE22" s="471">
        <v>90.9777933704964</v>
      </c>
      <c r="AF22" s="471">
        <v>90.598328862336047</v>
      </c>
      <c r="AG22" s="471">
        <v>90.478602107283578</v>
      </c>
      <c r="AH22" s="471">
        <v>90.89964003167114</v>
      </c>
      <c r="AI22" s="471">
        <v>91.762793190599751</v>
      </c>
      <c r="AJ22" s="471">
        <v>91.271799457578936</v>
      </c>
      <c r="AK22" s="471">
        <v>90.644481905415404</v>
      </c>
      <c r="AL22" s="471">
        <v>90.741383340976384</v>
      </c>
      <c r="AM22" s="471">
        <v>91.48953037720257</v>
      </c>
      <c r="AN22" s="471">
        <v>91.03811617148429</v>
      </c>
      <c r="AO22" s="471">
        <v>90.867628438563642</v>
      </c>
      <c r="AP22" s="471">
        <v>91.463023707934099</v>
      </c>
      <c r="AQ22" s="471">
        <v>91.007532597673986</v>
      </c>
      <c r="AR22" s="471">
        <v>90.986937410893404</v>
      </c>
      <c r="AS22" s="471">
        <v>90.821644593471959</v>
      </c>
      <c r="AT22" s="471">
        <v>91.603227195706523</v>
      </c>
      <c r="AU22" s="471">
        <v>91.039007833294704</v>
      </c>
      <c r="AV22" s="471">
        <v>90.080404008894689</v>
      </c>
      <c r="AW22" s="471">
        <v>90.652559060581339</v>
      </c>
      <c r="AX22" s="472">
        <v>91.032582413168825</v>
      </c>
    </row>
    <row r="23" spans="1:50" x14ac:dyDescent="0.3">
      <c r="A23" s="21" t="s">
        <v>623</v>
      </c>
      <c r="B23" s="22"/>
      <c r="C23" s="309" t="s">
        <v>509</v>
      </c>
      <c r="D23" s="23">
        <v>4601.9422288448377</v>
      </c>
      <c r="E23" s="23">
        <v>5385.7517974251277</v>
      </c>
      <c r="F23" s="23">
        <v>6142.592927551822</v>
      </c>
      <c r="G23" s="23">
        <v>6226.9166506723413</v>
      </c>
      <c r="H23" s="23">
        <v>5873.8545627440317</v>
      </c>
      <c r="I23" s="23">
        <v>6631.8501135156466</v>
      </c>
      <c r="J23" s="23">
        <v>8006.2766955980478</v>
      </c>
      <c r="K23" s="23">
        <v>8547.3737711205031</v>
      </c>
      <c r="L23" s="23">
        <v>8389.0123314713401</v>
      </c>
      <c r="M23" s="23">
        <v>9572.9912204203447</v>
      </c>
      <c r="N23" s="23">
        <v>10542.981141487051</v>
      </c>
      <c r="O23" s="23">
        <v>10758.437877343251</v>
      </c>
      <c r="P23" s="23">
        <v>11903.202365470674</v>
      </c>
      <c r="Q23" s="23">
        <v>12769.714316624691</v>
      </c>
      <c r="R23" s="23">
        <v>14094.231983888652</v>
      </c>
      <c r="S23" s="23">
        <v>12457.612120677572</v>
      </c>
      <c r="T23" s="23">
        <v>15929.872638897506</v>
      </c>
      <c r="U23" s="23">
        <v>21004.873890800463</v>
      </c>
      <c r="V23" s="23">
        <v>21603.986395453197</v>
      </c>
      <c r="W23" s="446">
        <v>22708.404971552398</v>
      </c>
      <c r="AB23" s="21" t="s">
        <v>623</v>
      </c>
      <c r="AC23" s="22"/>
      <c r="AD23" s="309" t="s">
        <v>509</v>
      </c>
      <c r="AE23" s="473">
        <v>9.0222066295036019</v>
      </c>
      <c r="AF23" s="473">
        <v>9.401671137663941</v>
      </c>
      <c r="AG23" s="473">
        <v>9.5213978927164273</v>
      </c>
      <c r="AH23" s="473">
        <v>9.100359968328851</v>
      </c>
      <c r="AI23" s="473">
        <v>8.2372068094002664</v>
      </c>
      <c r="AJ23" s="473">
        <v>8.7282005424210638</v>
      </c>
      <c r="AK23" s="473">
        <v>9.3555180945845979</v>
      </c>
      <c r="AL23" s="473">
        <v>9.2586166590236161</v>
      </c>
      <c r="AM23" s="473">
        <v>8.5104696227974319</v>
      </c>
      <c r="AN23" s="473">
        <v>8.9618838285157079</v>
      </c>
      <c r="AO23" s="473">
        <v>9.1323715614363596</v>
      </c>
      <c r="AP23" s="473">
        <v>8.5369762920658996</v>
      </c>
      <c r="AQ23" s="473">
        <v>8.9924674023259978</v>
      </c>
      <c r="AR23" s="473">
        <v>9.0130625891066067</v>
      </c>
      <c r="AS23" s="473">
        <v>9.1783554065280271</v>
      </c>
      <c r="AT23" s="473">
        <v>8.396772804293489</v>
      </c>
      <c r="AU23" s="473">
        <v>8.9609921667052923</v>
      </c>
      <c r="AV23" s="473">
        <v>9.9195959911053144</v>
      </c>
      <c r="AW23" s="473">
        <v>9.3474409394186644</v>
      </c>
      <c r="AX23" s="474">
        <v>8.9674175868311714</v>
      </c>
    </row>
    <row r="24" spans="1:50" x14ac:dyDescent="0.3">
      <c r="A24" s="24" t="s">
        <v>621</v>
      </c>
      <c r="B24" s="25"/>
      <c r="C24" s="26" t="s">
        <v>624</v>
      </c>
      <c r="D24" s="27">
        <v>51006.836994798847</v>
      </c>
      <c r="E24" s="27">
        <v>57285.047717201262</v>
      </c>
      <c r="F24" s="27">
        <v>64513.561945045003</v>
      </c>
      <c r="G24" s="27">
        <v>68424.94881898418</v>
      </c>
      <c r="H24" s="27">
        <v>71308.814974037232</v>
      </c>
      <c r="I24" s="27">
        <v>75981.871421071599</v>
      </c>
      <c r="J24" s="27">
        <v>85578.122073564766</v>
      </c>
      <c r="K24" s="27">
        <v>92318.043676536457</v>
      </c>
      <c r="L24" s="27">
        <v>98572.848541745116</v>
      </c>
      <c r="M24" s="27">
        <v>106818.961321058</v>
      </c>
      <c r="N24" s="27">
        <v>115446.25698331559</v>
      </c>
      <c r="O24" s="27">
        <v>126021.64407252641</v>
      </c>
      <c r="P24" s="27">
        <v>132368.59065390422</v>
      </c>
      <c r="Q24" s="27">
        <v>141680.0803320556</v>
      </c>
      <c r="R24" s="27">
        <v>153559.44893857837</v>
      </c>
      <c r="S24" s="27">
        <v>148361.90535377673</v>
      </c>
      <c r="T24" s="27">
        <v>177769.07224721386</v>
      </c>
      <c r="U24" s="27">
        <v>211751.30428331028</v>
      </c>
      <c r="V24" s="27">
        <v>231121.93524912276</v>
      </c>
      <c r="W24" s="447">
        <v>253232.37990946393</v>
      </c>
      <c r="AB24" s="24" t="s">
        <v>621</v>
      </c>
      <c r="AC24" s="25"/>
      <c r="AD24" s="26" t="s">
        <v>624</v>
      </c>
      <c r="AE24" s="475">
        <v>100</v>
      </c>
      <c r="AF24" s="475">
        <v>100</v>
      </c>
      <c r="AG24" s="475">
        <v>100</v>
      </c>
      <c r="AH24" s="475">
        <v>100</v>
      </c>
      <c r="AI24" s="475">
        <v>100</v>
      </c>
      <c r="AJ24" s="475">
        <v>100</v>
      </c>
      <c r="AK24" s="475">
        <v>100</v>
      </c>
      <c r="AL24" s="475">
        <v>100</v>
      </c>
      <c r="AM24" s="475">
        <v>100</v>
      </c>
      <c r="AN24" s="475">
        <v>100</v>
      </c>
      <c r="AO24" s="475">
        <v>100</v>
      </c>
      <c r="AP24" s="475">
        <v>100</v>
      </c>
      <c r="AQ24" s="475">
        <v>100</v>
      </c>
      <c r="AR24" s="475">
        <v>100</v>
      </c>
      <c r="AS24" s="475">
        <v>99.999999999999986</v>
      </c>
      <c r="AT24" s="475">
        <v>100.00000000000001</v>
      </c>
      <c r="AU24" s="475">
        <v>100</v>
      </c>
      <c r="AV24" s="475">
        <v>100</v>
      </c>
      <c r="AW24" s="475">
        <v>100</v>
      </c>
      <c r="AX24" s="476">
        <v>100</v>
      </c>
    </row>
    <row r="25" spans="1:50" x14ac:dyDescent="0.3">
      <c r="A25" s="308"/>
      <c r="B25" s="29"/>
      <c r="C25" s="310"/>
      <c r="D25" s="310"/>
      <c r="E25" s="310"/>
      <c r="F25" s="310"/>
      <c r="G25" s="310"/>
      <c r="H25" s="310"/>
      <c r="I25" s="310"/>
      <c r="J25" s="310"/>
      <c r="K25" s="310"/>
      <c r="L25" s="310"/>
      <c r="M25" s="311"/>
      <c r="N25" s="311"/>
      <c r="O25" s="311"/>
      <c r="P25" s="311"/>
      <c r="Q25" s="311"/>
      <c r="R25" s="311"/>
      <c r="S25" s="311"/>
      <c r="T25" s="311"/>
      <c r="U25" s="311"/>
      <c r="V25" s="311"/>
      <c r="W25" s="311"/>
      <c r="AB25" s="308"/>
      <c r="AC25" s="29"/>
      <c r="AD25" s="310"/>
      <c r="AE25" s="310"/>
      <c r="AF25" s="310"/>
      <c r="AG25" s="310"/>
      <c r="AH25" s="310"/>
      <c r="AI25" s="310"/>
      <c r="AJ25" s="310"/>
      <c r="AK25" s="310"/>
      <c r="AL25" s="310"/>
      <c r="AM25" s="310"/>
      <c r="AN25" s="477"/>
      <c r="AO25" s="477"/>
      <c r="AP25" s="477"/>
      <c r="AQ25" s="477"/>
      <c r="AR25" s="477"/>
      <c r="AS25" s="477"/>
      <c r="AT25" s="477"/>
      <c r="AU25" s="477"/>
      <c r="AV25" s="311"/>
      <c r="AW25" s="311"/>
      <c r="AX25" s="311"/>
    </row>
    <row r="26" spans="1:50" ht="14.4" customHeight="1" x14ac:dyDescent="0.3">
      <c r="A26" s="312" t="s">
        <v>625</v>
      </c>
      <c r="B26" s="313"/>
      <c r="C26" s="313"/>
      <c r="D26" s="314"/>
      <c r="E26" s="314"/>
      <c r="F26" s="314"/>
      <c r="G26" s="314"/>
      <c r="H26" s="314"/>
      <c r="I26" s="314"/>
      <c r="J26" s="314"/>
      <c r="K26" s="314"/>
      <c r="L26" s="314"/>
      <c r="M26" s="314"/>
      <c r="N26" s="314"/>
      <c r="O26" s="314"/>
      <c r="P26" s="314"/>
      <c r="Q26" s="314"/>
      <c r="R26" s="314"/>
      <c r="S26" s="314"/>
      <c r="T26" s="314"/>
      <c r="U26" s="314"/>
      <c r="V26" s="314"/>
      <c r="W26" s="448"/>
      <c r="AB26" s="312" t="s">
        <v>625</v>
      </c>
      <c r="AC26" s="313"/>
      <c r="AD26" s="313"/>
      <c r="AE26" s="314"/>
      <c r="AF26" s="314"/>
      <c r="AG26" s="314"/>
      <c r="AH26" s="314"/>
      <c r="AI26" s="314"/>
      <c r="AJ26" s="314"/>
      <c r="AK26" s="314"/>
      <c r="AL26" s="314"/>
      <c r="AM26" s="314"/>
      <c r="AN26" s="314"/>
      <c r="AO26" s="314"/>
      <c r="AP26" s="314"/>
      <c r="AQ26" s="314"/>
      <c r="AR26" s="314"/>
      <c r="AS26" s="314"/>
      <c r="AT26" s="314"/>
      <c r="AU26" s="314"/>
      <c r="AV26" s="314"/>
      <c r="AW26" s="314"/>
      <c r="AX26" s="448"/>
    </row>
    <row r="27" spans="1:50" x14ac:dyDescent="0.3">
      <c r="A27" s="449" t="s">
        <v>626</v>
      </c>
      <c r="B27" s="450"/>
      <c r="C27" s="450"/>
      <c r="D27" s="451"/>
      <c r="E27" s="451"/>
      <c r="F27" s="451"/>
      <c r="G27" s="451"/>
      <c r="H27" s="451"/>
      <c r="I27" s="451"/>
      <c r="J27" s="451"/>
      <c r="K27" s="451"/>
      <c r="L27" s="451"/>
      <c r="M27" s="451"/>
      <c r="N27" s="451"/>
      <c r="O27" s="451"/>
      <c r="P27" s="451"/>
      <c r="Q27" s="451"/>
      <c r="R27" s="451"/>
      <c r="S27" s="451"/>
      <c r="T27" s="451"/>
      <c r="U27" s="451"/>
      <c r="V27" s="451"/>
      <c r="W27" s="452"/>
      <c r="AB27" s="478" t="s">
        <v>626</v>
      </c>
      <c r="AC27" s="450"/>
      <c r="AD27" s="450"/>
      <c r="AE27" s="451"/>
      <c r="AF27" s="451"/>
      <c r="AG27" s="451"/>
      <c r="AH27" s="451"/>
      <c r="AI27" s="451"/>
      <c r="AJ27" s="451"/>
      <c r="AK27" s="451"/>
      <c r="AL27" s="451"/>
      <c r="AM27" s="451"/>
      <c r="AN27" s="451"/>
      <c r="AO27" s="451"/>
      <c r="AP27" s="451"/>
      <c r="AQ27" s="451"/>
      <c r="AR27" s="451"/>
      <c r="AS27" s="451"/>
      <c r="AT27" s="451"/>
      <c r="AU27" s="451"/>
      <c r="AV27" s="451"/>
      <c r="AW27" s="453"/>
      <c r="AX27" s="454"/>
    </row>
    <row r="28" spans="1:50" ht="14.4" customHeight="1" x14ac:dyDescent="0.3">
      <c r="A28" s="315" t="s">
        <v>627</v>
      </c>
      <c r="B28" s="29"/>
      <c r="C28" s="29"/>
      <c r="D28" s="453"/>
      <c r="E28" s="453"/>
      <c r="F28" s="453"/>
      <c r="G28" s="453"/>
      <c r="H28" s="453"/>
      <c r="I28" s="453"/>
      <c r="J28" s="453"/>
      <c r="K28" s="453"/>
      <c r="L28" s="453"/>
      <c r="M28" s="453"/>
      <c r="N28" s="453"/>
      <c r="O28" s="453"/>
      <c r="P28" s="453"/>
      <c r="Q28" s="453"/>
      <c r="R28" s="453"/>
      <c r="S28" s="453"/>
      <c r="T28" s="453"/>
      <c r="U28" s="453"/>
      <c r="V28" s="453"/>
      <c r="W28" s="454"/>
      <c r="AB28" s="315" t="s">
        <v>627</v>
      </c>
      <c r="AC28" s="29"/>
      <c r="AD28" s="29"/>
      <c r="AE28" s="453"/>
      <c r="AF28" s="453"/>
      <c r="AG28" s="453"/>
      <c r="AH28" s="453"/>
      <c r="AI28" s="453"/>
      <c r="AJ28" s="453"/>
      <c r="AK28" s="453"/>
      <c r="AL28" s="453"/>
      <c r="AM28" s="453"/>
      <c r="AN28" s="453"/>
      <c r="AO28" s="453"/>
      <c r="AP28" s="453"/>
      <c r="AQ28" s="453"/>
      <c r="AR28" s="453"/>
      <c r="AS28" s="453"/>
      <c r="AT28" s="453"/>
      <c r="AU28" s="453"/>
      <c r="AV28" s="453"/>
      <c r="AW28" s="453"/>
      <c r="AX28" s="454"/>
    </row>
    <row r="29" spans="1:50" ht="15" x14ac:dyDescent="0.3">
      <c r="A29" s="456" t="s">
        <v>628</v>
      </c>
      <c r="B29" s="316"/>
      <c r="C29" s="316"/>
      <c r="D29" s="317"/>
      <c r="E29" s="317"/>
      <c r="F29" s="317"/>
      <c r="G29" s="317"/>
      <c r="H29" s="317"/>
      <c r="I29" s="317"/>
      <c r="J29" s="317"/>
      <c r="K29" s="317"/>
      <c r="L29" s="317"/>
      <c r="M29" s="317"/>
      <c r="N29" s="317"/>
      <c r="O29" s="317"/>
      <c r="P29" s="317"/>
      <c r="Q29" s="317"/>
      <c r="R29" s="317"/>
      <c r="S29" s="317"/>
      <c r="T29" s="317"/>
      <c r="U29" s="317"/>
      <c r="V29" s="317"/>
      <c r="W29" s="455"/>
      <c r="AB29" s="456" t="s">
        <v>628</v>
      </c>
      <c r="AC29" s="316"/>
      <c r="AD29" s="316"/>
      <c r="AE29" s="316"/>
      <c r="AF29" s="316"/>
      <c r="AG29" s="316"/>
      <c r="AH29" s="316"/>
      <c r="AI29" s="316"/>
      <c r="AJ29" s="316"/>
      <c r="AK29" s="316"/>
      <c r="AL29" s="316"/>
      <c r="AM29" s="316"/>
      <c r="AN29" s="479"/>
      <c r="AO29" s="479"/>
      <c r="AP29" s="479"/>
      <c r="AQ29" s="479"/>
      <c r="AR29" s="479"/>
      <c r="AS29" s="479"/>
      <c r="AT29" s="479"/>
      <c r="AU29" s="479"/>
      <c r="AV29" s="317"/>
      <c r="AW29" s="317"/>
      <c r="AX29" s="455"/>
    </row>
    <row r="31" spans="1:50" ht="14.4" customHeight="1" x14ac:dyDescent="0.3">
      <c r="A31" s="742" t="s">
        <v>598</v>
      </c>
      <c r="B31" s="743"/>
      <c r="C31" s="743"/>
      <c r="D31" s="743"/>
      <c r="E31" s="743"/>
      <c r="F31" s="743"/>
      <c r="G31" s="743"/>
      <c r="H31" s="743"/>
      <c r="I31" s="743"/>
      <c r="J31" s="743"/>
      <c r="K31" s="743"/>
      <c r="L31" s="743"/>
      <c r="M31" s="743"/>
      <c r="N31" s="743"/>
      <c r="O31" s="743"/>
      <c r="P31" s="743"/>
      <c r="Q31" s="743"/>
      <c r="R31" s="743"/>
      <c r="S31" s="743"/>
      <c r="T31" s="743"/>
      <c r="U31" s="743"/>
      <c r="V31" s="743"/>
      <c r="W31" s="744"/>
      <c r="AB31" s="742" t="s">
        <v>598</v>
      </c>
      <c r="AC31" s="743"/>
      <c r="AD31" s="743"/>
      <c r="AE31" s="743"/>
      <c r="AF31" s="743"/>
      <c r="AG31" s="743"/>
      <c r="AH31" s="743"/>
      <c r="AI31" s="743"/>
      <c r="AJ31" s="743"/>
      <c r="AK31" s="743"/>
      <c r="AL31" s="743"/>
      <c r="AM31" s="743"/>
      <c r="AN31" s="743"/>
      <c r="AO31" s="743"/>
      <c r="AP31" s="743"/>
      <c r="AQ31" s="743"/>
      <c r="AR31" s="743"/>
      <c r="AS31" s="743"/>
      <c r="AT31" s="743"/>
      <c r="AU31" s="743"/>
      <c r="AV31" s="743"/>
      <c r="AW31" s="744"/>
    </row>
    <row r="32" spans="1:50" ht="14.4" customHeight="1" x14ac:dyDescent="0.3">
      <c r="A32" s="745"/>
      <c r="B32" s="746"/>
      <c r="C32" s="746"/>
      <c r="D32" s="746"/>
      <c r="E32" s="746"/>
      <c r="F32" s="746"/>
      <c r="G32" s="746"/>
      <c r="H32" s="746"/>
      <c r="I32" s="746"/>
      <c r="J32" s="746"/>
      <c r="K32" s="746"/>
      <c r="L32" s="746"/>
      <c r="M32" s="746"/>
      <c r="N32" s="746"/>
      <c r="O32" s="746"/>
      <c r="P32" s="746"/>
      <c r="Q32" s="746"/>
      <c r="R32" s="746"/>
      <c r="S32" s="746"/>
      <c r="T32" s="746"/>
      <c r="U32" s="746"/>
      <c r="V32" s="746"/>
      <c r="W32" s="747"/>
      <c r="AB32" s="745"/>
      <c r="AC32" s="746"/>
      <c r="AD32" s="746"/>
      <c r="AE32" s="746"/>
      <c r="AF32" s="746"/>
      <c r="AG32" s="746"/>
      <c r="AH32" s="746"/>
      <c r="AI32" s="746"/>
      <c r="AJ32" s="746"/>
      <c r="AK32" s="746"/>
      <c r="AL32" s="746"/>
      <c r="AM32" s="746"/>
      <c r="AN32" s="746"/>
      <c r="AO32" s="746"/>
      <c r="AP32" s="746"/>
      <c r="AQ32" s="746"/>
      <c r="AR32" s="746"/>
      <c r="AS32" s="746"/>
      <c r="AT32" s="746"/>
      <c r="AU32" s="746"/>
      <c r="AV32" s="746"/>
      <c r="AW32" s="747"/>
    </row>
    <row r="33" spans="1:49" ht="14.4" customHeight="1" x14ac:dyDescent="0.3">
      <c r="A33" s="748" t="s">
        <v>629</v>
      </c>
      <c r="B33" s="749"/>
      <c r="C33" s="749"/>
      <c r="D33" s="749"/>
      <c r="E33" s="749"/>
      <c r="F33" s="749"/>
      <c r="G33" s="749"/>
      <c r="H33" s="749"/>
      <c r="I33" s="749"/>
      <c r="J33" s="749"/>
      <c r="K33" s="749"/>
      <c r="L33" s="749"/>
      <c r="M33" s="749"/>
      <c r="N33" s="749"/>
      <c r="O33" s="749"/>
      <c r="P33" s="749"/>
      <c r="Q33" s="749"/>
      <c r="R33" s="749"/>
      <c r="S33" s="749"/>
      <c r="T33" s="749"/>
      <c r="U33" s="749"/>
      <c r="V33" s="749"/>
      <c r="W33" s="750"/>
      <c r="AB33" s="757" t="s">
        <v>630</v>
      </c>
      <c r="AC33" s="758"/>
      <c r="AD33" s="758"/>
      <c r="AE33" s="758"/>
      <c r="AF33" s="758"/>
      <c r="AG33" s="758"/>
      <c r="AH33" s="758"/>
      <c r="AI33" s="758"/>
      <c r="AJ33" s="758"/>
      <c r="AK33" s="758"/>
      <c r="AL33" s="758"/>
      <c r="AM33" s="758"/>
      <c r="AN33" s="758"/>
      <c r="AO33" s="758"/>
      <c r="AP33" s="758"/>
      <c r="AQ33" s="758"/>
      <c r="AR33" s="758"/>
      <c r="AS33" s="758"/>
      <c r="AT33" s="758"/>
      <c r="AU33" s="758"/>
      <c r="AV33" s="758"/>
      <c r="AW33" s="759"/>
    </row>
    <row r="34" spans="1:49" ht="15" customHeight="1" x14ac:dyDescent="0.3">
      <c r="A34" s="751"/>
      <c r="B34" s="752"/>
      <c r="C34" s="752"/>
      <c r="D34" s="752"/>
      <c r="E34" s="752"/>
      <c r="F34" s="752"/>
      <c r="G34" s="752"/>
      <c r="H34" s="752"/>
      <c r="I34" s="752"/>
      <c r="J34" s="752"/>
      <c r="K34" s="752"/>
      <c r="L34" s="752"/>
      <c r="M34" s="752"/>
      <c r="N34" s="752"/>
      <c r="O34" s="752"/>
      <c r="P34" s="752"/>
      <c r="Q34" s="752"/>
      <c r="R34" s="752"/>
      <c r="S34" s="752"/>
      <c r="T34" s="752"/>
      <c r="U34" s="752"/>
      <c r="V34" s="752"/>
      <c r="W34" s="753"/>
      <c r="AB34" s="760"/>
      <c r="AC34" s="761"/>
      <c r="AD34" s="761"/>
      <c r="AE34" s="761"/>
      <c r="AF34" s="761"/>
      <c r="AG34" s="761"/>
      <c r="AH34" s="761"/>
      <c r="AI34" s="761"/>
      <c r="AJ34" s="761"/>
      <c r="AK34" s="761"/>
      <c r="AL34" s="761"/>
      <c r="AM34" s="761"/>
      <c r="AN34" s="761"/>
      <c r="AO34" s="761"/>
      <c r="AP34" s="761"/>
      <c r="AQ34" s="761"/>
      <c r="AR34" s="761"/>
      <c r="AS34" s="761"/>
      <c r="AT34" s="761"/>
      <c r="AU34" s="761"/>
      <c r="AV34" s="761"/>
      <c r="AW34" s="762"/>
    </row>
    <row r="35" spans="1:49" ht="15" customHeight="1" x14ac:dyDescent="0.3">
      <c r="A35" s="751"/>
      <c r="B35" s="752"/>
      <c r="C35" s="752"/>
      <c r="D35" s="752"/>
      <c r="E35" s="752"/>
      <c r="F35" s="752"/>
      <c r="G35" s="752"/>
      <c r="H35" s="752"/>
      <c r="I35" s="752"/>
      <c r="J35" s="752"/>
      <c r="K35" s="752"/>
      <c r="L35" s="752"/>
      <c r="M35" s="752"/>
      <c r="N35" s="752"/>
      <c r="O35" s="752"/>
      <c r="P35" s="752"/>
      <c r="Q35" s="752"/>
      <c r="R35" s="752"/>
      <c r="S35" s="752"/>
      <c r="T35" s="752"/>
      <c r="U35" s="752"/>
      <c r="V35" s="752"/>
      <c r="W35" s="753"/>
      <c r="AB35" s="760"/>
      <c r="AC35" s="761"/>
      <c r="AD35" s="761"/>
      <c r="AE35" s="761"/>
      <c r="AF35" s="761"/>
      <c r="AG35" s="761"/>
      <c r="AH35" s="761"/>
      <c r="AI35" s="761"/>
      <c r="AJ35" s="761"/>
      <c r="AK35" s="761"/>
      <c r="AL35" s="761"/>
      <c r="AM35" s="761"/>
      <c r="AN35" s="761"/>
      <c r="AO35" s="761"/>
      <c r="AP35" s="761"/>
      <c r="AQ35" s="761"/>
      <c r="AR35" s="761"/>
      <c r="AS35" s="761"/>
      <c r="AT35" s="761"/>
      <c r="AU35" s="761"/>
      <c r="AV35" s="761"/>
      <c r="AW35" s="762"/>
    </row>
    <row r="36" spans="1:49" ht="15" customHeight="1" x14ac:dyDescent="0.3">
      <c r="A36" s="754"/>
      <c r="B36" s="755"/>
      <c r="C36" s="755"/>
      <c r="D36" s="755"/>
      <c r="E36" s="755"/>
      <c r="F36" s="755"/>
      <c r="G36" s="755"/>
      <c r="H36" s="755"/>
      <c r="I36" s="755"/>
      <c r="J36" s="755"/>
      <c r="K36" s="755"/>
      <c r="L36" s="755"/>
      <c r="M36" s="755"/>
      <c r="N36" s="755"/>
      <c r="O36" s="755"/>
      <c r="P36" s="755"/>
      <c r="Q36" s="755"/>
      <c r="R36" s="755"/>
      <c r="S36" s="755"/>
      <c r="T36" s="755"/>
      <c r="U36" s="755"/>
      <c r="V36" s="755"/>
      <c r="W36" s="756"/>
      <c r="AB36" s="763"/>
      <c r="AC36" s="764"/>
      <c r="AD36" s="764"/>
      <c r="AE36" s="764"/>
      <c r="AF36" s="764"/>
      <c r="AG36" s="764"/>
      <c r="AH36" s="764"/>
      <c r="AI36" s="764"/>
      <c r="AJ36" s="764"/>
      <c r="AK36" s="764"/>
      <c r="AL36" s="764"/>
      <c r="AM36" s="764"/>
      <c r="AN36" s="764"/>
      <c r="AO36" s="764"/>
      <c r="AP36" s="764"/>
      <c r="AQ36" s="764"/>
      <c r="AR36" s="764"/>
      <c r="AS36" s="764"/>
      <c r="AT36" s="764"/>
      <c r="AU36" s="764"/>
      <c r="AV36" s="764"/>
      <c r="AW36" s="765"/>
    </row>
    <row r="37" spans="1:49" ht="15" customHeight="1" x14ac:dyDescent="0.3">
      <c r="A37" s="299"/>
      <c r="B37" s="12"/>
      <c r="C37" s="12"/>
      <c r="D37" s="12"/>
      <c r="E37" s="12"/>
      <c r="F37" s="12"/>
      <c r="G37" s="12"/>
      <c r="H37" s="12"/>
      <c r="I37" s="12"/>
      <c r="J37" s="12"/>
      <c r="K37" s="12"/>
      <c r="L37" s="12"/>
      <c r="M37" s="12"/>
      <c r="N37" s="12"/>
      <c r="O37" s="13"/>
      <c r="P37" s="13"/>
      <c r="Q37" s="13"/>
      <c r="R37" s="13"/>
      <c r="S37" s="13"/>
      <c r="T37" s="13"/>
      <c r="U37" s="13"/>
      <c r="V37" s="13"/>
      <c r="W37" s="13"/>
      <c r="AB37" s="13"/>
      <c r="AC37" s="13"/>
      <c r="AD37" s="12"/>
      <c r="AE37" s="12"/>
      <c r="AF37" s="12"/>
      <c r="AG37" s="12"/>
      <c r="AH37" s="12"/>
      <c r="AI37" s="12"/>
      <c r="AJ37" s="12"/>
      <c r="AK37" s="12"/>
      <c r="AL37" s="12"/>
      <c r="AM37" s="12"/>
      <c r="AN37" s="12"/>
      <c r="AO37" s="12"/>
      <c r="AP37" s="12"/>
      <c r="AQ37" s="12"/>
      <c r="AR37" s="12"/>
      <c r="AS37" s="12"/>
      <c r="AT37" s="13"/>
      <c r="AU37" s="13"/>
      <c r="AV37" s="13"/>
      <c r="AW37" s="13"/>
    </row>
    <row r="38" spans="1:49" ht="15" customHeight="1" x14ac:dyDescent="0.3">
      <c r="A38" s="28" t="s">
        <v>631</v>
      </c>
      <c r="B38" s="28" t="s">
        <v>602</v>
      </c>
      <c r="C38" s="322" t="s">
        <v>603</v>
      </c>
      <c r="D38" s="302">
        <v>2005</v>
      </c>
      <c r="E38" s="302">
        <v>2006</v>
      </c>
      <c r="F38" s="302">
        <v>2007</v>
      </c>
      <c r="G38" s="302">
        <v>2008</v>
      </c>
      <c r="H38" s="302">
        <v>2009</v>
      </c>
      <c r="I38" s="302">
        <v>2010</v>
      </c>
      <c r="J38" s="302">
        <v>2011</v>
      </c>
      <c r="K38" s="302">
        <v>2012</v>
      </c>
      <c r="L38" s="302">
        <v>2013</v>
      </c>
      <c r="M38" s="302">
        <v>2014</v>
      </c>
      <c r="N38" s="302">
        <v>2015</v>
      </c>
      <c r="O38" s="302">
        <v>2016</v>
      </c>
      <c r="P38" s="302">
        <v>2017</v>
      </c>
      <c r="Q38" s="302">
        <v>2018</v>
      </c>
      <c r="R38" s="301">
        <v>2019</v>
      </c>
      <c r="S38" s="302">
        <v>2020</v>
      </c>
      <c r="T38" s="302">
        <v>2021</v>
      </c>
      <c r="U38" s="301">
        <v>2022</v>
      </c>
      <c r="V38" s="301" t="s">
        <v>604</v>
      </c>
      <c r="W38" s="303" t="s">
        <v>605</v>
      </c>
      <c r="AB38" s="28" t="s">
        <v>631</v>
      </c>
      <c r="AC38" s="28" t="s">
        <v>602</v>
      </c>
      <c r="AD38" s="480" t="s">
        <v>603</v>
      </c>
      <c r="AE38" s="302">
        <v>2006</v>
      </c>
      <c r="AF38" s="301">
        <v>2007</v>
      </c>
      <c r="AG38" s="301">
        <v>2008</v>
      </c>
      <c r="AH38" s="301">
        <v>2009</v>
      </c>
      <c r="AI38" s="301">
        <v>2010</v>
      </c>
      <c r="AJ38" s="301">
        <v>2011</v>
      </c>
      <c r="AK38" s="301">
        <v>2012</v>
      </c>
      <c r="AL38" s="301">
        <v>2013</v>
      </c>
      <c r="AM38" s="301">
        <v>2014</v>
      </c>
      <c r="AN38" s="301">
        <v>2015</v>
      </c>
      <c r="AO38" s="301">
        <v>2016</v>
      </c>
      <c r="AP38" s="301">
        <v>2017</v>
      </c>
      <c r="AQ38" s="302">
        <v>2018</v>
      </c>
      <c r="AR38" s="301">
        <v>2019</v>
      </c>
      <c r="AS38" s="302">
        <v>2020</v>
      </c>
      <c r="AT38" s="302">
        <v>2021</v>
      </c>
      <c r="AU38" s="301">
        <v>2022</v>
      </c>
      <c r="AV38" s="301" t="s">
        <v>604</v>
      </c>
      <c r="AW38" s="303" t="s">
        <v>605</v>
      </c>
    </row>
    <row r="39" spans="1:49" ht="15" customHeight="1" x14ac:dyDescent="0.3">
      <c r="A39" s="304"/>
      <c r="B39" s="323" t="s">
        <v>606</v>
      </c>
      <c r="C39" s="323" t="s">
        <v>550</v>
      </c>
      <c r="D39" s="15">
        <v>4856.1365247173626</v>
      </c>
      <c r="E39" s="15">
        <v>4883.9813442398245</v>
      </c>
      <c r="F39" s="15">
        <v>5266.8476126736759</v>
      </c>
      <c r="G39" s="15">
        <v>5106.7399004195195</v>
      </c>
      <c r="H39" s="15">
        <v>4981.4382125684406</v>
      </c>
      <c r="I39" s="15">
        <v>5049.6580203984722</v>
      </c>
      <c r="J39" s="15">
        <v>5106.7399004195195</v>
      </c>
      <c r="K39" s="15">
        <v>5368.4812039306616</v>
      </c>
      <c r="L39" s="15">
        <v>5733.248339674913</v>
      </c>
      <c r="M39" s="15">
        <v>5756.9164362690053</v>
      </c>
      <c r="N39" s="615">
        <v>6153.0623286166601</v>
      </c>
      <c r="O39" s="615">
        <v>6362.5032299392196</v>
      </c>
      <c r="P39" s="615">
        <v>6567.3352611226419</v>
      </c>
      <c r="Q39" s="615">
        <v>6677.5499606925805</v>
      </c>
      <c r="R39" s="615">
        <v>6897.452257135109</v>
      </c>
      <c r="S39" s="615">
        <v>7000.7477793875023</v>
      </c>
      <c r="T39" s="615">
        <v>7437.4770971549169</v>
      </c>
      <c r="U39" s="615">
        <v>7319.3969864981291</v>
      </c>
      <c r="V39" s="615">
        <v>7520.7213687945477</v>
      </c>
      <c r="W39" s="616">
        <v>8176.5462069164678</v>
      </c>
      <c r="AB39" s="304"/>
      <c r="AC39" s="14" t="s">
        <v>606</v>
      </c>
      <c r="AD39" s="323" t="s">
        <v>550</v>
      </c>
      <c r="AE39" s="481">
        <v>0.57339449541285603</v>
      </c>
      <c r="AF39" s="481">
        <v>7.8392246294184673</v>
      </c>
      <c r="AG39" s="481">
        <v>-3.0399154110494493</v>
      </c>
      <c r="AH39" s="481">
        <v>-2.453653217012004</v>
      </c>
      <c r="AI39" s="481">
        <v>1.3694801565120116</v>
      </c>
      <c r="AJ39" s="481">
        <v>1.1304108078301596</v>
      </c>
      <c r="AK39" s="481">
        <v>5.1254089422028386</v>
      </c>
      <c r="AL39" s="481">
        <v>6.7946058091286261</v>
      </c>
      <c r="AM39" s="481">
        <v>0.4128217581350242</v>
      </c>
      <c r="AN39" s="481">
        <v>6.8812166501480903</v>
      </c>
      <c r="AO39" s="481">
        <v>3.4038482000822796</v>
      </c>
      <c r="AP39" s="481">
        <v>3.2193623135556209</v>
      </c>
      <c r="AQ39" s="481">
        <v>1.6782255692409791</v>
      </c>
      <c r="AR39" s="481">
        <v>3.2931583849912727</v>
      </c>
      <c r="AS39" s="481">
        <v>1.4975895214865602</v>
      </c>
      <c r="AT39" s="481">
        <v>6.2383238409658048</v>
      </c>
      <c r="AU39" s="481">
        <v>-1.5876366288503618</v>
      </c>
      <c r="AV39" s="481">
        <v>2.7505596795445797</v>
      </c>
      <c r="AW39" s="482">
        <v>8.7202384713135359</v>
      </c>
    </row>
    <row r="40" spans="1:49" ht="15" customHeight="1" x14ac:dyDescent="0.3">
      <c r="A40" s="305"/>
      <c r="B40" s="324" t="s">
        <v>607</v>
      </c>
      <c r="C40" s="324" t="s">
        <v>151</v>
      </c>
      <c r="D40" s="17">
        <v>2628.1681534134932</v>
      </c>
      <c r="E40" s="17">
        <v>2708.1284335013338</v>
      </c>
      <c r="F40" s="17">
        <v>2114.7389865336754</v>
      </c>
      <c r="G40" s="17">
        <v>2434.5801068850369</v>
      </c>
      <c r="H40" s="17">
        <v>2451.4138500614245</v>
      </c>
      <c r="I40" s="17">
        <v>2001.1112200930597</v>
      </c>
      <c r="J40" s="17">
        <v>2158.9275623716921</v>
      </c>
      <c r="K40" s="17">
        <v>2628.1681534134927</v>
      </c>
      <c r="L40" s="17">
        <v>2756.5254451334472</v>
      </c>
      <c r="M40" s="17">
        <v>2785.9844956921252</v>
      </c>
      <c r="N40" s="430">
        <v>2430.0514517960805</v>
      </c>
      <c r="O40" s="430">
        <v>2593.121221297406</v>
      </c>
      <c r="P40" s="430">
        <v>2186.5367267589627</v>
      </c>
      <c r="Q40" s="430">
        <v>2200.3353050305591</v>
      </c>
      <c r="R40" s="430">
        <v>2187.8527619593683</v>
      </c>
      <c r="S40" s="430">
        <v>2605.4572004804145</v>
      </c>
      <c r="T40" s="430">
        <v>2982.7292052197072</v>
      </c>
      <c r="U40" s="430">
        <v>3233.2019505093763</v>
      </c>
      <c r="V40" s="430">
        <v>3318.9277866553916</v>
      </c>
      <c r="W40" s="444">
        <v>3095.4296983366198</v>
      </c>
      <c r="AB40" s="305"/>
      <c r="AC40" s="16" t="s">
        <v>607</v>
      </c>
      <c r="AD40" s="324" t="s">
        <v>151</v>
      </c>
      <c r="AE40" s="483">
        <v>3.0424339471577326</v>
      </c>
      <c r="AF40" s="483">
        <v>-21.911421911421911</v>
      </c>
      <c r="AG40" s="483">
        <v>15.124378109452735</v>
      </c>
      <c r="AH40" s="483">
        <v>0.69144338807261363</v>
      </c>
      <c r="AI40" s="483">
        <v>-18.369098712446359</v>
      </c>
      <c r="AJ40" s="483">
        <v>7.886435331230274</v>
      </c>
      <c r="AK40" s="483">
        <v>21.734892787524359</v>
      </c>
      <c r="AL40" s="483">
        <v>4.8839071257005742</v>
      </c>
      <c r="AM40" s="483">
        <v>1.0687022900763452</v>
      </c>
      <c r="AN40" s="483">
        <v>-12.775844389888462</v>
      </c>
      <c r="AO40" s="483">
        <v>6.7105480166191001</v>
      </c>
      <c r="AP40" s="483">
        <v>-15.679347775921499</v>
      </c>
      <c r="AQ40" s="483">
        <v>0.63107004344946915</v>
      </c>
      <c r="AR40" s="483">
        <v>-0.56730185816007861</v>
      </c>
      <c r="AS40" s="483">
        <v>19.087410532464418</v>
      </c>
      <c r="AT40" s="483">
        <v>14.480069166736968</v>
      </c>
      <c r="AU40" s="483">
        <v>8.3974349683285823</v>
      </c>
      <c r="AV40" s="483">
        <v>2.6514222575088269</v>
      </c>
      <c r="AW40" s="484">
        <v>-6.7340449291305333</v>
      </c>
    </row>
    <row r="41" spans="1:49" ht="15" customHeight="1" x14ac:dyDescent="0.3">
      <c r="A41" s="306"/>
      <c r="B41" s="325" t="s">
        <v>608</v>
      </c>
      <c r="C41" s="325" t="s">
        <v>157</v>
      </c>
      <c r="D41" s="19">
        <v>15897.905503041073</v>
      </c>
      <c r="E41" s="19">
        <v>16638.758393149783</v>
      </c>
      <c r="F41" s="19">
        <v>18145.648974164105</v>
      </c>
      <c r="G41" s="19">
        <v>17404.796084055393</v>
      </c>
      <c r="H41" s="19">
        <v>16317.652182989348</v>
      </c>
      <c r="I41" s="19">
        <v>17465.65935264789</v>
      </c>
      <c r="J41" s="19">
        <v>19098.473937646697</v>
      </c>
      <c r="K41" s="19">
        <v>19386.000413411268</v>
      </c>
      <c r="L41" s="19">
        <v>19100.572671046437</v>
      </c>
      <c r="M41" s="19">
        <v>19646.2433549792</v>
      </c>
      <c r="N41" s="442">
        <v>19852.649523508673</v>
      </c>
      <c r="O41" s="442">
        <v>20435.038701652105</v>
      </c>
      <c r="P41" s="442">
        <v>19966.801305303514</v>
      </c>
      <c r="Q41" s="442">
        <v>20196.507781624732</v>
      </c>
      <c r="R41" s="442">
        <v>20460.327130068847</v>
      </c>
      <c r="S41" s="442">
        <v>18333.579085641253</v>
      </c>
      <c r="T41" s="442">
        <v>21082.283720710657</v>
      </c>
      <c r="U41" s="442">
        <v>22852.357401475518</v>
      </c>
      <c r="V41" s="442">
        <v>21526.65658380917</v>
      </c>
      <c r="W41" s="443">
        <v>21114.815141043015</v>
      </c>
      <c r="AB41" s="306"/>
      <c r="AC41" s="18" t="s">
        <v>608</v>
      </c>
      <c r="AD41" s="325" t="s">
        <v>157</v>
      </c>
      <c r="AE41" s="485">
        <v>4.6600660066006441</v>
      </c>
      <c r="AF41" s="485">
        <v>9.0565085771947622</v>
      </c>
      <c r="AG41" s="485">
        <v>-4.0828128614388106</v>
      </c>
      <c r="AH41" s="485">
        <v>-6.2462317617267757</v>
      </c>
      <c r="AI41" s="485">
        <v>7.0353697749196158</v>
      </c>
      <c r="AJ41" s="485">
        <v>9.3487142513818782</v>
      </c>
      <c r="AK41" s="485">
        <v>1.5054945054945108</v>
      </c>
      <c r="AL41" s="485">
        <v>-1.4723395041680334</v>
      </c>
      <c r="AM41" s="485">
        <v>2.8568289198989163</v>
      </c>
      <c r="AN41" s="485">
        <v>1.0506139255226117</v>
      </c>
      <c r="AO41" s="485">
        <v>2.9335589562178797</v>
      </c>
      <c r="AP41" s="485">
        <v>-2.2913457771466597</v>
      </c>
      <c r="AQ41" s="485">
        <v>1.1504420403092013</v>
      </c>
      <c r="AR41" s="485">
        <v>1.3062622077869577</v>
      </c>
      <c r="AS41" s="485">
        <v>-10.39449677860766</v>
      </c>
      <c r="AT41" s="485">
        <v>14.992733400442091</v>
      </c>
      <c r="AU41" s="485">
        <v>8.3960243786397371</v>
      </c>
      <c r="AV41" s="485">
        <v>-5.8011556286125199</v>
      </c>
      <c r="AW41" s="486">
        <v>-1.9131695679853635</v>
      </c>
    </row>
    <row r="42" spans="1:49" ht="43.95" customHeight="1" x14ac:dyDescent="0.3">
      <c r="A42" s="305"/>
      <c r="B42" s="324" t="s">
        <v>609</v>
      </c>
      <c r="C42" s="324" t="s">
        <v>610</v>
      </c>
      <c r="D42" s="17">
        <v>4025.2213316342959</v>
      </c>
      <c r="E42" s="17">
        <v>4212.8948364661819</v>
      </c>
      <c r="F42" s="17">
        <v>4576.2307418207129</v>
      </c>
      <c r="G42" s="17">
        <v>4552.2085332022316</v>
      </c>
      <c r="H42" s="17">
        <v>4522.1807724291293</v>
      </c>
      <c r="I42" s="17">
        <v>4711.3556652996704</v>
      </c>
      <c r="J42" s="17">
        <v>5002.6249447987575</v>
      </c>
      <c r="K42" s="17">
        <v>5160.2706888575422</v>
      </c>
      <c r="L42" s="17">
        <v>5062.6804663449611</v>
      </c>
      <c r="M42" s="17">
        <v>4921.5499907113826</v>
      </c>
      <c r="N42" s="430">
        <v>4920.4932764469131</v>
      </c>
      <c r="O42" s="430">
        <v>4960.23149465399</v>
      </c>
      <c r="P42" s="430">
        <v>5129.5642905651694</v>
      </c>
      <c r="Q42" s="430">
        <v>5288.6990083806932</v>
      </c>
      <c r="R42" s="430">
        <v>5371.1951455480703</v>
      </c>
      <c r="S42" s="430">
        <v>5227.5758856188559</v>
      </c>
      <c r="T42" s="430">
        <v>5630.4886379008094</v>
      </c>
      <c r="U42" s="430">
        <v>5968.6385275267494</v>
      </c>
      <c r="V42" s="430">
        <v>6152.6698723952322</v>
      </c>
      <c r="W42" s="444">
        <v>6323.2833482530086</v>
      </c>
      <c r="AB42" s="305"/>
      <c r="AC42" s="16" t="s">
        <v>609</v>
      </c>
      <c r="AD42" s="324" t="s">
        <v>610</v>
      </c>
      <c r="AE42" s="483">
        <v>4.662439388287936</v>
      </c>
      <c r="AF42" s="483">
        <v>8.6243763364219177</v>
      </c>
      <c r="AG42" s="483">
        <v>-0.52493438320209407</v>
      </c>
      <c r="AH42" s="483">
        <v>-0.65963060686017627</v>
      </c>
      <c r="AI42" s="483">
        <v>4.1832669322709108</v>
      </c>
      <c r="AJ42" s="483">
        <v>6.1822817080943224</v>
      </c>
      <c r="AK42" s="483">
        <v>3.1512605042016872</v>
      </c>
      <c r="AL42" s="483">
        <v>-1.8911841722432428</v>
      </c>
      <c r="AM42" s="483">
        <v>-2.7876631079478074</v>
      </c>
      <c r="AN42" s="483">
        <v>-2.1471167954473458E-2</v>
      </c>
      <c r="AO42" s="483">
        <v>0.80760639176753557</v>
      </c>
      <c r="AP42" s="483">
        <v>3.4138083291814496</v>
      </c>
      <c r="AQ42" s="483">
        <v>3.1023047729067628</v>
      </c>
      <c r="AR42" s="483">
        <v>1.5598569144632819</v>
      </c>
      <c r="AS42" s="483">
        <v>-2.6738790164467048</v>
      </c>
      <c r="AT42" s="483">
        <v>7.707449133170357</v>
      </c>
      <c r="AU42" s="483">
        <v>6.0056934907875217</v>
      </c>
      <c r="AV42" s="483">
        <v>3.0833052465775808</v>
      </c>
      <c r="AW42" s="484">
        <v>2.7729990296286928</v>
      </c>
    </row>
    <row r="43" spans="1:49" ht="15" customHeight="1" x14ac:dyDescent="0.3">
      <c r="A43" s="306"/>
      <c r="B43" s="325" t="s">
        <v>611</v>
      </c>
      <c r="C43" s="325" t="s">
        <v>120</v>
      </c>
      <c r="D43" s="19">
        <v>3764.4112478190063</v>
      </c>
      <c r="E43" s="19">
        <v>4412.7831941461582</v>
      </c>
      <c r="F43" s="19">
        <v>4340.2380812703923</v>
      </c>
      <c r="G43" s="19">
        <v>4702.963645649219</v>
      </c>
      <c r="H43" s="19">
        <v>4815.1818671289184</v>
      </c>
      <c r="I43" s="19">
        <v>4352.7067725459146</v>
      </c>
      <c r="J43" s="19">
        <v>5020.3485144806918</v>
      </c>
      <c r="K43" s="19">
        <v>4921.7325016651985</v>
      </c>
      <c r="L43" s="19">
        <v>5748.0666780157126</v>
      </c>
      <c r="M43" s="19">
        <v>7379.1982003317471</v>
      </c>
      <c r="N43" s="442">
        <v>8573.3862697719742</v>
      </c>
      <c r="O43" s="442">
        <v>9041.3009283487681</v>
      </c>
      <c r="P43" s="442">
        <v>9676.7792291328406</v>
      </c>
      <c r="Q43" s="442">
        <v>10345.762322145165</v>
      </c>
      <c r="R43" s="442">
        <v>10188.887812802112</v>
      </c>
      <c r="S43" s="442">
        <v>7004.5718934995984</v>
      </c>
      <c r="T43" s="442">
        <v>8067.1578268152807</v>
      </c>
      <c r="U43" s="442">
        <v>6290.5052776406237</v>
      </c>
      <c r="V43" s="442">
        <v>5767.1102970980346</v>
      </c>
      <c r="W43" s="443">
        <v>6580.7446529688405</v>
      </c>
      <c r="AB43" s="306"/>
      <c r="AC43" s="18" t="s">
        <v>611</v>
      </c>
      <c r="AD43" s="325" t="s">
        <v>120</v>
      </c>
      <c r="AE43" s="485">
        <v>17.223727792833472</v>
      </c>
      <c r="AF43" s="485">
        <v>-1.643976367839727</v>
      </c>
      <c r="AG43" s="485">
        <v>8.3572734395403643</v>
      </c>
      <c r="AH43" s="485">
        <v>2.3861171366594363</v>
      </c>
      <c r="AI43" s="485">
        <v>-9.604519774011294</v>
      </c>
      <c r="AJ43" s="485">
        <v>15.338541666666657</v>
      </c>
      <c r="AK43" s="485">
        <v>-1.96432603296455</v>
      </c>
      <c r="AL43" s="485">
        <v>16.789497927222484</v>
      </c>
      <c r="AM43" s="485">
        <v>28.377045947544872</v>
      </c>
      <c r="AN43" s="485">
        <v>16.183168374397908</v>
      </c>
      <c r="AO43" s="485">
        <v>5.4577578083302711</v>
      </c>
      <c r="AP43" s="485">
        <v>7.0286157470054604</v>
      </c>
      <c r="AQ43" s="485">
        <v>6.9132825826829816</v>
      </c>
      <c r="AR43" s="485">
        <v>-1.5163165792748146</v>
      </c>
      <c r="AS43" s="485">
        <v>-31.252831298245241</v>
      </c>
      <c r="AT43" s="485">
        <v>15.169891172104116</v>
      </c>
      <c r="AU43" s="485">
        <v>-22.023277433212641</v>
      </c>
      <c r="AV43" s="485">
        <v>-8.3203964934737087</v>
      </c>
      <c r="AW43" s="486">
        <v>14.108180942546227</v>
      </c>
    </row>
    <row r="44" spans="1:49" ht="15" customHeight="1" x14ac:dyDescent="0.3">
      <c r="A44" s="305"/>
      <c r="B44" s="324" t="s">
        <v>612</v>
      </c>
      <c r="C44" s="324" t="s">
        <v>613</v>
      </c>
      <c r="D44" s="17">
        <v>11398.07177325355</v>
      </c>
      <c r="E44" s="17">
        <v>12484.316673623889</v>
      </c>
      <c r="F44" s="17">
        <v>14027.408714061476</v>
      </c>
      <c r="G44" s="17">
        <v>14350.638576682573</v>
      </c>
      <c r="H44" s="17">
        <v>14215.344318783571</v>
      </c>
      <c r="I44" s="17">
        <v>15087.599595565185</v>
      </c>
      <c r="J44" s="17">
        <v>16211.402650512606</v>
      </c>
      <c r="K44" s="17">
        <v>16660.223043788257</v>
      </c>
      <c r="L44" s="17">
        <v>17259.794381858283</v>
      </c>
      <c r="M44" s="17">
        <v>18197.853928412635</v>
      </c>
      <c r="N44" s="430">
        <v>18733.951378250913</v>
      </c>
      <c r="O44" s="430">
        <v>19466.336991891243</v>
      </c>
      <c r="P44" s="430">
        <v>19714.445043787149</v>
      </c>
      <c r="Q44" s="430">
        <v>20217.535150336647</v>
      </c>
      <c r="R44" s="430">
        <v>21038.067454348049</v>
      </c>
      <c r="S44" s="430">
        <v>18463.272769946132</v>
      </c>
      <c r="T44" s="430">
        <v>22711.011490850025</v>
      </c>
      <c r="U44" s="430">
        <v>25350.029266986385</v>
      </c>
      <c r="V44" s="430">
        <v>24554.127385986529</v>
      </c>
      <c r="W44" s="444">
        <v>24872.330307491262</v>
      </c>
      <c r="AB44" s="305"/>
      <c r="AC44" s="16" t="s">
        <v>612</v>
      </c>
      <c r="AD44" s="324" t="s">
        <v>613</v>
      </c>
      <c r="AE44" s="483">
        <v>9.5300759810909028</v>
      </c>
      <c r="AF44" s="483">
        <v>12.360244303140263</v>
      </c>
      <c r="AG44" s="483">
        <v>2.3042735063182533</v>
      </c>
      <c r="AH44" s="483">
        <v>-0.94277517461023308</v>
      </c>
      <c r="AI44" s="483">
        <v>6.1360123062868865</v>
      </c>
      <c r="AJ44" s="483">
        <v>7.4485212033181796</v>
      </c>
      <c r="AK44" s="483">
        <v>2.7685475646455586</v>
      </c>
      <c r="AL44" s="483">
        <v>3.5988193945192961</v>
      </c>
      <c r="AM44" s="483">
        <v>5.4349404506252057</v>
      </c>
      <c r="AN44" s="483">
        <v>2.945937756986055</v>
      </c>
      <c r="AO44" s="483">
        <v>3.9094027674833711</v>
      </c>
      <c r="AP44" s="483">
        <v>1.2745492487839556</v>
      </c>
      <c r="AQ44" s="483">
        <v>2.5518857134050847</v>
      </c>
      <c r="AR44" s="483">
        <v>4.0585180038514181</v>
      </c>
      <c r="AS44" s="483">
        <v>-12.238741462299913</v>
      </c>
      <c r="AT44" s="483">
        <v>23.006423475572618</v>
      </c>
      <c r="AU44" s="483">
        <v>11.61999225441626</v>
      </c>
      <c r="AV44" s="483">
        <v>-3.1396487657565331</v>
      </c>
      <c r="AW44" s="484">
        <v>1.2959243735386679</v>
      </c>
    </row>
    <row r="45" spans="1:49" ht="15" customHeight="1" x14ac:dyDescent="0.3">
      <c r="A45" s="306"/>
      <c r="B45" s="325" t="s">
        <v>614</v>
      </c>
      <c r="C45" s="325" t="s">
        <v>171</v>
      </c>
      <c r="D45" s="19">
        <v>1780.4744124910803</v>
      </c>
      <c r="E45" s="19">
        <v>2032.5887479836365</v>
      </c>
      <c r="F45" s="19">
        <v>2314.5418145992162</v>
      </c>
      <c r="G45" s="19">
        <v>2504.5559839817251</v>
      </c>
      <c r="H45" s="19">
        <v>2489.1933281320685</v>
      </c>
      <c r="I45" s="19">
        <v>2727.3594122688733</v>
      </c>
      <c r="J45" s="19">
        <v>2915.4322124957266</v>
      </c>
      <c r="K45" s="19">
        <v>3023.6960500634614</v>
      </c>
      <c r="L45" s="19">
        <v>3117.1267742108876</v>
      </c>
      <c r="M45" s="19">
        <v>3277.3779163790905</v>
      </c>
      <c r="N45" s="442">
        <v>3382.924851687842</v>
      </c>
      <c r="O45" s="442">
        <v>3405.798656316123</v>
      </c>
      <c r="P45" s="442">
        <v>3378.945248328479</v>
      </c>
      <c r="Q45" s="442">
        <v>3582.1951711465549</v>
      </c>
      <c r="R45" s="442">
        <v>3618.7786953601099</v>
      </c>
      <c r="S45" s="442">
        <v>3607.6997737773468</v>
      </c>
      <c r="T45" s="442">
        <v>3955.0208860869934</v>
      </c>
      <c r="U45" s="442">
        <v>4357.0761938490223</v>
      </c>
      <c r="V45" s="442">
        <v>4461.4723272253332</v>
      </c>
      <c r="W45" s="443">
        <v>4414.7537051050231</v>
      </c>
      <c r="AB45" s="306"/>
      <c r="AC45" s="18" t="s">
        <v>614</v>
      </c>
      <c r="AD45" s="325" t="s">
        <v>171</v>
      </c>
      <c r="AE45" s="485">
        <v>14.159952747639906</v>
      </c>
      <c r="AF45" s="485">
        <v>13.871623903029189</v>
      </c>
      <c r="AG45" s="485">
        <v>8.2095803231540003</v>
      </c>
      <c r="AH45" s="485">
        <v>-0.61338839889828023</v>
      </c>
      <c r="AI45" s="485">
        <v>9.5680026715935469</v>
      </c>
      <c r="AJ45" s="485">
        <v>6.8957834959638546</v>
      </c>
      <c r="AK45" s="485">
        <v>3.7134746986642142</v>
      </c>
      <c r="AL45" s="485">
        <v>3.0899509276226809</v>
      </c>
      <c r="AM45" s="485">
        <v>5.1409889226841301</v>
      </c>
      <c r="AN45" s="485">
        <v>3.2204688626620737</v>
      </c>
      <c r="AO45" s="485">
        <v>0.67615467771531712</v>
      </c>
      <c r="AP45" s="485">
        <v>-0.78846140648519736</v>
      </c>
      <c r="AQ45" s="485">
        <v>6.0151884058678036</v>
      </c>
      <c r="AR45" s="485">
        <v>1.0212599388281092</v>
      </c>
      <c r="AS45" s="485">
        <v>-0.30615084578032281</v>
      </c>
      <c r="AT45" s="485">
        <v>9.6272177312025349</v>
      </c>
      <c r="AU45" s="485">
        <v>10.165693667418623</v>
      </c>
      <c r="AV45" s="485">
        <v>2.396013490048432</v>
      </c>
      <c r="AW45" s="486">
        <v>-1.047157052509732</v>
      </c>
    </row>
    <row r="46" spans="1:49" ht="15" customHeight="1" x14ac:dyDescent="0.3">
      <c r="A46" s="305"/>
      <c r="B46" s="324" t="s">
        <v>615</v>
      </c>
      <c r="C46" s="324" t="s">
        <v>124</v>
      </c>
      <c r="D46" s="17">
        <v>2481.1989079092878</v>
      </c>
      <c r="E46" s="17">
        <v>2755.2491092286396</v>
      </c>
      <c r="F46" s="17">
        <v>3029.2993105479909</v>
      </c>
      <c r="G46" s="17">
        <v>3319.3255325720579</v>
      </c>
      <c r="H46" s="17">
        <v>3252.9636004140089</v>
      </c>
      <c r="I46" s="17">
        <v>3479.0857396192141</v>
      </c>
      <c r="J46" s="17">
        <v>3960.8242100998682</v>
      </c>
      <c r="K46" s="17">
        <v>4311.0677409340169</v>
      </c>
      <c r="L46" s="17">
        <v>4640.4195523850767</v>
      </c>
      <c r="M46" s="17">
        <v>5065.6274880644296</v>
      </c>
      <c r="N46" s="430">
        <v>5517.180840789355</v>
      </c>
      <c r="O46" s="430">
        <v>5686.8297233729991</v>
      </c>
      <c r="P46" s="430">
        <v>5991.5180597577437</v>
      </c>
      <c r="Q46" s="430">
        <v>6236.5780433599721</v>
      </c>
      <c r="R46" s="430">
        <v>6659.7494041437303</v>
      </c>
      <c r="S46" s="430">
        <v>6817.4255785859214</v>
      </c>
      <c r="T46" s="430">
        <v>7173.1441198978382</v>
      </c>
      <c r="U46" s="430">
        <v>7601.951303167787</v>
      </c>
      <c r="V46" s="430">
        <v>8293.9381889523193</v>
      </c>
      <c r="W46" s="444">
        <v>8362.7120060186317</v>
      </c>
      <c r="AB46" s="305"/>
      <c r="AC46" s="16" t="s">
        <v>615</v>
      </c>
      <c r="AD46" s="324" t="s">
        <v>124</v>
      </c>
      <c r="AE46" s="483">
        <v>11.045071817731554</v>
      </c>
      <c r="AF46" s="483">
        <v>9.9464763603924951</v>
      </c>
      <c r="AG46" s="483">
        <v>9.57403651115618</v>
      </c>
      <c r="AH46" s="483">
        <v>-1.9992595335061054</v>
      </c>
      <c r="AI46" s="483">
        <v>6.9512655836796426</v>
      </c>
      <c r="AJ46" s="483">
        <v>13.846697280113034</v>
      </c>
      <c r="AK46" s="483">
        <v>8.842693143034424</v>
      </c>
      <c r="AL46" s="483">
        <v>7.6396807297605562</v>
      </c>
      <c r="AM46" s="483">
        <v>9.163135593220332</v>
      </c>
      <c r="AN46" s="483">
        <v>8.9140655089397995</v>
      </c>
      <c r="AO46" s="483">
        <v>3.0749197367141647</v>
      </c>
      <c r="AP46" s="483">
        <v>5.3577889827168406</v>
      </c>
      <c r="AQ46" s="483">
        <v>4.0901150786506406</v>
      </c>
      <c r="AR46" s="483">
        <v>6.7853133215306229</v>
      </c>
      <c r="AS46" s="483">
        <v>2.3675992124280896</v>
      </c>
      <c r="AT46" s="483">
        <v>5.2177840038218619</v>
      </c>
      <c r="AU46" s="483">
        <v>5.9779529882923299</v>
      </c>
      <c r="AV46" s="483">
        <v>9.102753466681321</v>
      </c>
      <c r="AW46" s="484">
        <v>0.82920580669289734</v>
      </c>
    </row>
    <row r="47" spans="1:49" ht="15" customHeight="1" x14ac:dyDescent="0.3">
      <c r="A47" s="306"/>
      <c r="B47" s="325" t="s">
        <v>616</v>
      </c>
      <c r="C47" s="325" t="s">
        <v>125</v>
      </c>
      <c r="D47" s="19">
        <v>7236.9524812377349</v>
      </c>
      <c r="E47" s="19">
        <v>7493.7419723005933</v>
      </c>
      <c r="F47" s="19">
        <v>7755.7366557498626</v>
      </c>
      <c r="G47" s="19">
        <v>8024.6715957143442</v>
      </c>
      <c r="H47" s="19">
        <v>8293.6065356788258</v>
      </c>
      <c r="I47" s="19">
        <v>8552.1310908704872</v>
      </c>
      <c r="J47" s="19">
        <v>8763.8089145844642</v>
      </c>
      <c r="K47" s="19">
        <v>9041.4191751929593</v>
      </c>
      <c r="L47" s="19">
        <v>9312.089179286244</v>
      </c>
      <c r="M47" s="19">
        <v>9601.8448887963623</v>
      </c>
      <c r="N47" s="442">
        <v>9932.8028534265723</v>
      </c>
      <c r="O47" s="442">
        <v>10295.769959993959</v>
      </c>
      <c r="P47" s="442">
        <v>10578.356428752151</v>
      </c>
      <c r="Q47" s="442">
        <v>11097.039185516975</v>
      </c>
      <c r="R47" s="442">
        <v>11612.688096244521</v>
      </c>
      <c r="S47" s="442">
        <v>11769.974348584574</v>
      </c>
      <c r="T47" s="442">
        <v>12196.953853472543</v>
      </c>
      <c r="U47" s="442">
        <v>12635.038241787986</v>
      </c>
      <c r="V47" s="442">
        <v>12927.241203359432</v>
      </c>
      <c r="W47" s="443">
        <v>13216.198551721183</v>
      </c>
      <c r="AB47" s="306"/>
      <c r="AC47" s="18" t="s">
        <v>616</v>
      </c>
      <c r="AD47" s="325" t="s">
        <v>125</v>
      </c>
      <c r="AE47" s="485">
        <v>3.5483097578518255</v>
      </c>
      <c r="AF47" s="485">
        <v>3.4961796712202045</v>
      </c>
      <c r="AG47" s="485">
        <v>3.4675615212528044</v>
      </c>
      <c r="AH47" s="485">
        <v>3.3513513513513544</v>
      </c>
      <c r="AI47" s="485">
        <v>3.1171548117154799</v>
      </c>
      <c r="AJ47" s="485">
        <v>2.4751470886589431</v>
      </c>
      <c r="AK47" s="485">
        <v>3.1676895664224816</v>
      </c>
      <c r="AL47" s="485">
        <v>2.9936672423719131</v>
      </c>
      <c r="AM47" s="485">
        <v>3.1116079746599752</v>
      </c>
      <c r="AN47" s="485">
        <v>3.4468164031308106</v>
      </c>
      <c r="AO47" s="485">
        <v>3.6542264245400986</v>
      </c>
      <c r="AP47" s="485">
        <v>2.7446851459990995</v>
      </c>
      <c r="AQ47" s="485">
        <v>4.9032452277277656</v>
      </c>
      <c r="AR47" s="485">
        <v>4.6467251498988276</v>
      </c>
      <c r="AS47" s="485">
        <v>1.3544344861110744</v>
      </c>
      <c r="AT47" s="485">
        <v>3.6277012357237339</v>
      </c>
      <c r="AU47" s="485">
        <v>3.5917524455560539</v>
      </c>
      <c r="AV47" s="485">
        <v>2.3126401042858618</v>
      </c>
      <c r="AW47" s="486">
        <v>2.2352592004445597</v>
      </c>
    </row>
    <row r="48" spans="1:49" ht="27.6" customHeight="1" x14ac:dyDescent="0.3">
      <c r="A48" s="305"/>
      <c r="B48" s="324" t="s">
        <v>617</v>
      </c>
      <c r="C48" s="324" t="s">
        <v>178</v>
      </c>
      <c r="D48" s="17">
        <v>6037.1211521695996</v>
      </c>
      <c r="E48" s="17">
        <v>6638.4280398358951</v>
      </c>
      <c r="F48" s="17">
        <v>7074.8050383137197</v>
      </c>
      <c r="G48" s="17">
        <v>7315.3277933802374</v>
      </c>
      <c r="H48" s="17">
        <v>7414.9729347649381</v>
      </c>
      <c r="I48" s="17">
        <v>7772.3210280066214</v>
      </c>
      <c r="J48" s="17">
        <v>8725.8219498774597</v>
      </c>
      <c r="K48" s="17">
        <v>9119.248456379124</v>
      </c>
      <c r="L48" s="17">
        <v>9423.3379395703632</v>
      </c>
      <c r="M48" s="17">
        <v>10160.368381881337</v>
      </c>
      <c r="N48" s="430">
        <v>10374.548477555927</v>
      </c>
      <c r="O48" s="430">
        <v>10335.68728004795</v>
      </c>
      <c r="P48" s="430">
        <v>10651.841549997253</v>
      </c>
      <c r="Q48" s="430">
        <v>11079.518612117246</v>
      </c>
      <c r="R48" s="430">
        <v>11564.039358616921</v>
      </c>
      <c r="S48" s="430">
        <v>11045.907818368605</v>
      </c>
      <c r="T48" s="430">
        <v>12203.007181740288</v>
      </c>
      <c r="U48" s="430">
        <v>13026.117160356383</v>
      </c>
      <c r="V48" s="430">
        <v>13181.749306483642</v>
      </c>
      <c r="W48" s="444">
        <v>13105.211956270603</v>
      </c>
      <c r="AB48" s="305"/>
      <c r="AC48" s="16" t="s">
        <v>617</v>
      </c>
      <c r="AD48" s="324" t="s">
        <v>178</v>
      </c>
      <c r="AE48" s="483">
        <v>9.9601593625498168</v>
      </c>
      <c r="AF48" s="483">
        <v>6.5734989648033064</v>
      </c>
      <c r="AG48" s="483">
        <v>3.3997085964060147</v>
      </c>
      <c r="AH48" s="483">
        <v>1.362141850634103</v>
      </c>
      <c r="AI48" s="483">
        <v>4.8192771084337238</v>
      </c>
      <c r="AJ48" s="483">
        <v>12.267904509283809</v>
      </c>
      <c r="AK48" s="483">
        <v>4.50876156723767</v>
      </c>
      <c r="AL48" s="483">
        <v>3.3345892991710571</v>
      </c>
      <c r="AM48" s="483">
        <v>7.8213309024612698</v>
      </c>
      <c r="AN48" s="483">
        <v>2.1079953759996641</v>
      </c>
      <c r="AO48" s="483">
        <v>-0.37458206101256053</v>
      </c>
      <c r="AP48" s="483">
        <v>3.0588606387076567</v>
      </c>
      <c r="AQ48" s="483">
        <v>4.0150527973269021</v>
      </c>
      <c r="AR48" s="483">
        <v>4.373120922147038</v>
      </c>
      <c r="AS48" s="483">
        <v>-4.480541134289993</v>
      </c>
      <c r="AT48" s="483">
        <v>10.475366827229024</v>
      </c>
      <c r="AU48" s="483">
        <v>6.7451404916629087</v>
      </c>
      <c r="AV48" s="483">
        <v>1.194770047062903</v>
      </c>
      <c r="AW48" s="484">
        <v>-0.58063120784274247</v>
      </c>
    </row>
    <row r="49" spans="1:49" ht="15" customHeight="1" x14ac:dyDescent="0.3">
      <c r="A49" s="306"/>
      <c r="B49" s="325" t="s">
        <v>618</v>
      </c>
      <c r="C49" s="325" t="s">
        <v>619</v>
      </c>
      <c r="D49" s="19">
        <v>8055.0583572872156</v>
      </c>
      <c r="E49" s="19">
        <v>8367.5727455427823</v>
      </c>
      <c r="F49" s="19">
        <v>8806.6554610418534</v>
      </c>
      <c r="G49" s="19">
        <v>8769.1537344511853</v>
      </c>
      <c r="H49" s="19">
        <v>9336.3673491350364</v>
      </c>
      <c r="I49" s="19">
        <v>9641.0688776842126</v>
      </c>
      <c r="J49" s="19">
        <v>9875.4546688758874</v>
      </c>
      <c r="K49" s="19">
        <v>10416.104560558017</v>
      </c>
      <c r="L49" s="19">
        <v>11047.38362483426</v>
      </c>
      <c r="M49" s="19">
        <v>11719.289559583727</v>
      </c>
      <c r="N49" s="442">
        <v>12532.151501840759</v>
      </c>
      <c r="O49" s="442">
        <v>13001.945259808705</v>
      </c>
      <c r="P49" s="442">
        <v>13491.656776350132</v>
      </c>
      <c r="Q49" s="442">
        <v>14161.509251665897</v>
      </c>
      <c r="R49" s="442">
        <v>14975.310685405777</v>
      </c>
      <c r="S49" s="442">
        <v>15014.41181303405</v>
      </c>
      <c r="T49" s="442">
        <v>16394.822541954316</v>
      </c>
      <c r="U49" s="442">
        <v>16621.719985838903</v>
      </c>
      <c r="V49" s="442">
        <v>17575.130333930352</v>
      </c>
      <c r="W49" s="443">
        <v>18148.316770012305</v>
      </c>
      <c r="AB49" s="306"/>
      <c r="AC49" s="18" t="s">
        <v>618</v>
      </c>
      <c r="AD49" s="325" t="s">
        <v>619</v>
      </c>
      <c r="AE49" s="485">
        <v>3.8797284190106751</v>
      </c>
      <c r="AF49" s="485">
        <v>5.2474323062558454</v>
      </c>
      <c r="AG49" s="485">
        <v>-0.42583392476933568</v>
      </c>
      <c r="AH49" s="485">
        <v>6.468282252316456</v>
      </c>
      <c r="AI49" s="485">
        <v>3.2635983263598263</v>
      </c>
      <c r="AJ49" s="485">
        <v>2.4311183144246371</v>
      </c>
      <c r="AK49" s="485">
        <v>5.4746835443038009</v>
      </c>
      <c r="AL49" s="485">
        <v>6.0606060606060623</v>
      </c>
      <c r="AM49" s="485">
        <v>6.0820367751060758</v>
      </c>
      <c r="AN49" s="485">
        <v>6.9361025523283075</v>
      </c>
      <c r="AO49" s="485">
        <v>3.748707936533819</v>
      </c>
      <c r="AP49" s="485">
        <v>3.7664480718528495</v>
      </c>
      <c r="AQ49" s="485">
        <v>4.9649386018325572</v>
      </c>
      <c r="AR49" s="485">
        <v>5.7465727647930436</v>
      </c>
      <c r="AS49" s="485">
        <v>0.26110394935831494</v>
      </c>
      <c r="AT49" s="485">
        <v>9.193904803662889</v>
      </c>
      <c r="AU49" s="485">
        <v>1.383957912956717</v>
      </c>
      <c r="AV49" s="485">
        <v>5.7359307514728926</v>
      </c>
      <c r="AW49" s="486">
        <v>3.261349561518557</v>
      </c>
    </row>
    <row r="50" spans="1:49" ht="15" customHeight="1" x14ac:dyDescent="0.3">
      <c r="A50" s="305"/>
      <c r="B50" s="324" t="s">
        <v>620</v>
      </c>
      <c r="C50" s="324" t="s">
        <v>551</v>
      </c>
      <c r="D50" s="17">
        <v>1644.7726057534817</v>
      </c>
      <c r="E50" s="17">
        <v>1759.0953653462127</v>
      </c>
      <c r="F50" s="17">
        <v>1888.1694487573604</v>
      </c>
      <c r="G50" s="17">
        <v>1937.3405281520836</v>
      </c>
      <c r="H50" s="17">
        <v>1934.8819741823474</v>
      </c>
      <c r="I50" s="17">
        <v>1954.5504059402367</v>
      </c>
      <c r="J50" s="17">
        <v>2091.0001512605932</v>
      </c>
      <c r="K50" s="17">
        <v>2158.6103854283374</v>
      </c>
      <c r="L50" s="17">
        <v>2293.8308537638254</v>
      </c>
      <c r="M50" s="17">
        <v>2360.211810946701</v>
      </c>
      <c r="N50" s="430">
        <v>2500.0730881368681</v>
      </c>
      <c r="O50" s="430">
        <v>2836.0590348763085</v>
      </c>
      <c r="P50" s="430">
        <v>2898.4052495337237</v>
      </c>
      <c r="Q50" s="430">
        <v>2979.5082244406121</v>
      </c>
      <c r="R50" s="430">
        <v>3372.6219126747169</v>
      </c>
      <c r="S50" s="430">
        <v>2965.5926589842306</v>
      </c>
      <c r="T50" s="430">
        <v>3870.7186332416454</v>
      </c>
      <c r="U50" s="430">
        <v>5151.8286014221185</v>
      </c>
      <c r="V50" s="430">
        <v>5680.0449200771081</v>
      </c>
      <c r="W50" s="444">
        <v>6130.0870550287445</v>
      </c>
      <c r="AB50" s="305"/>
      <c r="AC50" s="16" t="s">
        <v>620</v>
      </c>
      <c r="AD50" s="324" t="s">
        <v>551</v>
      </c>
      <c r="AE50" s="483">
        <v>6.9506726457399139</v>
      </c>
      <c r="AF50" s="483">
        <v>7.3375262054507431</v>
      </c>
      <c r="AG50" s="483">
        <v>2.6041666666666714</v>
      </c>
      <c r="AH50" s="483">
        <v>-0.12690355329949909</v>
      </c>
      <c r="AI50" s="483">
        <v>1.0165184243964518</v>
      </c>
      <c r="AJ50" s="483">
        <v>6.9811320754717059</v>
      </c>
      <c r="AK50" s="483">
        <v>3.2333921222810176</v>
      </c>
      <c r="AL50" s="483">
        <v>6.264236902050115</v>
      </c>
      <c r="AM50" s="483">
        <v>2.8938906752411526</v>
      </c>
      <c r="AN50" s="483">
        <v>5.9257934623277606</v>
      </c>
      <c r="AO50" s="483">
        <v>13.439044975674193</v>
      </c>
      <c r="AP50" s="483">
        <v>2.1983398050151806</v>
      </c>
      <c r="AQ50" s="483">
        <v>2.7981930725503616</v>
      </c>
      <c r="AR50" s="483">
        <v>13.193911834491075</v>
      </c>
      <c r="AS50" s="483">
        <v>-12.068629814709482</v>
      </c>
      <c r="AT50" s="483">
        <v>30.520913636447858</v>
      </c>
      <c r="AU50" s="483">
        <v>33.097470768821296</v>
      </c>
      <c r="AV50" s="483">
        <v>10.252987036664621</v>
      </c>
      <c r="AW50" s="484">
        <v>7.9232143633386443</v>
      </c>
    </row>
    <row r="51" spans="1:49" ht="15" customHeight="1" x14ac:dyDescent="0.3">
      <c r="A51" s="307" t="s">
        <v>621</v>
      </c>
      <c r="B51" s="318"/>
      <c r="C51" s="326" t="s">
        <v>622</v>
      </c>
      <c r="D51" s="20">
        <v>67775.044250454172</v>
      </c>
      <c r="E51" s="20">
        <v>72500.473994346117</v>
      </c>
      <c r="F51" s="20">
        <v>77258.817179240301</v>
      </c>
      <c r="G51" s="20">
        <v>78683.498982622637</v>
      </c>
      <c r="H51" s="20">
        <v>78586.325966330332</v>
      </c>
      <c r="I51" s="20">
        <v>80774.286139621589</v>
      </c>
      <c r="J51" s="20">
        <v>86864.840031748972</v>
      </c>
      <c r="K51" s="20">
        <v>90185.96295954565</v>
      </c>
      <c r="L51" s="20">
        <v>94314.248845254246</v>
      </c>
      <c r="M51" s="20">
        <v>100804.46594955161</v>
      </c>
      <c r="N51" s="617">
        <v>104903.27584182855</v>
      </c>
      <c r="O51" s="617">
        <v>108420.6224821988</v>
      </c>
      <c r="P51" s="617">
        <v>110228.61784193014</v>
      </c>
      <c r="Q51" s="617">
        <v>114055.84117985076</v>
      </c>
      <c r="R51" s="617">
        <v>118006.42339772888</v>
      </c>
      <c r="S51" s="617">
        <v>110296.46667174212</v>
      </c>
      <c r="T51" s="617">
        <v>124256.3547391278</v>
      </c>
      <c r="U51" s="617">
        <v>131150.88915922001</v>
      </c>
      <c r="V51" s="617">
        <v>131749.33237045287</v>
      </c>
      <c r="W51" s="618">
        <v>134481.13763983094</v>
      </c>
      <c r="AB51" s="307" t="s">
        <v>621</v>
      </c>
      <c r="AC51" s="306"/>
      <c r="AD51" s="458" t="s">
        <v>622</v>
      </c>
      <c r="AE51" s="487">
        <v>6.9722267187752891</v>
      </c>
      <c r="AF51" s="487">
        <v>6.5631890699987139</v>
      </c>
      <c r="AG51" s="487">
        <v>1.8440378139327152</v>
      </c>
      <c r="AH51" s="487">
        <v>-0.12349859570144872</v>
      </c>
      <c r="AI51" s="487">
        <v>2.7841487006641188</v>
      </c>
      <c r="AJ51" s="487">
        <v>7.5402138269592598</v>
      </c>
      <c r="AK51" s="487">
        <v>3.8233224473593879</v>
      </c>
      <c r="AL51" s="487">
        <v>4.5775259810225748</v>
      </c>
      <c r="AM51" s="487">
        <v>6.8814809890986481</v>
      </c>
      <c r="AN51" s="487">
        <v>4.0660995062740852</v>
      </c>
      <c r="AO51" s="487">
        <v>3.3529426151321076</v>
      </c>
      <c r="AP51" s="487">
        <v>1.6675751516075081</v>
      </c>
      <c r="AQ51" s="487">
        <v>3.4720777714993432</v>
      </c>
      <c r="AR51" s="487">
        <v>3.4637263440533417</v>
      </c>
      <c r="AS51" s="487">
        <v>-6.533505977044257</v>
      </c>
      <c r="AT51" s="487">
        <v>12.656695621023189</v>
      </c>
      <c r="AU51" s="487">
        <v>5.5486372786060372</v>
      </c>
      <c r="AV51" s="487">
        <v>0.4563012992663289</v>
      </c>
      <c r="AW51" s="488">
        <v>2.0734869924780952</v>
      </c>
    </row>
    <row r="52" spans="1:49" ht="15" customHeight="1" x14ac:dyDescent="0.3">
      <c r="A52" s="21" t="s">
        <v>623</v>
      </c>
      <c r="B52" s="327"/>
      <c r="C52" s="328" t="s">
        <v>509</v>
      </c>
      <c r="D52" s="23">
        <v>6142.9803213687528</v>
      </c>
      <c r="E52" s="23">
        <v>6712.4686165920084</v>
      </c>
      <c r="F52" s="23">
        <v>7491.7683890027802</v>
      </c>
      <c r="G52" s="23">
        <v>7502.2589628621554</v>
      </c>
      <c r="H52" s="23">
        <v>7037.6764062326565</v>
      </c>
      <c r="I52" s="23">
        <v>7707.5744798242231</v>
      </c>
      <c r="J52" s="23">
        <v>8909.4945134269892</v>
      </c>
      <c r="K52" s="23">
        <v>9471.4895416078343</v>
      </c>
      <c r="L52" s="23">
        <v>9711.2740869649933</v>
      </c>
      <c r="M52" s="23">
        <v>10331.716598076646</v>
      </c>
      <c r="N52" s="619">
        <v>10542.981141487051</v>
      </c>
      <c r="O52" s="619">
        <v>10625.7616327879</v>
      </c>
      <c r="P52" s="619">
        <v>10741.993629906479</v>
      </c>
      <c r="Q52" s="619">
        <v>11114.375749816085</v>
      </c>
      <c r="R52" s="619">
        <v>11660.296372050496</v>
      </c>
      <c r="S52" s="619">
        <v>10944.675123268429</v>
      </c>
      <c r="T52" s="619">
        <v>12789.427248791688</v>
      </c>
      <c r="U52" s="619">
        <v>14975.166590528896</v>
      </c>
      <c r="V52" s="619">
        <v>14594.548248354575</v>
      </c>
      <c r="W52" s="620">
        <v>14744.883189139495</v>
      </c>
      <c r="AB52" s="21" t="s">
        <v>623</v>
      </c>
      <c r="AC52" s="22"/>
      <c r="AD52" s="459" t="s">
        <v>509</v>
      </c>
      <c r="AE52" s="489">
        <v>9.270553793608201</v>
      </c>
      <c r="AF52" s="489">
        <v>11.609734315695476</v>
      </c>
      <c r="AG52" s="489">
        <v>0.14002800560110984</v>
      </c>
      <c r="AH52" s="489">
        <v>-6.1925689172992406</v>
      </c>
      <c r="AI52" s="489">
        <v>9.5187393526405373</v>
      </c>
      <c r="AJ52" s="489">
        <v>15.594011277464517</v>
      </c>
      <c r="AK52" s="489">
        <v>6.3078216989066505</v>
      </c>
      <c r="AL52" s="489">
        <v>2.5316455696202382</v>
      </c>
      <c r="AM52" s="489">
        <v>6.3888888888888857</v>
      </c>
      <c r="AN52" s="489">
        <v>2.0448155096485436</v>
      </c>
      <c r="AO52" s="489">
        <v>0.78517157708937191</v>
      </c>
      <c r="AP52" s="489">
        <v>1.0938697962122603</v>
      </c>
      <c r="AQ52" s="489">
        <v>3.4666015708002931</v>
      </c>
      <c r="AR52" s="489">
        <v>4.9118424149322522</v>
      </c>
      <c r="AS52" s="489">
        <v>-6.1372475102553778</v>
      </c>
      <c r="AT52" s="489">
        <v>16.855247915045979</v>
      </c>
      <c r="AU52" s="489">
        <v>17.090205051549219</v>
      </c>
      <c r="AV52" s="489">
        <v>-2.5416634925119581</v>
      </c>
      <c r="AW52" s="490">
        <v>1.0300760134995528</v>
      </c>
    </row>
    <row r="53" spans="1:49" ht="15" customHeight="1" x14ac:dyDescent="0.3">
      <c r="A53" s="24" t="s">
        <v>621</v>
      </c>
      <c r="B53" s="329"/>
      <c r="C53" s="330" t="s">
        <v>624</v>
      </c>
      <c r="D53" s="27">
        <v>73922.532786074924</v>
      </c>
      <c r="E53" s="27">
        <v>79223.681846290463</v>
      </c>
      <c r="F53" s="27">
        <v>84784.032892955423</v>
      </c>
      <c r="G53" s="27">
        <v>86215.889649426026</v>
      </c>
      <c r="H53" s="27">
        <v>85660.010690534502</v>
      </c>
      <c r="I53" s="27">
        <v>88492.495048481767</v>
      </c>
      <c r="J53" s="27">
        <v>95753.273584564915</v>
      </c>
      <c r="K53" s="27">
        <v>99628.811719308651</v>
      </c>
      <c r="L53" s="27">
        <v>104011.82362270335</v>
      </c>
      <c r="M53" s="27">
        <v>111128.94804581454</v>
      </c>
      <c r="N53" s="621">
        <v>115446.2569833156</v>
      </c>
      <c r="O53" s="621">
        <v>119046.38411498669</v>
      </c>
      <c r="P53" s="621">
        <v>120973.26658047568</v>
      </c>
      <c r="Q53" s="621">
        <v>125172.9567513896</v>
      </c>
      <c r="R53" s="621">
        <v>129671.98068228063</v>
      </c>
      <c r="S53" s="621">
        <v>121247.01609385105</v>
      </c>
      <c r="T53" s="621">
        <v>137020.32961372682</v>
      </c>
      <c r="U53" s="621">
        <v>146040.20836687976</v>
      </c>
      <c r="V53" s="621">
        <v>146272.28860791906</v>
      </c>
      <c r="W53" s="622">
        <v>149162.56286814398</v>
      </c>
      <c r="AB53" s="24" t="s">
        <v>621</v>
      </c>
      <c r="AC53" s="25"/>
      <c r="AD53" s="460" t="s">
        <v>624</v>
      </c>
      <c r="AE53" s="491">
        <v>7.1712221705884787</v>
      </c>
      <c r="AF53" s="491">
        <v>7.0185466227802067</v>
      </c>
      <c r="AG53" s="491">
        <v>1.6888283178017787</v>
      </c>
      <c r="AH53" s="491">
        <v>-0.64475233179389591</v>
      </c>
      <c r="AI53" s="491">
        <v>3.3066588891521747</v>
      </c>
      <c r="AJ53" s="491">
        <v>8.2049653274045795</v>
      </c>
      <c r="AK53" s="491">
        <v>4.0474210328914211</v>
      </c>
      <c r="AL53" s="491">
        <v>4.399341744377395</v>
      </c>
      <c r="AM53" s="491">
        <v>6.8426109409716105</v>
      </c>
      <c r="AN53" s="491">
        <v>3.8849543826521113</v>
      </c>
      <c r="AO53" s="491">
        <v>3.1184442230910889</v>
      </c>
      <c r="AP53" s="491">
        <v>1.6185980614311006</v>
      </c>
      <c r="AQ53" s="491">
        <v>3.4715853259365588</v>
      </c>
      <c r="AR53" s="491">
        <v>3.5942459518845595</v>
      </c>
      <c r="AS53" s="491">
        <v>-6.4971357297859385</v>
      </c>
      <c r="AT53" s="491">
        <v>13.009238518221736</v>
      </c>
      <c r="AU53" s="491">
        <v>6.5828762626544801</v>
      </c>
      <c r="AV53" s="491">
        <v>0.15891530396633868</v>
      </c>
      <c r="AW53" s="492">
        <v>1.9759547674626674</v>
      </c>
    </row>
    <row r="54" spans="1:49" ht="15" customHeight="1" x14ac:dyDescent="0.3">
      <c r="A54" s="319"/>
      <c r="B54" s="29"/>
      <c r="C54" s="29"/>
      <c r="D54" s="29"/>
      <c r="E54" s="29"/>
      <c r="F54" s="29"/>
      <c r="G54" s="29"/>
      <c r="H54" s="29"/>
      <c r="I54" s="29"/>
      <c r="J54" s="29"/>
      <c r="K54" s="29"/>
      <c r="L54" s="29"/>
      <c r="M54" s="311"/>
      <c r="N54" s="311"/>
      <c r="O54" s="311"/>
      <c r="P54" s="311"/>
      <c r="Q54" s="320"/>
      <c r="R54" s="320"/>
      <c r="S54" s="320"/>
      <c r="T54" s="320"/>
      <c r="U54" s="320"/>
      <c r="V54" s="320"/>
      <c r="W54" s="320"/>
      <c r="AB54" s="319"/>
      <c r="AC54" s="29"/>
      <c r="AD54" s="29"/>
      <c r="AE54" s="493"/>
      <c r="AF54" s="493"/>
      <c r="AG54" s="493"/>
      <c r="AH54" s="493"/>
      <c r="AI54" s="493"/>
      <c r="AJ54" s="493"/>
      <c r="AK54" s="493"/>
      <c r="AL54" s="493"/>
      <c r="AM54" s="493"/>
      <c r="AN54" s="493"/>
      <c r="AO54" s="493"/>
      <c r="AP54" s="493"/>
      <c r="AQ54" s="320"/>
      <c r="AR54" s="320"/>
      <c r="AS54" s="320"/>
      <c r="AT54" s="320"/>
      <c r="AU54" s="320"/>
      <c r="AV54" s="320"/>
      <c r="AW54" s="320"/>
    </row>
    <row r="55" spans="1:49" ht="14.4" customHeight="1" x14ac:dyDescent="0.3">
      <c r="A55" s="312" t="s">
        <v>625</v>
      </c>
      <c r="B55" s="313"/>
      <c r="C55" s="313"/>
      <c r="D55" s="314"/>
      <c r="E55" s="314"/>
      <c r="F55" s="314"/>
      <c r="G55" s="314"/>
      <c r="H55" s="314"/>
      <c r="I55" s="314"/>
      <c r="J55" s="314"/>
      <c r="K55" s="314"/>
      <c r="L55" s="314"/>
      <c r="M55" s="314"/>
      <c r="N55" s="314"/>
      <c r="O55" s="314"/>
      <c r="P55" s="314"/>
      <c r="Q55" s="314"/>
      <c r="R55" s="314"/>
      <c r="S55" s="314"/>
      <c r="T55" s="321"/>
      <c r="U55" s="321"/>
      <c r="V55" s="321"/>
      <c r="W55" s="461"/>
      <c r="AB55" s="312" t="s">
        <v>625</v>
      </c>
      <c r="AC55" s="313"/>
      <c r="AD55" s="313"/>
      <c r="AE55" s="313"/>
      <c r="AF55" s="313"/>
      <c r="AG55" s="313"/>
      <c r="AH55" s="313"/>
      <c r="AI55" s="313"/>
      <c r="AJ55" s="313"/>
      <c r="AK55" s="313"/>
      <c r="AL55" s="313"/>
      <c r="AM55" s="313"/>
      <c r="AN55" s="313"/>
      <c r="AO55" s="313"/>
      <c r="AP55" s="313"/>
      <c r="AQ55" s="494"/>
      <c r="AR55" s="494"/>
      <c r="AS55" s="494"/>
      <c r="AT55" s="321"/>
      <c r="AU55" s="321"/>
      <c r="AV55" s="321"/>
      <c r="AW55" s="461"/>
    </row>
    <row r="56" spans="1:49" ht="15" customHeight="1" x14ac:dyDescent="0.3">
      <c r="A56" s="462" t="s">
        <v>626</v>
      </c>
      <c r="B56" s="29"/>
      <c r="C56" s="29"/>
      <c r="D56" s="453"/>
      <c r="E56" s="453"/>
      <c r="F56" s="453"/>
      <c r="G56" s="453"/>
      <c r="H56" s="453"/>
      <c r="I56" s="453"/>
      <c r="J56" s="453"/>
      <c r="K56" s="453"/>
      <c r="L56" s="453"/>
      <c r="M56" s="453"/>
      <c r="N56" s="453"/>
      <c r="O56" s="453"/>
      <c r="P56" s="453"/>
      <c r="Q56" s="453"/>
      <c r="R56" s="453"/>
      <c r="S56" s="453"/>
      <c r="T56" s="463"/>
      <c r="U56" s="463"/>
      <c r="V56" s="463"/>
      <c r="W56" s="464"/>
      <c r="AB56" s="462" t="s">
        <v>626</v>
      </c>
      <c r="AC56" s="29"/>
      <c r="AD56" s="29"/>
      <c r="AE56" s="29"/>
      <c r="AF56" s="29"/>
      <c r="AG56" s="29"/>
      <c r="AH56" s="29"/>
      <c r="AI56" s="29"/>
      <c r="AJ56" s="29"/>
      <c r="AK56" s="29"/>
      <c r="AL56" s="29"/>
      <c r="AM56" s="29"/>
      <c r="AN56" s="29"/>
      <c r="AO56" s="29"/>
      <c r="AP56" s="29"/>
      <c r="AQ56" s="495"/>
      <c r="AR56" s="495"/>
      <c r="AS56" s="495"/>
      <c r="AT56" s="463"/>
      <c r="AU56" s="463"/>
      <c r="AV56" s="463"/>
      <c r="AW56" s="464"/>
    </row>
    <row r="57" spans="1:49" ht="14.4" customHeight="1" x14ac:dyDescent="0.3">
      <c r="A57" s="315" t="s">
        <v>627</v>
      </c>
      <c r="B57" s="29"/>
      <c r="C57" s="29"/>
      <c r="D57" s="453"/>
      <c r="E57" s="453"/>
      <c r="F57" s="453"/>
      <c r="G57" s="453"/>
      <c r="H57" s="453"/>
      <c r="I57" s="453"/>
      <c r="J57" s="453"/>
      <c r="K57" s="453"/>
      <c r="L57" s="453"/>
      <c r="M57" s="453"/>
      <c r="N57" s="453"/>
      <c r="O57" s="453"/>
      <c r="P57" s="453"/>
      <c r="Q57" s="453"/>
      <c r="R57" s="453"/>
      <c r="S57" s="453"/>
      <c r="T57" s="463"/>
      <c r="U57" s="463"/>
      <c r="V57" s="463"/>
      <c r="W57" s="464"/>
      <c r="AB57" s="315" t="s">
        <v>627</v>
      </c>
      <c r="AC57" s="29"/>
      <c r="AD57" s="29"/>
      <c r="AE57" s="29"/>
      <c r="AF57" s="29"/>
      <c r="AG57" s="29"/>
      <c r="AH57" s="29"/>
      <c r="AI57" s="29"/>
      <c r="AJ57" s="29"/>
      <c r="AK57" s="29"/>
      <c r="AL57" s="29"/>
      <c r="AM57" s="29"/>
      <c r="AN57" s="29"/>
      <c r="AO57" s="29"/>
      <c r="AP57" s="29"/>
      <c r="AQ57" s="496"/>
      <c r="AR57" s="496"/>
      <c r="AS57" s="496"/>
      <c r="AT57" s="463"/>
      <c r="AU57" s="463"/>
      <c r="AV57" s="463"/>
      <c r="AW57" s="464"/>
    </row>
    <row r="58" spans="1:49" ht="15" customHeight="1" x14ac:dyDescent="0.3">
      <c r="A58" s="456" t="s">
        <v>628</v>
      </c>
      <c r="B58" s="316"/>
      <c r="C58" s="316"/>
      <c r="D58" s="317"/>
      <c r="E58" s="317"/>
      <c r="F58" s="317"/>
      <c r="G58" s="317"/>
      <c r="H58" s="317"/>
      <c r="I58" s="317"/>
      <c r="J58" s="317"/>
      <c r="K58" s="317"/>
      <c r="L58" s="317"/>
      <c r="M58" s="317"/>
      <c r="N58" s="317"/>
      <c r="O58" s="317"/>
      <c r="P58" s="317"/>
      <c r="Q58" s="317"/>
      <c r="R58" s="317"/>
      <c r="S58" s="317"/>
      <c r="T58" s="317"/>
      <c r="U58" s="317"/>
      <c r="V58" s="317"/>
      <c r="W58" s="455"/>
      <c r="AB58" s="456" t="s">
        <v>628</v>
      </c>
      <c r="AC58" s="316"/>
      <c r="AD58" s="479"/>
      <c r="AE58" s="479"/>
      <c r="AF58" s="479"/>
      <c r="AG58" s="479"/>
      <c r="AH58" s="479"/>
      <c r="AI58" s="479"/>
      <c r="AJ58" s="479"/>
      <c r="AK58" s="479"/>
      <c r="AL58" s="479"/>
      <c r="AM58" s="479"/>
      <c r="AN58" s="479"/>
      <c r="AO58" s="479"/>
      <c r="AP58" s="479"/>
      <c r="AQ58" s="317"/>
      <c r="AR58" s="317"/>
      <c r="AS58" s="317"/>
      <c r="AT58" s="317"/>
      <c r="AU58" s="317"/>
      <c r="AV58" s="317"/>
      <c r="AW58" s="455"/>
    </row>
  </sheetData>
  <mergeCells count="9">
    <mergeCell ref="A1:W1"/>
    <mergeCell ref="A31:W32"/>
    <mergeCell ref="A33:W36"/>
    <mergeCell ref="AB2:AX3"/>
    <mergeCell ref="AB4:AX7"/>
    <mergeCell ref="AB31:AW32"/>
    <mergeCell ref="AB33:AW36"/>
    <mergeCell ref="A2:W3"/>
    <mergeCell ref="A4:W7"/>
  </mergeCells>
  <pageMargins left="0.7" right="0.7" top="0.75" bottom="0.75" header="0.3" footer="0.3"/>
  <pageSetup orientation="portrait" horizontalDpi="4294967295" verticalDpi="4294967295"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tabColor rgb="FF00B050"/>
  </sheetPr>
  <dimension ref="A1:X129"/>
  <sheetViews>
    <sheetView topLeftCell="B93" workbookViewId="0">
      <selection activeCell="L129" sqref="L129"/>
    </sheetView>
  </sheetViews>
  <sheetFormatPr baseColWidth="10" defaultColWidth="11.44140625" defaultRowHeight="14.4" x14ac:dyDescent="0.3"/>
  <sheetData>
    <row r="1" spans="1:24" x14ac:dyDescent="0.3">
      <c r="A1" s="766" t="s">
        <v>97</v>
      </c>
      <c r="B1" s="766"/>
      <c r="C1" s="766"/>
      <c r="D1" s="766"/>
      <c r="E1" s="766"/>
      <c r="F1" s="766"/>
      <c r="G1" s="766"/>
      <c r="H1" s="766"/>
      <c r="I1" s="766"/>
      <c r="J1" s="766"/>
      <c r="K1" s="766"/>
      <c r="L1" s="766"/>
      <c r="M1" s="766"/>
      <c r="N1" s="766"/>
      <c r="O1" s="766"/>
      <c r="P1" s="766"/>
      <c r="Q1" s="766"/>
      <c r="R1" s="766"/>
      <c r="S1" s="766"/>
      <c r="T1" s="766"/>
      <c r="U1" s="766"/>
      <c r="V1" s="766"/>
      <c r="W1" s="766"/>
    </row>
    <row r="2" spans="1:24" x14ac:dyDescent="0.3">
      <c r="A2" s="733" t="s">
        <v>632</v>
      </c>
      <c r="B2" s="733"/>
      <c r="C2" s="733"/>
      <c r="D2" s="733"/>
      <c r="E2" s="733"/>
      <c r="F2" s="733"/>
      <c r="G2" s="733"/>
      <c r="H2" s="733"/>
      <c r="I2" s="733"/>
      <c r="J2" s="733"/>
      <c r="K2" s="733"/>
      <c r="L2" s="733"/>
      <c r="M2" s="733"/>
      <c r="N2" s="733"/>
      <c r="O2" s="733"/>
      <c r="P2" s="733"/>
      <c r="Q2" s="733"/>
      <c r="R2" s="733"/>
      <c r="S2" s="733"/>
      <c r="T2" s="733"/>
      <c r="U2" s="733"/>
      <c r="V2" s="733"/>
      <c r="W2" s="733"/>
    </row>
    <row r="3" spans="1:24" x14ac:dyDescent="0.3">
      <c r="A3" s="230" t="s">
        <v>633</v>
      </c>
      <c r="B3" s="230" t="s">
        <v>634</v>
      </c>
      <c r="C3" s="230">
        <v>2015</v>
      </c>
      <c r="D3" s="230">
        <v>2016</v>
      </c>
      <c r="E3" s="230">
        <v>2017</v>
      </c>
      <c r="F3" s="230">
        <v>2018</v>
      </c>
      <c r="G3" s="230">
        <v>2019</v>
      </c>
      <c r="H3" s="230">
        <v>2020</v>
      </c>
      <c r="I3" s="230">
        <v>2021</v>
      </c>
      <c r="J3" s="230">
        <v>2022</v>
      </c>
      <c r="K3" s="230">
        <v>2023</v>
      </c>
      <c r="L3" s="230">
        <v>2024</v>
      </c>
      <c r="M3" s="230">
        <v>2025</v>
      </c>
      <c r="N3" s="230">
        <v>2026</v>
      </c>
      <c r="O3" s="230">
        <v>2027</v>
      </c>
      <c r="P3" s="230">
        <v>2028</v>
      </c>
      <c r="Q3" s="230">
        <v>2029</v>
      </c>
      <c r="R3" s="230">
        <v>2030</v>
      </c>
      <c r="S3" s="230">
        <v>2031</v>
      </c>
      <c r="T3" s="230">
        <v>2032</v>
      </c>
      <c r="U3" s="230">
        <v>2033</v>
      </c>
      <c r="V3" s="230">
        <v>2034</v>
      </c>
      <c r="W3" s="230">
        <v>2035</v>
      </c>
      <c r="X3" t="s">
        <v>635</v>
      </c>
    </row>
    <row r="4" spans="1:24" x14ac:dyDescent="0.3">
      <c r="A4" s="231" t="s">
        <v>147</v>
      </c>
      <c r="B4" t="s">
        <v>559</v>
      </c>
      <c r="C4" s="232">
        <v>2320791</v>
      </c>
      <c r="D4" s="232">
        <v>2351077</v>
      </c>
      <c r="E4" s="232">
        <v>2385018</v>
      </c>
      <c r="F4" s="232">
        <v>2427133</v>
      </c>
      <c r="G4" s="232">
        <v>2455336</v>
      </c>
      <c r="H4" s="232">
        <v>2489955</v>
      </c>
      <c r="I4" s="232">
        <v>2507620</v>
      </c>
      <c r="J4" s="232">
        <v>2514709</v>
      </c>
      <c r="K4" s="232">
        <v>2518480</v>
      </c>
      <c r="L4" s="232">
        <v>2524747</v>
      </c>
      <c r="M4" s="232">
        <v>2528343</v>
      </c>
      <c r="N4" s="232">
        <v>2526795</v>
      </c>
      <c r="O4" s="232">
        <v>2524037</v>
      </c>
      <c r="P4" s="232">
        <v>2520340</v>
      </c>
      <c r="Q4" s="232">
        <v>2515817</v>
      </c>
      <c r="R4" s="232">
        <v>2510536</v>
      </c>
      <c r="S4" s="232">
        <v>2504515</v>
      </c>
      <c r="T4" s="232">
        <v>2497704</v>
      </c>
      <c r="U4" s="232">
        <v>2490104</v>
      </c>
      <c r="V4" s="232">
        <v>2481654</v>
      </c>
      <c r="W4" s="232">
        <v>2472359</v>
      </c>
      <c r="X4" t="str">
        <f>SUBSTITUTE(SUBSTITUTE(SUBSTITUTE(SUBSTITUTE(IF(A4="","",VLOOKUP(A4,Esquemas_NORM!$A$2:$H$126,8,FALSE)),"PROVINCIA ADMINISTRATIVA Y DE PLANIFICACIÓN","PAT"),"PROVINCIA ADMINISTRATIVA Y DE PLANIFICACION","PAT"),"PROVINCIA ADMINISTRATIVA DE PLANIFICACION","PAT"),"PROVINCIA ADMINISTRATIVA Y PLANIFICACION","PAT")</f>
        <v>A la fecha no ha conformado un EAT Provincia</v>
      </c>
    </row>
    <row r="5" spans="1:24" x14ac:dyDescent="0.3">
      <c r="A5" s="231" t="s">
        <v>317</v>
      </c>
      <c r="B5" t="s">
        <v>319</v>
      </c>
      <c r="C5" s="232">
        <v>20718</v>
      </c>
      <c r="D5" s="232">
        <v>20534</v>
      </c>
      <c r="E5" s="232">
        <v>20437</v>
      </c>
      <c r="F5" s="232">
        <v>20368</v>
      </c>
      <c r="G5" s="232">
        <v>20612</v>
      </c>
      <c r="H5" s="232">
        <v>20878</v>
      </c>
      <c r="I5" s="232">
        <v>20962</v>
      </c>
      <c r="J5" s="232">
        <v>21000</v>
      </c>
      <c r="K5" s="232">
        <v>21030</v>
      </c>
      <c r="L5" s="232">
        <v>21121</v>
      </c>
      <c r="M5" s="232">
        <v>21147</v>
      </c>
      <c r="N5" s="232">
        <v>21126</v>
      </c>
      <c r="O5" s="232">
        <v>21111</v>
      </c>
      <c r="P5" s="232">
        <v>21055</v>
      </c>
      <c r="Q5" s="232">
        <v>20990</v>
      </c>
      <c r="R5" s="232">
        <v>20949</v>
      </c>
      <c r="S5" s="232">
        <v>20863</v>
      </c>
      <c r="T5" s="232">
        <v>20783</v>
      </c>
      <c r="U5" s="232">
        <v>20694</v>
      </c>
      <c r="V5" s="232">
        <v>20577</v>
      </c>
      <c r="W5" s="232">
        <v>20465</v>
      </c>
      <c r="X5" t="str">
        <f>SUBSTITUTE(SUBSTITUTE(SUBSTITUTE(SUBSTITUTE(IF(A5="","",VLOOKUP(A5,Esquemas_NORM!$A$2:$H$126,8,FALSE)),"PROVINCIA ADMINISTRATIVA Y DE PLANIFICACIÓN","PAT"),"PROVINCIA ADMINISTRATIVA Y DE PLANIFICACION","PAT"),"PROVINCIA ADMINISTRATIVA DE PLANIFICACION","PAT"),"PROVINCIA ADMINISTRATIVA Y PLANIFICACION","PAT")</f>
        <v>PAT DE LA PAZ</v>
      </c>
    </row>
    <row r="6" spans="1:24" x14ac:dyDescent="0.3">
      <c r="A6" s="231" t="s">
        <v>274</v>
      </c>
      <c r="B6" t="s">
        <v>277</v>
      </c>
      <c r="C6" s="232">
        <v>2630</v>
      </c>
      <c r="D6" s="232">
        <v>2629</v>
      </c>
      <c r="E6" s="232">
        <v>2652</v>
      </c>
      <c r="F6" s="232">
        <v>2718</v>
      </c>
      <c r="G6" s="232">
        <v>2745</v>
      </c>
      <c r="H6" s="232">
        <v>2783</v>
      </c>
      <c r="I6" s="232">
        <v>2797</v>
      </c>
      <c r="J6" s="232">
        <v>2792</v>
      </c>
      <c r="K6" s="232">
        <v>2782</v>
      </c>
      <c r="L6" s="232">
        <v>2810</v>
      </c>
      <c r="M6" s="232">
        <v>2807</v>
      </c>
      <c r="N6" s="232">
        <v>2804</v>
      </c>
      <c r="O6" s="232">
        <v>2803</v>
      </c>
      <c r="P6" s="232">
        <v>2797</v>
      </c>
      <c r="Q6" s="232">
        <v>2785</v>
      </c>
      <c r="R6" s="232">
        <v>2760</v>
      </c>
      <c r="S6" s="232">
        <v>2753</v>
      </c>
      <c r="T6" s="232">
        <v>2753</v>
      </c>
      <c r="U6" s="232">
        <v>2738</v>
      </c>
      <c r="V6" s="232">
        <v>2717</v>
      </c>
      <c r="W6" s="232">
        <v>2690</v>
      </c>
      <c r="X6" t="str">
        <f>SUBSTITUTE(SUBSTITUTE(SUBSTITUTE(SUBSTITUTE(IF(A6="","",VLOOKUP(A6,Esquemas_NORM!$A$2:$H$126,8,FALSE)),"PROVINCIA ADMINISTRATIVA Y DE PLANIFICACIÓN","PAT"),"PROVINCIA ADMINISTRATIVA Y DE PLANIFICACION","PAT"),"PROVINCIA ADMINISTRATIVA DE PLANIFICACION","PAT"),"PROVINCIA ADMINISTRATIVA Y PLANIFICACION","PAT")</f>
        <v>PAT AGROINDUSTRIAL DEL OCCIDENTE ANTIOQUEÑO</v>
      </c>
    </row>
    <row r="7" spans="1:24" x14ac:dyDescent="0.3">
      <c r="A7" s="231" t="s">
        <v>320</v>
      </c>
      <c r="B7" t="s">
        <v>322</v>
      </c>
      <c r="C7" s="232">
        <v>4680</v>
      </c>
      <c r="D7" s="232">
        <v>4620</v>
      </c>
      <c r="E7" s="232">
        <v>4600</v>
      </c>
      <c r="F7" s="232">
        <v>4642</v>
      </c>
      <c r="G7" s="232">
        <v>4759</v>
      </c>
      <c r="H7" s="232">
        <v>4872</v>
      </c>
      <c r="I7" s="232">
        <v>4962</v>
      </c>
      <c r="J7" s="232">
        <v>5042</v>
      </c>
      <c r="K7" s="232">
        <v>5130</v>
      </c>
      <c r="L7" s="232">
        <v>5196</v>
      </c>
      <c r="M7" s="232">
        <v>5285</v>
      </c>
      <c r="N7" s="232">
        <v>5347</v>
      </c>
      <c r="O7" s="232">
        <v>5426</v>
      </c>
      <c r="P7" s="232">
        <v>5512</v>
      </c>
      <c r="Q7" s="232">
        <v>5569</v>
      </c>
      <c r="R7" s="232">
        <v>5646</v>
      </c>
      <c r="S7" s="232">
        <v>5720</v>
      </c>
      <c r="T7" s="232">
        <v>5781</v>
      </c>
      <c r="U7" s="232">
        <v>5838</v>
      </c>
      <c r="V7" s="232">
        <v>5913</v>
      </c>
      <c r="W7" s="232">
        <v>5984</v>
      </c>
      <c r="X7" t="str">
        <f>SUBSTITUTE(SUBSTITUTE(SUBSTITUTE(SUBSTITUTE(IF(A7="","",VLOOKUP(A7,Esquemas_NORM!$A$2:$H$126,8,FALSE)),"PROVINCIA ADMINISTRATIVA Y DE PLANIFICACIÓN","PAT"),"PROVINCIA ADMINISTRATIVA Y DE PLANIFICACION","PAT"),"PROVINCIA ADMINISTRATIVA DE PLANIFICACION","PAT"),"PROVINCIA ADMINISTRATIVA Y PLANIFICACION","PAT")</f>
        <v>PAT DEL AGUA, BOSQUES Y EL TURISMO</v>
      </c>
    </row>
    <row r="8" spans="1:24" x14ac:dyDescent="0.3">
      <c r="A8" s="231" t="s">
        <v>370</v>
      </c>
      <c r="B8" t="s">
        <v>372</v>
      </c>
      <c r="C8" s="232">
        <v>29136</v>
      </c>
      <c r="D8" s="232">
        <v>29394</v>
      </c>
      <c r="E8" s="232">
        <v>29663</v>
      </c>
      <c r="F8" s="232">
        <v>30230</v>
      </c>
      <c r="G8" s="232">
        <v>30729</v>
      </c>
      <c r="H8" s="232">
        <v>31279</v>
      </c>
      <c r="I8" s="232">
        <v>31668</v>
      </c>
      <c r="J8" s="232">
        <v>31974</v>
      </c>
      <c r="K8" s="232">
        <v>32238</v>
      </c>
      <c r="L8" s="232">
        <v>32595</v>
      </c>
      <c r="M8" s="232">
        <v>32858</v>
      </c>
      <c r="N8" s="232">
        <v>33092</v>
      </c>
      <c r="O8" s="232">
        <v>33286</v>
      </c>
      <c r="P8" s="232">
        <v>33510</v>
      </c>
      <c r="Q8" s="232">
        <v>33686</v>
      </c>
      <c r="R8" s="232">
        <v>33870</v>
      </c>
      <c r="S8" s="232">
        <v>34025</v>
      </c>
      <c r="T8" s="232">
        <v>34162</v>
      </c>
      <c r="U8" s="232">
        <v>34288</v>
      </c>
      <c r="V8" s="232">
        <v>34421</v>
      </c>
      <c r="W8" s="232">
        <v>34512</v>
      </c>
      <c r="X8" t="str">
        <f>SUBSTITUTE(SUBSTITUTE(SUBSTITUTE(SUBSTITUTE(IF(A8="","",VLOOKUP(A8,Esquemas_NORM!$A$2:$H$126,8,FALSE)),"PROVINCIA ADMINISTRATIVA Y DE PLANIFICACIÓN","PAT"),"PROVINCIA ADMINISTRATIVA Y DE PLANIFICACION","PAT"),"PROVINCIA ADMINISTRATIVA DE PLANIFICACION","PAT"),"PROVINCIA ADMINISTRATIVA Y PLANIFICACION","PAT")</f>
        <v>PAT DE PENDERISCO Y SINIFANÁ</v>
      </c>
    </row>
    <row r="9" spans="1:24" x14ac:dyDescent="0.3">
      <c r="A9" s="231" t="s">
        <v>213</v>
      </c>
      <c r="B9" t="s">
        <v>215</v>
      </c>
      <c r="C9" s="232">
        <v>24951</v>
      </c>
      <c r="D9" s="232">
        <v>25194</v>
      </c>
      <c r="E9" s="232">
        <v>25518</v>
      </c>
      <c r="F9" s="232">
        <v>25935</v>
      </c>
      <c r="G9" s="232">
        <v>26501</v>
      </c>
      <c r="H9" s="232">
        <v>27066</v>
      </c>
      <c r="I9" s="232">
        <v>27516</v>
      </c>
      <c r="J9" s="232">
        <v>27923</v>
      </c>
      <c r="K9" s="232">
        <v>28334</v>
      </c>
      <c r="L9" s="232">
        <v>28716</v>
      </c>
      <c r="M9" s="232">
        <v>29054</v>
      </c>
      <c r="N9" s="232">
        <v>29394</v>
      </c>
      <c r="O9" s="232">
        <v>29697</v>
      </c>
      <c r="P9" s="232">
        <v>29984</v>
      </c>
      <c r="Q9" s="232">
        <v>30255</v>
      </c>
      <c r="R9" s="232">
        <v>30504</v>
      </c>
      <c r="S9" s="232">
        <v>30759</v>
      </c>
      <c r="T9" s="232">
        <v>30980</v>
      </c>
      <c r="U9" s="232">
        <v>31199</v>
      </c>
      <c r="V9" s="232">
        <v>31379</v>
      </c>
      <c r="W9" s="232">
        <v>31566</v>
      </c>
      <c r="X9" t="str">
        <f>SUBSTITUTE(SUBSTITUTE(SUBSTITUTE(SUBSTITUTE(IF(A9="","",VLOOKUP(A9,Esquemas_NORM!$A$2:$H$126,8,FALSE)),"PROVINCIA ADMINISTRATIVA Y DE PLANIFICACIÓN","PAT"),"PROVINCIA ADMINISTRATIVA Y DE PLANIFICACION","PAT"),"PROVINCIA ADMINISTRATIVA DE PLANIFICACION","PAT"),"PROVINCIA ADMINISTRATIVA Y PLANIFICACION","PAT")</f>
        <v>PAT MINERO AGROECOLOGICA</v>
      </c>
    </row>
    <row r="10" spans="1:24" x14ac:dyDescent="0.3">
      <c r="A10" s="231" t="s">
        <v>373</v>
      </c>
      <c r="B10" t="s">
        <v>375</v>
      </c>
      <c r="C10" s="232">
        <v>42505</v>
      </c>
      <c r="D10" s="232">
        <v>42683</v>
      </c>
      <c r="E10" s="232">
        <v>42817</v>
      </c>
      <c r="F10" s="232">
        <v>43265</v>
      </c>
      <c r="G10" s="232">
        <v>43759</v>
      </c>
      <c r="H10" s="232">
        <v>44325</v>
      </c>
      <c r="I10" s="232">
        <v>44621</v>
      </c>
      <c r="J10" s="232">
        <v>44816</v>
      </c>
      <c r="K10" s="232">
        <v>44976</v>
      </c>
      <c r="L10" s="232">
        <v>45212</v>
      </c>
      <c r="M10" s="232">
        <v>45367</v>
      </c>
      <c r="N10" s="232">
        <v>45436</v>
      </c>
      <c r="O10" s="232">
        <v>45497</v>
      </c>
      <c r="P10" s="232">
        <v>45526</v>
      </c>
      <c r="Q10" s="232">
        <v>45545</v>
      </c>
      <c r="R10" s="232">
        <v>45543</v>
      </c>
      <c r="S10" s="232">
        <v>45513</v>
      </c>
      <c r="T10" s="232">
        <v>45471</v>
      </c>
      <c r="U10" s="232">
        <v>45408</v>
      </c>
      <c r="V10" s="232">
        <v>45330</v>
      </c>
      <c r="W10" s="232">
        <v>45225</v>
      </c>
      <c r="X10" t="str">
        <f>SUBSTITUTE(SUBSTITUTE(SUBSTITUTE(SUBSTITUTE(IF(A10="","",VLOOKUP(A10,Esquemas_NORM!$A$2:$H$126,8,FALSE)),"PROVINCIA ADMINISTRATIVA Y DE PLANIFICACIÓN","PAT"),"PROVINCIA ADMINISTRATIVA Y DE PLANIFICACION","PAT"),"PROVINCIA ADMINISTRATIVA DE PLANIFICACION","PAT"),"PROVINCIA ADMINISTRATIVA Y PLANIFICACION","PAT")</f>
        <v>PAT SAN JUAN</v>
      </c>
    </row>
    <row r="11" spans="1:24" x14ac:dyDescent="0.3">
      <c r="A11" s="231" t="s">
        <v>376</v>
      </c>
      <c r="B11" t="s">
        <v>377</v>
      </c>
      <c r="C11" s="232">
        <v>5796</v>
      </c>
      <c r="D11" s="232">
        <v>5781</v>
      </c>
      <c r="E11" s="232">
        <v>5745</v>
      </c>
      <c r="F11" s="232">
        <v>5758</v>
      </c>
      <c r="G11" s="232">
        <v>5846</v>
      </c>
      <c r="H11" s="232">
        <v>5944</v>
      </c>
      <c r="I11" s="232">
        <v>5999</v>
      </c>
      <c r="J11" s="232">
        <v>6035</v>
      </c>
      <c r="K11" s="232">
        <v>6096</v>
      </c>
      <c r="L11" s="232">
        <v>6149</v>
      </c>
      <c r="M11" s="232">
        <v>6203</v>
      </c>
      <c r="N11" s="232">
        <v>6214</v>
      </c>
      <c r="O11" s="232">
        <v>6254</v>
      </c>
      <c r="P11" s="232">
        <v>6293</v>
      </c>
      <c r="Q11" s="232">
        <v>6322</v>
      </c>
      <c r="R11" s="232">
        <v>6314</v>
      </c>
      <c r="S11" s="232">
        <v>6346</v>
      </c>
      <c r="T11" s="232">
        <v>6352</v>
      </c>
      <c r="U11" s="232">
        <v>6378</v>
      </c>
      <c r="V11" s="232">
        <v>6393</v>
      </c>
      <c r="W11" s="232">
        <v>6402</v>
      </c>
      <c r="X11" t="str">
        <f>SUBSTITUTE(SUBSTITUTE(SUBSTITUTE(SUBSTITUTE(IF(A11="","",VLOOKUP(A11,Esquemas_NORM!$A$2:$H$126,8,FALSE)),"PROVINCIA ADMINISTRATIVA Y DE PLANIFICACIÓN","PAT"),"PROVINCIA ADMINISTRATIVA Y DE PLANIFICACION","PAT"),"PROVINCIA ADMINISTRATIVA DE PLANIFICACION","PAT"),"PROVINCIA ADMINISTRATIVA Y PLANIFICACION","PAT")</f>
        <v>PAT DE PENDERISCO Y SINIFANÁ</v>
      </c>
    </row>
    <row r="12" spans="1:24" x14ac:dyDescent="0.3">
      <c r="A12" s="231" t="s">
        <v>237</v>
      </c>
      <c r="B12" t="s">
        <v>239</v>
      </c>
      <c r="C12" s="232">
        <v>11538</v>
      </c>
      <c r="D12" s="232">
        <v>11486</v>
      </c>
      <c r="E12" s="232">
        <v>11396</v>
      </c>
      <c r="F12" s="232">
        <v>11444</v>
      </c>
      <c r="G12" s="232">
        <v>11687</v>
      </c>
      <c r="H12" s="232">
        <v>11950</v>
      </c>
      <c r="I12" s="232">
        <v>12064</v>
      </c>
      <c r="J12" s="232">
        <v>12153</v>
      </c>
      <c r="K12" s="232">
        <v>12256</v>
      </c>
      <c r="L12" s="232">
        <v>12413</v>
      </c>
      <c r="M12" s="232">
        <v>12511</v>
      </c>
      <c r="N12" s="232">
        <v>12558</v>
      </c>
      <c r="O12" s="232">
        <v>12632</v>
      </c>
      <c r="P12" s="232">
        <v>12655</v>
      </c>
      <c r="Q12" s="232">
        <v>12723</v>
      </c>
      <c r="R12" s="232">
        <v>12748</v>
      </c>
      <c r="S12" s="232">
        <v>12771</v>
      </c>
      <c r="T12" s="232">
        <v>12801</v>
      </c>
      <c r="U12" s="232">
        <v>12804</v>
      </c>
      <c r="V12" s="232">
        <v>12808</v>
      </c>
      <c r="W12" s="232">
        <v>12808</v>
      </c>
      <c r="X12" t="str">
        <f>SUBSTITUTE(SUBSTITUTE(SUBSTITUTE(SUBSTITUTE(IF(A12="","",VLOOKUP(A12,Esquemas_NORM!$A$2:$H$126,8,FALSE)),"PROVINCIA ADMINISTRATIVA Y DE PLANIFICACIÓN","PAT"),"PROVINCIA ADMINISTRATIVA Y DE PLANIFICACION","PAT"),"PROVINCIA ADMINISTRATIVA DE PLANIFICACION","PAT"),"PROVINCIA ADMINISTRATIVA Y PLANIFICACION","PAT")</f>
        <v>PAT BIOENERGÉTICA DEL NORTE DE ANTIOQUIA</v>
      </c>
    </row>
    <row r="13" spans="1:24" x14ac:dyDescent="0.3">
      <c r="A13" s="231" t="s">
        <v>216</v>
      </c>
      <c r="B13" t="s">
        <v>217</v>
      </c>
      <c r="C13" s="232">
        <v>17534</v>
      </c>
      <c r="D13" s="232">
        <v>17723</v>
      </c>
      <c r="E13" s="232">
        <v>17991</v>
      </c>
      <c r="F13" s="232">
        <v>18317</v>
      </c>
      <c r="G13" s="232">
        <v>18801</v>
      </c>
      <c r="H13" s="232">
        <v>19295</v>
      </c>
      <c r="I13" s="232">
        <v>19662</v>
      </c>
      <c r="J13" s="232">
        <v>20007</v>
      </c>
      <c r="K13" s="232">
        <v>20320</v>
      </c>
      <c r="L13" s="232">
        <v>20688</v>
      </c>
      <c r="M13" s="232">
        <v>21035</v>
      </c>
      <c r="N13" s="232">
        <v>21307</v>
      </c>
      <c r="O13" s="232">
        <v>21600</v>
      </c>
      <c r="P13" s="232">
        <v>21878</v>
      </c>
      <c r="Q13" s="232">
        <v>22148</v>
      </c>
      <c r="R13" s="232">
        <v>22422</v>
      </c>
      <c r="S13" s="232">
        <v>22685</v>
      </c>
      <c r="T13" s="232">
        <v>22954</v>
      </c>
      <c r="U13" s="232">
        <v>23176</v>
      </c>
      <c r="V13" s="232">
        <v>23420</v>
      </c>
      <c r="W13" s="232">
        <v>23664</v>
      </c>
      <c r="X13" t="str">
        <f>SUBSTITUTE(SUBSTITUTE(SUBSTITUTE(SUBSTITUTE(IF(A13="","",VLOOKUP(A13,Esquemas_NORM!$A$2:$H$126,8,FALSE)),"PROVINCIA ADMINISTRATIVA Y DE PLANIFICACIÓN","PAT"),"PROVINCIA ADMINISTRATIVA Y DE PLANIFICACION","PAT"),"PROVINCIA ADMINISTRATIVA DE PLANIFICACION","PAT"),"PROVINCIA ADMINISTRATIVA Y PLANIFICACION","PAT")</f>
        <v>PAT BIOENERGÉTICA DEL NORTE DE ANTIOQUIA</v>
      </c>
    </row>
    <row r="14" spans="1:24" x14ac:dyDescent="0.3">
      <c r="A14" s="231" t="s">
        <v>309</v>
      </c>
      <c r="B14" t="s">
        <v>636</v>
      </c>
      <c r="C14" s="232">
        <v>25252</v>
      </c>
      <c r="D14" s="232">
        <v>25462</v>
      </c>
      <c r="E14" s="232">
        <v>25808</v>
      </c>
      <c r="F14" s="232">
        <v>26167</v>
      </c>
      <c r="G14" s="232">
        <v>26520</v>
      </c>
      <c r="H14" s="232">
        <v>26905</v>
      </c>
      <c r="I14" s="232">
        <v>27275</v>
      </c>
      <c r="J14" s="232">
        <v>27582</v>
      </c>
      <c r="K14" s="232">
        <v>27882</v>
      </c>
      <c r="L14" s="232">
        <v>28130</v>
      </c>
      <c r="M14" s="232">
        <v>28421</v>
      </c>
      <c r="N14" s="232">
        <v>28673</v>
      </c>
      <c r="O14" s="232">
        <v>28926</v>
      </c>
      <c r="P14" s="232">
        <v>29159</v>
      </c>
      <c r="Q14" s="232">
        <v>29406</v>
      </c>
      <c r="R14" s="232">
        <v>29633</v>
      </c>
      <c r="S14" s="232">
        <v>29859</v>
      </c>
      <c r="T14" s="232">
        <v>30073</v>
      </c>
      <c r="U14" s="232">
        <v>30281</v>
      </c>
      <c r="V14" s="232">
        <v>30466</v>
      </c>
      <c r="W14" s="232">
        <v>30684</v>
      </c>
      <c r="X14" t="str">
        <f>SUBSTITUTE(SUBSTITUTE(SUBSTITUTE(SUBSTITUTE(IF(A14="","",VLOOKUP(A14,Esquemas_NORM!$A$2:$H$126,8,FALSE)),"PROVINCIA ADMINISTRATIVA Y DE PLANIFICACIÓN","PAT"),"PROVINCIA ADMINISTRATIVA Y DE PLANIFICACION","PAT"),"PROVINCIA ADMINISTRATIVA DE PLANIFICACION","PAT"),"PROVINCIA ADMINISTRATIVA Y PLANIFICACION","PAT")</f>
        <v>PAT TURÍSTICA Y AGROECOLÓGICA DEL OCCIDENTE ANTIOQUEÑO</v>
      </c>
    </row>
    <row r="15" spans="1:24" x14ac:dyDescent="0.3">
      <c r="A15" s="231" t="s">
        <v>278</v>
      </c>
      <c r="B15" t="s">
        <v>280</v>
      </c>
      <c r="C15" s="232">
        <v>6976</v>
      </c>
      <c r="D15" s="232">
        <v>6961</v>
      </c>
      <c r="E15" s="232">
        <v>6970</v>
      </c>
      <c r="F15" s="232">
        <v>7013</v>
      </c>
      <c r="G15" s="232">
        <v>7162</v>
      </c>
      <c r="H15" s="232">
        <v>7340</v>
      </c>
      <c r="I15" s="232">
        <v>7421</v>
      </c>
      <c r="J15" s="232">
        <v>7473</v>
      </c>
      <c r="K15" s="232">
        <v>7543</v>
      </c>
      <c r="L15" s="232">
        <v>7628</v>
      </c>
      <c r="M15" s="232">
        <v>7681</v>
      </c>
      <c r="N15" s="232">
        <v>7737</v>
      </c>
      <c r="O15" s="232">
        <v>7775</v>
      </c>
      <c r="P15" s="232">
        <v>7800</v>
      </c>
      <c r="Q15" s="232">
        <v>7842</v>
      </c>
      <c r="R15" s="232">
        <v>7841</v>
      </c>
      <c r="S15" s="232">
        <v>7855</v>
      </c>
      <c r="T15" s="232">
        <v>7861</v>
      </c>
      <c r="U15" s="232">
        <v>7864</v>
      </c>
      <c r="V15" s="232">
        <v>7879</v>
      </c>
      <c r="W15" s="232">
        <v>7871</v>
      </c>
      <c r="X15" t="str">
        <f>SUBSTITUTE(SUBSTITUTE(SUBSTITUTE(SUBSTITUTE(IF(A15="","",VLOOKUP(A15,Esquemas_NORM!$A$2:$H$126,8,FALSE)),"PROVINCIA ADMINISTRATIVA Y DE PLANIFICACIÓN","PAT"),"PROVINCIA ADMINISTRATIVA Y DE PLANIFICACION","PAT"),"PROVINCIA ADMINISTRATIVA DE PLANIFICACION","PAT"),"PROVINCIA ADMINISTRATIVA Y PLANIFICACION","PAT")</f>
        <v>PAT DE PENDERISCO Y SINIFANÁ</v>
      </c>
    </row>
    <row r="16" spans="1:24" x14ac:dyDescent="0.3">
      <c r="A16" s="231" t="s">
        <v>421</v>
      </c>
      <c r="B16" t="s">
        <v>424</v>
      </c>
      <c r="C16" s="232">
        <v>113243</v>
      </c>
      <c r="D16" s="232">
        <v>115555</v>
      </c>
      <c r="E16" s="232">
        <v>118064</v>
      </c>
      <c r="F16" s="232">
        <v>121014</v>
      </c>
      <c r="G16" s="232">
        <v>121255</v>
      </c>
      <c r="H16" s="232">
        <v>121664</v>
      </c>
      <c r="I16" s="232">
        <v>122772</v>
      </c>
      <c r="J16" s="232">
        <v>123578</v>
      </c>
      <c r="K16" s="232">
        <v>124339</v>
      </c>
      <c r="L16" s="232">
        <v>124423</v>
      </c>
      <c r="M16" s="232">
        <v>125203</v>
      </c>
      <c r="N16" s="232">
        <v>125881</v>
      </c>
      <c r="O16" s="232">
        <v>126544</v>
      </c>
      <c r="P16" s="232">
        <v>127169</v>
      </c>
      <c r="Q16" s="232">
        <v>127849</v>
      </c>
      <c r="R16" s="232">
        <v>128467</v>
      </c>
      <c r="S16" s="232">
        <v>129129</v>
      </c>
      <c r="T16" s="232">
        <v>129762</v>
      </c>
      <c r="U16" s="232">
        <v>130411</v>
      </c>
      <c r="V16" s="232">
        <v>131022</v>
      </c>
      <c r="W16" s="232">
        <v>131636</v>
      </c>
      <c r="X16" t="str">
        <f>SUBSTITUTE(SUBSTITUTE(SUBSTITUTE(SUBSTITUTE(IF(A16="","",VLOOKUP(A16,Esquemas_NORM!$A$2:$H$126,8,FALSE)),"PROVINCIA ADMINISTRATIVA Y DE PLANIFICACIÓN","PAT"),"PROVINCIA ADMINISTRATIVA Y DE PLANIFICACION","PAT"),"PROVINCIA ADMINISTRATIVA DE PLANIFICACION","PAT"),"PROVINCIA ADMINISTRATIVA Y PLANIFICACION","PAT")</f>
        <v>A la fecha no ha conformado un EAT Provincia</v>
      </c>
    </row>
    <row r="17" spans="1:24" x14ac:dyDescent="0.3">
      <c r="A17" s="231" t="s">
        <v>425</v>
      </c>
      <c r="B17" t="s">
        <v>426</v>
      </c>
      <c r="C17" s="232">
        <v>28917</v>
      </c>
      <c r="D17" s="232">
        <v>28981</v>
      </c>
      <c r="E17" s="232">
        <v>29045</v>
      </c>
      <c r="F17" s="232">
        <v>29307</v>
      </c>
      <c r="G17" s="232">
        <v>29738</v>
      </c>
      <c r="H17" s="232">
        <v>30210</v>
      </c>
      <c r="I17" s="232">
        <v>30559</v>
      </c>
      <c r="J17" s="232">
        <v>30853</v>
      </c>
      <c r="K17" s="232">
        <v>31150</v>
      </c>
      <c r="L17" s="232">
        <v>31449</v>
      </c>
      <c r="M17" s="232">
        <v>31707</v>
      </c>
      <c r="N17" s="232">
        <v>31950</v>
      </c>
      <c r="O17" s="232">
        <v>32169</v>
      </c>
      <c r="P17" s="232">
        <v>32373</v>
      </c>
      <c r="Q17" s="232">
        <v>32557</v>
      </c>
      <c r="R17" s="232">
        <v>32729</v>
      </c>
      <c r="S17" s="232">
        <v>32894</v>
      </c>
      <c r="T17" s="232">
        <v>33054</v>
      </c>
      <c r="U17" s="232">
        <v>33196</v>
      </c>
      <c r="V17" s="232">
        <v>33301</v>
      </c>
      <c r="W17" s="232">
        <v>33417</v>
      </c>
      <c r="X17" t="str">
        <f>SUBSTITUTE(SUBSTITUTE(SUBSTITUTE(SUBSTITUTE(IF(A17="","",VLOOKUP(A17,Esquemas_NORM!$A$2:$H$126,8,FALSE)),"PROVINCIA ADMINISTRATIVA Y DE PLANIFICACIÓN","PAT"),"PROVINCIA ADMINISTRATIVA Y DE PLANIFICACION","PAT"),"PROVINCIA ADMINISTRATIVA DE PLANIFICACION","PAT"),"PROVINCIA ADMINISTRATIVA Y PLANIFICACION","PAT")</f>
        <v>A la fecha no ha conformado un EAT Provincia</v>
      </c>
    </row>
    <row r="18" spans="1:24" x14ac:dyDescent="0.3">
      <c r="A18" s="231" t="s">
        <v>323</v>
      </c>
      <c r="B18" t="s">
        <v>325</v>
      </c>
      <c r="C18" s="232">
        <v>8098</v>
      </c>
      <c r="D18" s="232">
        <v>7929</v>
      </c>
      <c r="E18" s="232">
        <v>7771</v>
      </c>
      <c r="F18" s="232">
        <v>7687</v>
      </c>
      <c r="G18" s="232">
        <v>7798</v>
      </c>
      <c r="H18" s="232">
        <v>7916</v>
      </c>
      <c r="I18" s="232">
        <v>7972</v>
      </c>
      <c r="J18" s="232">
        <v>8030</v>
      </c>
      <c r="K18" s="232">
        <v>8099</v>
      </c>
      <c r="L18" s="232">
        <v>8170</v>
      </c>
      <c r="M18" s="232">
        <v>8215</v>
      </c>
      <c r="N18" s="232">
        <v>8242</v>
      </c>
      <c r="O18" s="232">
        <v>8293</v>
      </c>
      <c r="P18" s="232">
        <v>8333</v>
      </c>
      <c r="Q18" s="232">
        <v>8365</v>
      </c>
      <c r="R18" s="232">
        <v>8398</v>
      </c>
      <c r="S18" s="232">
        <v>8431</v>
      </c>
      <c r="T18" s="232">
        <v>8439</v>
      </c>
      <c r="U18" s="232">
        <v>8474</v>
      </c>
      <c r="V18" s="232">
        <v>8486</v>
      </c>
      <c r="W18" s="232">
        <v>8515</v>
      </c>
      <c r="X18" t="str">
        <f>SUBSTITUTE(SUBSTITUTE(SUBSTITUTE(SUBSTITUTE(IF(A18="","",VLOOKUP(A18,Esquemas_NORM!$A$2:$H$126,8,FALSE)),"PROVINCIA ADMINISTRATIVA Y DE PLANIFICACIÓN","PAT"),"PROVINCIA ADMINISTRATIVA Y DE PLANIFICACION","PAT"),"PROVINCIA ADMINISTRATIVA DE PLANIFICACION","PAT"),"PROVINCIA ADMINISTRATIVA Y PLANIFICACION","PAT")</f>
        <v>PAT DE LA PAZ</v>
      </c>
    </row>
    <row r="19" spans="1:24" x14ac:dyDescent="0.3">
      <c r="A19" s="231" t="s">
        <v>281</v>
      </c>
      <c r="B19" t="s">
        <v>282</v>
      </c>
      <c r="C19" s="232">
        <v>5282</v>
      </c>
      <c r="D19" s="232">
        <v>5212</v>
      </c>
      <c r="E19" s="232">
        <v>5189</v>
      </c>
      <c r="F19" s="232">
        <v>5142</v>
      </c>
      <c r="G19" s="232">
        <v>5208</v>
      </c>
      <c r="H19" s="232">
        <v>5268</v>
      </c>
      <c r="I19" s="232">
        <v>5286</v>
      </c>
      <c r="J19" s="232">
        <v>5295</v>
      </c>
      <c r="K19" s="232">
        <v>5286</v>
      </c>
      <c r="L19" s="232">
        <v>5308</v>
      </c>
      <c r="M19" s="232">
        <v>5310</v>
      </c>
      <c r="N19" s="232">
        <v>5292</v>
      </c>
      <c r="O19" s="232">
        <v>5281</v>
      </c>
      <c r="P19" s="232">
        <v>5260</v>
      </c>
      <c r="Q19" s="232">
        <v>5242</v>
      </c>
      <c r="R19" s="232">
        <v>5223</v>
      </c>
      <c r="S19" s="232">
        <v>5204</v>
      </c>
      <c r="T19" s="232">
        <v>5153</v>
      </c>
      <c r="U19" s="232">
        <v>5129</v>
      </c>
      <c r="V19" s="232">
        <v>5082</v>
      </c>
      <c r="W19" s="232">
        <v>5064</v>
      </c>
      <c r="X19" t="str">
        <f>SUBSTITUTE(SUBSTITUTE(SUBSTITUTE(SUBSTITUTE(IF(A19="","",VLOOKUP(A19,Esquemas_NORM!$A$2:$H$126,8,FALSE)),"PROVINCIA ADMINISTRATIVA Y DE PLANIFICACIÓN","PAT"),"PROVINCIA ADMINISTRATIVA Y DE PLANIFICACION","PAT"),"PROVINCIA ADMINISTRATIVA DE PLANIFICACION","PAT"),"PROVINCIA ADMINISTRATIVA Y PLANIFICACION","PAT")</f>
        <v>A la fecha no ha conformado un EAT Provincia</v>
      </c>
    </row>
    <row r="20" spans="1:24" x14ac:dyDescent="0.3">
      <c r="A20" s="231" t="s">
        <v>152</v>
      </c>
      <c r="B20" t="s">
        <v>153</v>
      </c>
      <c r="C20" s="232">
        <v>49550</v>
      </c>
      <c r="D20" s="232">
        <v>50281</v>
      </c>
      <c r="E20" s="232">
        <v>51049</v>
      </c>
      <c r="F20" s="232">
        <v>51974</v>
      </c>
      <c r="G20" s="232">
        <v>55001</v>
      </c>
      <c r="H20" s="232">
        <v>58353</v>
      </c>
      <c r="I20" s="232">
        <v>59570</v>
      </c>
      <c r="J20" s="232">
        <v>60571</v>
      </c>
      <c r="K20" s="232">
        <v>61506</v>
      </c>
      <c r="L20" s="232">
        <v>62506</v>
      </c>
      <c r="M20" s="232">
        <v>63455</v>
      </c>
      <c r="N20" s="232">
        <v>64314</v>
      </c>
      <c r="O20" s="232">
        <v>65140</v>
      </c>
      <c r="P20" s="232">
        <v>65941</v>
      </c>
      <c r="Q20" s="232">
        <v>66737</v>
      </c>
      <c r="R20" s="232">
        <v>67538</v>
      </c>
      <c r="S20" s="232">
        <v>68290</v>
      </c>
      <c r="T20" s="232">
        <v>69033</v>
      </c>
      <c r="U20" s="232">
        <v>69760</v>
      </c>
      <c r="V20" s="232">
        <v>70485</v>
      </c>
      <c r="W20" s="232">
        <v>71146</v>
      </c>
      <c r="X20" t="str">
        <f>SUBSTITUTE(SUBSTITUTE(SUBSTITUTE(SUBSTITUTE(IF(A20="","",VLOOKUP(A20,Esquemas_NORM!$A$2:$H$126,8,FALSE)),"PROVINCIA ADMINISTRATIVA Y DE PLANIFICACIÓN","PAT"),"PROVINCIA ADMINISTRATIVA Y DE PLANIFICACION","PAT"),"PROVINCIA ADMINISTRATIVA DE PLANIFICACION","PAT"),"PROVINCIA ADMINISTRATIVA Y PLANIFICACION","PAT")</f>
        <v>A la fecha no ha conformado un EAT Provincia</v>
      </c>
    </row>
    <row r="21" spans="1:24" x14ac:dyDescent="0.3">
      <c r="A21" s="231" t="s">
        <v>240</v>
      </c>
      <c r="B21" t="s">
        <v>241</v>
      </c>
      <c r="C21" s="232">
        <v>5946</v>
      </c>
      <c r="D21" s="232">
        <v>5938</v>
      </c>
      <c r="E21" s="232">
        <v>5952</v>
      </c>
      <c r="F21" s="232">
        <v>5996</v>
      </c>
      <c r="G21" s="232">
        <v>6072</v>
      </c>
      <c r="H21" s="232">
        <v>6171</v>
      </c>
      <c r="I21" s="232">
        <v>6175</v>
      </c>
      <c r="J21" s="232">
        <v>6163</v>
      </c>
      <c r="K21" s="232">
        <v>6149</v>
      </c>
      <c r="L21" s="232">
        <v>6193</v>
      </c>
      <c r="M21" s="232">
        <v>6151</v>
      </c>
      <c r="N21" s="232">
        <v>6148</v>
      </c>
      <c r="O21" s="232">
        <v>6127</v>
      </c>
      <c r="P21" s="232">
        <v>6077</v>
      </c>
      <c r="Q21" s="232">
        <v>6049</v>
      </c>
      <c r="R21" s="232">
        <v>6025</v>
      </c>
      <c r="S21" s="232">
        <v>5964</v>
      </c>
      <c r="T21" s="232">
        <v>5917</v>
      </c>
      <c r="U21" s="232">
        <v>5873</v>
      </c>
      <c r="V21" s="232">
        <v>5842</v>
      </c>
      <c r="W21" s="232">
        <v>5778</v>
      </c>
      <c r="X21" t="str">
        <f>SUBSTITUTE(SUBSTITUTE(SUBSTITUTE(SUBSTITUTE(IF(A21="","",VLOOKUP(A21,Esquemas_NORM!$A$2:$H$126,8,FALSE)),"PROVINCIA ADMINISTRATIVA Y DE PLANIFICACIÓN","PAT"),"PROVINCIA ADMINISTRATIVA Y DE PLANIFICACION","PAT"),"PROVINCIA ADMINISTRATIVA DE PLANIFICACION","PAT"),"PROVINCIA ADMINISTRATIVA Y PLANIFICACION","PAT")</f>
        <v>PAT DEL RIO GRANDE</v>
      </c>
    </row>
    <row r="22" spans="1:24" x14ac:dyDescent="0.3">
      <c r="A22" s="231" t="s">
        <v>155</v>
      </c>
      <c r="B22" t="s">
        <v>156</v>
      </c>
      <c r="C22" s="232">
        <v>490014</v>
      </c>
      <c r="D22" s="232">
        <v>499621</v>
      </c>
      <c r="E22" s="232">
        <v>510031</v>
      </c>
      <c r="F22" s="232">
        <v>522259</v>
      </c>
      <c r="G22" s="232">
        <v>537451</v>
      </c>
      <c r="H22" s="232">
        <v>553577</v>
      </c>
      <c r="I22" s="232">
        <v>565630</v>
      </c>
      <c r="J22" s="232">
        <v>575253</v>
      </c>
      <c r="K22" s="232">
        <v>584062</v>
      </c>
      <c r="L22" s="232">
        <v>593344</v>
      </c>
      <c r="M22" s="232">
        <v>601916</v>
      </c>
      <c r="N22" s="232">
        <v>609168</v>
      </c>
      <c r="O22" s="232">
        <v>616000</v>
      </c>
      <c r="P22" s="232">
        <v>622498</v>
      </c>
      <c r="Q22" s="232">
        <v>628660</v>
      </c>
      <c r="R22" s="232">
        <v>634516</v>
      </c>
      <c r="S22" s="232">
        <v>640097</v>
      </c>
      <c r="T22" s="232">
        <v>645323</v>
      </c>
      <c r="U22" s="232">
        <v>650254</v>
      </c>
      <c r="V22" s="232">
        <v>654838</v>
      </c>
      <c r="W22" s="232">
        <v>659094</v>
      </c>
      <c r="X22" t="str">
        <f>SUBSTITUTE(SUBSTITUTE(SUBSTITUTE(SUBSTITUTE(IF(A22="","",VLOOKUP(A22,Esquemas_NORM!$A$2:$H$126,8,FALSE)),"PROVINCIA ADMINISTRATIVA Y DE PLANIFICACIÓN","PAT"),"PROVINCIA ADMINISTRATIVA Y DE PLANIFICACION","PAT"),"PROVINCIA ADMINISTRATIVA DE PLANIFICACION","PAT"),"PROVINCIA ADMINISTRATIVA Y PLANIFICACION","PAT")</f>
        <v>A la fecha no ha conformado un EAT Provincia</v>
      </c>
    </row>
    <row r="23" spans="1:24" x14ac:dyDescent="0.3">
      <c r="A23" s="231" t="s">
        <v>378</v>
      </c>
      <c r="B23" t="s">
        <v>379</v>
      </c>
      <c r="C23" s="232">
        <v>10549</v>
      </c>
      <c r="D23" s="232">
        <v>10484</v>
      </c>
      <c r="E23" s="232">
        <v>10377</v>
      </c>
      <c r="F23" s="232">
        <v>10311</v>
      </c>
      <c r="G23" s="232">
        <v>10446</v>
      </c>
      <c r="H23" s="232">
        <v>10604</v>
      </c>
      <c r="I23" s="232">
        <v>10661</v>
      </c>
      <c r="J23" s="232">
        <v>10683</v>
      </c>
      <c r="K23" s="232">
        <v>10686</v>
      </c>
      <c r="L23" s="232">
        <v>10758</v>
      </c>
      <c r="M23" s="232">
        <v>10751</v>
      </c>
      <c r="N23" s="232">
        <v>10743</v>
      </c>
      <c r="O23" s="232">
        <v>10731</v>
      </c>
      <c r="P23" s="232">
        <v>10712</v>
      </c>
      <c r="Q23" s="232">
        <v>10696</v>
      </c>
      <c r="R23" s="232">
        <v>10656</v>
      </c>
      <c r="S23" s="232">
        <v>10611</v>
      </c>
      <c r="T23" s="232">
        <v>10564</v>
      </c>
      <c r="U23" s="232">
        <v>10509</v>
      </c>
      <c r="V23" s="232">
        <v>10475</v>
      </c>
      <c r="W23" s="232">
        <v>10409</v>
      </c>
      <c r="X23" t="str">
        <f>SUBSTITUTE(SUBSTITUTE(SUBSTITUTE(SUBSTITUTE(IF(A23="","",VLOOKUP(A23,Esquemas_NORM!$A$2:$H$126,8,FALSE)),"PROVINCIA ADMINISTRATIVA Y DE PLANIFICACIÓN","PAT"),"PROVINCIA ADMINISTRATIVA Y DE PLANIFICACION","PAT"),"PROVINCIA ADMINISTRATIVA DE PLANIFICACION","PAT"),"PROVINCIA ADMINISTRATIVA Y PLANIFICACION","PAT")</f>
        <v>PAT SAN JUAN</v>
      </c>
    </row>
    <row r="24" spans="1:24" x14ac:dyDescent="0.3">
      <c r="A24" s="231" t="s">
        <v>380</v>
      </c>
      <c r="B24" t="s">
        <v>381</v>
      </c>
      <c r="C24" s="232">
        <v>15427</v>
      </c>
      <c r="D24" s="232">
        <v>15445</v>
      </c>
      <c r="E24" s="232">
        <v>15494</v>
      </c>
      <c r="F24" s="232">
        <v>15597</v>
      </c>
      <c r="G24" s="232">
        <v>15929</v>
      </c>
      <c r="H24" s="232">
        <v>16251</v>
      </c>
      <c r="I24" s="232">
        <v>16416</v>
      </c>
      <c r="J24" s="232">
        <v>16529</v>
      </c>
      <c r="K24" s="232">
        <v>16667</v>
      </c>
      <c r="L24" s="232">
        <v>16861</v>
      </c>
      <c r="M24" s="232">
        <v>16980</v>
      </c>
      <c r="N24" s="232">
        <v>17068</v>
      </c>
      <c r="O24" s="232">
        <v>17159</v>
      </c>
      <c r="P24" s="232">
        <v>17212</v>
      </c>
      <c r="Q24" s="232">
        <v>17258</v>
      </c>
      <c r="R24" s="232">
        <v>17337</v>
      </c>
      <c r="S24" s="232">
        <v>17356</v>
      </c>
      <c r="T24" s="232">
        <v>17404</v>
      </c>
      <c r="U24" s="232">
        <v>17415</v>
      </c>
      <c r="V24" s="232">
        <v>17413</v>
      </c>
      <c r="W24" s="232">
        <v>17416</v>
      </c>
      <c r="X24" t="str">
        <f>SUBSTITUTE(SUBSTITUTE(SUBSTITUTE(SUBSTITUTE(IF(A24="","",VLOOKUP(A24,Esquemas_NORM!$A$2:$H$126,8,FALSE)),"PROVINCIA ADMINISTRATIVA Y DE PLANIFICACIÓN","PAT"),"PROVINCIA ADMINISTRATIVA Y DE PLANIFICACION","PAT"),"PROVINCIA ADMINISTRATIVA DE PLANIFICACION","PAT"),"PROVINCIA ADMINISTRATIVA Y PLANIFICACION","PAT")</f>
        <v>PAT DE PENDERISCO Y SINIFANÁ</v>
      </c>
    </row>
    <row r="25" spans="1:24" x14ac:dyDescent="0.3">
      <c r="A25" s="231" t="s">
        <v>385</v>
      </c>
      <c r="B25" t="s">
        <v>386</v>
      </c>
      <c r="C25" s="232">
        <v>26073</v>
      </c>
      <c r="D25" s="232">
        <v>25996</v>
      </c>
      <c r="E25" s="232">
        <v>25975</v>
      </c>
      <c r="F25" s="232">
        <v>26118</v>
      </c>
      <c r="G25" s="232">
        <v>26377</v>
      </c>
      <c r="H25" s="232">
        <v>26640</v>
      </c>
      <c r="I25" s="232">
        <v>26886</v>
      </c>
      <c r="J25" s="232">
        <v>27076</v>
      </c>
      <c r="K25" s="232">
        <v>27252</v>
      </c>
      <c r="L25" s="232">
        <v>27391</v>
      </c>
      <c r="M25" s="232">
        <v>27573</v>
      </c>
      <c r="N25" s="232">
        <v>27720</v>
      </c>
      <c r="O25" s="232">
        <v>27860</v>
      </c>
      <c r="P25" s="232">
        <v>27996</v>
      </c>
      <c r="Q25" s="232">
        <v>28104</v>
      </c>
      <c r="R25" s="232">
        <v>28233</v>
      </c>
      <c r="S25" s="232">
        <v>28339</v>
      </c>
      <c r="T25" s="232">
        <v>28444</v>
      </c>
      <c r="U25" s="232">
        <v>28534</v>
      </c>
      <c r="V25" s="232">
        <v>28619</v>
      </c>
      <c r="W25" s="232">
        <v>28708</v>
      </c>
      <c r="X25" t="str">
        <f>SUBSTITUTE(SUBSTITUTE(SUBSTITUTE(SUBSTITUTE(IF(A25="","",VLOOKUP(A25,Esquemas_NORM!$A$2:$H$126,8,FALSE)),"PROVINCIA ADMINISTRATIVA Y DE PLANIFICACIÓN","PAT"),"PROVINCIA ADMINISTRATIVA Y DE PLANIFICACION","PAT"),"PROVINCIA ADMINISTRATIVA DE PLANIFICACION","PAT"),"PROVINCIA ADMINISTRATIVA Y PLANIFICACION","PAT")</f>
        <v>PAT SAN JUAN</v>
      </c>
    </row>
    <row r="26" spans="1:24" x14ac:dyDescent="0.3">
      <c r="A26" s="231" t="s">
        <v>242</v>
      </c>
      <c r="B26" t="s">
        <v>243</v>
      </c>
      <c r="C26" s="232">
        <v>8088</v>
      </c>
      <c r="D26" s="232">
        <v>8075</v>
      </c>
      <c r="E26" s="232">
        <v>8053</v>
      </c>
      <c r="F26" s="232">
        <v>8029</v>
      </c>
      <c r="G26" s="232">
        <v>8075</v>
      </c>
      <c r="H26" s="232">
        <v>8149</v>
      </c>
      <c r="I26" s="232">
        <v>8139</v>
      </c>
      <c r="J26" s="232">
        <v>8078</v>
      </c>
      <c r="K26" s="232">
        <v>8041</v>
      </c>
      <c r="L26" s="232">
        <v>8023</v>
      </c>
      <c r="M26" s="232">
        <v>7957</v>
      </c>
      <c r="N26" s="232">
        <v>7905</v>
      </c>
      <c r="O26" s="232">
        <v>7830</v>
      </c>
      <c r="P26" s="232">
        <v>7754</v>
      </c>
      <c r="Q26" s="232">
        <v>7677</v>
      </c>
      <c r="R26" s="232">
        <v>7610</v>
      </c>
      <c r="S26" s="232">
        <v>7512</v>
      </c>
      <c r="T26" s="232">
        <v>7441</v>
      </c>
      <c r="U26" s="232">
        <v>7337</v>
      </c>
      <c r="V26" s="232">
        <v>7242</v>
      </c>
      <c r="W26" s="232">
        <v>7153</v>
      </c>
      <c r="X26" t="str">
        <f>SUBSTITUTE(SUBSTITUTE(SUBSTITUTE(SUBSTITUTE(IF(A26="","",VLOOKUP(A26,Esquemas_NORM!$A$2:$H$126,8,FALSE)),"PROVINCIA ADMINISTRATIVA Y DE PLANIFICACIÓN","PAT"),"PROVINCIA ADMINISTRATIVA Y DE PLANIFICACION","PAT"),"PROVINCIA ADMINISTRATIVA DE PLANIFICACION","PAT"),"PROVINCIA ADMINISTRATIVA Y PLANIFICACION","PAT")</f>
        <v>PAT BIOENERGÉTICA DEL NORTE DE ANTIOQUIA</v>
      </c>
    </row>
    <row r="27" spans="1:24" x14ac:dyDescent="0.3">
      <c r="A27" s="231" t="s">
        <v>283</v>
      </c>
      <c r="B27" t="s">
        <v>284</v>
      </c>
      <c r="C27" s="232">
        <v>9102</v>
      </c>
      <c r="D27" s="232">
        <v>9157</v>
      </c>
      <c r="E27" s="232">
        <v>9212</v>
      </c>
      <c r="F27" s="232">
        <v>9346</v>
      </c>
      <c r="G27" s="232">
        <v>9682</v>
      </c>
      <c r="H27" s="232">
        <v>10012</v>
      </c>
      <c r="I27" s="232">
        <v>10234</v>
      </c>
      <c r="J27" s="232">
        <v>10427</v>
      </c>
      <c r="K27" s="232">
        <v>10605</v>
      </c>
      <c r="L27" s="232">
        <v>10848</v>
      </c>
      <c r="M27" s="232">
        <v>11015</v>
      </c>
      <c r="N27" s="232">
        <v>11168</v>
      </c>
      <c r="O27" s="232">
        <v>11308</v>
      </c>
      <c r="P27" s="232">
        <v>11424</v>
      </c>
      <c r="Q27" s="232">
        <v>11545</v>
      </c>
      <c r="R27" s="232">
        <v>11661</v>
      </c>
      <c r="S27" s="232">
        <v>11750</v>
      </c>
      <c r="T27" s="232">
        <v>11824</v>
      </c>
      <c r="U27" s="232">
        <v>11911</v>
      </c>
      <c r="V27" s="232">
        <v>11961</v>
      </c>
      <c r="W27" s="232">
        <v>12026</v>
      </c>
      <c r="X27" t="str">
        <f>SUBSTITUTE(SUBSTITUTE(SUBSTITUTE(SUBSTITUTE(IF(A27="","",VLOOKUP(A27,Esquemas_NORM!$A$2:$H$126,8,FALSE)),"PROVINCIA ADMINISTRATIVA Y DE PLANIFICACIÓN","PAT"),"PROVINCIA ADMINISTRATIVA Y DE PLANIFICACION","PAT"),"PROVINCIA ADMINISTRATIVA DE PLANIFICACION","PAT"),"PROVINCIA ADMINISTRATIVA Y PLANIFICACION","PAT")</f>
        <v>PAT TURÍSTICA Y AGROECOLÓGICA DEL OCCIDENTE ANTIOQUEÑO</v>
      </c>
    </row>
    <row r="28" spans="1:24" x14ac:dyDescent="0.3">
      <c r="A28" s="231" t="s">
        <v>179</v>
      </c>
      <c r="B28" t="s">
        <v>182</v>
      </c>
      <c r="C28" s="232">
        <v>27811</v>
      </c>
      <c r="D28" s="232">
        <v>28134</v>
      </c>
      <c r="E28" s="232">
        <v>28551</v>
      </c>
      <c r="F28" s="232">
        <v>29014</v>
      </c>
      <c r="G28" s="232">
        <v>29152</v>
      </c>
      <c r="H28" s="232">
        <v>29307</v>
      </c>
      <c r="I28" s="232">
        <v>29325</v>
      </c>
      <c r="J28" s="232">
        <v>29297</v>
      </c>
      <c r="K28" s="232">
        <v>29240</v>
      </c>
      <c r="L28" s="232">
        <v>29159</v>
      </c>
      <c r="M28" s="232">
        <v>29067</v>
      </c>
      <c r="N28" s="232">
        <v>28944</v>
      </c>
      <c r="O28" s="232">
        <v>28782</v>
      </c>
      <c r="P28" s="232">
        <v>28631</v>
      </c>
      <c r="Q28" s="232">
        <v>28447</v>
      </c>
      <c r="R28" s="232">
        <v>28245</v>
      </c>
      <c r="S28" s="232">
        <v>28051</v>
      </c>
      <c r="T28" s="232">
        <v>27828</v>
      </c>
      <c r="U28" s="232">
        <v>27605</v>
      </c>
      <c r="V28" s="232">
        <v>27362</v>
      </c>
      <c r="W28" s="232">
        <v>27119</v>
      </c>
      <c r="X28" t="str">
        <f>SUBSTITUTE(SUBSTITUTE(SUBSTITUTE(SUBSTITUTE(IF(A28="","",VLOOKUP(A28,Esquemas_NORM!$A$2:$H$126,8,FALSE)),"PROVINCIA ADMINISTRATIVA Y DE PLANIFICACIÓN","PAT"),"PROVINCIA ADMINISTRATIVA Y DE PLANIFICACION","PAT"),"PROVINCIA ADMINISTRATIVA DE PLANIFICACION","PAT"),"PROVINCIA ADMINISTRATIVA Y PLANIFICACION","PAT")</f>
        <v>A la fecha no ha conformado un EAT Provincia</v>
      </c>
    </row>
    <row r="29" spans="1:24" x14ac:dyDescent="0.3">
      <c r="A29" s="231" t="s">
        <v>285</v>
      </c>
      <c r="B29" t="s">
        <v>286</v>
      </c>
      <c r="C29" s="232">
        <v>8168</v>
      </c>
      <c r="D29" s="232">
        <v>8185</v>
      </c>
      <c r="E29" s="232">
        <v>8220</v>
      </c>
      <c r="F29" s="232">
        <v>8297</v>
      </c>
      <c r="G29" s="232">
        <v>8509</v>
      </c>
      <c r="H29" s="232">
        <v>8705</v>
      </c>
      <c r="I29" s="232">
        <v>8785</v>
      </c>
      <c r="J29" s="232">
        <v>8867</v>
      </c>
      <c r="K29" s="232">
        <v>8920</v>
      </c>
      <c r="L29" s="232">
        <v>9036</v>
      </c>
      <c r="M29" s="232">
        <v>9107</v>
      </c>
      <c r="N29" s="232">
        <v>9134</v>
      </c>
      <c r="O29" s="232">
        <v>9165</v>
      </c>
      <c r="P29" s="232">
        <v>9212</v>
      </c>
      <c r="Q29" s="232">
        <v>9215</v>
      </c>
      <c r="R29" s="232">
        <v>9236</v>
      </c>
      <c r="S29" s="232">
        <v>9246</v>
      </c>
      <c r="T29" s="232">
        <v>9257</v>
      </c>
      <c r="U29" s="232">
        <v>9259</v>
      </c>
      <c r="V29" s="232">
        <v>9258</v>
      </c>
      <c r="W29" s="232">
        <v>9222</v>
      </c>
      <c r="X29" t="str">
        <f>SUBSTITUTE(SUBSTITUTE(SUBSTITUTE(SUBSTITUTE(IF(A29="","",VLOOKUP(A29,Esquemas_NORM!$A$2:$H$126,8,FALSE)),"PROVINCIA ADMINISTRATIVA Y DE PLANIFICACIÓN","PAT"),"PROVINCIA ADMINISTRATIVA Y DE PLANIFICACION","PAT"),"PROVINCIA ADMINISTRATIVA DE PLANIFICACION","PAT"),"PROVINCIA ADMINISTRATIVA Y PLANIFICACION","PAT")</f>
        <v>PAT DE PENDERISCO Y SINIFANÁ</v>
      </c>
    </row>
    <row r="30" spans="1:24" x14ac:dyDescent="0.3">
      <c r="A30" s="231" t="s">
        <v>158</v>
      </c>
      <c r="B30" t="s">
        <v>159</v>
      </c>
      <c r="C30" s="232">
        <v>75622</v>
      </c>
      <c r="D30" s="232">
        <v>76766</v>
      </c>
      <c r="E30" s="232">
        <v>78000</v>
      </c>
      <c r="F30" s="232">
        <v>79632</v>
      </c>
      <c r="G30" s="232">
        <v>82011</v>
      </c>
      <c r="H30" s="232">
        <v>84640</v>
      </c>
      <c r="I30" s="232">
        <v>85841</v>
      </c>
      <c r="J30" s="232">
        <v>86699</v>
      </c>
      <c r="K30" s="232">
        <v>87460</v>
      </c>
      <c r="L30" s="232">
        <v>88316</v>
      </c>
      <c r="M30" s="232">
        <v>89072</v>
      </c>
      <c r="N30" s="232">
        <v>89671</v>
      </c>
      <c r="O30" s="232">
        <v>90237</v>
      </c>
      <c r="P30" s="232">
        <v>90759</v>
      </c>
      <c r="Q30" s="232">
        <v>91264</v>
      </c>
      <c r="R30" s="232">
        <v>91739</v>
      </c>
      <c r="S30" s="232">
        <v>92190</v>
      </c>
      <c r="T30" s="232">
        <v>92603</v>
      </c>
      <c r="U30" s="232">
        <v>92979</v>
      </c>
      <c r="V30" s="232">
        <v>93351</v>
      </c>
      <c r="W30" s="232">
        <v>93693</v>
      </c>
      <c r="X30" t="str">
        <f>SUBSTITUTE(SUBSTITUTE(SUBSTITUTE(SUBSTITUTE(IF(A30="","",VLOOKUP(A30,Esquemas_NORM!$A$2:$H$126,8,FALSE)),"PROVINCIA ADMINISTRATIVA Y DE PLANIFICACIÓN","PAT"),"PROVINCIA ADMINISTRATIVA Y DE PLANIFICACION","PAT"),"PROVINCIA ADMINISTRATIVA DE PLANIFICACION","PAT"),"PROVINCIA ADMINISTRATIVA Y PLANIFICACION","PAT")</f>
        <v>A la fecha no ha conformado un EAT Provincia</v>
      </c>
    </row>
    <row r="31" spans="1:24" x14ac:dyDescent="0.3">
      <c r="A31" s="231" t="s">
        <v>244</v>
      </c>
      <c r="B31" t="s">
        <v>245</v>
      </c>
      <c r="C31" s="232">
        <v>9273</v>
      </c>
      <c r="D31" s="232">
        <v>9250</v>
      </c>
      <c r="E31" s="232">
        <v>9196</v>
      </c>
      <c r="F31" s="232">
        <v>9211</v>
      </c>
      <c r="G31" s="232">
        <v>9395</v>
      </c>
      <c r="H31" s="232">
        <v>9588</v>
      </c>
      <c r="I31" s="232">
        <v>9670</v>
      </c>
      <c r="J31" s="232">
        <v>9743</v>
      </c>
      <c r="K31" s="232">
        <v>9811</v>
      </c>
      <c r="L31" s="232">
        <v>9940</v>
      </c>
      <c r="M31" s="232">
        <v>10005</v>
      </c>
      <c r="N31" s="232">
        <v>10063</v>
      </c>
      <c r="O31" s="232">
        <v>10111</v>
      </c>
      <c r="P31" s="232">
        <v>10152</v>
      </c>
      <c r="Q31" s="232">
        <v>10180</v>
      </c>
      <c r="R31" s="232">
        <v>10219</v>
      </c>
      <c r="S31" s="232">
        <v>10221</v>
      </c>
      <c r="T31" s="232">
        <v>10263</v>
      </c>
      <c r="U31" s="232">
        <v>10264</v>
      </c>
      <c r="V31" s="232">
        <v>10275</v>
      </c>
      <c r="W31" s="232">
        <v>10274</v>
      </c>
      <c r="X31" t="str">
        <f>SUBSTITUTE(SUBSTITUTE(SUBSTITUTE(SUBSTITUTE(IF(A31="","",VLOOKUP(A31,Esquemas_NORM!$A$2:$H$126,8,FALSE)),"PROVINCIA ADMINISTRATIVA Y DE PLANIFICACIÓN","PAT"),"PROVINCIA ADMINISTRATIVA Y DE PLANIFICACION","PAT"),"PROVINCIA ADMINISTRATIVA DE PLANIFICACION","PAT"),"PROVINCIA ADMINISTRATIVA Y PLANIFICACION","PAT")</f>
        <v>PAT BIOENERGÉTICA DEL NORTE DE ANTIOQUIA</v>
      </c>
    </row>
    <row r="32" spans="1:24" x14ac:dyDescent="0.3">
      <c r="A32" s="231" t="s">
        <v>287</v>
      </c>
      <c r="B32" t="s">
        <v>288</v>
      </c>
      <c r="C32" s="232">
        <v>15744</v>
      </c>
      <c r="D32" s="232">
        <v>15670</v>
      </c>
      <c r="E32" s="232">
        <v>15566</v>
      </c>
      <c r="F32" s="232">
        <v>15531</v>
      </c>
      <c r="G32" s="232">
        <v>15611</v>
      </c>
      <c r="H32" s="232">
        <v>15760</v>
      </c>
      <c r="I32" s="232">
        <v>15717</v>
      </c>
      <c r="J32" s="232">
        <v>15648</v>
      </c>
      <c r="K32" s="232">
        <v>15570</v>
      </c>
      <c r="L32" s="232">
        <v>15570</v>
      </c>
      <c r="M32" s="232">
        <v>15470</v>
      </c>
      <c r="N32" s="232">
        <v>15337</v>
      </c>
      <c r="O32" s="232">
        <v>15226</v>
      </c>
      <c r="P32" s="232">
        <v>15093</v>
      </c>
      <c r="Q32" s="232">
        <v>14959</v>
      </c>
      <c r="R32" s="232">
        <v>14786</v>
      </c>
      <c r="S32" s="232">
        <v>14649</v>
      </c>
      <c r="T32" s="232">
        <v>14463</v>
      </c>
      <c r="U32" s="232">
        <v>14330</v>
      </c>
      <c r="V32" s="232">
        <v>14142</v>
      </c>
      <c r="W32" s="232">
        <v>13983</v>
      </c>
      <c r="X32" t="str">
        <f>SUBSTITUTE(SUBSTITUTE(SUBSTITUTE(SUBSTITUTE(IF(A32="","",VLOOKUP(A32,Esquemas_NORM!$A$2:$H$126,8,FALSE)),"PROVINCIA ADMINISTRATIVA Y DE PLANIFICACIÓN","PAT"),"PROVINCIA ADMINISTRATIVA Y DE PLANIFICACION","PAT"),"PROVINCIA ADMINISTRATIVA DE PLANIFICACION","PAT"),"PROVINCIA ADMINISTRATIVA Y PLANIFICACION","PAT")</f>
        <v>PAT AGROINDUSTRIAL DEL OCCIDENTE ANTIOQUEÑO</v>
      </c>
    </row>
    <row r="33" spans="1:24" x14ac:dyDescent="0.3">
      <c r="A33" s="231" t="s">
        <v>197</v>
      </c>
      <c r="B33" t="s">
        <v>200</v>
      </c>
      <c r="C33" s="232">
        <v>4763</v>
      </c>
      <c r="D33" s="232">
        <v>4736</v>
      </c>
      <c r="E33" s="232">
        <v>4539</v>
      </c>
      <c r="F33" s="232">
        <v>4581</v>
      </c>
      <c r="G33" s="232">
        <v>4569</v>
      </c>
      <c r="H33" s="232">
        <v>4583</v>
      </c>
      <c r="I33" s="232">
        <v>4591</v>
      </c>
      <c r="J33" s="232">
        <v>4568</v>
      </c>
      <c r="K33" s="232">
        <v>4541</v>
      </c>
      <c r="L33" s="232">
        <v>4538</v>
      </c>
      <c r="M33" s="232">
        <v>4510</v>
      </c>
      <c r="N33" s="232">
        <v>4482</v>
      </c>
      <c r="O33" s="232">
        <v>4449</v>
      </c>
      <c r="P33" s="232">
        <v>4427</v>
      </c>
      <c r="Q33" s="232">
        <v>4379</v>
      </c>
      <c r="R33" s="232">
        <v>4369</v>
      </c>
      <c r="S33" s="232">
        <v>4316</v>
      </c>
      <c r="T33" s="232">
        <v>4304</v>
      </c>
      <c r="U33" s="232">
        <v>4264</v>
      </c>
      <c r="V33" s="232">
        <v>4218</v>
      </c>
      <c r="W33" s="232">
        <v>4190</v>
      </c>
      <c r="X33" t="str">
        <f>SUBSTITUTE(SUBSTITUTE(SUBSTITUTE(SUBSTITUTE(IF(A33="","",VLOOKUP(A33,Esquemas_NORM!$A$2:$H$126,8,FALSE)),"PROVINCIA ADMINISTRATIVA Y DE PLANIFICACIÓN","PAT"),"PROVINCIA ADMINISTRATIVA Y DE PLANIFICACION","PAT"),"PROVINCIA ADMINISTRATIVA DE PLANIFICACION","PAT"),"PROVINCIA ADMINISTRATIVA Y PLANIFICACION","PAT")</f>
        <v>A la fecha no ha conformado un EAT Provincia</v>
      </c>
    </row>
    <row r="34" spans="1:24" x14ac:dyDescent="0.3">
      <c r="A34" s="231" t="s">
        <v>382</v>
      </c>
      <c r="B34" t="s">
        <v>384</v>
      </c>
      <c r="C34" s="232">
        <v>5012</v>
      </c>
      <c r="D34" s="232">
        <v>4952</v>
      </c>
      <c r="E34" s="232">
        <v>4789</v>
      </c>
      <c r="F34" s="232">
        <v>4758</v>
      </c>
      <c r="G34" s="232">
        <v>4735</v>
      </c>
      <c r="H34" s="232">
        <v>4708</v>
      </c>
      <c r="I34" s="232">
        <v>4684</v>
      </c>
      <c r="J34" s="232">
        <v>4641</v>
      </c>
      <c r="K34" s="232">
        <v>4590</v>
      </c>
      <c r="L34" s="232">
        <v>4556</v>
      </c>
      <c r="M34" s="232">
        <v>4499</v>
      </c>
      <c r="N34" s="232">
        <v>4444</v>
      </c>
      <c r="O34" s="232">
        <v>4373</v>
      </c>
      <c r="P34" s="232">
        <v>4322</v>
      </c>
      <c r="Q34" s="232">
        <v>4267</v>
      </c>
      <c r="R34" s="232">
        <v>4205</v>
      </c>
      <c r="S34" s="232">
        <v>4124</v>
      </c>
      <c r="T34" s="232">
        <v>4073</v>
      </c>
      <c r="U34" s="232">
        <v>3993</v>
      </c>
      <c r="V34" s="232">
        <v>3935</v>
      </c>
      <c r="W34" s="232">
        <v>3872</v>
      </c>
      <c r="X34" t="str">
        <f>SUBSTITUTE(SUBSTITUTE(SUBSTITUTE(SUBSTITUTE(IF(A34="","",VLOOKUP(A34,Esquemas_NORM!$A$2:$H$126,8,FALSE)),"PROVINCIA ADMINISTRATIVA Y DE PLANIFICACIÓN","PAT"),"PROVINCIA ADMINISTRATIVA Y DE PLANIFICACION","PAT"),"PROVINCIA ADMINISTRATIVA DE PLANIFICACION","PAT"),"PROVINCIA ADMINISTRATIVA Y PLANIFICACION","PAT")</f>
        <v>PAT CARTAMA</v>
      </c>
    </row>
    <row r="35" spans="1:24" x14ac:dyDescent="0.3">
      <c r="A35" s="231" t="s">
        <v>427</v>
      </c>
      <c r="B35" t="s">
        <v>428</v>
      </c>
      <c r="C35" s="232">
        <v>44404</v>
      </c>
      <c r="D35" s="232">
        <v>45489</v>
      </c>
      <c r="E35" s="232">
        <v>46629</v>
      </c>
      <c r="F35" s="232">
        <v>47923</v>
      </c>
      <c r="G35" s="232">
        <v>48374</v>
      </c>
      <c r="H35" s="232">
        <v>48862</v>
      </c>
      <c r="I35" s="232">
        <v>49435</v>
      </c>
      <c r="J35" s="232">
        <v>49891</v>
      </c>
      <c r="K35" s="232">
        <v>50303</v>
      </c>
      <c r="L35" s="232">
        <v>50543</v>
      </c>
      <c r="M35" s="232">
        <v>50952</v>
      </c>
      <c r="N35" s="232">
        <v>51298</v>
      </c>
      <c r="O35" s="232">
        <v>51656</v>
      </c>
      <c r="P35" s="232">
        <v>51969</v>
      </c>
      <c r="Q35" s="232">
        <v>52310</v>
      </c>
      <c r="R35" s="232">
        <v>52585</v>
      </c>
      <c r="S35" s="232">
        <v>52920</v>
      </c>
      <c r="T35" s="232">
        <v>53202</v>
      </c>
      <c r="U35" s="232">
        <v>53497</v>
      </c>
      <c r="V35" s="232">
        <v>53772</v>
      </c>
      <c r="W35" s="232">
        <v>54037</v>
      </c>
      <c r="X35" t="str">
        <f>SUBSTITUTE(SUBSTITUTE(SUBSTITUTE(SUBSTITUTE(IF(A35="","",VLOOKUP(A35,Esquemas_NORM!$A$2:$H$126,8,FALSE)),"PROVINCIA ADMINISTRATIVA Y DE PLANIFICACIÓN","PAT"),"PROVINCIA ADMINISTRATIVA Y DE PLANIFICACION","PAT"),"PROVINCIA ADMINISTRATIVA DE PLANIFICACION","PAT"),"PROVINCIA ADMINISTRATIVA Y PLANIFICACION","PAT")</f>
        <v>A la fecha no ha conformado un EAT Provincia</v>
      </c>
    </row>
    <row r="36" spans="1:24" x14ac:dyDescent="0.3">
      <c r="A36" s="231" t="s">
        <v>330</v>
      </c>
      <c r="B36" t="s">
        <v>331</v>
      </c>
      <c r="C36" s="232">
        <v>56346</v>
      </c>
      <c r="D36" s="232">
        <v>57208</v>
      </c>
      <c r="E36" s="232">
        <v>58120</v>
      </c>
      <c r="F36" s="232">
        <v>59410</v>
      </c>
      <c r="G36" s="232">
        <v>61076</v>
      </c>
      <c r="H36" s="232">
        <v>62774</v>
      </c>
      <c r="I36" s="232">
        <v>64353</v>
      </c>
      <c r="J36" s="232">
        <v>65742</v>
      </c>
      <c r="K36" s="232">
        <v>67061</v>
      </c>
      <c r="L36" s="232">
        <v>68325</v>
      </c>
      <c r="M36" s="232">
        <v>69588</v>
      </c>
      <c r="N36" s="232">
        <v>70734</v>
      </c>
      <c r="O36" s="232">
        <v>71835</v>
      </c>
      <c r="P36" s="232">
        <v>72908</v>
      </c>
      <c r="Q36" s="232">
        <v>73891</v>
      </c>
      <c r="R36" s="232">
        <v>74849</v>
      </c>
      <c r="S36" s="232">
        <v>75766</v>
      </c>
      <c r="T36" s="232">
        <v>76623</v>
      </c>
      <c r="U36" s="232">
        <v>77438</v>
      </c>
      <c r="V36" s="232">
        <v>78211</v>
      </c>
      <c r="W36" s="232">
        <v>78913</v>
      </c>
      <c r="X36" t="str">
        <f>SUBSTITUTE(SUBSTITUTE(SUBSTITUTE(SUBSTITUTE(IF(A36="","",VLOOKUP(A36,Esquemas_NORM!$A$2:$H$126,8,FALSE)),"PROVINCIA ADMINISTRATIVA Y DE PLANIFICACIÓN","PAT"),"PROVINCIA ADMINISTRATIVA Y DE PLANIFICACION","PAT"),"PROVINCIA ADMINISTRATIVA DE PLANIFICACION","PAT"),"PROVINCIA ADMINISTRATIVA Y PLANIFICACION","PAT")</f>
        <v>A la fecha no ha conformado un EAT Provincia</v>
      </c>
    </row>
    <row r="37" spans="1:24" x14ac:dyDescent="0.3">
      <c r="A37" s="231" t="s">
        <v>246</v>
      </c>
      <c r="B37" t="s">
        <v>637</v>
      </c>
      <c r="C37" s="232">
        <v>3932</v>
      </c>
      <c r="D37" s="232">
        <v>3900</v>
      </c>
      <c r="E37" s="232">
        <v>3888</v>
      </c>
      <c r="F37" s="232">
        <v>3957</v>
      </c>
      <c r="G37" s="232">
        <v>3956</v>
      </c>
      <c r="H37" s="232">
        <v>3974</v>
      </c>
      <c r="I37" s="232">
        <v>3980</v>
      </c>
      <c r="J37" s="232">
        <v>3972</v>
      </c>
      <c r="K37" s="232">
        <v>3976</v>
      </c>
      <c r="L37" s="232">
        <v>3947</v>
      </c>
      <c r="M37" s="232">
        <v>3942</v>
      </c>
      <c r="N37" s="232">
        <v>3932</v>
      </c>
      <c r="O37" s="232">
        <v>3947</v>
      </c>
      <c r="P37" s="232">
        <v>3942</v>
      </c>
      <c r="Q37" s="232">
        <v>3922</v>
      </c>
      <c r="R37" s="232">
        <v>3892</v>
      </c>
      <c r="S37" s="232">
        <v>3904</v>
      </c>
      <c r="T37" s="232">
        <v>3895</v>
      </c>
      <c r="U37" s="232">
        <v>3886</v>
      </c>
      <c r="V37" s="232">
        <v>3853</v>
      </c>
      <c r="W37" s="232">
        <v>3850</v>
      </c>
      <c r="X37" t="str">
        <f>SUBSTITUTE(SUBSTITUTE(SUBSTITUTE(SUBSTITUTE(IF(A37="","",VLOOKUP(A37,Esquemas_NORM!$A$2:$H$126,8,FALSE)),"PROVINCIA ADMINISTRATIVA Y DE PLANIFICACIÓN","PAT"),"PROVINCIA ADMINISTRATIVA Y DE PLANIFICACION","PAT"),"PROVINCIA ADMINISTRATIVA DE PLANIFICACION","PAT"),"PROVINCIA ADMINISTRATIVA Y PLANIFICACION","PAT")</f>
        <v>PAT BIOENERGÉTICA DEL NORTE DE ANTIOQUIA</v>
      </c>
    </row>
    <row r="38" spans="1:24" x14ac:dyDescent="0.3">
      <c r="A38" s="231" t="s">
        <v>184</v>
      </c>
      <c r="B38" t="s">
        <v>185</v>
      </c>
      <c r="C38" s="232">
        <v>84926</v>
      </c>
      <c r="D38" s="232">
        <v>86492</v>
      </c>
      <c r="E38" s="232">
        <v>88188</v>
      </c>
      <c r="F38" s="232">
        <v>90211</v>
      </c>
      <c r="G38" s="232">
        <v>91003</v>
      </c>
      <c r="H38" s="232">
        <v>91873</v>
      </c>
      <c r="I38" s="232">
        <v>92469</v>
      </c>
      <c r="J38" s="232">
        <v>92890</v>
      </c>
      <c r="K38" s="232">
        <v>93262</v>
      </c>
      <c r="L38" s="232">
        <v>93572</v>
      </c>
      <c r="M38" s="232">
        <v>93843</v>
      </c>
      <c r="N38" s="232">
        <v>93976</v>
      </c>
      <c r="O38" s="232">
        <v>94074</v>
      </c>
      <c r="P38" s="232">
        <v>94095</v>
      </c>
      <c r="Q38" s="232">
        <v>94127</v>
      </c>
      <c r="R38" s="232">
        <v>94060</v>
      </c>
      <c r="S38" s="232">
        <v>93949</v>
      </c>
      <c r="T38" s="232">
        <v>93807</v>
      </c>
      <c r="U38" s="232">
        <v>93605</v>
      </c>
      <c r="V38" s="232">
        <v>93357</v>
      </c>
      <c r="W38" s="232">
        <v>93081</v>
      </c>
      <c r="X38" t="str">
        <f>SUBSTITUTE(SUBSTITUTE(SUBSTITUTE(SUBSTITUTE(IF(A38="","",VLOOKUP(A38,Esquemas_NORM!$A$2:$H$126,8,FALSE)),"PROVINCIA ADMINISTRATIVA Y DE PLANIFICACIÓN","PAT"),"PROVINCIA ADMINISTRATIVA Y DE PLANIFICACION","PAT"),"PROVINCIA ADMINISTRATIVA DE PLANIFICACION","PAT"),"PROVINCIA ADMINISTRATIVA Y PLANIFICACION","PAT")</f>
        <v>A la fecha no ha conformado un EAT Provincia</v>
      </c>
    </row>
    <row r="39" spans="1:24" x14ac:dyDescent="0.3">
      <c r="A39" s="231" t="s">
        <v>429</v>
      </c>
      <c r="B39" t="s">
        <v>430</v>
      </c>
      <c r="C39" s="232">
        <v>53865</v>
      </c>
      <c r="D39" s="232">
        <v>54908</v>
      </c>
      <c r="E39" s="232">
        <v>56044</v>
      </c>
      <c r="F39" s="232">
        <v>57380</v>
      </c>
      <c r="G39" s="232">
        <v>57144</v>
      </c>
      <c r="H39" s="232">
        <v>56976</v>
      </c>
      <c r="I39" s="232">
        <v>57121</v>
      </c>
      <c r="J39" s="232">
        <v>57122</v>
      </c>
      <c r="K39" s="232">
        <v>57067</v>
      </c>
      <c r="L39" s="232">
        <v>56758</v>
      </c>
      <c r="M39" s="232">
        <v>56738</v>
      </c>
      <c r="N39" s="232">
        <v>56664</v>
      </c>
      <c r="O39" s="232">
        <v>56594</v>
      </c>
      <c r="P39" s="232">
        <v>56492</v>
      </c>
      <c r="Q39" s="232">
        <v>56458</v>
      </c>
      <c r="R39" s="232">
        <v>56374</v>
      </c>
      <c r="S39" s="232">
        <v>56317</v>
      </c>
      <c r="T39" s="232">
        <v>56253</v>
      </c>
      <c r="U39" s="232">
        <v>56212</v>
      </c>
      <c r="V39" s="232">
        <v>56164</v>
      </c>
      <c r="W39" s="232">
        <v>56124</v>
      </c>
      <c r="X39" t="str">
        <f>SUBSTITUTE(SUBSTITUTE(SUBSTITUTE(SUBSTITUTE(IF(A39="","",VLOOKUP(A39,Esquemas_NORM!$A$2:$H$126,8,FALSE)),"PROVINCIA ADMINISTRATIVA Y DE PLANIFICACIÓN","PAT"),"PROVINCIA ADMINISTRATIVA Y DE PLANIFICACION","PAT"),"PROVINCIA ADMINISTRATIVA DE PLANIFICACION","PAT"),"PROVINCIA ADMINISTRATIVA Y PLANIFICACION","PAT")</f>
        <v>A la fecha no ha conformado un EAT Provincia</v>
      </c>
    </row>
    <row r="40" spans="1:24" x14ac:dyDescent="0.3">
      <c r="A40" s="231" t="s">
        <v>218</v>
      </c>
      <c r="B40" t="s">
        <v>219</v>
      </c>
      <c r="C40" s="232">
        <v>9587</v>
      </c>
      <c r="D40" s="232">
        <v>9617</v>
      </c>
      <c r="E40" s="232">
        <v>9747</v>
      </c>
      <c r="F40" s="232">
        <v>9778</v>
      </c>
      <c r="G40" s="232">
        <v>9791</v>
      </c>
      <c r="H40" s="232">
        <v>9805</v>
      </c>
      <c r="I40" s="232">
        <v>9892</v>
      </c>
      <c r="J40" s="232">
        <v>9984</v>
      </c>
      <c r="K40" s="232">
        <v>10033</v>
      </c>
      <c r="L40" s="232">
        <v>10040</v>
      </c>
      <c r="M40" s="232">
        <v>10092</v>
      </c>
      <c r="N40" s="232">
        <v>10136</v>
      </c>
      <c r="O40" s="232">
        <v>10193</v>
      </c>
      <c r="P40" s="232">
        <v>10238</v>
      </c>
      <c r="Q40" s="232">
        <v>10310</v>
      </c>
      <c r="R40" s="232">
        <v>10343</v>
      </c>
      <c r="S40" s="232">
        <v>10403</v>
      </c>
      <c r="T40" s="232">
        <v>10456</v>
      </c>
      <c r="U40" s="232">
        <v>10505</v>
      </c>
      <c r="V40" s="232">
        <v>10565</v>
      </c>
      <c r="W40" s="232">
        <v>10619</v>
      </c>
      <c r="X40" t="str">
        <f>SUBSTITUTE(SUBSTITUTE(SUBSTITUTE(SUBSTITUTE(IF(A40="","",VLOOKUP(A40,Esquemas_NORM!$A$2:$H$126,8,FALSE)),"PROVINCIA ADMINISTRATIVA Y DE PLANIFICACIÓN","PAT"),"PROVINCIA ADMINISTRATIVA Y DE PLANIFICACION","PAT"),"PROVINCIA ADMINISTRATIVA DE PLANIFICACION","PAT"),"PROVINCIA ADMINISTRATIVA Y PLANIFICACION","PAT")</f>
        <v>A la fecha no ha conformado un EAT Provincia</v>
      </c>
    </row>
    <row r="41" spans="1:24" x14ac:dyDescent="0.3">
      <c r="A41" s="231" t="s">
        <v>326</v>
      </c>
      <c r="B41" t="s">
        <v>327</v>
      </c>
      <c r="C41" s="232">
        <v>16146</v>
      </c>
      <c r="D41" s="232">
        <v>15873</v>
      </c>
      <c r="E41" s="232">
        <v>15667</v>
      </c>
      <c r="F41" s="232">
        <v>15438</v>
      </c>
      <c r="G41" s="232">
        <v>15606</v>
      </c>
      <c r="H41" s="232">
        <v>15823</v>
      </c>
      <c r="I41" s="232">
        <v>15902</v>
      </c>
      <c r="J41" s="232">
        <v>15940</v>
      </c>
      <c r="K41" s="232">
        <v>15981</v>
      </c>
      <c r="L41" s="232">
        <v>16062</v>
      </c>
      <c r="M41" s="232">
        <v>16089</v>
      </c>
      <c r="N41" s="232">
        <v>16099</v>
      </c>
      <c r="O41" s="232">
        <v>16087</v>
      </c>
      <c r="P41" s="232">
        <v>16075</v>
      </c>
      <c r="Q41" s="232">
        <v>16065</v>
      </c>
      <c r="R41" s="232">
        <v>16035</v>
      </c>
      <c r="S41" s="232">
        <v>15999</v>
      </c>
      <c r="T41" s="232">
        <v>15959</v>
      </c>
      <c r="U41" s="232">
        <v>15904</v>
      </c>
      <c r="V41" s="232">
        <v>15849</v>
      </c>
      <c r="W41" s="232">
        <v>15787</v>
      </c>
      <c r="X41" t="str">
        <f>SUBSTITUTE(SUBSTITUTE(SUBSTITUTE(SUBSTITUTE(IF(A41="","",VLOOKUP(A41,Esquemas_NORM!$A$2:$H$126,8,FALSE)),"PROVINCIA ADMINISTRATIVA Y DE PLANIFICACIÓN","PAT"),"PROVINCIA ADMINISTRATIVA Y DE PLANIFICACION","PAT"),"PROVINCIA ADMINISTRATIVA DE PLANIFICACION","PAT"),"PROVINCIA ADMINISTRATIVA Y PLANIFICACION","PAT")</f>
        <v>PAT DEL AGUA, BOSQUES Y EL TURISMO</v>
      </c>
    </row>
    <row r="42" spans="1:24" x14ac:dyDescent="0.3">
      <c r="A42" s="231" t="s">
        <v>328</v>
      </c>
      <c r="B42" t="s">
        <v>329</v>
      </c>
      <c r="C42" s="232">
        <v>4877</v>
      </c>
      <c r="D42" s="232">
        <v>4850</v>
      </c>
      <c r="E42" s="232">
        <v>4833</v>
      </c>
      <c r="F42" s="232">
        <v>4795</v>
      </c>
      <c r="G42" s="232">
        <v>4874</v>
      </c>
      <c r="H42" s="232">
        <v>4951</v>
      </c>
      <c r="I42" s="232">
        <v>4998</v>
      </c>
      <c r="J42" s="232">
        <v>5034</v>
      </c>
      <c r="K42" s="232">
        <v>5052</v>
      </c>
      <c r="L42" s="232">
        <v>5108</v>
      </c>
      <c r="M42" s="232">
        <v>5112</v>
      </c>
      <c r="N42" s="232">
        <v>5136</v>
      </c>
      <c r="O42" s="232">
        <v>5154</v>
      </c>
      <c r="P42" s="232">
        <v>5156</v>
      </c>
      <c r="Q42" s="232">
        <v>5173</v>
      </c>
      <c r="R42" s="232">
        <v>5172</v>
      </c>
      <c r="S42" s="232">
        <v>5183</v>
      </c>
      <c r="T42" s="232">
        <v>5183</v>
      </c>
      <c r="U42" s="232">
        <v>5192</v>
      </c>
      <c r="V42" s="232">
        <v>5175</v>
      </c>
      <c r="W42" s="232">
        <v>5167</v>
      </c>
      <c r="X42" t="str">
        <f>SUBSTITUTE(SUBSTITUTE(SUBSTITUTE(SUBSTITUTE(IF(A42="","",VLOOKUP(A42,Esquemas_NORM!$A$2:$H$126,8,FALSE)),"PROVINCIA ADMINISTRATIVA Y DE PLANIFICACIÓN","PAT"),"PROVINCIA ADMINISTRATIVA Y DE PLANIFICACION","PAT"),"PROVINCIA ADMINISTRATIVA DE PLANIFICACION","PAT"),"PROVINCIA ADMINISTRATIVA Y PLANIFICACION","PAT")</f>
        <v>PAT DEL AGUA, BOSQUES Y EL TURISMO</v>
      </c>
    </row>
    <row r="43" spans="1:24" x14ac:dyDescent="0.3">
      <c r="A43" s="231" t="s">
        <v>387</v>
      </c>
      <c r="B43" t="s">
        <v>388</v>
      </c>
      <c r="C43" s="232">
        <v>21129</v>
      </c>
      <c r="D43" s="232">
        <v>21153</v>
      </c>
      <c r="E43" s="232">
        <v>21275</v>
      </c>
      <c r="F43" s="232">
        <v>21367</v>
      </c>
      <c r="G43" s="232">
        <v>21664</v>
      </c>
      <c r="H43" s="232">
        <v>21947</v>
      </c>
      <c r="I43" s="232">
        <v>22039</v>
      </c>
      <c r="J43" s="232">
        <v>22055</v>
      </c>
      <c r="K43" s="232">
        <v>22061</v>
      </c>
      <c r="L43" s="232">
        <v>22182</v>
      </c>
      <c r="M43" s="232">
        <v>22163</v>
      </c>
      <c r="N43" s="232">
        <v>22145</v>
      </c>
      <c r="O43" s="232">
        <v>22084</v>
      </c>
      <c r="P43" s="232">
        <v>22038</v>
      </c>
      <c r="Q43" s="232">
        <v>21959</v>
      </c>
      <c r="R43" s="232">
        <v>21894</v>
      </c>
      <c r="S43" s="232">
        <v>21790</v>
      </c>
      <c r="T43" s="232">
        <v>21683</v>
      </c>
      <c r="U43" s="232">
        <v>21570</v>
      </c>
      <c r="V43" s="232">
        <v>21449</v>
      </c>
      <c r="W43" s="232">
        <v>21298</v>
      </c>
      <c r="X43" t="str">
        <f>SUBSTITUTE(SUBSTITUTE(SUBSTITUTE(SUBSTITUTE(IF(A43="","",VLOOKUP(A43,Esquemas_NORM!$A$2:$H$126,8,FALSE)),"PROVINCIA ADMINISTRATIVA Y DE PLANIFICACIÓN","PAT"),"PROVINCIA ADMINISTRATIVA Y DE PLANIFICACION","PAT"),"PROVINCIA ADMINISTRATIVA DE PLANIFICACION","PAT"),"PROVINCIA ADMINISTRATIVA Y PLANIFICACION","PAT")</f>
        <v>PAT DE PENDERISCO Y SINIFANÁ</v>
      </c>
    </row>
    <row r="44" spans="1:24" x14ac:dyDescent="0.3">
      <c r="A44" s="231" t="s">
        <v>160</v>
      </c>
      <c r="B44" t="s">
        <v>161</v>
      </c>
      <c r="C44" s="232">
        <v>73796</v>
      </c>
      <c r="D44" s="232">
        <v>74957</v>
      </c>
      <c r="E44" s="232">
        <v>76210</v>
      </c>
      <c r="F44" s="232">
        <v>77875</v>
      </c>
      <c r="G44" s="232">
        <v>80676</v>
      </c>
      <c r="H44" s="232">
        <v>83697</v>
      </c>
      <c r="I44" s="232">
        <v>85434</v>
      </c>
      <c r="J44" s="232">
        <v>86835</v>
      </c>
      <c r="K44" s="232">
        <v>88121</v>
      </c>
      <c r="L44" s="232">
        <v>89546</v>
      </c>
      <c r="M44" s="232">
        <v>90882</v>
      </c>
      <c r="N44" s="232">
        <v>92069</v>
      </c>
      <c r="O44" s="232">
        <v>93226</v>
      </c>
      <c r="P44" s="232">
        <v>94352</v>
      </c>
      <c r="Q44" s="232">
        <v>95479</v>
      </c>
      <c r="R44" s="232">
        <v>96568</v>
      </c>
      <c r="S44" s="232">
        <v>97640</v>
      </c>
      <c r="T44" s="232">
        <v>98721</v>
      </c>
      <c r="U44" s="232">
        <v>99773</v>
      </c>
      <c r="V44" s="232">
        <v>100785</v>
      </c>
      <c r="W44" s="232">
        <v>101761</v>
      </c>
      <c r="X44" t="str">
        <f>SUBSTITUTE(SUBSTITUTE(SUBSTITUTE(SUBSTITUTE(IF(A44="","",VLOOKUP(A44,Esquemas_NORM!$A$2:$H$126,8,FALSE)),"PROVINCIA ADMINISTRATIVA Y DE PLANIFICACIÓN","PAT"),"PROVINCIA ADMINISTRATIVA Y DE PLANIFICACION","PAT"),"PROVINCIA ADMINISTRATIVA DE PLANIFICACION","PAT"),"PROVINCIA ADMINISTRATIVA Y PLANIFICACION","PAT")</f>
        <v>A la fecha no ha conformado un EAT Provincia</v>
      </c>
    </row>
    <row r="45" spans="1:24" x14ac:dyDescent="0.3">
      <c r="A45" s="231" t="s">
        <v>289</v>
      </c>
      <c r="B45" t="s">
        <v>290</v>
      </c>
      <c r="C45" s="232">
        <v>22593</v>
      </c>
      <c r="D45" s="232">
        <v>22673</v>
      </c>
      <c r="E45" s="232">
        <v>22836</v>
      </c>
      <c r="F45" s="232">
        <v>23048</v>
      </c>
      <c r="G45" s="232">
        <v>23418</v>
      </c>
      <c r="H45" s="232">
        <v>23829</v>
      </c>
      <c r="I45" s="232">
        <v>24060</v>
      </c>
      <c r="J45" s="232">
        <v>24231</v>
      </c>
      <c r="K45" s="232">
        <v>24409</v>
      </c>
      <c r="L45" s="232">
        <v>24651</v>
      </c>
      <c r="M45" s="232">
        <v>24808</v>
      </c>
      <c r="N45" s="232">
        <v>24937</v>
      </c>
      <c r="O45" s="232">
        <v>25072</v>
      </c>
      <c r="P45" s="232">
        <v>25166</v>
      </c>
      <c r="Q45" s="232">
        <v>25269</v>
      </c>
      <c r="R45" s="232">
        <v>25352</v>
      </c>
      <c r="S45" s="232">
        <v>25420</v>
      </c>
      <c r="T45" s="232">
        <v>25484</v>
      </c>
      <c r="U45" s="232">
        <v>25531</v>
      </c>
      <c r="V45" s="232">
        <v>25553</v>
      </c>
      <c r="W45" s="232">
        <v>25589</v>
      </c>
      <c r="X45" t="str">
        <f>SUBSTITUTE(SUBSTITUTE(SUBSTITUTE(SUBSTITUTE(IF(A45="","",VLOOKUP(A45,Esquemas_NORM!$A$2:$H$126,8,FALSE)),"PROVINCIA ADMINISTRATIVA Y DE PLANIFICACIÓN","PAT"),"PROVINCIA ADMINISTRATIVA Y DE PLANIFICACION","PAT"),"PROVINCIA ADMINISTRATIVA DE PLANIFICACION","PAT"),"PROVINCIA ADMINISTRATIVA Y PLANIFICACION","PAT")</f>
        <v>PAT AGROINDUSTRIAL DEL OCCIDENTE ANTIOQUEÑO</v>
      </c>
    </row>
    <row r="46" spans="1:24" x14ac:dyDescent="0.3">
      <c r="A46" s="231" t="s">
        <v>248</v>
      </c>
      <c r="B46" t="s">
        <v>249</v>
      </c>
      <c r="C46" s="232">
        <v>18084</v>
      </c>
      <c r="D46" s="232">
        <v>18332</v>
      </c>
      <c r="E46" s="232">
        <v>18533</v>
      </c>
      <c r="F46" s="232">
        <v>18914</v>
      </c>
      <c r="G46" s="232">
        <v>19033</v>
      </c>
      <c r="H46" s="232">
        <v>19233</v>
      </c>
      <c r="I46" s="232">
        <v>19395</v>
      </c>
      <c r="J46" s="232">
        <v>19509</v>
      </c>
      <c r="K46" s="232">
        <v>19621</v>
      </c>
      <c r="L46" s="232">
        <v>19689</v>
      </c>
      <c r="M46" s="232">
        <v>19793</v>
      </c>
      <c r="N46" s="232">
        <v>19849</v>
      </c>
      <c r="O46" s="232">
        <v>19915</v>
      </c>
      <c r="P46" s="232">
        <v>19983</v>
      </c>
      <c r="Q46" s="232">
        <v>20046</v>
      </c>
      <c r="R46" s="232">
        <v>20094</v>
      </c>
      <c r="S46" s="232">
        <v>20154</v>
      </c>
      <c r="T46" s="232">
        <v>20195</v>
      </c>
      <c r="U46" s="232">
        <v>20214</v>
      </c>
      <c r="V46" s="232">
        <v>20258</v>
      </c>
      <c r="W46" s="232">
        <v>20289</v>
      </c>
      <c r="X46" t="str">
        <f>SUBSTITUTE(SUBSTITUTE(SUBSTITUTE(SUBSTITUTE(IF(A46="","",VLOOKUP(A46,Esquemas_NORM!$A$2:$H$126,8,FALSE)),"PROVINCIA ADMINISTRATIVA Y DE PLANIFICACIÓN","PAT"),"PROVINCIA ADMINISTRATIVA Y DE PLANIFICACION","PAT"),"PROVINCIA ADMINISTRATIVA DE PLANIFICACION","PAT"),"PROVINCIA ADMINISTRATIVA Y PLANIFICACION","PAT")</f>
        <v>PAT DEL RIO GRANDE</v>
      </c>
    </row>
    <row r="47" spans="1:24" x14ac:dyDescent="0.3">
      <c r="A47" s="231" t="s">
        <v>291</v>
      </c>
      <c r="B47" t="s">
        <v>292</v>
      </c>
      <c r="C47" s="232">
        <v>12308</v>
      </c>
      <c r="D47" s="232">
        <v>12227</v>
      </c>
      <c r="E47" s="232">
        <v>12177</v>
      </c>
      <c r="F47" s="232">
        <v>12153</v>
      </c>
      <c r="G47" s="232">
        <v>12363</v>
      </c>
      <c r="H47" s="232">
        <v>12545</v>
      </c>
      <c r="I47" s="232">
        <v>12564</v>
      </c>
      <c r="J47" s="232">
        <v>12581</v>
      </c>
      <c r="K47" s="232">
        <v>12553</v>
      </c>
      <c r="L47" s="232">
        <v>12627</v>
      </c>
      <c r="M47" s="232">
        <v>12612</v>
      </c>
      <c r="N47" s="232">
        <v>12571</v>
      </c>
      <c r="O47" s="232">
        <v>12524</v>
      </c>
      <c r="P47" s="232">
        <v>12458</v>
      </c>
      <c r="Q47" s="232">
        <v>12381</v>
      </c>
      <c r="R47" s="232">
        <v>12316</v>
      </c>
      <c r="S47" s="232">
        <v>12210</v>
      </c>
      <c r="T47" s="232">
        <v>12112</v>
      </c>
      <c r="U47" s="232">
        <v>12020</v>
      </c>
      <c r="V47" s="232">
        <v>11904</v>
      </c>
      <c r="W47" s="232">
        <v>11793</v>
      </c>
      <c r="X47" t="str">
        <f>SUBSTITUTE(SUBSTITUTE(SUBSTITUTE(SUBSTITUTE(IF(A47="","",VLOOKUP(A47,Esquemas_NORM!$A$2:$H$126,8,FALSE)),"PROVINCIA ADMINISTRATIVA Y DE PLANIFICACIÓN","PAT"),"PROVINCIA ADMINISTRATIVA Y DE PLANIFICACION","PAT"),"PROVINCIA ADMINISTRATIVA DE PLANIFICACION","PAT"),"PROVINCIA ADMINISTRATIVA Y PLANIFICACION","PAT")</f>
        <v>PAT TURÍSTICA Y AGROECOLÓGICA DEL OCCIDENTE ANTIOQUEÑO</v>
      </c>
    </row>
    <row r="48" spans="1:24" x14ac:dyDescent="0.3">
      <c r="A48" s="231" t="s">
        <v>187</v>
      </c>
      <c r="B48" t="s">
        <v>188</v>
      </c>
      <c r="C48" s="232">
        <v>48493</v>
      </c>
      <c r="D48" s="232">
        <v>49488</v>
      </c>
      <c r="E48" s="232">
        <v>50544</v>
      </c>
      <c r="F48" s="232">
        <v>51868</v>
      </c>
      <c r="G48" s="232">
        <v>52651</v>
      </c>
      <c r="H48" s="232">
        <v>53491</v>
      </c>
      <c r="I48" s="232">
        <v>54125</v>
      </c>
      <c r="J48" s="232">
        <v>54698</v>
      </c>
      <c r="K48" s="232">
        <v>55234</v>
      </c>
      <c r="L48" s="232">
        <v>55742</v>
      </c>
      <c r="M48" s="232">
        <v>56197</v>
      </c>
      <c r="N48" s="232">
        <v>56596</v>
      </c>
      <c r="O48" s="232">
        <v>56985</v>
      </c>
      <c r="P48" s="232">
        <v>57341</v>
      </c>
      <c r="Q48" s="232">
        <v>57659</v>
      </c>
      <c r="R48" s="232">
        <v>57960</v>
      </c>
      <c r="S48" s="232">
        <v>58230</v>
      </c>
      <c r="T48" s="232">
        <v>58445</v>
      </c>
      <c r="U48" s="232">
        <v>58679</v>
      </c>
      <c r="V48" s="232">
        <v>58861</v>
      </c>
      <c r="W48" s="232">
        <v>59023</v>
      </c>
      <c r="X48" t="str">
        <f>SUBSTITUTE(SUBSTITUTE(SUBSTITUTE(SUBSTITUTE(IF(A48="","",VLOOKUP(A48,Esquemas_NORM!$A$2:$H$126,8,FALSE)),"PROVINCIA ADMINISTRATIVA Y DE PLANIFICACIÓN","PAT"),"PROVINCIA ADMINISTRATIVA Y DE PLANIFICACION","PAT"),"PROVINCIA ADMINISTRATIVA DE PLANIFICACION","PAT"),"PROVINCIA ADMINISTRATIVA Y PLANIFICACION","PAT")</f>
        <v>A la fecha no ha conformado un EAT Provincia</v>
      </c>
    </row>
    <row r="49" spans="1:24" x14ac:dyDescent="0.3">
      <c r="A49" s="231" t="s">
        <v>250</v>
      </c>
      <c r="B49" t="s">
        <v>251</v>
      </c>
      <c r="C49" s="232">
        <v>10594</v>
      </c>
      <c r="D49" s="232">
        <v>10830</v>
      </c>
      <c r="E49" s="232">
        <v>10986</v>
      </c>
      <c r="F49" s="232">
        <v>11154</v>
      </c>
      <c r="G49" s="232">
        <v>11425</v>
      </c>
      <c r="H49" s="232">
        <v>11728</v>
      </c>
      <c r="I49" s="232">
        <v>11968</v>
      </c>
      <c r="J49" s="232">
        <v>12150</v>
      </c>
      <c r="K49" s="232">
        <v>12348</v>
      </c>
      <c r="L49" s="232">
        <v>12568</v>
      </c>
      <c r="M49" s="232">
        <v>12736</v>
      </c>
      <c r="N49" s="232">
        <v>12894</v>
      </c>
      <c r="O49" s="232">
        <v>13058</v>
      </c>
      <c r="P49" s="232">
        <v>13203</v>
      </c>
      <c r="Q49" s="232">
        <v>13332</v>
      </c>
      <c r="R49" s="232">
        <v>13470</v>
      </c>
      <c r="S49" s="232">
        <v>13582</v>
      </c>
      <c r="T49" s="232">
        <v>13715</v>
      </c>
      <c r="U49" s="232">
        <v>13808</v>
      </c>
      <c r="V49" s="232">
        <v>13893</v>
      </c>
      <c r="W49" s="232">
        <v>13987</v>
      </c>
      <c r="X49" t="str">
        <f>SUBSTITUTE(SUBSTITUTE(SUBSTITUTE(SUBSTITUTE(IF(A49="","",VLOOKUP(A49,Esquemas_NORM!$A$2:$H$126,8,FALSE)),"PROVINCIA ADMINISTRATIVA Y DE PLANIFICACIÓN","PAT"),"PROVINCIA ADMINISTRATIVA Y DE PLANIFICACION","PAT"),"PROVINCIA ADMINISTRATIVA DE PLANIFICACION","PAT"),"PROVINCIA ADMINISTRATIVA Y PLANIFICACION","PAT")</f>
        <v>PAT DEL RIO GRANDE</v>
      </c>
    </row>
    <row r="50" spans="1:24" x14ac:dyDescent="0.3">
      <c r="A50" s="231" t="s">
        <v>163</v>
      </c>
      <c r="B50" t="s">
        <v>164</v>
      </c>
      <c r="C50" s="232">
        <v>214539</v>
      </c>
      <c r="D50" s="232">
        <v>218805</v>
      </c>
      <c r="E50" s="232">
        <v>223456</v>
      </c>
      <c r="F50" s="232">
        <v>228836</v>
      </c>
      <c r="G50" s="232">
        <v>235397</v>
      </c>
      <c r="H50" s="232">
        <v>242371</v>
      </c>
      <c r="I50" s="232">
        <v>247649</v>
      </c>
      <c r="J50" s="232">
        <v>251963</v>
      </c>
      <c r="K50" s="232">
        <v>256042</v>
      </c>
      <c r="L50" s="232">
        <v>260430</v>
      </c>
      <c r="M50" s="232">
        <v>264637</v>
      </c>
      <c r="N50" s="232">
        <v>268381</v>
      </c>
      <c r="O50" s="232">
        <v>272032</v>
      </c>
      <c r="P50" s="232">
        <v>275656</v>
      </c>
      <c r="Q50" s="232">
        <v>279242</v>
      </c>
      <c r="R50" s="232">
        <v>282790</v>
      </c>
      <c r="S50" s="232">
        <v>286304</v>
      </c>
      <c r="T50" s="232">
        <v>289772</v>
      </c>
      <c r="U50" s="232">
        <v>293213</v>
      </c>
      <c r="V50" s="232">
        <v>296598</v>
      </c>
      <c r="W50" s="232">
        <v>299940</v>
      </c>
      <c r="X50" t="str">
        <f>SUBSTITUTE(SUBSTITUTE(SUBSTITUTE(SUBSTITUTE(IF(A50="","",VLOOKUP(A50,Esquemas_NORM!$A$2:$H$126,8,FALSE)),"PROVINCIA ADMINISTRATIVA Y DE PLANIFICACIÓN","PAT"),"PROVINCIA ADMINISTRATIVA Y DE PLANIFICACION","PAT"),"PROVINCIA ADMINISTRATIVA DE PLANIFICACION","PAT"),"PROVINCIA ADMINISTRATIVA Y PLANIFICACION","PAT")</f>
        <v>A la fecha no ha conformado un EAT Provincia</v>
      </c>
    </row>
    <row r="51" spans="1:24" x14ac:dyDescent="0.3">
      <c r="A51" s="231" t="s">
        <v>389</v>
      </c>
      <c r="B51" t="s">
        <v>390</v>
      </c>
      <c r="C51" s="232">
        <v>24059</v>
      </c>
      <c r="D51" s="232">
        <v>24143</v>
      </c>
      <c r="E51" s="232">
        <v>24252</v>
      </c>
      <c r="F51" s="232">
        <v>24415</v>
      </c>
      <c r="G51" s="232">
        <v>24869</v>
      </c>
      <c r="H51" s="232">
        <v>25367</v>
      </c>
      <c r="I51" s="232">
        <v>25609</v>
      </c>
      <c r="J51" s="232">
        <v>25788</v>
      </c>
      <c r="K51" s="232">
        <v>25957</v>
      </c>
      <c r="L51" s="232">
        <v>26245</v>
      </c>
      <c r="M51" s="232">
        <v>26401</v>
      </c>
      <c r="N51" s="232">
        <v>26522</v>
      </c>
      <c r="O51" s="232">
        <v>26624</v>
      </c>
      <c r="P51" s="232">
        <v>26693</v>
      </c>
      <c r="Q51" s="232">
        <v>26779</v>
      </c>
      <c r="R51" s="232">
        <v>26824</v>
      </c>
      <c r="S51" s="232">
        <v>26850</v>
      </c>
      <c r="T51" s="232">
        <v>26863</v>
      </c>
      <c r="U51" s="232">
        <v>26858</v>
      </c>
      <c r="V51" s="232">
        <v>26868</v>
      </c>
      <c r="W51" s="232">
        <v>26849</v>
      </c>
      <c r="X51" t="str">
        <f>SUBSTITUTE(SUBSTITUTE(SUBSTITUTE(SUBSTITUTE(IF(A51="","",VLOOKUP(A51,Esquemas_NORM!$A$2:$H$126,8,FALSE)),"PROVINCIA ADMINISTRATIVA Y DE PLANIFICACIÓN","PAT"),"PROVINCIA ADMINISTRATIVA Y DE PLANIFICACION","PAT"),"PROVINCIA ADMINISTRATIVA DE PLANIFICACION","PAT"),"PROVINCIA ADMINISTRATIVA Y PLANIFICACION","PAT")</f>
        <v>PAT CARTAMA</v>
      </c>
    </row>
    <row r="52" spans="1:24" x14ac:dyDescent="0.3">
      <c r="A52" s="231" t="s">
        <v>293</v>
      </c>
      <c r="B52" t="s">
        <v>294</v>
      </c>
      <c r="C52" s="232">
        <v>20944</v>
      </c>
      <c r="D52" s="232">
        <v>20813</v>
      </c>
      <c r="E52" s="232">
        <v>20820</v>
      </c>
      <c r="F52" s="232">
        <v>20742</v>
      </c>
      <c r="G52" s="232">
        <v>21018</v>
      </c>
      <c r="H52" s="232">
        <v>21283</v>
      </c>
      <c r="I52" s="232">
        <v>21426</v>
      </c>
      <c r="J52" s="232">
        <v>21535</v>
      </c>
      <c r="K52" s="232">
        <v>21588</v>
      </c>
      <c r="L52" s="232">
        <v>21716</v>
      </c>
      <c r="M52" s="232">
        <v>21778</v>
      </c>
      <c r="N52" s="232">
        <v>21808</v>
      </c>
      <c r="O52" s="232">
        <v>21831</v>
      </c>
      <c r="P52" s="232">
        <v>21837</v>
      </c>
      <c r="Q52" s="232">
        <v>21818</v>
      </c>
      <c r="R52" s="232">
        <v>21827</v>
      </c>
      <c r="S52" s="232">
        <v>21796</v>
      </c>
      <c r="T52" s="232">
        <v>21751</v>
      </c>
      <c r="U52" s="232">
        <v>21697</v>
      </c>
      <c r="V52" s="232">
        <v>21678</v>
      </c>
      <c r="W52" s="232">
        <v>21600</v>
      </c>
      <c r="X52" t="str">
        <f>SUBSTITUTE(SUBSTITUTE(SUBSTITUTE(SUBSTITUTE(IF(A52="","",VLOOKUP(A52,Esquemas_NORM!$A$2:$H$126,8,FALSE)),"PROVINCIA ADMINISTRATIVA Y DE PLANIFICACIÓN","PAT"),"PROVINCIA ADMINISTRATIVA Y DE PLANIFICACION","PAT"),"PROVINCIA ADMINISTRATIVA DE PLANIFICACION","PAT"),"PROVINCIA ADMINISTRATIVA Y PLANIFICACION","PAT")</f>
        <v>PAT AGROINDUSTRIAL DEL OCCIDENTE ANTIOQUEÑO</v>
      </c>
    </row>
    <row r="53" spans="1:24" x14ac:dyDescent="0.3">
      <c r="A53" s="231" t="s">
        <v>295</v>
      </c>
      <c r="B53" t="s">
        <v>296</v>
      </c>
      <c r="C53" s="232">
        <v>5349</v>
      </c>
      <c r="D53" s="232">
        <v>5396</v>
      </c>
      <c r="E53" s="232">
        <v>5460</v>
      </c>
      <c r="F53" s="232">
        <v>5545</v>
      </c>
      <c r="G53" s="232">
        <v>5716</v>
      </c>
      <c r="H53" s="232">
        <v>5875</v>
      </c>
      <c r="I53" s="232">
        <v>5993</v>
      </c>
      <c r="J53" s="232">
        <v>6100</v>
      </c>
      <c r="K53" s="232">
        <v>6189</v>
      </c>
      <c r="L53" s="232">
        <v>6331</v>
      </c>
      <c r="M53" s="232">
        <v>6404</v>
      </c>
      <c r="N53" s="232">
        <v>6491</v>
      </c>
      <c r="O53" s="232">
        <v>6568</v>
      </c>
      <c r="P53" s="232">
        <v>6653</v>
      </c>
      <c r="Q53" s="232">
        <v>6706</v>
      </c>
      <c r="R53" s="232">
        <v>6765</v>
      </c>
      <c r="S53" s="232">
        <v>6824</v>
      </c>
      <c r="T53" s="232">
        <v>6883</v>
      </c>
      <c r="U53" s="232">
        <v>6922</v>
      </c>
      <c r="V53" s="232">
        <v>6971</v>
      </c>
      <c r="W53" s="232">
        <v>7014</v>
      </c>
      <c r="X53" t="str">
        <f>SUBSTITUTE(SUBSTITUTE(SUBSTITUTE(SUBSTITUTE(IF(A53="","",VLOOKUP(A53,Esquemas_NORM!$A$2:$H$126,8,FALSE)),"PROVINCIA ADMINISTRATIVA Y DE PLANIFICACIÓN","PAT"),"PROVINCIA ADMINISTRATIVA Y DE PLANIFICACION","PAT"),"PROVINCIA ADMINISTRATIVA DE PLANIFICACION","PAT"),"PROVINCIA ADMINISTRATIVA Y PLANIFICACION","PAT")</f>
        <v>PAT TURÍSTICA Y AGROECOLÓGICA DEL OCCIDENTE ANTIOQUEÑO</v>
      </c>
    </row>
    <row r="54" spans="1:24" x14ac:dyDescent="0.3">
      <c r="A54" s="231" t="s">
        <v>166</v>
      </c>
      <c r="B54" t="s">
        <v>167</v>
      </c>
      <c r="C54" s="232">
        <v>48759</v>
      </c>
      <c r="D54" s="232">
        <v>49613</v>
      </c>
      <c r="E54" s="232">
        <v>50456</v>
      </c>
      <c r="F54" s="232">
        <v>51660</v>
      </c>
      <c r="G54" s="232">
        <v>54202</v>
      </c>
      <c r="H54" s="232">
        <v>56990</v>
      </c>
      <c r="I54" s="232">
        <v>58069</v>
      </c>
      <c r="J54" s="232">
        <v>58919</v>
      </c>
      <c r="K54" s="232">
        <v>59708</v>
      </c>
      <c r="L54" s="232">
        <v>60604</v>
      </c>
      <c r="M54" s="232">
        <v>61439</v>
      </c>
      <c r="N54" s="232">
        <v>62138</v>
      </c>
      <c r="O54" s="232">
        <v>62828</v>
      </c>
      <c r="P54" s="232">
        <v>63505</v>
      </c>
      <c r="Q54" s="232">
        <v>64139</v>
      </c>
      <c r="R54" s="232">
        <v>64777</v>
      </c>
      <c r="S54" s="232">
        <v>65418</v>
      </c>
      <c r="T54" s="232">
        <v>66013</v>
      </c>
      <c r="U54" s="232">
        <v>66599</v>
      </c>
      <c r="V54" s="232">
        <v>67146</v>
      </c>
      <c r="W54" s="232">
        <v>67702</v>
      </c>
      <c r="X54" t="str">
        <f>SUBSTITUTE(SUBSTITUTE(SUBSTITUTE(SUBSTITUTE(IF(A54="","",VLOOKUP(A54,Esquemas_NORM!$A$2:$H$126,8,FALSE)),"PROVINCIA ADMINISTRATIVA Y DE PLANIFICACIÓN","PAT"),"PROVINCIA ADMINISTRATIVA Y DE PLANIFICACION","PAT"),"PROVINCIA ADMINISTRATIVA DE PLANIFICACION","PAT"),"PROVINCIA ADMINISTRATIVA Y PLANIFICACION","PAT")</f>
        <v>A la fecha no ha conformado un EAT Provincia</v>
      </c>
    </row>
    <row r="55" spans="1:24" x14ac:dyDescent="0.3">
      <c r="A55" s="231" t="s">
        <v>252</v>
      </c>
      <c r="B55" t="s">
        <v>253</v>
      </c>
      <c r="C55" s="232">
        <v>9693</v>
      </c>
      <c r="D55" s="232">
        <v>9662</v>
      </c>
      <c r="E55" s="232">
        <v>9676</v>
      </c>
      <c r="F55" s="232">
        <v>9761</v>
      </c>
      <c r="G55" s="232">
        <v>9878</v>
      </c>
      <c r="H55" s="232">
        <v>10010</v>
      </c>
      <c r="I55" s="232">
        <v>10089</v>
      </c>
      <c r="J55" s="232">
        <v>10181</v>
      </c>
      <c r="K55" s="232">
        <v>10215</v>
      </c>
      <c r="L55" s="232">
        <v>10301</v>
      </c>
      <c r="M55" s="232">
        <v>10373</v>
      </c>
      <c r="N55" s="232">
        <v>10420</v>
      </c>
      <c r="O55" s="232">
        <v>10482</v>
      </c>
      <c r="P55" s="232">
        <v>10526</v>
      </c>
      <c r="Q55" s="232">
        <v>10559</v>
      </c>
      <c r="R55" s="232">
        <v>10619</v>
      </c>
      <c r="S55" s="232">
        <v>10645</v>
      </c>
      <c r="T55" s="232">
        <v>10672</v>
      </c>
      <c r="U55" s="232">
        <v>10718</v>
      </c>
      <c r="V55" s="232">
        <v>10737</v>
      </c>
      <c r="W55" s="232">
        <v>10755</v>
      </c>
      <c r="X55" t="str">
        <f>SUBSTITUTE(SUBSTITUTE(SUBSTITUTE(SUBSTITUTE(IF(A55="","",VLOOKUP(A55,Esquemas_NORM!$A$2:$H$126,8,FALSE)),"PROVINCIA ADMINISTRATIVA Y DE PLANIFICACIÓN","PAT"),"PROVINCIA ADMINISTRATIVA Y DE PLANIFICACION","PAT"),"PROVINCIA ADMINISTRATIVA DE PLANIFICACION","PAT"),"PROVINCIA ADMINISTRATIVA Y PLANIFICACION","PAT")</f>
        <v>PAT BIOENERGÉTICA DEL NORTE DE ANTIOQUIA</v>
      </c>
    </row>
    <row r="56" spans="1:24" x14ac:dyDescent="0.3">
      <c r="A56" s="231" t="s">
        <v>339</v>
      </c>
      <c r="B56" t="s">
        <v>340</v>
      </c>
      <c r="C56" s="232">
        <v>10947</v>
      </c>
      <c r="D56" s="232">
        <v>10654</v>
      </c>
      <c r="E56" s="232">
        <v>10397</v>
      </c>
      <c r="F56" s="232">
        <v>10124</v>
      </c>
      <c r="G56" s="232">
        <v>10204</v>
      </c>
      <c r="H56" s="232">
        <v>10299</v>
      </c>
      <c r="I56" s="232">
        <v>10356</v>
      </c>
      <c r="J56" s="232">
        <v>10397</v>
      </c>
      <c r="K56" s="232">
        <v>10442</v>
      </c>
      <c r="L56" s="232">
        <v>10463</v>
      </c>
      <c r="M56" s="232">
        <v>10511</v>
      </c>
      <c r="N56" s="232">
        <v>10502</v>
      </c>
      <c r="O56" s="232">
        <v>10528</v>
      </c>
      <c r="P56" s="232">
        <v>10536</v>
      </c>
      <c r="Q56" s="232">
        <v>10521</v>
      </c>
      <c r="R56" s="232">
        <v>10517</v>
      </c>
      <c r="S56" s="232">
        <v>10508</v>
      </c>
      <c r="T56" s="232">
        <v>10499</v>
      </c>
      <c r="U56" s="232">
        <v>10486</v>
      </c>
      <c r="V56" s="232">
        <v>10469</v>
      </c>
      <c r="W56" s="232">
        <v>10446</v>
      </c>
      <c r="X56" t="str">
        <f>SUBSTITUTE(SUBSTITUTE(SUBSTITUTE(SUBSTITUTE(IF(A56="","",VLOOKUP(A56,Esquemas_NORM!$A$2:$H$126,8,FALSE)),"PROVINCIA ADMINISTRATIVA Y DE PLANIFICACIÓN","PAT"),"PROVINCIA ADMINISTRATIVA Y DE PLANIFICACION","PAT"),"PROVINCIA ADMINISTRATIVA DE PLANIFICACION","PAT"),"PROVINCIA ADMINISTRATIVA Y PLANIFICACION","PAT")</f>
        <v>PAT DEL AGUA, BOSQUES Y EL TURISMO</v>
      </c>
    </row>
    <row r="57" spans="1:24" x14ac:dyDescent="0.3">
      <c r="A57" s="231" t="s">
        <v>254</v>
      </c>
      <c r="B57" t="s">
        <v>255</v>
      </c>
      <c r="C57" s="232">
        <v>6494</v>
      </c>
      <c r="D57" s="232">
        <v>6464</v>
      </c>
      <c r="E57" s="232">
        <v>6496</v>
      </c>
      <c r="F57" s="232">
        <v>6555</v>
      </c>
      <c r="G57" s="232">
        <v>6662</v>
      </c>
      <c r="H57" s="232">
        <v>6786</v>
      </c>
      <c r="I57" s="232">
        <v>6835</v>
      </c>
      <c r="J57" s="232">
        <v>6869</v>
      </c>
      <c r="K57" s="232">
        <v>6914</v>
      </c>
      <c r="L57" s="232">
        <v>6975</v>
      </c>
      <c r="M57" s="232">
        <v>7009</v>
      </c>
      <c r="N57" s="232">
        <v>7031</v>
      </c>
      <c r="O57" s="232">
        <v>7032</v>
      </c>
      <c r="P57" s="232">
        <v>7042</v>
      </c>
      <c r="Q57" s="232">
        <v>7058</v>
      </c>
      <c r="R57" s="232">
        <v>7065</v>
      </c>
      <c r="S57" s="232">
        <v>7043</v>
      </c>
      <c r="T57" s="232">
        <v>7055</v>
      </c>
      <c r="U57" s="232">
        <v>7041</v>
      </c>
      <c r="V57" s="232">
        <v>7019</v>
      </c>
      <c r="W57" s="232">
        <v>7013</v>
      </c>
      <c r="X57" t="str">
        <f>SUBSTITUTE(SUBSTITUTE(SUBSTITUTE(SUBSTITUTE(IF(A57="","",VLOOKUP(A57,Esquemas_NORM!$A$2:$H$126,8,FALSE)),"PROVINCIA ADMINISTRATIVA Y DE PLANIFICACIÓN","PAT"),"PROVINCIA ADMINISTRATIVA Y DE PLANIFICACION","PAT"),"PROVINCIA ADMINISTRATIVA DE PLANIFICACION","PAT"),"PROVINCIA ADMINISTRATIVA Y PLANIFICACION","PAT")</f>
        <v>PAT BIOENERGÉTICA DEL NORTE DE ANTIOQUIA</v>
      </c>
    </row>
    <row r="58" spans="1:24" x14ac:dyDescent="0.3">
      <c r="A58" s="231" t="s">
        <v>341</v>
      </c>
      <c r="B58" t="s">
        <v>342</v>
      </c>
      <c r="C58" s="232">
        <v>51910</v>
      </c>
      <c r="D58" s="232">
        <v>52793</v>
      </c>
      <c r="E58" s="232">
        <v>53835</v>
      </c>
      <c r="F58" s="232">
        <v>55110</v>
      </c>
      <c r="G58" s="232">
        <v>56977</v>
      </c>
      <c r="H58" s="232">
        <v>58930</v>
      </c>
      <c r="I58" s="232">
        <v>60291</v>
      </c>
      <c r="J58" s="232">
        <v>61496</v>
      </c>
      <c r="K58" s="232">
        <v>62651</v>
      </c>
      <c r="L58" s="232">
        <v>64068</v>
      </c>
      <c r="M58" s="232">
        <v>65173</v>
      </c>
      <c r="N58" s="232">
        <v>66158</v>
      </c>
      <c r="O58" s="232">
        <v>67061</v>
      </c>
      <c r="P58" s="232">
        <v>67913</v>
      </c>
      <c r="Q58" s="232">
        <v>68709</v>
      </c>
      <c r="R58" s="232">
        <v>69425</v>
      </c>
      <c r="S58" s="232">
        <v>70112</v>
      </c>
      <c r="T58" s="232">
        <v>70714</v>
      </c>
      <c r="U58" s="232">
        <v>71267</v>
      </c>
      <c r="V58" s="232">
        <v>71769</v>
      </c>
      <c r="W58" s="232">
        <v>72204</v>
      </c>
      <c r="X58" t="str">
        <f>SUBSTITUTE(SUBSTITUTE(SUBSTITUTE(SUBSTITUTE(IF(A58="","",VLOOKUP(A58,Esquemas_NORM!$A$2:$H$126,8,FALSE)),"PROVINCIA ADMINISTRATIVA Y DE PLANIFICACIÓN","PAT"),"PROVINCIA ADMINISTRATIVA Y DE PLANIFICACION","PAT"),"PROVINCIA ADMINISTRATIVA DE PLANIFICACION","PAT"),"PROVINCIA ADMINISTRATIVA Y PLANIFICACION","PAT")</f>
        <v>A la fecha no ha conformado un EAT Provincia</v>
      </c>
    </row>
    <row r="59" spans="1:24" x14ac:dyDescent="0.3">
      <c r="A59" s="231" t="s">
        <v>343</v>
      </c>
      <c r="B59" t="s">
        <v>344</v>
      </c>
      <c r="C59" s="232">
        <v>7926</v>
      </c>
      <c r="D59" s="232">
        <v>8068</v>
      </c>
      <c r="E59" s="232">
        <v>8203</v>
      </c>
      <c r="F59" s="232">
        <v>8367</v>
      </c>
      <c r="G59" s="232">
        <v>8568</v>
      </c>
      <c r="H59" s="232">
        <v>8786</v>
      </c>
      <c r="I59" s="232">
        <v>8991</v>
      </c>
      <c r="J59" s="232">
        <v>9203</v>
      </c>
      <c r="K59" s="232">
        <v>9368</v>
      </c>
      <c r="L59" s="232">
        <v>9518</v>
      </c>
      <c r="M59" s="232">
        <v>9695</v>
      </c>
      <c r="N59" s="232">
        <v>9842</v>
      </c>
      <c r="O59" s="232">
        <v>10005</v>
      </c>
      <c r="P59" s="232">
        <v>10137</v>
      </c>
      <c r="Q59" s="232">
        <v>10283</v>
      </c>
      <c r="R59" s="232">
        <v>10419</v>
      </c>
      <c r="S59" s="232">
        <v>10555</v>
      </c>
      <c r="T59" s="232">
        <v>10666</v>
      </c>
      <c r="U59" s="232">
        <v>10769</v>
      </c>
      <c r="V59" s="232">
        <v>10890</v>
      </c>
      <c r="W59" s="232">
        <v>10981</v>
      </c>
      <c r="X59" t="str">
        <f>SUBSTITUTE(SUBSTITUTE(SUBSTITUTE(SUBSTITUTE(IF(A59="","",VLOOKUP(A59,Esquemas_NORM!$A$2:$H$126,8,FALSE)),"PROVINCIA ADMINISTRATIVA Y DE PLANIFICACIÓN","PAT"),"PROVINCIA ADMINISTRATIVA Y DE PLANIFICACION","PAT"),"PROVINCIA ADMINISTRATIVA DE PLANIFICACION","PAT"),"PROVINCIA ADMINISTRATIVA Y PLANIFICACION","PAT")</f>
        <v>PAT DEL AGUA, BOSQUES Y EL TURISMO</v>
      </c>
    </row>
    <row r="60" spans="1:24" x14ac:dyDescent="0.3">
      <c r="A60" s="231" t="s">
        <v>297</v>
      </c>
      <c r="B60" t="s">
        <v>298</v>
      </c>
      <c r="C60" s="232">
        <v>5610</v>
      </c>
      <c r="D60" s="232">
        <v>5562</v>
      </c>
      <c r="E60" s="232">
        <v>5526</v>
      </c>
      <c r="F60" s="232">
        <v>5460</v>
      </c>
      <c r="G60" s="232">
        <v>5415</v>
      </c>
      <c r="H60" s="232">
        <v>5393</v>
      </c>
      <c r="I60" s="232">
        <v>5338</v>
      </c>
      <c r="J60" s="232">
        <v>5253</v>
      </c>
      <c r="K60" s="232">
        <v>5175</v>
      </c>
      <c r="L60" s="232">
        <v>5126</v>
      </c>
      <c r="M60" s="232">
        <v>5038</v>
      </c>
      <c r="N60" s="232">
        <v>4961</v>
      </c>
      <c r="O60" s="232">
        <v>4872</v>
      </c>
      <c r="P60" s="232">
        <v>4785</v>
      </c>
      <c r="Q60" s="232">
        <v>4699</v>
      </c>
      <c r="R60" s="232">
        <v>4595</v>
      </c>
      <c r="S60" s="232">
        <v>4518</v>
      </c>
      <c r="T60" s="232">
        <v>4439</v>
      </c>
      <c r="U60" s="232">
        <v>4354</v>
      </c>
      <c r="V60" s="232">
        <v>4246</v>
      </c>
      <c r="W60" s="232">
        <v>4180</v>
      </c>
      <c r="X60" t="str">
        <f>SUBSTITUTE(SUBSTITUTE(SUBSTITUTE(SUBSTITUTE(IF(A60="","",VLOOKUP(A60,Esquemas_NORM!$A$2:$H$126,8,FALSE)),"PROVINCIA ADMINISTRATIVA Y DE PLANIFICACIÓN","PAT"),"PROVINCIA ADMINISTRATIVA Y DE PLANIFICACION","PAT"),"PROVINCIA ADMINISTRATIVA DE PLANIFICACION","PAT"),"PROVINCIA ADMINISTRATIVA Y PLANIFICACION","PAT")</f>
        <v>PAT TURÍSTICA Y AGROECOLÓGICA DEL OCCIDENTE ANTIOQUEÑO</v>
      </c>
    </row>
    <row r="61" spans="1:24" x14ac:dyDescent="0.3">
      <c r="A61" s="231" t="s">
        <v>391</v>
      </c>
      <c r="B61" t="s">
        <v>392</v>
      </c>
      <c r="C61" s="232">
        <v>5387</v>
      </c>
      <c r="D61" s="232">
        <v>5418</v>
      </c>
      <c r="E61" s="232">
        <v>5393</v>
      </c>
      <c r="F61" s="232">
        <v>5471</v>
      </c>
      <c r="G61" s="232">
        <v>5551</v>
      </c>
      <c r="H61" s="232">
        <v>5634</v>
      </c>
      <c r="I61" s="232">
        <v>5699</v>
      </c>
      <c r="J61" s="232">
        <v>5765</v>
      </c>
      <c r="K61" s="232">
        <v>5818</v>
      </c>
      <c r="L61" s="232">
        <v>5862</v>
      </c>
      <c r="M61" s="232">
        <v>5929</v>
      </c>
      <c r="N61" s="232">
        <v>5966</v>
      </c>
      <c r="O61" s="232">
        <v>6012</v>
      </c>
      <c r="P61" s="232">
        <v>6057</v>
      </c>
      <c r="Q61" s="232">
        <v>6104</v>
      </c>
      <c r="R61" s="232">
        <v>6152</v>
      </c>
      <c r="S61" s="232">
        <v>6183</v>
      </c>
      <c r="T61" s="232">
        <v>6234</v>
      </c>
      <c r="U61" s="232">
        <v>6272</v>
      </c>
      <c r="V61" s="232">
        <v>6324</v>
      </c>
      <c r="W61" s="232">
        <v>6353</v>
      </c>
      <c r="X61" t="str">
        <f>SUBSTITUTE(SUBSTITUTE(SUBSTITUTE(SUBSTITUTE(IF(A61="","",VLOOKUP(A61,Esquemas_NORM!$A$2:$H$126,8,FALSE)),"PROVINCIA ADMINISTRATIVA Y DE PLANIFICACIÓN","PAT"),"PROVINCIA ADMINISTRATIVA Y DE PLANIFICACION","PAT"),"PROVINCIA ADMINISTRATIVA DE PLANIFICACION","PAT"),"PROVINCIA ADMINISTRATIVA Y PLANIFICACION","PAT")</f>
        <v>PAT SAN JUAN</v>
      </c>
    </row>
    <row r="62" spans="1:24" x14ac:dyDescent="0.3">
      <c r="A62" s="231" t="s">
        <v>169</v>
      </c>
      <c r="B62" t="s">
        <v>170</v>
      </c>
      <c r="C62" s="232">
        <v>261957</v>
      </c>
      <c r="D62" s="232">
        <v>266257</v>
      </c>
      <c r="E62" s="232">
        <v>271038</v>
      </c>
      <c r="F62" s="232">
        <v>276746</v>
      </c>
      <c r="G62" s="232">
        <v>283136</v>
      </c>
      <c r="H62" s="232">
        <v>290182</v>
      </c>
      <c r="I62" s="232">
        <v>294137</v>
      </c>
      <c r="J62" s="232">
        <v>296908</v>
      </c>
      <c r="K62" s="232">
        <v>299320</v>
      </c>
      <c r="L62" s="232">
        <v>302075</v>
      </c>
      <c r="M62" s="232">
        <v>304527</v>
      </c>
      <c r="N62" s="232">
        <v>306397</v>
      </c>
      <c r="O62" s="232">
        <v>308131</v>
      </c>
      <c r="P62" s="232">
        <v>309763</v>
      </c>
      <c r="Q62" s="232">
        <v>311325</v>
      </c>
      <c r="R62" s="232">
        <v>312805</v>
      </c>
      <c r="S62" s="232">
        <v>314158</v>
      </c>
      <c r="T62" s="232">
        <v>315491</v>
      </c>
      <c r="U62" s="232">
        <v>316683</v>
      </c>
      <c r="V62" s="232">
        <v>317787</v>
      </c>
      <c r="W62" s="232">
        <v>318808</v>
      </c>
      <c r="X62" t="str">
        <f>SUBSTITUTE(SUBSTITUTE(SUBSTITUTE(SUBSTITUTE(IF(A62="","",VLOOKUP(A62,Esquemas_NORM!$A$2:$H$126,8,FALSE)),"PROVINCIA ADMINISTRATIVA Y DE PLANIFICACIÓN","PAT"),"PROVINCIA ADMINISTRATIVA Y DE PLANIFICACION","PAT"),"PROVINCIA ADMINISTRATIVA DE PLANIFICACION","PAT"),"PROVINCIA ADMINISTRATIVA Y PLANIFICACION","PAT")</f>
        <v>A la fecha no ha conformado un EAT Provincia</v>
      </c>
    </row>
    <row r="63" spans="1:24" x14ac:dyDescent="0.3">
      <c r="A63" s="231" t="s">
        <v>256</v>
      </c>
      <c r="B63" t="s">
        <v>257</v>
      </c>
      <c r="C63" s="232">
        <v>26529</v>
      </c>
      <c r="D63" s="232">
        <v>26625</v>
      </c>
      <c r="E63" s="232">
        <v>26786</v>
      </c>
      <c r="F63" s="232">
        <v>27065</v>
      </c>
      <c r="G63" s="232">
        <v>27640</v>
      </c>
      <c r="H63" s="232">
        <v>28276</v>
      </c>
      <c r="I63" s="232">
        <v>28547</v>
      </c>
      <c r="J63" s="232">
        <v>28755</v>
      </c>
      <c r="K63" s="232">
        <v>28961</v>
      </c>
      <c r="L63" s="232">
        <v>29342</v>
      </c>
      <c r="M63" s="232">
        <v>29515</v>
      </c>
      <c r="N63" s="232">
        <v>29650</v>
      </c>
      <c r="O63" s="232">
        <v>29756</v>
      </c>
      <c r="P63" s="232">
        <v>29862</v>
      </c>
      <c r="Q63" s="232">
        <v>29945</v>
      </c>
      <c r="R63" s="232">
        <v>29992</v>
      </c>
      <c r="S63" s="232">
        <v>30021</v>
      </c>
      <c r="T63" s="232">
        <v>30040</v>
      </c>
      <c r="U63" s="232">
        <v>30051</v>
      </c>
      <c r="V63" s="232">
        <v>30040</v>
      </c>
      <c r="W63" s="232">
        <v>29994</v>
      </c>
      <c r="X63" t="str">
        <f>SUBSTITUTE(SUBSTITUTE(SUBSTITUTE(SUBSTITUTE(IF(A63="","",VLOOKUP(A63,Esquemas_NORM!$A$2:$H$126,8,FALSE)),"PROVINCIA ADMINISTRATIVA Y DE PLANIFICACIÓN","PAT"),"PROVINCIA ADMINISTRATIVA Y DE PLANIFICACION","PAT"),"PROVINCIA ADMINISTRATIVA DE PLANIFICACION","PAT"),"PROVINCIA ADMINISTRATIVA Y PLANIFICACION","PAT")</f>
        <v>PAT BIOENERGÉTICA DEL NORTE DE ANTIOQUIA</v>
      </c>
    </row>
    <row r="64" spans="1:24" x14ac:dyDescent="0.3">
      <c r="A64" s="231" t="s">
        <v>393</v>
      </c>
      <c r="B64" t="s">
        <v>394</v>
      </c>
      <c r="C64" s="232">
        <v>14287</v>
      </c>
      <c r="D64" s="232">
        <v>14357</v>
      </c>
      <c r="E64" s="232">
        <v>14459</v>
      </c>
      <c r="F64" s="232">
        <v>14520</v>
      </c>
      <c r="G64" s="232">
        <v>14696</v>
      </c>
      <c r="H64" s="232">
        <v>14904</v>
      </c>
      <c r="I64" s="232">
        <v>15038</v>
      </c>
      <c r="J64" s="232">
        <v>15138</v>
      </c>
      <c r="K64" s="232">
        <v>15227</v>
      </c>
      <c r="L64" s="232">
        <v>15350</v>
      </c>
      <c r="M64" s="232">
        <v>15433</v>
      </c>
      <c r="N64" s="232">
        <v>15531</v>
      </c>
      <c r="O64" s="232">
        <v>15609</v>
      </c>
      <c r="P64" s="232">
        <v>15661</v>
      </c>
      <c r="Q64" s="232">
        <v>15727</v>
      </c>
      <c r="R64" s="232">
        <v>15791</v>
      </c>
      <c r="S64" s="232">
        <v>15867</v>
      </c>
      <c r="T64" s="232">
        <v>15898</v>
      </c>
      <c r="U64" s="232">
        <v>15946</v>
      </c>
      <c r="V64" s="232">
        <v>15995</v>
      </c>
      <c r="W64" s="232">
        <v>16018</v>
      </c>
      <c r="X64" t="str">
        <f>SUBSTITUTE(SUBSTITUTE(SUBSTITUTE(SUBSTITUTE(IF(A64="","",VLOOKUP(A64,Esquemas_NORM!$A$2:$H$126,8,FALSE)),"PROVINCIA ADMINISTRATIVA Y DE PLANIFICACIÓN","PAT"),"PROVINCIA ADMINISTRATIVA Y DE PLANIFICACION","PAT"),"PROVINCIA ADMINISTRATIVA DE PLANIFICACION","PAT"),"PROVINCIA ADMINISTRATIVA Y PLANIFICACION","PAT")</f>
        <v>PAT SAN JUAN</v>
      </c>
    </row>
    <row r="65" spans="1:24" x14ac:dyDescent="0.3">
      <c r="A65" s="231" t="s">
        <v>395</v>
      </c>
      <c r="B65" t="s">
        <v>396</v>
      </c>
      <c r="C65" s="232">
        <v>13683</v>
      </c>
      <c r="D65" s="232">
        <v>13697</v>
      </c>
      <c r="E65" s="232">
        <v>13733</v>
      </c>
      <c r="F65" s="232">
        <v>13647</v>
      </c>
      <c r="G65" s="232">
        <v>13782</v>
      </c>
      <c r="H65" s="232">
        <v>13940</v>
      </c>
      <c r="I65" s="232">
        <v>14065</v>
      </c>
      <c r="J65" s="232">
        <v>14165</v>
      </c>
      <c r="K65" s="232">
        <v>14215</v>
      </c>
      <c r="L65" s="232">
        <v>14317</v>
      </c>
      <c r="M65" s="232">
        <v>14376</v>
      </c>
      <c r="N65" s="232">
        <v>14414</v>
      </c>
      <c r="O65" s="232">
        <v>14467</v>
      </c>
      <c r="P65" s="232">
        <v>14509</v>
      </c>
      <c r="Q65" s="232">
        <v>14551</v>
      </c>
      <c r="R65" s="232">
        <v>14576</v>
      </c>
      <c r="S65" s="232">
        <v>14605</v>
      </c>
      <c r="T65" s="232">
        <v>14625</v>
      </c>
      <c r="U65" s="232">
        <v>14646</v>
      </c>
      <c r="V65" s="232">
        <v>14663</v>
      </c>
      <c r="W65" s="232">
        <v>14660</v>
      </c>
      <c r="X65" t="str">
        <f>SUBSTITUTE(SUBSTITUTE(SUBSTITUTE(SUBSTITUTE(IF(A65="","",VLOOKUP(A65,Esquemas_NORM!$A$2:$H$126,8,FALSE)),"PROVINCIA ADMINISTRATIVA Y DE PLANIFICACIÓN","PAT"),"PROVINCIA ADMINISTRATIVA Y DE PLANIFICACION","PAT"),"PROVINCIA ADMINISTRATIVA DE PLANIFICACION","PAT"),"PROVINCIA ADMINISTRATIVA Y PLANIFICACION","PAT")</f>
        <v>PAT CARTAMA</v>
      </c>
    </row>
    <row r="66" spans="1:24" x14ac:dyDescent="0.3">
      <c r="A66" s="231" t="s">
        <v>345</v>
      </c>
      <c r="B66" t="s">
        <v>638</v>
      </c>
      <c r="C66" s="232">
        <v>61050</v>
      </c>
      <c r="D66" s="232">
        <v>62185</v>
      </c>
      <c r="E66" s="232">
        <v>63394</v>
      </c>
      <c r="F66" s="232">
        <v>64878</v>
      </c>
      <c r="G66" s="232">
        <v>65950</v>
      </c>
      <c r="H66" s="232">
        <v>67103</v>
      </c>
      <c r="I66" s="232">
        <v>68622</v>
      </c>
      <c r="J66" s="232">
        <v>69976</v>
      </c>
      <c r="K66" s="232">
        <v>71255</v>
      </c>
      <c r="L66" s="232">
        <v>72033</v>
      </c>
      <c r="M66" s="232">
        <v>73275</v>
      </c>
      <c r="N66" s="232">
        <v>74386</v>
      </c>
      <c r="O66" s="232">
        <v>75466</v>
      </c>
      <c r="P66" s="232">
        <v>76525</v>
      </c>
      <c r="Q66" s="232">
        <v>77563</v>
      </c>
      <c r="R66" s="232">
        <v>78583</v>
      </c>
      <c r="S66" s="232">
        <v>79549</v>
      </c>
      <c r="T66" s="232">
        <v>80537</v>
      </c>
      <c r="U66" s="232">
        <v>81450</v>
      </c>
      <c r="V66" s="232">
        <v>82371</v>
      </c>
      <c r="W66" s="232">
        <v>83269</v>
      </c>
      <c r="X66" t="str">
        <f>SUBSTITUTE(SUBSTITUTE(SUBSTITUTE(SUBSTITUTE(IF(A66="","",VLOOKUP(A66,Esquemas_NORM!$A$2:$H$126,8,FALSE)),"PROVINCIA ADMINISTRATIVA Y DE PLANIFICACIÓN","PAT"),"PROVINCIA ADMINISTRATIVA Y DE PLANIFICACION","PAT"),"PROVINCIA ADMINISTRATIVA DE PLANIFICACION","PAT"),"PROVINCIA ADMINISTRATIVA Y PLANIFICACION","PAT")</f>
        <v>A la fecha no ha conformado un EAT Provincia</v>
      </c>
    </row>
    <row r="67" spans="1:24" x14ac:dyDescent="0.3">
      <c r="A67" s="231" t="s">
        <v>172</v>
      </c>
      <c r="B67" t="s">
        <v>173</v>
      </c>
      <c r="C67" s="232">
        <v>67208</v>
      </c>
      <c r="D67" s="232">
        <v>68483</v>
      </c>
      <c r="E67" s="232">
        <v>69836</v>
      </c>
      <c r="F67" s="232">
        <v>71567</v>
      </c>
      <c r="G67" s="232">
        <v>73966</v>
      </c>
      <c r="H67" s="232">
        <v>76614</v>
      </c>
      <c r="I67" s="232">
        <v>78211</v>
      </c>
      <c r="J67" s="232">
        <v>79499</v>
      </c>
      <c r="K67" s="232">
        <v>80676</v>
      </c>
      <c r="L67" s="232">
        <v>81925</v>
      </c>
      <c r="M67" s="232">
        <v>83089</v>
      </c>
      <c r="N67" s="232">
        <v>84068</v>
      </c>
      <c r="O67" s="232">
        <v>84995</v>
      </c>
      <c r="P67" s="232">
        <v>85886</v>
      </c>
      <c r="Q67" s="232">
        <v>86707</v>
      </c>
      <c r="R67" s="232">
        <v>87503</v>
      </c>
      <c r="S67" s="232">
        <v>88266</v>
      </c>
      <c r="T67" s="232">
        <v>88989</v>
      </c>
      <c r="U67" s="232">
        <v>89662</v>
      </c>
      <c r="V67" s="232">
        <v>90309</v>
      </c>
      <c r="W67" s="232">
        <v>90880</v>
      </c>
      <c r="X67" t="str">
        <f>SUBSTITUTE(SUBSTITUTE(SUBSTITUTE(SUBSTITUTE(IF(A67="","",VLOOKUP(A67,Esquemas_NORM!$A$2:$H$126,8,FALSE)),"PROVINCIA ADMINISTRATIVA Y DE PLANIFICACIÓN","PAT"),"PROVINCIA ADMINISTRATIVA Y DE PLANIFICACION","PAT"),"PROVINCIA ADMINISTRATIVA DE PLANIFICACION","PAT"),"PROVINCIA ADMINISTRATIVA Y PLANIFICACION","PAT")</f>
        <v>A la fecha no ha conformado un EAT Provincia</v>
      </c>
    </row>
    <row r="68" spans="1:24" x14ac:dyDescent="0.3">
      <c r="A68" s="231" t="s">
        <v>397</v>
      </c>
      <c r="B68" t="s">
        <v>398</v>
      </c>
      <c r="C68" s="232">
        <v>8468</v>
      </c>
      <c r="D68" s="232">
        <v>8343</v>
      </c>
      <c r="E68" s="232">
        <v>8256</v>
      </c>
      <c r="F68" s="232">
        <v>8127</v>
      </c>
      <c r="G68" s="232">
        <v>8164</v>
      </c>
      <c r="H68" s="232">
        <v>8212</v>
      </c>
      <c r="I68" s="232">
        <v>8337</v>
      </c>
      <c r="J68" s="232">
        <v>8438</v>
      </c>
      <c r="K68" s="232">
        <v>8520</v>
      </c>
      <c r="L68" s="232">
        <v>8554</v>
      </c>
      <c r="M68" s="232">
        <v>8654</v>
      </c>
      <c r="N68" s="232">
        <v>8722</v>
      </c>
      <c r="O68" s="232">
        <v>8805</v>
      </c>
      <c r="P68" s="232">
        <v>8886</v>
      </c>
      <c r="Q68" s="232">
        <v>8951</v>
      </c>
      <c r="R68" s="232">
        <v>9063</v>
      </c>
      <c r="S68" s="232">
        <v>9145</v>
      </c>
      <c r="T68" s="232">
        <v>9217</v>
      </c>
      <c r="U68" s="232">
        <v>9317</v>
      </c>
      <c r="V68" s="232">
        <v>9396</v>
      </c>
      <c r="W68" s="232">
        <v>9468</v>
      </c>
      <c r="X68" t="str">
        <f>SUBSTITUTE(SUBSTITUTE(SUBSTITUTE(SUBSTITUTE(IF(A68="","",VLOOKUP(A68,Esquemas_NORM!$A$2:$H$126,8,FALSE)),"PROVINCIA ADMINISTRATIVA Y DE PLANIFICACIÓN","PAT"),"PROVINCIA ADMINISTRATIVA Y DE PLANIFICACION","PAT"),"PROVINCIA ADMINISTRATIVA DE PLANIFICACION","PAT"),"PROVINCIA ADMINISTRATIVA Y PLANIFICACION","PAT")</f>
        <v>PAT CARTAMA</v>
      </c>
    </row>
    <row r="69" spans="1:24" x14ac:dyDescent="0.3">
      <c r="A69" s="231" t="s">
        <v>347</v>
      </c>
      <c r="B69" t="s">
        <v>349</v>
      </c>
      <c r="C69" s="232">
        <v>20572</v>
      </c>
      <c r="D69" s="232">
        <v>20784</v>
      </c>
      <c r="E69" s="232">
        <v>21075</v>
      </c>
      <c r="F69" s="232">
        <v>21479</v>
      </c>
      <c r="G69" s="232">
        <v>21871</v>
      </c>
      <c r="H69" s="232">
        <v>22306</v>
      </c>
      <c r="I69" s="232">
        <v>22702</v>
      </c>
      <c r="J69" s="232">
        <v>23067</v>
      </c>
      <c r="K69" s="232">
        <v>23399</v>
      </c>
      <c r="L69" s="232">
        <v>23718</v>
      </c>
      <c r="M69" s="232">
        <v>24057</v>
      </c>
      <c r="N69" s="232">
        <v>24374</v>
      </c>
      <c r="O69" s="232">
        <v>24678</v>
      </c>
      <c r="P69" s="232">
        <v>24994</v>
      </c>
      <c r="Q69" s="232">
        <v>25284</v>
      </c>
      <c r="R69" s="232">
        <v>25578</v>
      </c>
      <c r="S69" s="232">
        <v>25867</v>
      </c>
      <c r="T69" s="232">
        <v>26148</v>
      </c>
      <c r="U69" s="232">
        <v>26450</v>
      </c>
      <c r="V69" s="232">
        <v>26712</v>
      </c>
      <c r="W69" s="232">
        <v>26979</v>
      </c>
      <c r="X69" t="str">
        <f>SUBSTITUTE(SUBSTITUTE(SUBSTITUTE(SUBSTITUTE(IF(A69="","",VLOOKUP(A69,Esquemas_NORM!$A$2:$H$126,8,FALSE)),"PROVINCIA ADMINISTRATIVA Y DE PLANIFICACIÓN","PAT"),"PROVINCIA ADMINISTRATIVA Y DE PLANIFICACION","PAT"),"PROVINCIA ADMINISTRATIVA DE PLANIFICACION","PAT"),"PROVINCIA ADMINISTRATIVA Y PLANIFICACION","PAT")</f>
        <v>PAT DE LA PAZ</v>
      </c>
    </row>
    <row r="70" spans="1:24" x14ac:dyDescent="0.3">
      <c r="A70" s="231" t="s">
        <v>299</v>
      </c>
      <c r="B70" t="s">
        <v>300</v>
      </c>
      <c r="C70" s="232">
        <v>10093</v>
      </c>
      <c r="D70" s="232">
        <v>10094</v>
      </c>
      <c r="E70" s="232">
        <v>10007</v>
      </c>
      <c r="F70" s="232">
        <v>10023</v>
      </c>
      <c r="G70" s="232">
        <v>10243</v>
      </c>
      <c r="H70" s="232">
        <v>10470</v>
      </c>
      <c r="I70" s="232">
        <v>10568</v>
      </c>
      <c r="J70" s="232">
        <v>10616</v>
      </c>
      <c r="K70" s="232">
        <v>10675</v>
      </c>
      <c r="L70" s="232">
        <v>10817</v>
      </c>
      <c r="M70" s="232">
        <v>10854</v>
      </c>
      <c r="N70" s="232">
        <v>10896</v>
      </c>
      <c r="O70" s="232">
        <v>10910</v>
      </c>
      <c r="P70" s="232">
        <v>10954</v>
      </c>
      <c r="Q70" s="232">
        <v>10941</v>
      </c>
      <c r="R70" s="232">
        <v>10932</v>
      </c>
      <c r="S70" s="232">
        <v>10934</v>
      </c>
      <c r="T70" s="232">
        <v>10924</v>
      </c>
      <c r="U70" s="232">
        <v>10913</v>
      </c>
      <c r="V70" s="232">
        <v>10875</v>
      </c>
      <c r="W70" s="232">
        <v>10845</v>
      </c>
      <c r="X70" t="str">
        <f>SUBSTITUTE(SUBSTITUTE(SUBSTITUTE(SUBSTITUTE(IF(A70="","",VLOOKUP(A70,Esquemas_NORM!$A$2:$H$126,8,FALSE)),"PROVINCIA ADMINISTRATIVA Y DE PLANIFICACIÓN","PAT"),"PROVINCIA ADMINISTRATIVA Y DE PLANIFICACION","PAT"),"PROVINCIA ADMINISTRATIVA DE PLANIFICACION","PAT"),"PROVINCIA ADMINISTRATIVA Y PLANIFICACION","PAT")</f>
        <v>A la fecha no ha conformado un EAT Provincia</v>
      </c>
    </row>
    <row r="71" spans="1:24" x14ac:dyDescent="0.3">
      <c r="A71" s="231" t="s">
        <v>201</v>
      </c>
      <c r="B71" t="s">
        <v>202</v>
      </c>
      <c r="C71" s="232">
        <v>8317</v>
      </c>
      <c r="D71" s="232">
        <v>8277</v>
      </c>
      <c r="E71" s="232">
        <v>8188</v>
      </c>
      <c r="F71" s="232">
        <v>8217</v>
      </c>
      <c r="G71" s="232">
        <v>8369</v>
      </c>
      <c r="H71" s="232">
        <v>8522</v>
      </c>
      <c r="I71" s="232">
        <v>8611</v>
      </c>
      <c r="J71" s="232">
        <v>8673</v>
      </c>
      <c r="K71" s="232">
        <v>8725</v>
      </c>
      <c r="L71" s="232">
        <v>8808</v>
      </c>
      <c r="M71" s="232">
        <v>8873</v>
      </c>
      <c r="N71" s="232">
        <v>8902</v>
      </c>
      <c r="O71" s="232">
        <v>8927</v>
      </c>
      <c r="P71" s="232">
        <v>8966</v>
      </c>
      <c r="Q71" s="232">
        <v>8987</v>
      </c>
      <c r="R71" s="232">
        <v>9008</v>
      </c>
      <c r="S71" s="232">
        <v>9020</v>
      </c>
      <c r="T71" s="232">
        <v>9029</v>
      </c>
      <c r="U71" s="232">
        <v>9040</v>
      </c>
      <c r="V71" s="232">
        <v>9050</v>
      </c>
      <c r="W71" s="232">
        <v>9048</v>
      </c>
      <c r="X71" t="str">
        <f>SUBSTITUTE(SUBSTITUTE(SUBSTITUTE(SUBSTITUTE(IF(A71="","",VLOOKUP(A71,Esquemas_NORM!$A$2:$H$126,8,FALSE)),"PROVINCIA ADMINISTRATIVA Y DE PLANIFICACIÓN","PAT"),"PROVINCIA ADMINISTRATIVA Y DE PLANIFICACION","PAT"),"PROVINCIA ADMINISTRATIVA DE PLANIFICACION","PAT"),"PROVINCIA ADMINISTRATIVA Y PLANIFICACION","PAT")</f>
        <v>A la fecha no ha conformado un EAT Provincia</v>
      </c>
    </row>
    <row r="72" spans="1:24" x14ac:dyDescent="0.3">
      <c r="A72" s="231" t="s">
        <v>350</v>
      </c>
      <c r="B72" t="s">
        <v>351</v>
      </c>
      <c r="C72" s="232">
        <v>61201</v>
      </c>
      <c r="D72" s="232">
        <v>62194</v>
      </c>
      <c r="E72" s="232">
        <v>63234</v>
      </c>
      <c r="F72" s="232">
        <v>64640</v>
      </c>
      <c r="G72" s="232">
        <v>66120</v>
      </c>
      <c r="H72" s="232">
        <v>67645</v>
      </c>
      <c r="I72" s="232">
        <v>69257</v>
      </c>
      <c r="J72" s="232">
        <v>70655</v>
      </c>
      <c r="K72" s="232">
        <v>71999</v>
      </c>
      <c r="L72" s="232">
        <v>73095</v>
      </c>
      <c r="M72" s="232">
        <v>74390</v>
      </c>
      <c r="N72" s="232">
        <v>75558</v>
      </c>
      <c r="O72" s="232">
        <v>76679</v>
      </c>
      <c r="P72" s="232">
        <v>77751</v>
      </c>
      <c r="Q72" s="232">
        <v>78794</v>
      </c>
      <c r="R72" s="232">
        <v>79802</v>
      </c>
      <c r="S72" s="232">
        <v>80763</v>
      </c>
      <c r="T72" s="232">
        <v>81697</v>
      </c>
      <c r="U72" s="232">
        <v>82593</v>
      </c>
      <c r="V72" s="232">
        <v>83427</v>
      </c>
      <c r="W72" s="232">
        <v>84235</v>
      </c>
      <c r="X72" t="str">
        <f>SUBSTITUTE(SUBSTITUTE(SUBSTITUTE(SUBSTITUTE(IF(A72="","",VLOOKUP(A72,Esquemas_NORM!$A$2:$H$126,8,FALSE)),"PROVINCIA ADMINISTRATIVA Y DE PLANIFICACIÓN","PAT"),"PROVINCIA ADMINISTRATIVA Y DE PLANIFICACION","PAT"),"PROVINCIA ADMINISTRATIVA DE PLANIFICACION","PAT"),"PROVINCIA ADMINISTRATIVA Y PLANIFICACION","PAT")</f>
        <v>PAT DEL AGUA, BOSQUES Y EL TURISMO</v>
      </c>
    </row>
    <row r="73" spans="1:24" x14ac:dyDescent="0.3">
      <c r="A73" s="231" t="s">
        <v>399</v>
      </c>
      <c r="B73" t="s">
        <v>400</v>
      </c>
      <c r="C73" s="232">
        <v>6897</v>
      </c>
      <c r="D73" s="232">
        <v>6786</v>
      </c>
      <c r="E73" s="232">
        <v>6779</v>
      </c>
      <c r="F73" s="232">
        <v>6662</v>
      </c>
      <c r="G73" s="232">
        <v>6719</v>
      </c>
      <c r="H73" s="232">
        <v>6764</v>
      </c>
      <c r="I73" s="232">
        <v>6719</v>
      </c>
      <c r="J73" s="232">
        <v>6665</v>
      </c>
      <c r="K73" s="232">
        <v>6608</v>
      </c>
      <c r="L73" s="232">
        <v>6595</v>
      </c>
      <c r="M73" s="232">
        <v>6538</v>
      </c>
      <c r="N73" s="232">
        <v>6477</v>
      </c>
      <c r="O73" s="232">
        <v>6394</v>
      </c>
      <c r="P73" s="232">
        <v>6318</v>
      </c>
      <c r="Q73" s="232">
        <v>6238</v>
      </c>
      <c r="R73" s="232">
        <v>6166</v>
      </c>
      <c r="S73" s="232">
        <v>6078</v>
      </c>
      <c r="T73" s="232">
        <v>6008</v>
      </c>
      <c r="U73" s="232">
        <v>5904</v>
      </c>
      <c r="V73" s="232">
        <v>5829</v>
      </c>
      <c r="W73" s="232">
        <v>5729</v>
      </c>
      <c r="X73" t="str">
        <f>SUBSTITUTE(SUBSTITUTE(SUBSTITUTE(SUBSTITUTE(IF(A73="","",VLOOKUP(A73,Esquemas_NORM!$A$2:$H$126,8,FALSE)),"PROVINCIA ADMINISTRATIVA Y DE PLANIFICACIÓN","PAT"),"PROVINCIA ADMINISTRATIVA Y DE PLANIFICACION","PAT"),"PROVINCIA ADMINISTRATIVA DE PLANIFICACION","PAT"),"PROVINCIA ADMINISTRATIVA Y PLANIFICACION","PAT")</f>
        <v>PAT CARTAMA</v>
      </c>
    </row>
    <row r="74" spans="1:24" x14ac:dyDescent="0.3">
      <c r="A74" s="231" t="s">
        <v>431</v>
      </c>
      <c r="B74" t="s">
        <v>432</v>
      </c>
      <c r="C74" s="232">
        <v>4589</v>
      </c>
      <c r="D74" s="232">
        <v>4696</v>
      </c>
      <c r="E74" s="232">
        <v>4808</v>
      </c>
      <c r="F74" s="232">
        <v>4902</v>
      </c>
      <c r="G74" s="232">
        <v>5080</v>
      </c>
      <c r="H74" s="232">
        <v>5268</v>
      </c>
      <c r="I74" s="232">
        <v>5397</v>
      </c>
      <c r="J74" s="232">
        <v>5508</v>
      </c>
      <c r="K74" s="232">
        <v>5636</v>
      </c>
      <c r="L74" s="232">
        <v>5769</v>
      </c>
      <c r="M74" s="232">
        <v>5896</v>
      </c>
      <c r="N74" s="232">
        <v>6023</v>
      </c>
      <c r="O74" s="232">
        <v>6136</v>
      </c>
      <c r="P74" s="232">
        <v>6257</v>
      </c>
      <c r="Q74" s="232">
        <v>6383</v>
      </c>
      <c r="R74" s="232">
        <v>6486</v>
      </c>
      <c r="S74" s="232">
        <v>6600</v>
      </c>
      <c r="T74" s="232">
        <v>6703</v>
      </c>
      <c r="U74" s="232">
        <v>6803</v>
      </c>
      <c r="V74" s="232">
        <v>6911</v>
      </c>
      <c r="W74" s="232">
        <v>7005</v>
      </c>
      <c r="X74" t="str">
        <f>SUBSTITUTE(SUBSTITUTE(SUBSTITUTE(SUBSTITUTE(IF(A74="","",VLOOKUP(A74,Esquemas_NORM!$A$2:$H$126,8,FALSE)),"PROVINCIA ADMINISTRATIVA Y DE PLANIFICACIÓN","PAT"),"PROVINCIA ADMINISTRATIVA Y DE PLANIFICACION","PAT"),"PROVINCIA ADMINISTRATIVA DE PLANIFICACION","PAT"),"PROVINCIA ADMINISTRATIVA Y PLANIFICACION","PAT")</f>
        <v>A la fecha no ha conformado un EAT Provincia</v>
      </c>
    </row>
    <row r="75" spans="1:24" x14ac:dyDescent="0.3">
      <c r="A75" s="231" t="s">
        <v>433</v>
      </c>
      <c r="B75" t="s">
        <v>434</v>
      </c>
      <c r="C75" s="232">
        <v>13512</v>
      </c>
      <c r="D75" s="232">
        <v>13625</v>
      </c>
      <c r="E75" s="232">
        <v>13778</v>
      </c>
      <c r="F75" s="232">
        <v>13991</v>
      </c>
      <c r="G75" s="232">
        <v>14048</v>
      </c>
      <c r="H75" s="232">
        <v>14093</v>
      </c>
      <c r="I75" s="232">
        <v>14054</v>
      </c>
      <c r="J75" s="232">
        <v>13960</v>
      </c>
      <c r="K75" s="232">
        <v>13895</v>
      </c>
      <c r="L75" s="232">
        <v>13872</v>
      </c>
      <c r="M75" s="232">
        <v>13821</v>
      </c>
      <c r="N75" s="232">
        <v>13717</v>
      </c>
      <c r="O75" s="232">
        <v>13640</v>
      </c>
      <c r="P75" s="232">
        <v>13582</v>
      </c>
      <c r="Q75" s="232">
        <v>13495</v>
      </c>
      <c r="R75" s="232">
        <v>13411</v>
      </c>
      <c r="S75" s="232">
        <v>13339</v>
      </c>
      <c r="T75" s="232">
        <v>13251</v>
      </c>
      <c r="U75" s="232">
        <v>13165</v>
      </c>
      <c r="V75" s="232">
        <v>13095</v>
      </c>
      <c r="W75" s="232">
        <v>13016</v>
      </c>
      <c r="X75" t="str">
        <f>SUBSTITUTE(SUBSTITUTE(SUBSTITUTE(SUBSTITUTE(IF(A75="","",VLOOKUP(A75,Esquemas_NORM!$A$2:$H$126,8,FALSE)),"PROVINCIA ADMINISTRATIVA Y DE PLANIFICACIÓN","PAT"),"PROVINCIA ADMINISTRATIVA Y DE PLANIFICACION","PAT"),"PROVINCIA ADMINISTRATIVA DE PLANIFICACION","PAT"),"PROVINCIA ADMINISTRATIVA Y PLANIFICACION","PAT")</f>
        <v>A la fecha no ha conformado un EAT Provincia</v>
      </c>
    </row>
    <row r="76" spans="1:24" x14ac:dyDescent="0.3">
      <c r="A76" s="231" t="s">
        <v>352</v>
      </c>
      <c r="B76" t="s">
        <v>353</v>
      </c>
      <c r="C76" s="232">
        <v>10650</v>
      </c>
      <c r="D76" s="232">
        <v>10501</v>
      </c>
      <c r="E76" s="232">
        <v>10254</v>
      </c>
      <c r="F76" s="232">
        <v>10154</v>
      </c>
      <c r="G76" s="232">
        <v>10335</v>
      </c>
      <c r="H76" s="232">
        <v>10543</v>
      </c>
      <c r="I76" s="232">
        <v>10648</v>
      </c>
      <c r="J76" s="232">
        <v>10711</v>
      </c>
      <c r="K76" s="232">
        <v>10787</v>
      </c>
      <c r="L76" s="232">
        <v>10906</v>
      </c>
      <c r="M76" s="232">
        <v>11000</v>
      </c>
      <c r="N76" s="232">
        <v>11059</v>
      </c>
      <c r="O76" s="232">
        <v>11124</v>
      </c>
      <c r="P76" s="232">
        <v>11169</v>
      </c>
      <c r="Q76" s="232">
        <v>11184</v>
      </c>
      <c r="R76" s="232">
        <v>11228</v>
      </c>
      <c r="S76" s="232">
        <v>11265</v>
      </c>
      <c r="T76" s="232">
        <v>11288</v>
      </c>
      <c r="U76" s="232">
        <v>11290</v>
      </c>
      <c r="V76" s="232">
        <v>11308</v>
      </c>
      <c r="W76" s="232">
        <v>11303</v>
      </c>
      <c r="X76" t="str">
        <f>SUBSTITUTE(SUBSTITUTE(SUBSTITUTE(SUBSTITUTE(IF(A76="","",VLOOKUP(A76,Esquemas_NORM!$A$2:$H$126,8,FALSE)),"PROVINCIA ADMINISTRATIVA Y DE PLANIFICACIÓN","PAT"),"PROVINCIA ADMINISTRATIVA Y DE PLANIFICACION","PAT"),"PROVINCIA ADMINISTRATIVA DE PLANIFICACION","PAT"),"PROVINCIA ADMINISTRATIVA Y PLANIFICACION","PAT")</f>
        <v>PAT DE LA PAZ</v>
      </c>
    </row>
    <row r="77" spans="1:24" x14ac:dyDescent="0.3">
      <c r="A77" s="231" t="s">
        <v>435</v>
      </c>
      <c r="B77" t="s">
        <v>436</v>
      </c>
      <c r="C77" s="232">
        <v>40508</v>
      </c>
      <c r="D77" s="232">
        <v>41016</v>
      </c>
      <c r="E77" s="232">
        <v>41526</v>
      </c>
      <c r="F77" s="232">
        <v>42279</v>
      </c>
      <c r="G77" s="232">
        <v>42626</v>
      </c>
      <c r="H77" s="232">
        <v>43061</v>
      </c>
      <c r="I77" s="232">
        <v>42976</v>
      </c>
      <c r="J77" s="232">
        <v>42809</v>
      </c>
      <c r="K77" s="232">
        <v>42628</v>
      </c>
      <c r="L77" s="232">
        <v>42718</v>
      </c>
      <c r="M77" s="232">
        <v>42569</v>
      </c>
      <c r="N77" s="232">
        <v>42372</v>
      </c>
      <c r="O77" s="232">
        <v>42124</v>
      </c>
      <c r="P77" s="232">
        <v>41896</v>
      </c>
      <c r="Q77" s="232">
        <v>41670</v>
      </c>
      <c r="R77" s="232">
        <v>41433</v>
      </c>
      <c r="S77" s="232">
        <v>41178</v>
      </c>
      <c r="T77" s="232">
        <v>40915</v>
      </c>
      <c r="U77" s="232">
        <v>40658</v>
      </c>
      <c r="V77" s="232">
        <v>40365</v>
      </c>
      <c r="W77" s="232">
        <v>40116</v>
      </c>
      <c r="X77" t="str">
        <f>SUBSTITUTE(SUBSTITUTE(SUBSTITUTE(SUBSTITUTE(IF(A77="","",VLOOKUP(A77,Esquemas_NORM!$A$2:$H$126,8,FALSE)),"PROVINCIA ADMINISTRATIVA Y DE PLANIFICACIÓN","PAT"),"PROVINCIA ADMINISTRATIVA Y DE PLANIFICACION","PAT"),"PROVINCIA ADMINISTRATIVA DE PLANIFICACION","PAT"),"PROVINCIA ADMINISTRATIVA Y PLANIFICACION","PAT")</f>
        <v>A la fecha no ha conformado un EAT Provincia</v>
      </c>
    </row>
    <row r="78" spans="1:24" x14ac:dyDescent="0.3">
      <c r="A78" s="231" t="s">
        <v>189</v>
      </c>
      <c r="B78" t="s">
        <v>190</v>
      </c>
      <c r="C78" s="232">
        <v>24258</v>
      </c>
      <c r="D78" s="232">
        <v>24697</v>
      </c>
      <c r="E78" s="232">
        <v>25165</v>
      </c>
      <c r="F78" s="232">
        <v>25786</v>
      </c>
      <c r="G78" s="232">
        <v>26385</v>
      </c>
      <c r="H78" s="232">
        <v>27004</v>
      </c>
      <c r="I78" s="232">
        <v>27525</v>
      </c>
      <c r="J78" s="232">
        <v>28007</v>
      </c>
      <c r="K78" s="232">
        <v>28513</v>
      </c>
      <c r="L78" s="232">
        <v>28955</v>
      </c>
      <c r="M78" s="232">
        <v>29415</v>
      </c>
      <c r="N78" s="232">
        <v>29853</v>
      </c>
      <c r="O78" s="232">
        <v>30257</v>
      </c>
      <c r="P78" s="232">
        <v>30651</v>
      </c>
      <c r="Q78" s="232">
        <v>31057</v>
      </c>
      <c r="R78" s="232">
        <v>31436</v>
      </c>
      <c r="S78" s="232">
        <v>31795</v>
      </c>
      <c r="T78" s="232">
        <v>32153</v>
      </c>
      <c r="U78" s="232">
        <v>32505</v>
      </c>
      <c r="V78" s="232">
        <v>32841</v>
      </c>
      <c r="W78" s="232">
        <v>33152</v>
      </c>
      <c r="X78" t="str">
        <f>SUBSTITUTE(SUBSTITUTE(SUBSTITUTE(SUBSTITUTE(IF(A78="","",VLOOKUP(A78,Esquemas_NORM!$A$2:$H$126,8,FALSE)),"PROVINCIA ADMINISTRATIVA Y DE PLANIFICACIÓN","PAT"),"PROVINCIA ADMINISTRATIVA Y DE PLANIFICACION","PAT"),"PROVINCIA ADMINISTRATIVA DE PLANIFICACION","PAT"),"PROVINCIA ADMINISTRATIVA Y PLANIFICACION","PAT")</f>
        <v>A la fecha no ha conformado un EAT Provincia</v>
      </c>
    </row>
    <row r="79" spans="1:24" x14ac:dyDescent="0.3">
      <c r="A79" s="231" t="s">
        <v>301</v>
      </c>
      <c r="B79" t="s">
        <v>302</v>
      </c>
      <c r="C79" s="232">
        <v>3093</v>
      </c>
      <c r="D79" s="232">
        <v>3092</v>
      </c>
      <c r="E79" s="232">
        <v>3100</v>
      </c>
      <c r="F79" s="232">
        <v>3118</v>
      </c>
      <c r="G79" s="232">
        <v>3200</v>
      </c>
      <c r="H79" s="232">
        <v>3290</v>
      </c>
      <c r="I79" s="232">
        <v>3333</v>
      </c>
      <c r="J79" s="232">
        <v>3351</v>
      </c>
      <c r="K79" s="232">
        <v>3367</v>
      </c>
      <c r="L79" s="232">
        <v>3431</v>
      </c>
      <c r="M79" s="232">
        <v>3469</v>
      </c>
      <c r="N79" s="232">
        <v>3496</v>
      </c>
      <c r="O79" s="232">
        <v>3492</v>
      </c>
      <c r="P79" s="232">
        <v>3484</v>
      </c>
      <c r="Q79" s="232">
        <v>3503</v>
      </c>
      <c r="R79" s="232">
        <v>3511</v>
      </c>
      <c r="S79" s="232">
        <v>3499</v>
      </c>
      <c r="T79" s="232">
        <v>3510</v>
      </c>
      <c r="U79" s="232">
        <v>3503</v>
      </c>
      <c r="V79" s="232">
        <v>3482</v>
      </c>
      <c r="W79" s="232">
        <v>3488</v>
      </c>
      <c r="X79" t="str">
        <f>SUBSTITUTE(SUBSTITUTE(SUBSTITUTE(SUBSTITUTE(IF(A79="","",VLOOKUP(A79,Esquemas_NORM!$A$2:$H$126,8,FALSE)),"PROVINCIA ADMINISTRATIVA Y DE PLANIFICACIÓN","PAT"),"PROVINCIA ADMINISTRATIVA Y DE PLANIFICACION","PAT"),"PROVINCIA ADMINISTRATIVA DE PLANIFICACION","PAT"),"PROVINCIA ADMINISTRATIVA Y PLANIFICACION","PAT")</f>
        <v>PAT TURÍSTICA Y AGROECOLÓGICA DEL OCCIDENTE ANTIOQUEÑO</v>
      </c>
    </row>
    <row r="80" spans="1:24" x14ac:dyDescent="0.3">
      <c r="A80" s="231" t="s">
        <v>332</v>
      </c>
      <c r="B80" t="s">
        <v>639</v>
      </c>
      <c r="C80" s="232">
        <v>20119</v>
      </c>
      <c r="D80" s="232">
        <v>20351</v>
      </c>
      <c r="E80" s="232">
        <v>20694</v>
      </c>
      <c r="F80" s="232">
        <v>21046</v>
      </c>
      <c r="G80" s="232">
        <v>21536</v>
      </c>
      <c r="H80" s="232">
        <v>22036</v>
      </c>
      <c r="I80" s="232">
        <v>22454</v>
      </c>
      <c r="J80" s="232">
        <v>22821</v>
      </c>
      <c r="K80" s="232">
        <v>23147</v>
      </c>
      <c r="L80" s="232">
        <v>23491</v>
      </c>
      <c r="M80" s="232">
        <v>23827</v>
      </c>
      <c r="N80" s="232">
        <v>24121</v>
      </c>
      <c r="O80" s="232">
        <v>24387</v>
      </c>
      <c r="P80" s="232">
        <v>24666</v>
      </c>
      <c r="Q80" s="232">
        <v>24871</v>
      </c>
      <c r="R80" s="232">
        <v>25125</v>
      </c>
      <c r="S80" s="232">
        <v>25321</v>
      </c>
      <c r="T80" s="232">
        <v>25520</v>
      </c>
      <c r="U80" s="232">
        <v>25715</v>
      </c>
      <c r="V80" s="232">
        <v>25879</v>
      </c>
      <c r="W80" s="232">
        <v>26049</v>
      </c>
      <c r="X80" t="str">
        <f>SUBSTITUTE(SUBSTITUTE(SUBSTITUTE(SUBSTITUTE(IF(A80="","",VLOOKUP(A80,Esquemas_NORM!$A$2:$H$126,8,FALSE)),"PROVINCIA ADMINISTRATIVA Y DE PLANIFICACIÓN","PAT"),"PROVINCIA ADMINISTRATIVA Y DE PLANIFICACION","PAT"),"PROVINCIA ADMINISTRATIVA DE PLANIFICACION","PAT"),"PROVINCIA ADMINISTRATIVA Y PLANIFICACION","PAT")</f>
        <v>PAT DEL AGUA, BOSQUES Y EL TURISMO</v>
      </c>
    </row>
    <row r="81" spans="1:24" x14ac:dyDescent="0.3">
      <c r="A81" s="231" t="s">
        <v>303</v>
      </c>
      <c r="B81" t="s">
        <v>304</v>
      </c>
      <c r="C81" s="232">
        <v>7976</v>
      </c>
      <c r="D81" s="232">
        <v>7991</v>
      </c>
      <c r="E81" s="232">
        <v>8023</v>
      </c>
      <c r="F81" s="232">
        <v>8108</v>
      </c>
      <c r="G81" s="232">
        <v>8257</v>
      </c>
      <c r="H81" s="232">
        <v>8421</v>
      </c>
      <c r="I81" s="232">
        <v>8510</v>
      </c>
      <c r="J81" s="232">
        <v>8555</v>
      </c>
      <c r="K81" s="232">
        <v>8617</v>
      </c>
      <c r="L81" s="232">
        <v>8733</v>
      </c>
      <c r="M81" s="232">
        <v>8782</v>
      </c>
      <c r="N81" s="232">
        <v>8835</v>
      </c>
      <c r="O81" s="232">
        <v>8903</v>
      </c>
      <c r="P81" s="232">
        <v>8928</v>
      </c>
      <c r="Q81" s="232">
        <v>8949</v>
      </c>
      <c r="R81" s="232">
        <v>8993</v>
      </c>
      <c r="S81" s="232">
        <v>8995</v>
      </c>
      <c r="T81" s="232">
        <v>9006</v>
      </c>
      <c r="U81" s="232">
        <v>9014</v>
      </c>
      <c r="V81" s="232">
        <v>9031</v>
      </c>
      <c r="W81" s="232">
        <v>9034</v>
      </c>
      <c r="X81" t="str">
        <f>SUBSTITUTE(SUBSTITUTE(SUBSTITUTE(SUBSTITUTE(IF(A81="","",VLOOKUP(A81,Esquemas_NORM!$A$2:$H$126,8,FALSE)),"PROVINCIA ADMINISTRATIVA Y DE PLANIFICACIÓN","PAT"),"PROVINCIA ADMINISTRATIVA Y DE PLANIFICACION","PAT"),"PROVINCIA ADMINISTRATIVA DE PLANIFICACION","PAT"),"PROVINCIA ADMINISTRATIVA Y PLANIFICACION","PAT")</f>
        <v>PAT AGROINDUSTRIAL DEL OCCIDENTE ANTIOQUEÑO</v>
      </c>
    </row>
    <row r="82" spans="1:24" x14ac:dyDescent="0.3">
      <c r="A82" s="231" t="s">
        <v>401</v>
      </c>
      <c r="B82" t="s">
        <v>402</v>
      </c>
      <c r="C82" s="232">
        <v>8741</v>
      </c>
      <c r="D82" s="232">
        <v>8739</v>
      </c>
      <c r="E82" s="232">
        <v>8618</v>
      </c>
      <c r="F82" s="232">
        <v>8660</v>
      </c>
      <c r="G82" s="232">
        <v>8754</v>
      </c>
      <c r="H82" s="232">
        <v>8861</v>
      </c>
      <c r="I82" s="232">
        <v>8909</v>
      </c>
      <c r="J82" s="232">
        <v>8956</v>
      </c>
      <c r="K82" s="232">
        <v>8983</v>
      </c>
      <c r="L82" s="232">
        <v>9040</v>
      </c>
      <c r="M82" s="232">
        <v>9053</v>
      </c>
      <c r="N82" s="232">
        <v>9073</v>
      </c>
      <c r="O82" s="232">
        <v>9087</v>
      </c>
      <c r="P82" s="232">
        <v>9109</v>
      </c>
      <c r="Q82" s="232">
        <v>9104</v>
      </c>
      <c r="R82" s="232">
        <v>9129</v>
      </c>
      <c r="S82" s="232">
        <v>9117</v>
      </c>
      <c r="T82" s="232">
        <v>9118</v>
      </c>
      <c r="U82" s="232">
        <v>9119</v>
      </c>
      <c r="V82" s="232">
        <v>9106</v>
      </c>
      <c r="W82" s="232">
        <v>9094</v>
      </c>
      <c r="X82" t="str">
        <f>SUBSTITUTE(SUBSTITUTE(SUBSTITUTE(SUBSTITUTE(IF(A82="","",VLOOKUP(A82,Esquemas_NORM!$A$2:$H$126,8,FALSE)),"PROVINCIA ADMINISTRATIVA Y DE PLANIFICACIÓN","PAT"),"PROVINCIA ADMINISTRATIVA Y DE PLANIFICACION","PAT"),"PROVINCIA ADMINISTRATIVA DE PLANIFICACION","PAT"),"PROVINCIA ADMINISTRATIVA Y PLANIFICACION","PAT")</f>
        <v>PAT CARTAMA</v>
      </c>
    </row>
    <row r="83" spans="1:24" x14ac:dyDescent="0.3">
      <c r="A83" s="231" t="s">
        <v>203</v>
      </c>
      <c r="B83" t="s">
        <v>204</v>
      </c>
      <c r="C83" s="232">
        <v>37917</v>
      </c>
      <c r="D83" s="232">
        <v>38302</v>
      </c>
      <c r="E83" s="232">
        <v>38721</v>
      </c>
      <c r="F83" s="232">
        <v>39317</v>
      </c>
      <c r="G83" s="232">
        <v>39202</v>
      </c>
      <c r="H83" s="232">
        <v>39144</v>
      </c>
      <c r="I83" s="232">
        <v>39297</v>
      </c>
      <c r="J83" s="232">
        <v>39342</v>
      </c>
      <c r="K83" s="232">
        <v>39383</v>
      </c>
      <c r="L83" s="232">
        <v>39164</v>
      </c>
      <c r="M83" s="232">
        <v>39192</v>
      </c>
      <c r="N83" s="232">
        <v>39161</v>
      </c>
      <c r="O83" s="232">
        <v>39150</v>
      </c>
      <c r="P83" s="232">
        <v>39120</v>
      </c>
      <c r="Q83" s="232">
        <v>39087</v>
      </c>
      <c r="R83" s="232">
        <v>39047</v>
      </c>
      <c r="S83" s="232">
        <v>39008</v>
      </c>
      <c r="T83" s="232">
        <v>38966</v>
      </c>
      <c r="U83" s="232">
        <v>38923</v>
      </c>
      <c r="V83" s="232">
        <v>38880</v>
      </c>
      <c r="W83" s="232">
        <v>38805</v>
      </c>
      <c r="X83" t="str">
        <f>SUBSTITUTE(SUBSTITUTE(SUBSTITUTE(SUBSTITUTE(IF(A83="","",VLOOKUP(A83,Esquemas_NORM!$A$2:$H$126,8,FALSE)),"PROVINCIA ADMINISTRATIVA Y DE PLANIFICACIÓN","PAT"),"PROVINCIA ADMINISTRATIVA Y DE PLANIFICACION","PAT"),"PROVINCIA ADMINISTRATIVA DE PLANIFICACION","PAT"),"PROVINCIA ADMINISTRATIVA Y PLANIFICACION","PAT")</f>
        <v>A la fecha no ha conformado un EAT Provincia</v>
      </c>
    </row>
    <row r="84" spans="1:24" x14ac:dyDescent="0.3">
      <c r="A84" s="231" t="s">
        <v>205</v>
      </c>
      <c r="B84" t="s">
        <v>206</v>
      </c>
      <c r="C84" s="232">
        <v>14474</v>
      </c>
      <c r="D84" s="232">
        <v>14370</v>
      </c>
      <c r="E84" s="232">
        <v>14389</v>
      </c>
      <c r="F84" s="232">
        <v>14382</v>
      </c>
      <c r="G84" s="232">
        <v>14651</v>
      </c>
      <c r="H84" s="232">
        <v>14934</v>
      </c>
      <c r="I84" s="232">
        <v>15076</v>
      </c>
      <c r="J84" s="232">
        <v>15209</v>
      </c>
      <c r="K84" s="232">
        <v>15293</v>
      </c>
      <c r="L84" s="232">
        <v>15465</v>
      </c>
      <c r="M84" s="232">
        <v>15584</v>
      </c>
      <c r="N84" s="232">
        <v>15675</v>
      </c>
      <c r="O84" s="232">
        <v>15726</v>
      </c>
      <c r="P84" s="232">
        <v>15802</v>
      </c>
      <c r="Q84" s="232">
        <v>15850</v>
      </c>
      <c r="R84" s="232">
        <v>15896</v>
      </c>
      <c r="S84" s="232">
        <v>15949</v>
      </c>
      <c r="T84" s="232">
        <v>15976</v>
      </c>
      <c r="U84" s="232">
        <v>16006</v>
      </c>
      <c r="V84" s="232">
        <v>16018</v>
      </c>
      <c r="W84" s="232">
        <v>16010</v>
      </c>
      <c r="X84" t="str">
        <f>SUBSTITUTE(SUBSTITUTE(SUBSTITUTE(SUBSTITUTE(IF(A84="","",VLOOKUP(A84,Esquemas_NORM!$A$2:$H$126,8,FALSE)),"PROVINCIA ADMINISTRATIVA Y DE PLANIFICACIÓN","PAT"),"PROVINCIA ADMINISTRATIVA Y DE PLANIFICACION","PAT"),"PROVINCIA ADMINISTRATIVA DE PLANIFICACION","PAT"),"PROVINCIA ADMINISTRATIVA Y PLANIFICACION","PAT")</f>
        <v>A la fecha no ha conformado un EAT Provincia</v>
      </c>
    </row>
    <row r="85" spans="1:24" x14ac:dyDescent="0.3">
      <c r="A85" s="231" t="s">
        <v>207</v>
      </c>
      <c r="B85" t="s">
        <v>208</v>
      </c>
      <c r="C85" s="232">
        <v>17005</v>
      </c>
      <c r="D85" s="232">
        <v>17294</v>
      </c>
      <c r="E85" s="232">
        <v>17669</v>
      </c>
      <c r="F85" s="232">
        <v>18052</v>
      </c>
      <c r="G85" s="232">
        <v>18551</v>
      </c>
      <c r="H85" s="232">
        <v>19074</v>
      </c>
      <c r="I85" s="232">
        <v>19310</v>
      </c>
      <c r="J85" s="232">
        <v>19498</v>
      </c>
      <c r="K85" s="232">
        <v>19661</v>
      </c>
      <c r="L85" s="232">
        <v>20006</v>
      </c>
      <c r="M85" s="232">
        <v>20173</v>
      </c>
      <c r="N85" s="232">
        <v>20322</v>
      </c>
      <c r="O85" s="232">
        <v>20442</v>
      </c>
      <c r="P85" s="232">
        <v>20555</v>
      </c>
      <c r="Q85" s="232">
        <v>20632</v>
      </c>
      <c r="R85" s="232">
        <v>20714</v>
      </c>
      <c r="S85" s="232">
        <v>20766</v>
      </c>
      <c r="T85" s="232">
        <v>20825</v>
      </c>
      <c r="U85" s="232">
        <v>20867</v>
      </c>
      <c r="V85" s="232">
        <v>20878</v>
      </c>
      <c r="W85" s="232">
        <v>20882</v>
      </c>
      <c r="X85" t="str">
        <f>SUBSTITUTE(SUBSTITUTE(SUBSTITUTE(SUBSTITUTE(IF(A85="","",VLOOKUP(A85,Esquemas_NORM!$A$2:$H$126,8,FALSE)),"PROVINCIA ADMINISTRATIVA Y DE PLANIFICACIÓN","PAT"),"PROVINCIA ADMINISTRATIVA Y DE PLANIFICACION","PAT"),"PROVINCIA ADMINISTRATIVA DE PLANIFICACION","PAT"),"PROVINCIA ADMINISTRATIVA Y PLANIFICACION","PAT")</f>
        <v>A la fecha no ha conformado un EAT Provincia</v>
      </c>
    </row>
    <row r="86" spans="1:24" x14ac:dyDescent="0.3">
      <c r="A86" s="231" t="s">
        <v>220</v>
      </c>
      <c r="B86" t="s">
        <v>222</v>
      </c>
      <c r="C86" s="232">
        <v>27214</v>
      </c>
      <c r="D86" s="232">
        <v>27530</v>
      </c>
      <c r="E86" s="232">
        <v>27869</v>
      </c>
      <c r="F86" s="232">
        <v>28423</v>
      </c>
      <c r="G86" s="232">
        <v>29213</v>
      </c>
      <c r="H86" s="232">
        <v>30056</v>
      </c>
      <c r="I86" s="232">
        <v>30674</v>
      </c>
      <c r="J86" s="232">
        <v>31245</v>
      </c>
      <c r="K86" s="232">
        <v>31804</v>
      </c>
      <c r="L86" s="232">
        <v>32457</v>
      </c>
      <c r="M86" s="232">
        <v>33021</v>
      </c>
      <c r="N86" s="232">
        <v>33548</v>
      </c>
      <c r="O86" s="232">
        <v>34072</v>
      </c>
      <c r="P86" s="232">
        <v>34572</v>
      </c>
      <c r="Q86" s="232">
        <v>35045</v>
      </c>
      <c r="R86" s="232">
        <v>35538</v>
      </c>
      <c r="S86" s="232">
        <v>36007</v>
      </c>
      <c r="T86" s="232">
        <v>36456</v>
      </c>
      <c r="U86" s="232">
        <v>36903</v>
      </c>
      <c r="V86" s="232">
        <v>37342</v>
      </c>
      <c r="W86" s="232">
        <v>37779</v>
      </c>
      <c r="X86" t="str">
        <f>SUBSTITUTE(SUBSTITUTE(SUBSTITUTE(SUBSTITUTE(IF(A86="","",VLOOKUP(A86,Esquemas_NORM!$A$2:$H$126,8,FALSE)),"PROVINCIA ADMINISTRATIVA Y DE PLANIFICACIÓN","PAT"),"PROVINCIA ADMINISTRATIVA Y DE PLANIFICACION","PAT"),"PROVINCIA ADMINISTRATIVA DE PLANIFICACION","PAT"),"PROVINCIA ADMINISTRATIVA Y PLANIFICACION","PAT")</f>
        <v>PAT MINERO AGROECOLOGICA</v>
      </c>
    </row>
    <row r="87" spans="1:24" x14ac:dyDescent="0.3">
      <c r="A87" s="231" t="s">
        <v>334</v>
      </c>
      <c r="B87" t="s">
        <v>640</v>
      </c>
      <c r="C87" s="232">
        <v>22178</v>
      </c>
      <c r="D87" s="232">
        <v>22486</v>
      </c>
      <c r="E87" s="232">
        <v>23017</v>
      </c>
      <c r="F87" s="232">
        <v>23516</v>
      </c>
      <c r="G87" s="232">
        <v>24136</v>
      </c>
      <c r="H87" s="232">
        <v>24807</v>
      </c>
      <c r="I87" s="232">
        <v>25360</v>
      </c>
      <c r="J87" s="232">
        <v>25853</v>
      </c>
      <c r="K87" s="232">
        <v>26306</v>
      </c>
      <c r="L87" s="232">
        <v>26766</v>
      </c>
      <c r="M87" s="232">
        <v>27218</v>
      </c>
      <c r="N87" s="232">
        <v>27622</v>
      </c>
      <c r="O87" s="232">
        <v>28011</v>
      </c>
      <c r="P87" s="232">
        <v>28363</v>
      </c>
      <c r="Q87" s="232">
        <v>28707</v>
      </c>
      <c r="R87" s="232">
        <v>29029</v>
      </c>
      <c r="S87" s="232">
        <v>29331</v>
      </c>
      <c r="T87" s="232">
        <v>29617</v>
      </c>
      <c r="U87" s="232">
        <v>29890</v>
      </c>
      <c r="V87" s="232">
        <v>30149</v>
      </c>
      <c r="W87" s="232">
        <v>30364</v>
      </c>
      <c r="X87" t="str">
        <f>SUBSTITUTE(SUBSTITUTE(SUBSTITUTE(SUBSTITUTE(IF(A87="","",VLOOKUP(A87,Esquemas_NORM!$A$2:$H$126,8,FALSE)),"PROVINCIA ADMINISTRATIVA Y DE PLANIFICACIÓN","PAT"),"PROVINCIA ADMINISTRATIVA Y DE PLANIFICACION","PAT"),"PROVINCIA ADMINISTRATIVA DE PLANIFICACION","PAT"),"PROVINCIA ADMINISTRATIVA Y PLANIFICACION","PAT")</f>
        <v>A la fecha no ha conformado un EAT Provincia</v>
      </c>
    </row>
    <row r="88" spans="1:24" x14ac:dyDescent="0.3">
      <c r="A88" s="231" t="s">
        <v>354</v>
      </c>
      <c r="B88" t="s">
        <v>355</v>
      </c>
      <c r="C88" s="232">
        <v>127391</v>
      </c>
      <c r="D88" s="232">
        <v>129753</v>
      </c>
      <c r="E88" s="232">
        <v>132301</v>
      </c>
      <c r="F88" s="232">
        <v>135473</v>
      </c>
      <c r="G88" s="232">
        <v>138479</v>
      </c>
      <c r="H88" s="232">
        <v>141638</v>
      </c>
      <c r="I88" s="232">
        <v>144612</v>
      </c>
      <c r="J88" s="232">
        <v>147196</v>
      </c>
      <c r="K88" s="232">
        <v>149627</v>
      </c>
      <c r="L88" s="232">
        <v>151872</v>
      </c>
      <c r="M88" s="232">
        <v>154192</v>
      </c>
      <c r="N88" s="232">
        <v>156303</v>
      </c>
      <c r="O88" s="232">
        <v>158292</v>
      </c>
      <c r="P88" s="232">
        <v>160209</v>
      </c>
      <c r="Q88" s="232">
        <v>162034</v>
      </c>
      <c r="R88" s="232">
        <v>163772</v>
      </c>
      <c r="S88" s="232">
        <v>165434</v>
      </c>
      <c r="T88" s="232">
        <v>167011</v>
      </c>
      <c r="U88" s="232">
        <v>168496</v>
      </c>
      <c r="V88" s="232">
        <v>169892</v>
      </c>
      <c r="W88" s="232">
        <v>171187</v>
      </c>
      <c r="X88" t="str">
        <f>SUBSTITUTE(SUBSTITUTE(SUBSTITUTE(SUBSTITUTE(IF(A88="","",VLOOKUP(A88,Esquemas_NORM!$A$2:$H$126,8,FALSE)),"PROVINCIA ADMINISTRATIVA Y DE PLANIFICACIÓN","PAT"),"PROVINCIA ADMINISTRATIVA Y DE PLANIFICACION","PAT"),"PROVINCIA ADMINISTRATIVA DE PLANIFICACION","PAT"),"PROVINCIA ADMINISTRATIVA Y PLANIFICACION","PAT")</f>
        <v>A la fecha no ha conformado un EAT Provincia</v>
      </c>
    </row>
    <row r="89" spans="1:24" x14ac:dyDescent="0.3">
      <c r="A89" s="231" t="s">
        <v>305</v>
      </c>
      <c r="B89" t="s">
        <v>306</v>
      </c>
      <c r="C89" s="232">
        <v>8837</v>
      </c>
      <c r="D89" s="232">
        <v>8881</v>
      </c>
      <c r="E89" s="232">
        <v>8941</v>
      </c>
      <c r="F89" s="232">
        <v>9034</v>
      </c>
      <c r="G89" s="232">
        <v>9207</v>
      </c>
      <c r="H89" s="232">
        <v>9422</v>
      </c>
      <c r="I89" s="232">
        <v>9507</v>
      </c>
      <c r="J89" s="232">
        <v>9621</v>
      </c>
      <c r="K89" s="232">
        <v>9692</v>
      </c>
      <c r="L89" s="232">
        <v>9827</v>
      </c>
      <c r="M89" s="232">
        <v>9909</v>
      </c>
      <c r="N89" s="232">
        <v>9963</v>
      </c>
      <c r="O89" s="232">
        <v>10001</v>
      </c>
      <c r="P89" s="232">
        <v>10057</v>
      </c>
      <c r="Q89" s="232">
        <v>10107</v>
      </c>
      <c r="R89" s="232">
        <v>10135</v>
      </c>
      <c r="S89" s="232">
        <v>10188</v>
      </c>
      <c r="T89" s="232">
        <v>10205</v>
      </c>
      <c r="U89" s="232">
        <v>10232</v>
      </c>
      <c r="V89" s="232">
        <v>10245</v>
      </c>
      <c r="W89" s="232">
        <v>10250</v>
      </c>
      <c r="X89" t="str">
        <f>SUBSTITUTE(SUBSTITUTE(SUBSTITUTE(SUBSTITUTE(IF(A89="","",VLOOKUP(A89,Esquemas_NORM!$A$2:$H$126,8,FALSE)),"PROVINCIA ADMINISTRATIVA Y DE PLANIFICACIÓN","PAT"),"PROVINCIA ADMINISTRATIVA Y DE PLANIFICACION","PAT"),"PROVINCIA ADMINISTRATIVA DE PLANIFICACION","PAT"),"PROVINCIA ADMINISTRATIVA Y PLANIFICACION","PAT")</f>
        <v>PAT TURÍSTICA Y AGROECOLÓGICA DEL OCCIDENTE ANTIOQUEÑO</v>
      </c>
    </row>
    <row r="90" spans="1:24" x14ac:dyDescent="0.3">
      <c r="A90" s="231" t="s">
        <v>174</v>
      </c>
      <c r="B90" t="s">
        <v>175</v>
      </c>
      <c r="C90" s="232">
        <v>76089</v>
      </c>
      <c r="D90" s="232">
        <v>77966</v>
      </c>
      <c r="E90" s="232">
        <v>79983</v>
      </c>
      <c r="F90" s="232">
        <v>82376</v>
      </c>
      <c r="G90" s="232">
        <v>86724</v>
      </c>
      <c r="H90" s="232">
        <v>91288</v>
      </c>
      <c r="I90" s="232">
        <v>94754</v>
      </c>
      <c r="J90" s="232">
        <v>97831</v>
      </c>
      <c r="K90" s="232">
        <v>100767</v>
      </c>
      <c r="L90" s="232">
        <v>103765</v>
      </c>
      <c r="M90" s="232">
        <v>106652</v>
      </c>
      <c r="N90" s="232">
        <v>109260</v>
      </c>
      <c r="O90" s="232">
        <v>111801</v>
      </c>
      <c r="P90" s="232">
        <v>114226</v>
      </c>
      <c r="Q90" s="232">
        <v>116564</v>
      </c>
      <c r="R90" s="232">
        <v>118837</v>
      </c>
      <c r="S90" s="232">
        <v>121007</v>
      </c>
      <c r="T90" s="232">
        <v>123071</v>
      </c>
      <c r="U90" s="232">
        <v>125035</v>
      </c>
      <c r="V90" s="232">
        <v>126900</v>
      </c>
      <c r="W90" s="232">
        <v>128657</v>
      </c>
      <c r="X90" t="str">
        <f>SUBSTITUTE(SUBSTITUTE(SUBSTITUTE(SUBSTITUTE(IF(A90="","",VLOOKUP(A90,Esquemas_NORM!$A$2:$H$126,8,FALSE)),"PROVINCIA ADMINISTRATIVA Y DE PLANIFICACIÓN","PAT"),"PROVINCIA ADMINISTRATIVA Y DE PLANIFICACION","PAT"),"PROVINCIA ADMINISTRATIVA DE PLANIFICACION","PAT"),"PROVINCIA ADMINISTRATIVA Y PLANIFICACION","PAT")</f>
        <v>A la fecha no ha conformado un EAT Provincia</v>
      </c>
    </row>
    <row r="91" spans="1:24" x14ac:dyDescent="0.3">
      <c r="A91" s="231" t="s">
        <v>403</v>
      </c>
      <c r="B91" t="s">
        <v>404</v>
      </c>
      <c r="C91" s="232">
        <v>18427</v>
      </c>
      <c r="D91" s="232">
        <v>18341</v>
      </c>
      <c r="E91" s="232">
        <v>18241</v>
      </c>
      <c r="F91" s="232">
        <v>18267</v>
      </c>
      <c r="G91" s="232">
        <v>18477</v>
      </c>
      <c r="H91" s="232">
        <v>18723</v>
      </c>
      <c r="I91" s="232">
        <v>18784</v>
      </c>
      <c r="J91" s="232">
        <v>18831</v>
      </c>
      <c r="K91" s="232">
        <v>18844</v>
      </c>
      <c r="L91" s="232">
        <v>18915</v>
      </c>
      <c r="M91" s="232">
        <v>18925</v>
      </c>
      <c r="N91" s="232">
        <v>18910</v>
      </c>
      <c r="O91" s="232">
        <v>18869</v>
      </c>
      <c r="P91" s="232">
        <v>18845</v>
      </c>
      <c r="Q91" s="232">
        <v>18790</v>
      </c>
      <c r="R91" s="232">
        <v>18726</v>
      </c>
      <c r="S91" s="232">
        <v>18654</v>
      </c>
      <c r="T91" s="232">
        <v>18564</v>
      </c>
      <c r="U91" s="232">
        <v>18483</v>
      </c>
      <c r="V91" s="232">
        <v>18381</v>
      </c>
      <c r="W91" s="232">
        <v>18263</v>
      </c>
      <c r="X91" t="str">
        <f>SUBSTITUTE(SUBSTITUTE(SUBSTITUTE(SUBSTITUTE(IF(A91="","",VLOOKUP(A91,Esquemas_NORM!$A$2:$H$126,8,FALSE)),"PROVINCIA ADMINISTRATIVA Y DE PLANIFICACIÓN","PAT"),"PROVINCIA ADMINISTRATIVA Y DE PLANIFICACION","PAT"),"PROVINCIA ADMINISTRATIVA DE PLANIFICACION","PAT"),"PROVINCIA ADMINISTRATIVA Y PLANIFICACION","PAT")</f>
        <v>PAT SAN JUAN</v>
      </c>
    </row>
    <row r="92" spans="1:24" x14ac:dyDescent="0.3">
      <c r="A92" s="231" t="s">
        <v>258</v>
      </c>
      <c r="B92" t="s">
        <v>641</v>
      </c>
      <c r="C92" s="232">
        <v>7280</v>
      </c>
      <c r="D92" s="232">
        <v>7270</v>
      </c>
      <c r="E92" s="232">
        <v>7243</v>
      </c>
      <c r="F92" s="232">
        <v>7215</v>
      </c>
      <c r="G92" s="232">
        <v>7307</v>
      </c>
      <c r="H92" s="232">
        <v>7374</v>
      </c>
      <c r="I92" s="232">
        <v>7392</v>
      </c>
      <c r="J92" s="232">
        <v>7393</v>
      </c>
      <c r="K92" s="232">
        <v>7389</v>
      </c>
      <c r="L92" s="232">
        <v>7406</v>
      </c>
      <c r="M92" s="232">
        <v>7402</v>
      </c>
      <c r="N92" s="232">
        <v>7380</v>
      </c>
      <c r="O92" s="232">
        <v>7348</v>
      </c>
      <c r="P92" s="232">
        <v>7317</v>
      </c>
      <c r="Q92" s="232">
        <v>7294</v>
      </c>
      <c r="R92" s="232">
        <v>7253</v>
      </c>
      <c r="S92" s="232">
        <v>7216</v>
      </c>
      <c r="T92" s="232">
        <v>7193</v>
      </c>
      <c r="U92" s="232">
        <v>7128</v>
      </c>
      <c r="V92" s="232">
        <v>7092</v>
      </c>
      <c r="W92" s="232">
        <v>7049</v>
      </c>
      <c r="X92" t="str">
        <f>SUBSTITUTE(SUBSTITUTE(SUBSTITUTE(SUBSTITUTE(IF(A92="","",VLOOKUP(A92,Esquemas_NORM!$A$2:$H$126,8,FALSE)),"PROVINCIA ADMINISTRATIVA Y DE PLANIFICACIÓN","PAT"),"PROVINCIA ADMINISTRATIVA Y DE PLANIFICACION","PAT"),"PROVINCIA ADMINISTRATIVA DE PLANIFICACION","PAT"),"PROVINCIA ADMINISTRATIVA Y PLANIFICACION","PAT")</f>
        <v>PAT BIOENERGÉTICA DEL NORTE DE ANTIOQUIA</v>
      </c>
    </row>
    <row r="93" spans="1:24" x14ac:dyDescent="0.3">
      <c r="A93" s="231" t="s">
        <v>356</v>
      </c>
      <c r="B93" t="s">
        <v>357</v>
      </c>
      <c r="C93" s="232">
        <v>17016</v>
      </c>
      <c r="D93" s="232">
        <v>16739</v>
      </c>
      <c r="E93" s="232">
        <v>16496</v>
      </c>
      <c r="F93" s="232">
        <v>16256</v>
      </c>
      <c r="G93" s="232">
        <v>16423</v>
      </c>
      <c r="H93" s="232">
        <v>16629</v>
      </c>
      <c r="I93" s="232">
        <v>16720</v>
      </c>
      <c r="J93" s="232">
        <v>16776</v>
      </c>
      <c r="K93" s="232">
        <v>16827</v>
      </c>
      <c r="L93" s="232">
        <v>16912</v>
      </c>
      <c r="M93" s="232">
        <v>16938</v>
      </c>
      <c r="N93" s="232">
        <v>16961</v>
      </c>
      <c r="O93" s="232">
        <v>16966</v>
      </c>
      <c r="P93" s="232">
        <v>16955</v>
      </c>
      <c r="Q93" s="232">
        <v>16945</v>
      </c>
      <c r="R93" s="232">
        <v>16932</v>
      </c>
      <c r="S93" s="232">
        <v>16903</v>
      </c>
      <c r="T93" s="232">
        <v>16848</v>
      </c>
      <c r="U93" s="232">
        <v>16829</v>
      </c>
      <c r="V93" s="232">
        <v>16770</v>
      </c>
      <c r="W93" s="232">
        <v>16703</v>
      </c>
      <c r="X93" t="str">
        <f>SUBSTITUTE(SUBSTITUTE(SUBSTITUTE(SUBSTITUTE(IF(A93="","",VLOOKUP(A93,Esquemas_NORM!$A$2:$H$126,8,FALSE)),"PROVINCIA ADMINISTRATIVA Y DE PLANIFICACIÓN","PAT"),"PROVINCIA ADMINISTRATIVA Y DE PLANIFICACION","PAT"),"PROVINCIA ADMINISTRATIVA DE PLANIFICACION","PAT"),"PROVINCIA ADMINISTRATIVA Y PLANIFICACION","PAT")</f>
        <v>PAT DEL AGUA, BOSQUES Y EL TURISMO</v>
      </c>
    </row>
    <row r="94" spans="1:24" x14ac:dyDescent="0.3">
      <c r="A94" s="231" t="s">
        <v>358</v>
      </c>
      <c r="B94" t="s">
        <v>359</v>
      </c>
      <c r="C94" s="232">
        <v>5672</v>
      </c>
      <c r="D94" s="232">
        <v>5649</v>
      </c>
      <c r="E94" s="232">
        <v>5602</v>
      </c>
      <c r="F94" s="232">
        <v>5648</v>
      </c>
      <c r="G94" s="232">
        <v>5736</v>
      </c>
      <c r="H94" s="232">
        <v>5817</v>
      </c>
      <c r="I94" s="232">
        <v>5874</v>
      </c>
      <c r="J94" s="232">
        <v>5910</v>
      </c>
      <c r="K94" s="232">
        <v>5960</v>
      </c>
      <c r="L94" s="232">
        <v>6013</v>
      </c>
      <c r="M94" s="232">
        <v>6058</v>
      </c>
      <c r="N94" s="232">
        <v>6089</v>
      </c>
      <c r="O94" s="232">
        <v>6111</v>
      </c>
      <c r="P94" s="232">
        <v>6138</v>
      </c>
      <c r="Q94" s="232">
        <v>6148</v>
      </c>
      <c r="R94" s="232">
        <v>6195</v>
      </c>
      <c r="S94" s="232">
        <v>6193</v>
      </c>
      <c r="T94" s="232">
        <v>6233</v>
      </c>
      <c r="U94" s="232">
        <v>6234</v>
      </c>
      <c r="V94" s="232">
        <v>6252</v>
      </c>
      <c r="W94" s="232">
        <v>6248</v>
      </c>
      <c r="X94" t="str">
        <f>SUBSTITUTE(SUBSTITUTE(SUBSTITUTE(SUBSTITUTE(IF(A94="","",VLOOKUP(A94,Esquemas_NORM!$A$2:$H$126,8,FALSE)),"PROVINCIA ADMINISTRATIVA Y DE PLANIFICACIÓN","PAT"),"PROVINCIA ADMINISTRATIVA Y DE PLANIFICACION","PAT"),"PROVINCIA ADMINISTRATIVA DE PLANIFICACION","PAT"),"PROVINCIA ADMINISTRATIVA Y PLANIFICACION","PAT")</f>
        <v>PAT DEL AGUA, BOSQUES Y EL TURISMO</v>
      </c>
    </row>
    <row r="95" spans="1:24" x14ac:dyDescent="0.3">
      <c r="A95" s="231" t="s">
        <v>307</v>
      </c>
      <c r="B95" t="s">
        <v>308</v>
      </c>
      <c r="C95" s="232">
        <v>14800</v>
      </c>
      <c r="D95" s="232">
        <v>14912</v>
      </c>
      <c r="E95" s="232">
        <v>15123</v>
      </c>
      <c r="F95" s="232">
        <v>15358</v>
      </c>
      <c r="G95" s="232">
        <v>15840</v>
      </c>
      <c r="H95" s="232">
        <v>16344</v>
      </c>
      <c r="I95" s="232">
        <v>16777</v>
      </c>
      <c r="J95" s="232">
        <v>17154</v>
      </c>
      <c r="K95" s="232">
        <v>17549</v>
      </c>
      <c r="L95" s="232">
        <v>17982</v>
      </c>
      <c r="M95" s="232">
        <v>18345</v>
      </c>
      <c r="N95" s="232">
        <v>18757</v>
      </c>
      <c r="O95" s="232">
        <v>19118</v>
      </c>
      <c r="P95" s="232">
        <v>19484</v>
      </c>
      <c r="Q95" s="232">
        <v>19856</v>
      </c>
      <c r="R95" s="232">
        <v>20209</v>
      </c>
      <c r="S95" s="232">
        <v>20566</v>
      </c>
      <c r="T95" s="232">
        <v>20935</v>
      </c>
      <c r="U95" s="232">
        <v>21287</v>
      </c>
      <c r="V95" s="232">
        <v>21627</v>
      </c>
      <c r="W95" s="232">
        <v>21977</v>
      </c>
      <c r="X95" t="str">
        <f>SUBSTITUTE(SUBSTITUTE(SUBSTITUTE(SUBSTITUTE(IF(A95="","",VLOOKUP(A95,Esquemas_NORM!$A$2:$H$126,8,FALSE)),"PROVINCIA ADMINISTRATIVA Y DE PLANIFICACIÓN","PAT"),"PROVINCIA ADMINISTRATIVA Y DE PLANIFICACION","PAT"),"PROVINCIA ADMINISTRATIVA DE PLANIFICACION","PAT"),"PROVINCIA ADMINISTRATIVA Y PLANIFICACION","PAT")</f>
        <v>PAT TURÍSTICA Y AGROECOLÓGICA DEL OCCIDENTE ANTIOQUEÑO</v>
      </c>
    </row>
    <row r="96" spans="1:24" x14ac:dyDescent="0.3">
      <c r="A96" s="231" t="s">
        <v>260</v>
      </c>
      <c r="B96" t="s">
        <v>642</v>
      </c>
      <c r="C96" s="232">
        <v>3591</v>
      </c>
      <c r="D96" s="232">
        <v>3576</v>
      </c>
      <c r="E96" s="232">
        <v>3581</v>
      </c>
      <c r="F96" s="232">
        <v>3648</v>
      </c>
      <c r="G96" s="232">
        <v>3698</v>
      </c>
      <c r="H96" s="232">
        <v>3771</v>
      </c>
      <c r="I96" s="232">
        <v>3818</v>
      </c>
      <c r="J96" s="232">
        <v>3888</v>
      </c>
      <c r="K96" s="232">
        <v>3924</v>
      </c>
      <c r="L96" s="232">
        <v>3963</v>
      </c>
      <c r="M96" s="232">
        <v>4017</v>
      </c>
      <c r="N96" s="232">
        <v>4070</v>
      </c>
      <c r="O96" s="232">
        <v>4114</v>
      </c>
      <c r="P96" s="232">
        <v>4157</v>
      </c>
      <c r="Q96" s="232">
        <v>4189</v>
      </c>
      <c r="R96" s="232">
        <v>4242</v>
      </c>
      <c r="S96" s="232">
        <v>4292</v>
      </c>
      <c r="T96" s="232">
        <v>4328</v>
      </c>
      <c r="U96" s="232">
        <v>4363</v>
      </c>
      <c r="V96" s="232">
        <v>4409</v>
      </c>
      <c r="W96" s="232">
        <v>4445</v>
      </c>
      <c r="X96" t="str">
        <f>SUBSTITUTE(SUBSTITUTE(SUBSTITUTE(SUBSTITUTE(IF(A96="","",VLOOKUP(A96,Esquemas_NORM!$A$2:$H$126,8,FALSE)),"PROVINCIA ADMINISTRATIVA Y DE PLANIFICACIÓN","PAT"),"PROVINCIA ADMINISTRATIVA Y DE PLANIFICACION","PAT"),"PROVINCIA ADMINISTRATIVA DE PLANIFICACION","PAT"),"PROVINCIA ADMINISTRATIVA Y PLANIFICACION","PAT")</f>
        <v>PAT BIOENERGÉTICA DEL NORTE DE ANTIOQUIA</v>
      </c>
    </row>
    <row r="97" spans="1:24" x14ac:dyDescent="0.3">
      <c r="A97" s="231" t="s">
        <v>437</v>
      </c>
      <c r="B97" t="s">
        <v>438</v>
      </c>
      <c r="C97" s="232">
        <v>19025</v>
      </c>
      <c r="D97" s="232">
        <v>19332</v>
      </c>
      <c r="E97" s="232">
        <v>19687</v>
      </c>
      <c r="F97" s="232">
        <v>20085</v>
      </c>
      <c r="G97" s="232">
        <v>20138</v>
      </c>
      <c r="H97" s="232">
        <v>20239</v>
      </c>
      <c r="I97" s="232">
        <v>20197</v>
      </c>
      <c r="J97" s="232">
        <v>20155</v>
      </c>
      <c r="K97" s="232">
        <v>20094</v>
      </c>
      <c r="L97" s="232">
        <v>20025</v>
      </c>
      <c r="M97" s="232">
        <v>19946</v>
      </c>
      <c r="N97" s="232">
        <v>19844</v>
      </c>
      <c r="O97" s="232">
        <v>19726</v>
      </c>
      <c r="P97" s="232">
        <v>19616</v>
      </c>
      <c r="Q97" s="232">
        <v>19467</v>
      </c>
      <c r="R97" s="232">
        <v>19338</v>
      </c>
      <c r="S97" s="232">
        <v>19216</v>
      </c>
      <c r="T97" s="232">
        <v>19067</v>
      </c>
      <c r="U97" s="232">
        <v>18893</v>
      </c>
      <c r="V97" s="232">
        <v>18746</v>
      </c>
      <c r="W97" s="232">
        <v>18588</v>
      </c>
      <c r="X97" t="str">
        <f>SUBSTITUTE(SUBSTITUTE(SUBSTITUTE(SUBSTITUTE(IF(A97="","",VLOOKUP(A97,Esquemas_NORM!$A$2:$H$126,8,FALSE)),"PROVINCIA ADMINISTRATIVA Y DE PLANIFICACIÓN","PAT"),"PROVINCIA ADMINISTRATIVA Y DE PLANIFICACION","PAT"),"PROVINCIA ADMINISTRATIVA DE PLANIFICACION","PAT"),"PROVINCIA ADMINISTRATIVA Y PLANIFICACION","PAT")</f>
        <v>A la fecha no ha conformado un EAT Provincia</v>
      </c>
    </row>
    <row r="98" spans="1:24" x14ac:dyDescent="0.3">
      <c r="A98" s="231" t="s">
        <v>360</v>
      </c>
      <c r="B98" t="s">
        <v>361</v>
      </c>
      <c r="C98" s="232">
        <v>13022</v>
      </c>
      <c r="D98" s="232">
        <v>12993</v>
      </c>
      <c r="E98" s="232">
        <v>13005</v>
      </c>
      <c r="F98" s="232">
        <v>12990</v>
      </c>
      <c r="G98" s="232">
        <v>13220</v>
      </c>
      <c r="H98" s="232">
        <v>13475</v>
      </c>
      <c r="I98" s="232">
        <v>13691</v>
      </c>
      <c r="J98" s="232">
        <v>13882</v>
      </c>
      <c r="K98" s="232">
        <v>14066</v>
      </c>
      <c r="L98" s="232">
        <v>14242</v>
      </c>
      <c r="M98" s="232">
        <v>14447</v>
      </c>
      <c r="N98" s="232">
        <v>14593</v>
      </c>
      <c r="O98" s="232">
        <v>14753</v>
      </c>
      <c r="P98" s="232">
        <v>14921</v>
      </c>
      <c r="Q98" s="232">
        <v>15095</v>
      </c>
      <c r="R98" s="232">
        <v>15227</v>
      </c>
      <c r="S98" s="232">
        <v>15368</v>
      </c>
      <c r="T98" s="232">
        <v>15517</v>
      </c>
      <c r="U98" s="232">
        <v>15662</v>
      </c>
      <c r="V98" s="232">
        <v>15802</v>
      </c>
      <c r="W98" s="232">
        <v>15934</v>
      </c>
      <c r="X98" t="str">
        <f>SUBSTITUTE(SUBSTITUTE(SUBSTITUTE(SUBSTITUTE(IF(A98="","",VLOOKUP(A98,Esquemas_NORM!$A$2:$H$126,8,FALSE)),"PROVINCIA ADMINISTRATIVA Y DE PLANIFICACIÓN","PAT"),"PROVINCIA ADMINISTRATIVA Y DE PLANIFICACION","PAT"),"PROVINCIA ADMINISTRATIVA DE PLANIFICACION","PAT"),"PROVINCIA ADMINISTRATIVA Y PLANIFICACION","PAT")</f>
        <v>PAT DEL AGUA, BOSQUES Y EL TURISMO</v>
      </c>
    </row>
    <row r="99" spans="1:24" x14ac:dyDescent="0.3">
      <c r="A99" s="231" t="s">
        <v>262</v>
      </c>
      <c r="B99" t="s">
        <v>643</v>
      </c>
      <c r="C99" s="232">
        <v>20970</v>
      </c>
      <c r="D99" s="232">
        <v>21226</v>
      </c>
      <c r="E99" s="232">
        <v>21564</v>
      </c>
      <c r="F99" s="232">
        <v>21949</v>
      </c>
      <c r="G99" s="232">
        <v>22073</v>
      </c>
      <c r="H99" s="232">
        <v>22221</v>
      </c>
      <c r="I99" s="232">
        <v>22298</v>
      </c>
      <c r="J99" s="232">
        <v>22298</v>
      </c>
      <c r="K99" s="232">
        <v>22311</v>
      </c>
      <c r="L99" s="232">
        <v>22297</v>
      </c>
      <c r="M99" s="232">
        <v>22287</v>
      </c>
      <c r="N99" s="232">
        <v>22252</v>
      </c>
      <c r="O99" s="232">
        <v>22210</v>
      </c>
      <c r="P99" s="232">
        <v>22162</v>
      </c>
      <c r="Q99" s="232">
        <v>22089</v>
      </c>
      <c r="R99" s="232">
        <v>22026</v>
      </c>
      <c r="S99" s="232">
        <v>21939</v>
      </c>
      <c r="T99" s="232">
        <v>21844</v>
      </c>
      <c r="U99" s="232">
        <v>21747</v>
      </c>
      <c r="V99" s="232">
        <v>21656</v>
      </c>
      <c r="W99" s="232">
        <v>21550</v>
      </c>
      <c r="X99" t="str">
        <f>SUBSTITUTE(SUBSTITUTE(SUBSTITUTE(SUBSTITUTE(IF(A99="","",VLOOKUP(A99,Esquemas_NORM!$A$2:$H$126,8,FALSE)),"PROVINCIA ADMINISTRATIVA Y DE PLANIFICACIÓN","PAT"),"PROVINCIA ADMINISTRATIVA Y DE PLANIFICACION","PAT"),"PROVINCIA ADMINISTRATIVA DE PLANIFICACION","PAT"),"PROVINCIA ADMINISTRATIVA Y PLANIFICACION","PAT")</f>
        <v>PAT DEL RIO GRANDE</v>
      </c>
    </row>
    <row r="100" spans="1:24" x14ac:dyDescent="0.3">
      <c r="A100" s="231" t="s">
        <v>439</v>
      </c>
      <c r="B100" t="s">
        <v>440</v>
      </c>
      <c r="C100" s="232">
        <v>29792</v>
      </c>
      <c r="D100" s="232">
        <v>30106</v>
      </c>
      <c r="E100" s="232">
        <v>30431</v>
      </c>
      <c r="F100" s="232">
        <v>30934</v>
      </c>
      <c r="G100" s="232">
        <v>31274</v>
      </c>
      <c r="H100" s="232">
        <v>31625</v>
      </c>
      <c r="I100" s="232">
        <v>31876</v>
      </c>
      <c r="J100" s="232">
        <v>32053</v>
      </c>
      <c r="K100" s="232">
        <v>32182</v>
      </c>
      <c r="L100" s="232">
        <v>32352</v>
      </c>
      <c r="M100" s="232">
        <v>32471</v>
      </c>
      <c r="N100" s="232">
        <v>32528</v>
      </c>
      <c r="O100" s="232">
        <v>32584</v>
      </c>
      <c r="P100" s="232">
        <v>32619</v>
      </c>
      <c r="Q100" s="232">
        <v>32650</v>
      </c>
      <c r="R100" s="232">
        <v>32650</v>
      </c>
      <c r="S100" s="232">
        <v>32644</v>
      </c>
      <c r="T100" s="232">
        <v>32626</v>
      </c>
      <c r="U100" s="232">
        <v>32570</v>
      </c>
      <c r="V100" s="232">
        <v>32517</v>
      </c>
      <c r="W100" s="232">
        <v>32451</v>
      </c>
      <c r="X100" t="str">
        <f>SUBSTITUTE(SUBSTITUTE(SUBSTITUTE(SUBSTITUTE(IF(A100="","",VLOOKUP(A100,Esquemas_NORM!$A$2:$H$126,8,FALSE)),"PROVINCIA ADMINISTRATIVA Y DE PLANIFICACIÓN","PAT"),"PROVINCIA ADMINISTRATIVA Y DE PLANIFICACION","PAT"),"PROVINCIA ADMINISTRATIVA DE PLANIFICACION","PAT"),"PROVINCIA ADMINISTRATIVA Y PLANIFICACION","PAT")</f>
        <v>A la fecha no ha conformado un EAT Provincia</v>
      </c>
    </row>
    <row r="101" spans="1:24" x14ac:dyDescent="0.3">
      <c r="A101" s="231" t="s">
        <v>362</v>
      </c>
      <c r="B101" t="s">
        <v>363</v>
      </c>
      <c r="C101" s="232">
        <v>15756</v>
      </c>
      <c r="D101" s="232">
        <v>15721</v>
      </c>
      <c r="E101" s="232">
        <v>15747</v>
      </c>
      <c r="F101" s="232">
        <v>15713</v>
      </c>
      <c r="G101" s="232">
        <v>15999</v>
      </c>
      <c r="H101" s="232">
        <v>16305</v>
      </c>
      <c r="I101" s="232">
        <v>16585</v>
      </c>
      <c r="J101" s="232">
        <v>16791</v>
      </c>
      <c r="K101" s="232">
        <v>16982</v>
      </c>
      <c r="L101" s="232">
        <v>17222</v>
      </c>
      <c r="M101" s="232">
        <v>17411</v>
      </c>
      <c r="N101" s="232">
        <v>17572</v>
      </c>
      <c r="O101" s="232">
        <v>17763</v>
      </c>
      <c r="P101" s="232">
        <v>17910</v>
      </c>
      <c r="Q101" s="232">
        <v>18079</v>
      </c>
      <c r="R101" s="232">
        <v>18225</v>
      </c>
      <c r="S101" s="232">
        <v>18388</v>
      </c>
      <c r="T101" s="232">
        <v>18525</v>
      </c>
      <c r="U101" s="232">
        <v>18657</v>
      </c>
      <c r="V101" s="232">
        <v>18793</v>
      </c>
      <c r="W101" s="232">
        <v>18897</v>
      </c>
      <c r="X101" t="str">
        <f>SUBSTITUTE(SUBSTITUTE(SUBSTITUTE(SUBSTITUTE(IF(A101="","",VLOOKUP(A101,Esquemas_NORM!$A$2:$H$126,8,FALSE)),"PROVINCIA ADMINISTRATIVA Y DE PLANIFICACIÓN","PAT"),"PROVINCIA ADMINISTRATIVA Y DE PLANIFICACION","PAT"),"PROVINCIA ADMINISTRATIVA DE PLANIFICACION","PAT"),"PROVINCIA ADMINISTRATIVA Y PLANIFICACION","PAT")</f>
        <v>PAT DEL AGUA, BOSQUES Y EL TURISMO</v>
      </c>
    </row>
    <row r="102" spans="1:24" x14ac:dyDescent="0.3">
      <c r="A102" s="231" t="s">
        <v>223</v>
      </c>
      <c r="B102" t="s">
        <v>224</v>
      </c>
      <c r="C102" s="232">
        <v>21171</v>
      </c>
      <c r="D102" s="232">
        <v>21217</v>
      </c>
      <c r="E102" s="232">
        <v>21246</v>
      </c>
      <c r="F102" s="232">
        <v>21517</v>
      </c>
      <c r="G102" s="232">
        <v>22122</v>
      </c>
      <c r="H102" s="232">
        <v>22742</v>
      </c>
      <c r="I102" s="232">
        <v>23116</v>
      </c>
      <c r="J102" s="232">
        <v>23460</v>
      </c>
      <c r="K102" s="232">
        <v>23768</v>
      </c>
      <c r="L102" s="232">
        <v>24238</v>
      </c>
      <c r="M102" s="232">
        <v>24555</v>
      </c>
      <c r="N102" s="232">
        <v>24855</v>
      </c>
      <c r="O102" s="232">
        <v>25142</v>
      </c>
      <c r="P102" s="232">
        <v>25416</v>
      </c>
      <c r="Q102" s="232">
        <v>25644</v>
      </c>
      <c r="R102" s="232">
        <v>25890</v>
      </c>
      <c r="S102" s="232">
        <v>26092</v>
      </c>
      <c r="T102" s="232">
        <v>26315</v>
      </c>
      <c r="U102" s="232">
        <v>26531</v>
      </c>
      <c r="V102" s="232">
        <v>26702</v>
      </c>
      <c r="W102" s="232">
        <v>26874</v>
      </c>
      <c r="X102" t="str">
        <f>SUBSTITUTE(SUBSTITUTE(SUBSTITUTE(SUBSTITUTE(IF(A102="","",VLOOKUP(A102,Esquemas_NORM!$A$2:$H$126,8,FALSE)),"PROVINCIA ADMINISTRATIVA Y DE PLANIFICACIÓN","PAT"),"PROVINCIA ADMINISTRATIVA Y DE PLANIFICACION","PAT"),"PROVINCIA ADMINISTRATIVA DE PLANIFICACION","PAT"),"PROVINCIA ADMINISTRATIVA Y PLANIFICACION","PAT")</f>
        <v>A la fecha no ha conformado un EAT Provincia</v>
      </c>
    </row>
    <row r="103" spans="1:24" x14ac:dyDescent="0.3">
      <c r="A103" s="231" t="s">
        <v>364</v>
      </c>
      <c r="B103" t="s">
        <v>644</v>
      </c>
      <c r="C103" s="232">
        <v>21800</v>
      </c>
      <c r="D103" s="232">
        <v>21860</v>
      </c>
      <c r="E103" s="232">
        <v>21914</v>
      </c>
      <c r="F103" s="232">
        <v>22084</v>
      </c>
      <c r="G103" s="232">
        <v>22659</v>
      </c>
      <c r="H103" s="232">
        <v>23262</v>
      </c>
      <c r="I103" s="232">
        <v>23578</v>
      </c>
      <c r="J103" s="232">
        <v>23860</v>
      </c>
      <c r="K103" s="232">
        <v>24116</v>
      </c>
      <c r="L103" s="232">
        <v>24534</v>
      </c>
      <c r="M103" s="232">
        <v>24776</v>
      </c>
      <c r="N103" s="232">
        <v>24984</v>
      </c>
      <c r="O103" s="232">
        <v>25190</v>
      </c>
      <c r="P103" s="232">
        <v>25362</v>
      </c>
      <c r="Q103" s="232">
        <v>25523</v>
      </c>
      <c r="R103" s="232">
        <v>25682</v>
      </c>
      <c r="S103" s="232">
        <v>25816</v>
      </c>
      <c r="T103" s="232">
        <v>25946</v>
      </c>
      <c r="U103" s="232">
        <v>26038</v>
      </c>
      <c r="V103" s="232">
        <v>26119</v>
      </c>
      <c r="W103" s="232">
        <v>26200</v>
      </c>
      <c r="X103" t="str">
        <f>SUBSTITUTE(SUBSTITUTE(SUBSTITUTE(SUBSTITUTE(IF(A103="","",VLOOKUP(A103,Esquemas_NORM!$A$2:$H$126,8,FALSE)),"PROVINCIA ADMINISTRATIVA Y DE PLANIFICACIÓN","PAT"),"PROVINCIA ADMINISTRATIVA Y DE PLANIFICACION","PAT"),"PROVINCIA ADMINISTRATIVA DE PLANIFICACION","PAT"),"PROVINCIA ADMINISTRATIVA Y PLANIFICACION","PAT")</f>
        <v>PAT DEL AGUA, BOSQUES Y EL TURISMO</v>
      </c>
    </row>
    <row r="104" spans="1:24" x14ac:dyDescent="0.3">
      <c r="A104" s="231" t="s">
        <v>405</v>
      </c>
      <c r="B104" t="s">
        <v>406</v>
      </c>
      <c r="C104" s="232">
        <v>26771</v>
      </c>
      <c r="D104" s="232">
        <v>26671</v>
      </c>
      <c r="E104" s="232">
        <v>26627</v>
      </c>
      <c r="F104" s="232">
        <v>26782</v>
      </c>
      <c r="G104" s="232">
        <v>27302</v>
      </c>
      <c r="H104" s="232">
        <v>27834</v>
      </c>
      <c r="I104" s="232">
        <v>28206</v>
      </c>
      <c r="J104" s="232">
        <v>28534</v>
      </c>
      <c r="K104" s="232">
        <v>28829</v>
      </c>
      <c r="L104" s="232">
        <v>29171</v>
      </c>
      <c r="M104" s="232">
        <v>29470</v>
      </c>
      <c r="N104" s="232">
        <v>29737</v>
      </c>
      <c r="O104" s="232">
        <v>29937</v>
      </c>
      <c r="P104" s="232">
        <v>30179</v>
      </c>
      <c r="Q104" s="232">
        <v>30387</v>
      </c>
      <c r="R104" s="232">
        <v>30580</v>
      </c>
      <c r="S104" s="232">
        <v>30775</v>
      </c>
      <c r="T104" s="232">
        <v>30976</v>
      </c>
      <c r="U104" s="232">
        <v>31129</v>
      </c>
      <c r="V104" s="232">
        <v>31259</v>
      </c>
      <c r="W104" s="232">
        <v>31416</v>
      </c>
      <c r="X104" t="str">
        <f>SUBSTITUTE(SUBSTITUTE(SUBSTITUTE(SUBSTITUTE(IF(A104="","",VLOOKUP(A104,Esquemas_NORM!$A$2:$H$126,8,FALSE)),"PROVINCIA ADMINISTRATIVA Y DE PLANIFICACIÓN","PAT"),"PROVINCIA ADMINISTRATIVA Y DE PLANIFICACION","PAT"),"PROVINCIA ADMINISTRATIVA DE PLANIFICACION","PAT"),"PROVINCIA ADMINISTRATIVA Y PLANIFICACION","PAT")</f>
        <v>PAT CARTAMA</v>
      </c>
    </row>
    <row r="105" spans="1:24" x14ac:dyDescent="0.3">
      <c r="A105" s="231" t="s">
        <v>264</v>
      </c>
      <c r="B105" t="s">
        <v>265</v>
      </c>
      <c r="C105" s="232">
        <v>34887</v>
      </c>
      <c r="D105" s="232">
        <v>35308</v>
      </c>
      <c r="E105" s="232">
        <v>35684</v>
      </c>
      <c r="F105" s="232">
        <v>36312</v>
      </c>
      <c r="G105" s="232">
        <v>36987</v>
      </c>
      <c r="H105" s="232">
        <v>37680</v>
      </c>
      <c r="I105" s="232">
        <v>38277</v>
      </c>
      <c r="J105" s="232">
        <v>38798</v>
      </c>
      <c r="K105" s="232">
        <v>39288</v>
      </c>
      <c r="L105" s="232">
        <v>39788</v>
      </c>
      <c r="M105" s="232">
        <v>40261</v>
      </c>
      <c r="N105" s="232">
        <v>40697</v>
      </c>
      <c r="O105" s="232">
        <v>41115</v>
      </c>
      <c r="P105" s="232">
        <v>41550</v>
      </c>
      <c r="Q105" s="232">
        <v>41931</v>
      </c>
      <c r="R105" s="232">
        <v>42326</v>
      </c>
      <c r="S105" s="232">
        <v>42705</v>
      </c>
      <c r="T105" s="232">
        <v>43076</v>
      </c>
      <c r="U105" s="232">
        <v>43423</v>
      </c>
      <c r="V105" s="232">
        <v>43777</v>
      </c>
      <c r="W105" s="232">
        <v>44132</v>
      </c>
      <c r="X105" t="str">
        <f>SUBSTITUTE(SUBSTITUTE(SUBSTITUTE(SUBSTITUTE(IF(A105="","",VLOOKUP(A105,Esquemas_NORM!$A$2:$H$126,8,FALSE)),"PROVINCIA ADMINISTRATIVA Y DE PLANIFICACIÓN","PAT"),"PROVINCIA ADMINISTRATIVA Y DE PLANIFICACION","PAT"),"PROVINCIA ADMINISTRATIVA DE PLANIFICACION","PAT"),"PROVINCIA ADMINISTRATIVA Y PLANIFICACION","PAT")</f>
        <v>PAT DEL RIO GRANDE</v>
      </c>
    </row>
    <row r="106" spans="1:24" x14ac:dyDescent="0.3">
      <c r="A106" s="231" t="s">
        <v>225</v>
      </c>
      <c r="B106" t="s">
        <v>226</v>
      </c>
      <c r="C106" s="232">
        <v>12604</v>
      </c>
      <c r="D106" s="232">
        <v>12535</v>
      </c>
      <c r="E106" s="232">
        <v>12426</v>
      </c>
      <c r="F106" s="232">
        <v>12393</v>
      </c>
      <c r="G106" s="232">
        <v>12661</v>
      </c>
      <c r="H106" s="232">
        <v>12949</v>
      </c>
      <c r="I106" s="232">
        <v>13084</v>
      </c>
      <c r="J106" s="232">
        <v>13164</v>
      </c>
      <c r="K106" s="232">
        <v>13254</v>
      </c>
      <c r="L106" s="232">
        <v>13434</v>
      </c>
      <c r="M106" s="232">
        <v>13488</v>
      </c>
      <c r="N106" s="232">
        <v>13568</v>
      </c>
      <c r="O106" s="232">
        <v>13605</v>
      </c>
      <c r="P106" s="232">
        <v>13644</v>
      </c>
      <c r="Q106" s="232">
        <v>13654</v>
      </c>
      <c r="R106" s="232">
        <v>13690</v>
      </c>
      <c r="S106" s="232">
        <v>13696</v>
      </c>
      <c r="T106" s="232">
        <v>13690</v>
      </c>
      <c r="U106" s="232">
        <v>13664</v>
      </c>
      <c r="V106" s="232">
        <v>13659</v>
      </c>
      <c r="W106" s="232">
        <v>13626</v>
      </c>
      <c r="X106" t="str">
        <f>SUBSTITUTE(SUBSTITUTE(SUBSTITUTE(SUBSTITUTE(IF(A106="","",VLOOKUP(A106,Esquemas_NORM!$A$2:$H$126,8,FALSE)),"PROVINCIA ADMINISTRATIVA Y DE PLANIFICACIÓN","PAT"),"PROVINCIA ADMINISTRATIVA Y DE PLANIFICACION","PAT"),"PROVINCIA ADMINISTRATIVA DE PLANIFICACION","PAT"),"PROVINCIA ADMINISTRATIVA Y PLANIFICACION","PAT")</f>
        <v>A la fecha no ha conformado un EAT Provincia</v>
      </c>
    </row>
    <row r="107" spans="1:24" x14ac:dyDescent="0.3">
      <c r="A107" s="231" t="s">
        <v>336</v>
      </c>
      <c r="B107" t="s">
        <v>338</v>
      </c>
      <c r="C107" s="232">
        <v>33985</v>
      </c>
      <c r="D107" s="232">
        <v>34347</v>
      </c>
      <c r="E107" s="232">
        <v>34862</v>
      </c>
      <c r="F107" s="232">
        <v>35429</v>
      </c>
      <c r="G107" s="232">
        <v>36100</v>
      </c>
      <c r="H107" s="232">
        <v>36839</v>
      </c>
      <c r="I107" s="232">
        <v>37602</v>
      </c>
      <c r="J107" s="232">
        <v>38269</v>
      </c>
      <c r="K107" s="232">
        <v>38877</v>
      </c>
      <c r="L107" s="232">
        <v>39396</v>
      </c>
      <c r="M107" s="232">
        <v>39984</v>
      </c>
      <c r="N107" s="232">
        <v>40538</v>
      </c>
      <c r="O107" s="232">
        <v>41037</v>
      </c>
      <c r="P107" s="232">
        <v>41555</v>
      </c>
      <c r="Q107" s="232">
        <v>42048</v>
      </c>
      <c r="R107" s="232">
        <v>42490</v>
      </c>
      <c r="S107" s="232">
        <v>42962</v>
      </c>
      <c r="T107" s="232">
        <v>43384</v>
      </c>
      <c r="U107" s="232">
        <v>43800</v>
      </c>
      <c r="V107" s="232">
        <v>44192</v>
      </c>
      <c r="W107" s="232">
        <v>44564</v>
      </c>
      <c r="X107" t="str">
        <f>SUBSTITUTE(SUBSTITUTE(SUBSTITUTE(SUBSTITUTE(IF(A107="","",VLOOKUP(A107,Esquemas_NORM!$A$2:$H$126,8,FALSE)),"PROVINCIA ADMINISTRATIVA Y DE PLANIFICACIÓN","PAT"),"PROVINCIA ADMINISTRATIVA Y DE PLANIFICACION","PAT"),"PROVINCIA ADMINISTRATIVA DE PLANIFICACION","PAT"),"PROVINCIA ADMINISTRATIVA Y PLANIFICACION","PAT")</f>
        <v>A la fecha no ha conformado un EAT Provincia</v>
      </c>
    </row>
    <row r="108" spans="1:24" x14ac:dyDescent="0.3">
      <c r="A108" s="231" t="s">
        <v>227</v>
      </c>
      <c r="B108" t="s">
        <v>228</v>
      </c>
      <c r="C108" s="232">
        <v>36088</v>
      </c>
      <c r="D108" s="232">
        <v>36605</v>
      </c>
      <c r="E108" s="232">
        <v>37171</v>
      </c>
      <c r="F108" s="232">
        <v>37900</v>
      </c>
      <c r="G108" s="232">
        <v>38046</v>
      </c>
      <c r="H108" s="232">
        <v>38217</v>
      </c>
      <c r="I108" s="232">
        <v>38568</v>
      </c>
      <c r="J108" s="232">
        <v>38842</v>
      </c>
      <c r="K108" s="232">
        <v>39062</v>
      </c>
      <c r="L108" s="232">
        <v>39116</v>
      </c>
      <c r="M108" s="232">
        <v>39343</v>
      </c>
      <c r="N108" s="232">
        <v>39549</v>
      </c>
      <c r="O108" s="232">
        <v>39699</v>
      </c>
      <c r="P108" s="232">
        <v>39882</v>
      </c>
      <c r="Q108" s="232">
        <v>40049</v>
      </c>
      <c r="R108" s="232">
        <v>40210</v>
      </c>
      <c r="S108" s="232">
        <v>40369</v>
      </c>
      <c r="T108" s="232">
        <v>40545</v>
      </c>
      <c r="U108" s="232">
        <v>40700</v>
      </c>
      <c r="V108" s="232">
        <v>40846</v>
      </c>
      <c r="W108" s="232">
        <v>40992</v>
      </c>
      <c r="X108" t="str">
        <f>SUBSTITUTE(SUBSTITUTE(SUBSTITUTE(SUBSTITUTE(IF(A108="","",VLOOKUP(A108,Esquemas_NORM!$A$2:$H$126,8,FALSE)),"PROVINCIA ADMINISTRATIVA Y DE PLANIFICACIÓN","PAT"),"PROVINCIA ADMINISTRATIVA Y DE PLANIFICACION","PAT"),"PROVINCIA ADMINISTRATIVA DE PLANIFICACION","PAT"),"PROVINCIA ADMINISTRATIVA Y PLANIFICACION","PAT")</f>
        <v>PAT MINERO AGROECOLOGICA</v>
      </c>
    </row>
    <row r="109" spans="1:24" x14ac:dyDescent="0.3">
      <c r="A109" s="231" t="s">
        <v>366</v>
      </c>
      <c r="B109" t="s">
        <v>367</v>
      </c>
      <c r="C109" s="232">
        <v>36363</v>
      </c>
      <c r="D109" s="232">
        <v>36242</v>
      </c>
      <c r="E109" s="232">
        <v>36145</v>
      </c>
      <c r="F109" s="232">
        <v>36327</v>
      </c>
      <c r="G109" s="232">
        <v>36423</v>
      </c>
      <c r="H109" s="232">
        <v>36598</v>
      </c>
      <c r="I109" s="232">
        <v>36558</v>
      </c>
      <c r="J109" s="232">
        <v>36411</v>
      </c>
      <c r="K109" s="232">
        <v>36248</v>
      </c>
      <c r="L109" s="232">
        <v>36144</v>
      </c>
      <c r="M109" s="232">
        <v>35980</v>
      </c>
      <c r="N109" s="232">
        <v>35750</v>
      </c>
      <c r="O109" s="232">
        <v>35504</v>
      </c>
      <c r="P109" s="232">
        <v>35251</v>
      </c>
      <c r="Q109" s="232">
        <v>34971</v>
      </c>
      <c r="R109" s="232">
        <v>34680</v>
      </c>
      <c r="S109" s="232">
        <v>34383</v>
      </c>
      <c r="T109" s="232">
        <v>34085</v>
      </c>
      <c r="U109" s="232">
        <v>33745</v>
      </c>
      <c r="V109" s="232">
        <v>33424</v>
      </c>
      <c r="W109" s="232">
        <v>33076</v>
      </c>
      <c r="X109" t="str">
        <f>SUBSTITUTE(SUBSTITUTE(SUBSTITUTE(SUBSTITUTE(IF(A109="","",VLOOKUP(A109,Esquemas_NORM!$A$2:$H$126,8,FALSE)),"PROVINCIA ADMINISTRATIVA Y DE PLANIFICACIÓN","PAT"),"PROVINCIA ADMINISTRATIVA Y DE PLANIFICACION","PAT"),"PROVINCIA ADMINISTRATIVA DE PLANIFICACION","PAT"),"PROVINCIA ADMINISTRATIVA Y PLANIFICACION","PAT")</f>
        <v>PAT DE LA PAZ</v>
      </c>
    </row>
    <row r="110" spans="1:24" x14ac:dyDescent="0.3">
      <c r="A110" s="231" t="s">
        <v>311</v>
      </c>
      <c r="B110" t="s">
        <v>312</v>
      </c>
      <c r="C110" s="232">
        <v>14773</v>
      </c>
      <c r="D110" s="232">
        <v>14882</v>
      </c>
      <c r="E110" s="232">
        <v>14885</v>
      </c>
      <c r="F110" s="232">
        <v>15057</v>
      </c>
      <c r="G110" s="232">
        <v>15332</v>
      </c>
      <c r="H110" s="232">
        <v>15636</v>
      </c>
      <c r="I110" s="232">
        <v>15845</v>
      </c>
      <c r="J110" s="232">
        <v>16013</v>
      </c>
      <c r="K110" s="232">
        <v>16164</v>
      </c>
      <c r="L110" s="232">
        <v>16366</v>
      </c>
      <c r="M110" s="232">
        <v>16523</v>
      </c>
      <c r="N110" s="232">
        <v>16647</v>
      </c>
      <c r="O110" s="232">
        <v>16755</v>
      </c>
      <c r="P110" s="232">
        <v>16876</v>
      </c>
      <c r="Q110" s="232">
        <v>16980</v>
      </c>
      <c r="R110" s="232">
        <v>17071</v>
      </c>
      <c r="S110" s="232">
        <v>17182</v>
      </c>
      <c r="T110" s="232">
        <v>17247</v>
      </c>
      <c r="U110" s="232">
        <v>17329</v>
      </c>
      <c r="V110" s="232">
        <v>17398</v>
      </c>
      <c r="W110" s="232">
        <v>17462</v>
      </c>
      <c r="X110" t="str">
        <f>SUBSTITUTE(SUBSTITUTE(SUBSTITUTE(SUBSTITUTE(IF(A110="","",VLOOKUP(A110,Esquemas_NORM!$A$2:$H$126,8,FALSE)),"PROVINCIA ADMINISTRATIVA Y DE PLANIFICACIÓN","PAT"),"PROVINCIA ADMINISTRATIVA Y DE PLANIFICACION","PAT"),"PROVINCIA ADMINISTRATIVA DE PLANIFICACION","PAT"),"PROVINCIA ADMINISTRATIVA Y PLANIFICACION","PAT")</f>
        <v>A la fecha no ha conformado un EAT Provincia</v>
      </c>
    </row>
    <row r="111" spans="1:24" x14ac:dyDescent="0.3">
      <c r="A111" s="231" t="s">
        <v>407</v>
      </c>
      <c r="B111" t="s">
        <v>408</v>
      </c>
      <c r="C111" s="232">
        <v>16564</v>
      </c>
      <c r="D111" s="232">
        <v>16441</v>
      </c>
      <c r="E111" s="232">
        <v>16395</v>
      </c>
      <c r="F111" s="232">
        <v>16276</v>
      </c>
      <c r="G111" s="232">
        <v>16426</v>
      </c>
      <c r="H111" s="232">
        <v>16585</v>
      </c>
      <c r="I111" s="232">
        <v>16624</v>
      </c>
      <c r="J111" s="232">
        <v>16650</v>
      </c>
      <c r="K111" s="232">
        <v>16637</v>
      </c>
      <c r="L111" s="232">
        <v>16676</v>
      </c>
      <c r="M111" s="232">
        <v>16674</v>
      </c>
      <c r="N111" s="232">
        <v>16646</v>
      </c>
      <c r="O111" s="232">
        <v>16606</v>
      </c>
      <c r="P111" s="232">
        <v>16564</v>
      </c>
      <c r="Q111" s="232">
        <v>16503</v>
      </c>
      <c r="R111" s="232">
        <v>16458</v>
      </c>
      <c r="S111" s="232">
        <v>16390</v>
      </c>
      <c r="T111" s="232">
        <v>16305</v>
      </c>
      <c r="U111" s="232">
        <v>16223</v>
      </c>
      <c r="V111" s="232">
        <v>16123</v>
      </c>
      <c r="W111" s="232">
        <v>16028</v>
      </c>
      <c r="X111" t="str">
        <f>SUBSTITUTE(SUBSTITUTE(SUBSTITUTE(SUBSTITUTE(IF(A111="","",VLOOKUP(A111,Esquemas_NORM!$A$2:$H$126,8,FALSE)),"PROVINCIA ADMINISTRATIVA Y DE PLANIFICACIÓN","PAT"),"PROVINCIA ADMINISTRATIVA Y DE PLANIFICACION","PAT"),"PROVINCIA ADMINISTRATIVA DE PLANIFICACION","PAT"),"PROVINCIA ADMINISTRATIVA Y PLANIFICACION","PAT")</f>
        <v>PAT CARTAMA</v>
      </c>
    </row>
    <row r="112" spans="1:24" x14ac:dyDescent="0.3">
      <c r="A112" s="231" t="s">
        <v>191</v>
      </c>
      <c r="B112" t="s">
        <v>192</v>
      </c>
      <c r="C112" s="232">
        <v>25566</v>
      </c>
      <c r="D112" s="232">
        <v>25973</v>
      </c>
      <c r="E112" s="232">
        <v>26401</v>
      </c>
      <c r="F112" s="232">
        <v>26960</v>
      </c>
      <c r="G112" s="232">
        <v>27375</v>
      </c>
      <c r="H112" s="232">
        <v>27804</v>
      </c>
      <c r="I112" s="232">
        <v>28134</v>
      </c>
      <c r="J112" s="232">
        <v>28448</v>
      </c>
      <c r="K112" s="232">
        <v>28729</v>
      </c>
      <c r="L112" s="232">
        <v>29027</v>
      </c>
      <c r="M112" s="232">
        <v>29298</v>
      </c>
      <c r="N112" s="232">
        <v>29542</v>
      </c>
      <c r="O112" s="232">
        <v>29772</v>
      </c>
      <c r="P112" s="232">
        <v>30008</v>
      </c>
      <c r="Q112" s="232">
        <v>30204</v>
      </c>
      <c r="R112" s="232">
        <v>30407</v>
      </c>
      <c r="S112" s="232">
        <v>30570</v>
      </c>
      <c r="T112" s="232">
        <v>30733</v>
      </c>
      <c r="U112" s="232">
        <v>30909</v>
      </c>
      <c r="V112" s="232">
        <v>31037</v>
      </c>
      <c r="W112" s="232">
        <v>31168</v>
      </c>
      <c r="X112" t="str">
        <f>SUBSTITUTE(SUBSTITUTE(SUBSTITUTE(SUBSTITUTE(IF(A112="","",VLOOKUP(A112,Esquemas_NORM!$A$2:$H$126,8,FALSE)),"PROVINCIA ADMINISTRATIVA Y DE PLANIFICACIÓN","PAT"),"PROVINCIA ADMINISTRATIVA Y DE PLANIFICACION","PAT"),"PROVINCIA ADMINISTRATIVA DE PLANIFICACION","PAT"),"PROVINCIA ADMINISTRATIVA Y PLANIFICACION","PAT")</f>
        <v>A la fecha no ha conformado un EAT Provincia</v>
      </c>
    </row>
    <row r="113" spans="1:24" x14ac:dyDescent="0.3">
      <c r="A113" s="231" t="s">
        <v>409</v>
      </c>
      <c r="B113" t="s">
        <v>410</v>
      </c>
      <c r="C113" s="232">
        <v>6210</v>
      </c>
      <c r="D113" s="232">
        <v>6141</v>
      </c>
      <c r="E113" s="232">
        <v>6133</v>
      </c>
      <c r="F113" s="232">
        <v>6187</v>
      </c>
      <c r="G113" s="232">
        <v>6240</v>
      </c>
      <c r="H113" s="232">
        <v>6316</v>
      </c>
      <c r="I113" s="232">
        <v>6388</v>
      </c>
      <c r="J113" s="232">
        <v>6423</v>
      </c>
      <c r="K113" s="232">
        <v>6470</v>
      </c>
      <c r="L113" s="232">
        <v>6530</v>
      </c>
      <c r="M113" s="232">
        <v>6556</v>
      </c>
      <c r="N113" s="232">
        <v>6597</v>
      </c>
      <c r="O113" s="232">
        <v>6644</v>
      </c>
      <c r="P113" s="232">
        <v>6653</v>
      </c>
      <c r="Q113" s="232">
        <v>6710</v>
      </c>
      <c r="R113" s="232">
        <v>6707</v>
      </c>
      <c r="S113" s="232">
        <v>6749</v>
      </c>
      <c r="T113" s="232">
        <v>6763</v>
      </c>
      <c r="U113" s="232">
        <v>6780</v>
      </c>
      <c r="V113" s="232">
        <v>6792</v>
      </c>
      <c r="W113" s="232">
        <v>6821</v>
      </c>
      <c r="X113" t="str">
        <f>SUBSTITUTE(SUBSTITUTE(SUBSTITUTE(SUBSTITUTE(IF(A113="","",VLOOKUP(A113,Esquemas_NORM!$A$2:$H$126,8,FALSE)),"PROVINCIA ADMINISTRATIVA Y DE PLANIFICACIÓN","PAT"),"PROVINCIA ADMINISTRATIVA Y DE PLANIFICACION","PAT"),"PROVINCIA ADMINISTRATIVA DE PLANIFICACION","PAT"),"PROVINCIA ADMINISTRATIVA Y PLANIFICACION","PAT")</f>
        <v>PAT CARTAMA</v>
      </c>
    </row>
    <row r="114" spans="1:24" x14ac:dyDescent="0.3">
      <c r="A114" s="231" t="s">
        <v>411</v>
      </c>
      <c r="B114" t="s">
        <v>412</v>
      </c>
      <c r="C114" s="232">
        <v>11013</v>
      </c>
      <c r="D114" s="232">
        <v>10992</v>
      </c>
      <c r="E114" s="232">
        <v>10865</v>
      </c>
      <c r="F114" s="232">
        <v>10782</v>
      </c>
      <c r="G114" s="232">
        <v>10941</v>
      </c>
      <c r="H114" s="232">
        <v>11090</v>
      </c>
      <c r="I114" s="232">
        <v>11217</v>
      </c>
      <c r="J114" s="232">
        <v>11286</v>
      </c>
      <c r="K114" s="232">
        <v>11348</v>
      </c>
      <c r="L114" s="232">
        <v>11449</v>
      </c>
      <c r="M114" s="232">
        <v>11537</v>
      </c>
      <c r="N114" s="232">
        <v>11582</v>
      </c>
      <c r="O114" s="232">
        <v>11660</v>
      </c>
      <c r="P114" s="232">
        <v>11692</v>
      </c>
      <c r="Q114" s="232">
        <v>11746</v>
      </c>
      <c r="R114" s="232">
        <v>11779</v>
      </c>
      <c r="S114" s="232">
        <v>11829</v>
      </c>
      <c r="T114" s="232">
        <v>11862</v>
      </c>
      <c r="U114" s="232">
        <v>11879</v>
      </c>
      <c r="V114" s="232">
        <v>11911</v>
      </c>
      <c r="W114" s="232">
        <v>11925</v>
      </c>
      <c r="X114" t="str">
        <f>SUBSTITUTE(SUBSTITUTE(SUBSTITUTE(SUBSTITUTE(IF(A114="","",VLOOKUP(A114,Esquemas_NORM!$A$2:$H$126,8,FALSE)),"PROVINCIA ADMINISTRATIVA Y DE PLANIFICACIÓN","PAT"),"PROVINCIA ADMINISTRATIVA Y DE PLANIFICACION","PAT"),"PROVINCIA ADMINISTRATIVA DE PLANIFICACION","PAT"),"PROVINCIA ADMINISTRATIVA Y PLANIFICACION","PAT")</f>
        <v>PAT DE PENDERISCO Y SINIFANÁ</v>
      </c>
    </row>
    <row r="115" spans="1:24" x14ac:dyDescent="0.3">
      <c r="A115" s="231" t="s">
        <v>266</v>
      </c>
      <c r="B115" t="s">
        <v>267</v>
      </c>
      <c r="C115" s="232">
        <v>5085</v>
      </c>
      <c r="D115" s="232">
        <v>5049</v>
      </c>
      <c r="E115" s="232">
        <v>5013</v>
      </c>
      <c r="F115" s="232">
        <v>4993</v>
      </c>
      <c r="G115" s="232">
        <v>5011</v>
      </c>
      <c r="H115" s="232">
        <v>5026</v>
      </c>
      <c r="I115" s="232">
        <v>4993</v>
      </c>
      <c r="J115" s="232">
        <v>4955</v>
      </c>
      <c r="K115" s="232">
        <v>4905</v>
      </c>
      <c r="L115" s="232">
        <v>4867</v>
      </c>
      <c r="M115" s="232">
        <v>4824</v>
      </c>
      <c r="N115" s="232">
        <v>4767</v>
      </c>
      <c r="O115" s="232">
        <v>4724</v>
      </c>
      <c r="P115" s="232">
        <v>4648</v>
      </c>
      <c r="Q115" s="232">
        <v>4599</v>
      </c>
      <c r="R115" s="232">
        <v>4541</v>
      </c>
      <c r="S115" s="232">
        <v>4480</v>
      </c>
      <c r="T115" s="232">
        <v>4385</v>
      </c>
      <c r="U115" s="232">
        <v>4320</v>
      </c>
      <c r="V115" s="232">
        <v>4267</v>
      </c>
      <c r="W115" s="232">
        <v>4195</v>
      </c>
      <c r="X115" t="str">
        <f>SUBSTITUTE(SUBSTITUTE(SUBSTITUTE(SUBSTITUTE(IF(A115="","",VLOOKUP(A115,Esquemas_NORM!$A$2:$H$126,8,FALSE)),"PROVINCIA ADMINISTRATIVA Y DE PLANIFICACIÓN","PAT"),"PROVINCIA ADMINISTRATIVA Y DE PLANIFICACION","PAT"),"PROVINCIA ADMINISTRATIVA DE PLANIFICACION","PAT"),"PROVINCIA ADMINISTRATIVA Y PLANIFICACION","PAT")</f>
        <v>PAT BIOENERGÉTICA DEL NORTE DE ANTIOQUIA</v>
      </c>
    </row>
    <row r="116" spans="1:24" x14ac:dyDescent="0.3">
      <c r="A116" s="231" t="s">
        <v>441</v>
      </c>
      <c r="B116" t="s">
        <v>584</v>
      </c>
      <c r="C116" s="232">
        <v>118571</v>
      </c>
      <c r="D116" s="232">
        <v>120238</v>
      </c>
      <c r="E116" s="232">
        <v>122168</v>
      </c>
      <c r="F116" s="232">
        <v>124559</v>
      </c>
      <c r="G116" s="232">
        <v>126132</v>
      </c>
      <c r="H116" s="232">
        <v>127888</v>
      </c>
      <c r="I116" s="232">
        <v>128586</v>
      </c>
      <c r="J116" s="232">
        <v>128982</v>
      </c>
      <c r="K116" s="232">
        <v>129280</v>
      </c>
      <c r="L116" s="232">
        <v>130019</v>
      </c>
      <c r="M116" s="232">
        <v>130233</v>
      </c>
      <c r="N116" s="232">
        <v>130286</v>
      </c>
      <c r="O116" s="232">
        <v>130264</v>
      </c>
      <c r="P116" s="232">
        <v>130161</v>
      </c>
      <c r="Q116" s="232">
        <v>129986</v>
      </c>
      <c r="R116" s="232">
        <v>129757</v>
      </c>
      <c r="S116" s="232">
        <v>129445</v>
      </c>
      <c r="T116" s="232">
        <v>129056</v>
      </c>
      <c r="U116" s="232">
        <v>128627</v>
      </c>
      <c r="V116" s="232">
        <v>128134</v>
      </c>
      <c r="W116" s="232">
        <v>127610</v>
      </c>
      <c r="X116" t="str">
        <f>SUBSTITUTE(SUBSTITUTE(SUBSTITUTE(SUBSTITUTE(IF(A116="","",VLOOKUP(A116,Esquemas_NORM!$A$2:$H$126,8,FALSE)),"PROVINCIA ADMINISTRATIVA Y DE PLANIFICACIÓN","PAT"),"PROVINCIA ADMINISTRATIVA Y DE PLANIFICACION","PAT"),"PROVINCIA ADMINISTRATIVA DE PLANIFICACION","PAT"),"PROVINCIA ADMINISTRATIVA Y PLANIFICACION","PAT")</f>
        <v>A la fecha no ha conformado un EAT Provincia</v>
      </c>
    </row>
    <row r="117" spans="1:24" x14ac:dyDescent="0.3">
      <c r="A117" s="231" t="s">
        <v>313</v>
      </c>
      <c r="B117" t="s">
        <v>314</v>
      </c>
      <c r="C117" s="232">
        <v>7050</v>
      </c>
      <c r="D117" s="232">
        <v>6957</v>
      </c>
      <c r="E117" s="232">
        <v>6912</v>
      </c>
      <c r="F117" s="232">
        <v>6880</v>
      </c>
      <c r="G117" s="232">
        <v>7023</v>
      </c>
      <c r="H117" s="232">
        <v>7138</v>
      </c>
      <c r="I117" s="232">
        <v>7215</v>
      </c>
      <c r="J117" s="232">
        <v>7283</v>
      </c>
      <c r="K117" s="232">
        <v>7345</v>
      </c>
      <c r="L117" s="232">
        <v>7406</v>
      </c>
      <c r="M117" s="232">
        <v>7455</v>
      </c>
      <c r="N117" s="232">
        <v>7527</v>
      </c>
      <c r="O117" s="232">
        <v>7544</v>
      </c>
      <c r="P117" s="232">
        <v>7581</v>
      </c>
      <c r="Q117" s="232">
        <v>7588</v>
      </c>
      <c r="R117" s="232">
        <v>7619</v>
      </c>
      <c r="S117" s="232">
        <v>7644</v>
      </c>
      <c r="T117" s="232">
        <v>7653</v>
      </c>
      <c r="U117" s="232">
        <v>7666</v>
      </c>
      <c r="V117" s="232">
        <v>7670</v>
      </c>
      <c r="W117" s="232">
        <v>7674</v>
      </c>
      <c r="X117" t="str">
        <f>SUBSTITUTE(SUBSTITUTE(SUBSTITUTE(SUBSTITUTE(IF(A117="","",VLOOKUP(A117,Esquemas_NORM!$A$2:$H$126,8,FALSE)),"PROVINCIA ADMINISTRATIVA Y DE PLANIFICACIÓN","PAT"),"PROVINCIA ADMINISTRATIVA Y DE PLANIFICACION","PAT"),"PROVINCIA ADMINISTRATIVA DE PLANIFICACION","PAT"),"PROVINCIA ADMINISTRATIVA Y PLANIFICACION","PAT")</f>
        <v>PAT AGROINDUSTRIAL DEL OCCIDENTE ANTIOQUEÑO</v>
      </c>
    </row>
    <row r="118" spans="1:24" x14ac:dyDescent="0.3">
      <c r="A118" s="231" t="s">
        <v>413</v>
      </c>
      <c r="B118" t="s">
        <v>414</v>
      </c>
      <c r="C118" s="232">
        <v>29540</v>
      </c>
      <c r="D118" s="232">
        <v>29631</v>
      </c>
      <c r="E118" s="232">
        <v>29791</v>
      </c>
      <c r="F118" s="232">
        <v>30136</v>
      </c>
      <c r="G118" s="232">
        <v>30463</v>
      </c>
      <c r="H118" s="232">
        <v>30834</v>
      </c>
      <c r="I118" s="232">
        <v>31123</v>
      </c>
      <c r="J118" s="232">
        <v>31345</v>
      </c>
      <c r="K118" s="232">
        <v>31559</v>
      </c>
      <c r="L118" s="232">
        <v>31776</v>
      </c>
      <c r="M118" s="232">
        <v>31988</v>
      </c>
      <c r="N118" s="232">
        <v>32148</v>
      </c>
      <c r="O118" s="232">
        <v>32325</v>
      </c>
      <c r="P118" s="232">
        <v>32457</v>
      </c>
      <c r="Q118" s="232">
        <v>32617</v>
      </c>
      <c r="R118" s="232">
        <v>32738</v>
      </c>
      <c r="S118" s="232">
        <v>32862</v>
      </c>
      <c r="T118" s="232">
        <v>32946</v>
      </c>
      <c r="U118" s="232">
        <v>33051</v>
      </c>
      <c r="V118" s="232">
        <v>33136</v>
      </c>
      <c r="W118" s="232">
        <v>33207</v>
      </c>
      <c r="X118" t="str">
        <f>SUBSTITUTE(SUBSTITUTE(SUBSTITUTE(SUBSTITUTE(IF(A118="","",VLOOKUP(A118,Esquemas_NORM!$A$2:$H$126,8,FALSE)),"PROVINCIA ADMINISTRATIVA Y DE PLANIFICACIÓN","PAT"),"PROVINCIA ADMINISTRATIVA Y DE PLANIFICACION","PAT"),"PROVINCIA ADMINISTRATIVA DE PLANIFICACION","PAT"),"PROVINCIA ADMINISTRATIVA Y PLANIFICACION","PAT")</f>
        <v>PAT DE PENDERISCO Y SINIFANÁ</v>
      </c>
    </row>
    <row r="119" spans="1:24" x14ac:dyDescent="0.3">
      <c r="A119" s="231" t="s">
        <v>268</v>
      </c>
      <c r="B119" t="s">
        <v>269</v>
      </c>
      <c r="C119" s="232">
        <v>13698</v>
      </c>
      <c r="D119" s="232">
        <v>13683</v>
      </c>
      <c r="E119" s="232">
        <v>13700</v>
      </c>
      <c r="F119" s="232">
        <v>13798</v>
      </c>
      <c r="G119" s="232">
        <v>14068</v>
      </c>
      <c r="H119" s="232">
        <v>14361</v>
      </c>
      <c r="I119" s="232">
        <v>14497</v>
      </c>
      <c r="J119" s="232">
        <v>14611</v>
      </c>
      <c r="K119" s="232">
        <v>14720</v>
      </c>
      <c r="L119" s="232">
        <v>14927</v>
      </c>
      <c r="M119" s="232">
        <v>15014</v>
      </c>
      <c r="N119" s="232">
        <v>15105</v>
      </c>
      <c r="O119" s="232">
        <v>15174</v>
      </c>
      <c r="P119" s="232">
        <v>15221</v>
      </c>
      <c r="Q119" s="232">
        <v>15296</v>
      </c>
      <c r="R119" s="232">
        <v>15340</v>
      </c>
      <c r="S119" s="232">
        <v>15370</v>
      </c>
      <c r="T119" s="232">
        <v>15379</v>
      </c>
      <c r="U119" s="232">
        <v>15397</v>
      </c>
      <c r="V119" s="232">
        <v>15407</v>
      </c>
      <c r="W119" s="232">
        <v>15404</v>
      </c>
      <c r="X119" t="str">
        <f>SUBSTITUTE(SUBSTITUTE(SUBSTITUTE(SUBSTITUTE(IF(A119="","",VLOOKUP(A119,Esquemas_NORM!$A$2:$H$126,8,FALSE)),"PROVINCIA ADMINISTRATIVA Y DE PLANIFICACIÓN","PAT"),"PROVINCIA ADMINISTRATIVA Y DE PLANIFICACION","PAT"),"PROVINCIA ADMINISTRATIVA DE PLANIFICACION","PAT"),"PROVINCIA ADMINISTRATIVA Y PLANIFICACION","PAT")</f>
        <v>PAT BIOENERGÉTICA DEL NORTE DE ANTIOQUIA</v>
      </c>
    </row>
    <row r="120" spans="1:24" x14ac:dyDescent="0.3">
      <c r="A120" s="231" t="s">
        <v>415</v>
      </c>
      <c r="B120" t="s">
        <v>416</v>
      </c>
      <c r="C120" s="232">
        <v>6821</v>
      </c>
      <c r="D120" s="232">
        <v>6747</v>
      </c>
      <c r="E120" s="232">
        <v>6556</v>
      </c>
      <c r="F120" s="232">
        <v>6512</v>
      </c>
      <c r="G120" s="232">
        <v>6553</v>
      </c>
      <c r="H120" s="232">
        <v>6597</v>
      </c>
      <c r="I120" s="232">
        <v>6632</v>
      </c>
      <c r="J120" s="232">
        <v>6656</v>
      </c>
      <c r="K120" s="232">
        <v>6667</v>
      </c>
      <c r="L120" s="232">
        <v>6683</v>
      </c>
      <c r="M120" s="232">
        <v>6714</v>
      </c>
      <c r="N120" s="232">
        <v>6717</v>
      </c>
      <c r="O120" s="232">
        <v>6730</v>
      </c>
      <c r="P120" s="232">
        <v>6721</v>
      </c>
      <c r="Q120" s="232">
        <v>6725</v>
      </c>
      <c r="R120" s="232">
        <v>6712</v>
      </c>
      <c r="S120" s="232">
        <v>6705</v>
      </c>
      <c r="T120" s="232">
        <v>6693</v>
      </c>
      <c r="U120" s="232">
        <v>6672</v>
      </c>
      <c r="V120" s="232">
        <v>6658</v>
      </c>
      <c r="W120" s="232">
        <v>6652</v>
      </c>
      <c r="X120" t="str">
        <f>SUBSTITUTE(SUBSTITUTE(SUBSTITUTE(SUBSTITUTE(IF(A120="","",VLOOKUP(A120,Esquemas_NORM!$A$2:$H$126,8,FALSE)),"PROVINCIA ADMINISTRATIVA Y DE PLANIFICACIÓN","PAT"),"PROVINCIA ADMINISTRATIVA Y DE PLANIFICACION","PAT"),"PROVINCIA ADMINISTRATIVA DE PLANIFICACION","PAT"),"PROVINCIA ADMINISTRATIVA Y PLANIFICACION","PAT")</f>
        <v>PAT CARTAMA</v>
      </c>
    </row>
    <row r="121" spans="1:24" x14ac:dyDescent="0.3">
      <c r="A121" s="231" t="s">
        <v>229</v>
      </c>
      <c r="B121" t="s">
        <v>230</v>
      </c>
      <c r="C121" s="232">
        <v>11750</v>
      </c>
      <c r="D121" s="232">
        <v>11757</v>
      </c>
      <c r="E121" s="232">
        <v>11779</v>
      </c>
      <c r="F121" s="232">
        <v>11817</v>
      </c>
      <c r="G121" s="232">
        <v>11864</v>
      </c>
      <c r="H121" s="232">
        <v>11921</v>
      </c>
      <c r="I121" s="232">
        <v>12019</v>
      </c>
      <c r="J121" s="232">
        <v>12077</v>
      </c>
      <c r="K121" s="232">
        <v>12114</v>
      </c>
      <c r="L121" s="232">
        <v>12126</v>
      </c>
      <c r="M121" s="232">
        <v>12160</v>
      </c>
      <c r="N121" s="232">
        <v>12183</v>
      </c>
      <c r="O121" s="232">
        <v>12206</v>
      </c>
      <c r="P121" s="232">
        <v>12233</v>
      </c>
      <c r="Q121" s="232">
        <v>12270</v>
      </c>
      <c r="R121" s="232">
        <v>12257</v>
      </c>
      <c r="S121" s="232">
        <v>12275</v>
      </c>
      <c r="T121" s="232">
        <v>12289</v>
      </c>
      <c r="U121" s="232">
        <v>12309</v>
      </c>
      <c r="V121" s="232">
        <v>12301</v>
      </c>
      <c r="W121" s="232">
        <v>12304</v>
      </c>
      <c r="X121" t="str">
        <f>SUBSTITUTE(SUBSTITUTE(SUBSTITUTE(SUBSTITUTE(IF(A121="","",VLOOKUP(A121,Esquemas_NORM!$A$2:$H$126,8,FALSE)),"PROVINCIA ADMINISTRATIVA Y DE PLANIFICACIÓN","PAT"),"PROVINCIA ADMINISTRATIVA Y DE PLANIFICACION","PAT"),"PROVINCIA ADMINISTRATIVA DE PLANIFICACION","PAT"),"PROVINCIA ADMINISTRATIVA Y PLANIFICACION","PAT")</f>
        <v>PAT MINERO AGROECOLOGICA</v>
      </c>
    </row>
    <row r="122" spans="1:24" x14ac:dyDescent="0.3">
      <c r="A122" s="231" t="s">
        <v>417</v>
      </c>
      <c r="B122" t="s">
        <v>418</v>
      </c>
      <c r="C122" s="232">
        <v>11626</v>
      </c>
      <c r="D122" s="232">
        <v>11634</v>
      </c>
      <c r="E122" s="232">
        <v>11557</v>
      </c>
      <c r="F122" s="232">
        <v>11606</v>
      </c>
      <c r="G122" s="232">
        <v>11781</v>
      </c>
      <c r="H122" s="232">
        <v>11957</v>
      </c>
      <c r="I122" s="232">
        <v>12071</v>
      </c>
      <c r="J122" s="232">
        <v>12154</v>
      </c>
      <c r="K122" s="232">
        <v>12222</v>
      </c>
      <c r="L122" s="232">
        <v>12343</v>
      </c>
      <c r="M122" s="232">
        <v>12412</v>
      </c>
      <c r="N122" s="232">
        <v>12494</v>
      </c>
      <c r="O122" s="232">
        <v>12549</v>
      </c>
      <c r="P122" s="232">
        <v>12596</v>
      </c>
      <c r="Q122" s="232">
        <v>12653</v>
      </c>
      <c r="R122" s="232">
        <v>12699</v>
      </c>
      <c r="S122" s="232">
        <v>12734</v>
      </c>
      <c r="T122" s="232">
        <v>12770</v>
      </c>
      <c r="U122" s="232">
        <v>12798</v>
      </c>
      <c r="V122" s="232">
        <v>12823</v>
      </c>
      <c r="W122" s="232">
        <v>12843</v>
      </c>
      <c r="X122" t="str">
        <f>SUBSTITUTE(SUBSTITUTE(SUBSTITUTE(SUBSTITUTE(IF(A122="","",VLOOKUP(A122,Esquemas_NORM!$A$2:$H$126,8,FALSE)),"PROVINCIA ADMINISTRATIVA Y DE PLANIFICACIÓN","PAT"),"PROVINCIA ADMINISTRATIVA Y DE PLANIFICACION","PAT"),"PROVINCIA ADMINISTRATIVA DE PLANIFICACION","PAT"),"PROVINCIA ADMINISTRATIVA Y PLANIFICACION","PAT")</f>
        <v>PAT CARTAMA</v>
      </c>
    </row>
    <row r="123" spans="1:24" x14ac:dyDescent="0.3">
      <c r="A123" s="231" t="s">
        <v>443</v>
      </c>
      <c r="B123" t="s">
        <v>444</v>
      </c>
      <c r="C123" s="232">
        <v>8776</v>
      </c>
      <c r="D123" s="232">
        <v>8842</v>
      </c>
      <c r="E123" s="232">
        <v>8962</v>
      </c>
      <c r="F123" s="232">
        <v>9089</v>
      </c>
      <c r="G123" s="232">
        <v>9488</v>
      </c>
      <c r="H123" s="232">
        <v>9915</v>
      </c>
      <c r="I123" s="232">
        <v>10239</v>
      </c>
      <c r="J123" s="232">
        <v>10528</v>
      </c>
      <c r="K123" s="232">
        <v>10815</v>
      </c>
      <c r="L123" s="232">
        <v>11150</v>
      </c>
      <c r="M123" s="232">
        <v>11430</v>
      </c>
      <c r="N123" s="232">
        <v>11686</v>
      </c>
      <c r="O123" s="232">
        <v>11920</v>
      </c>
      <c r="P123" s="232">
        <v>12177</v>
      </c>
      <c r="Q123" s="232">
        <v>12399</v>
      </c>
      <c r="R123" s="232">
        <v>12585</v>
      </c>
      <c r="S123" s="232">
        <v>12773</v>
      </c>
      <c r="T123" s="232">
        <v>12961</v>
      </c>
      <c r="U123" s="232">
        <v>13123</v>
      </c>
      <c r="V123" s="232">
        <v>13281</v>
      </c>
      <c r="W123" s="232">
        <v>13408</v>
      </c>
      <c r="X123" t="str">
        <f>SUBSTITUTE(SUBSTITUTE(SUBSTITUTE(SUBSTITUTE(IF(A123="","",VLOOKUP(A123,Esquemas_NORM!$A$2:$H$126,8,FALSE)),"PROVINCIA ADMINISTRATIVA Y DE PLANIFICACIÓN","PAT"),"PROVINCIA ADMINISTRATIVA Y DE PLANIFICACION","PAT"),"PROVINCIA ADMINISTRATIVA DE PLANIFICACION","PAT"),"PROVINCIA ADMINISTRATIVA Y PLANIFICACION","PAT")</f>
        <v>A la fecha no ha conformado un EAT Provincia</v>
      </c>
    </row>
    <row r="124" spans="1:24" x14ac:dyDescent="0.3">
      <c r="A124" s="231" t="s">
        <v>231</v>
      </c>
      <c r="B124" t="s">
        <v>232</v>
      </c>
      <c r="C124" s="232">
        <v>7606</v>
      </c>
      <c r="D124" s="232">
        <v>7618</v>
      </c>
      <c r="E124" s="232">
        <v>7541</v>
      </c>
      <c r="F124" s="232">
        <v>7606</v>
      </c>
      <c r="G124" s="232">
        <v>7653</v>
      </c>
      <c r="H124" s="232">
        <v>7736</v>
      </c>
      <c r="I124" s="232">
        <v>7744</v>
      </c>
      <c r="J124" s="232">
        <v>7734</v>
      </c>
      <c r="K124" s="232">
        <v>7729</v>
      </c>
      <c r="L124" s="232">
        <v>7746</v>
      </c>
      <c r="M124" s="232">
        <v>7719</v>
      </c>
      <c r="N124" s="232">
        <v>7724</v>
      </c>
      <c r="O124" s="232">
        <v>7696</v>
      </c>
      <c r="P124" s="232">
        <v>7668</v>
      </c>
      <c r="Q124" s="232">
        <v>7635</v>
      </c>
      <c r="R124" s="232">
        <v>7599</v>
      </c>
      <c r="S124" s="232">
        <v>7580</v>
      </c>
      <c r="T124" s="232">
        <v>7532</v>
      </c>
      <c r="U124" s="232">
        <v>7493</v>
      </c>
      <c r="V124" s="232">
        <v>7428</v>
      </c>
      <c r="W124" s="232">
        <v>7382</v>
      </c>
      <c r="X124" t="str">
        <f>SUBSTITUTE(SUBSTITUTE(SUBSTITUTE(SUBSTITUTE(IF(A124="","",VLOOKUP(A124,Esquemas_NORM!$A$2:$H$126,8,FALSE)),"PROVINCIA ADMINISTRATIVA Y DE PLANIFICACIÓN","PAT"),"PROVINCIA ADMINISTRATIVA Y DE PLANIFICACION","PAT"),"PROVINCIA ADMINISTRATIVA DE PLANIFICACION","PAT"),"PROVINCIA ADMINISTRATIVA Y PLANIFICACION","PAT")</f>
        <v>PAT MINERO AGROECOLOGICA</v>
      </c>
    </row>
    <row r="125" spans="1:24" x14ac:dyDescent="0.3">
      <c r="A125" s="231" t="s">
        <v>270</v>
      </c>
      <c r="B125" t="s">
        <v>271</v>
      </c>
      <c r="C125" s="232">
        <v>40418</v>
      </c>
      <c r="D125" s="232">
        <v>40691</v>
      </c>
      <c r="E125" s="232">
        <v>41029</v>
      </c>
      <c r="F125" s="232">
        <v>41553</v>
      </c>
      <c r="G125" s="232">
        <v>41595</v>
      </c>
      <c r="H125" s="232">
        <v>41708</v>
      </c>
      <c r="I125" s="232">
        <v>41888</v>
      </c>
      <c r="J125" s="232">
        <v>41931</v>
      </c>
      <c r="K125" s="232">
        <v>41983</v>
      </c>
      <c r="L125" s="232">
        <v>41862</v>
      </c>
      <c r="M125" s="232">
        <v>41884</v>
      </c>
      <c r="N125" s="232">
        <v>41853</v>
      </c>
      <c r="O125" s="232">
        <v>41834</v>
      </c>
      <c r="P125" s="232">
        <v>41775</v>
      </c>
      <c r="Q125" s="232">
        <v>41701</v>
      </c>
      <c r="R125" s="232">
        <v>41645</v>
      </c>
      <c r="S125" s="232">
        <v>41559</v>
      </c>
      <c r="T125" s="232">
        <v>41483</v>
      </c>
      <c r="U125" s="232">
        <v>41378</v>
      </c>
      <c r="V125" s="232">
        <v>41276</v>
      </c>
      <c r="W125" s="232">
        <v>41170</v>
      </c>
      <c r="X125" t="str">
        <f>SUBSTITUTE(SUBSTITUTE(SUBSTITUTE(SUBSTITUTE(IF(A125="","",VLOOKUP(A125,Esquemas_NORM!$A$2:$H$126,8,FALSE)),"PROVINCIA ADMINISTRATIVA Y DE PLANIFICACIÓN","PAT"),"PROVINCIA ADMINISTRATIVA Y DE PLANIFICACION","PAT"),"PROVINCIA ADMINISTRATIVA DE PLANIFICACION","PAT"),"PROVINCIA ADMINISTRATIVA Y PLANIFICACION","PAT")</f>
        <v>PAT BIOENERGÉTICA DEL NORTE DE ANTIOQUIA</v>
      </c>
    </row>
    <row r="126" spans="1:24" x14ac:dyDescent="0.3">
      <c r="A126" s="231" t="s">
        <v>233</v>
      </c>
      <c r="B126" t="s">
        <v>234</v>
      </c>
      <c r="C126" s="232">
        <v>22209</v>
      </c>
      <c r="D126" s="232">
        <v>22278</v>
      </c>
      <c r="E126" s="232">
        <v>22345</v>
      </c>
      <c r="F126" s="232">
        <v>22530</v>
      </c>
      <c r="G126" s="232">
        <v>23072</v>
      </c>
      <c r="H126" s="232">
        <v>23637</v>
      </c>
      <c r="I126" s="232">
        <v>23951</v>
      </c>
      <c r="J126" s="232">
        <v>24197</v>
      </c>
      <c r="K126" s="232">
        <v>24454</v>
      </c>
      <c r="L126" s="232">
        <v>24828</v>
      </c>
      <c r="M126" s="232">
        <v>25038</v>
      </c>
      <c r="N126" s="232">
        <v>25236</v>
      </c>
      <c r="O126" s="232">
        <v>25433</v>
      </c>
      <c r="P126" s="232">
        <v>25598</v>
      </c>
      <c r="Q126" s="232">
        <v>25750</v>
      </c>
      <c r="R126" s="232">
        <v>25873</v>
      </c>
      <c r="S126" s="232">
        <v>26000</v>
      </c>
      <c r="T126" s="232">
        <v>26134</v>
      </c>
      <c r="U126" s="232">
        <v>26190</v>
      </c>
      <c r="V126" s="232">
        <v>26292</v>
      </c>
      <c r="W126" s="232">
        <v>26346</v>
      </c>
      <c r="X126" t="str">
        <f>SUBSTITUTE(SUBSTITUTE(SUBSTITUTE(SUBSTITUTE(IF(A126="","",VLOOKUP(A126,Esquemas_NORM!$A$2:$H$126,8,FALSE)),"PROVINCIA ADMINISTRATIVA Y DE PLANIFICACIÓN","PAT"),"PROVINCIA ADMINISTRATIVA Y DE PLANIFICACION","PAT"),"PROVINCIA ADMINISTRATIVA DE PLANIFICACION","PAT"),"PROVINCIA ADMINISTRATIVA Y PLANIFICACION","PAT")</f>
        <v>PAT MINERO AGROECOLOGICA</v>
      </c>
    </row>
    <row r="127" spans="1:24" x14ac:dyDescent="0.3">
      <c r="A127" s="231" t="s">
        <v>209</v>
      </c>
      <c r="B127" t="s">
        <v>210</v>
      </c>
      <c r="C127" s="232">
        <v>17813</v>
      </c>
      <c r="D127" s="232">
        <v>18204</v>
      </c>
      <c r="E127" s="232">
        <v>18610</v>
      </c>
      <c r="F127" s="232">
        <v>19043</v>
      </c>
      <c r="G127" s="232">
        <v>19531</v>
      </c>
      <c r="H127" s="232">
        <v>20037</v>
      </c>
      <c r="I127" s="232">
        <v>20471</v>
      </c>
      <c r="J127" s="232">
        <v>20861</v>
      </c>
      <c r="K127" s="232">
        <v>21255</v>
      </c>
      <c r="L127" s="232">
        <v>21677</v>
      </c>
      <c r="M127" s="232">
        <v>22061</v>
      </c>
      <c r="N127" s="232">
        <v>22429</v>
      </c>
      <c r="O127" s="232">
        <v>22789</v>
      </c>
      <c r="P127" s="232">
        <v>23157</v>
      </c>
      <c r="Q127" s="232">
        <v>23524</v>
      </c>
      <c r="R127" s="232">
        <v>23853</v>
      </c>
      <c r="S127" s="232">
        <v>24212</v>
      </c>
      <c r="T127" s="232">
        <v>24557</v>
      </c>
      <c r="U127" s="232">
        <v>24894</v>
      </c>
      <c r="V127" s="232">
        <v>25227</v>
      </c>
      <c r="W127" s="232">
        <v>25550</v>
      </c>
      <c r="X127" t="str">
        <f>SUBSTITUTE(SUBSTITUTE(SUBSTITUTE(SUBSTITUTE(IF(A127="","",VLOOKUP(A127,Esquemas_NORM!$A$2:$H$126,8,FALSE)),"PROVINCIA ADMINISTRATIVA Y DE PLANIFICACIÓN","PAT"),"PROVINCIA ADMINISTRATIVA Y DE PLANIFICACION","PAT"),"PROVINCIA ADMINISTRATIVA DE PLANIFICACION","PAT"),"PROVINCIA ADMINISTRATIVA Y PLANIFICACION","PAT")</f>
        <v>A la fecha no ha conformado un EAT Provincia</v>
      </c>
    </row>
    <row r="128" spans="1:24" x14ac:dyDescent="0.3">
      <c r="A128" s="231" t="s">
        <v>193</v>
      </c>
      <c r="B128" t="s">
        <v>194</v>
      </c>
      <c r="C128" s="232">
        <v>24145</v>
      </c>
      <c r="D128" s="232">
        <v>24233</v>
      </c>
      <c r="E128" s="232">
        <v>24430</v>
      </c>
      <c r="F128" s="232">
        <v>24659</v>
      </c>
      <c r="G128" s="232">
        <v>25015</v>
      </c>
      <c r="H128" s="232">
        <v>25434</v>
      </c>
      <c r="I128" s="232">
        <v>25732</v>
      </c>
      <c r="J128" s="232">
        <v>26010</v>
      </c>
      <c r="K128" s="232">
        <v>26283</v>
      </c>
      <c r="L128" s="232">
        <v>26532</v>
      </c>
      <c r="M128" s="232">
        <v>26785</v>
      </c>
      <c r="N128" s="232">
        <v>26996</v>
      </c>
      <c r="O128" s="232">
        <v>27205</v>
      </c>
      <c r="P128" s="232">
        <v>27400</v>
      </c>
      <c r="Q128" s="232">
        <v>27599</v>
      </c>
      <c r="R128" s="232">
        <v>27763</v>
      </c>
      <c r="S128" s="232">
        <v>27936</v>
      </c>
      <c r="T128" s="232">
        <v>28088</v>
      </c>
      <c r="U128" s="232">
        <v>28204</v>
      </c>
      <c r="V128" s="232">
        <v>28336</v>
      </c>
      <c r="W128" s="232">
        <v>28465</v>
      </c>
      <c r="X128" t="str">
        <f>SUBSTITUTE(SUBSTITUTE(SUBSTITUTE(SUBSTITUTE(IF(A128="","",VLOOKUP(A128,Esquemas_NORM!$A$2:$H$126,8,FALSE)),"PROVINCIA ADMINISTRATIVA Y DE PLANIFICACIÓN","PAT"),"PROVINCIA ADMINISTRATIVA Y DE PLANIFICACION","PAT"),"PROVINCIA ADMINISTRATIVA DE PLANIFICACION","PAT"),"PROVINCIA ADMINISTRATIVA Y PLANIFICACION","PAT")</f>
        <v>A la fecha no ha conformado un EAT Provincia</v>
      </c>
    </row>
    <row r="129" spans="1:24" x14ac:dyDescent="0.3">
      <c r="A129" s="233" t="s">
        <v>597</v>
      </c>
      <c r="B129" s="233"/>
      <c r="C129" s="234">
        <v>6134953</v>
      </c>
      <c r="D129" s="234">
        <v>6211312</v>
      </c>
      <c r="E129" s="234">
        <v>6296843</v>
      </c>
      <c r="F129" s="234">
        <v>6407149</v>
      </c>
      <c r="G129" s="234">
        <v>6518070</v>
      </c>
      <c r="H129" s="234">
        <v>6642072</v>
      </c>
      <c r="I129" s="234">
        <v>6721140</v>
      </c>
      <c r="J129" s="234">
        <v>6777249</v>
      </c>
      <c r="K129" s="234">
        <v>6826125</v>
      </c>
      <c r="L129" s="234">
        <v>6880799</v>
      </c>
      <c r="M129" s="234">
        <v>6928372</v>
      </c>
      <c r="N129" s="234">
        <v>6963990</v>
      </c>
      <c r="O129" s="234">
        <v>6996191</v>
      </c>
      <c r="P129" s="234">
        <v>7025480</v>
      </c>
      <c r="Q129" s="234">
        <v>7052085</v>
      </c>
      <c r="R129" s="234">
        <v>7076190</v>
      </c>
      <c r="S129" s="234">
        <v>7097805</v>
      </c>
      <c r="T129" s="234">
        <v>7116845</v>
      </c>
      <c r="U129" s="234">
        <v>7133203</v>
      </c>
      <c r="V129" s="234">
        <v>7146924</v>
      </c>
      <c r="W129" s="234">
        <v>7158023</v>
      </c>
      <c r="X129" t="e">
        <f>SUBSTITUTE(SUBSTITUTE(SUBSTITUTE(SUBSTITUTE(IF(A129="","",VLOOKUP(A129,Esquemas_NORM!$A$2:$H$126,8,FALSE)),"PROVINCIA ADMINISTRATIVA Y DE PLANIFICACIÓN","PAT"),"PROVINCIA ADMINISTRATIVA Y DE PLANIFICACION","PAT"),"PROVINCIA ADMINISTRATIVA DE PLANIFICACION","PAT"),"PROVINCIA ADMINISTRATIVA Y PLANIFICACION","PAT")</f>
        <v>#N/A</v>
      </c>
    </row>
  </sheetData>
  <autoFilter ref="A3:X129" xr:uid="{00000000-0001-0000-0800-000000000000}"/>
  <mergeCells count="2">
    <mergeCell ref="A2:W2"/>
    <mergeCell ref="A1:W1"/>
  </mergeCells>
  <pageMargins left="0.7" right="0.7" top="0.75" bottom="0.75" header="0.3" footer="0.3"/>
  <pageSetup orientation="portrait" horizontalDpi="4294967295" verticalDpi="4294967295"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0C7FBA-584B-4EF0-B47B-962AF9354F02}">
  <sheetPr>
    <tabColor rgb="FF00B050"/>
  </sheetPr>
  <dimension ref="A1:AS1048576"/>
  <sheetViews>
    <sheetView showGridLines="0" zoomScale="70" zoomScaleNormal="70" workbookViewId="0">
      <selection activeCell="H99" sqref="H99:H115"/>
    </sheetView>
  </sheetViews>
  <sheetFormatPr baseColWidth="10" defaultColWidth="11.44140625" defaultRowHeight="13.2" x14ac:dyDescent="0.25"/>
  <cols>
    <col min="1" max="1" width="13.6640625" style="384" customWidth="1"/>
    <col min="2" max="2" width="22.109375" style="384" bestFit="1" customWidth="1"/>
    <col min="3" max="3" width="67" style="384" customWidth="1"/>
    <col min="4" max="4" width="17.33203125" style="384" customWidth="1"/>
    <col min="5" max="6" width="11.44140625" style="384"/>
    <col min="7" max="7" width="11.6640625" style="384" customWidth="1"/>
    <col min="8" max="8" width="43.6640625" style="384" customWidth="1"/>
    <col min="9" max="10" width="33.33203125" style="384" customWidth="1"/>
    <col min="11" max="11" width="37.44140625" style="384" customWidth="1"/>
    <col min="12" max="12" width="17.33203125" style="384" customWidth="1"/>
    <col min="13" max="13" width="17.44140625" style="384" customWidth="1"/>
    <col min="14" max="14" width="23.109375" style="384" customWidth="1"/>
    <col min="15" max="15" width="26.109375" style="384" customWidth="1"/>
    <col min="16" max="16" width="104.33203125" style="384" customWidth="1"/>
    <col min="17" max="17" width="33.33203125" style="384" customWidth="1"/>
    <col min="18" max="18" width="27.33203125" style="384" customWidth="1"/>
    <col min="19" max="19" width="148.33203125" style="384" customWidth="1"/>
    <col min="20" max="20" width="11.44140625" style="384"/>
    <col min="21" max="21" width="86.6640625" style="384" customWidth="1"/>
    <col min="22" max="44" width="11.44140625" style="384"/>
    <col min="45" max="45" width="11.88671875" style="384" bestFit="1" customWidth="1"/>
    <col min="46" max="16384" width="11.44140625" style="384"/>
  </cols>
  <sheetData>
    <row r="1" spans="1:45" ht="59.25" customHeight="1" thickBot="1" x14ac:dyDescent="0.3">
      <c r="A1" s="375" t="s">
        <v>645</v>
      </c>
      <c r="B1" s="376" t="s">
        <v>114</v>
      </c>
      <c r="C1" s="377" t="s">
        <v>115</v>
      </c>
      <c r="D1" s="376" t="s">
        <v>646</v>
      </c>
      <c r="E1" s="378" t="s">
        <v>647</v>
      </c>
      <c r="F1" s="378" t="s">
        <v>648</v>
      </c>
      <c r="G1" s="379" t="s">
        <v>649</v>
      </c>
      <c r="H1" s="380" t="s">
        <v>552</v>
      </c>
      <c r="I1" s="378" t="s">
        <v>553</v>
      </c>
      <c r="J1" s="378" t="s">
        <v>554</v>
      </c>
      <c r="K1" s="379" t="s">
        <v>555</v>
      </c>
      <c r="L1" s="381"/>
      <c r="M1" s="381"/>
      <c r="N1" s="381"/>
      <c r="O1" s="381"/>
      <c r="P1" s="380" t="s">
        <v>552</v>
      </c>
      <c r="Q1" s="381"/>
      <c r="R1" s="382"/>
      <c r="S1" s="383"/>
      <c r="T1" s="767"/>
      <c r="U1" s="767"/>
      <c r="V1" s="767"/>
      <c r="W1" s="767"/>
      <c r="X1" s="767"/>
      <c r="Y1" s="767"/>
      <c r="Z1" s="767"/>
      <c r="AA1" s="767"/>
      <c r="AB1" s="767"/>
      <c r="AC1" s="767"/>
      <c r="AD1" s="767"/>
      <c r="AE1" s="767"/>
      <c r="AF1" s="768"/>
      <c r="AG1" s="768"/>
      <c r="AH1" s="768"/>
      <c r="AI1" s="768"/>
      <c r="AJ1" s="768"/>
      <c r="AK1" s="768"/>
      <c r="AL1" s="768"/>
      <c r="AM1" s="768"/>
      <c r="AN1" s="768"/>
      <c r="AO1" s="768"/>
      <c r="AP1" s="768"/>
      <c r="AQ1" s="382"/>
      <c r="AR1" s="382"/>
      <c r="AS1" s="382"/>
    </row>
    <row r="2" spans="1:45" s="393" customFormat="1" ht="27" customHeight="1" x14ac:dyDescent="0.3">
      <c r="A2" s="385" t="s">
        <v>147</v>
      </c>
      <c r="B2" s="386" t="s">
        <v>148</v>
      </c>
      <c r="C2" s="387" t="s">
        <v>149</v>
      </c>
      <c r="D2" s="386" t="s">
        <v>150</v>
      </c>
      <c r="E2" s="388" t="s">
        <v>650</v>
      </c>
      <c r="F2" s="388" t="s">
        <v>608</v>
      </c>
      <c r="G2" s="389" t="s">
        <v>651</v>
      </c>
      <c r="H2" s="390" t="s">
        <v>495</v>
      </c>
      <c r="I2" s="391" t="s">
        <v>652</v>
      </c>
      <c r="J2" s="391" t="s">
        <v>149</v>
      </c>
      <c r="K2" s="392" t="s">
        <v>653</v>
      </c>
      <c r="P2" s="390" t="s">
        <v>495</v>
      </c>
      <c r="S2" s="394"/>
      <c r="T2" s="395"/>
      <c r="U2" s="381"/>
      <c r="V2" s="395"/>
      <c r="W2" s="395"/>
      <c r="X2" s="395"/>
      <c r="Y2" s="395"/>
      <c r="Z2" s="395"/>
      <c r="AA2" s="395"/>
      <c r="AB2" s="395"/>
      <c r="AC2" s="395"/>
      <c r="AD2" s="395"/>
      <c r="AE2" s="395"/>
      <c r="AF2" s="395"/>
      <c r="AG2" s="395"/>
      <c r="AH2" s="395"/>
      <c r="AI2" s="395"/>
      <c r="AJ2" s="395"/>
      <c r="AK2" s="395"/>
      <c r="AL2" s="395"/>
      <c r="AM2" s="395"/>
      <c r="AN2" s="395"/>
      <c r="AO2" s="395"/>
      <c r="AP2" s="395"/>
      <c r="AQ2" s="395"/>
      <c r="AR2" s="395"/>
    </row>
    <row r="3" spans="1:45" s="393" customFormat="1" ht="27" customHeight="1" x14ac:dyDescent="0.3">
      <c r="A3" s="396" t="s">
        <v>152</v>
      </c>
      <c r="B3" s="397" t="s">
        <v>148</v>
      </c>
      <c r="C3" s="398" t="s">
        <v>149</v>
      </c>
      <c r="D3" s="397" t="s">
        <v>153</v>
      </c>
      <c r="E3" s="399">
        <v>5</v>
      </c>
      <c r="F3" s="399" t="s">
        <v>654</v>
      </c>
      <c r="G3" s="400">
        <v>0</v>
      </c>
      <c r="H3" s="401" t="s">
        <v>495</v>
      </c>
      <c r="I3" s="402" t="s">
        <v>652</v>
      </c>
      <c r="J3" s="402" t="s">
        <v>149</v>
      </c>
      <c r="K3" s="392" t="s">
        <v>653</v>
      </c>
      <c r="P3" s="401" t="s">
        <v>655</v>
      </c>
      <c r="Q3" s="393" t="str">
        <f>SUBSTITUTE(SUBSTITUTE(SUBSTITUTE(SUBSTITUTE(P3,"PROVINCIA ADMINISTRATIVA Y DE PLANIFICACIÓN","PAT"),"PROVINCIA ADMINISTRATIVA Y DE PLANIFICACION","PAT"),"PROVINCIA ADMINISTRATIVA DE PLANIFICACION","PAT"),"PROVINCIA ADMINISTRATIVA Y PLANIFICACION","PAT")</f>
        <v>PAT BIOENERGÉTICA DEL NORTE DE ANTIOQUIA</v>
      </c>
      <c r="S3" s="394"/>
      <c r="T3" s="395"/>
      <c r="U3" s="403"/>
      <c r="V3" s="395"/>
      <c r="W3" s="395"/>
      <c r="X3" s="395"/>
      <c r="Y3" s="395"/>
      <c r="Z3" s="395"/>
      <c r="AA3" s="395"/>
      <c r="AB3" s="395"/>
      <c r="AC3" s="395"/>
      <c r="AD3" s="395"/>
      <c r="AE3" s="395"/>
      <c r="AF3" s="395"/>
      <c r="AG3" s="395"/>
      <c r="AH3" s="395"/>
      <c r="AI3" s="395"/>
      <c r="AJ3" s="395"/>
      <c r="AK3" s="395"/>
      <c r="AL3" s="395"/>
      <c r="AM3" s="395"/>
      <c r="AN3" s="395"/>
      <c r="AO3" s="395"/>
      <c r="AP3" s="395"/>
      <c r="AQ3" s="395"/>
      <c r="AR3" s="395"/>
    </row>
    <row r="4" spans="1:45" s="393" customFormat="1" ht="27" customHeight="1" x14ac:dyDescent="0.3">
      <c r="A4" s="396" t="s">
        <v>155</v>
      </c>
      <c r="B4" s="397" t="s">
        <v>148</v>
      </c>
      <c r="C4" s="398" t="s">
        <v>149</v>
      </c>
      <c r="D4" s="397" t="s">
        <v>156</v>
      </c>
      <c r="E4" s="399">
        <v>1</v>
      </c>
      <c r="F4" s="399" t="s">
        <v>654</v>
      </c>
      <c r="G4" s="400">
        <v>0</v>
      </c>
      <c r="H4" s="401" t="s">
        <v>495</v>
      </c>
      <c r="I4" s="402" t="s">
        <v>652</v>
      </c>
      <c r="J4" s="402" t="s">
        <v>149</v>
      </c>
      <c r="K4" s="392" t="s">
        <v>653</v>
      </c>
      <c r="P4" s="401" t="s">
        <v>656</v>
      </c>
      <c r="Q4" s="393" t="str">
        <f t="shared" ref="Q4:Q12" si="0">SUBSTITUTE(SUBSTITUTE(SUBSTITUTE(SUBSTITUTE(P4,"PROVINCIA ADMINISTRATIVA Y DE PLANIFICACIÓN","PAT"),"PROVINCIA ADMINISTRATIVA Y DE PLANIFICACION","PAT"),"PROVINCIA ADMINISTRATIVA DE PLANIFICACION","PAT"),"PROVINCIA ADMINISTRATIVA Y PLANIFICACION","PAT")</f>
        <v>PAT MINERO AGROECOLOGICA</v>
      </c>
      <c r="S4" s="394"/>
      <c r="T4" s="395"/>
      <c r="U4" s="404"/>
      <c r="V4" s="395"/>
      <c r="W4" s="395"/>
      <c r="X4" s="395"/>
      <c r="Y4" s="395"/>
      <c r="Z4" s="395"/>
      <c r="AA4" s="395"/>
      <c r="AB4" s="395"/>
      <c r="AC4" s="395"/>
      <c r="AD4" s="395"/>
      <c r="AE4" s="395"/>
      <c r="AF4" s="395"/>
      <c r="AG4" s="395"/>
      <c r="AH4" s="395"/>
      <c r="AI4" s="395"/>
      <c r="AJ4" s="395"/>
      <c r="AK4" s="395"/>
      <c r="AL4" s="395"/>
      <c r="AM4" s="395"/>
      <c r="AN4" s="395"/>
      <c r="AO4" s="395"/>
      <c r="AP4" s="395"/>
      <c r="AQ4" s="395"/>
      <c r="AR4" s="395"/>
    </row>
    <row r="5" spans="1:45" s="393" customFormat="1" ht="27" customHeight="1" x14ac:dyDescent="0.3">
      <c r="A5" s="396" t="s">
        <v>158</v>
      </c>
      <c r="B5" s="397" t="s">
        <v>148</v>
      </c>
      <c r="C5" s="398" t="s">
        <v>149</v>
      </c>
      <c r="D5" s="397" t="s">
        <v>159</v>
      </c>
      <c r="E5" s="399">
        <v>3</v>
      </c>
      <c r="F5" s="399" t="s">
        <v>654</v>
      </c>
      <c r="G5" s="400">
        <v>0</v>
      </c>
      <c r="H5" s="401" t="s">
        <v>495</v>
      </c>
      <c r="I5" s="402" t="s">
        <v>652</v>
      </c>
      <c r="J5" s="402" t="s">
        <v>149</v>
      </c>
      <c r="K5" s="392" t="s">
        <v>653</v>
      </c>
      <c r="P5" s="401" t="s">
        <v>657</v>
      </c>
      <c r="Q5" s="393" t="str">
        <f t="shared" si="0"/>
        <v>PAT DEL RIO GRANDE</v>
      </c>
      <c r="S5" s="394"/>
      <c r="T5" s="395"/>
      <c r="U5" s="403"/>
      <c r="V5" s="395"/>
      <c r="W5" s="395"/>
      <c r="X5" s="395"/>
      <c r="Y5" s="395"/>
      <c r="Z5" s="395"/>
      <c r="AA5" s="395"/>
      <c r="AB5" s="395"/>
      <c r="AC5" s="395"/>
      <c r="AD5" s="395"/>
      <c r="AE5" s="395"/>
      <c r="AF5" s="395"/>
      <c r="AG5" s="395"/>
      <c r="AH5" s="395"/>
      <c r="AI5" s="395"/>
      <c r="AJ5" s="395"/>
      <c r="AK5" s="395"/>
      <c r="AL5" s="395"/>
      <c r="AM5" s="395"/>
      <c r="AN5" s="395"/>
      <c r="AO5" s="395"/>
      <c r="AP5" s="395"/>
      <c r="AQ5" s="395"/>
      <c r="AR5" s="395"/>
    </row>
    <row r="6" spans="1:45" s="393" customFormat="1" ht="27" customHeight="1" x14ac:dyDescent="0.3">
      <c r="A6" s="396" t="s">
        <v>160</v>
      </c>
      <c r="B6" s="397" t="s">
        <v>148</v>
      </c>
      <c r="C6" s="398" t="s">
        <v>149</v>
      </c>
      <c r="D6" s="397" t="s">
        <v>161</v>
      </c>
      <c r="E6" s="399">
        <v>3</v>
      </c>
      <c r="F6" s="399" t="s">
        <v>654</v>
      </c>
      <c r="G6" s="400">
        <v>0</v>
      </c>
      <c r="H6" s="401" t="s">
        <v>495</v>
      </c>
      <c r="I6" s="402" t="s">
        <v>652</v>
      </c>
      <c r="J6" s="402" t="s">
        <v>149</v>
      </c>
      <c r="K6" s="392" t="s">
        <v>653</v>
      </c>
      <c r="P6" s="401" t="s">
        <v>658</v>
      </c>
      <c r="Q6" s="393" t="str">
        <f t="shared" si="0"/>
        <v>PAT AGROINDUSTRIAL DEL OCCIDENTE ANTIOQUEÑO</v>
      </c>
      <c r="S6" s="405"/>
      <c r="T6" s="395"/>
      <c r="U6" s="403"/>
      <c r="V6" s="395"/>
      <c r="W6" s="395"/>
      <c r="X6" s="395"/>
      <c r="Y6" s="395"/>
      <c r="Z6" s="395"/>
      <c r="AA6" s="395"/>
      <c r="AB6" s="395"/>
      <c r="AC6" s="395"/>
      <c r="AD6" s="395"/>
      <c r="AE6" s="395"/>
      <c r="AF6" s="395"/>
      <c r="AG6" s="395"/>
      <c r="AH6" s="395"/>
      <c r="AI6" s="395"/>
      <c r="AJ6" s="395"/>
      <c r="AK6" s="395"/>
      <c r="AL6" s="395"/>
      <c r="AM6" s="395"/>
      <c r="AN6" s="395"/>
      <c r="AO6" s="395"/>
      <c r="AP6" s="395"/>
      <c r="AQ6" s="395"/>
      <c r="AR6" s="395"/>
    </row>
    <row r="7" spans="1:45" s="393" customFormat="1" ht="27" customHeight="1" x14ac:dyDescent="0.3">
      <c r="A7" s="396" t="s">
        <v>163</v>
      </c>
      <c r="B7" s="397" t="s">
        <v>148</v>
      </c>
      <c r="C7" s="398" t="s">
        <v>149</v>
      </c>
      <c r="D7" s="397" t="s">
        <v>164</v>
      </c>
      <c r="E7" s="399">
        <v>1</v>
      </c>
      <c r="F7" s="399" t="s">
        <v>654</v>
      </c>
      <c r="G7" s="400">
        <v>0</v>
      </c>
      <c r="H7" s="401" t="s">
        <v>495</v>
      </c>
      <c r="I7" s="402" t="s">
        <v>652</v>
      </c>
      <c r="J7" s="402" t="s">
        <v>149</v>
      </c>
      <c r="K7" s="392" t="s">
        <v>653</v>
      </c>
      <c r="P7" s="401" t="s">
        <v>659</v>
      </c>
      <c r="Q7" s="393" t="str">
        <f t="shared" si="0"/>
        <v>PAT TURÍSTICA Y AGROECOLÓGICA DEL OCCIDENTE ANTIOQUEÑO</v>
      </c>
      <c r="S7" s="394"/>
      <c r="T7" s="395"/>
      <c r="U7" s="403"/>
      <c r="V7" s="395"/>
      <c r="W7" s="395"/>
      <c r="X7" s="395"/>
      <c r="Y7" s="395"/>
      <c r="Z7" s="395"/>
      <c r="AA7" s="395"/>
      <c r="AB7" s="395"/>
      <c r="AC7" s="395"/>
      <c r="AD7" s="395"/>
      <c r="AE7" s="395"/>
      <c r="AF7" s="395"/>
      <c r="AG7" s="395"/>
      <c r="AH7" s="395"/>
      <c r="AI7" s="395"/>
      <c r="AJ7" s="395"/>
      <c r="AK7" s="395"/>
      <c r="AL7" s="395"/>
      <c r="AM7" s="395"/>
      <c r="AN7" s="395"/>
      <c r="AO7" s="395"/>
      <c r="AP7" s="395"/>
      <c r="AQ7" s="395"/>
      <c r="AR7" s="395"/>
    </row>
    <row r="8" spans="1:45" s="393" customFormat="1" ht="27" customHeight="1" x14ac:dyDescent="0.3">
      <c r="A8" s="396" t="s">
        <v>166</v>
      </c>
      <c r="B8" s="397" t="s">
        <v>148</v>
      </c>
      <c r="C8" s="398" t="s">
        <v>149</v>
      </c>
      <c r="D8" s="397" t="s">
        <v>167</v>
      </c>
      <c r="E8" s="399">
        <v>3</v>
      </c>
      <c r="F8" s="399" t="s">
        <v>654</v>
      </c>
      <c r="G8" s="400">
        <v>0</v>
      </c>
      <c r="H8" s="401" t="s">
        <v>495</v>
      </c>
      <c r="I8" s="402" t="s">
        <v>652</v>
      </c>
      <c r="J8" s="402" t="s">
        <v>149</v>
      </c>
      <c r="K8" s="392" t="s">
        <v>653</v>
      </c>
      <c r="P8" s="401" t="s">
        <v>660</v>
      </c>
      <c r="Q8" s="393" t="str">
        <f t="shared" si="0"/>
        <v>PAT DE PENDERISCO Y SINIFANÁ</v>
      </c>
      <c r="S8" s="405"/>
      <c r="T8" s="395"/>
      <c r="U8" s="403"/>
      <c r="V8" s="395"/>
      <c r="W8" s="395"/>
      <c r="X8" s="395"/>
      <c r="Y8" s="395"/>
      <c r="Z8" s="395"/>
      <c r="AA8" s="395"/>
      <c r="AB8" s="395"/>
      <c r="AC8" s="395"/>
      <c r="AD8" s="395"/>
      <c r="AE8" s="395"/>
      <c r="AF8" s="395"/>
      <c r="AG8" s="395"/>
      <c r="AH8" s="395"/>
      <c r="AI8" s="395"/>
      <c r="AJ8" s="395"/>
      <c r="AK8" s="395"/>
      <c r="AL8" s="395"/>
      <c r="AM8" s="395"/>
      <c r="AN8" s="395"/>
      <c r="AO8" s="395"/>
      <c r="AP8" s="395"/>
      <c r="AQ8" s="395"/>
      <c r="AR8" s="395"/>
    </row>
    <row r="9" spans="1:45" s="393" customFormat="1" ht="27" customHeight="1" x14ac:dyDescent="0.3">
      <c r="A9" s="396" t="s">
        <v>169</v>
      </c>
      <c r="B9" s="397" t="s">
        <v>148</v>
      </c>
      <c r="C9" s="398" t="s">
        <v>149</v>
      </c>
      <c r="D9" s="397" t="s">
        <v>170</v>
      </c>
      <c r="E9" s="399">
        <v>1</v>
      </c>
      <c r="F9" s="399" t="s">
        <v>654</v>
      </c>
      <c r="G9" s="400">
        <v>0</v>
      </c>
      <c r="H9" s="401" t="s">
        <v>495</v>
      </c>
      <c r="I9" s="402" t="s">
        <v>652</v>
      </c>
      <c r="J9" s="402" t="s">
        <v>149</v>
      </c>
      <c r="K9" s="392" t="s">
        <v>653</v>
      </c>
      <c r="P9" s="401" t="s">
        <v>661</v>
      </c>
      <c r="Q9" s="393" t="str">
        <f t="shared" si="0"/>
        <v>PAT DEL AGUA, BOSQUES Y EL TURISMO</v>
      </c>
      <c r="S9" s="406"/>
      <c r="T9" s="395"/>
      <c r="U9" s="403"/>
      <c r="V9" s="395"/>
      <c r="W9" s="395"/>
      <c r="X9" s="395"/>
      <c r="Y9" s="395"/>
      <c r="Z9" s="395"/>
      <c r="AA9" s="395"/>
      <c r="AB9" s="395"/>
      <c r="AC9" s="395"/>
      <c r="AD9" s="395"/>
      <c r="AE9" s="395"/>
      <c r="AF9" s="395"/>
      <c r="AG9" s="395"/>
      <c r="AH9" s="395"/>
      <c r="AI9" s="395"/>
      <c r="AJ9" s="395"/>
      <c r="AK9" s="395"/>
      <c r="AL9" s="395"/>
      <c r="AM9" s="395"/>
      <c r="AN9" s="395"/>
      <c r="AO9" s="395"/>
      <c r="AP9" s="395"/>
      <c r="AQ9" s="395"/>
      <c r="AR9" s="395"/>
    </row>
    <row r="10" spans="1:45" s="393" customFormat="1" ht="27" customHeight="1" x14ac:dyDescent="0.3">
      <c r="A10" s="396" t="s">
        <v>172</v>
      </c>
      <c r="B10" s="397" t="s">
        <v>148</v>
      </c>
      <c r="C10" s="398" t="s">
        <v>149</v>
      </c>
      <c r="D10" s="397" t="s">
        <v>173</v>
      </c>
      <c r="E10" s="399">
        <v>2</v>
      </c>
      <c r="F10" s="399" t="s">
        <v>654</v>
      </c>
      <c r="G10" s="400">
        <v>0</v>
      </c>
      <c r="H10" s="401" t="s">
        <v>495</v>
      </c>
      <c r="I10" s="402" t="s">
        <v>652</v>
      </c>
      <c r="J10" s="402" t="s">
        <v>149</v>
      </c>
      <c r="K10" s="392" t="s">
        <v>653</v>
      </c>
      <c r="P10" s="401" t="s">
        <v>662</v>
      </c>
      <c r="Q10" s="393" t="str">
        <f t="shared" si="0"/>
        <v>PAT DE LA PAZ</v>
      </c>
      <c r="S10" s="405"/>
      <c r="T10" s="395"/>
      <c r="U10" s="403"/>
      <c r="V10" s="395"/>
      <c r="W10" s="395"/>
      <c r="X10" s="395"/>
      <c r="Y10" s="395"/>
      <c r="Z10" s="395"/>
      <c r="AA10" s="395"/>
      <c r="AB10" s="395"/>
      <c r="AC10" s="395"/>
      <c r="AD10" s="395"/>
      <c r="AE10" s="395"/>
      <c r="AF10" s="395"/>
      <c r="AG10" s="395"/>
      <c r="AH10" s="395"/>
      <c r="AI10" s="395"/>
      <c r="AJ10" s="395"/>
      <c r="AK10" s="395"/>
      <c r="AL10" s="395"/>
      <c r="AM10" s="395"/>
      <c r="AN10" s="395"/>
      <c r="AO10" s="395"/>
      <c r="AP10" s="395"/>
      <c r="AQ10" s="395"/>
      <c r="AR10" s="395"/>
    </row>
    <row r="11" spans="1:45" s="393" customFormat="1" ht="37.5" customHeight="1" x14ac:dyDescent="0.3">
      <c r="A11" s="396" t="s">
        <v>174</v>
      </c>
      <c r="B11" s="397" t="s">
        <v>148</v>
      </c>
      <c r="C11" s="398" t="s">
        <v>149</v>
      </c>
      <c r="D11" s="397" t="s">
        <v>175</v>
      </c>
      <c r="E11" s="399">
        <v>1</v>
      </c>
      <c r="F11" s="399" t="s">
        <v>654</v>
      </c>
      <c r="G11" s="400">
        <v>0</v>
      </c>
      <c r="H11" s="401" t="s">
        <v>495</v>
      </c>
      <c r="I11" s="402" t="s">
        <v>652</v>
      </c>
      <c r="J11" s="402" t="s">
        <v>149</v>
      </c>
      <c r="K11" s="392" t="s">
        <v>653</v>
      </c>
      <c r="P11" s="401" t="s">
        <v>663</v>
      </c>
      <c r="Q11" s="393" t="str">
        <f t="shared" si="0"/>
        <v>PAT SAN JUAN</v>
      </c>
      <c r="S11" s="405"/>
      <c r="T11" s="395"/>
      <c r="U11" s="403"/>
      <c r="V11" s="395"/>
      <c r="W11" s="395"/>
      <c r="X11" s="395"/>
      <c r="Y11" s="395"/>
      <c r="Z11" s="395"/>
      <c r="AA11" s="395"/>
      <c r="AB11" s="395"/>
      <c r="AC11" s="395"/>
      <c r="AD11" s="395"/>
      <c r="AE11" s="395"/>
      <c r="AF11" s="395"/>
      <c r="AG11" s="395"/>
      <c r="AH11" s="395"/>
      <c r="AI11" s="395"/>
      <c r="AJ11" s="395"/>
      <c r="AK11" s="395"/>
      <c r="AL11" s="395"/>
      <c r="AM11" s="395"/>
      <c r="AN11" s="395"/>
      <c r="AO11" s="395"/>
      <c r="AP11" s="395"/>
      <c r="AQ11" s="395"/>
      <c r="AR11" s="395"/>
    </row>
    <row r="12" spans="1:45" s="393" customFormat="1" ht="27" customHeight="1" x14ac:dyDescent="0.3">
      <c r="A12" s="396" t="s">
        <v>179</v>
      </c>
      <c r="B12" s="397" t="s">
        <v>180</v>
      </c>
      <c r="C12" s="398" t="s">
        <v>181</v>
      </c>
      <c r="D12" s="397" t="s">
        <v>182</v>
      </c>
      <c r="E12" s="399">
        <v>6</v>
      </c>
      <c r="F12" s="399" t="s">
        <v>664</v>
      </c>
      <c r="G12" s="400">
        <v>0</v>
      </c>
      <c r="H12" s="401" t="s">
        <v>495</v>
      </c>
      <c r="I12" s="402" t="s">
        <v>665</v>
      </c>
      <c r="J12" s="402" t="s">
        <v>666</v>
      </c>
      <c r="K12" s="392" t="s">
        <v>653</v>
      </c>
      <c r="P12" s="401" t="s">
        <v>667</v>
      </c>
      <c r="Q12" s="393" t="str">
        <f t="shared" si="0"/>
        <v>PAT CARTAMA</v>
      </c>
      <c r="S12" s="405"/>
      <c r="T12" s="395"/>
      <c r="U12" s="403"/>
      <c r="V12" s="395"/>
      <c r="W12" s="395"/>
      <c r="X12" s="395"/>
      <c r="Y12" s="395"/>
      <c r="Z12" s="395"/>
      <c r="AA12" s="395"/>
      <c r="AB12" s="395"/>
      <c r="AC12" s="395"/>
      <c r="AD12" s="395"/>
      <c r="AE12" s="395"/>
      <c r="AF12" s="395"/>
      <c r="AG12" s="395"/>
      <c r="AH12" s="395"/>
      <c r="AI12" s="395"/>
      <c r="AJ12" s="395"/>
      <c r="AK12" s="395"/>
      <c r="AL12" s="395"/>
      <c r="AM12" s="395"/>
      <c r="AN12" s="395"/>
      <c r="AO12" s="395"/>
      <c r="AP12" s="395"/>
      <c r="AQ12" s="395"/>
      <c r="AR12" s="395"/>
    </row>
    <row r="13" spans="1:45" s="393" customFormat="1" ht="27" customHeight="1" x14ac:dyDescent="0.3">
      <c r="A13" s="396" t="s">
        <v>184</v>
      </c>
      <c r="B13" s="397" t="s">
        <v>180</v>
      </c>
      <c r="C13" s="398" t="s">
        <v>181</v>
      </c>
      <c r="D13" s="397" t="s">
        <v>185</v>
      </c>
      <c r="E13" s="399">
        <v>5</v>
      </c>
      <c r="F13" s="399" t="s">
        <v>654</v>
      </c>
      <c r="G13" s="400">
        <v>0</v>
      </c>
      <c r="H13" s="401" t="s">
        <v>495</v>
      </c>
      <c r="I13" s="402" t="s">
        <v>665</v>
      </c>
      <c r="J13" s="402" t="s">
        <v>666</v>
      </c>
      <c r="K13" s="392" t="s">
        <v>653</v>
      </c>
      <c r="P13"/>
      <c r="S13" s="404"/>
      <c r="T13" s="395"/>
      <c r="U13" s="403"/>
      <c r="V13" s="395"/>
      <c r="W13" s="395"/>
      <c r="X13" s="395"/>
      <c r="Y13" s="395"/>
      <c r="Z13" s="395"/>
      <c r="AA13" s="395"/>
      <c r="AB13" s="395"/>
      <c r="AC13" s="395"/>
      <c r="AD13" s="395"/>
      <c r="AE13" s="395"/>
      <c r="AF13" s="395"/>
      <c r="AG13" s="395"/>
      <c r="AH13" s="395"/>
      <c r="AI13" s="395"/>
      <c r="AJ13" s="395"/>
      <c r="AK13" s="395"/>
      <c r="AL13" s="395"/>
      <c r="AM13" s="395"/>
      <c r="AN13" s="395"/>
      <c r="AO13" s="395"/>
      <c r="AP13" s="395"/>
      <c r="AQ13" s="395"/>
      <c r="AR13" s="395"/>
    </row>
    <row r="14" spans="1:45" s="393" customFormat="1" ht="27" customHeight="1" x14ac:dyDescent="0.3">
      <c r="A14" s="396" t="s">
        <v>187</v>
      </c>
      <c r="B14" s="397" t="s">
        <v>180</v>
      </c>
      <c r="C14" s="398" t="s">
        <v>181</v>
      </c>
      <c r="D14" s="397" t="s">
        <v>188</v>
      </c>
      <c r="E14" s="399">
        <v>6</v>
      </c>
      <c r="F14" s="399" t="s">
        <v>668</v>
      </c>
      <c r="G14" s="400">
        <v>0</v>
      </c>
      <c r="H14" s="401" t="s">
        <v>495</v>
      </c>
      <c r="I14" s="402" t="s">
        <v>665</v>
      </c>
      <c r="J14" s="402" t="s">
        <v>666</v>
      </c>
      <c r="K14" s="392" t="s">
        <v>653</v>
      </c>
      <c r="P14"/>
      <c r="S14" s="405"/>
      <c r="T14" s="395"/>
      <c r="U14" s="403"/>
      <c r="V14" s="395"/>
      <c r="W14" s="395"/>
      <c r="X14" s="395"/>
      <c r="Y14" s="395"/>
      <c r="Z14" s="395"/>
      <c r="AA14" s="395"/>
      <c r="AB14" s="395"/>
      <c r="AC14" s="395"/>
      <c r="AD14" s="395"/>
      <c r="AE14" s="395"/>
      <c r="AF14" s="395"/>
      <c r="AG14" s="395"/>
      <c r="AH14" s="395"/>
      <c r="AI14" s="395"/>
      <c r="AJ14" s="395"/>
      <c r="AK14" s="395"/>
      <c r="AL14" s="395"/>
      <c r="AM14" s="395"/>
      <c r="AN14" s="395"/>
      <c r="AO14" s="395"/>
      <c r="AP14" s="395"/>
      <c r="AQ14" s="395"/>
      <c r="AR14" s="395"/>
    </row>
    <row r="15" spans="1:45" s="393" customFormat="1" ht="27" customHeight="1" thickBot="1" x14ac:dyDescent="0.35">
      <c r="A15" s="396" t="s">
        <v>189</v>
      </c>
      <c r="B15" s="397" t="s">
        <v>180</v>
      </c>
      <c r="C15" s="398" t="s">
        <v>181</v>
      </c>
      <c r="D15" s="397" t="s">
        <v>190</v>
      </c>
      <c r="E15" s="399">
        <v>6</v>
      </c>
      <c r="F15" s="399" t="s">
        <v>664</v>
      </c>
      <c r="G15" s="400">
        <v>0</v>
      </c>
      <c r="H15" s="401" t="s">
        <v>495</v>
      </c>
      <c r="I15" s="402" t="s">
        <v>665</v>
      </c>
      <c r="J15" s="402" t="s">
        <v>666</v>
      </c>
      <c r="K15" s="392" t="s">
        <v>653</v>
      </c>
      <c r="P15"/>
      <c r="S15" s="405"/>
      <c r="T15" s="395"/>
      <c r="U15" s="384"/>
      <c r="V15" s="395"/>
      <c r="W15" s="395"/>
      <c r="X15" s="395"/>
      <c r="Y15" s="395"/>
      <c r="Z15" s="395"/>
      <c r="AA15" s="395"/>
      <c r="AB15" s="395"/>
      <c r="AC15" s="395"/>
      <c r="AD15" s="395"/>
      <c r="AE15" s="395"/>
      <c r="AF15" s="395"/>
      <c r="AG15" s="395"/>
      <c r="AH15" s="395"/>
      <c r="AI15" s="395"/>
      <c r="AJ15" s="395"/>
      <c r="AK15" s="395"/>
      <c r="AL15" s="395"/>
      <c r="AM15" s="395"/>
      <c r="AN15" s="395"/>
      <c r="AO15" s="395"/>
      <c r="AP15" s="395"/>
      <c r="AQ15" s="395"/>
      <c r="AR15" s="395"/>
    </row>
    <row r="16" spans="1:45" s="393" customFormat="1" ht="27" customHeight="1" thickBot="1" x14ac:dyDescent="0.3">
      <c r="A16" s="396" t="s">
        <v>191</v>
      </c>
      <c r="B16" s="397" t="s">
        <v>180</v>
      </c>
      <c r="C16" s="398" t="s">
        <v>181</v>
      </c>
      <c r="D16" s="397" t="s">
        <v>192</v>
      </c>
      <c r="E16" s="399">
        <v>6</v>
      </c>
      <c r="F16" s="399" t="s">
        <v>664</v>
      </c>
      <c r="G16" s="400">
        <v>0</v>
      </c>
      <c r="H16" s="401" t="s">
        <v>495</v>
      </c>
      <c r="I16" s="402" t="s">
        <v>665</v>
      </c>
      <c r="J16" s="402" t="s">
        <v>666</v>
      </c>
      <c r="K16" s="392" t="s">
        <v>653</v>
      </c>
      <c r="P16" s="432" t="s">
        <v>555</v>
      </c>
      <c r="S16" s="379"/>
      <c r="T16" s="395"/>
      <c r="U16" s="384"/>
      <c r="V16" s="395"/>
      <c r="W16" s="395"/>
      <c r="X16" s="395"/>
      <c r="Y16" s="395"/>
      <c r="Z16" s="395"/>
      <c r="AA16" s="395"/>
      <c r="AB16" s="395"/>
      <c r="AC16" s="395"/>
      <c r="AD16" s="395"/>
      <c r="AE16" s="395"/>
      <c r="AF16" s="395"/>
      <c r="AG16" s="395"/>
      <c r="AH16" s="395"/>
      <c r="AI16" s="395"/>
      <c r="AJ16" s="395"/>
      <c r="AK16" s="395"/>
      <c r="AL16" s="395"/>
      <c r="AM16" s="395"/>
      <c r="AN16" s="395"/>
      <c r="AO16" s="395"/>
      <c r="AP16" s="395"/>
      <c r="AQ16" s="395"/>
      <c r="AR16" s="395"/>
    </row>
    <row r="17" spans="1:44" s="393" customFormat="1" ht="27" customHeight="1" x14ac:dyDescent="0.25">
      <c r="A17" s="396" t="s">
        <v>193</v>
      </c>
      <c r="B17" s="397" t="s">
        <v>180</v>
      </c>
      <c r="C17" s="398" t="s">
        <v>181</v>
      </c>
      <c r="D17" s="397" t="s">
        <v>194</v>
      </c>
      <c r="E17" s="399">
        <v>6</v>
      </c>
      <c r="F17" s="399" t="s">
        <v>654</v>
      </c>
      <c r="G17" s="400">
        <v>0</v>
      </c>
      <c r="H17" s="401" t="s">
        <v>495</v>
      </c>
      <c r="I17" s="402" t="s">
        <v>665</v>
      </c>
      <c r="J17" s="402" t="s">
        <v>666</v>
      </c>
      <c r="K17" s="392" t="s">
        <v>653</v>
      </c>
      <c r="P17" s="408" t="s">
        <v>669</v>
      </c>
      <c r="S17" s="392"/>
      <c r="T17" s="395"/>
      <c r="U17" s="384"/>
      <c r="V17" s="395"/>
      <c r="W17" s="395"/>
      <c r="X17" s="395"/>
      <c r="Y17" s="395"/>
      <c r="Z17" s="395"/>
      <c r="AA17" s="395"/>
      <c r="AB17" s="395"/>
      <c r="AC17" s="395"/>
      <c r="AD17" s="395"/>
      <c r="AE17" s="395"/>
      <c r="AF17" s="395"/>
      <c r="AG17" s="395"/>
      <c r="AH17" s="395"/>
      <c r="AI17" s="395"/>
      <c r="AJ17" s="395"/>
      <c r="AK17" s="395"/>
      <c r="AL17" s="395"/>
      <c r="AM17" s="395"/>
      <c r="AN17" s="395"/>
      <c r="AO17" s="395"/>
      <c r="AP17" s="395"/>
      <c r="AQ17" s="395"/>
      <c r="AR17" s="395"/>
    </row>
    <row r="18" spans="1:44" s="393" customFormat="1" ht="39.6" x14ac:dyDescent="0.25">
      <c r="A18" s="396" t="s">
        <v>197</v>
      </c>
      <c r="B18" s="397" t="s">
        <v>198</v>
      </c>
      <c r="C18" s="398" t="s">
        <v>669</v>
      </c>
      <c r="D18" s="397" t="s">
        <v>200</v>
      </c>
      <c r="E18" s="399">
        <v>6</v>
      </c>
      <c r="F18" s="399" t="s">
        <v>670</v>
      </c>
      <c r="G18" s="400">
        <v>0</v>
      </c>
      <c r="H18" s="401" t="s">
        <v>495</v>
      </c>
      <c r="I18" s="402" t="s">
        <v>652</v>
      </c>
      <c r="J18" s="402" t="s">
        <v>666</v>
      </c>
      <c r="K18" s="407" t="s">
        <v>669</v>
      </c>
      <c r="P18" s="402" t="s">
        <v>671</v>
      </c>
      <c r="S18" s="431"/>
      <c r="T18" s="395"/>
      <c r="U18" s="384"/>
      <c r="V18" s="395"/>
      <c r="W18" s="395"/>
      <c r="X18" s="395"/>
      <c r="Y18" s="395"/>
      <c r="Z18" s="395"/>
      <c r="AA18" s="395"/>
      <c r="AB18" s="395"/>
      <c r="AC18" s="395"/>
      <c r="AD18" s="395"/>
      <c r="AE18" s="395"/>
      <c r="AF18" s="395"/>
      <c r="AG18" s="395"/>
      <c r="AH18" s="395"/>
      <c r="AI18" s="395"/>
      <c r="AJ18" s="395"/>
      <c r="AK18" s="395"/>
      <c r="AL18" s="395"/>
      <c r="AM18" s="395"/>
      <c r="AN18" s="395"/>
      <c r="AO18" s="395"/>
      <c r="AP18" s="395"/>
      <c r="AQ18" s="395"/>
      <c r="AR18" s="395"/>
    </row>
    <row r="19" spans="1:44" s="393" customFormat="1" ht="39.6" x14ac:dyDescent="0.25">
      <c r="A19" s="396" t="s">
        <v>201</v>
      </c>
      <c r="B19" s="397" t="s">
        <v>198</v>
      </c>
      <c r="C19" s="398" t="s">
        <v>669</v>
      </c>
      <c r="D19" s="397" t="s">
        <v>202</v>
      </c>
      <c r="E19" s="399">
        <v>6</v>
      </c>
      <c r="F19" s="399" t="s">
        <v>668</v>
      </c>
      <c r="G19" s="400">
        <v>0</v>
      </c>
      <c r="H19" s="401" t="s">
        <v>495</v>
      </c>
      <c r="I19" s="402" t="s">
        <v>652</v>
      </c>
      <c r="J19" s="402" t="s">
        <v>666</v>
      </c>
      <c r="K19" s="407" t="s">
        <v>669</v>
      </c>
      <c r="P19" s="402" t="s">
        <v>672</v>
      </c>
      <c r="S19" s="392"/>
      <c r="T19" s="395"/>
      <c r="U19" s="384"/>
      <c r="V19" s="395"/>
      <c r="W19" s="395"/>
      <c r="X19" s="395"/>
      <c r="Y19" s="395"/>
      <c r="Z19" s="395"/>
      <c r="AA19" s="395"/>
      <c r="AB19" s="395"/>
      <c r="AC19" s="395"/>
      <c r="AD19" s="395"/>
      <c r="AE19" s="395"/>
      <c r="AF19" s="395"/>
      <c r="AG19" s="395"/>
      <c r="AH19" s="395"/>
      <c r="AI19" s="395"/>
      <c r="AJ19" s="395"/>
      <c r="AK19" s="395"/>
      <c r="AL19" s="395"/>
      <c r="AM19" s="395"/>
      <c r="AN19" s="395"/>
      <c r="AO19" s="395"/>
      <c r="AP19" s="395"/>
      <c r="AQ19" s="395"/>
      <c r="AR19" s="395"/>
    </row>
    <row r="20" spans="1:44" s="393" customFormat="1" ht="39.6" x14ac:dyDescent="0.25">
      <c r="A20" s="396" t="s">
        <v>203</v>
      </c>
      <c r="B20" s="397" t="s">
        <v>198</v>
      </c>
      <c r="C20" s="398" t="s">
        <v>669</v>
      </c>
      <c r="D20" s="397" t="s">
        <v>204</v>
      </c>
      <c r="E20" s="399">
        <v>6</v>
      </c>
      <c r="F20" s="399" t="s">
        <v>654</v>
      </c>
      <c r="G20" s="400">
        <v>0</v>
      </c>
      <c r="H20" s="401" t="s">
        <v>495</v>
      </c>
      <c r="I20" s="402" t="s">
        <v>652</v>
      </c>
      <c r="J20" s="402" t="s">
        <v>666</v>
      </c>
      <c r="K20" s="407" t="s">
        <v>669</v>
      </c>
      <c r="P20" s="402" t="s">
        <v>673</v>
      </c>
      <c r="S20" s="392"/>
      <c r="T20" s="395"/>
      <c r="U20" s="384"/>
      <c r="V20" s="395"/>
      <c r="W20" s="395"/>
      <c r="X20" s="395"/>
      <c r="Y20" s="395"/>
      <c r="Z20" s="395"/>
      <c r="AA20" s="395"/>
      <c r="AB20" s="395"/>
      <c r="AC20" s="395"/>
      <c r="AD20" s="395"/>
      <c r="AE20" s="395"/>
      <c r="AF20" s="395"/>
      <c r="AG20" s="395"/>
      <c r="AH20" s="395"/>
      <c r="AI20" s="395"/>
      <c r="AJ20" s="395"/>
      <c r="AK20" s="395"/>
      <c r="AL20" s="395"/>
      <c r="AM20" s="395"/>
      <c r="AN20" s="395"/>
      <c r="AO20" s="395"/>
      <c r="AP20" s="395"/>
      <c r="AQ20" s="395"/>
      <c r="AR20" s="395"/>
    </row>
    <row r="21" spans="1:44" s="393" customFormat="1" ht="39.6" x14ac:dyDescent="0.25">
      <c r="A21" s="396" t="s">
        <v>205</v>
      </c>
      <c r="B21" s="397" t="s">
        <v>198</v>
      </c>
      <c r="C21" s="398" t="s">
        <v>669</v>
      </c>
      <c r="D21" s="397" t="s">
        <v>206</v>
      </c>
      <c r="E21" s="399">
        <v>6</v>
      </c>
      <c r="F21" s="399" t="s">
        <v>654</v>
      </c>
      <c r="G21" s="400">
        <v>0</v>
      </c>
      <c r="H21" s="401" t="s">
        <v>495</v>
      </c>
      <c r="I21" s="402" t="s">
        <v>652</v>
      </c>
      <c r="J21" s="402" t="s">
        <v>666</v>
      </c>
      <c r="K21" s="407" t="s">
        <v>669</v>
      </c>
      <c r="P21" s="402" t="s">
        <v>674</v>
      </c>
      <c r="S21" s="392"/>
      <c r="T21" s="395"/>
      <c r="U21" s="384"/>
      <c r="V21" s="395"/>
      <c r="W21" s="395"/>
      <c r="X21" s="395"/>
      <c r="Y21" s="395"/>
      <c r="Z21" s="395"/>
      <c r="AA21" s="395"/>
      <c r="AB21" s="395"/>
      <c r="AC21" s="395"/>
      <c r="AD21" s="395"/>
      <c r="AE21" s="395"/>
      <c r="AF21" s="395"/>
      <c r="AG21" s="395"/>
      <c r="AH21" s="395"/>
      <c r="AI21" s="395"/>
      <c r="AJ21" s="395"/>
      <c r="AK21" s="395"/>
      <c r="AL21" s="395"/>
      <c r="AM21" s="395"/>
      <c r="AN21" s="395"/>
      <c r="AO21" s="395"/>
      <c r="AP21" s="395"/>
      <c r="AQ21" s="395"/>
      <c r="AR21" s="395"/>
    </row>
    <row r="22" spans="1:44" s="393" customFormat="1" ht="39.6" x14ac:dyDescent="0.25">
      <c r="A22" s="396" t="s">
        <v>207</v>
      </c>
      <c r="B22" s="397" t="s">
        <v>198</v>
      </c>
      <c r="C22" s="398" t="s">
        <v>669</v>
      </c>
      <c r="D22" s="397" t="s">
        <v>208</v>
      </c>
      <c r="E22" s="399">
        <v>6</v>
      </c>
      <c r="F22" s="399" t="s">
        <v>670</v>
      </c>
      <c r="G22" s="400">
        <v>0</v>
      </c>
      <c r="H22" s="401" t="s">
        <v>495</v>
      </c>
      <c r="I22" s="402" t="s">
        <v>652</v>
      </c>
      <c r="J22" s="402" t="s">
        <v>666</v>
      </c>
      <c r="K22" s="407" t="s">
        <v>669</v>
      </c>
      <c r="P22" s="433" t="s">
        <v>675</v>
      </c>
      <c r="S22" s="392"/>
      <c r="T22" s="395"/>
      <c r="U22" s="384"/>
      <c r="V22" s="395"/>
      <c r="W22" s="395"/>
      <c r="X22" s="395"/>
      <c r="Y22" s="395"/>
      <c r="Z22" s="395"/>
      <c r="AA22" s="395"/>
      <c r="AB22" s="395"/>
      <c r="AC22" s="395"/>
      <c r="AD22" s="395"/>
      <c r="AE22" s="395"/>
      <c r="AF22" s="395"/>
      <c r="AG22" s="395"/>
      <c r="AH22" s="395"/>
      <c r="AI22" s="395"/>
      <c r="AJ22" s="395"/>
      <c r="AK22" s="395"/>
      <c r="AL22" s="395"/>
      <c r="AM22" s="395"/>
      <c r="AN22" s="395"/>
      <c r="AO22" s="395"/>
      <c r="AP22" s="395"/>
      <c r="AQ22" s="395"/>
      <c r="AR22" s="395"/>
    </row>
    <row r="23" spans="1:44" s="393" customFormat="1" ht="39.6" x14ac:dyDescent="0.25">
      <c r="A23" s="396" t="s">
        <v>209</v>
      </c>
      <c r="B23" s="397" t="s">
        <v>198</v>
      </c>
      <c r="C23" s="398" t="s">
        <v>669</v>
      </c>
      <c r="D23" s="397" t="s">
        <v>210</v>
      </c>
      <c r="E23" s="399">
        <v>5</v>
      </c>
      <c r="F23" s="399" t="s">
        <v>654</v>
      </c>
      <c r="G23" s="400">
        <v>0</v>
      </c>
      <c r="H23" s="401" t="s">
        <v>495</v>
      </c>
      <c r="I23" s="402" t="s">
        <v>652</v>
      </c>
      <c r="J23" s="402" t="s">
        <v>666</v>
      </c>
      <c r="K23" s="407" t="s">
        <v>669</v>
      </c>
      <c r="P23" s="433" t="s">
        <v>676</v>
      </c>
      <c r="S23" s="392"/>
      <c r="T23" s="395"/>
      <c r="U23" s="384"/>
      <c r="V23" s="395"/>
      <c r="W23" s="395"/>
      <c r="X23" s="395"/>
      <c r="Y23" s="395"/>
      <c r="Z23" s="395"/>
      <c r="AA23" s="395"/>
      <c r="AB23" s="395"/>
      <c r="AC23" s="395"/>
      <c r="AD23" s="395"/>
      <c r="AE23" s="395"/>
      <c r="AF23" s="395"/>
      <c r="AG23" s="395"/>
      <c r="AH23" s="395"/>
      <c r="AI23" s="395"/>
      <c r="AJ23" s="395"/>
      <c r="AK23" s="395"/>
      <c r="AL23" s="395"/>
      <c r="AM23" s="395"/>
      <c r="AN23" s="395"/>
      <c r="AO23" s="395"/>
      <c r="AP23" s="395"/>
      <c r="AQ23" s="395"/>
      <c r="AR23" s="395"/>
    </row>
    <row r="24" spans="1:44" s="393" customFormat="1" ht="26.4" x14ac:dyDescent="0.25">
      <c r="A24" s="396" t="s">
        <v>213</v>
      </c>
      <c r="B24" s="397" t="s">
        <v>214</v>
      </c>
      <c r="C24" s="398" t="s">
        <v>199</v>
      </c>
      <c r="D24" s="397" t="s">
        <v>215</v>
      </c>
      <c r="E24" s="399">
        <v>6</v>
      </c>
      <c r="F24" s="399" t="s">
        <v>668</v>
      </c>
      <c r="G24" s="400">
        <v>0</v>
      </c>
      <c r="H24" s="401" t="s">
        <v>656</v>
      </c>
      <c r="I24" s="408" t="s">
        <v>652</v>
      </c>
      <c r="J24" s="408" t="s">
        <v>666</v>
      </c>
      <c r="K24" s="407" t="s">
        <v>653</v>
      </c>
      <c r="P24" s="433" t="s">
        <v>677</v>
      </c>
      <c r="S24" s="392"/>
      <c r="T24" s="395"/>
      <c r="U24" s="384"/>
      <c r="V24" s="395"/>
      <c r="W24" s="395"/>
      <c r="X24" s="395"/>
      <c r="Y24" s="395"/>
      <c r="Z24" s="395"/>
      <c r="AA24" s="395"/>
      <c r="AB24" s="395"/>
      <c r="AC24" s="395"/>
      <c r="AD24" s="395"/>
      <c r="AE24" s="395"/>
      <c r="AF24" s="395"/>
      <c r="AG24" s="395"/>
      <c r="AH24" s="395"/>
      <c r="AI24" s="395"/>
      <c r="AJ24" s="395"/>
      <c r="AK24" s="395"/>
      <c r="AL24" s="395"/>
      <c r="AM24" s="395"/>
      <c r="AN24" s="395"/>
      <c r="AO24" s="395"/>
      <c r="AP24" s="395"/>
      <c r="AQ24" s="395"/>
      <c r="AR24" s="395"/>
    </row>
    <row r="25" spans="1:44" s="393" customFormat="1" ht="39.6" x14ac:dyDescent="0.25">
      <c r="A25" s="396" t="s">
        <v>216</v>
      </c>
      <c r="B25" s="397" t="s">
        <v>214</v>
      </c>
      <c r="C25" s="409" t="s">
        <v>678</v>
      </c>
      <c r="D25" s="397" t="s">
        <v>217</v>
      </c>
      <c r="E25" s="399">
        <v>6</v>
      </c>
      <c r="F25" s="399" t="s">
        <v>664</v>
      </c>
      <c r="G25" s="400">
        <v>0</v>
      </c>
      <c r="H25" s="401" t="s">
        <v>655</v>
      </c>
      <c r="I25" s="402" t="s">
        <v>652</v>
      </c>
      <c r="J25" s="402" t="s">
        <v>666</v>
      </c>
      <c r="K25" s="392" t="s">
        <v>653</v>
      </c>
      <c r="P25" s="402" t="s">
        <v>679</v>
      </c>
      <c r="S25" s="392"/>
      <c r="T25" s="395"/>
      <c r="U25" s="384"/>
      <c r="V25" s="395"/>
      <c r="W25" s="395"/>
      <c r="X25" s="395"/>
      <c r="Y25" s="395"/>
      <c r="Z25" s="395"/>
      <c r="AA25" s="395"/>
      <c r="AB25" s="395"/>
      <c r="AC25" s="395"/>
      <c r="AD25" s="395"/>
      <c r="AE25" s="395"/>
      <c r="AF25" s="395"/>
      <c r="AG25" s="395"/>
      <c r="AH25" s="395"/>
      <c r="AI25" s="395"/>
      <c r="AJ25" s="395"/>
      <c r="AK25" s="395"/>
      <c r="AL25" s="395"/>
      <c r="AM25" s="395"/>
      <c r="AN25" s="395"/>
      <c r="AO25" s="395"/>
      <c r="AP25" s="395"/>
      <c r="AQ25" s="395"/>
      <c r="AR25" s="395"/>
    </row>
    <row r="26" spans="1:44" s="393" customFormat="1" ht="26.4" x14ac:dyDescent="0.25">
      <c r="A26" s="396" t="s">
        <v>218</v>
      </c>
      <c r="B26" s="397" t="s">
        <v>214</v>
      </c>
      <c r="C26" s="398" t="s">
        <v>199</v>
      </c>
      <c r="D26" s="397" t="s">
        <v>219</v>
      </c>
      <c r="E26" s="399">
        <v>6</v>
      </c>
      <c r="F26" s="399" t="s">
        <v>668</v>
      </c>
      <c r="G26" s="400">
        <v>0</v>
      </c>
      <c r="H26" s="390" t="s">
        <v>495</v>
      </c>
      <c r="I26" s="408" t="s">
        <v>652</v>
      </c>
      <c r="J26" s="408" t="s">
        <v>666</v>
      </c>
      <c r="K26" s="407" t="s">
        <v>653</v>
      </c>
      <c r="P26" s="402" t="s">
        <v>653</v>
      </c>
      <c r="S26" s="392"/>
      <c r="T26" s="395"/>
      <c r="U26" s="384"/>
      <c r="V26" s="395"/>
      <c r="W26" s="395"/>
      <c r="X26" s="395"/>
      <c r="Y26" s="395"/>
      <c r="Z26" s="395"/>
      <c r="AA26" s="395"/>
      <c r="AB26" s="395"/>
      <c r="AC26" s="395"/>
      <c r="AD26" s="395"/>
      <c r="AE26" s="395"/>
      <c r="AF26" s="395"/>
      <c r="AG26" s="395"/>
      <c r="AH26" s="395"/>
      <c r="AI26" s="395"/>
      <c r="AJ26" s="395"/>
      <c r="AK26" s="395"/>
      <c r="AL26" s="395"/>
      <c r="AM26" s="395"/>
      <c r="AN26" s="395"/>
      <c r="AO26" s="395"/>
      <c r="AP26" s="395"/>
      <c r="AQ26" s="395"/>
      <c r="AR26" s="395"/>
    </row>
    <row r="27" spans="1:44" s="393" customFormat="1" ht="26.4" x14ac:dyDescent="0.25">
      <c r="A27" s="396" t="s">
        <v>220</v>
      </c>
      <c r="B27" s="397" t="s">
        <v>214</v>
      </c>
      <c r="C27" s="398" t="s">
        <v>680</v>
      </c>
      <c r="D27" s="397" t="s">
        <v>222</v>
      </c>
      <c r="E27" s="399">
        <v>5</v>
      </c>
      <c r="F27" s="399" t="s">
        <v>654</v>
      </c>
      <c r="G27" s="400">
        <v>0</v>
      </c>
      <c r="H27" s="401" t="s">
        <v>656</v>
      </c>
      <c r="I27" s="402" t="s">
        <v>652</v>
      </c>
      <c r="J27" s="402" t="s">
        <v>666</v>
      </c>
      <c r="K27" s="392" t="s">
        <v>653</v>
      </c>
      <c r="Q27" s="403"/>
      <c r="S27" s="392"/>
      <c r="T27" s="395"/>
      <c r="U27" s="384"/>
      <c r="V27" s="395"/>
      <c r="W27" s="395"/>
      <c r="X27" s="395"/>
      <c r="Y27" s="395"/>
      <c r="Z27" s="395"/>
      <c r="AA27" s="395"/>
      <c r="AB27" s="395"/>
      <c r="AC27" s="395"/>
      <c r="AD27" s="395"/>
      <c r="AE27" s="395"/>
      <c r="AF27" s="395"/>
      <c r="AG27" s="395"/>
      <c r="AH27" s="395"/>
      <c r="AI27" s="395"/>
      <c r="AJ27" s="395"/>
      <c r="AK27" s="395"/>
      <c r="AL27" s="395"/>
      <c r="AM27" s="395"/>
      <c r="AN27" s="395"/>
      <c r="AO27" s="395"/>
      <c r="AP27" s="395"/>
      <c r="AQ27" s="395"/>
      <c r="AR27" s="395"/>
    </row>
    <row r="28" spans="1:44" s="393" customFormat="1" ht="26.4" x14ac:dyDescent="0.25">
      <c r="A28" s="396" t="s">
        <v>223</v>
      </c>
      <c r="B28" s="397" t="s">
        <v>214</v>
      </c>
      <c r="C28" s="398" t="s">
        <v>199</v>
      </c>
      <c r="D28" s="397" t="s">
        <v>224</v>
      </c>
      <c r="E28" s="399">
        <v>6</v>
      </c>
      <c r="F28" s="399" t="s">
        <v>664</v>
      </c>
      <c r="G28" s="400">
        <v>0</v>
      </c>
      <c r="H28" s="390" t="s">
        <v>495</v>
      </c>
      <c r="I28" s="408" t="s">
        <v>652</v>
      </c>
      <c r="J28" s="408" t="s">
        <v>666</v>
      </c>
      <c r="K28" s="407" t="s">
        <v>653</v>
      </c>
      <c r="Q28" s="404"/>
      <c r="S28" s="392"/>
      <c r="T28" s="395"/>
      <c r="U28" s="384"/>
      <c r="V28" s="395"/>
      <c r="W28" s="395"/>
      <c r="X28" s="395"/>
      <c r="Y28" s="395"/>
      <c r="Z28" s="395"/>
      <c r="AA28" s="395"/>
      <c r="AB28" s="395"/>
      <c r="AC28" s="395"/>
      <c r="AD28" s="395"/>
      <c r="AE28" s="395"/>
      <c r="AF28" s="395"/>
      <c r="AG28" s="395"/>
      <c r="AH28" s="395"/>
      <c r="AI28" s="395"/>
      <c r="AJ28" s="395"/>
      <c r="AK28" s="395"/>
      <c r="AL28" s="395"/>
      <c r="AM28" s="395"/>
      <c r="AN28" s="395"/>
      <c r="AO28" s="395"/>
      <c r="AP28" s="395"/>
      <c r="AQ28" s="395"/>
      <c r="AR28" s="395"/>
    </row>
    <row r="29" spans="1:44" s="393" customFormat="1" ht="26.4" x14ac:dyDescent="0.3">
      <c r="A29" s="396" t="s">
        <v>225</v>
      </c>
      <c r="B29" s="397" t="s">
        <v>214</v>
      </c>
      <c r="C29" s="398" t="s">
        <v>199</v>
      </c>
      <c r="D29" s="397" t="s">
        <v>226</v>
      </c>
      <c r="E29" s="399">
        <v>6</v>
      </c>
      <c r="F29" s="399" t="s">
        <v>654</v>
      </c>
      <c r="G29" s="400">
        <v>0</v>
      </c>
      <c r="H29" s="390" t="s">
        <v>495</v>
      </c>
      <c r="I29" s="408" t="s">
        <v>652</v>
      </c>
      <c r="J29" s="408" t="s">
        <v>666</v>
      </c>
      <c r="K29" s="407" t="s">
        <v>653</v>
      </c>
      <c r="Q29" s="404"/>
      <c r="R29"/>
      <c r="S29" s="404"/>
      <c r="T29" s="395"/>
      <c r="U29" s="384"/>
      <c r="V29" s="395"/>
      <c r="W29" s="395"/>
      <c r="X29" s="395"/>
      <c r="Y29" s="395"/>
      <c r="Z29" s="395"/>
      <c r="AA29" s="395"/>
      <c r="AB29" s="395"/>
      <c r="AC29" s="395"/>
      <c r="AD29" s="395"/>
      <c r="AE29" s="395"/>
      <c r="AF29" s="395"/>
      <c r="AG29" s="395"/>
      <c r="AH29" s="395"/>
      <c r="AI29" s="395"/>
      <c r="AJ29" s="395"/>
      <c r="AK29" s="395"/>
      <c r="AL29" s="395"/>
      <c r="AM29" s="395"/>
      <c r="AN29" s="395"/>
      <c r="AO29" s="395"/>
      <c r="AP29" s="395"/>
      <c r="AQ29" s="395"/>
      <c r="AR29" s="395"/>
    </row>
    <row r="30" spans="1:44" s="393" customFormat="1" ht="26.4" x14ac:dyDescent="0.3">
      <c r="A30" s="396" t="s">
        <v>227</v>
      </c>
      <c r="B30" s="397" t="s">
        <v>214</v>
      </c>
      <c r="C30" s="398" t="s">
        <v>680</v>
      </c>
      <c r="D30" s="397" t="s">
        <v>228</v>
      </c>
      <c r="E30" s="399">
        <v>3</v>
      </c>
      <c r="F30" s="399" t="s">
        <v>654</v>
      </c>
      <c r="G30" s="400">
        <v>0</v>
      </c>
      <c r="H30" s="401" t="s">
        <v>656</v>
      </c>
      <c r="I30" s="402" t="s">
        <v>652</v>
      </c>
      <c r="J30" s="402" t="s">
        <v>666</v>
      </c>
      <c r="K30" s="392" t="s">
        <v>653</v>
      </c>
      <c r="P30"/>
      <c r="Q30" s="403"/>
      <c r="R30"/>
      <c r="S30" s="404"/>
      <c r="T30" s="395"/>
      <c r="U30" s="384"/>
      <c r="V30" s="395"/>
      <c r="W30" s="395"/>
      <c r="X30" s="395"/>
      <c r="Y30" s="395"/>
      <c r="Z30" s="395"/>
      <c r="AA30" s="395"/>
      <c r="AB30" s="395"/>
      <c r="AC30" s="395"/>
      <c r="AD30" s="395"/>
      <c r="AE30" s="395"/>
      <c r="AF30" s="395"/>
      <c r="AG30" s="395"/>
      <c r="AH30" s="395"/>
      <c r="AI30" s="395"/>
      <c r="AJ30" s="395"/>
      <c r="AK30" s="395"/>
      <c r="AL30" s="395"/>
      <c r="AM30" s="395"/>
      <c r="AN30" s="395"/>
      <c r="AO30" s="395"/>
      <c r="AP30" s="395"/>
      <c r="AQ30" s="395"/>
      <c r="AR30" s="395"/>
    </row>
    <row r="31" spans="1:44" s="393" customFormat="1" ht="26.4" x14ac:dyDescent="0.3">
      <c r="A31" s="396" t="s">
        <v>229</v>
      </c>
      <c r="B31" s="397" t="s">
        <v>214</v>
      </c>
      <c r="C31" s="398" t="s">
        <v>680</v>
      </c>
      <c r="D31" s="397" t="s">
        <v>230</v>
      </c>
      <c r="E31" s="399">
        <v>6</v>
      </c>
      <c r="F31" s="399" t="s">
        <v>668</v>
      </c>
      <c r="G31" s="400">
        <v>0</v>
      </c>
      <c r="H31" s="401" t="s">
        <v>656</v>
      </c>
      <c r="I31" s="402" t="s">
        <v>652</v>
      </c>
      <c r="J31" s="402" t="s">
        <v>666</v>
      </c>
      <c r="K31" s="392" t="s">
        <v>653</v>
      </c>
      <c r="P31"/>
      <c r="Q31" s="403"/>
      <c r="R31"/>
      <c r="S31" s="404"/>
      <c r="T31" s="395"/>
      <c r="U31" s="384"/>
      <c r="V31" s="395"/>
      <c r="W31" s="395"/>
      <c r="X31" s="395"/>
      <c r="Y31" s="395"/>
      <c r="Z31" s="395"/>
      <c r="AA31" s="395"/>
      <c r="AB31" s="395"/>
      <c r="AC31" s="395"/>
      <c r="AD31" s="395"/>
      <c r="AE31" s="395"/>
      <c r="AF31" s="395"/>
      <c r="AG31" s="395"/>
      <c r="AH31" s="395"/>
      <c r="AI31" s="395"/>
      <c r="AJ31" s="395"/>
      <c r="AK31" s="395"/>
      <c r="AL31" s="395"/>
      <c r="AM31" s="395"/>
      <c r="AN31" s="395"/>
      <c r="AO31" s="395"/>
      <c r="AP31" s="395"/>
      <c r="AQ31" s="395"/>
      <c r="AR31" s="395"/>
    </row>
    <row r="32" spans="1:44" s="393" customFormat="1" ht="26.4" x14ac:dyDescent="0.3">
      <c r="A32" s="396" t="s">
        <v>231</v>
      </c>
      <c r="B32" s="397" t="s">
        <v>214</v>
      </c>
      <c r="C32" s="398" t="s">
        <v>680</v>
      </c>
      <c r="D32" s="397" t="s">
        <v>232</v>
      </c>
      <c r="E32" s="399">
        <v>6</v>
      </c>
      <c r="F32" s="399" t="s">
        <v>670</v>
      </c>
      <c r="G32" s="400">
        <v>0</v>
      </c>
      <c r="H32" s="401" t="s">
        <v>656</v>
      </c>
      <c r="I32" s="402" t="s">
        <v>652</v>
      </c>
      <c r="J32" s="402" t="s">
        <v>666</v>
      </c>
      <c r="K32" s="392" t="s">
        <v>653</v>
      </c>
      <c r="Q32" s="403"/>
      <c r="R32"/>
      <c r="S32" s="404"/>
      <c r="T32" s="395"/>
      <c r="U32" s="384"/>
      <c r="V32" s="395"/>
      <c r="W32" s="395"/>
      <c r="X32" s="395"/>
      <c r="Y32" s="395"/>
      <c r="Z32" s="395"/>
      <c r="AA32" s="395"/>
      <c r="AB32" s="395"/>
      <c r="AC32" s="395"/>
      <c r="AD32" s="395"/>
      <c r="AE32" s="395"/>
      <c r="AF32" s="395"/>
      <c r="AG32" s="395"/>
      <c r="AH32" s="395"/>
      <c r="AI32" s="395"/>
      <c r="AJ32" s="395"/>
      <c r="AK32" s="395"/>
      <c r="AL32" s="395"/>
      <c r="AM32" s="395"/>
      <c r="AN32" s="395"/>
      <c r="AO32" s="395"/>
      <c r="AP32" s="395"/>
      <c r="AQ32" s="395"/>
      <c r="AR32" s="395"/>
    </row>
    <row r="33" spans="1:44" s="393" customFormat="1" ht="26.4" x14ac:dyDescent="0.3">
      <c r="A33" s="396" t="s">
        <v>233</v>
      </c>
      <c r="B33" s="397" t="s">
        <v>214</v>
      </c>
      <c r="C33" s="398" t="s">
        <v>680</v>
      </c>
      <c r="D33" s="397" t="s">
        <v>234</v>
      </c>
      <c r="E33" s="399">
        <v>6</v>
      </c>
      <c r="F33" s="399" t="s">
        <v>664</v>
      </c>
      <c r="G33" s="400">
        <v>0</v>
      </c>
      <c r="H33" s="401" t="s">
        <v>656</v>
      </c>
      <c r="I33" s="402" t="s">
        <v>652</v>
      </c>
      <c r="J33" s="402" t="s">
        <v>666</v>
      </c>
      <c r="K33" s="392" t="s">
        <v>653</v>
      </c>
      <c r="Q33" s="403"/>
      <c r="R33"/>
      <c r="S33" s="394"/>
      <c r="T33" s="395"/>
      <c r="U33" s="384"/>
      <c r="V33" s="395"/>
      <c r="W33" s="395"/>
      <c r="X33" s="395"/>
      <c r="Y33" s="395"/>
      <c r="Z33" s="395"/>
      <c r="AA33" s="395"/>
      <c r="AB33" s="395"/>
      <c r="AC33" s="395"/>
      <c r="AD33" s="395"/>
      <c r="AE33" s="395"/>
      <c r="AF33" s="395"/>
      <c r="AG33" s="395"/>
      <c r="AH33" s="395"/>
      <c r="AI33" s="395"/>
      <c r="AJ33" s="395"/>
      <c r="AK33" s="395"/>
      <c r="AL33" s="395"/>
      <c r="AM33" s="395"/>
      <c r="AN33" s="395"/>
      <c r="AO33" s="395"/>
      <c r="AP33" s="395"/>
      <c r="AQ33" s="395"/>
      <c r="AR33" s="395"/>
    </row>
    <row r="34" spans="1:44" s="393" customFormat="1" ht="39.6" x14ac:dyDescent="0.3">
      <c r="A34" s="396" t="s">
        <v>237</v>
      </c>
      <c r="B34" s="397" t="s">
        <v>238</v>
      </c>
      <c r="C34" s="409" t="s">
        <v>681</v>
      </c>
      <c r="D34" s="397" t="s">
        <v>239</v>
      </c>
      <c r="E34" s="399">
        <v>6</v>
      </c>
      <c r="F34" s="399" t="s">
        <v>670</v>
      </c>
      <c r="G34" s="400">
        <v>0</v>
      </c>
      <c r="H34" s="401" t="s">
        <v>655</v>
      </c>
      <c r="I34" s="402" t="s">
        <v>652</v>
      </c>
      <c r="J34" s="402" t="s">
        <v>666</v>
      </c>
      <c r="K34" s="410" t="s">
        <v>671</v>
      </c>
      <c r="Q34" s="403"/>
      <c r="R34"/>
      <c r="S34" s="404"/>
      <c r="T34" s="395"/>
      <c r="U34" s="384"/>
      <c r="V34" s="395"/>
      <c r="W34" s="395"/>
      <c r="X34" s="395"/>
      <c r="Y34" s="395"/>
      <c r="Z34" s="395"/>
      <c r="AA34" s="395"/>
      <c r="AB34" s="395"/>
      <c r="AC34" s="395"/>
      <c r="AD34" s="395"/>
      <c r="AE34" s="395"/>
      <c r="AF34" s="395"/>
      <c r="AG34" s="395"/>
      <c r="AH34" s="395"/>
      <c r="AI34" s="395"/>
      <c r="AJ34" s="395"/>
      <c r="AK34" s="395"/>
      <c r="AL34" s="395"/>
      <c r="AM34" s="395"/>
      <c r="AN34" s="395"/>
      <c r="AO34" s="395"/>
      <c r="AP34" s="395"/>
      <c r="AQ34" s="395"/>
      <c r="AR34" s="395"/>
    </row>
    <row r="35" spans="1:44" s="393" customFormat="1" ht="26.4" x14ac:dyDescent="0.3">
      <c r="A35" s="396" t="s">
        <v>240</v>
      </c>
      <c r="B35" s="397" t="s">
        <v>238</v>
      </c>
      <c r="C35" s="411" t="s">
        <v>682</v>
      </c>
      <c r="D35" s="397" t="s">
        <v>241</v>
      </c>
      <c r="E35" s="399">
        <v>6</v>
      </c>
      <c r="F35" s="399" t="s">
        <v>670</v>
      </c>
      <c r="G35" s="400">
        <v>0</v>
      </c>
      <c r="H35" s="401" t="s">
        <v>657</v>
      </c>
      <c r="I35" s="402" t="s">
        <v>652</v>
      </c>
      <c r="J35" s="402" t="s">
        <v>666</v>
      </c>
      <c r="K35" s="392" t="s">
        <v>653</v>
      </c>
      <c r="Q35" s="403"/>
      <c r="R35"/>
      <c r="S35" s="394"/>
      <c r="T35" s="395"/>
      <c r="U35" s="384"/>
      <c r="V35" s="395"/>
      <c r="W35" s="395"/>
      <c r="X35" s="395"/>
      <c r="Y35" s="395"/>
      <c r="Z35" s="395"/>
      <c r="AA35" s="395"/>
      <c r="AB35" s="395"/>
      <c r="AC35" s="395"/>
      <c r="AD35" s="395"/>
      <c r="AE35" s="395"/>
      <c r="AF35" s="395"/>
      <c r="AG35" s="395"/>
      <c r="AH35" s="395"/>
      <c r="AI35" s="395"/>
      <c r="AJ35" s="395"/>
      <c r="AK35" s="395"/>
      <c r="AL35" s="395"/>
      <c r="AM35" s="395"/>
      <c r="AN35" s="395"/>
      <c r="AO35" s="395"/>
      <c r="AP35" s="395"/>
      <c r="AQ35" s="395"/>
      <c r="AR35" s="395"/>
    </row>
    <row r="36" spans="1:44" s="393" customFormat="1" ht="39.6" x14ac:dyDescent="0.3">
      <c r="A36" s="396" t="s">
        <v>242</v>
      </c>
      <c r="B36" s="397" t="s">
        <v>238</v>
      </c>
      <c r="C36" s="409" t="s">
        <v>681</v>
      </c>
      <c r="D36" s="397" t="s">
        <v>243</v>
      </c>
      <c r="E36" s="399">
        <v>6</v>
      </c>
      <c r="F36" s="399" t="s">
        <v>654</v>
      </c>
      <c r="G36" s="400">
        <v>0</v>
      </c>
      <c r="H36" s="401" t="s">
        <v>655</v>
      </c>
      <c r="I36" s="402" t="s">
        <v>652</v>
      </c>
      <c r="J36" s="402" t="s">
        <v>666</v>
      </c>
      <c r="K36" s="410" t="s">
        <v>671</v>
      </c>
      <c r="Q36" s="403"/>
      <c r="R36"/>
      <c r="S36" s="394"/>
      <c r="T36" s="395"/>
      <c r="U36" s="384"/>
      <c r="V36" s="395"/>
      <c r="W36" s="395"/>
      <c r="X36" s="395"/>
      <c r="Y36" s="395"/>
      <c r="Z36" s="395"/>
      <c r="AA36" s="395"/>
      <c r="AB36" s="395"/>
      <c r="AC36" s="395"/>
      <c r="AD36" s="395"/>
      <c r="AE36" s="395"/>
      <c r="AF36" s="395"/>
      <c r="AG36" s="395"/>
      <c r="AH36" s="395"/>
      <c r="AI36" s="395"/>
      <c r="AJ36" s="395"/>
      <c r="AK36" s="395"/>
      <c r="AL36" s="395"/>
      <c r="AM36" s="395"/>
      <c r="AN36" s="395"/>
      <c r="AO36" s="395"/>
      <c r="AP36" s="395"/>
      <c r="AQ36" s="395"/>
      <c r="AR36" s="395"/>
    </row>
    <row r="37" spans="1:44" s="393" customFormat="1" ht="39.6" x14ac:dyDescent="0.3">
      <c r="A37" s="396" t="s">
        <v>244</v>
      </c>
      <c r="B37" s="397" t="s">
        <v>238</v>
      </c>
      <c r="C37" s="409" t="s">
        <v>681</v>
      </c>
      <c r="D37" s="397" t="s">
        <v>245</v>
      </c>
      <c r="E37" s="399">
        <v>6</v>
      </c>
      <c r="F37" s="399" t="s">
        <v>664</v>
      </c>
      <c r="G37" s="400">
        <v>0</v>
      </c>
      <c r="H37" s="401" t="s">
        <v>655</v>
      </c>
      <c r="I37" s="402" t="s">
        <v>652</v>
      </c>
      <c r="J37" s="402" t="s">
        <v>666</v>
      </c>
      <c r="K37" s="410" t="s">
        <v>671</v>
      </c>
      <c r="Q37" s="403"/>
      <c r="R37"/>
      <c r="S37" s="404"/>
      <c r="T37" s="395"/>
      <c r="U37" s="384"/>
      <c r="V37" s="395"/>
      <c r="W37" s="395"/>
      <c r="X37" s="395"/>
      <c r="Y37" s="395"/>
      <c r="Z37" s="395"/>
      <c r="AA37" s="395"/>
      <c r="AB37" s="395"/>
      <c r="AC37" s="395"/>
      <c r="AD37" s="395"/>
      <c r="AE37" s="395"/>
      <c r="AF37" s="395"/>
      <c r="AG37" s="395"/>
      <c r="AH37" s="395"/>
      <c r="AI37" s="395"/>
      <c r="AJ37" s="395"/>
      <c r="AK37" s="395"/>
      <c r="AL37" s="395"/>
      <c r="AM37" s="395"/>
      <c r="AN37" s="395"/>
      <c r="AO37" s="395"/>
      <c r="AP37" s="395"/>
      <c r="AQ37" s="395"/>
      <c r="AR37" s="395"/>
    </row>
    <row r="38" spans="1:44" s="393" customFormat="1" ht="39.6" x14ac:dyDescent="0.3">
      <c r="A38" s="396" t="s">
        <v>246</v>
      </c>
      <c r="B38" s="397" t="s">
        <v>238</v>
      </c>
      <c r="C38" s="409" t="s">
        <v>678</v>
      </c>
      <c r="D38" s="412" t="s">
        <v>247</v>
      </c>
      <c r="E38" s="399">
        <v>6</v>
      </c>
      <c r="F38" s="399" t="s">
        <v>668</v>
      </c>
      <c r="G38" s="400">
        <v>0</v>
      </c>
      <c r="H38" s="401" t="s">
        <v>655</v>
      </c>
      <c r="I38" s="402" t="s">
        <v>652</v>
      </c>
      <c r="J38" s="402" t="s">
        <v>666</v>
      </c>
      <c r="K38" s="392" t="s">
        <v>653</v>
      </c>
      <c r="P38"/>
      <c r="Q38" s="403"/>
      <c r="R38"/>
      <c r="S38" s="384"/>
      <c r="T38" s="395"/>
      <c r="U38" s="384"/>
      <c r="V38" s="395"/>
      <c r="W38" s="395"/>
      <c r="X38" s="395"/>
      <c r="Y38" s="395"/>
      <c r="Z38" s="395"/>
      <c r="AA38" s="395"/>
      <c r="AB38" s="395"/>
      <c r="AC38" s="395"/>
      <c r="AD38" s="395"/>
      <c r="AE38" s="395"/>
      <c r="AF38" s="395"/>
      <c r="AG38" s="395"/>
      <c r="AH38" s="395"/>
      <c r="AI38" s="395"/>
      <c r="AJ38" s="395"/>
      <c r="AK38" s="395"/>
      <c r="AL38" s="395"/>
      <c r="AM38" s="395"/>
      <c r="AN38" s="395"/>
      <c r="AO38" s="395"/>
      <c r="AP38" s="395"/>
      <c r="AQ38" s="395"/>
      <c r="AR38" s="395"/>
    </row>
    <row r="39" spans="1:44" s="393" customFormat="1" ht="39.6" x14ac:dyDescent="0.3">
      <c r="A39" s="396" t="s">
        <v>248</v>
      </c>
      <c r="B39" s="397" t="s">
        <v>238</v>
      </c>
      <c r="C39" s="409" t="s">
        <v>683</v>
      </c>
      <c r="D39" s="412" t="s">
        <v>249</v>
      </c>
      <c r="E39" s="399">
        <v>6</v>
      </c>
      <c r="F39" s="399" t="s">
        <v>654</v>
      </c>
      <c r="G39" s="400">
        <v>0</v>
      </c>
      <c r="H39" s="401" t="s">
        <v>657</v>
      </c>
      <c r="I39" s="402" t="s">
        <v>652</v>
      </c>
      <c r="J39" s="402" t="s">
        <v>666</v>
      </c>
      <c r="K39" s="410" t="s">
        <v>671</v>
      </c>
      <c r="Q39" s="403"/>
      <c r="R39"/>
      <c r="S39" s="384"/>
      <c r="T39" s="395"/>
      <c r="U39" s="384"/>
      <c r="V39" s="395"/>
      <c r="W39" s="395"/>
      <c r="X39" s="395"/>
      <c r="Y39" s="395"/>
      <c r="Z39" s="395"/>
      <c r="AA39" s="395"/>
      <c r="AB39" s="395"/>
      <c r="AC39" s="395"/>
      <c r="AD39" s="395"/>
      <c r="AE39" s="395"/>
      <c r="AF39" s="395"/>
      <c r="AG39" s="395"/>
      <c r="AH39" s="395"/>
      <c r="AI39" s="395"/>
      <c r="AJ39" s="395"/>
      <c r="AK39" s="395"/>
      <c r="AL39" s="395"/>
      <c r="AM39" s="395"/>
      <c r="AN39" s="395"/>
      <c r="AO39" s="395"/>
      <c r="AP39" s="395"/>
      <c r="AQ39" s="395"/>
      <c r="AR39" s="395"/>
    </row>
    <row r="40" spans="1:44" s="393" customFormat="1" ht="26.4" x14ac:dyDescent="0.3">
      <c r="A40" s="396" t="s">
        <v>250</v>
      </c>
      <c r="B40" s="397" t="s">
        <v>238</v>
      </c>
      <c r="C40" s="411" t="s">
        <v>682</v>
      </c>
      <c r="D40" s="412" t="s">
        <v>251</v>
      </c>
      <c r="E40" s="399">
        <v>6</v>
      </c>
      <c r="F40" s="399" t="s">
        <v>654</v>
      </c>
      <c r="G40" s="400">
        <v>0</v>
      </c>
      <c r="H40" s="401" t="s">
        <v>657</v>
      </c>
      <c r="I40" s="402" t="s">
        <v>652</v>
      </c>
      <c r="J40" s="402" t="s">
        <v>666</v>
      </c>
      <c r="K40" s="392" t="s">
        <v>653</v>
      </c>
      <c r="Q40" s="403"/>
      <c r="R40"/>
      <c r="S40" s="384"/>
      <c r="T40" s="395"/>
      <c r="U40" s="384"/>
      <c r="V40" s="395"/>
      <c r="W40" s="395"/>
      <c r="X40" s="395"/>
      <c r="Y40" s="395"/>
      <c r="Z40" s="395"/>
      <c r="AA40" s="395"/>
      <c r="AB40" s="395"/>
      <c r="AC40" s="395"/>
      <c r="AD40" s="395"/>
      <c r="AE40" s="395"/>
      <c r="AF40" s="395"/>
      <c r="AG40" s="395"/>
      <c r="AH40" s="395"/>
      <c r="AI40" s="395"/>
      <c r="AJ40" s="395"/>
      <c r="AK40" s="395"/>
      <c r="AL40" s="395"/>
      <c r="AM40" s="395"/>
      <c r="AN40" s="395"/>
      <c r="AO40" s="395"/>
      <c r="AP40" s="395"/>
      <c r="AQ40" s="395"/>
      <c r="AR40" s="395"/>
    </row>
    <row r="41" spans="1:44" s="393" customFormat="1" ht="39.6" x14ac:dyDescent="0.3">
      <c r="A41" s="396" t="s">
        <v>252</v>
      </c>
      <c r="B41" s="397" t="s">
        <v>238</v>
      </c>
      <c r="C41" s="409" t="s">
        <v>681</v>
      </c>
      <c r="D41" s="397" t="s">
        <v>253</v>
      </c>
      <c r="E41" s="399">
        <v>6</v>
      </c>
      <c r="F41" s="399" t="s">
        <v>668</v>
      </c>
      <c r="G41" s="400">
        <v>0</v>
      </c>
      <c r="H41" s="401" t="s">
        <v>655</v>
      </c>
      <c r="I41" s="402" t="s">
        <v>652</v>
      </c>
      <c r="J41" s="402" t="s">
        <v>666</v>
      </c>
      <c r="K41" s="410" t="s">
        <v>671</v>
      </c>
      <c r="Q41" s="403"/>
      <c r="R41"/>
      <c r="S41" s="384"/>
      <c r="T41" s="395"/>
      <c r="U41" s="384"/>
      <c r="V41" s="395"/>
      <c r="W41" s="395"/>
      <c r="X41" s="395"/>
      <c r="Y41" s="395"/>
      <c r="Z41" s="395"/>
      <c r="AA41" s="395"/>
      <c r="AB41" s="395"/>
      <c r="AC41" s="395"/>
      <c r="AD41" s="395"/>
      <c r="AE41" s="395"/>
      <c r="AF41" s="395"/>
      <c r="AG41" s="395"/>
      <c r="AH41" s="395"/>
      <c r="AI41" s="395"/>
      <c r="AJ41" s="395"/>
      <c r="AK41" s="395"/>
      <c r="AL41" s="395"/>
      <c r="AM41" s="395"/>
      <c r="AN41" s="395"/>
      <c r="AO41" s="395"/>
      <c r="AP41" s="395"/>
      <c r="AQ41" s="395"/>
      <c r="AR41" s="395"/>
    </row>
    <row r="42" spans="1:44" s="393" customFormat="1" ht="39.6" x14ac:dyDescent="0.3">
      <c r="A42" s="396" t="s">
        <v>254</v>
      </c>
      <c r="B42" s="397" t="s">
        <v>238</v>
      </c>
      <c r="C42" s="409" t="s">
        <v>678</v>
      </c>
      <c r="D42" s="397" t="s">
        <v>255</v>
      </c>
      <c r="E42" s="399">
        <v>6</v>
      </c>
      <c r="F42" s="399" t="s">
        <v>670</v>
      </c>
      <c r="G42" s="400">
        <v>0</v>
      </c>
      <c r="H42" s="401" t="s">
        <v>655</v>
      </c>
      <c r="I42" s="402" t="s">
        <v>652</v>
      </c>
      <c r="J42" s="402" t="s">
        <v>666</v>
      </c>
      <c r="K42" s="392" t="s">
        <v>653</v>
      </c>
      <c r="Q42" s="403"/>
      <c r="R42"/>
      <c r="S42" s="384"/>
      <c r="T42" s="395"/>
      <c r="U42" s="384"/>
      <c r="V42" s="395"/>
      <c r="W42" s="395"/>
      <c r="X42" s="395"/>
      <c r="Y42" s="395"/>
      <c r="Z42" s="395"/>
      <c r="AA42" s="395"/>
      <c r="AB42" s="395"/>
      <c r="AC42" s="395"/>
      <c r="AD42" s="395"/>
      <c r="AE42" s="395"/>
      <c r="AF42" s="395"/>
      <c r="AG42" s="395"/>
      <c r="AH42" s="395"/>
      <c r="AI42" s="395"/>
      <c r="AJ42" s="395"/>
      <c r="AK42" s="395"/>
      <c r="AL42" s="395"/>
      <c r="AM42" s="395"/>
      <c r="AN42" s="395"/>
      <c r="AO42" s="395"/>
      <c r="AP42" s="395"/>
      <c r="AQ42" s="395"/>
      <c r="AR42" s="395"/>
    </row>
    <row r="43" spans="1:44" s="393" customFormat="1" ht="39.6" x14ac:dyDescent="0.3">
      <c r="A43" s="396" t="s">
        <v>256</v>
      </c>
      <c r="B43" s="397" t="s">
        <v>238</v>
      </c>
      <c r="C43" s="409" t="s">
        <v>681</v>
      </c>
      <c r="D43" s="397" t="s">
        <v>257</v>
      </c>
      <c r="E43" s="399">
        <v>6</v>
      </c>
      <c r="F43" s="399" t="s">
        <v>664</v>
      </c>
      <c r="G43" s="400">
        <v>0</v>
      </c>
      <c r="H43" s="401" t="s">
        <v>655</v>
      </c>
      <c r="I43" s="402" t="s">
        <v>652</v>
      </c>
      <c r="J43" s="402" t="s">
        <v>666</v>
      </c>
      <c r="K43" s="410" t="s">
        <v>671</v>
      </c>
      <c r="Q43" s="403"/>
      <c r="R43"/>
      <c r="S43" s="384"/>
      <c r="T43" s="395"/>
      <c r="U43" s="384"/>
      <c r="V43" s="395"/>
      <c r="W43" s="395"/>
      <c r="X43" s="395"/>
      <c r="Y43" s="395"/>
      <c r="Z43" s="395"/>
      <c r="AA43" s="395"/>
      <c r="AB43" s="395"/>
      <c r="AC43" s="395"/>
      <c r="AD43" s="395"/>
      <c r="AE43" s="395"/>
      <c r="AF43" s="395"/>
      <c r="AG43" s="395"/>
      <c r="AH43" s="395"/>
      <c r="AI43" s="395"/>
      <c r="AJ43" s="395"/>
      <c r="AK43" s="395"/>
      <c r="AL43" s="395"/>
      <c r="AM43" s="395"/>
      <c r="AN43" s="395"/>
      <c r="AO43" s="395"/>
      <c r="AP43" s="395"/>
      <c r="AQ43" s="395"/>
      <c r="AR43" s="395"/>
    </row>
    <row r="44" spans="1:44" s="393" customFormat="1" ht="39.6" x14ac:dyDescent="0.3">
      <c r="A44" s="396" t="s">
        <v>258</v>
      </c>
      <c r="B44" s="397" t="s">
        <v>238</v>
      </c>
      <c r="C44" s="409" t="s">
        <v>681</v>
      </c>
      <c r="D44" s="412" t="s">
        <v>259</v>
      </c>
      <c r="E44" s="399">
        <v>6</v>
      </c>
      <c r="F44" s="399" t="s">
        <v>664</v>
      </c>
      <c r="G44" s="400">
        <v>0</v>
      </c>
      <c r="H44" s="401" t="s">
        <v>655</v>
      </c>
      <c r="I44" s="402" t="s">
        <v>652</v>
      </c>
      <c r="J44" s="402" t="s">
        <v>666</v>
      </c>
      <c r="K44" s="410" t="s">
        <v>671</v>
      </c>
      <c r="P44" s="392"/>
      <c r="Q44" s="403"/>
      <c r="R44"/>
      <c r="S44" s="384"/>
      <c r="T44" s="395"/>
      <c r="U44" s="384"/>
      <c r="V44" s="395"/>
      <c r="W44" s="395"/>
      <c r="X44" s="395"/>
      <c r="Y44" s="395"/>
      <c r="Z44" s="395"/>
      <c r="AA44" s="395"/>
      <c r="AB44" s="395"/>
      <c r="AC44" s="395"/>
      <c r="AD44" s="395"/>
      <c r="AE44" s="395"/>
      <c r="AF44" s="395"/>
      <c r="AG44" s="395"/>
      <c r="AH44" s="395"/>
      <c r="AI44" s="395"/>
      <c r="AJ44" s="395"/>
      <c r="AK44" s="395"/>
      <c r="AL44" s="395"/>
      <c r="AM44" s="395"/>
      <c r="AN44" s="395"/>
      <c r="AO44" s="395"/>
      <c r="AP44" s="395"/>
      <c r="AQ44" s="395"/>
      <c r="AR44" s="395"/>
    </row>
    <row r="45" spans="1:44" s="393" customFormat="1" ht="39.6" x14ac:dyDescent="0.3">
      <c r="A45" s="396" t="s">
        <v>260</v>
      </c>
      <c r="B45" s="397" t="s">
        <v>238</v>
      </c>
      <c r="C45" s="409" t="s">
        <v>681</v>
      </c>
      <c r="D45" s="397" t="s">
        <v>684</v>
      </c>
      <c r="E45" s="399">
        <v>6</v>
      </c>
      <c r="F45" s="399" t="s">
        <v>668</v>
      </c>
      <c r="G45" s="400">
        <v>0</v>
      </c>
      <c r="H45" s="401" t="s">
        <v>655</v>
      </c>
      <c r="I45" s="402" t="s">
        <v>652</v>
      </c>
      <c r="J45" s="402" t="s">
        <v>666</v>
      </c>
      <c r="K45" s="410" t="s">
        <v>671</v>
      </c>
      <c r="P45" s="392"/>
      <c r="Q45" s="403"/>
      <c r="R45"/>
      <c r="S45" s="384"/>
      <c r="T45" s="395"/>
      <c r="U45" s="384"/>
      <c r="V45" s="395"/>
      <c r="W45" s="395"/>
      <c r="X45" s="395"/>
      <c r="Y45" s="395"/>
      <c r="Z45" s="395"/>
      <c r="AA45" s="395"/>
      <c r="AB45" s="395"/>
      <c r="AC45" s="395"/>
      <c r="AD45" s="395"/>
      <c r="AE45" s="395"/>
      <c r="AF45" s="395"/>
      <c r="AG45" s="395"/>
      <c r="AH45" s="395"/>
      <c r="AI45" s="395"/>
      <c r="AJ45" s="395"/>
      <c r="AK45" s="395"/>
      <c r="AL45" s="395"/>
      <c r="AM45" s="395"/>
      <c r="AN45" s="395"/>
      <c r="AO45" s="395"/>
      <c r="AP45" s="395"/>
      <c r="AQ45" s="395"/>
      <c r="AR45" s="395"/>
    </row>
    <row r="46" spans="1:44" s="393" customFormat="1" ht="26.4" x14ac:dyDescent="0.3">
      <c r="A46" s="396" t="s">
        <v>262</v>
      </c>
      <c r="B46" s="397" t="s">
        <v>238</v>
      </c>
      <c r="C46" s="411" t="s">
        <v>682</v>
      </c>
      <c r="D46" s="412" t="s">
        <v>263</v>
      </c>
      <c r="E46" s="399">
        <v>6</v>
      </c>
      <c r="F46" s="399" t="s">
        <v>654</v>
      </c>
      <c r="G46" s="400">
        <v>0</v>
      </c>
      <c r="H46" s="401" t="s">
        <v>657</v>
      </c>
      <c r="I46" s="402" t="s">
        <v>652</v>
      </c>
      <c r="J46" s="402" t="s">
        <v>666</v>
      </c>
      <c r="K46" s="392" t="s">
        <v>653</v>
      </c>
      <c r="P46" s="392"/>
      <c r="Q46" s="403"/>
      <c r="R46"/>
      <c r="S46" s="384"/>
      <c r="T46" s="395"/>
      <c r="U46" s="384"/>
      <c r="V46" s="395"/>
      <c r="W46" s="395"/>
      <c r="X46" s="395"/>
      <c r="Y46" s="395"/>
      <c r="Z46" s="395"/>
      <c r="AA46" s="395"/>
      <c r="AB46" s="395"/>
      <c r="AC46" s="395"/>
      <c r="AD46" s="395"/>
      <c r="AE46" s="395"/>
      <c r="AF46" s="395"/>
      <c r="AG46" s="395"/>
      <c r="AH46" s="395"/>
      <c r="AI46" s="395"/>
      <c r="AJ46" s="395"/>
      <c r="AK46" s="395"/>
      <c r="AL46" s="395"/>
      <c r="AM46" s="395"/>
      <c r="AN46" s="395"/>
      <c r="AO46" s="395"/>
      <c r="AP46" s="395"/>
      <c r="AQ46" s="395"/>
      <c r="AR46" s="395"/>
    </row>
    <row r="47" spans="1:44" s="393" customFormat="1" ht="26.4" x14ac:dyDescent="0.3">
      <c r="A47" s="396" t="s">
        <v>264</v>
      </c>
      <c r="B47" s="397" t="s">
        <v>238</v>
      </c>
      <c r="C47" s="411" t="s">
        <v>682</v>
      </c>
      <c r="D47" s="397" t="s">
        <v>685</v>
      </c>
      <c r="E47" s="399">
        <v>5</v>
      </c>
      <c r="F47" s="399" t="s">
        <v>654</v>
      </c>
      <c r="G47" s="400">
        <v>0</v>
      </c>
      <c r="H47" s="401" t="s">
        <v>657</v>
      </c>
      <c r="I47" s="402" t="s">
        <v>652</v>
      </c>
      <c r="J47" s="402" t="s">
        <v>666</v>
      </c>
      <c r="K47" s="392" t="s">
        <v>653</v>
      </c>
      <c r="P47" s="392"/>
      <c r="Q47" s="403"/>
      <c r="R47"/>
      <c r="S47" s="384"/>
      <c r="T47" s="395"/>
      <c r="U47" s="384"/>
      <c r="V47" s="395"/>
      <c r="W47" s="395"/>
      <c r="X47" s="395"/>
      <c r="Y47" s="395"/>
      <c r="Z47" s="395"/>
      <c r="AA47" s="395"/>
      <c r="AB47" s="395"/>
      <c r="AC47" s="395"/>
      <c r="AD47" s="395"/>
      <c r="AE47" s="395"/>
      <c r="AF47" s="395"/>
      <c r="AG47" s="395"/>
      <c r="AH47" s="395"/>
      <c r="AI47" s="395"/>
      <c r="AJ47" s="395"/>
      <c r="AK47" s="395"/>
      <c r="AL47" s="395"/>
      <c r="AM47" s="395"/>
      <c r="AN47" s="395"/>
      <c r="AO47" s="395"/>
      <c r="AP47" s="395"/>
      <c r="AQ47" s="395"/>
      <c r="AR47" s="395"/>
    </row>
    <row r="48" spans="1:44" s="393" customFormat="1" ht="39.6" x14ac:dyDescent="0.3">
      <c r="A48" s="396" t="s">
        <v>266</v>
      </c>
      <c r="B48" s="397" t="s">
        <v>238</v>
      </c>
      <c r="C48" s="409" t="s">
        <v>681</v>
      </c>
      <c r="D48" s="397" t="s">
        <v>267</v>
      </c>
      <c r="E48" s="399">
        <v>6</v>
      </c>
      <c r="F48" s="399" t="s">
        <v>668</v>
      </c>
      <c r="G48" s="400">
        <v>0</v>
      </c>
      <c r="H48" s="401" t="s">
        <v>655</v>
      </c>
      <c r="I48" s="402" t="s">
        <v>652</v>
      </c>
      <c r="J48" s="402" t="s">
        <v>666</v>
      </c>
      <c r="K48" s="410" t="s">
        <v>671</v>
      </c>
      <c r="P48" s="392"/>
      <c r="Q48" s="403"/>
      <c r="R48"/>
      <c r="S48" s="384"/>
      <c r="T48" s="395"/>
      <c r="U48" s="384"/>
      <c r="V48" s="395"/>
      <c r="W48" s="395"/>
      <c r="X48" s="395"/>
      <c r="Y48" s="395"/>
      <c r="Z48" s="395"/>
      <c r="AA48" s="395"/>
      <c r="AB48" s="395"/>
      <c r="AC48" s="395"/>
      <c r="AD48" s="395"/>
      <c r="AE48" s="395"/>
      <c r="AF48" s="395"/>
      <c r="AG48" s="395"/>
      <c r="AH48" s="395"/>
      <c r="AI48" s="395"/>
      <c r="AJ48" s="395"/>
      <c r="AK48" s="395"/>
      <c r="AL48" s="395"/>
      <c r="AM48" s="395"/>
      <c r="AN48" s="395"/>
      <c r="AO48" s="395"/>
      <c r="AP48" s="395"/>
      <c r="AQ48" s="395"/>
      <c r="AR48" s="395"/>
    </row>
    <row r="49" spans="1:44" s="393" customFormat="1" ht="39.6" x14ac:dyDescent="0.3">
      <c r="A49" s="396" t="s">
        <v>268</v>
      </c>
      <c r="B49" s="397" t="s">
        <v>238</v>
      </c>
      <c r="C49" s="409" t="s">
        <v>678</v>
      </c>
      <c r="D49" s="397" t="s">
        <v>269</v>
      </c>
      <c r="E49" s="399">
        <v>6</v>
      </c>
      <c r="F49" s="399" t="s">
        <v>664</v>
      </c>
      <c r="G49" s="400">
        <v>0</v>
      </c>
      <c r="H49" s="401" t="s">
        <v>655</v>
      </c>
      <c r="I49" s="402" t="s">
        <v>652</v>
      </c>
      <c r="J49" s="402" t="s">
        <v>666</v>
      </c>
      <c r="K49" s="392" t="s">
        <v>653</v>
      </c>
      <c r="P49" s="392"/>
      <c r="Q49" s="403"/>
      <c r="R49"/>
      <c r="S49" s="384"/>
      <c r="T49" s="395"/>
      <c r="U49" s="384"/>
      <c r="V49" s="395"/>
      <c r="W49" s="395"/>
      <c r="X49" s="395"/>
      <c r="Y49" s="395"/>
      <c r="Z49" s="395"/>
      <c r="AA49" s="395"/>
      <c r="AB49" s="395"/>
      <c r="AC49" s="395"/>
      <c r="AD49" s="395"/>
      <c r="AE49" s="395"/>
      <c r="AF49" s="395"/>
      <c r="AG49" s="395"/>
      <c r="AH49" s="395"/>
      <c r="AI49" s="395"/>
      <c r="AJ49" s="395"/>
      <c r="AK49" s="395"/>
      <c r="AL49" s="395"/>
      <c r="AM49" s="395"/>
      <c r="AN49" s="395"/>
      <c r="AO49" s="395"/>
      <c r="AP49" s="395"/>
      <c r="AQ49" s="395"/>
      <c r="AR49" s="395"/>
    </row>
    <row r="50" spans="1:44" s="393" customFormat="1" ht="39.6" x14ac:dyDescent="0.3">
      <c r="A50" s="396" t="s">
        <v>270</v>
      </c>
      <c r="B50" s="397" t="s">
        <v>238</v>
      </c>
      <c r="C50" s="409" t="s">
        <v>678</v>
      </c>
      <c r="D50" s="397" t="s">
        <v>271</v>
      </c>
      <c r="E50" s="399">
        <v>6</v>
      </c>
      <c r="F50" s="399" t="s">
        <v>668</v>
      </c>
      <c r="G50" s="400">
        <v>0</v>
      </c>
      <c r="H50" s="401" t="s">
        <v>655</v>
      </c>
      <c r="I50" s="402" t="s">
        <v>652</v>
      </c>
      <c r="J50" s="402" t="s">
        <v>666</v>
      </c>
      <c r="K50" s="392" t="s">
        <v>653</v>
      </c>
      <c r="P50"/>
      <c r="Q50" s="403"/>
      <c r="R50"/>
      <c r="S50" s="384"/>
      <c r="T50" s="395"/>
      <c r="U50" s="384"/>
      <c r="V50" s="395"/>
      <c r="W50" s="395"/>
      <c r="X50" s="395"/>
      <c r="Y50" s="395"/>
      <c r="Z50" s="395"/>
      <c r="AA50" s="395"/>
      <c r="AB50" s="395"/>
      <c r="AC50" s="395"/>
      <c r="AD50" s="395"/>
      <c r="AE50" s="395"/>
      <c r="AF50" s="395"/>
      <c r="AG50" s="395"/>
      <c r="AH50" s="395"/>
      <c r="AI50" s="395"/>
      <c r="AJ50" s="395"/>
      <c r="AK50" s="395"/>
      <c r="AL50" s="395"/>
      <c r="AM50" s="395"/>
      <c r="AN50" s="395"/>
      <c r="AO50" s="395"/>
      <c r="AP50" s="395"/>
      <c r="AQ50" s="395"/>
      <c r="AR50" s="395"/>
    </row>
    <row r="51" spans="1:44" s="393" customFormat="1" ht="52.8" x14ac:dyDescent="0.3">
      <c r="A51" s="396" t="s">
        <v>274</v>
      </c>
      <c r="B51" s="397" t="s">
        <v>275</v>
      </c>
      <c r="C51" s="413" t="s">
        <v>686</v>
      </c>
      <c r="D51" s="397" t="s">
        <v>277</v>
      </c>
      <c r="E51" s="399">
        <v>6</v>
      </c>
      <c r="F51" s="399" t="s">
        <v>670</v>
      </c>
      <c r="G51" s="400">
        <v>0</v>
      </c>
      <c r="H51" s="401" t="s">
        <v>658</v>
      </c>
      <c r="I51" s="402" t="s">
        <v>687</v>
      </c>
      <c r="J51" s="402" t="s">
        <v>666</v>
      </c>
      <c r="K51" s="410" t="s">
        <v>671</v>
      </c>
      <c r="P51"/>
      <c r="Q51" s="403"/>
      <c r="R51"/>
      <c r="S51" s="384"/>
      <c r="T51" s="395"/>
      <c r="U51" s="384"/>
      <c r="V51" s="395"/>
      <c r="W51" s="395"/>
      <c r="X51" s="395"/>
      <c r="Y51" s="395"/>
      <c r="Z51" s="395"/>
      <c r="AA51" s="395"/>
      <c r="AB51" s="395"/>
      <c r="AC51" s="395"/>
      <c r="AD51" s="395"/>
      <c r="AE51" s="395"/>
      <c r="AF51" s="395"/>
      <c r="AG51" s="395"/>
      <c r="AH51" s="395"/>
      <c r="AI51" s="395"/>
      <c r="AJ51" s="395"/>
      <c r="AK51" s="395"/>
      <c r="AL51" s="395"/>
      <c r="AM51" s="395"/>
      <c r="AN51" s="395"/>
      <c r="AO51" s="395"/>
      <c r="AP51" s="395"/>
      <c r="AQ51" s="395"/>
      <c r="AR51" s="395"/>
    </row>
    <row r="52" spans="1:44" s="393" customFormat="1" ht="52.8" x14ac:dyDescent="0.3">
      <c r="A52" s="396" t="s">
        <v>309</v>
      </c>
      <c r="B52" s="397" t="s">
        <v>275</v>
      </c>
      <c r="C52" s="409" t="s">
        <v>688</v>
      </c>
      <c r="D52" s="412" t="s">
        <v>310</v>
      </c>
      <c r="E52" s="399">
        <v>5</v>
      </c>
      <c r="F52" s="399" t="s">
        <v>654</v>
      </c>
      <c r="G52" s="400">
        <v>0</v>
      </c>
      <c r="H52" s="401" t="s">
        <v>659</v>
      </c>
      <c r="I52" s="402" t="s">
        <v>652</v>
      </c>
      <c r="J52" s="402" t="s">
        <v>666</v>
      </c>
      <c r="K52" s="410" t="s">
        <v>672</v>
      </c>
      <c r="P52"/>
      <c r="Q52" s="403"/>
      <c r="R52"/>
      <c r="S52" s="384"/>
      <c r="T52" s="395"/>
      <c r="U52" s="384"/>
      <c r="V52" s="395"/>
      <c r="W52" s="395"/>
      <c r="X52" s="395"/>
      <c r="Y52" s="395"/>
      <c r="Z52" s="395"/>
      <c r="AA52" s="395"/>
      <c r="AB52" s="395"/>
      <c r="AC52" s="395"/>
      <c r="AD52" s="395"/>
      <c r="AE52" s="395"/>
      <c r="AF52" s="395"/>
      <c r="AG52" s="395"/>
      <c r="AH52" s="395"/>
      <c r="AI52" s="395"/>
      <c r="AJ52" s="395"/>
      <c r="AK52" s="395"/>
      <c r="AL52" s="395"/>
      <c r="AM52" s="395"/>
      <c r="AN52" s="395"/>
      <c r="AO52" s="395"/>
      <c r="AP52" s="395"/>
      <c r="AQ52" s="395"/>
      <c r="AR52" s="395"/>
    </row>
    <row r="53" spans="1:44" s="393" customFormat="1" ht="52.8" x14ac:dyDescent="0.3">
      <c r="A53" s="396" t="s">
        <v>278</v>
      </c>
      <c r="B53" s="397" t="s">
        <v>275</v>
      </c>
      <c r="C53" s="414" t="s">
        <v>689</v>
      </c>
      <c r="D53" s="412" t="s">
        <v>280</v>
      </c>
      <c r="E53" s="399">
        <v>6</v>
      </c>
      <c r="F53" s="399" t="s">
        <v>670</v>
      </c>
      <c r="G53" s="400">
        <v>0</v>
      </c>
      <c r="H53" s="401" t="s">
        <v>660</v>
      </c>
      <c r="I53" s="402" t="s">
        <v>652</v>
      </c>
      <c r="J53" s="402" t="s">
        <v>666</v>
      </c>
      <c r="K53" s="410" t="s">
        <v>672</v>
      </c>
      <c r="P53"/>
      <c r="Q53" s="403"/>
      <c r="R53"/>
      <c r="S53" s="384"/>
      <c r="T53" s="395"/>
      <c r="U53" s="384"/>
      <c r="V53" s="395"/>
      <c r="W53" s="395"/>
      <c r="X53" s="395"/>
      <c r="Y53" s="395"/>
      <c r="Z53" s="395"/>
      <c r="AA53" s="395"/>
      <c r="AB53" s="395"/>
      <c r="AC53" s="395"/>
      <c r="AD53" s="395"/>
      <c r="AE53" s="395"/>
      <c r="AF53" s="395"/>
      <c r="AG53" s="395"/>
      <c r="AH53" s="395"/>
      <c r="AI53" s="395"/>
      <c r="AJ53" s="395"/>
      <c r="AK53" s="395"/>
      <c r="AL53" s="395"/>
      <c r="AM53" s="395"/>
      <c r="AN53" s="395"/>
      <c r="AO53" s="395"/>
      <c r="AP53" s="395"/>
      <c r="AQ53" s="395"/>
      <c r="AR53" s="395"/>
    </row>
    <row r="54" spans="1:44" s="393" customFormat="1" ht="39.6" x14ac:dyDescent="0.3">
      <c r="A54" s="396" t="s">
        <v>281</v>
      </c>
      <c r="B54" s="397" t="s">
        <v>275</v>
      </c>
      <c r="C54" s="409" t="s">
        <v>690</v>
      </c>
      <c r="D54" s="397" t="s">
        <v>282</v>
      </c>
      <c r="E54" s="399">
        <v>6</v>
      </c>
      <c r="F54" s="399" t="s">
        <v>664</v>
      </c>
      <c r="G54" s="400">
        <v>0</v>
      </c>
      <c r="H54" s="401" t="s">
        <v>495</v>
      </c>
      <c r="I54" s="402" t="s">
        <v>687</v>
      </c>
      <c r="J54" s="402" t="s">
        <v>666</v>
      </c>
      <c r="K54" s="410" t="s">
        <v>672</v>
      </c>
      <c r="P54"/>
      <c r="Q54" s="403"/>
      <c r="R54"/>
      <c r="S54" s="384"/>
      <c r="T54" s="395"/>
      <c r="U54" s="384"/>
      <c r="V54" s="395"/>
      <c r="W54" s="395"/>
      <c r="X54" s="395"/>
      <c r="Y54" s="395"/>
      <c r="Z54" s="395"/>
      <c r="AA54" s="395"/>
      <c r="AB54" s="395"/>
      <c r="AC54" s="395"/>
      <c r="AD54" s="395"/>
      <c r="AE54" s="395"/>
      <c r="AF54" s="395"/>
      <c r="AG54" s="395"/>
      <c r="AH54" s="395"/>
      <c r="AI54" s="395"/>
      <c r="AJ54" s="395"/>
      <c r="AK54" s="395"/>
      <c r="AL54" s="395"/>
      <c r="AM54" s="395"/>
      <c r="AN54" s="395"/>
      <c r="AO54" s="395"/>
      <c r="AP54" s="395"/>
      <c r="AQ54" s="395"/>
      <c r="AR54" s="395"/>
    </row>
    <row r="55" spans="1:44" s="393" customFormat="1" ht="66" x14ac:dyDescent="0.3">
      <c r="A55" s="396" t="s">
        <v>283</v>
      </c>
      <c r="B55" s="397" t="s">
        <v>275</v>
      </c>
      <c r="C55" s="409" t="s">
        <v>691</v>
      </c>
      <c r="D55" s="397" t="s">
        <v>284</v>
      </c>
      <c r="E55" s="399">
        <v>6</v>
      </c>
      <c r="F55" s="399" t="s">
        <v>664</v>
      </c>
      <c r="G55" s="400">
        <v>0</v>
      </c>
      <c r="H55" s="401" t="s">
        <v>659</v>
      </c>
      <c r="I55" s="402" t="s">
        <v>687</v>
      </c>
      <c r="J55" s="402" t="s">
        <v>666</v>
      </c>
      <c r="K55" s="410" t="s">
        <v>672</v>
      </c>
      <c r="P55"/>
      <c r="Q55" s="403"/>
      <c r="R55"/>
      <c r="S55" s="384"/>
      <c r="T55" s="395"/>
      <c r="U55" s="384"/>
      <c r="V55" s="395"/>
      <c r="W55" s="395"/>
      <c r="X55" s="395"/>
      <c r="Y55" s="395"/>
      <c r="Z55" s="395"/>
      <c r="AA55" s="395"/>
      <c r="AB55" s="395"/>
      <c r="AC55" s="395"/>
      <c r="AD55" s="395"/>
      <c r="AE55" s="395"/>
      <c r="AF55" s="395"/>
      <c r="AG55" s="395"/>
      <c r="AH55" s="395"/>
      <c r="AI55" s="395"/>
      <c r="AJ55" s="395"/>
      <c r="AK55" s="395"/>
      <c r="AL55" s="395"/>
      <c r="AM55" s="395"/>
      <c r="AN55" s="395"/>
      <c r="AO55" s="395"/>
      <c r="AP55" s="395"/>
      <c r="AQ55" s="395"/>
      <c r="AR55" s="395"/>
    </row>
    <row r="56" spans="1:44" s="393" customFormat="1" ht="52.8" x14ac:dyDescent="0.3">
      <c r="A56" s="396" t="s">
        <v>285</v>
      </c>
      <c r="B56" s="397" t="s">
        <v>275</v>
      </c>
      <c r="C56" s="414" t="s">
        <v>689</v>
      </c>
      <c r="D56" s="397" t="s">
        <v>286</v>
      </c>
      <c r="E56" s="399">
        <v>6</v>
      </c>
      <c r="F56" s="399" t="s">
        <v>664</v>
      </c>
      <c r="G56" s="400">
        <v>0</v>
      </c>
      <c r="H56" s="401" t="s">
        <v>660</v>
      </c>
      <c r="I56" s="402" t="s">
        <v>652</v>
      </c>
      <c r="J56" s="402" t="s">
        <v>666</v>
      </c>
      <c r="K56" s="410" t="s">
        <v>672</v>
      </c>
      <c r="P56"/>
      <c r="Q56" s="403"/>
      <c r="R56"/>
      <c r="S56" s="384"/>
      <c r="T56" s="395"/>
      <c r="U56" s="384"/>
      <c r="V56" s="395"/>
      <c r="W56" s="395"/>
      <c r="X56" s="395"/>
      <c r="Y56" s="395"/>
      <c r="Z56" s="395"/>
      <c r="AA56" s="395"/>
      <c r="AB56" s="395"/>
      <c r="AC56" s="395"/>
      <c r="AD56" s="395"/>
      <c r="AE56" s="395"/>
      <c r="AF56" s="395"/>
      <c r="AG56" s="395"/>
      <c r="AH56" s="395"/>
      <c r="AI56" s="395"/>
      <c r="AJ56" s="395"/>
      <c r="AK56" s="395"/>
      <c r="AL56" s="395"/>
      <c r="AM56" s="395"/>
      <c r="AN56" s="395"/>
      <c r="AO56" s="395"/>
      <c r="AP56" s="395"/>
      <c r="AQ56" s="395"/>
      <c r="AR56" s="395"/>
    </row>
    <row r="57" spans="1:44" s="393" customFormat="1" ht="66" x14ac:dyDescent="0.3">
      <c r="A57" s="396" t="s">
        <v>287</v>
      </c>
      <c r="B57" s="397" t="s">
        <v>275</v>
      </c>
      <c r="C57" s="409" t="s">
        <v>692</v>
      </c>
      <c r="D57" s="397" t="s">
        <v>288</v>
      </c>
      <c r="E57" s="399">
        <v>6</v>
      </c>
      <c r="F57" s="399" t="s">
        <v>664</v>
      </c>
      <c r="G57" s="400">
        <v>0</v>
      </c>
      <c r="H57" s="401" t="s">
        <v>658</v>
      </c>
      <c r="I57" s="402" t="s">
        <v>687</v>
      </c>
      <c r="J57" s="402" t="s">
        <v>666</v>
      </c>
      <c r="K57" s="410" t="s">
        <v>672</v>
      </c>
      <c r="P57"/>
      <c r="Q57" s="403"/>
      <c r="R57"/>
      <c r="S57" s="384"/>
      <c r="T57" s="395"/>
      <c r="U57" s="384"/>
      <c r="V57" s="395"/>
      <c r="W57" s="395"/>
      <c r="X57" s="395"/>
      <c r="Y57" s="395"/>
      <c r="Z57" s="395"/>
      <c r="AA57" s="395"/>
      <c r="AB57" s="395"/>
      <c r="AC57" s="395"/>
      <c r="AD57" s="395"/>
      <c r="AE57" s="395"/>
      <c r="AF57" s="395"/>
      <c r="AG57" s="395"/>
      <c r="AH57" s="395"/>
      <c r="AI57" s="395"/>
      <c r="AJ57" s="395"/>
      <c r="AK57" s="395"/>
      <c r="AL57" s="395"/>
      <c r="AM57" s="395"/>
      <c r="AN57" s="395"/>
      <c r="AO57" s="395"/>
      <c r="AP57" s="395"/>
      <c r="AQ57" s="395"/>
      <c r="AR57" s="395"/>
    </row>
    <row r="58" spans="1:44" s="393" customFormat="1" ht="66" x14ac:dyDescent="0.3">
      <c r="A58" s="396" t="s">
        <v>289</v>
      </c>
      <c r="B58" s="397" t="s">
        <v>275</v>
      </c>
      <c r="C58" s="409" t="s">
        <v>692</v>
      </c>
      <c r="D58" s="397" t="s">
        <v>290</v>
      </c>
      <c r="E58" s="399">
        <v>6</v>
      </c>
      <c r="F58" s="399" t="s">
        <v>664</v>
      </c>
      <c r="G58" s="400">
        <v>0</v>
      </c>
      <c r="H58" s="401" t="s">
        <v>658</v>
      </c>
      <c r="I58" s="402" t="s">
        <v>687</v>
      </c>
      <c r="J58" s="402" t="s">
        <v>666</v>
      </c>
      <c r="K58" s="410" t="s">
        <v>672</v>
      </c>
      <c r="P58"/>
      <c r="Q58" s="403"/>
      <c r="R58"/>
      <c r="S58" s="384"/>
      <c r="T58" s="395"/>
      <c r="U58" s="384"/>
      <c r="V58" s="395"/>
      <c r="W58" s="395"/>
      <c r="X58" s="395"/>
      <c r="Y58" s="395"/>
      <c r="Z58" s="395"/>
      <c r="AA58" s="395"/>
      <c r="AB58" s="395"/>
      <c r="AC58" s="395"/>
      <c r="AD58" s="395"/>
      <c r="AE58" s="395"/>
      <c r="AF58" s="395"/>
      <c r="AG58" s="395"/>
      <c r="AH58" s="395"/>
      <c r="AI58" s="395"/>
      <c r="AJ58" s="395"/>
      <c r="AK58" s="395"/>
      <c r="AL58" s="395"/>
      <c r="AM58" s="395"/>
      <c r="AN58" s="395"/>
      <c r="AO58" s="395"/>
      <c r="AP58" s="395"/>
      <c r="AQ58" s="395"/>
      <c r="AR58" s="395"/>
    </row>
    <row r="59" spans="1:44" s="393" customFormat="1" ht="52.8" x14ac:dyDescent="0.3">
      <c r="A59" s="396" t="s">
        <v>291</v>
      </c>
      <c r="B59" s="397" t="s">
        <v>275</v>
      </c>
      <c r="C59" s="409" t="s">
        <v>688</v>
      </c>
      <c r="D59" s="397" t="s">
        <v>292</v>
      </c>
      <c r="E59" s="399">
        <v>6</v>
      </c>
      <c r="F59" s="399" t="s">
        <v>670</v>
      </c>
      <c r="G59" s="400">
        <v>0</v>
      </c>
      <c r="H59" s="401" t="s">
        <v>659</v>
      </c>
      <c r="I59" s="402" t="s">
        <v>652</v>
      </c>
      <c r="J59" s="402" t="s">
        <v>666</v>
      </c>
      <c r="K59" s="410" t="s">
        <v>672</v>
      </c>
      <c r="P59"/>
      <c r="Q59" s="403"/>
      <c r="R59"/>
      <c r="S59" s="384"/>
      <c r="T59" s="395"/>
      <c r="U59" s="384"/>
      <c r="V59" s="395"/>
      <c r="W59" s="395"/>
      <c r="X59" s="395"/>
      <c r="Y59" s="395"/>
      <c r="Z59" s="395"/>
      <c r="AA59" s="395"/>
      <c r="AB59" s="395"/>
      <c r="AC59" s="395"/>
      <c r="AD59" s="395"/>
      <c r="AE59" s="395"/>
      <c r="AF59" s="395"/>
      <c r="AG59" s="395"/>
      <c r="AH59" s="395"/>
      <c r="AI59" s="395"/>
      <c r="AJ59" s="395"/>
      <c r="AK59" s="395"/>
      <c r="AL59" s="395"/>
      <c r="AM59" s="395"/>
      <c r="AN59" s="395"/>
      <c r="AO59" s="395"/>
      <c r="AP59" s="395"/>
      <c r="AQ59" s="395"/>
      <c r="AR59" s="395"/>
    </row>
    <row r="60" spans="1:44" s="393" customFormat="1" ht="66" x14ac:dyDescent="0.3">
      <c r="A60" s="396" t="s">
        <v>293</v>
      </c>
      <c r="B60" s="397" t="s">
        <v>275</v>
      </c>
      <c r="C60" s="409" t="s">
        <v>692</v>
      </c>
      <c r="D60" s="397" t="s">
        <v>294</v>
      </c>
      <c r="E60" s="399">
        <v>6</v>
      </c>
      <c r="F60" s="399" t="s">
        <v>664</v>
      </c>
      <c r="G60" s="400">
        <v>0</v>
      </c>
      <c r="H60" s="401" t="s">
        <v>658</v>
      </c>
      <c r="I60" s="402" t="s">
        <v>687</v>
      </c>
      <c r="J60" s="402" t="s">
        <v>666</v>
      </c>
      <c r="K60" s="410" t="s">
        <v>672</v>
      </c>
      <c r="P60"/>
      <c r="Q60" s="403"/>
      <c r="R60"/>
      <c r="S60" s="384"/>
      <c r="T60" s="395"/>
      <c r="U60" s="384"/>
      <c r="V60" s="395"/>
      <c r="W60" s="395"/>
      <c r="X60" s="395"/>
      <c r="Y60" s="395"/>
      <c r="Z60" s="395"/>
      <c r="AA60" s="395"/>
      <c r="AB60" s="395"/>
      <c r="AC60" s="395"/>
      <c r="AD60" s="395"/>
      <c r="AE60" s="395"/>
      <c r="AF60" s="395"/>
      <c r="AG60" s="395"/>
      <c r="AH60" s="395"/>
      <c r="AI60" s="395"/>
      <c r="AJ60" s="395"/>
      <c r="AK60" s="395"/>
      <c r="AL60" s="395"/>
      <c r="AM60" s="395"/>
      <c r="AN60" s="395"/>
      <c r="AO60" s="395"/>
      <c r="AP60" s="395"/>
      <c r="AQ60" s="395"/>
      <c r="AR60" s="395"/>
    </row>
    <row r="61" spans="1:44" s="393" customFormat="1" ht="52.8" x14ac:dyDescent="0.3">
      <c r="A61" s="396" t="s">
        <v>295</v>
      </c>
      <c r="B61" s="397" t="s">
        <v>275</v>
      </c>
      <c r="C61" s="409" t="s">
        <v>688</v>
      </c>
      <c r="D61" s="397" t="s">
        <v>296</v>
      </c>
      <c r="E61" s="399">
        <v>6</v>
      </c>
      <c r="F61" s="399" t="s">
        <v>670</v>
      </c>
      <c r="G61" s="400">
        <v>0</v>
      </c>
      <c r="H61" s="401" t="s">
        <v>659</v>
      </c>
      <c r="I61" s="402" t="s">
        <v>652</v>
      </c>
      <c r="J61" s="402" t="s">
        <v>666</v>
      </c>
      <c r="K61" s="410" t="s">
        <v>672</v>
      </c>
      <c r="P61"/>
      <c r="Q61" s="403"/>
      <c r="R61"/>
      <c r="S61" s="384"/>
      <c r="T61" s="395"/>
      <c r="U61" s="384"/>
      <c r="V61" s="395"/>
      <c r="W61" s="395"/>
      <c r="X61" s="395"/>
      <c r="Y61" s="395"/>
      <c r="Z61" s="395"/>
      <c r="AA61" s="395"/>
      <c r="AB61" s="395"/>
      <c r="AC61" s="395"/>
      <c r="AD61" s="395"/>
      <c r="AE61" s="395"/>
      <c r="AF61" s="395"/>
      <c r="AG61" s="395"/>
      <c r="AH61" s="395"/>
      <c r="AI61" s="395"/>
      <c r="AJ61" s="395"/>
      <c r="AK61" s="395"/>
      <c r="AL61" s="395"/>
      <c r="AM61" s="395"/>
      <c r="AN61" s="395"/>
      <c r="AO61" s="395"/>
      <c r="AP61" s="395"/>
      <c r="AQ61" s="395"/>
      <c r="AR61" s="395"/>
    </row>
    <row r="62" spans="1:44" s="393" customFormat="1" ht="66" x14ac:dyDescent="0.3">
      <c r="A62" s="396" t="s">
        <v>297</v>
      </c>
      <c r="B62" s="397" t="s">
        <v>275</v>
      </c>
      <c r="C62" s="409" t="s">
        <v>691</v>
      </c>
      <c r="D62" s="397" t="s">
        <v>298</v>
      </c>
      <c r="E62" s="399">
        <v>6</v>
      </c>
      <c r="F62" s="399" t="s">
        <v>670</v>
      </c>
      <c r="G62" s="400">
        <v>0</v>
      </c>
      <c r="H62" s="401" t="s">
        <v>659</v>
      </c>
      <c r="I62" s="402" t="s">
        <v>687</v>
      </c>
      <c r="J62" s="402" t="s">
        <v>666</v>
      </c>
      <c r="K62" s="410" t="s">
        <v>672</v>
      </c>
      <c r="P62"/>
      <c r="Q62" s="403"/>
      <c r="R62"/>
      <c r="S62" s="384"/>
      <c r="T62" s="395"/>
      <c r="U62" s="384"/>
      <c r="V62" s="395"/>
      <c r="W62" s="395"/>
      <c r="X62" s="395"/>
      <c r="Y62" s="395"/>
      <c r="Z62" s="395"/>
      <c r="AA62" s="395"/>
      <c r="AB62" s="395"/>
      <c r="AC62" s="395"/>
      <c r="AD62" s="395"/>
      <c r="AE62" s="395"/>
      <c r="AF62" s="395"/>
      <c r="AG62" s="395"/>
      <c r="AH62" s="395"/>
      <c r="AI62" s="395"/>
      <c r="AJ62" s="395"/>
      <c r="AK62" s="395"/>
      <c r="AL62" s="395"/>
      <c r="AM62" s="395"/>
      <c r="AN62" s="395"/>
      <c r="AO62" s="395"/>
      <c r="AP62" s="395"/>
      <c r="AQ62" s="395"/>
      <c r="AR62" s="395"/>
    </row>
    <row r="63" spans="1:44" s="393" customFormat="1" ht="39.6" x14ac:dyDescent="0.3">
      <c r="A63" s="396" t="s">
        <v>299</v>
      </c>
      <c r="B63" s="397" t="s">
        <v>275</v>
      </c>
      <c r="C63" s="414" t="s">
        <v>672</v>
      </c>
      <c r="D63" s="397" t="s">
        <v>300</v>
      </c>
      <c r="E63" s="399">
        <v>6</v>
      </c>
      <c r="F63" s="399" t="s">
        <v>664</v>
      </c>
      <c r="G63" s="400">
        <v>0</v>
      </c>
      <c r="H63" s="401" t="s">
        <v>495</v>
      </c>
      <c r="I63" s="415" t="s">
        <v>687</v>
      </c>
      <c r="J63" s="402" t="s">
        <v>666</v>
      </c>
      <c r="K63" s="410" t="s">
        <v>672</v>
      </c>
      <c r="P63"/>
      <c r="Q63" s="403"/>
      <c r="R63"/>
      <c r="S63" s="384"/>
      <c r="T63" s="395"/>
      <c r="U63" s="384"/>
      <c r="V63" s="395"/>
      <c r="W63" s="395"/>
      <c r="X63" s="395"/>
      <c r="Y63" s="395"/>
      <c r="Z63" s="395"/>
      <c r="AA63" s="395"/>
      <c r="AB63" s="395"/>
      <c r="AC63" s="395"/>
      <c r="AD63" s="395"/>
      <c r="AE63" s="395"/>
      <c r="AF63" s="395"/>
      <c r="AG63" s="395"/>
      <c r="AH63" s="395"/>
      <c r="AI63" s="395"/>
      <c r="AJ63" s="395"/>
      <c r="AK63" s="395"/>
      <c r="AL63" s="395"/>
      <c r="AM63" s="395"/>
      <c r="AN63" s="395"/>
      <c r="AO63" s="395"/>
      <c r="AP63" s="395"/>
      <c r="AQ63" s="395"/>
      <c r="AR63" s="395"/>
    </row>
    <row r="64" spans="1:44" s="393" customFormat="1" ht="66" x14ac:dyDescent="0.3">
      <c r="A64" s="396" t="s">
        <v>301</v>
      </c>
      <c r="B64" s="397" t="s">
        <v>275</v>
      </c>
      <c r="C64" s="409" t="s">
        <v>691</v>
      </c>
      <c r="D64" s="397" t="s">
        <v>302</v>
      </c>
      <c r="E64" s="399">
        <v>6</v>
      </c>
      <c r="F64" s="399" t="s">
        <v>668</v>
      </c>
      <c r="G64" s="400">
        <v>0</v>
      </c>
      <c r="H64" s="401" t="s">
        <v>659</v>
      </c>
      <c r="I64" s="402" t="s">
        <v>687</v>
      </c>
      <c r="J64" s="402" t="s">
        <v>666</v>
      </c>
      <c r="K64" s="410" t="s">
        <v>672</v>
      </c>
      <c r="P64"/>
      <c r="Q64" s="403"/>
      <c r="R64"/>
      <c r="S64" s="384"/>
      <c r="T64" s="395"/>
      <c r="U64" s="384"/>
      <c r="V64" s="395"/>
      <c r="W64" s="395"/>
      <c r="X64" s="395"/>
      <c r="Y64" s="395"/>
      <c r="Z64" s="395"/>
      <c r="AA64" s="395"/>
      <c r="AB64" s="395"/>
      <c r="AC64" s="395"/>
      <c r="AD64" s="395"/>
      <c r="AE64" s="395"/>
      <c r="AF64" s="395"/>
      <c r="AG64" s="395"/>
      <c r="AH64" s="395"/>
      <c r="AI64" s="395"/>
      <c r="AJ64" s="395"/>
      <c r="AK64" s="395"/>
      <c r="AL64" s="395"/>
      <c r="AM64" s="395"/>
      <c r="AN64" s="395"/>
      <c r="AO64" s="395"/>
      <c r="AP64" s="395"/>
      <c r="AQ64" s="395"/>
      <c r="AR64" s="395"/>
    </row>
    <row r="65" spans="1:44" s="393" customFormat="1" ht="66" x14ac:dyDescent="0.3">
      <c r="A65" s="396" t="s">
        <v>303</v>
      </c>
      <c r="B65" s="397" t="s">
        <v>275</v>
      </c>
      <c r="C65" s="409" t="s">
        <v>692</v>
      </c>
      <c r="D65" s="397" t="s">
        <v>304</v>
      </c>
      <c r="E65" s="399">
        <v>6</v>
      </c>
      <c r="F65" s="399" t="s">
        <v>664</v>
      </c>
      <c r="G65" s="400">
        <v>0</v>
      </c>
      <c r="H65" s="401" t="s">
        <v>658</v>
      </c>
      <c r="I65" s="402" t="s">
        <v>687</v>
      </c>
      <c r="J65" s="402" t="s">
        <v>666</v>
      </c>
      <c r="K65" s="410" t="s">
        <v>672</v>
      </c>
      <c r="P65"/>
      <c r="Q65" s="403"/>
      <c r="R65"/>
      <c r="S65" s="384"/>
      <c r="T65" s="395"/>
      <c r="U65" s="384"/>
      <c r="V65" s="395"/>
      <c r="W65" s="395"/>
      <c r="X65" s="395"/>
      <c r="Y65" s="395"/>
      <c r="Z65" s="395"/>
      <c r="AA65" s="395"/>
      <c r="AB65" s="395"/>
      <c r="AC65" s="395"/>
      <c r="AD65" s="395"/>
      <c r="AE65" s="395"/>
      <c r="AF65" s="395"/>
      <c r="AG65" s="395"/>
      <c r="AH65" s="395"/>
      <c r="AI65" s="395"/>
      <c r="AJ65" s="395"/>
      <c r="AK65" s="395"/>
      <c r="AL65" s="395"/>
      <c r="AM65" s="395"/>
      <c r="AN65" s="395"/>
      <c r="AO65" s="395"/>
      <c r="AP65" s="395"/>
      <c r="AQ65" s="395"/>
      <c r="AR65" s="395"/>
    </row>
    <row r="66" spans="1:44" s="393" customFormat="1" ht="52.8" x14ac:dyDescent="0.3">
      <c r="A66" s="396" t="s">
        <v>305</v>
      </c>
      <c r="B66" s="397" t="s">
        <v>275</v>
      </c>
      <c r="C66" s="409" t="s">
        <v>688</v>
      </c>
      <c r="D66" s="397" t="s">
        <v>306</v>
      </c>
      <c r="E66" s="399">
        <v>6</v>
      </c>
      <c r="F66" s="399" t="s">
        <v>664</v>
      </c>
      <c r="G66" s="400">
        <v>0</v>
      </c>
      <c r="H66" s="401" t="s">
        <v>659</v>
      </c>
      <c r="I66" s="402" t="s">
        <v>652</v>
      </c>
      <c r="J66" s="402" t="s">
        <v>666</v>
      </c>
      <c r="K66" s="410" t="s">
        <v>672</v>
      </c>
      <c r="P66"/>
      <c r="Q66" s="403"/>
      <c r="R66"/>
      <c r="S66" s="384"/>
      <c r="T66" s="395"/>
      <c r="U66" s="384"/>
      <c r="V66" s="395"/>
      <c r="W66" s="395"/>
      <c r="X66" s="395"/>
      <c r="Y66" s="395"/>
      <c r="Z66" s="395"/>
      <c r="AA66" s="395"/>
      <c r="AB66" s="395"/>
      <c r="AC66" s="395"/>
      <c r="AD66" s="395"/>
      <c r="AE66" s="395"/>
      <c r="AF66" s="395"/>
      <c r="AG66" s="395"/>
      <c r="AH66" s="395"/>
      <c r="AI66" s="395"/>
      <c r="AJ66" s="395"/>
      <c r="AK66" s="395"/>
      <c r="AL66" s="395"/>
      <c r="AM66" s="395"/>
      <c r="AN66" s="395"/>
      <c r="AO66" s="395"/>
      <c r="AP66" s="395"/>
      <c r="AQ66" s="395"/>
      <c r="AR66" s="395"/>
    </row>
    <row r="67" spans="1:44" s="393" customFormat="1" ht="66" x14ac:dyDescent="0.3">
      <c r="A67" s="396" t="s">
        <v>307</v>
      </c>
      <c r="B67" s="397" t="s">
        <v>275</v>
      </c>
      <c r="C67" s="409" t="s">
        <v>691</v>
      </c>
      <c r="D67" s="397" t="s">
        <v>308</v>
      </c>
      <c r="E67" s="399">
        <v>6</v>
      </c>
      <c r="F67" s="399" t="s">
        <v>654</v>
      </c>
      <c r="G67" s="400">
        <v>0</v>
      </c>
      <c r="H67" s="401" t="s">
        <v>659</v>
      </c>
      <c r="I67" s="402" t="s">
        <v>687</v>
      </c>
      <c r="J67" s="402" t="s">
        <v>666</v>
      </c>
      <c r="K67" s="410" t="s">
        <v>672</v>
      </c>
      <c r="P67"/>
      <c r="Q67" s="403"/>
      <c r="R67"/>
      <c r="S67" s="384"/>
      <c r="T67" s="395"/>
      <c r="U67" s="384"/>
      <c r="V67" s="395"/>
      <c r="W67" s="395"/>
      <c r="X67" s="395"/>
      <c r="Y67" s="395"/>
      <c r="Z67" s="395"/>
      <c r="AA67" s="395"/>
      <c r="AB67" s="395"/>
      <c r="AC67" s="395"/>
      <c r="AD67" s="395"/>
      <c r="AE67" s="395"/>
      <c r="AF67" s="395"/>
      <c r="AG67" s="395"/>
      <c r="AH67" s="395"/>
      <c r="AI67" s="395"/>
      <c r="AJ67" s="395"/>
      <c r="AK67" s="395"/>
      <c r="AL67" s="395"/>
      <c r="AM67" s="395"/>
      <c r="AN67" s="395"/>
      <c r="AO67" s="395"/>
      <c r="AP67" s="395"/>
      <c r="AQ67" s="395"/>
      <c r="AR67" s="395"/>
    </row>
    <row r="68" spans="1:44" s="393" customFormat="1" ht="39.6" x14ac:dyDescent="0.3">
      <c r="A68" s="396" t="s">
        <v>311</v>
      </c>
      <c r="B68" s="397" t="s">
        <v>275</v>
      </c>
      <c r="C68" s="398" t="s">
        <v>672</v>
      </c>
      <c r="D68" s="397" t="s">
        <v>312</v>
      </c>
      <c r="E68" s="399">
        <v>6</v>
      </c>
      <c r="F68" s="399" t="s">
        <v>668</v>
      </c>
      <c r="G68" s="400">
        <v>0</v>
      </c>
      <c r="H68" s="401" t="s">
        <v>495</v>
      </c>
      <c r="I68" s="402" t="s">
        <v>652</v>
      </c>
      <c r="J68" s="402" t="s">
        <v>666</v>
      </c>
      <c r="K68" s="410" t="s">
        <v>672</v>
      </c>
      <c r="P68"/>
      <c r="Q68" s="403"/>
      <c r="R68"/>
      <c r="S68" s="384"/>
      <c r="T68" s="395"/>
      <c r="U68" s="384"/>
      <c r="V68" s="395"/>
      <c r="W68" s="395"/>
      <c r="X68" s="395"/>
      <c r="Y68" s="395"/>
      <c r="Z68" s="395"/>
      <c r="AA68" s="395"/>
      <c r="AB68" s="395"/>
      <c r="AC68" s="395"/>
      <c r="AD68" s="395"/>
      <c r="AE68" s="395"/>
      <c r="AF68" s="395"/>
      <c r="AG68" s="395"/>
      <c r="AH68" s="395"/>
      <c r="AI68" s="395"/>
      <c r="AJ68" s="395"/>
      <c r="AK68" s="395"/>
      <c r="AL68" s="395"/>
      <c r="AM68" s="395"/>
      <c r="AN68" s="395"/>
      <c r="AO68" s="395"/>
      <c r="AP68" s="395"/>
      <c r="AQ68" s="395"/>
      <c r="AR68" s="395"/>
    </row>
    <row r="69" spans="1:44" s="393" customFormat="1" ht="66" x14ac:dyDescent="0.3">
      <c r="A69" s="396" t="s">
        <v>313</v>
      </c>
      <c r="B69" s="397" t="s">
        <v>275</v>
      </c>
      <c r="C69" s="409" t="s">
        <v>692</v>
      </c>
      <c r="D69" s="397" t="s">
        <v>314</v>
      </c>
      <c r="E69" s="399">
        <v>6</v>
      </c>
      <c r="F69" s="399" t="s">
        <v>664</v>
      </c>
      <c r="G69" s="400">
        <v>0</v>
      </c>
      <c r="H69" s="401" t="s">
        <v>658</v>
      </c>
      <c r="I69" s="402" t="s">
        <v>687</v>
      </c>
      <c r="J69" s="402" t="s">
        <v>666</v>
      </c>
      <c r="K69" s="410" t="s">
        <v>672</v>
      </c>
      <c r="P69"/>
      <c r="Q69" s="403"/>
      <c r="R69"/>
      <c r="S69" s="384"/>
      <c r="T69" s="395"/>
      <c r="U69" s="384"/>
      <c r="V69" s="395"/>
      <c r="W69" s="395"/>
      <c r="X69" s="395"/>
      <c r="Y69" s="395"/>
      <c r="Z69" s="395"/>
      <c r="AA69" s="395"/>
      <c r="AB69" s="395"/>
      <c r="AC69" s="395"/>
      <c r="AD69" s="395"/>
      <c r="AE69" s="395"/>
      <c r="AF69" s="395"/>
      <c r="AG69" s="395"/>
      <c r="AH69" s="395"/>
      <c r="AI69" s="395"/>
      <c r="AJ69" s="395"/>
      <c r="AK69" s="395"/>
      <c r="AL69" s="395"/>
      <c r="AM69" s="395"/>
      <c r="AN69" s="395"/>
      <c r="AO69" s="395"/>
      <c r="AP69" s="395"/>
      <c r="AQ69" s="395"/>
      <c r="AR69" s="395"/>
    </row>
    <row r="70" spans="1:44" s="393" customFormat="1" ht="26.4" x14ac:dyDescent="0.3">
      <c r="A70" s="396" t="s">
        <v>317</v>
      </c>
      <c r="B70" s="397" t="s">
        <v>318</v>
      </c>
      <c r="C70" s="398" t="s">
        <v>673</v>
      </c>
      <c r="D70" s="397" t="s">
        <v>319</v>
      </c>
      <c r="E70" s="399">
        <v>6</v>
      </c>
      <c r="F70" s="399" t="s">
        <v>664</v>
      </c>
      <c r="G70" s="400">
        <v>0</v>
      </c>
      <c r="H70" s="401" t="s">
        <v>662</v>
      </c>
      <c r="I70" s="402" t="s">
        <v>652</v>
      </c>
      <c r="J70" s="402" t="s">
        <v>666</v>
      </c>
      <c r="K70" s="410" t="s">
        <v>673</v>
      </c>
      <c r="P70"/>
      <c r="Q70" s="403"/>
      <c r="R70"/>
      <c r="S70" s="384"/>
      <c r="T70" s="395"/>
      <c r="U70" s="384"/>
      <c r="V70" s="395"/>
      <c r="W70" s="395"/>
      <c r="X70" s="395"/>
      <c r="Y70" s="395"/>
      <c r="Z70" s="395"/>
      <c r="AA70" s="395"/>
      <c r="AB70" s="395"/>
      <c r="AC70" s="395"/>
      <c r="AD70" s="395"/>
      <c r="AE70" s="395"/>
      <c r="AF70" s="395"/>
      <c r="AG70" s="395"/>
      <c r="AH70" s="395"/>
      <c r="AI70" s="395"/>
      <c r="AJ70" s="395"/>
      <c r="AK70" s="395"/>
      <c r="AL70" s="395"/>
      <c r="AM70" s="395"/>
      <c r="AN70" s="395"/>
      <c r="AO70" s="395"/>
      <c r="AP70" s="395"/>
      <c r="AQ70" s="395"/>
      <c r="AR70" s="395"/>
    </row>
    <row r="71" spans="1:44" s="393" customFormat="1" ht="39.6" x14ac:dyDescent="0.3">
      <c r="A71" s="396" t="s">
        <v>320</v>
      </c>
      <c r="B71" s="397" t="s">
        <v>318</v>
      </c>
      <c r="C71" s="398" t="s">
        <v>693</v>
      </c>
      <c r="D71" s="397" t="s">
        <v>322</v>
      </c>
      <c r="E71" s="399">
        <v>6</v>
      </c>
      <c r="F71" s="399" t="s">
        <v>668</v>
      </c>
      <c r="G71" s="400">
        <v>0</v>
      </c>
      <c r="H71" s="401" t="s">
        <v>661</v>
      </c>
      <c r="I71" s="402" t="s">
        <v>652</v>
      </c>
      <c r="J71" s="402" t="s">
        <v>666</v>
      </c>
      <c r="K71" s="392" t="s">
        <v>653</v>
      </c>
      <c r="P71"/>
      <c r="Q71" s="403"/>
      <c r="R71"/>
      <c r="S71" s="384"/>
      <c r="T71" s="395"/>
      <c r="U71" s="384"/>
      <c r="V71" s="395"/>
      <c r="W71" s="395"/>
      <c r="X71" s="395"/>
      <c r="Y71" s="395"/>
      <c r="Z71" s="395"/>
      <c r="AA71" s="395"/>
      <c r="AB71" s="395"/>
      <c r="AC71" s="395"/>
      <c r="AD71" s="395"/>
      <c r="AE71" s="395"/>
      <c r="AF71" s="395"/>
      <c r="AG71" s="395"/>
      <c r="AH71" s="395"/>
      <c r="AI71" s="395"/>
      <c r="AJ71" s="395"/>
      <c r="AK71" s="395"/>
      <c r="AL71" s="395"/>
      <c r="AM71" s="395"/>
      <c r="AN71" s="395"/>
      <c r="AO71" s="395"/>
      <c r="AP71" s="395"/>
      <c r="AQ71" s="395"/>
      <c r="AR71" s="395"/>
    </row>
    <row r="72" spans="1:44" s="393" customFormat="1" ht="26.4" x14ac:dyDescent="0.3">
      <c r="A72" s="396" t="s">
        <v>323</v>
      </c>
      <c r="B72" s="397" t="s">
        <v>318</v>
      </c>
      <c r="C72" s="414" t="s">
        <v>694</v>
      </c>
      <c r="D72" s="397" t="s">
        <v>325</v>
      </c>
      <c r="E72" s="399">
        <v>6</v>
      </c>
      <c r="F72" s="399" t="s">
        <v>664</v>
      </c>
      <c r="G72" s="400">
        <v>0</v>
      </c>
      <c r="H72" s="401" t="s">
        <v>662</v>
      </c>
      <c r="I72" s="402" t="s">
        <v>652</v>
      </c>
      <c r="J72" s="402" t="s">
        <v>666</v>
      </c>
      <c r="K72" s="410" t="s">
        <v>673</v>
      </c>
      <c r="P72"/>
      <c r="Q72" s="403"/>
      <c r="R72"/>
      <c r="S72" s="384"/>
      <c r="T72" s="395"/>
      <c r="U72" s="384"/>
      <c r="V72" s="395"/>
      <c r="W72" s="395"/>
      <c r="X72" s="395"/>
      <c r="Y72" s="395"/>
      <c r="Z72" s="395"/>
      <c r="AA72" s="395"/>
      <c r="AB72" s="395"/>
      <c r="AC72" s="395"/>
      <c r="AD72" s="395"/>
      <c r="AE72" s="395"/>
      <c r="AF72" s="395"/>
      <c r="AG72" s="395"/>
      <c r="AH72" s="395"/>
      <c r="AI72" s="395"/>
      <c r="AJ72" s="395"/>
      <c r="AK72" s="395"/>
      <c r="AL72" s="395"/>
      <c r="AM72" s="395"/>
      <c r="AN72" s="395"/>
      <c r="AO72" s="395"/>
      <c r="AP72" s="395"/>
      <c r="AQ72" s="395"/>
      <c r="AR72" s="395"/>
    </row>
    <row r="73" spans="1:44" s="393" customFormat="1" ht="39.6" x14ac:dyDescent="0.3">
      <c r="A73" s="396" t="s">
        <v>330</v>
      </c>
      <c r="B73" s="397" t="s">
        <v>318</v>
      </c>
      <c r="C73" s="414" t="s">
        <v>695</v>
      </c>
      <c r="D73" s="397" t="s">
        <v>696</v>
      </c>
      <c r="E73" s="399">
        <v>3</v>
      </c>
      <c r="F73" s="399" t="s">
        <v>654</v>
      </c>
      <c r="G73" s="400">
        <v>0</v>
      </c>
      <c r="H73" s="401" t="s">
        <v>495</v>
      </c>
      <c r="I73" s="402" t="s">
        <v>652</v>
      </c>
      <c r="J73" s="402" t="s">
        <v>666</v>
      </c>
      <c r="K73" s="410" t="s">
        <v>674</v>
      </c>
      <c r="P73"/>
      <c r="Q73" s="403"/>
      <c r="R73"/>
      <c r="S73" s="384"/>
      <c r="T73" s="395"/>
      <c r="U73" s="384"/>
      <c r="V73" s="395"/>
      <c r="W73" s="395"/>
      <c r="X73" s="395"/>
      <c r="Y73" s="395"/>
      <c r="Z73" s="395"/>
      <c r="AA73" s="395"/>
      <c r="AB73" s="395"/>
      <c r="AC73" s="395"/>
      <c r="AD73" s="395"/>
      <c r="AE73" s="395"/>
      <c r="AF73" s="395"/>
      <c r="AG73" s="395"/>
      <c r="AH73" s="395"/>
      <c r="AI73" s="395"/>
      <c r="AJ73" s="395"/>
      <c r="AK73" s="395"/>
      <c r="AL73" s="395"/>
      <c r="AM73" s="395"/>
      <c r="AN73" s="395"/>
      <c r="AO73" s="395"/>
      <c r="AP73" s="395"/>
      <c r="AQ73" s="395"/>
      <c r="AR73" s="395"/>
    </row>
    <row r="74" spans="1:44" s="393" customFormat="1" ht="39.6" x14ac:dyDescent="0.3">
      <c r="A74" s="396" t="s">
        <v>326</v>
      </c>
      <c r="B74" s="397" t="s">
        <v>318</v>
      </c>
      <c r="C74" s="414" t="s">
        <v>697</v>
      </c>
      <c r="D74" s="397" t="s">
        <v>327</v>
      </c>
      <c r="E74" s="399">
        <v>6</v>
      </c>
      <c r="F74" s="399" t="s">
        <v>670</v>
      </c>
      <c r="G74" s="400">
        <v>0</v>
      </c>
      <c r="H74" s="401" t="s">
        <v>661</v>
      </c>
      <c r="I74" s="402" t="s">
        <v>652</v>
      </c>
      <c r="J74" s="402" t="s">
        <v>666</v>
      </c>
      <c r="K74" s="392" t="s">
        <v>653</v>
      </c>
      <c r="P74"/>
      <c r="Q74" s="403"/>
      <c r="R74"/>
      <c r="S74" s="384"/>
      <c r="T74" s="395"/>
      <c r="U74" s="384"/>
      <c r="V74" s="395"/>
      <c r="W74" s="395"/>
      <c r="X74" s="395"/>
      <c r="Y74" s="395"/>
      <c r="Z74" s="395"/>
      <c r="AA74" s="395"/>
      <c r="AB74" s="395"/>
      <c r="AC74" s="395"/>
      <c r="AD74" s="395"/>
      <c r="AE74" s="395"/>
      <c r="AF74" s="395"/>
      <c r="AG74" s="395"/>
      <c r="AH74" s="395"/>
      <c r="AI74" s="395"/>
      <c r="AJ74" s="395"/>
      <c r="AK74" s="395"/>
      <c r="AL74" s="395"/>
      <c r="AM74" s="395"/>
      <c r="AN74" s="395"/>
      <c r="AO74" s="395"/>
      <c r="AP74" s="395"/>
      <c r="AQ74" s="395"/>
      <c r="AR74" s="395"/>
    </row>
    <row r="75" spans="1:44" s="393" customFormat="1" ht="39.6" x14ac:dyDescent="0.3">
      <c r="A75" s="396" t="s">
        <v>328</v>
      </c>
      <c r="B75" s="397" t="s">
        <v>318</v>
      </c>
      <c r="C75" s="398" t="s">
        <v>693</v>
      </c>
      <c r="D75" s="397" t="s">
        <v>329</v>
      </c>
      <c r="E75" s="399">
        <v>6</v>
      </c>
      <c r="F75" s="399" t="s">
        <v>670</v>
      </c>
      <c r="G75" s="400">
        <v>0</v>
      </c>
      <c r="H75" s="401" t="s">
        <v>661</v>
      </c>
      <c r="I75" s="402" t="s">
        <v>652</v>
      </c>
      <c r="J75" s="402" t="s">
        <v>666</v>
      </c>
      <c r="K75" s="392" t="s">
        <v>653</v>
      </c>
      <c r="P75"/>
      <c r="Q75" s="403"/>
      <c r="R75"/>
      <c r="S75" s="384"/>
      <c r="T75" s="395"/>
      <c r="U75" s="384"/>
      <c r="V75" s="395"/>
      <c r="W75" s="395"/>
      <c r="X75" s="395"/>
      <c r="Y75" s="395"/>
      <c r="Z75" s="395"/>
      <c r="AA75" s="395"/>
      <c r="AB75" s="395"/>
      <c r="AC75" s="395"/>
      <c r="AD75" s="395"/>
      <c r="AE75" s="395"/>
      <c r="AF75" s="395"/>
      <c r="AG75" s="395"/>
      <c r="AH75" s="395"/>
      <c r="AI75" s="395"/>
      <c r="AJ75" s="395"/>
      <c r="AK75" s="395"/>
      <c r="AL75" s="395"/>
      <c r="AM75" s="395"/>
      <c r="AN75" s="395"/>
      <c r="AO75" s="395"/>
      <c r="AP75" s="395"/>
      <c r="AQ75" s="395"/>
      <c r="AR75" s="395"/>
    </row>
    <row r="76" spans="1:44" s="393" customFormat="1" ht="39.6" x14ac:dyDescent="0.3">
      <c r="A76" s="396" t="s">
        <v>339</v>
      </c>
      <c r="B76" s="397" t="s">
        <v>318</v>
      </c>
      <c r="C76" s="414" t="s">
        <v>697</v>
      </c>
      <c r="D76" s="397" t="s">
        <v>340</v>
      </c>
      <c r="E76" s="399">
        <v>6</v>
      </c>
      <c r="F76" s="399" t="s">
        <v>664</v>
      </c>
      <c r="G76" s="400">
        <v>0</v>
      </c>
      <c r="H76" s="401" t="s">
        <v>661</v>
      </c>
      <c r="I76" s="402" t="s">
        <v>652</v>
      </c>
      <c r="J76" s="402" t="s">
        <v>666</v>
      </c>
      <c r="K76" s="392" t="s">
        <v>653</v>
      </c>
      <c r="P76"/>
      <c r="Q76" s="403"/>
      <c r="R76"/>
      <c r="S76" s="384"/>
      <c r="T76" s="395"/>
      <c r="U76" s="384"/>
      <c r="V76" s="395"/>
      <c r="W76" s="395"/>
      <c r="X76" s="395"/>
      <c r="Y76" s="395"/>
      <c r="Z76" s="395"/>
      <c r="AA76" s="395"/>
      <c r="AB76" s="395"/>
      <c r="AC76" s="395"/>
      <c r="AD76" s="395"/>
      <c r="AE76" s="395"/>
      <c r="AF76" s="395"/>
      <c r="AG76" s="395"/>
      <c r="AH76" s="395"/>
      <c r="AI76" s="395"/>
      <c r="AJ76" s="395"/>
      <c r="AK76" s="395"/>
      <c r="AL76" s="395"/>
      <c r="AM76" s="395"/>
      <c r="AN76" s="395"/>
      <c r="AO76" s="395"/>
      <c r="AP76" s="395"/>
      <c r="AQ76" s="395"/>
      <c r="AR76" s="395"/>
    </row>
    <row r="77" spans="1:44" s="393" customFormat="1" ht="39.6" x14ac:dyDescent="0.3">
      <c r="A77" s="396" t="s">
        <v>341</v>
      </c>
      <c r="B77" s="397" t="s">
        <v>318</v>
      </c>
      <c r="C77" s="414" t="s">
        <v>695</v>
      </c>
      <c r="D77" s="397" t="s">
        <v>342</v>
      </c>
      <c r="E77" s="399">
        <v>2</v>
      </c>
      <c r="F77" s="399" t="s">
        <v>654</v>
      </c>
      <c r="G77" s="400">
        <v>0</v>
      </c>
      <c r="H77" s="401" t="s">
        <v>495</v>
      </c>
      <c r="I77" s="402" t="s">
        <v>652</v>
      </c>
      <c r="J77" s="402" t="s">
        <v>666</v>
      </c>
      <c r="K77" s="410" t="s">
        <v>674</v>
      </c>
      <c r="P77"/>
      <c r="Q77" s="403"/>
      <c r="R77"/>
      <c r="S77" s="384"/>
      <c r="T77" s="395"/>
      <c r="U77" s="384"/>
      <c r="V77" s="395"/>
      <c r="W77" s="395"/>
      <c r="X77" s="395"/>
      <c r="Y77" s="395"/>
      <c r="Z77" s="395"/>
      <c r="AA77" s="395"/>
      <c r="AB77" s="395"/>
      <c r="AC77" s="395"/>
      <c r="AD77" s="395"/>
      <c r="AE77" s="395"/>
      <c r="AF77" s="395"/>
      <c r="AG77" s="395"/>
      <c r="AH77" s="395"/>
      <c r="AI77" s="395"/>
      <c r="AJ77" s="395"/>
      <c r="AK77" s="395"/>
      <c r="AL77" s="395"/>
      <c r="AM77" s="395"/>
      <c r="AN77" s="395"/>
      <c r="AO77" s="395"/>
      <c r="AP77" s="395"/>
      <c r="AQ77" s="395"/>
      <c r="AR77" s="395"/>
    </row>
    <row r="78" spans="1:44" s="393" customFormat="1" ht="39.6" x14ac:dyDescent="0.3">
      <c r="A78" s="396" t="s">
        <v>343</v>
      </c>
      <c r="B78" s="397" t="s">
        <v>318</v>
      </c>
      <c r="C78" s="398" t="s">
        <v>693</v>
      </c>
      <c r="D78" s="397" t="s">
        <v>344</v>
      </c>
      <c r="E78" s="399">
        <v>6</v>
      </c>
      <c r="F78" s="399" t="s">
        <v>654</v>
      </c>
      <c r="G78" s="400">
        <v>0</v>
      </c>
      <c r="H78" s="401" t="s">
        <v>661</v>
      </c>
      <c r="I78" s="402" t="s">
        <v>652</v>
      </c>
      <c r="J78" s="402" t="s">
        <v>666</v>
      </c>
      <c r="K78" s="392" t="s">
        <v>653</v>
      </c>
      <c r="P78"/>
      <c r="Q78" s="403"/>
      <c r="R78"/>
      <c r="S78" s="384"/>
      <c r="T78" s="395"/>
      <c r="U78" s="384"/>
      <c r="V78" s="395"/>
      <c r="W78" s="395"/>
      <c r="X78" s="395"/>
      <c r="Y78" s="395"/>
      <c r="Z78" s="395"/>
      <c r="AA78" s="395"/>
      <c r="AB78" s="395"/>
      <c r="AC78" s="395"/>
      <c r="AD78" s="395"/>
      <c r="AE78" s="395"/>
      <c r="AF78" s="395"/>
      <c r="AG78" s="395"/>
      <c r="AH78" s="395"/>
      <c r="AI78" s="395"/>
      <c r="AJ78" s="395"/>
      <c r="AK78" s="395"/>
      <c r="AL78" s="395"/>
      <c r="AM78" s="395"/>
      <c r="AN78" s="395"/>
      <c r="AO78" s="395"/>
      <c r="AP78" s="395"/>
      <c r="AQ78" s="395"/>
      <c r="AR78" s="395"/>
    </row>
    <row r="79" spans="1:44" s="393" customFormat="1" ht="52.8" x14ac:dyDescent="0.3">
      <c r="A79" s="396" t="s">
        <v>345</v>
      </c>
      <c r="B79" s="397" t="s">
        <v>318</v>
      </c>
      <c r="C79" s="414" t="s">
        <v>698</v>
      </c>
      <c r="D79" s="412" t="s">
        <v>346</v>
      </c>
      <c r="E79" s="399">
        <v>3</v>
      </c>
      <c r="F79" s="399" t="s">
        <v>654</v>
      </c>
      <c r="G79" s="400">
        <v>0</v>
      </c>
      <c r="H79" s="401" t="s">
        <v>495</v>
      </c>
      <c r="I79" s="402" t="s">
        <v>699</v>
      </c>
      <c r="J79" s="402" t="s">
        <v>666</v>
      </c>
      <c r="K79" s="410" t="s">
        <v>674</v>
      </c>
      <c r="P79"/>
      <c r="Q79" s="403"/>
      <c r="R79"/>
      <c r="S79" s="384"/>
      <c r="T79" s="395"/>
      <c r="U79" s="384"/>
      <c r="V79" s="395"/>
      <c r="W79" s="395"/>
      <c r="X79" s="395"/>
      <c r="Y79" s="395"/>
      <c r="Z79" s="395"/>
      <c r="AA79" s="395"/>
      <c r="AB79" s="395"/>
      <c r="AC79" s="395"/>
      <c r="AD79" s="395"/>
      <c r="AE79" s="395"/>
      <c r="AF79" s="395"/>
      <c r="AG79" s="395"/>
      <c r="AH79" s="395"/>
      <c r="AI79" s="395"/>
      <c r="AJ79" s="395"/>
      <c r="AK79" s="395"/>
      <c r="AL79" s="395"/>
      <c r="AM79" s="395"/>
      <c r="AN79" s="395"/>
      <c r="AO79" s="395"/>
      <c r="AP79" s="395"/>
      <c r="AQ79" s="395"/>
      <c r="AR79" s="395"/>
    </row>
    <row r="80" spans="1:44" s="393" customFormat="1" ht="66" x14ac:dyDescent="0.3">
      <c r="A80" s="396" t="s">
        <v>347</v>
      </c>
      <c r="B80" s="397" t="s">
        <v>318</v>
      </c>
      <c r="C80" s="414" t="s">
        <v>700</v>
      </c>
      <c r="D80" s="397" t="s">
        <v>349</v>
      </c>
      <c r="E80" s="399">
        <v>6</v>
      </c>
      <c r="F80" s="399" t="s">
        <v>668</v>
      </c>
      <c r="G80" s="400">
        <v>0</v>
      </c>
      <c r="H80" s="401" t="s">
        <v>662</v>
      </c>
      <c r="I80" s="402" t="s">
        <v>699</v>
      </c>
      <c r="J80" s="402" t="s">
        <v>666</v>
      </c>
      <c r="K80" s="410" t="s">
        <v>674</v>
      </c>
      <c r="P80"/>
      <c r="Q80" s="403"/>
      <c r="R80"/>
      <c r="S80" s="384"/>
      <c r="T80" s="395"/>
      <c r="U80" s="384"/>
      <c r="V80" s="395"/>
      <c r="W80" s="395"/>
      <c r="X80" s="395"/>
      <c r="Y80" s="395"/>
      <c r="Z80" s="395"/>
      <c r="AA80" s="395"/>
      <c r="AB80" s="395"/>
      <c r="AC80" s="395"/>
      <c r="AD80" s="395"/>
      <c r="AE80" s="395"/>
      <c r="AF80" s="395"/>
      <c r="AG80" s="395"/>
      <c r="AH80" s="395"/>
      <c r="AI80" s="395"/>
      <c r="AJ80" s="395"/>
      <c r="AK80" s="395"/>
      <c r="AL80" s="395"/>
      <c r="AM80" s="395"/>
      <c r="AN80" s="395"/>
      <c r="AO80" s="395"/>
      <c r="AP80" s="395"/>
      <c r="AQ80" s="395"/>
      <c r="AR80" s="395"/>
    </row>
    <row r="81" spans="1:44" s="393" customFormat="1" ht="66" x14ac:dyDescent="0.3">
      <c r="A81" s="396" t="s">
        <v>350</v>
      </c>
      <c r="B81" s="397" t="s">
        <v>318</v>
      </c>
      <c r="C81" s="414" t="s">
        <v>701</v>
      </c>
      <c r="D81" s="397" t="s">
        <v>351</v>
      </c>
      <c r="E81" s="399">
        <v>3</v>
      </c>
      <c r="F81" s="399" t="s">
        <v>654</v>
      </c>
      <c r="G81" s="400">
        <v>0</v>
      </c>
      <c r="H81" s="401" t="s">
        <v>661</v>
      </c>
      <c r="I81" s="402" t="s">
        <v>652</v>
      </c>
      <c r="J81" s="402" t="s">
        <v>666</v>
      </c>
      <c r="K81" s="410" t="s">
        <v>674</v>
      </c>
      <c r="P81"/>
      <c r="Q81" s="403"/>
      <c r="R81"/>
      <c r="S81" s="384"/>
      <c r="T81" s="395"/>
      <c r="U81" s="384"/>
      <c r="V81" s="395"/>
      <c r="W81" s="395"/>
      <c r="X81" s="395"/>
      <c r="Y81" s="395"/>
      <c r="Z81" s="395"/>
      <c r="AA81" s="395"/>
      <c r="AB81" s="395"/>
      <c r="AC81" s="395"/>
      <c r="AD81" s="395"/>
      <c r="AE81" s="395"/>
      <c r="AF81" s="395"/>
      <c r="AG81" s="395"/>
      <c r="AH81" s="395"/>
      <c r="AI81" s="395"/>
      <c r="AJ81" s="395"/>
      <c r="AK81" s="395"/>
      <c r="AL81" s="395"/>
      <c r="AM81" s="395"/>
      <c r="AN81" s="395"/>
      <c r="AO81" s="395"/>
      <c r="AP81" s="395"/>
      <c r="AQ81" s="395"/>
      <c r="AR81" s="395"/>
    </row>
    <row r="82" spans="1:44" s="393" customFormat="1" ht="26.4" x14ac:dyDescent="0.3">
      <c r="A82" s="396" t="s">
        <v>352</v>
      </c>
      <c r="B82" s="397" t="s">
        <v>318</v>
      </c>
      <c r="C82" s="414" t="s">
        <v>694</v>
      </c>
      <c r="D82" s="397" t="s">
        <v>353</v>
      </c>
      <c r="E82" s="399">
        <v>6</v>
      </c>
      <c r="F82" s="399" t="s">
        <v>664</v>
      </c>
      <c r="G82" s="400">
        <v>0</v>
      </c>
      <c r="H82" s="401" t="s">
        <v>662</v>
      </c>
      <c r="I82" s="402" t="s">
        <v>652</v>
      </c>
      <c r="J82" s="402" t="s">
        <v>666</v>
      </c>
      <c r="K82" s="410" t="s">
        <v>673</v>
      </c>
      <c r="P82"/>
      <c r="Q82" s="403"/>
      <c r="R82"/>
      <c r="S82" s="384"/>
      <c r="T82" s="395"/>
      <c r="U82" s="384"/>
      <c r="V82" s="395"/>
      <c r="W82" s="395"/>
      <c r="X82" s="395"/>
      <c r="Y82" s="395"/>
      <c r="Z82" s="395"/>
      <c r="AA82" s="395"/>
      <c r="AB82" s="395"/>
      <c r="AC82" s="395"/>
      <c r="AD82" s="395"/>
      <c r="AE82" s="395"/>
      <c r="AF82" s="395"/>
      <c r="AG82" s="395"/>
      <c r="AH82" s="395"/>
      <c r="AI82" s="395"/>
      <c r="AJ82" s="395"/>
      <c r="AK82" s="395"/>
      <c r="AL82" s="395"/>
      <c r="AM82" s="395"/>
      <c r="AN82" s="395"/>
      <c r="AO82" s="395"/>
      <c r="AP82" s="395"/>
      <c r="AQ82" s="395"/>
      <c r="AR82" s="395"/>
    </row>
    <row r="83" spans="1:44" s="393" customFormat="1" ht="39.6" x14ac:dyDescent="0.3">
      <c r="A83" s="396" t="s">
        <v>332</v>
      </c>
      <c r="B83" s="397" t="s">
        <v>318</v>
      </c>
      <c r="C83" s="414" t="s">
        <v>693</v>
      </c>
      <c r="D83" s="397" t="s">
        <v>333</v>
      </c>
      <c r="E83" s="399">
        <v>6</v>
      </c>
      <c r="F83" s="399" t="s">
        <v>668</v>
      </c>
      <c r="G83" s="400">
        <v>0</v>
      </c>
      <c r="H83" s="401" t="s">
        <v>661</v>
      </c>
      <c r="I83" s="402" t="s">
        <v>652</v>
      </c>
      <c r="J83" s="402" t="s">
        <v>666</v>
      </c>
      <c r="K83" s="392" t="s">
        <v>653</v>
      </c>
      <c r="P83"/>
      <c r="Q83" s="403"/>
      <c r="R83"/>
      <c r="S83" s="384"/>
      <c r="T83" s="395"/>
      <c r="U83" s="384"/>
      <c r="V83" s="395"/>
      <c r="W83" s="395"/>
      <c r="X83" s="395"/>
      <c r="Y83" s="395"/>
      <c r="Z83" s="395"/>
      <c r="AA83" s="395"/>
      <c r="AB83" s="395"/>
      <c r="AC83" s="395"/>
      <c r="AD83" s="395"/>
      <c r="AE83" s="395"/>
      <c r="AF83" s="395"/>
      <c r="AG83" s="395"/>
      <c r="AH83" s="395"/>
      <c r="AI83" s="395"/>
      <c r="AJ83" s="395"/>
      <c r="AK83" s="395"/>
      <c r="AL83" s="395"/>
      <c r="AM83" s="395"/>
      <c r="AN83" s="395"/>
      <c r="AO83" s="395"/>
      <c r="AP83" s="395"/>
      <c r="AQ83" s="395"/>
      <c r="AR83" s="395"/>
    </row>
    <row r="84" spans="1:44" s="393" customFormat="1" ht="39.6" x14ac:dyDescent="0.3">
      <c r="A84" s="396" t="s">
        <v>334</v>
      </c>
      <c r="B84" s="397" t="s">
        <v>318</v>
      </c>
      <c r="C84" s="414" t="s">
        <v>695</v>
      </c>
      <c r="D84" s="397" t="s">
        <v>335</v>
      </c>
      <c r="E84" s="399">
        <v>3</v>
      </c>
      <c r="F84" s="399" t="s">
        <v>654</v>
      </c>
      <c r="G84" s="400">
        <v>0</v>
      </c>
      <c r="H84" s="401" t="s">
        <v>495</v>
      </c>
      <c r="I84" s="402" t="s">
        <v>652</v>
      </c>
      <c r="J84" s="402" t="s">
        <v>666</v>
      </c>
      <c r="K84" s="410" t="s">
        <v>674</v>
      </c>
      <c r="P84"/>
      <c r="Q84" s="403"/>
      <c r="R84"/>
      <c r="S84" s="384"/>
      <c r="T84" s="395"/>
      <c r="U84" s="384"/>
      <c r="V84" s="395"/>
      <c r="W84" s="395"/>
      <c r="X84" s="395"/>
      <c r="Y84" s="395"/>
      <c r="Z84" s="395"/>
      <c r="AA84" s="395"/>
      <c r="AB84" s="395"/>
      <c r="AC84" s="395"/>
      <c r="AD84" s="395"/>
      <c r="AE84" s="395"/>
      <c r="AF84" s="395"/>
      <c r="AG84" s="395"/>
      <c r="AH84" s="395"/>
      <c r="AI84" s="395"/>
      <c r="AJ84" s="395"/>
      <c r="AK84" s="395"/>
      <c r="AL84" s="395"/>
      <c r="AM84" s="395"/>
      <c r="AN84" s="395"/>
      <c r="AO84" s="395"/>
      <c r="AP84" s="395"/>
      <c r="AQ84" s="395"/>
      <c r="AR84" s="395"/>
    </row>
    <row r="85" spans="1:44" s="393" customFormat="1" ht="52.8" x14ac:dyDescent="0.3">
      <c r="A85" s="396" t="s">
        <v>354</v>
      </c>
      <c r="B85" s="397" t="s">
        <v>318</v>
      </c>
      <c r="C85" s="414" t="s">
        <v>698</v>
      </c>
      <c r="D85" s="397" t="s">
        <v>355</v>
      </c>
      <c r="E85" s="399">
        <v>1</v>
      </c>
      <c r="F85" s="399" t="s">
        <v>654</v>
      </c>
      <c r="G85" s="400">
        <v>0</v>
      </c>
      <c r="H85" s="401" t="s">
        <v>495</v>
      </c>
      <c r="I85" s="402" t="s">
        <v>699</v>
      </c>
      <c r="J85" s="402" t="s">
        <v>666</v>
      </c>
      <c r="K85" s="410" t="s">
        <v>674</v>
      </c>
      <c r="P85"/>
      <c r="Q85" s="403"/>
      <c r="R85"/>
      <c r="S85" s="384"/>
      <c r="T85" s="395"/>
      <c r="U85" s="384"/>
      <c r="V85" s="395"/>
      <c r="W85" s="395"/>
      <c r="X85" s="395"/>
      <c r="Y85" s="395"/>
      <c r="Z85" s="395"/>
      <c r="AA85" s="395"/>
      <c r="AB85" s="395"/>
      <c r="AC85" s="395"/>
      <c r="AD85" s="395"/>
      <c r="AE85" s="395"/>
      <c r="AF85" s="395"/>
      <c r="AG85" s="395"/>
      <c r="AH85" s="395"/>
      <c r="AI85" s="395"/>
      <c r="AJ85" s="395"/>
      <c r="AK85" s="395"/>
      <c r="AL85" s="395"/>
      <c r="AM85" s="395"/>
      <c r="AN85" s="395"/>
      <c r="AO85" s="395"/>
      <c r="AP85" s="395"/>
      <c r="AQ85" s="395"/>
      <c r="AR85" s="395"/>
    </row>
    <row r="86" spans="1:44" s="393" customFormat="1" ht="39.6" x14ac:dyDescent="0.3">
      <c r="A86" s="396" t="s">
        <v>356</v>
      </c>
      <c r="B86" s="397" t="s">
        <v>318</v>
      </c>
      <c r="C86" s="414" t="s">
        <v>693</v>
      </c>
      <c r="D86" s="397" t="s">
        <v>357</v>
      </c>
      <c r="E86" s="399">
        <v>6</v>
      </c>
      <c r="F86" s="399" t="s">
        <v>654</v>
      </c>
      <c r="G86" s="400">
        <v>0</v>
      </c>
      <c r="H86" s="401" t="s">
        <v>661</v>
      </c>
      <c r="I86" s="402" t="s">
        <v>652</v>
      </c>
      <c r="J86" s="402" t="s">
        <v>666</v>
      </c>
      <c r="K86" s="392" t="s">
        <v>653</v>
      </c>
      <c r="P86"/>
      <c r="Q86" s="403"/>
      <c r="R86"/>
      <c r="S86" s="384"/>
      <c r="T86" s="395"/>
      <c r="U86" s="384"/>
      <c r="V86" s="395"/>
      <c r="W86" s="395"/>
      <c r="X86" s="395"/>
      <c r="Y86" s="395"/>
      <c r="Z86" s="395"/>
      <c r="AA86" s="395"/>
      <c r="AB86" s="395"/>
      <c r="AC86" s="395"/>
      <c r="AD86" s="395"/>
      <c r="AE86" s="395"/>
      <c r="AF86" s="395"/>
      <c r="AG86" s="395"/>
      <c r="AH86" s="395"/>
      <c r="AI86" s="395"/>
      <c r="AJ86" s="395"/>
      <c r="AK86" s="395"/>
      <c r="AL86" s="395"/>
      <c r="AM86" s="395"/>
      <c r="AN86" s="395"/>
      <c r="AO86" s="395"/>
      <c r="AP86" s="395"/>
      <c r="AQ86" s="395"/>
      <c r="AR86" s="395"/>
    </row>
    <row r="87" spans="1:44" s="393" customFormat="1" ht="39.6" x14ac:dyDescent="0.3">
      <c r="A87" s="396" t="s">
        <v>358</v>
      </c>
      <c r="B87" s="397" t="s">
        <v>318</v>
      </c>
      <c r="C87" s="414" t="s">
        <v>697</v>
      </c>
      <c r="D87" s="397" t="s">
        <v>359</v>
      </c>
      <c r="E87" s="399">
        <v>6</v>
      </c>
      <c r="F87" s="399" t="s">
        <v>670</v>
      </c>
      <c r="G87" s="400">
        <v>0</v>
      </c>
      <c r="H87" s="401" t="s">
        <v>661</v>
      </c>
      <c r="I87" s="402" t="s">
        <v>652</v>
      </c>
      <c r="J87" s="402" t="s">
        <v>666</v>
      </c>
      <c r="K87" s="392" t="s">
        <v>653</v>
      </c>
      <c r="P87"/>
      <c r="Q87" s="403"/>
      <c r="R87"/>
      <c r="S87" s="384"/>
      <c r="T87" s="395"/>
      <c r="U87" s="384"/>
      <c r="V87" s="395"/>
      <c r="W87" s="395"/>
      <c r="X87" s="395"/>
      <c r="Y87" s="395"/>
      <c r="Z87" s="395"/>
      <c r="AA87" s="395"/>
      <c r="AB87" s="395"/>
      <c r="AC87" s="395"/>
      <c r="AD87" s="395"/>
      <c r="AE87" s="395"/>
      <c r="AF87" s="395"/>
      <c r="AG87" s="395"/>
      <c r="AH87" s="395"/>
      <c r="AI87" s="395"/>
      <c r="AJ87" s="395"/>
      <c r="AK87" s="395"/>
      <c r="AL87" s="395"/>
      <c r="AM87" s="395"/>
      <c r="AN87" s="395"/>
      <c r="AO87" s="395"/>
      <c r="AP87" s="395"/>
      <c r="AQ87" s="395"/>
      <c r="AR87" s="395"/>
    </row>
    <row r="88" spans="1:44" s="393" customFormat="1" ht="39.6" x14ac:dyDescent="0.3">
      <c r="A88" s="396" t="s">
        <v>360</v>
      </c>
      <c r="B88" s="397" t="s">
        <v>318</v>
      </c>
      <c r="C88" s="414" t="s">
        <v>697</v>
      </c>
      <c r="D88" s="397" t="s">
        <v>361</v>
      </c>
      <c r="E88" s="399">
        <v>6</v>
      </c>
      <c r="F88" s="399" t="s">
        <v>670</v>
      </c>
      <c r="G88" s="400">
        <v>0</v>
      </c>
      <c r="H88" s="401" t="s">
        <v>661</v>
      </c>
      <c r="I88" s="402" t="s">
        <v>652</v>
      </c>
      <c r="J88" s="402" t="s">
        <v>666</v>
      </c>
      <c r="K88" s="392" t="s">
        <v>653</v>
      </c>
      <c r="P88"/>
      <c r="Q88" s="403"/>
      <c r="R88"/>
      <c r="S88" s="384"/>
      <c r="T88" s="395"/>
      <c r="U88" s="384"/>
      <c r="V88" s="395"/>
      <c r="W88" s="395"/>
      <c r="X88" s="395"/>
      <c r="Y88" s="395"/>
      <c r="Z88" s="395"/>
      <c r="AA88" s="395"/>
      <c r="AB88" s="395"/>
      <c r="AC88" s="395"/>
      <c r="AD88" s="395"/>
      <c r="AE88" s="395"/>
      <c r="AF88" s="395"/>
      <c r="AG88" s="395"/>
      <c r="AH88" s="395"/>
      <c r="AI88" s="395"/>
      <c r="AJ88" s="395"/>
      <c r="AK88" s="395"/>
      <c r="AL88" s="395"/>
      <c r="AM88" s="395"/>
      <c r="AN88" s="395"/>
      <c r="AO88" s="395"/>
      <c r="AP88" s="395"/>
      <c r="AQ88" s="395"/>
      <c r="AR88" s="395"/>
    </row>
    <row r="89" spans="1:44" s="393" customFormat="1" ht="39.6" x14ac:dyDescent="0.3">
      <c r="A89" s="396" t="s">
        <v>362</v>
      </c>
      <c r="B89" s="397" t="s">
        <v>318</v>
      </c>
      <c r="C89" s="398" t="s">
        <v>693</v>
      </c>
      <c r="D89" s="397" t="s">
        <v>363</v>
      </c>
      <c r="E89" s="399">
        <v>6</v>
      </c>
      <c r="F89" s="399" t="s">
        <v>670</v>
      </c>
      <c r="G89" s="400">
        <v>0</v>
      </c>
      <c r="H89" s="401" t="s">
        <v>661</v>
      </c>
      <c r="I89" s="402" t="s">
        <v>652</v>
      </c>
      <c r="J89" s="402" t="s">
        <v>666</v>
      </c>
      <c r="K89" s="392" t="s">
        <v>653</v>
      </c>
      <c r="P89"/>
      <c r="Q89" s="403"/>
      <c r="R89"/>
      <c r="S89" s="384"/>
      <c r="T89" s="395"/>
      <c r="U89" s="384"/>
      <c r="V89" s="395"/>
      <c r="W89" s="395"/>
      <c r="X89" s="395"/>
      <c r="Y89" s="395"/>
      <c r="Z89" s="395"/>
      <c r="AA89" s="395"/>
      <c r="AB89" s="395"/>
      <c r="AC89" s="395"/>
      <c r="AD89" s="395"/>
      <c r="AE89" s="395"/>
      <c r="AF89" s="395"/>
      <c r="AG89" s="395"/>
      <c r="AH89" s="395"/>
      <c r="AI89" s="395"/>
      <c r="AJ89" s="395"/>
      <c r="AK89" s="395"/>
      <c r="AL89" s="395"/>
      <c r="AM89" s="395"/>
      <c r="AN89" s="395"/>
      <c r="AO89" s="395"/>
      <c r="AP89" s="395"/>
      <c r="AQ89" s="395"/>
      <c r="AR89" s="395"/>
    </row>
    <row r="90" spans="1:44" s="393" customFormat="1" ht="66" x14ac:dyDescent="0.3">
      <c r="A90" s="396" t="s">
        <v>364</v>
      </c>
      <c r="B90" s="397" t="s">
        <v>318</v>
      </c>
      <c r="C90" s="414" t="s">
        <v>701</v>
      </c>
      <c r="D90" s="412" t="s">
        <v>365</v>
      </c>
      <c r="E90" s="399">
        <v>6</v>
      </c>
      <c r="F90" s="399" t="s">
        <v>670</v>
      </c>
      <c r="G90" s="400">
        <v>0</v>
      </c>
      <c r="H90" s="401" t="s">
        <v>661</v>
      </c>
      <c r="I90" s="402" t="s">
        <v>652</v>
      </c>
      <c r="J90" s="402" t="s">
        <v>666</v>
      </c>
      <c r="K90" s="410" t="s">
        <v>674</v>
      </c>
      <c r="P90"/>
      <c r="Q90" s="403"/>
      <c r="R90"/>
      <c r="S90" s="384"/>
      <c r="T90" s="395"/>
      <c r="U90" s="384"/>
      <c r="V90" s="395"/>
      <c r="W90" s="395"/>
      <c r="X90" s="395"/>
      <c r="Y90" s="395"/>
      <c r="Z90" s="395"/>
      <c r="AA90" s="395"/>
      <c r="AB90" s="395"/>
      <c r="AC90" s="395"/>
      <c r="AD90" s="395"/>
      <c r="AE90" s="395"/>
      <c r="AF90" s="395"/>
      <c r="AG90" s="395"/>
      <c r="AH90" s="395"/>
      <c r="AI90" s="395"/>
      <c r="AJ90" s="395"/>
      <c r="AK90" s="395"/>
      <c r="AL90" s="395"/>
      <c r="AM90" s="395"/>
      <c r="AN90" s="395"/>
      <c r="AO90" s="395"/>
      <c r="AP90" s="395"/>
      <c r="AQ90" s="395"/>
      <c r="AR90" s="395"/>
    </row>
    <row r="91" spans="1:44" s="393" customFormat="1" ht="52.8" x14ac:dyDescent="0.3">
      <c r="A91" s="396" t="s">
        <v>336</v>
      </c>
      <c r="B91" s="397" t="s">
        <v>318</v>
      </c>
      <c r="C91" s="414" t="s">
        <v>698</v>
      </c>
      <c r="D91" s="397" t="s">
        <v>338</v>
      </c>
      <c r="E91" s="399">
        <v>6</v>
      </c>
      <c r="F91" s="399" t="s">
        <v>668</v>
      </c>
      <c r="G91" s="400">
        <v>0</v>
      </c>
      <c r="H91" s="401" t="s">
        <v>495</v>
      </c>
      <c r="I91" s="402" t="s">
        <v>699</v>
      </c>
      <c r="J91" s="402" t="s">
        <v>666</v>
      </c>
      <c r="K91" s="410" t="s">
        <v>674</v>
      </c>
      <c r="P91"/>
      <c r="Q91" s="403"/>
      <c r="R91"/>
      <c r="S91" s="384"/>
      <c r="T91" s="395"/>
      <c r="U91" s="384"/>
      <c r="V91" s="395"/>
      <c r="W91" s="395"/>
      <c r="X91" s="395"/>
      <c r="Y91" s="395"/>
      <c r="Z91" s="395"/>
      <c r="AA91" s="395"/>
      <c r="AB91" s="395"/>
      <c r="AC91" s="395"/>
      <c r="AD91" s="395"/>
      <c r="AE91" s="395"/>
      <c r="AF91" s="395"/>
      <c r="AG91" s="395"/>
      <c r="AH91" s="395"/>
      <c r="AI91" s="395"/>
      <c r="AJ91" s="395"/>
      <c r="AK91" s="395"/>
      <c r="AL91" s="395"/>
      <c r="AM91" s="395"/>
      <c r="AN91" s="395"/>
      <c r="AO91" s="395"/>
      <c r="AP91" s="395"/>
      <c r="AQ91" s="395"/>
      <c r="AR91" s="395"/>
    </row>
    <row r="92" spans="1:44" s="393" customFormat="1" ht="26.4" x14ac:dyDescent="0.3">
      <c r="A92" s="396" t="s">
        <v>366</v>
      </c>
      <c r="B92" s="397" t="s">
        <v>318</v>
      </c>
      <c r="C92" s="414" t="s">
        <v>694</v>
      </c>
      <c r="D92" s="397" t="s">
        <v>367</v>
      </c>
      <c r="E92" s="399">
        <v>5</v>
      </c>
      <c r="F92" s="399" t="s">
        <v>654</v>
      </c>
      <c r="G92" s="400">
        <v>0</v>
      </c>
      <c r="H92" s="401" t="s">
        <v>662</v>
      </c>
      <c r="I92" s="402" t="s">
        <v>652</v>
      </c>
      <c r="J92" s="402" t="s">
        <v>666</v>
      </c>
      <c r="K92" s="392" t="s">
        <v>653</v>
      </c>
      <c r="P92"/>
      <c r="Q92" s="403"/>
      <c r="R92"/>
      <c r="S92" s="384"/>
      <c r="T92" s="395"/>
      <c r="U92" s="384"/>
      <c r="V92" s="395"/>
      <c r="W92" s="395"/>
      <c r="X92" s="395"/>
      <c r="Y92" s="395"/>
      <c r="Z92" s="395"/>
      <c r="AA92" s="395"/>
      <c r="AB92" s="395"/>
      <c r="AC92" s="395"/>
      <c r="AD92" s="395"/>
      <c r="AE92" s="395"/>
      <c r="AF92" s="395"/>
      <c r="AG92" s="395"/>
      <c r="AH92" s="395"/>
      <c r="AI92" s="395"/>
      <c r="AJ92" s="395"/>
      <c r="AK92" s="395"/>
      <c r="AL92" s="395"/>
      <c r="AM92" s="395"/>
      <c r="AN92" s="395"/>
      <c r="AO92" s="395"/>
      <c r="AP92" s="395"/>
      <c r="AQ92" s="395"/>
      <c r="AR92" s="395"/>
    </row>
    <row r="93" spans="1:44" s="393" customFormat="1" ht="26.4" x14ac:dyDescent="0.3">
      <c r="A93" s="396" t="s">
        <v>370</v>
      </c>
      <c r="B93" s="397" t="s">
        <v>371</v>
      </c>
      <c r="C93" s="398" t="s">
        <v>702</v>
      </c>
      <c r="D93" s="397" t="s">
        <v>372</v>
      </c>
      <c r="E93" s="399">
        <v>5</v>
      </c>
      <c r="F93" s="399" t="s">
        <v>668</v>
      </c>
      <c r="G93" s="400">
        <v>0</v>
      </c>
      <c r="H93" s="401" t="s">
        <v>660</v>
      </c>
      <c r="I93" s="402" t="s">
        <v>652</v>
      </c>
      <c r="J93" s="402" t="s">
        <v>666</v>
      </c>
      <c r="K93" s="392" t="s">
        <v>653</v>
      </c>
      <c r="P93"/>
      <c r="Q93" s="403"/>
      <c r="R93"/>
      <c r="S93" s="384"/>
      <c r="T93" s="395"/>
      <c r="U93" s="384"/>
      <c r="V93" s="395"/>
      <c r="W93" s="395"/>
      <c r="X93" s="395"/>
      <c r="Y93" s="395"/>
      <c r="Z93" s="395"/>
      <c r="AA93" s="395"/>
      <c r="AB93" s="395"/>
      <c r="AC93" s="395"/>
      <c r="AD93" s="395"/>
      <c r="AE93" s="395"/>
      <c r="AF93" s="395"/>
      <c r="AG93" s="395"/>
      <c r="AH93" s="395"/>
      <c r="AI93" s="395"/>
      <c r="AJ93" s="395"/>
      <c r="AK93" s="395"/>
      <c r="AL93" s="395"/>
      <c r="AM93" s="395"/>
      <c r="AN93" s="395"/>
      <c r="AO93" s="395"/>
      <c r="AP93" s="395"/>
      <c r="AQ93" s="395"/>
      <c r="AR93" s="395"/>
    </row>
    <row r="94" spans="1:44" s="393" customFormat="1" ht="26.4" x14ac:dyDescent="0.3">
      <c r="A94" s="396" t="s">
        <v>373</v>
      </c>
      <c r="B94" s="397" t="s">
        <v>371</v>
      </c>
      <c r="C94" s="398" t="s">
        <v>703</v>
      </c>
      <c r="D94" s="397" t="s">
        <v>375</v>
      </c>
      <c r="E94" s="399">
        <v>6</v>
      </c>
      <c r="F94" s="399" t="s">
        <v>668</v>
      </c>
      <c r="G94" s="400">
        <v>0</v>
      </c>
      <c r="H94" s="401" t="s">
        <v>663</v>
      </c>
      <c r="I94" s="402" t="s">
        <v>652</v>
      </c>
      <c r="J94" s="402" t="s">
        <v>666</v>
      </c>
      <c r="K94" s="392" t="s">
        <v>653</v>
      </c>
      <c r="P94"/>
      <c r="Q94" s="403"/>
      <c r="R94"/>
      <c r="S94" s="384"/>
      <c r="T94" s="395"/>
      <c r="U94" s="384"/>
      <c r="V94" s="395"/>
      <c r="W94" s="395"/>
      <c r="X94" s="395"/>
      <c r="Y94" s="395"/>
      <c r="Z94" s="395"/>
      <c r="AA94" s="395"/>
      <c r="AB94" s="395"/>
      <c r="AC94" s="395"/>
      <c r="AD94" s="395"/>
      <c r="AE94" s="395"/>
      <c r="AF94" s="395"/>
      <c r="AG94" s="395"/>
      <c r="AH94" s="395"/>
      <c r="AI94" s="395"/>
      <c r="AJ94" s="395"/>
      <c r="AK94" s="395"/>
      <c r="AL94" s="395"/>
      <c r="AM94" s="395"/>
      <c r="AN94" s="395"/>
      <c r="AO94" s="395"/>
      <c r="AP94" s="395"/>
      <c r="AQ94" s="395"/>
      <c r="AR94" s="395"/>
    </row>
    <row r="95" spans="1:44" s="393" customFormat="1" ht="26.4" x14ac:dyDescent="0.3">
      <c r="A95" s="396" t="s">
        <v>376</v>
      </c>
      <c r="B95" s="397" t="s">
        <v>371</v>
      </c>
      <c r="C95" s="398" t="s">
        <v>702</v>
      </c>
      <c r="D95" s="397" t="s">
        <v>377</v>
      </c>
      <c r="E95" s="399">
        <v>6</v>
      </c>
      <c r="F95" s="399" t="s">
        <v>668</v>
      </c>
      <c r="G95" s="400">
        <v>0</v>
      </c>
      <c r="H95" s="401" t="s">
        <v>660</v>
      </c>
      <c r="I95" s="402" t="s">
        <v>652</v>
      </c>
      <c r="J95" s="402" t="s">
        <v>666</v>
      </c>
      <c r="K95" s="392" t="s">
        <v>653</v>
      </c>
      <c r="P95"/>
      <c r="Q95" s="403"/>
      <c r="R95"/>
      <c r="S95" s="384"/>
      <c r="T95" s="395"/>
      <c r="U95" s="384"/>
      <c r="V95" s="395"/>
      <c r="W95" s="395"/>
      <c r="X95" s="395"/>
      <c r="Y95" s="395"/>
      <c r="Z95" s="395"/>
      <c r="AA95" s="395"/>
      <c r="AB95" s="395"/>
      <c r="AC95" s="395"/>
      <c r="AD95" s="395"/>
      <c r="AE95" s="395"/>
      <c r="AF95" s="395"/>
      <c r="AG95" s="395"/>
      <c r="AH95" s="395"/>
      <c r="AI95" s="395"/>
      <c r="AJ95" s="395"/>
      <c r="AK95" s="395"/>
      <c r="AL95" s="395"/>
      <c r="AM95" s="395"/>
      <c r="AN95" s="395"/>
      <c r="AO95" s="395"/>
      <c r="AP95" s="395"/>
      <c r="AQ95" s="395"/>
      <c r="AR95" s="395"/>
    </row>
    <row r="96" spans="1:44" s="393" customFormat="1" ht="26.4" x14ac:dyDescent="0.3">
      <c r="A96" s="396" t="s">
        <v>378</v>
      </c>
      <c r="B96" s="397" t="s">
        <v>371</v>
      </c>
      <c r="C96" s="398" t="s">
        <v>703</v>
      </c>
      <c r="D96" s="397" t="s">
        <v>379</v>
      </c>
      <c r="E96" s="399">
        <v>6</v>
      </c>
      <c r="F96" s="399" t="s">
        <v>670</v>
      </c>
      <c r="G96" s="400">
        <v>0</v>
      </c>
      <c r="H96" s="401" t="s">
        <v>663</v>
      </c>
      <c r="I96" s="402" t="s">
        <v>652</v>
      </c>
      <c r="J96" s="402" t="s">
        <v>666</v>
      </c>
      <c r="K96" s="392" t="s">
        <v>653</v>
      </c>
      <c r="P96"/>
      <c r="Q96" s="403"/>
      <c r="R96"/>
      <c r="S96" s="384"/>
      <c r="T96" s="395"/>
      <c r="U96" s="384"/>
      <c r="V96" s="395"/>
      <c r="W96" s="395"/>
      <c r="X96" s="395"/>
      <c r="Y96" s="395"/>
      <c r="Z96" s="395"/>
      <c r="AA96" s="395"/>
      <c r="AB96" s="395"/>
      <c r="AC96" s="395"/>
      <c r="AD96" s="395"/>
      <c r="AE96" s="395"/>
      <c r="AF96" s="395"/>
      <c r="AG96" s="395"/>
      <c r="AH96" s="395"/>
      <c r="AI96" s="395"/>
      <c r="AJ96" s="395"/>
      <c r="AK96" s="395"/>
      <c r="AL96" s="395"/>
      <c r="AM96" s="395"/>
      <c r="AN96" s="395"/>
      <c r="AO96" s="395"/>
      <c r="AP96" s="395"/>
      <c r="AQ96" s="395"/>
      <c r="AR96" s="395"/>
    </row>
    <row r="97" spans="1:44" s="393" customFormat="1" ht="26.4" x14ac:dyDescent="0.3">
      <c r="A97" s="396" t="s">
        <v>380</v>
      </c>
      <c r="B97" s="397" t="s">
        <v>371</v>
      </c>
      <c r="C97" s="398" t="s">
        <v>702</v>
      </c>
      <c r="D97" s="397" t="s">
        <v>381</v>
      </c>
      <c r="E97" s="399">
        <v>6</v>
      </c>
      <c r="F97" s="399" t="s">
        <v>670</v>
      </c>
      <c r="G97" s="400">
        <v>0</v>
      </c>
      <c r="H97" s="401" t="s">
        <v>660</v>
      </c>
      <c r="I97" s="402" t="s">
        <v>652</v>
      </c>
      <c r="J97" s="402" t="s">
        <v>666</v>
      </c>
      <c r="K97" s="392" t="s">
        <v>653</v>
      </c>
      <c r="P97"/>
      <c r="Q97" s="403"/>
      <c r="R97"/>
      <c r="S97" s="384"/>
      <c r="T97" s="395"/>
      <c r="U97" s="384"/>
      <c r="V97" s="395"/>
      <c r="W97" s="395"/>
      <c r="X97" s="395"/>
      <c r="Y97" s="395"/>
      <c r="Z97" s="395"/>
      <c r="AA97" s="395"/>
      <c r="AB97" s="395"/>
      <c r="AC97" s="395"/>
      <c r="AD97" s="395"/>
      <c r="AE97" s="395"/>
      <c r="AF97" s="395"/>
      <c r="AG97" s="395"/>
      <c r="AH97" s="395"/>
      <c r="AI97" s="395"/>
      <c r="AJ97" s="395"/>
      <c r="AK97" s="395"/>
      <c r="AL97" s="395"/>
      <c r="AM97" s="395"/>
      <c r="AN97" s="395"/>
      <c r="AO97" s="395"/>
      <c r="AP97" s="395"/>
      <c r="AQ97" s="395"/>
      <c r="AR97" s="395"/>
    </row>
    <row r="98" spans="1:44" s="393" customFormat="1" ht="26.4" x14ac:dyDescent="0.3">
      <c r="A98" s="396" t="s">
        <v>385</v>
      </c>
      <c r="B98" s="397" t="s">
        <v>371</v>
      </c>
      <c r="C98" s="398" t="s">
        <v>703</v>
      </c>
      <c r="D98" s="397" t="s">
        <v>386</v>
      </c>
      <c r="E98" s="399">
        <v>6</v>
      </c>
      <c r="F98" s="399" t="s">
        <v>668</v>
      </c>
      <c r="G98" s="400">
        <v>0</v>
      </c>
      <c r="H98" s="401" t="s">
        <v>663</v>
      </c>
      <c r="I98" s="402" t="s">
        <v>652</v>
      </c>
      <c r="J98" s="402" t="s">
        <v>666</v>
      </c>
      <c r="K98" s="392" t="s">
        <v>653</v>
      </c>
      <c r="P98"/>
      <c r="Q98" s="403"/>
      <c r="R98"/>
      <c r="S98" s="384"/>
      <c r="T98" s="395"/>
      <c r="U98" s="384"/>
      <c r="V98" s="395"/>
      <c r="W98" s="395"/>
      <c r="X98" s="395"/>
      <c r="Y98" s="395"/>
      <c r="Z98" s="395"/>
      <c r="AA98" s="395"/>
      <c r="AB98" s="395"/>
      <c r="AC98" s="395"/>
      <c r="AD98" s="395"/>
      <c r="AE98" s="395"/>
      <c r="AF98" s="395"/>
      <c r="AG98" s="395"/>
      <c r="AH98" s="395"/>
      <c r="AI98" s="395"/>
      <c r="AJ98" s="395"/>
      <c r="AK98" s="395"/>
      <c r="AL98" s="395"/>
      <c r="AM98" s="395"/>
      <c r="AN98" s="395"/>
      <c r="AO98" s="395"/>
      <c r="AP98" s="395"/>
      <c r="AQ98" s="395"/>
      <c r="AR98" s="395"/>
    </row>
    <row r="99" spans="1:44" s="393" customFormat="1" ht="26.4" x14ac:dyDescent="0.3">
      <c r="A99" s="396" t="s">
        <v>382</v>
      </c>
      <c r="B99" s="397" t="s">
        <v>371</v>
      </c>
      <c r="C99" s="398" t="s">
        <v>704</v>
      </c>
      <c r="D99" s="397" t="s">
        <v>384</v>
      </c>
      <c r="E99" s="399">
        <v>6</v>
      </c>
      <c r="F99" s="399" t="s">
        <v>670</v>
      </c>
      <c r="G99" s="400">
        <v>0</v>
      </c>
      <c r="H99" s="401" t="s">
        <v>667</v>
      </c>
      <c r="I99" s="402" t="s">
        <v>652</v>
      </c>
      <c r="J99" s="402" t="s">
        <v>666</v>
      </c>
      <c r="K99" s="392" t="s">
        <v>653</v>
      </c>
      <c r="P99"/>
      <c r="Q99" s="403"/>
      <c r="R99"/>
      <c r="S99" s="384"/>
      <c r="T99" s="395"/>
      <c r="U99" s="384"/>
      <c r="V99" s="395"/>
      <c r="W99" s="395"/>
      <c r="X99" s="395"/>
      <c r="Y99" s="395"/>
      <c r="Z99" s="395"/>
      <c r="AA99" s="395"/>
      <c r="AB99" s="395"/>
      <c r="AC99" s="395"/>
      <c r="AD99" s="395"/>
      <c r="AE99" s="395"/>
      <c r="AF99" s="395"/>
      <c r="AG99" s="395"/>
      <c r="AH99" s="395"/>
      <c r="AI99" s="395"/>
      <c r="AJ99" s="395"/>
      <c r="AK99" s="395"/>
      <c r="AL99" s="395"/>
      <c r="AM99" s="395"/>
      <c r="AN99" s="395"/>
      <c r="AO99" s="395"/>
      <c r="AP99" s="395"/>
      <c r="AQ99" s="395"/>
      <c r="AR99" s="395"/>
    </row>
    <row r="100" spans="1:44" s="393" customFormat="1" ht="26.4" x14ac:dyDescent="0.3">
      <c r="A100" s="396" t="s">
        <v>387</v>
      </c>
      <c r="B100" s="397" t="s">
        <v>371</v>
      </c>
      <c r="C100" s="398" t="s">
        <v>702</v>
      </c>
      <c r="D100" s="397" t="s">
        <v>388</v>
      </c>
      <c r="E100" s="399">
        <v>6</v>
      </c>
      <c r="F100" s="399" t="s">
        <v>670</v>
      </c>
      <c r="G100" s="400">
        <v>0</v>
      </c>
      <c r="H100" s="401" t="s">
        <v>660</v>
      </c>
      <c r="I100" s="402" t="s">
        <v>652</v>
      </c>
      <c r="J100" s="402" t="s">
        <v>666</v>
      </c>
      <c r="K100" s="392" t="s">
        <v>653</v>
      </c>
      <c r="P100"/>
      <c r="Q100" s="403"/>
      <c r="R100"/>
      <c r="S100" s="384"/>
      <c r="T100" s="395"/>
      <c r="U100" s="384"/>
      <c r="V100" s="395"/>
      <c r="W100" s="395"/>
      <c r="X100" s="395"/>
      <c r="Y100" s="395"/>
      <c r="Z100" s="395"/>
      <c r="AA100" s="395"/>
      <c r="AB100" s="395"/>
      <c r="AC100" s="395"/>
      <c r="AD100" s="395"/>
      <c r="AE100" s="395"/>
      <c r="AF100" s="395"/>
      <c r="AG100" s="395"/>
      <c r="AH100" s="395"/>
      <c r="AI100" s="395"/>
      <c r="AJ100" s="395"/>
      <c r="AK100" s="395"/>
      <c r="AL100" s="395"/>
      <c r="AM100" s="395"/>
      <c r="AN100" s="395"/>
      <c r="AO100" s="395"/>
      <c r="AP100" s="395"/>
      <c r="AQ100" s="395"/>
      <c r="AR100" s="395"/>
    </row>
    <row r="101" spans="1:44" s="393" customFormat="1" ht="26.4" x14ac:dyDescent="0.3">
      <c r="A101" s="396" t="s">
        <v>389</v>
      </c>
      <c r="B101" s="397" t="s">
        <v>371</v>
      </c>
      <c r="C101" s="398" t="s">
        <v>704</v>
      </c>
      <c r="D101" s="397" t="s">
        <v>390</v>
      </c>
      <c r="E101" s="399">
        <v>6</v>
      </c>
      <c r="F101" s="399" t="s">
        <v>670</v>
      </c>
      <c r="G101" s="400">
        <v>0</v>
      </c>
      <c r="H101" s="401" t="s">
        <v>667</v>
      </c>
      <c r="I101" s="402" t="s">
        <v>652</v>
      </c>
      <c r="J101" s="402" t="s">
        <v>666</v>
      </c>
      <c r="K101" s="392" t="s">
        <v>653</v>
      </c>
      <c r="P101"/>
      <c r="Q101" s="403"/>
      <c r="R101"/>
      <c r="S101" s="384"/>
      <c r="T101" s="395"/>
      <c r="U101" s="384"/>
      <c r="V101" s="395"/>
      <c r="W101" s="395"/>
      <c r="X101" s="395"/>
      <c r="Y101" s="395"/>
      <c r="Z101" s="395"/>
      <c r="AA101" s="395"/>
      <c r="AB101" s="395"/>
      <c r="AC101" s="395"/>
      <c r="AD101" s="395"/>
      <c r="AE101" s="395"/>
      <c r="AF101" s="395"/>
      <c r="AG101" s="395"/>
      <c r="AH101" s="395"/>
      <c r="AI101" s="395"/>
      <c r="AJ101" s="395"/>
      <c r="AK101" s="395"/>
      <c r="AL101" s="395"/>
      <c r="AM101" s="395"/>
      <c r="AN101" s="395"/>
      <c r="AO101" s="395"/>
      <c r="AP101" s="395"/>
      <c r="AQ101" s="395"/>
      <c r="AR101" s="395"/>
    </row>
    <row r="102" spans="1:44" s="393" customFormat="1" ht="26.4" x14ac:dyDescent="0.3">
      <c r="A102" s="396" t="s">
        <v>391</v>
      </c>
      <c r="B102" s="397" t="s">
        <v>371</v>
      </c>
      <c r="C102" s="398" t="s">
        <v>703</v>
      </c>
      <c r="D102" s="397" t="s">
        <v>392</v>
      </c>
      <c r="E102" s="399">
        <v>6</v>
      </c>
      <c r="F102" s="399" t="s">
        <v>668</v>
      </c>
      <c r="G102" s="400">
        <v>0</v>
      </c>
      <c r="H102" s="401" t="s">
        <v>663</v>
      </c>
      <c r="I102" s="402" t="s">
        <v>652</v>
      </c>
      <c r="J102" s="402" t="s">
        <v>666</v>
      </c>
      <c r="K102" s="392" t="s">
        <v>653</v>
      </c>
      <c r="P102"/>
      <c r="Q102" s="403"/>
      <c r="R102"/>
      <c r="S102" s="384"/>
      <c r="T102" s="395"/>
      <c r="U102" s="384"/>
      <c r="V102" s="395"/>
      <c r="W102" s="395"/>
      <c r="X102" s="395"/>
      <c r="Y102" s="395"/>
      <c r="Z102" s="395"/>
      <c r="AA102" s="395"/>
      <c r="AB102" s="395"/>
      <c r="AC102" s="395"/>
      <c r="AD102" s="395"/>
      <c r="AE102" s="395"/>
      <c r="AF102" s="395"/>
      <c r="AG102" s="395"/>
      <c r="AH102" s="395"/>
      <c r="AI102" s="395"/>
      <c r="AJ102" s="395"/>
      <c r="AK102" s="395"/>
      <c r="AL102" s="395"/>
      <c r="AM102" s="395"/>
      <c r="AN102" s="395"/>
      <c r="AO102" s="395"/>
      <c r="AP102" s="395"/>
      <c r="AQ102" s="395"/>
      <c r="AR102" s="395"/>
    </row>
    <row r="103" spans="1:44" s="393" customFormat="1" ht="26.4" x14ac:dyDescent="0.3">
      <c r="A103" s="396" t="s">
        <v>393</v>
      </c>
      <c r="B103" s="397" t="s">
        <v>371</v>
      </c>
      <c r="C103" s="398" t="s">
        <v>703</v>
      </c>
      <c r="D103" s="397" t="s">
        <v>394</v>
      </c>
      <c r="E103" s="399">
        <v>6</v>
      </c>
      <c r="F103" s="399" t="s">
        <v>670</v>
      </c>
      <c r="G103" s="400">
        <v>0</v>
      </c>
      <c r="H103" s="401" t="s">
        <v>663</v>
      </c>
      <c r="I103" s="402" t="s">
        <v>652</v>
      </c>
      <c r="J103" s="402" t="s">
        <v>666</v>
      </c>
      <c r="K103" s="392" t="s">
        <v>653</v>
      </c>
      <c r="P103"/>
      <c r="Q103" s="403"/>
      <c r="R103"/>
      <c r="S103" s="384"/>
      <c r="T103" s="395"/>
      <c r="U103" s="384"/>
      <c r="V103" s="395"/>
      <c r="W103" s="395"/>
      <c r="X103" s="395"/>
      <c r="Y103" s="395"/>
      <c r="Z103" s="395"/>
      <c r="AA103" s="395"/>
      <c r="AB103" s="395"/>
      <c r="AC103" s="395"/>
      <c r="AD103" s="395"/>
      <c r="AE103" s="395"/>
      <c r="AF103" s="395"/>
      <c r="AG103" s="395"/>
      <c r="AH103" s="395"/>
      <c r="AI103" s="395"/>
      <c r="AJ103" s="395"/>
      <c r="AK103" s="395"/>
      <c r="AL103" s="395"/>
      <c r="AM103" s="395"/>
      <c r="AN103" s="395"/>
      <c r="AO103" s="395"/>
      <c r="AP103" s="395"/>
      <c r="AQ103" s="395"/>
      <c r="AR103" s="395"/>
    </row>
    <row r="104" spans="1:44" s="393" customFormat="1" ht="26.4" x14ac:dyDescent="0.3">
      <c r="A104" s="396" t="s">
        <v>395</v>
      </c>
      <c r="B104" s="397" t="s">
        <v>371</v>
      </c>
      <c r="C104" s="398" t="s">
        <v>704</v>
      </c>
      <c r="D104" s="397" t="s">
        <v>396</v>
      </c>
      <c r="E104" s="399">
        <v>6</v>
      </c>
      <c r="F104" s="399" t="s">
        <v>668</v>
      </c>
      <c r="G104" s="400">
        <v>0</v>
      </c>
      <c r="H104" s="401" t="s">
        <v>667</v>
      </c>
      <c r="I104" s="402" t="s">
        <v>652</v>
      </c>
      <c r="J104" s="402" t="s">
        <v>666</v>
      </c>
      <c r="K104" s="392" t="s">
        <v>653</v>
      </c>
      <c r="P104"/>
      <c r="Q104" s="403"/>
      <c r="R104"/>
      <c r="S104" s="384"/>
      <c r="T104" s="395"/>
      <c r="U104" s="384"/>
      <c r="V104" s="395"/>
      <c r="W104" s="395"/>
      <c r="X104" s="395"/>
      <c r="Y104" s="395"/>
      <c r="Z104" s="395"/>
      <c r="AA104" s="395"/>
      <c r="AB104" s="395"/>
      <c r="AC104" s="395"/>
      <c r="AD104" s="395"/>
      <c r="AE104" s="395"/>
      <c r="AF104" s="395"/>
      <c r="AG104" s="395"/>
      <c r="AH104" s="395"/>
      <c r="AI104" s="395"/>
      <c r="AJ104" s="395"/>
      <c r="AK104" s="395"/>
      <c r="AL104" s="395"/>
      <c r="AM104" s="395"/>
      <c r="AN104" s="395"/>
      <c r="AO104" s="395"/>
      <c r="AP104" s="395"/>
      <c r="AQ104" s="395"/>
      <c r="AR104" s="395"/>
    </row>
    <row r="105" spans="1:44" s="393" customFormat="1" ht="26.4" x14ac:dyDescent="0.3">
      <c r="A105" s="396" t="s">
        <v>397</v>
      </c>
      <c r="B105" s="397" t="s">
        <v>371</v>
      </c>
      <c r="C105" s="398" t="s">
        <v>704</v>
      </c>
      <c r="D105" s="397" t="s">
        <v>398</v>
      </c>
      <c r="E105" s="399">
        <v>6</v>
      </c>
      <c r="F105" s="399" t="s">
        <v>654</v>
      </c>
      <c r="G105" s="400">
        <v>0</v>
      </c>
      <c r="H105" s="401" t="s">
        <v>667</v>
      </c>
      <c r="I105" s="402" t="s">
        <v>652</v>
      </c>
      <c r="J105" s="402" t="s">
        <v>666</v>
      </c>
      <c r="K105" s="392" t="s">
        <v>653</v>
      </c>
      <c r="P105"/>
      <c r="Q105" s="403"/>
      <c r="R105"/>
      <c r="S105" s="384"/>
      <c r="T105" s="395"/>
      <c r="U105" s="384"/>
      <c r="V105" s="395"/>
      <c r="W105" s="395"/>
      <c r="X105" s="395"/>
      <c r="Y105" s="395"/>
      <c r="Z105" s="395"/>
      <c r="AA105" s="395"/>
      <c r="AB105" s="395"/>
      <c r="AC105" s="395"/>
      <c r="AD105" s="395"/>
      <c r="AE105" s="395"/>
      <c r="AF105" s="395"/>
      <c r="AG105" s="395"/>
      <c r="AH105" s="395"/>
      <c r="AI105" s="395"/>
      <c r="AJ105" s="395"/>
      <c r="AK105" s="395"/>
      <c r="AL105" s="395"/>
      <c r="AM105" s="395"/>
      <c r="AN105" s="395"/>
      <c r="AO105" s="395"/>
      <c r="AP105" s="395"/>
      <c r="AQ105" s="395"/>
      <c r="AR105" s="395"/>
    </row>
    <row r="106" spans="1:44" s="393" customFormat="1" ht="26.4" x14ac:dyDescent="0.3">
      <c r="A106" s="396" t="s">
        <v>399</v>
      </c>
      <c r="B106" s="397" t="s">
        <v>371</v>
      </c>
      <c r="C106" s="398" t="s">
        <v>704</v>
      </c>
      <c r="D106" s="397" t="s">
        <v>400</v>
      </c>
      <c r="E106" s="399">
        <v>6</v>
      </c>
      <c r="F106" s="399" t="s">
        <v>670</v>
      </c>
      <c r="G106" s="400">
        <v>0</v>
      </c>
      <c r="H106" s="401" t="s">
        <v>667</v>
      </c>
      <c r="I106" s="402" t="s">
        <v>652</v>
      </c>
      <c r="J106" s="402" t="s">
        <v>666</v>
      </c>
      <c r="K106" s="392" t="s">
        <v>653</v>
      </c>
      <c r="P106"/>
      <c r="Q106" s="403"/>
      <c r="R106"/>
      <c r="S106" s="384"/>
      <c r="T106" s="395"/>
      <c r="U106" s="384"/>
      <c r="V106" s="395"/>
      <c r="W106" s="395"/>
      <c r="X106" s="395"/>
      <c r="Y106" s="395"/>
      <c r="Z106" s="395"/>
      <c r="AA106" s="395"/>
      <c r="AB106" s="395"/>
      <c r="AC106" s="395"/>
      <c r="AD106" s="395"/>
      <c r="AE106" s="395"/>
      <c r="AF106" s="395"/>
      <c r="AG106" s="395"/>
      <c r="AH106" s="395"/>
      <c r="AI106" s="395"/>
      <c r="AJ106" s="395"/>
      <c r="AK106" s="395"/>
      <c r="AL106" s="395"/>
      <c r="AM106" s="395"/>
      <c r="AN106" s="395"/>
      <c r="AO106" s="395"/>
      <c r="AP106" s="395"/>
      <c r="AQ106" s="395"/>
      <c r="AR106" s="395"/>
    </row>
    <row r="107" spans="1:44" s="393" customFormat="1" ht="26.4" x14ac:dyDescent="0.3">
      <c r="A107" s="396" t="s">
        <v>401</v>
      </c>
      <c r="B107" s="397" t="s">
        <v>371</v>
      </c>
      <c r="C107" s="398" t="s">
        <v>704</v>
      </c>
      <c r="D107" s="397" t="s">
        <v>402</v>
      </c>
      <c r="E107" s="399">
        <v>6</v>
      </c>
      <c r="F107" s="399" t="s">
        <v>670</v>
      </c>
      <c r="G107" s="400">
        <v>0</v>
      </c>
      <c r="H107" s="401" t="s">
        <v>667</v>
      </c>
      <c r="I107" s="402" t="s">
        <v>652</v>
      </c>
      <c r="J107" s="402" t="s">
        <v>666</v>
      </c>
      <c r="K107" s="392" t="s">
        <v>653</v>
      </c>
      <c r="P107"/>
      <c r="Q107" s="403"/>
      <c r="R107"/>
      <c r="S107" s="384"/>
      <c r="T107" s="395"/>
      <c r="U107" s="384"/>
      <c r="V107" s="395"/>
      <c r="W107" s="395"/>
      <c r="X107" s="395"/>
      <c r="Y107" s="395"/>
      <c r="Z107" s="395"/>
      <c r="AA107" s="395"/>
      <c r="AB107" s="395"/>
      <c r="AC107" s="395"/>
      <c r="AD107" s="395"/>
      <c r="AE107" s="395"/>
      <c r="AF107" s="395"/>
      <c r="AG107" s="395"/>
      <c r="AH107" s="395"/>
      <c r="AI107" s="395"/>
      <c r="AJ107" s="395"/>
      <c r="AK107" s="395"/>
      <c r="AL107" s="395"/>
      <c r="AM107" s="395"/>
      <c r="AN107" s="395"/>
      <c r="AO107" s="395"/>
      <c r="AP107" s="395"/>
      <c r="AQ107" s="395"/>
      <c r="AR107" s="395"/>
    </row>
    <row r="108" spans="1:44" s="393" customFormat="1" ht="26.4" x14ac:dyDescent="0.3">
      <c r="A108" s="396" t="s">
        <v>403</v>
      </c>
      <c r="B108" s="397" t="s">
        <v>371</v>
      </c>
      <c r="C108" s="398" t="s">
        <v>703</v>
      </c>
      <c r="D108" s="397" t="s">
        <v>404</v>
      </c>
      <c r="E108" s="399">
        <v>6</v>
      </c>
      <c r="F108" s="399" t="s">
        <v>670</v>
      </c>
      <c r="G108" s="400">
        <v>0</v>
      </c>
      <c r="H108" s="401" t="s">
        <v>663</v>
      </c>
      <c r="I108" s="402" t="s">
        <v>652</v>
      </c>
      <c r="J108" s="402" t="s">
        <v>666</v>
      </c>
      <c r="K108" s="392" t="s">
        <v>653</v>
      </c>
      <c r="P108"/>
      <c r="Q108" s="403"/>
      <c r="R108"/>
      <c r="S108" s="384"/>
      <c r="T108" s="395"/>
      <c r="U108" s="384"/>
      <c r="V108" s="395"/>
      <c r="W108" s="395"/>
      <c r="X108" s="395"/>
      <c r="Y108" s="395"/>
      <c r="Z108" s="395"/>
      <c r="AA108" s="395"/>
      <c r="AB108" s="395"/>
      <c r="AC108" s="395"/>
      <c r="AD108" s="395"/>
      <c r="AE108" s="395"/>
      <c r="AF108" s="395"/>
      <c r="AG108" s="395"/>
      <c r="AH108" s="395"/>
      <c r="AI108" s="395"/>
      <c r="AJ108" s="395"/>
      <c r="AK108" s="395"/>
      <c r="AL108" s="395"/>
      <c r="AM108" s="395"/>
      <c r="AN108" s="395"/>
      <c r="AO108" s="395"/>
      <c r="AP108" s="395"/>
      <c r="AQ108" s="395"/>
      <c r="AR108" s="395"/>
    </row>
    <row r="109" spans="1:44" s="393" customFormat="1" ht="26.4" x14ac:dyDescent="0.3">
      <c r="A109" s="396" t="s">
        <v>405</v>
      </c>
      <c r="B109" s="397" t="s">
        <v>371</v>
      </c>
      <c r="C109" s="398" t="s">
        <v>704</v>
      </c>
      <c r="D109" s="397" t="s">
        <v>406</v>
      </c>
      <c r="E109" s="399">
        <v>6</v>
      </c>
      <c r="F109" s="399" t="s">
        <v>670</v>
      </c>
      <c r="G109" s="400">
        <v>0</v>
      </c>
      <c r="H109" s="401" t="s">
        <v>667</v>
      </c>
      <c r="I109" s="402" t="s">
        <v>652</v>
      </c>
      <c r="J109" s="402" t="s">
        <v>666</v>
      </c>
      <c r="K109" s="392" t="s">
        <v>653</v>
      </c>
      <c r="P109"/>
      <c r="Q109" s="403"/>
      <c r="R109"/>
      <c r="S109" s="384"/>
      <c r="T109" s="395"/>
      <c r="U109" s="384"/>
      <c r="V109" s="395"/>
      <c r="W109" s="395"/>
      <c r="X109" s="395"/>
      <c r="Y109" s="395"/>
      <c r="Z109" s="395"/>
      <c r="AA109" s="395"/>
      <c r="AB109" s="395"/>
      <c r="AC109" s="395"/>
      <c r="AD109" s="395"/>
      <c r="AE109" s="395"/>
      <c r="AF109" s="395"/>
      <c r="AG109" s="395"/>
      <c r="AH109" s="395"/>
      <c r="AI109" s="395"/>
      <c r="AJ109" s="395"/>
      <c r="AK109" s="395"/>
      <c r="AL109" s="395"/>
      <c r="AM109" s="395"/>
      <c r="AN109" s="395"/>
      <c r="AO109" s="395"/>
      <c r="AP109" s="395"/>
      <c r="AQ109" s="395"/>
      <c r="AR109" s="395"/>
    </row>
    <row r="110" spans="1:44" s="393" customFormat="1" ht="26.4" x14ac:dyDescent="0.3">
      <c r="A110" s="396" t="s">
        <v>407</v>
      </c>
      <c r="B110" s="397" t="s">
        <v>371</v>
      </c>
      <c r="C110" s="398" t="s">
        <v>704</v>
      </c>
      <c r="D110" s="397" t="s">
        <v>408</v>
      </c>
      <c r="E110" s="399">
        <v>6</v>
      </c>
      <c r="F110" s="399" t="s">
        <v>668</v>
      </c>
      <c r="G110" s="400">
        <v>0</v>
      </c>
      <c r="H110" s="401" t="s">
        <v>667</v>
      </c>
      <c r="I110" s="402" t="s">
        <v>652</v>
      </c>
      <c r="J110" s="402" t="s">
        <v>666</v>
      </c>
      <c r="K110" s="392" t="s">
        <v>653</v>
      </c>
      <c r="P110"/>
      <c r="Q110" s="403"/>
      <c r="R110"/>
      <c r="S110" s="384"/>
      <c r="T110" s="395"/>
      <c r="U110" s="384"/>
      <c r="V110" s="395"/>
      <c r="W110" s="395"/>
      <c r="X110" s="395"/>
      <c r="Y110" s="395"/>
      <c r="Z110" s="395"/>
      <c r="AA110" s="395"/>
      <c r="AB110" s="395"/>
      <c r="AC110" s="395"/>
      <c r="AD110" s="395"/>
      <c r="AE110" s="395"/>
      <c r="AF110" s="395"/>
      <c r="AG110" s="395"/>
      <c r="AH110" s="395"/>
      <c r="AI110" s="395"/>
      <c r="AJ110" s="395"/>
      <c r="AK110" s="395"/>
      <c r="AL110" s="395"/>
      <c r="AM110" s="395"/>
      <c r="AN110" s="395"/>
      <c r="AO110" s="395"/>
      <c r="AP110" s="395"/>
      <c r="AQ110" s="395"/>
      <c r="AR110" s="395"/>
    </row>
    <row r="111" spans="1:44" s="393" customFormat="1" ht="26.4" x14ac:dyDescent="0.3">
      <c r="A111" s="396" t="s">
        <v>409</v>
      </c>
      <c r="B111" s="397" t="s">
        <v>371</v>
      </c>
      <c r="C111" s="398" t="s">
        <v>704</v>
      </c>
      <c r="D111" s="397" t="s">
        <v>410</v>
      </c>
      <c r="E111" s="399">
        <v>6</v>
      </c>
      <c r="F111" s="399" t="s">
        <v>654</v>
      </c>
      <c r="G111" s="400">
        <v>0</v>
      </c>
      <c r="H111" s="401" t="s">
        <v>667</v>
      </c>
      <c r="I111" s="402" t="s">
        <v>652</v>
      </c>
      <c r="J111" s="402" t="s">
        <v>666</v>
      </c>
      <c r="K111" s="392" t="s">
        <v>653</v>
      </c>
      <c r="P111"/>
      <c r="Q111" s="403"/>
      <c r="R111"/>
      <c r="S111" s="384"/>
      <c r="T111" s="395"/>
      <c r="U111" s="384"/>
      <c r="V111" s="395"/>
      <c r="W111" s="395"/>
      <c r="X111" s="395"/>
      <c r="Y111" s="395"/>
      <c r="Z111" s="395"/>
      <c r="AA111" s="395"/>
      <c r="AB111" s="395"/>
      <c r="AC111" s="395"/>
      <c r="AD111" s="395"/>
      <c r="AE111" s="395"/>
      <c r="AF111" s="395"/>
      <c r="AG111" s="395"/>
      <c r="AH111" s="395"/>
      <c r="AI111" s="395"/>
      <c r="AJ111" s="395"/>
      <c r="AK111" s="395"/>
      <c r="AL111" s="395"/>
      <c r="AM111" s="395"/>
      <c r="AN111" s="395"/>
      <c r="AO111" s="395"/>
      <c r="AP111" s="395"/>
      <c r="AQ111" s="395"/>
      <c r="AR111" s="395"/>
    </row>
    <row r="112" spans="1:44" s="393" customFormat="1" ht="26.4" x14ac:dyDescent="0.3">
      <c r="A112" s="396" t="s">
        <v>411</v>
      </c>
      <c r="B112" s="397" t="s">
        <v>371</v>
      </c>
      <c r="C112" s="398" t="s">
        <v>702</v>
      </c>
      <c r="D112" s="397" t="s">
        <v>412</v>
      </c>
      <c r="E112" s="399">
        <v>6</v>
      </c>
      <c r="F112" s="399" t="s">
        <v>668</v>
      </c>
      <c r="G112" s="400">
        <v>0</v>
      </c>
      <c r="H112" s="401" t="s">
        <v>660</v>
      </c>
      <c r="I112" s="402" t="s">
        <v>652</v>
      </c>
      <c r="J112" s="402" t="s">
        <v>666</v>
      </c>
      <c r="K112" s="392" t="s">
        <v>653</v>
      </c>
      <c r="P112"/>
      <c r="Q112" s="403"/>
      <c r="R112"/>
      <c r="S112" s="384"/>
      <c r="T112" s="395"/>
      <c r="U112" s="384"/>
      <c r="V112" s="395"/>
      <c r="W112" s="395"/>
      <c r="X112" s="395"/>
      <c r="Y112" s="395"/>
      <c r="Z112" s="395"/>
      <c r="AA112" s="395"/>
      <c r="AB112" s="395"/>
      <c r="AC112" s="395"/>
      <c r="AD112" s="395"/>
      <c r="AE112" s="395"/>
      <c r="AF112" s="395"/>
      <c r="AG112" s="395"/>
      <c r="AH112" s="395"/>
      <c r="AI112" s="395"/>
      <c r="AJ112" s="395"/>
      <c r="AK112" s="395"/>
      <c r="AL112" s="395"/>
      <c r="AM112" s="395"/>
      <c r="AN112" s="395"/>
      <c r="AO112" s="395"/>
      <c r="AP112" s="395"/>
      <c r="AQ112" s="395"/>
      <c r="AR112" s="395"/>
    </row>
    <row r="113" spans="1:44" s="393" customFormat="1" ht="26.4" x14ac:dyDescent="0.3">
      <c r="A113" s="396" t="s">
        <v>413</v>
      </c>
      <c r="B113" s="397" t="s">
        <v>371</v>
      </c>
      <c r="C113" s="398" t="s">
        <v>702</v>
      </c>
      <c r="D113" s="397" t="s">
        <v>414</v>
      </c>
      <c r="E113" s="399">
        <v>6</v>
      </c>
      <c r="F113" s="399" t="s">
        <v>670</v>
      </c>
      <c r="G113" s="400">
        <v>0</v>
      </c>
      <c r="H113" s="401" t="s">
        <v>660</v>
      </c>
      <c r="I113" s="402" t="s">
        <v>652</v>
      </c>
      <c r="J113" s="402" t="s">
        <v>666</v>
      </c>
      <c r="K113" s="392" t="s">
        <v>653</v>
      </c>
      <c r="P113"/>
      <c r="Q113" s="403"/>
      <c r="R113"/>
      <c r="S113" s="384"/>
      <c r="T113" s="395"/>
      <c r="U113" s="384"/>
      <c r="V113" s="395"/>
      <c r="W113" s="395"/>
      <c r="X113" s="395"/>
      <c r="Y113" s="395"/>
      <c r="Z113" s="395"/>
      <c r="AA113" s="395"/>
      <c r="AB113" s="395"/>
      <c r="AC113" s="395"/>
      <c r="AD113" s="395"/>
      <c r="AE113" s="395"/>
      <c r="AF113" s="395"/>
      <c r="AG113" s="395"/>
      <c r="AH113" s="395"/>
      <c r="AI113" s="395"/>
      <c r="AJ113" s="395"/>
      <c r="AK113" s="395"/>
      <c r="AL113" s="395"/>
      <c r="AM113" s="395"/>
      <c r="AN113" s="395"/>
      <c r="AO113" s="395"/>
      <c r="AP113" s="395"/>
      <c r="AQ113" s="395"/>
      <c r="AR113" s="395"/>
    </row>
    <row r="114" spans="1:44" s="393" customFormat="1" ht="26.4" x14ac:dyDescent="0.3">
      <c r="A114" s="396" t="s">
        <v>415</v>
      </c>
      <c r="B114" s="397" t="s">
        <v>371</v>
      </c>
      <c r="C114" s="398" t="s">
        <v>704</v>
      </c>
      <c r="D114" s="397" t="s">
        <v>416</v>
      </c>
      <c r="E114" s="399">
        <v>6</v>
      </c>
      <c r="F114" s="399" t="s">
        <v>654</v>
      </c>
      <c r="G114" s="400">
        <v>0</v>
      </c>
      <c r="H114" s="401" t="s">
        <v>667</v>
      </c>
      <c r="I114" s="402" t="s">
        <v>652</v>
      </c>
      <c r="J114" s="402" t="s">
        <v>666</v>
      </c>
      <c r="K114" s="392" t="s">
        <v>653</v>
      </c>
      <c r="P114"/>
      <c r="Q114" s="403"/>
      <c r="R114"/>
      <c r="S114" s="384"/>
      <c r="T114" s="395"/>
      <c r="U114" s="384"/>
      <c r="V114" s="395"/>
      <c r="W114" s="395"/>
      <c r="X114" s="395"/>
      <c r="Y114" s="395"/>
      <c r="Z114" s="395"/>
      <c r="AA114" s="395"/>
      <c r="AB114" s="395"/>
      <c r="AC114" s="395"/>
      <c r="AD114" s="395"/>
      <c r="AE114" s="395"/>
      <c r="AF114" s="395"/>
      <c r="AG114" s="395"/>
      <c r="AH114" s="395"/>
      <c r="AI114" s="395"/>
      <c r="AJ114" s="395"/>
      <c r="AK114" s="395"/>
      <c r="AL114" s="395"/>
      <c r="AM114" s="395"/>
      <c r="AN114" s="395"/>
      <c r="AO114" s="395"/>
      <c r="AP114" s="395"/>
      <c r="AQ114" s="395"/>
      <c r="AR114" s="395"/>
    </row>
    <row r="115" spans="1:44" s="393" customFormat="1" ht="26.4" x14ac:dyDescent="0.3">
      <c r="A115" s="396" t="s">
        <v>417</v>
      </c>
      <c r="B115" s="397" t="s">
        <v>371</v>
      </c>
      <c r="C115" s="398" t="s">
        <v>704</v>
      </c>
      <c r="D115" s="397" t="s">
        <v>418</v>
      </c>
      <c r="E115" s="399">
        <v>6</v>
      </c>
      <c r="F115" s="399" t="s">
        <v>654</v>
      </c>
      <c r="G115" s="400">
        <v>0</v>
      </c>
      <c r="H115" s="401" t="s">
        <v>667</v>
      </c>
      <c r="I115" s="402" t="s">
        <v>652</v>
      </c>
      <c r="J115" s="402" t="s">
        <v>666</v>
      </c>
      <c r="K115" s="392" t="s">
        <v>653</v>
      </c>
      <c r="P115"/>
      <c r="Q115" s="403"/>
      <c r="R115"/>
      <c r="S115" s="384"/>
      <c r="T115" s="395"/>
      <c r="U115" s="384"/>
      <c r="V115" s="395"/>
      <c r="W115" s="395"/>
      <c r="X115" s="395"/>
      <c r="Y115" s="395"/>
      <c r="Z115" s="395"/>
      <c r="AA115" s="395"/>
      <c r="AB115" s="395"/>
      <c r="AC115" s="395"/>
      <c r="AD115" s="395"/>
      <c r="AE115" s="395"/>
      <c r="AF115" s="395"/>
      <c r="AG115" s="395"/>
      <c r="AH115" s="395"/>
      <c r="AI115" s="395"/>
      <c r="AJ115" s="395"/>
      <c r="AK115" s="395"/>
      <c r="AL115" s="395"/>
      <c r="AM115" s="395"/>
      <c r="AN115" s="395"/>
      <c r="AO115" s="395"/>
      <c r="AP115" s="395"/>
      <c r="AQ115" s="395"/>
      <c r="AR115" s="395"/>
    </row>
    <row r="116" spans="1:44" s="393" customFormat="1" ht="26.4" x14ac:dyDescent="0.3">
      <c r="A116" s="396" t="s">
        <v>421</v>
      </c>
      <c r="B116" s="397" t="s">
        <v>422</v>
      </c>
      <c r="C116" s="414" t="s">
        <v>705</v>
      </c>
      <c r="D116" s="397" t="s">
        <v>424</v>
      </c>
      <c r="E116" s="399">
        <v>3</v>
      </c>
      <c r="F116" s="399" t="s">
        <v>654</v>
      </c>
      <c r="G116" s="400">
        <v>0</v>
      </c>
      <c r="H116" s="401" t="s">
        <v>495</v>
      </c>
      <c r="I116" s="416" t="s">
        <v>706</v>
      </c>
      <c r="J116" s="402" t="s">
        <v>666</v>
      </c>
      <c r="K116" s="410" t="s">
        <v>675</v>
      </c>
      <c r="P116"/>
      <c r="Q116" s="403"/>
      <c r="R116"/>
      <c r="S116" s="384"/>
      <c r="T116" s="395"/>
      <c r="U116" s="384"/>
      <c r="V116" s="395"/>
      <c r="W116" s="395"/>
      <c r="X116" s="395"/>
      <c r="Y116" s="395"/>
      <c r="Z116" s="395"/>
      <c r="AA116" s="395"/>
      <c r="AB116" s="395"/>
      <c r="AC116" s="395"/>
      <c r="AD116" s="395"/>
      <c r="AE116" s="395"/>
      <c r="AF116" s="395"/>
      <c r="AG116" s="395"/>
      <c r="AH116" s="395"/>
      <c r="AI116" s="395"/>
      <c r="AJ116" s="395"/>
      <c r="AK116" s="395"/>
      <c r="AL116" s="395"/>
      <c r="AM116" s="395"/>
      <c r="AN116" s="395"/>
      <c r="AO116" s="395"/>
      <c r="AP116" s="395"/>
      <c r="AQ116" s="395"/>
      <c r="AR116" s="395"/>
    </row>
    <row r="117" spans="1:44" s="393" customFormat="1" ht="52.8" x14ac:dyDescent="0.3">
      <c r="A117" s="396" t="s">
        <v>425</v>
      </c>
      <c r="B117" s="397" t="s">
        <v>422</v>
      </c>
      <c r="C117" s="414" t="s">
        <v>707</v>
      </c>
      <c r="D117" s="397" t="s">
        <v>426</v>
      </c>
      <c r="E117" s="399">
        <v>6</v>
      </c>
      <c r="F117" s="399" t="s">
        <v>664</v>
      </c>
      <c r="G117" s="400">
        <v>0</v>
      </c>
      <c r="H117" s="401" t="s">
        <v>495</v>
      </c>
      <c r="I117" s="416" t="s">
        <v>706</v>
      </c>
      <c r="J117" s="402" t="s">
        <v>666</v>
      </c>
      <c r="K117" s="410" t="s">
        <v>708</v>
      </c>
      <c r="P117"/>
      <c r="Q117" s="403"/>
      <c r="R117"/>
      <c r="S117" s="384"/>
      <c r="T117" s="395"/>
      <c r="U117" s="384"/>
      <c r="V117" s="395"/>
      <c r="W117" s="395"/>
      <c r="X117" s="395"/>
      <c r="Y117" s="395"/>
      <c r="Z117" s="395"/>
      <c r="AA117" s="395"/>
      <c r="AB117" s="395"/>
      <c r="AC117" s="395"/>
      <c r="AD117" s="395"/>
      <c r="AE117" s="395"/>
      <c r="AF117" s="395"/>
      <c r="AG117" s="395"/>
      <c r="AH117" s="395"/>
      <c r="AI117" s="395"/>
      <c r="AJ117" s="395"/>
      <c r="AK117" s="395"/>
      <c r="AL117" s="395"/>
      <c r="AM117" s="395"/>
      <c r="AN117" s="395"/>
      <c r="AO117" s="395"/>
      <c r="AP117" s="395"/>
      <c r="AQ117" s="395"/>
      <c r="AR117" s="395"/>
    </row>
    <row r="118" spans="1:44" s="393" customFormat="1" ht="52.8" x14ac:dyDescent="0.3">
      <c r="A118" s="396" t="s">
        <v>427</v>
      </c>
      <c r="B118" s="397" t="s">
        <v>422</v>
      </c>
      <c r="C118" s="414" t="s">
        <v>709</v>
      </c>
      <c r="D118" s="397" t="s">
        <v>428</v>
      </c>
      <c r="E118" s="399">
        <v>6</v>
      </c>
      <c r="F118" s="399" t="s">
        <v>668</v>
      </c>
      <c r="G118" s="400">
        <v>0</v>
      </c>
      <c r="H118" s="401" t="s">
        <v>495</v>
      </c>
      <c r="I118" s="416" t="s">
        <v>706</v>
      </c>
      <c r="J118" s="402" t="s">
        <v>666</v>
      </c>
      <c r="K118" s="410" t="s">
        <v>710</v>
      </c>
      <c r="P118"/>
      <c r="Q118" s="403"/>
      <c r="R118"/>
      <c r="S118" s="384"/>
      <c r="T118" s="395"/>
      <c r="U118" s="384"/>
      <c r="V118" s="395"/>
      <c r="W118" s="395"/>
      <c r="X118" s="395"/>
      <c r="Y118" s="395"/>
      <c r="Z118" s="395"/>
      <c r="AA118" s="395"/>
      <c r="AB118" s="395"/>
      <c r="AC118" s="395"/>
      <c r="AD118" s="395"/>
      <c r="AE118" s="395"/>
      <c r="AF118" s="395"/>
      <c r="AG118" s="395"/>
      <c r="AH118" s="395"/>
      <c r="AI118" s="395"/>
      <c r="AJ118" s="395"/>
      <c r="AK118" s="395"/>
      <c r="AL118" s="395"/>
      <c r="AM118" s="395"/>
      <c r="AN118" s="395"/>
      <c r="AO118" s="395"/>
      <c r="AP118" s="395"/>
      <c r="AQ118" s="395"/>
      <c r="AR118" s="395"/>
    </row>
    <row r="119" spans="1:44" s="393" customFormat="1" ht="26.4" x14ac:dyDescent="0.3">
      <c r="A119" s="396" t="s">
        <v>429</v>
      </c>
      <c r="B119" s="397" t="s">
        <v>422</v>
      </c>
      <c r="C119" s="414" t="s">
        <v>705</v>
      </c>
      <c r="D119" s="397" t="s">
        <v>430</v>
      </c>
      <c r="E119" s="399">
        <v>6</v>
      </c>
      <c r="F119" s="399" t="s">
        <v>668</v>
      </c>
      <c r="G119" s="400">
        <v>0</v>
      </c>
      <c r="H119" s="401" t="s">
        <v>495</v>
      </c>
      <c r="I119" s="416" t="s">
        <v>706</v>
      </c>
      <c r="J119" s="402" t="s">
        <v>666</v>
      </c>
      <c r="K119" s="410" t="s">
        <v>675</v>
      </c>
      <c r="P119"/>
      <c r="Q119" s="403"/>
      <c r="R119"/>
      <c r="S119" s="384"/>
      <c r="T119" s="395"/>
      <c r="U119" s="384"/>
      <c r="V119" s="395"/>
      <c r="W119" s="395"/>
      <c r="X119" s="395"/>
      <c r="Y119" s="395"/>
      <c r="Z119" s="395"/>
      <c r="AA119" s="395"/>
      <c r="AB119" s="395"/>
      <c r="AC119" s="395"/>
      <c r="AD119" s="395"/>
      <c r="AE119" s="395"/>
      <c r="AF119" s="395"/>
      <c r="AG119" s="395"/>
      <c r="AH119" s="395"/>
      <c r="AI119" s="395"/>
      <c r="AJ119" s="395"/>
      <c r="AK119" s="395"/>
      <c r="AL119" s="395"/>
      <c r="AM119" s="395"/>
      <c r="AN119" s="395"/>
      <c r="AO119" s="395"/>
      <c r="AP119" s="395"/>
      <c r="AQ119" s="395"/>
      <c r="AR119" s="395"/>
    </row>
    <row r="120" spans="1:44" s="393" customFormat="1" ht="66" x14ac:dyDescent="0.3">
      <c r="A120" s="396" t="s">
        <v>431</v>
      </c>
      <c r="B120" s="397" t="s">
        <v>422</v>
      </c>
      <c r="C120" s="414" t="s">
        <v>711</v>
      </c>
      <c r="D120" s="397" t="s">
        <v>432</v>
      </c>
      <c r="E120" s="399">
        <v>6</v>
      </c>
      <c r="F120" s="399" t="s">
        <v>670</v>
      </c>
      <c r="G120" s="400">
        <v>0</v>
      </c>
      <c r="H120" s="401" t="s">
        <v>495</v>
      </c>
      <c r="I120" s="416" t="s">
        <v>706</v>
      </c>
      <c r="J120" s="402" t="s">
        <v>666</v>
      </c>
      <c r="K120" s="410" t="s">
        <v>712</v>
      </c>
      <c r="P120"/>
      <c r="Q120" s="403"/>
      <c r="R120"/>
      <c r="S120" s="384"/>
      <c r="T120" s="395"/>
      <c r="U120" s="384"/>
      <c r="V120" s="395"/>
      <c r="W120" s="395"/>
      <c r="X120" s="395"/>
      <c r="Y120" s="395"/>
      <c r="Z120" s="395"/>
      <c r="AA120" s="395"/>
      <c r="AB120" s="395"/>
      <c r="AC120" s="395"/>
      <c r="AD120" s="395"/>
      <c r="AE120" s="395"/>
      <c r="AF120" s="395"/>
      <c r="AG120" s="395"/>
      <c r="AH120" s="395"/>
      <c r="AI120" s="395"/>
      <c r="AJ120" s="395"/>
      <c r="AK120" s="395"/>
      <c r="AL120" s="395"/>
      <c r="AM120" s="395"/>
      <c r="AN120" s="395"/>
      <c r="AO120" s="395"/>
      <c r="AP120" s="395"/>
      <c r="AQ120" s="395"/>
      <c r="AR120" s="395"/>
    </row>
    <row r="121" spans="1:44" s="393" customFormat="1" ht="52.8" x14ac:dyDescent="0.3">
      <c r="A121" s="396" t="s">
        <v>433</v>
      </c>
      <c r="B121" s="397" t="s">
        <v>422</v>
      </c>
      <c r="C121" s="414" t="s">
        <v>709</v>
      </c>
      <c r="D121" s="397" t="s">
        <v>434</v>
      </c>
      <c r="E121" s="399">
        <v>6</v>
      </c>
      <c r="F121" s="399" t="s">
        <v>668</v>
      </c>
      <c r="G121" s="400">
        <v>0</v>
      </c>
      <c r="H121" s="401" t="s">
        <v>495</v>
      </c>
      <c r="I121" s="416" t="s">
        <v>706</v>
      </c>
      <c r="J121" s="402" t="s">
        <v>666</v>
      </c>
      <c r="K121" s="410" t="s">
        <v>710</v>
      </c>
      <c r="P121"/>
      <c r="Q121" s="403"/>
      <c r="R121"/>
      <c r="S121" s="384"/>
      <c r="T121" s="395"/>
      <c r="U121" s="384"/>
      <c r="V121" s="395"/>
      <c r="W121" s="395"/>
      <c r="X121" s="395"/>
      <c r="Y121" s="395"/>
      <c r="Z121" s="395"/>
      <c r="AA121" s="395"/>
      <c r="AB121" s="395"/>
      <c r="AC121" s="395"/>
      <c r="AD121" s="395"/>
      <c r="AE121" s="395"/>
      <c r="AF121" s="395"/>
      <c r="AG121" s="395"/>
      <c r="AH121" s="395"/>
      <c r="AI121" s="395"/>
      <c r="AJ121" s="395"/>
      <c r="AK121" s="395"/>
      <c r="AL121" s="395"/>
      <c r="AM121" s="395"/>
      <c r="AN121" s="395"/>
      <c r="AO121" s="395"/>
      <c r="AP121" s="395"/>
      <c r="AQ121" s="395"/>
      <c r="AR121" s="395"/>
    </row>
    <row r="122" spans="1:44" s="393" customFormat="1" ht="26.4" x14ac:dyDescent="0.3">
      <c r="A122" s="396" t="s">
        <v>435</v>
      </c>
      <c r="B122" s="397" t="s">
        <v>422</v>
      </c>
      <c r="C122" s="398" t="s">
        <v>679</v>
      </c>
      <c r="D122" s="397" t="s">
        <v>436</v>
      </c>
      <c r="E122" s="399">
        <v>6</v>
      </c>
      <c r="F122" s="399" t="s">
        <v>664</v>
      </c>
      <c r="G122" s="400">
        <v>0</v>
      </c>
      <c r="H122" s="401" t="s">
        <v>495</v>
      </c>
      <c r="I122" s="416" t="s">
        <v>706</v>
      </c>
      <c r="J122" s="402" t="s">
        <v>666</v>
      </c>
      <c r="K122" s="410" t="s">
        <v>679</v>
      </c>
      <c r="P122"/>
      <c r="Q122" s="403"/>
      <c r="R122"/>
      <c r="S122" s="384"/>
      <c r="T122" s="395"/>
      <c r="U122" s="384"/>
      <c r="V122" s="395"/>
      <c r="W122" s="395"/>
      <c r="X122" s="395"/>
      <c r="Y122" s="395"/>
      <c r="Z122" s="395"/>
      <c r="AA122" s="395"/>
      <c r="AB122" s="395"/>
      <c r="AC122" s="395"/>
      <c r="AD122" s="395"/>
      <c r="AE122" s="395"/>
      <c r="AF122" s="395"/>
      <c r="AG122" s="395"/>
      <c r="AH122" s="395"/>
      <c r="AI122" s="395"/>
      <c r="AJ122" s="395"/>
      <c r="AK122" s="395"/>
      <c r="AL122" s="395"/>
      <c r="AM122" s="395"/>
      <c r="AN122" s="395"/>
      <c r="AO122" s="395"/>
      <c r="AP122" s="395"/>
      <c r="AQ122" s="395"/>
      <c r="AR122" s="395"/>
    </row>
    <row r="123" spans="1:44" s="393" customFormat="1" ht="52.8" x14ac:dyDescent="0.3">
      <c r="A123" s="396" t="s">
        <v>437</v>
      </c>
      <c r="B123" s="397" t="s">
        <v>422</v>
      </c>
      <c r="C123" s="414" t="s">
        <v>713</v>
      </c>
      <c r="D123" s="397" t="s">
        <v>714</v>
      </c>
      <c r="E123" s="399">
        <v>6</v>
      </c>
      <c r="F123" s="399" t="s">
        <v>664</v>
      </c>
      <c r="G123" s="400">
        <v>0</v>
      </c>
      <c r="H123" s="401" t="s">
        <v>495</v>
      </c>
      <c r="I123" s="416" t="s">
        <v>706</v>
      </c>
      <c r="J123" s="402" t="s">
        <v>666</v>
      </c>
      <c r="K123" s="410" t="s">
        <v>710</v>
      </c>
      <c r="P123"/>
      <c r="Q123" s="403"/>
      <c r="R123"/>
      <c r="S123" s="384"/>
      <c r="T123" s="395"/>
      <c r="U123" s="384"/>
      <c r="V123" s="395"/>
      <c r="W123" s="395"/>
      <c r="X123" s="395"/>
      <c r="Y123" s="395"/>
      <c r="Z123" s="395"/>
      <c r="AA123" s="395"/>
      <c r="AB123" s="395"/>
      <c r="AC123" s="395"/>
      <c r="AD123" s="395"/>
      <c r="AE123" s="395"/>
      <c r="AF123" s="395"/>
      <c r="AG123" s="395"/>
      <c r="AH123" s="395"/>
      <c r="AI123" s="395"/>
      <c r="AJ123" s="395"/>
      <c r="AK123" s="395"/>
      <c r="AL123" s="395"/>
      <c r="AM123" s="395"/>
      <c r="AN123" s="395"/>
      <c r="AO123" s="395"/>
      <c r="AP123" s="395"/>
      <c r="AQ123" s="395"/>
      <c r="AR123" s="395"/>
    </row>
    <row r="124" spans="1:44" s="393" customFormat="1" ht="26.4" x14ac:dyDescent="0.3">
      <c r="A124" s="396" t="s">
        <v>439</v>
      </c>
      <c r="B124" s="397" t="s">
        <v>422</v>
      </c>
      <c r="C124" s="398" t="s">
        <v>715</v>
      </c>
      <c r="D124" s="397" t="s">
        <v>716</v>
      </c>
      <c r="E124" s="399">
        <v>6</v>
      </c>
      <c r="F124" s="399" t="s">
        <v>664</v>
      </c>
      <c r="G124" s="400">
        <v>0</v>
      </c>
      <c r="H124" s="401" t="s">
        <v>495</v>
      </c>
      <c r="I124" s="416" t="s">
        <v>706</v>
      </c>
      <c r="J124" s="402" t="s">
        <v>666</v>
      </c>
      <c r="K124" s="410" t="s">
        <v>679</v>
      </c>
      <c r="P124"/>
      <c r="Q124" s="403"/>
      <c r="R124"/>
      <c r="S124" s="384"/>
      <c r="T124" s="395"/>
      <c r="U124" s="384"/>
      <c r="V124" s="395"/>
      <c r="W124" s="395"/>
      <c r="X124" s="395"/>
      <c r="Y124" s="395"/>
      <c r="Z124" s="395"/>
      <c r="AA124" s="395"/>
      <c r="AB124" s="395"/>
      <c r="AC124" s="395"/>
      <c r="AD124" s="395"/>
      <c r="AE124" s="395"/>
      <c r="AF124" s="395"/>
      <c r="AG124" s="395"/>
      <c r="AH124" s="395"/>
      <c r="AI124" s="395"/>
      <c r="AJ124" s="395"/>
      <c r="AK124" s="395"/>
      <c r="AL124" s="395"/>
      <c r="AM124" s="395"/>
      <c r="AN124" s="395"/>
      <c r="AO124" s="395"/>
      <c r="AP124" s="395"/>
      <c r="AQ124" s="395"/>
      <c r="AR124" s="395"/>
    </row>
    <row r="125" spans="1:44" s="393" customFormat="1" ht="26.4" x14ac:dyDescent="0.3">
      <c r="A125" s="396" t="s">
        <v>441</v>
      </c>
      <c r="B125" s="397" t="s">
        <v>422</v>
      </c>
      <c r="C125" s="398" t="s">
        <v>717</v>
      </c>
      <c r="D125" s="397" t="s">
        <v>442</v>
      </c>
      <c r="E125" s="399">
        <v>4</v>
      </c>
      <c r="F125" s="399" t="s">
        <v>668</v>
      </c>
      <c r="G125" s="400">
        <v>0</v>
      </c>
      <c r="H125" s="401" t="s">
        <v>495</v>
      </c>
      <c r="I125" s="416" t="s">
        <v>706</v>
      </c>
      <c r="J125" s="402" t="s">
        <v>666</v>
      </c>
      <c r="K125" s="410" t="s">
        <v>675</v>
      </c>
      <c r="P125"/>
      <c r="Q125" s="403"/>
      <c r="R125"/>
      <c r="S125" s="384"/>
      <c r="T125" s="395"/>
      <c r="U125" s="384"/>
      <c r="V125" s="395"/>
      <c r="W125" s="395"/>
      <c r="X125" s="395"/>
      <c r="Y125" s="395"/>
      <c r="Z125" s="395"/>
      <c r="AA125" s="395"/>
      <c r="AB125" s="395"/>
      <c r="AC125" s="395"/>
      <c r="AD125" s="395"/>
      <c r="AE125" s="395"/>
      <c r="AF125" s="395"/>
      <c r="AG125" s="395"/>
      <c r="AH125" s="395"/>
      <c r="AI125" s="395"/>
      <c r="AJ125" s="395"/>
      <c r="AK125" s="395"/>
      <c r="AL125" s="395"/>
      <c r="AM125" s="395"/>
      <c r="AN125" s="395"/>
      <c r="AO125" s="395"/>
      <c r="AP125" s="395"/>
      <c r="AQ125" s="395"/>
      <c r="AR125" s="395"/>
    </row>
    <row r="126" spans="1:44" s="393" customFormat="1" ht="40.200000000000003" thickBot="1" x14ac:dyDescent="0.35">
      <c r="A126" s="417" t="s">
        <v>443</v>
      </c>
      <c r="B126" s="418" t="s">
        <v>422</v>
      </c>
      <c r="C126" s="419" t="s">
        <v>718</v>
      </c>
      <c r="D126" s="420" t="s">
        <v>444</v>
      </c>
      <c r="E126" s="421">
        <v>6</v>
      </c>
      <c r="F126" s="421" t="s">
        <v>664</v>
      </c>
      <c r="G126" s="422">
        <v>0</v>
      </c>
      <c r="H126" s="423" t="s">
        <v>495</v>
      </c>
      <c r="I126" s="424" t="s">
        <v>706</v>
      </c>
      <c r="J126" s="425" t="s">
        <v>666</v>
      </c>
      <c r="K126" s="426" t="s">
        <v>677</v>
      </c>
      <c r="P126"/>
      <c r="Q126" s="403"/>
      <c r="R126"/>
      <c r="S126" s="384"/>
      <c r="T126" s="395"/>
      <c r="U126" s="384"/>
      <c r="V126" s="395"/>
      <c r="W126" s="395"/>
      <c r="X126" s="395"/>
      <c r="Y126" s="395"/>
      <c r="Z126" s="395"/>
      <c r="AA126" s="395"/>
      <c r="AB126" s="395"/>
      <c r="AC126" s="395"/>
      <c r="AD126" s="395"/>
      <c r="AE126" s="395"/>
      <c r="AF126" s="395"/>
      <c r="AG126" s="395"/>
      <c r="AH126" s="395"/>
      <c r="AI126" s="395"/>
      <c r="AJ126" s="395"/>
      <c r="AK126" s="395"/>
      <c r="AL126" s="395"/>
      <c r="AM126" s="395"/>
      <c r="AN126" s="395"/>
      <c r="AO126" s="395"/>
      <c r="AP126" s="395"/>
      <c r="AQ126" s="395"/>
      <c r="AR126" s="395"/>
    </row>
    <row r="127" spans="1:44" ht="14.4" x14ac:dyDescent="0.3">
      <c r="P127"/>
      <c r="R127"/>
    </row>
    <row r="128" spans="1:44" ht="206.25" customHeight="1" x14ac:dyDescent="0.3">
      <c r="B128" s="769" t="s">
        <v>719</v>
      </c>
      <c r="C128" s="770"/>
      <c r="D128" s="770"/>
      <c r="E128" s="770"/>
      <c r="F128" s="770"/>
      <c r="G128" s="770"/>
      <c r="H128" s="770"/>
      <c r="I128" s="427"/>
      <c r="J128" s="427"/>
      <c r="K128" s="427"/>
      <c r="L128" s="427"/>
      <c r="M128" s="427"/>
      <c r="N128" s="427"/>
      <c r="O128" s="427"/>
      <c r="P128"/>
      <c r="Q128" s="427"/>
      <c r="R128"/>
      <c r="S128" s="427"/>
    </row>
    <row r="129" spans="2:18" ht="42" customHeight="1" x14ac:dyDescent="0.3">
      <c r="B129" s="771" t="s">
        <v>720</v>
      </c>
      <c r="C129" s="771"/>
      <c r="D129" s="771"/>
      <c r="E129" s="771"/>
      <c r="F129" s="771"/>
      <c r="G129" s="771"/>
      <c r="P129"/>
      <c r="R129"/>
    </row>
    <row r="130" spans="2:18" ht="36.75" customHeight="1" x14ac:dyDescent="0.3">
      <c r="B130" s="772" t="s">
        <v>721</v>
      </c>
      <c r="C130" s="773"/>
      <c r="D130" s="773"/>
      <c r="E130" s="773"/>
      <c r="F130" s="773"/>
      <c r="G130" s="773"/>
      <c r="P130"/>
      <c r="R130"/>
    </row>
    <row r="131" spans="2:18" ht="14.4" x14ac:dyDescent="0.3">
      <c r="P131"/>
      <c r="R131"/>
    </row>
    <row r="132" spans="2:18" ht="14.4" x14ac:dyDescent="0.3">
      <c r="P132"/>
      <c r="R132"/>
    </row>
    <row r="133" spans="2:18" ht="14.4" x14ac:dyDescent="0.3">
      <c r="P133"/>
      <c r="R133"/>
    </row>
    <row r="134" spans="2:18" ht="14.4" x14ac:dyDescent="0.3">
      <c r="P134"/>
      <c r="R134"/>
    </row>
    <row r="135" spans="2:18" ht="14.4" x14ac:dyDescent="0.3">
      <c r="P135"/>
      <c r="R135"/>
    </row>
    <row r="136" spans="2:18" ht="14.4" x14ac:dyDescent="0.3">
      <c r="P136"/>
      <c r="R136"/>
    </row>
    <row r="137" spans="2:18" ht="14.4" x14ac:dyDescent="0.3">
      <c r="P137"/>
      <c r="R137"/>
    </row>
    <row r="138" spans="2:18" ht="14.4" x14ac:dyDescent="0.3">
      <c r="P138"/>
      <c r="R138"/>
    </row>
    <row r="139" spans="2:18" ht="14.4" x14ac:dyDescent="0.3">
      <c r="P139"/>
      <c r="R139"/>
    </row>
    <row r="140" spans="2:18" ht="14.4" x14ac:dyDescent="0.3">
      <c r="P140"/>
      <c r="R140"/>
    </row>
    <row r="141" spans="2:18" ht="14.4" x14ac:dyDescent="0.3">
      <c r="P141"/>
      <c r="R141"/>
    </row>
    <row r="1048576" spans="8:8" x14ac:dyDescent="0.25">
      <c r="H1048576" s="393"/>
    </row>
  </sheetData>
  <autoFilter ref="A1:K126" xr:uid="{75286F1A-4F00-400B-A42A-62442EC91E39}"/>
  <mergeCells count="5">
    <mergeCell ref="T1:AE1"/>
    <mergeCell ref="AF1:AP1"/>
    <mergeCell ref="B128:H128"/>
    <mergeCell ref="B129:G129"/>
    <mergeCell ref="B130:G130"/>
  </mergeCells>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13</vt:i4>
      </vt:variant>
    </vt:vector>
  </HeadingPairs>
  <TitlesOfParts>
    <vt:vector size="13" baseType="lpstr">
      <vt:lpstr>INDICE</vt:lpstr>
      <vt:lpstr>PIB-MPAL CORRRIENTES ANUAL</vt:lpstr>
      <vt:lpstr>PIB-MPAL CONSTANTES ANUAL</vt:lpstr>
      <vt:lpstr>SUBREGIONAL CORRRIENTES ANUAL</vt:lpstr>
      <vt:lpstr>Ficha Provincias</vt:lpstr>
      <vt:lpstr>Ficha Municipal (2)</vt:lpstr>
      <vt:lpstr>Ficha Municipal</vt:lpstr>
      <vt:lpstr>PIB-Mpal 2015-2024 Corrient</vt:lpstr>
      <vt:lpstr>PIB Mpal 2015-2024 Cons</vt:lpstr>
      <vt:lpstr>Ficha Subregional</vt:lpstr>
      <vt:lpstr>PIB_DEPTAL_DANE</vt:lpstr>
      <vt:lpstr>POBLACION</vt:lpstr>
      <vt:lpstr>Esquemas_NORM</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Laura Peña Agualimpia</cp:lastModifiedBy>
  <cp:revision/>
  <dcterms:created xsi:type="dcterms:W3CDTF">2023-08-31T20:26:18Z</dcterms:created>
  <dcterms:modified xsi:type="dcterms:W3CDTF">2026-08-21T08:40:33Z</dcterms:modified>
  <cp:category/>
  <cp:contentStatus/>
</cp:coreProperties>
</file>